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5.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drawings/drawing7.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4" codeName="{3D1A710C-6663-3D7B-7F91-EC182F24A4BC}"/>
  <workbookPr codeName="ThisWorkbook"/>
  <mc:AlternateContent xmlns:mc="http://schemas.openxmlformats.org/markup-compatibility/2006">
    <mc:Choice Requires="x15">
      <x15ac:absPath xmlns:x15ac="http://schemas.microsoft.com/office/spreadsheetml/2010/11/ac" url="\\ITD-M09-FS02\dcm$\Team Folder\Execution Team\Weekly\20231218\Data\"/>
    </mc:Choice>
  </mc:AlternateContent>
  <xr:revisionPtr revIDLastSave="0" documentId="13_ncr:1_{66DB49DA-6AAD-46F5-A74A-06B6A04159AD}" xr6:coauthVersionLast="36" xr6:coauthVersionMax="36" xr10:uidLastSave="{00000000-0000-0000-0000-000000000000}"/>
  <bookViews>
    <workbookView xWindow="-120" yWindow="-120" windowWidth="29040" windowHeight="15720" tabRatio="792" activeTab="9" xr2:uid="{00000000-000D-0000-FFFF-FFFF00000000}"/>
  </bookViews>
  <sheets>
    <sheet name="EXE" sheetId="22" r:id="rId1"/>
    <sheet name="美元债一级" sheetId="36" r:id="rId2"/>
    <sheet name="文档DEALs" sheetId="35" r:id="rId3"/>
    <sheet name="OMAS" sheetId="21" state="hidden" r:id="rId4"/>
    <sheet name="华尔街交易员" sheetId="28" state="hidden" r:id="rId5"/>
    <sheet name="BBPTACShadowWks0001" sheetId="31" state="veryHidden" r:id="rId6"/>
    <sheet name="Add Stats" sheetId="6" r:id="rId7"/>
    <sheet name="Coded" sheetId="14" r:id="rId8"/>
    <sheet name="Graphs_coded" sheetId="17" r:id="rId9"/>
    <sheet name="Tables_coded" sheetId="24" r:id="rId10"/>
    <sheet name="MAP" sheetId="34" state="hidden" r:id="rId11"/>
    <sheet name="Corp_value" sheetId="26" r:id="rId12"/>
    <sheet name="Tables_value" sheetId="18" r:id="rId13"/>
    <sheet name="Graphs_value" sheetId="2" r:id="rId14"/>
    <sheet name="ECON" sheetId="16" r:id="rId15"/>
    <sheet name="潜在" sheetId="29" r:id="rId16"/>
  </sheets>
  <externalReferences>
    <externalReference r:id="rId17"/>
  </externalReferences>
  <definedNames>
    <definedName name="_xlnm._FilterDatabase" localSheetId="14" hidden="1">ECON!$A$2:$L$2</definedName>
    <definedName name="BBPTAutoColor_Changed" localSheetId="7" hidden="1">TRUE</definedName>
    <definedName name="BBPTAutoColor_ShadowWksName" localSheetId="7" hidden="1">"BBPTACShadowWks0001"</definedName>
    <definedName name="dd_bocomdeal" localSheetId="1">tbl_dd_bocomdeal[BOCOM DEAL]</definedName>
    <definedName name="dd_bocomdeal">tbl_dd_bocomdeal[BOCOM DEAL]</definedName>
    <definedName name="dd_crcy">[1]!tbl_dd_crcy[Currency]</definedName>
    <definedName name="dd_品种" localSheetId="1">Table_发行品种[发行品种]</definedName>
    <definedName name="dd_品种">Table_发行品种[发行品种]</definedName>
    <definedName name="DMIrange" localSheetId="1">美元债一级!$A1048572:$BQ9995</definedName>
    <definedName name="DMIrange">#REF!</definedName>
    <definedName name="px">Graphs_value!$D$1</definedName>
    <definedName name="潜在交易">潜在!$A$1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V2" i="24" l="1"/>
  <c r="BX9" i="24" l="1"/>
  <c r="CG7" i="24"/>
  <c r="CB5" i="24"/>
  <c r="CF5" i="24"/>
  <c r="CC5" i="24"/>
  <c r="CA5" i="24"/>
  <c r="BY5" i="24"/>
  <c r="CG5" i="24"/>
  <c r="CC6" i="24"/>
  <c r="CD5" i="24"/>
  <c r="BX6" i="24"/>
  <c r="CH5" i="24"/>
  <c r="CE5" i="24"/>
  <c r="BZ6" i="24"/>
  <c r="BZ5" i="24"/>
  <c r="CA6" i="24"/>
  <c r="CB6" i="24"/>
  <c r="CD6" i="24"/>
  <c r="CE6" i="24"/>
  <c r="CB7" i="24"/>
  <c r="CG6" i="24"/>
  <c r="BX7" i="24"/>
  <c r="CF6" i="24"/>
  <c r="CH7" i="24"/>
  <c r="CA7" i="24"/>
  <c r="BY7" i="24"/>
  <c r="CC7" i="24"/>
  <c r="CH6" i="24"/>
  <c r="CE8" i="24"/>
  <c r="CD7" i="24"/>
  <c r="BY9" i="24"/>
  <c r="CB8" i="24"/>
  <c r="BZ8" i="24"/>
  <c r="CC8" i="24"/>
  <c r="CH8" i="24"/>
  <c r="CE7" i="24"/>
  <c r="CF7" i="24"/>
  <c r="CD10" i="24"/>
  <c r="CD8" i="24"/>
  <c r="CG8" i="24"/>
  <c r="CF8" i="24"/>
  <c r="BY8" i="24"/>
  <c r="BX8" i="24"/>
  <c r="CC9" i="24"/>
  <c r="CE9" i="24"/>
  <c r="CA9" i="24"/>
  <c r="CD9" i="24"/>
  <c r="BZ9" i="24"/>
  <c r="CF9" i="24"/>
  <c r="CG9" i="24"/>
  <c r="CB10" i="24"/>
  <c r="CH9" i="24"/>
  <c r="BZ10" i="24"/>
  <c r="CE10" i="24"/>
  <c r="CA11" i="24"/>
  <c r="CH10" i="24"/>
  <c r="BY10" i="24"/>
  <c r="BY11" i="24"/>
  <c r="CB11" i="24"/>
  <c r="CA10" i="24"/>
  <c r="CF10" i="24"/>
  <c r="CC12" i="24"/>
  <c r="BX11" i="24"/>
  <c r="BX10" i="24"/>
  <c r="CG10" i="24"/>
  <c r="CE15" i="24"/>
  <c r="CF11" i="24"/>
  <c r="CH11" i="24"/>
  <c r="BZ12" i="24"/>
  <c r="CC11" i="24"/>
  <c r="BZ11" i="24"/>
  <c r="BY12" i="24"/>
  <c r="CG11" i="24"/>
  <c r="CB12" i="24"/>
  <c r="BX12" i="24"/>
  <c r="CE11" i="24"/>
  <c r="CD12" i="24"/>
  <c r="CA12" i="24"/>
  <c r="CH13" i="24"/>
  <c r="CB14" i="24"/>
  <c r="CH14" i="24"/>
  <c r="BY15" i="24"/>
  <c r="BX13" i="24"/>
  <c r="CF14" i="24"/>
  <c r="BZ13" i="24"/>
  <c r="CD15" i="24"/>
  <c r="CF15" i="24"/>
  <c r="CE14" i="24"/>
  <c r="BY13" i="24"/>
  <c r="BY14" i="24"/>
  <c r="BZ14" i="24"/>
  <c r="CC14" i="24"/>
  <c r="CG12" i="24"/>
  <c r="CF12" i="24"/>
  <c r="CE13" i="24"/>
  <c r="CD14" i="24"/>
  <c r="BZ15" i="24"/>
  <c r="CA15" i="24"/>
  <c r="CA14" i="24"/>
  <c r="BX14" i="24"/>
  <c r="CA13" i="24"/>
  <c r="CH12" i="24"/>
  <c r="CC15" i="24"/>
  <c r="CG13" i="24"/>
  <c r="CB13" i="24"/>
  <c r="CB15" i="24"/>
  <c r="BX15" i="24"/>
  <c r="CC13" i="24"/>
  <c r="CD13" i="24"/>
  <c r="CG15" i="24"/>
  <c r="CH15" i="24"/>
  <c r="CG14" i="24"/>
  <c r="CF13" i="24"/>
  <c r="CE12" i="24"/>
  <c r="CD11" i="24"/>
  <c r="CC10" i="24"/>
  <c r="CB9" i="24"/>
  <c r="CA8" i="24"/>
  <c r="BZ7" i="24"/>
  <c r="BY6" i="24"/>
  <c r="BX5" i="24"/>
  <c r="BO8" i="24"/>
  <c r="BL10" i="24"/>
  <c r="BP3" i="24"/>
  <c r="BM16" i="24"/>
  <c r="BO13" i="24"/>
  <c r="BP13" i="24"/>
  <c r="BM7" i="24"/>
  <c r="BP7" i="24"/>
  <c r="BL8" i="24"/>
  <c r="BL7" i="24"/>
  <c r="BL14" i="24"/>
  <c r="BP21" i="24"/>
  <c r="BO5" i="24"/>
  <c r="BM3" i="24"/>
  <c r="BP14" i="24"/>
  <c r="BM19" i="24"/>
  <c r="BM21" i="24"/>
  <c r="BP19" i="24"/>
  <c r="BO16" i="24"/>
  <c r="BO14" i="24"/>
  <c r="BO10" i="24"/>
  <c r="BL5" i="24"/>
  <c r="BO21" i="24"/>
  <c r="BM10" i="24"/>
  <c r="BP5" i="24"/>
  <c r="BL3" i="24"/>
  <c r="BO3" i="24"/>
  <c r="BL19" i="24"/>
  <c r="BM14" i="24"/>
  <c r="BM13" i="24"/>
  <c r="BM8" i="24"/>
  <c r="BL13" i="24"/>
  <c r="BP8" i="24"/>
  <c r="BL21" i="24"/>
  <c r="BL16" i="24"/>
  <c r="BM5" i="24"/>
  <c r="BP10" i="24"/>
  <c r="BO19" i="24"/>
  <c r="BP16" i="24"/>
  <c r="BO7" i="24"/>
  <c r="BM4" i="24"/>
  <c r="BO6" i="24"/>
  <c r="BM9" i="24"/>
  <c r="BL12" i="24"/>
  <c r="BP17" i="24"/>
  <c r="BP20" i="24"/>
  <c r="BO4" i="24"/>
  <c r="BP11" i="24"/>
  <c r="BP12" i="24"/>
  <c r="BM6" i="24"/>
  <c r="BL20" i="24"/>
  <c r="BP6" i="24"/>
  <c r="BM11" i="24"/>
  <c r="BO12" i="24"/>
  <c r="BO20" i="24"/>
  <c r="BL11" i="24"/>
  <c r="BP4" i="24"/>
  <c r="BP15" i="24"/>
  <c r="BO17" i="24"/>
  <c r="BO11" i="24"/>
  <c r="BO9" i="24"/>
  <c r="BL9" i="24"/>
  <c r="BM20" i="24"/>
  <c r="BO15" i="24"/>
  <c r="BP18" i="24"/>
  <c r="BL18" i="24"/>
  <c r="BO18" i="24"/>
  <c r="BP9" i="24"/>
  <c r="BL17" i="24"/>
  <c r="BL6" i="24"/>
  <c r="BL15" i="24"/>
  <c r="BM18" i="24"/>
  <c r="BM12" i="24"/>
  <c r="BM15" i="24"/>
  <c r="BL4" i="24"/>
  <c r="BM17" i="24"/>
  <c r="BN21" i="24" l="1"/>
  <c r="BN20" i="24" l="1"/>
  <c r="BN19" i="24" l="1"/>
  <c r="BN18" i="24" l="1"/>
  <c r="BN17" i="24" l="1"/>
  <c r="BN16" i="24" l="1"/>
  <c r="BN15" i="24" l="1"/>
  <c r="BN14" i="24" l="1"/>
  <c r="BN13" i="24" l="1"/>
  <c r="BN12" i="24" l="1"/>
  <c r="BN11" i="24" l="1"/>
  <c r="BN10" i="24" l="1"/>
  <c r="BN9" i="24" l="1"/>
  <c r="BN8" i="24" l="1"/>
  <c r="BN7" i="24" l="1"/>
  <c r="BN6" i="24" l="1"/>
  <c r="BN5" i="24" l="1"/>
  <c r="BN4" i="24" l="1"/>
  <c r="BE3" i="24"/>
  <c r="BC3" i="24"/>
  <c r="AL6" i="24"/>
  <c r="AI5" i="24"/>
  <c r="AJ6" i="24"/>
  <c r="AJ4" i="24"/>
  <c r="AL5" i="24"/>
  <c r="AM6" i="24"/>
  <c r="AI6" i="24"/>
  <c r="AI4" i="24"/>
  <c r="AM3" i="24"/>
  <c r="AK6" i="24"/>
  <c r="AI3" i="24"/>
  <c r="AL3" i="24"/>
  <c r="AK3" i="24"/>
  <c r="AK5" i="24"/>
  <c r="AJ3" i="24"/>
  <c r="AL4" i="24"/>
  <c r="AM5" i="24"/>
  <c r="AK4" i="24"/>
  <c r="AM4" i="24"/>
  <c r="AJ5" i="24"/>
  <c r="Y3" i="24"/>
  <c r="U3" i="24"/>
  <c r="W4" i="24"/>
  <c r="X3" i="24"/>
  <c r="V3" i="24"/>
  <c r="U4" i="24"/>
  <c r="W3" i="24"/>
  <c r="V4" i="24"/>
  <c r="BN3" i="24" l="1"/>
  <c r="X4" i="24"/>
  <c r="L11" i="24"/>
  <c r="N11" i="24" s="1"/>
  <c r="L12" i="24"/>
  <c r="M12" i="24" s="1"/>
  <c r="L10" i="24"/>
  <c r="O10" i="24" s="1"/>
  <c r="L8" i="24"/>
  <c r="O8" i="24" s="1"/>
  <c r="L3" i="24"/>
  <c r="O3" i="24" s="1"/>
  <c r="L9" i="24"/>
  <c r="O9" i="24" s="1"/>
  <c r="L7" i="24"/>
  <c r="N7" i="24" s="1"/>
  <c r="L5" i="24"/>
  <c r="N5" i="24" s="1"/>
  <c r="L4" i="24"/>
  <c r="M4" i="24" s="1"/>
  <c r="L6" i="24"/>
  <c r="O6" i="24" s="1"/>
  <c r="C24" i="24"/>
  <c r="D24" i="24" s="1"/>
  <c r="C20" i="24"/>
  <c r="D20" i="24" s="1"/>
  <c r="C27" i="24"/>
  <c r="E27" i="24" s="1"/>
  <c r="C8" i="24"/>
  <c r="E8" i="24" s="1"/>
  <c r="C21" i="24"/>
  <c r="D21" i="24" s="1"/>
  <c r="C18" i="24"/>
  <c r="E18" i="24" s="1"/>
  <c r="C5" i="24"/>
  <c r="F5" i="24" s="1"/>
  <c r="C25" i="24"/>
  <c r="D25" i="24" s="1"/>
  <c r="C9" i="24"/>
  <c r="F9" i="24" s="1"/>
  <c r="C7" i="24"/>
  <c r="F7" i="24" s="1"/>
  <c r="C28" i="24"/>
  <c r="E28" i="24" s="1"/>
  <c r="C15" i="24"/>
  <c r="F15" i="24" s="1"/>
  <c r="C6" i="24"/>
  <c r="F6" i="24" s="1"/>
  <c r="C11" i="24"/>
  <c r="D11" i="24" s="1"/>
  <c r="C22" i="24"/>
  <c r="D22" i="24" s="1"/>
  <c r="C4" i="24"/>
  <c r="D4" i="24" s="1"/>
  <c r="C10" i="24"/>
  <c r="F10" i="24" s="1"/>
  <c r="C16" i="24"/>
  <c r="D16" i="24" s="1"/>
  <c r="C13" i="24"/>
  <c r="F13" i="24" s="1"/>
  <c r="C14" i="24"/>
  <c r="E14" i="24" s="1"/>
  <c r="O11" i="24" l="1"/>
  <c r="N9" i="24"/>
  <c r="M9" i="24"/>
  <c r="M8" i="24"/>
  <c r="F28" i="24"/>
  <c r="N8" i="24"/>
  <c r="O12" i="24"/>
  <c r="D28" i="24"/>
  <c r="M11" i="24"/>
  <c r="O7" i="24"/>
  <c r="M7" i="24"/>
  <c r="N10" i="24"/>
  <c r="M10" i="24"/>
  <c r="F24" i="24"/>
  <c r="D15" i="24"/>
  <c r="E6" i="24"/>
  <c r="E24" i="24"/>
  <c r="D13" i="24"/>
  <c r="M6" i="24"/>
  <c r="D10" i="24"/>
  <c r="E15" i="24"/>
  <c r="E13" i="24"/>
  <c r="F16" i="24"/>
  <c r="F21" i="24"/>
  <c r="N6" i="24"/>
  <c r="E10" i="24"/>
  <c r="O5" i="24"/>
  <c r="D27" i="24"/>
  <c r="F14" i="24"/>
  <c r="E7" i="24"/>
  <c r="N12" i="24"/>
  <c r="D14" i="24"/>
  <c r="D18" i="24"/>
  <c r="D5" i="24"/>
  <c r="D7" i="24"/>
  <c r="M5" i="24"/>
  <c r="O4" i="24"/>
  <c r="F18" i="24"/>
  <c r="E11" i="24"/>
  <c r="F8" i="24"/>
  <c r="F4" i="24"/>
  <c r="N4" i="24"/>
  <c r="D8" i="24"/>
  <c r="E5" i="24"/>
  <c r="M3" i="24"/>
  <c r="E4" i="24"/>
  <c r="F11" i="24"/>
  <c r="F20" i="24"/>
  <c r="N3" i="24"/>
  <c r="F22" i="24"/>
  <c r="F25" i="24"/>
  <c r="E20" i="24"/>
  <c r="E21" i="24"/>
  <c r="E22" i="24"/>
  <c r="D9" i="24"/>
  <c r="F27" i="24"/>
  <c r="E16" i="24"/>
  <c r="E9" i="24"/>
  <c r="D6" i="24"/>
  <c r="E25" i="24"/>
  <c r="U5" i="24"/>
  <c r="V5" i="24"/>
  <c r="W5" i="24"/>
  <c r="X5" i="24"/>
  <c r="AS17" i="17"/>
  <c r="AR17" i="17"/>
  <c r="AH17" i="17"/>
  <c r="AN17" i="17"/>
  <c r="AL17" i="17"/>
  <c r="AQ17" i="17"/>
  <c r="AK17" i="17"/>
  <c r="AM17" i="17"/>
  <c r="AT17" i="17"/>
  <c r="AG17" i="17"/>
  <c r="AI17" i="17"/>
  <c r="AF17" i="17"/>
  <c r="AJ17" i="17"/>
  <c r="U17" i="17"/>
  <c r="AA17" i="17"/>
  <c r="Z17" i="17"/>
  <c r="I17" i="17"/>
  <c r="AP17" i="17"/>
  <c r="W17" i="17"/>
  <c r="E17" i="17"/>
  <c r="P17" i="17"/>
  <c r="G17" i="17"/>
  <c r="AO17" i="17"/>
  <c r="O17" i="17"/>
  <c r="D17" i="17"/>
  <c r="N17" i="17"/>
  <c r="AD17" i="17"/>
  <c r="AE17" i="17"/>
  <c r="A17" i="17"/>
  <c r="M17" i="17"/>
  <c r="L17" i="17"/>
  <c r="K17" i="17"/>
  <c r="H17" i="17"/>
  <c r="AB17" i="17"/>
  <c r="R17" i="17"/>
  <c r="Q17" i="17"/>
  <c r="V17" i="17"/>
  <c r="C17" i="17"/>
  <c r="Y17" i="17"/>
  <c r="X17" i="17"/>
  <c r="S17" i="17"/>
  <c r="T17" i="17"/>
  <c r="F17" i="17"/>
  <c r="AC17" i="17"/>
  <c r="J17" i="17"/>
  <c r="R14" i="14"/>
  <c r="T14" i="14" s="1"/>
  <c r="AD6" i="14"/>
  <c r="J14" i="14"/>
  <c r="BA7" i="14"/>
  <c r="BC7" i="14"/>
  <c r="AX6" i="14"/>
  <c r="M14" i="14"/>
  <c r="L15" i="14"/>
  <c r="P7" i="14"/>
  <c r="BG7" i="14"/>
  <c r="N11" i="14"/>
  <c r="AY9" i="14"/>
  <c r="BE9" i="14"/>
  <c r="K9" i="14"/>
  <c r="AM6" i="14"/>
  <c r="B4" i="14"/>
  <c r="BC4" i="14" s="1"/>
  <c r="B5" i="14"/>
  <c r="R5" i="14" s="1"/>
  <c r="B6" i="14"/>
  <c r="BA6" i="14" s="1"/>
  <c r="B7" i="14"/>
  <c r="AL7" i="14" s="1"/>
  <c r="B8" i="14"/>
  <c r="BE8" i="14" s="1"/>
  <c r="B9" i="14"/>
  <c r="AL9" i="14" s="1"/>
  <c r="B10" i="14"/>
  <c r="F10" i="14" s="1"/>
  <c r="B11" i="14"/>
  <c r="AC11" i="14" s="1"/>
  <c r="B12" i="14"/>
  <c r="AX12" i="14" s="1"/>
  <c r="B13" i="14"/>
  <c r="N13" i="14" s="1"/>
  <c r="B14" i="14"/>
  <c r="BH14" i="14" s="1"/>
  <c r="BI14" i="14" s="1"/>
  <c r="B15" i="14"/>
  <c r="R15" i="14" s="1"/>
  <c r="W15" i="14" s="1"/>
  <c r="B16" i="14"/>
  <c r="AE16" i="14" s="1"/>
  <c r="B17" i="14"/>
  <c r="B18" i="14"/>
  <c r="B19" i="14"/>
  <c r="AJ19" i="14" s="1"/>
  <c r="B20" i="14"/>
  <c r="AZ20" i="14" s="1"/>
  <c r="B21" i="14"/>
  <c r="AT21" i="14" s="1"/>
  <c r="B22" i="14"/>
  <c r="B23" i="14"/>
  <c r="B24" i="14"/>
  <c r="L24" i="14" s="1"/>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D109" i="14" s="1"/>
  <c r="B110" i="14"/>
  <c r="B111" i="14"/>
  <c r="B112" i="14"/>
  <c r="B113" i="14"/>
  <c r="B114" i="14"/>
  <c r="B115" i="14"/>
  <c r="B116" i="14"/>
  <c r="B117" i="14"/>
  <c r="AZ117" i="14" s="1"/>
  <c r="B118" i="14"/>
  <c r="B119" i="14"/>
  <c r="B120" i="14"/>
  <c r="B121" i="14"/>
  <c r="B122" i="14"/>
  <c r="B123" i="14"/>
  <c r="B124" i="14"/>
  <c r="B125" i="14"/>
  <c r="M125" i="14" s="1"/>
  <c r="B126" i="14"/>
  <c r="B127" i="14"/>
  <c r="B128" i="14"/>
  <c r="B129" i="14"/>
  <c r="B130" i="14"/>
  <c r="B131" i="14"/>
  <c r="B132" i="14"/>
  <c r="B133" i="14"/>
  <c r="BL133" i="14" s="1"/>
  <c r="B134" i="14"/>
  <c r="B135" i="14"/>
  <c r="B136" i="14"/>
  <c r="B137" i="14"/>
  <c r="B138" i="14"/>
  <c r="B139" i="14"/>
  <c r="B140" i="14"/>
  <c r="B141" i="14"/>
  <c r="BJ141" i="14" s="1"/>
  <c r="B142" i="14"/>
  <c r="B143" i="14"/>
  <c r="B144" i="14"/>
  <c r="B145" i="14"/>
  <c r="B146" i="14"/>
  <c r="B147" i="14"/>
  <c r="B148" i="14"/>
  <c r="B149" i="14"/>
  <c r="BL149" i="14" s="1"/>
  <c r="B150" i="14"/>
  <c r="B151" i="14"/>
  <c r="B152" i="14"/>
  <c r="B153" i="14"/>
  <c r="B154" i="14"/>
  <c r="B155" i="14"/>
  <c r="B156" i="14"/>
  <c r="B157" i="14"/>
  <c r="BK157" i="14" s="1"/>
  <c r="B158" i="14"/>
  <c r="B159" i="14"/>
  <c r="B160" i="14"/>
  <c r="B161" i="14"/>
  <c r="B162" i="14"/>
  <c r="B163" i="14"/>
  <c r="B164" i="14"/>
  <c r="B165" i="14"/>
  <c r="BA165" i="14" s="1"/>
  <c r="B166" i="14"/>
  <c r="B167" i="14"/>
  <c r="B168" i="14"/>
  <c r="B169" i="14"/>
  <c r="B170" i="14"/>
  <c r="B171" i="14"/>
  <c r="B172" i="14"/>
  <c r="B173" i="14"/>
  <c r="AS173" i="14" s="1"/>
  <c r="B174" i="14"/>
  <c r="B175" i="14"/>
  <c r="B176" i="14"/>
  <c r="B177" i="14"/>
  <c r="B178" i="14"/>
  <c r="B179" i="14"/>
  <c r="B180" i="14"/>
  <c r="B181" i="14"/>
  <c r="BF181" i="14" s="1"/>
  <c r="B182" i="14"/>
  <c r="B183" i="14"/>
  <c r="B184" i="14"/>
  <c r="B185" i="14"/>
  <c r="B186" i="14"/>
  <c r="B187" i="14"/>
  <c r="B188" i="14"/>
  <c r="B189" i="14"/>
  <c r="BK189" i="14" s="1"/>
  <c r="B190" i="14"/>
  <c r="B191" i="14"/>
  <c r="B192" i="14"/>
  <c r="B193" i="14"/>
  <c r="B194" i="14"/>
  <c r="B195" i="14"/>
  <c r="B196" i="14"/>
  <c r="B197" i="14"/>
  <c r="AK197" i="14" s="1"/>
  <c r="B198" i="14"/>
  <c r="B199" i="14"/>
  <c r="B200" i="14"/>
  <c r="B201" i="14"/>
  <c r="B202" i="14"/>
  <c r="B203" i="14"/>
  <c r="B204" i="14"/>
  <c r="B205" i="14"/>
  <c r="BL205" i="14" s="1"/>
  <c r="B206" i="14"/>
  <c r="B207" i="14"/>
  <c r="B208" i="14"/>
  <c r="B209" i="14"/>
  <c r="B210" i="14"/>
  <c r="B211" i="14"/>
  <c r="B212" i="14"/>
  <c r="B213" i="14"/>
  <c r="BM213" i="14" s="1"/>
  <c r="B214" i="14"/>
  <c r="B215" i="14"/>
  <c r="B216" i="14"/>
  <c r="B217" i="14"/>
  <c r="B218" i="14"/>
  <c r="B219" i="14"/>
  <c r="B220" i="14"/>
  <c r="B221" i="14"/>
  <c r="B222" i="14"/>
  <c r="B223" i="14"/>
  <c r="B224" i="14"/>
  <c r="B225" i="14"/>
  <c r="B226" i="14"/>
  <c r="B227" i="14"/>
  <c r="B228" i="14"/>
  <c r="B229" i="14"/>
  <c r="AB229" i="14" s="1"/>
  <c r="B230" i="14"/>
  <c r="B231" i="14"/>
  <c r="B232" i="14"/>
  <c r="B233" i="14"/>
  <c r="B234" i="14"/>
  <c r="B235" i="14"/>
  <c r="B236" i="14"/>
  <c r="B237" i="14"/>
  <c r="BK237" i="14" s="1"/>
  <c r="B238" i="14"/>
  <c r="B239" i="14"/>
  <c r="B240" i="14"/>
  <c r="B241" i="14"/>
  <c r="B242" i="14"/>
  <c r="B243" i="14"/>
  <c r="B244" i="14"/>
  <c r="B245" i="14"/>
  <c r="BJ245" i="14" s="1"/>
  <c r="B246" i="14"/>
  <c r="B247" i="14"/>
  <c r="B248" i="14"/>
  <c r="B249" i="14"/>
  <c r="B250" i="14"/>
  <c r="B251" i="14"/>
  <c r="B252" i="14"/>
  <c r="B253" i="14"/>
  <c r="BJ253" i="14" s="1"/>
  <c r="B254" i="14"/>
  <c r="B255" i="14"/>
  <c r="B256" i="14"/>
  <c r="B257" i="14"/>
  <c r="B258" i="14"/>
  <c r="B259" i="14"/>
  <c r="B260" i="14"/>
  <c r="BL260" i="14" s="1"/>
  <c r="B261" i="14"/>
  <c r="AK261" i="14" s="1"/>
  <c r="B262" i="14"/>
  <c r="B263" i="14"/>
  <c r="B264" i="14"/>
  <c r="B265" i="14"/>
  <c r="B266" i="14"/>
  <c r="B267" i="14"/>
  <c r="B268" i="14"/>
  <c r="BA268" i="14" s="1"/>
  <c r="B269" i="14"/>
  <c r="BJ269" i="14" s="1"/>
  <c r="B270" i="14"/>
  <c r="B271" i="14"/>
  <c r="B272" i="14"/>
  <c r="B273" i="14"/>
  <c r="B274" i="14"/>
  <c r="B275" i="14"/>
  <c r="B276" i="14"/>
  <c r="BE276" i="14" s="1"/>
  <c r="B277" i="14"/>
  <c r="AK277" i="14" s="1"/>
  <c r="B278" i="14"/>
  <c r="B279" i="14"/>
  <c r="B280" i="14"/>
  <c r="B281" i="14"/>
  <c r="B282" i="14"/>
  <c r="B283" i="14"/>
  <c r="B284" i="14"/>
  <c r="AA284" i="14" s="1"/>
  <c r="B285" i="14"/>
  <c r="AE285" i="14" s="1"/>
  <c r="B286" i="14"/>
  <c r="B287" i="14"/>
  <c r="B288" i="14"/>
  <c r="B289" i="14"/>
  <c r="B290" i="14"/>
  <c r="B291" i="14"/>
  <c r="B292" i="14"/>
  <c r="BF292" i="14" s="1"/>
  <c r="B293" i="14"/>
  <c r="BD293" i="14" s="1"/>
  <c r="B294" i="14"/>
  <c r="B295" i="14"/>
  <c r="B296" i="14"/>
  <c r="B297" i="14"/>
  <c r="B298" i="14"/>
  <c r="B299" i="14"/>
  <c r="B300" i="14"/>
  <c r="BC300" i="14" s="1"/>
  <c r="B301" i="14"/>
  <c r="BL301" i="14" s="1"/>
  <c r="B302" i="14"/>
  <c r="B303" i="14"/>
  <c r="B304" i="14"/>
  <c r="B305" i="14"/>
  <c r="B306" i="14"/>
  <c r="B307" i="14"/>
  <c r="B308" i="14"/>
  <c r="BC308" i="14" s="1"/>
  <c r="B309" i="14"/>
  <c r="AY309" i="14" s="1"/>
  <c r="B310" i="14"/>
  <c r="B311" i="14"/>
  <c r="B312" i="14"/>
  <c r="BF312" i="14" s="1"/>
  <c r="B313" i="14"/>
  <c r="B314" i="14"/>
  <c r="B315" i="14"/>
  <c r="B316" i="14"/>
  <c r="AZ316" i="14" s="1"/>
  <c r="B317" i="14"/>
  <c r="BF317" i="14" s="1"/>
  <c r="B318" i="14"/>
  <c r="B3" i="14"/>
  <c r="D3" i="14" s="1"/>
  <c r="BG3" i="14"/>
  <c r="K3" i="14"/>
  <c r="BH3" i="14"/>
  <c r="J3" i="14"/>
  <c r="Z3" i="14"/>
  <c r="AW3" i="14"/>
  <c r="AZ3" i="14"/>
  <c r="N3" i="14"/>
  <c r="I3" i="14"/>
  <c r="M3" i="14"/>
  <c r="AY3" i="14"/>
  <c r="BC3" i="14"/>
  <c r="AA3" i="14"/>
  <c r="AC3" i="14"/>
  <c r="AI3" i="14"/>
  <c r="P3" i="14"/>
  <c r="BE3" i="14"/>
  <c r="BB3" i="14"/>
  <c r="BF3" i="14"/>
  <c r="BA3" i="14"/>
  <c r="BD3" i="14"/>
  <c r="AE3" i="14"/>
  <c r="O3" i="14"/>
  <c r="AX3" i="14"/>
  <c r="AD3" i="14"/>
  <c r="AL3" i="14"/>
  <c r="AJ3" i="14"/>
  <c r="AT3" i="14"/>
  <c r="F3" i="14"/>
  <c r="AM3" i="14"/>
  <c r="AL23" i="14"/>
  <c r="AJ23" i="14"/>
  <c r="AJ25" i="14"/>
  <c r="AL19" i="14"/>
  <c r="AL17" i="14"/>
  <c r="AL25" i="14"/>
  <c r="AJ22" i="14"/>
  <c r="AL22" i="14"/>
  <c r="AJ17" i="14"/>
  <c r="P23" i="14"/>
  <c r="BC25" i="14"/>
  <c r="AD23" i="14"/>
  <c r="K23" i="14"/>
  <c r="AD25" i="14"/>
  <c r="D25" i="14"/>
  <c r="N23" i="14"/>
  <c r="BH23" i="14"/>
  <c r="BK23" i="14" s="1"/>
  <c r="AA25" i="14"/>
  <c r="P25" i="14"/>
  <c r="BC23" i="14"/>
  <c r="E25" i="14"/>
  <c r="BE25" i="14"/>
  <c r="BG25" i="14"/>
  <c r="K25" i="14"/>
  <c r="AE23" i="14"/>
  <c r="Z25" i="14"/>
  <c r="BD23" i="14"/>
  <c r="AB23" i="14"/>
  <c r="H23" i="14"/>
  <c r="BE23" i="14"/>
  <c r="BF25" i="14"/>
  <c r="AS25" i="14"/>
  <c r="I25" i="14"/>
  <c r="I23" i="14"/>
  <c r="AX25" i="14"/>
  <c r="R23" i="14"/>
  <c r="V23" i="14" s="1"/>
  <c r="BF23" i="14"/>
  <c r="BG23" i="14"/>
  <c r="Z23" i="14"/>
  <c r="J25" i="14"/>
  <c r="AA23" i="14"/>
  <c r="AY25" i="14"/>
  <c r="AI25" i="14"/>
  <c r="L23" i="14"/>
  <c r="AI23" i="14"/>
  <c r="M23" i="14"/>
  <c r="AZ23" i="14"/>
  <c r="R25" i="14"/>
  <c r="V25" i="14" s="1"/>
  <c r="AS23" i="14"/>
  <c r="AW23" i="14"/>
  <c r="O25" i="14"/>
  <c r="AC23" i="14"/>
  <c r="D23" i="14"/>
  <c r="N25" i="14"/>
  <c r="BA23" i="14"/>
  <c r="AY23" i="14"/>
  <c r="BB23" i="14"/>
  <c r="AE24" i="14"/>
  <c r="AZ25" i="14"/>
  <c r="O23" i="14"/>
  <c r="BA25" i="14"/>
  <c r="M25" i="14"/>
  <c r="L25" i="14"/>
  <c r="BD25" i="14"/>
  <c r="E23" i="14"/>
  <c r="BH24" i="14"/>
  <c r="BK24" i="14" s="1"/>
  <c r="AW25" i="14"/>
  <c r="BH25" i="14"/>
  <c r="AC25" i="14"/>
  <c r="BB25" i="14"/>
  <c r="J23" i="14"/>
  <c r="AX23" i="14"/>
  <c r="BC24" i="14"/>
  <c r="AV25" i="14"/>
  <c r="AV23" i="14"/>
  <c r="H25" i="14"/>
  <c r="AB25" i="14"/>
  <c r="AE25" i="14"/>
  <c r="AI24" i="14"/>
  <c r="BC17" i="14"/>
  <c r="BF22" i="14"/>
  <c r="I17" i="14"/>
  <c r="BD19" i="14"/>
  <c r="BG17" i="14"/>
  <c r="AX17" i="14"/>
  <c r="E17" i="14"/>
  <c r="AC19" i="14"/>
  <c r="O19" i="14"/>
  <c r="AI17" i="14"/>
  <c r="AY19" i="14"/>
  <c r="AE22" i="14"/>
  <c r="BC22" i="14"/>
  <c r="AY17" i="14"/>
  <c r="H22" i="14"/>
  <c r="Z22" i="14"/>
  <c r="BA22" i="14"/>
  <c r="AD17" i="14"/>
  <c r="BE17" i="14"/>
  <c r="L22" i="14"/>
  <c r="AS19" i="14"/>
  <c r="AX22" i="14"/>
  <c r="P17" i="14"/>
  <c r="AY22" i="14"/>
  <c r="BB22" i="14"/>
  <c r="R22" i="14"/>
  <c r="V22" i="14" s="1"/>
  <c r="J18" i="14"/>
  <c r="AA19" i="14"/>
  <c r="AX19" i="14"/>
  <c r="BH19" i="14"/>
  <c r="BJ19" i="14" s="1"/>
  <c r="R18" i="14"/>
  <c r="S18" i="14" s="1"/>
  <c r="BC19" i="14"/>
  <c r="AI19" i="14"/>
  <c r="N22" i="14"/>
  <c r="I18" i="14"/>
  <c r="AS22" i="14"/>
  <c r="BF17" i="14"/>
  <c r="J20" i="14"/>
  <c r="AZ22" i="14"/>
  <c r="H17" i="14"/>
  <c r="BB19" i="14"/>
  <c r="AZ19" i="14"/>
  <c r="AE17" i="14"/>
  <c r="J17" i="14"/>
  <c r="BG18" i="14"/>
  <c r="BC18" i="14"/>
  <c r="N18" i="14"/>
  <c r="AI18" i="14"/>
  <c r="AB17" i="14"/>
  <c r="M22" i="14"/>
  <c r="AB19" i="14"/>
  <c r="AY18" i="14"/>
  <c r="AW18" i="14"/>
  <c r="BH18" i="14"/>
  <c r="BJ18" i="14" s="1"/>
  <c r="N17" i="14"/>
  <c r="AX18" i="14"/>
  <c r="AV17" i="14"/>
  <c r="O22" i="14"/>
  <c r="BE18" i="14"/>
  <c r="Z19" i="14"/>
  <c r="D19" i="14"/>
  <c r="R17" i="14"/>
  <c r="L19" i="14"/>
  <c r="BA18" i="14"/>
  <c r="AC22" i="14"/>
  <c r="AW22" i="14"/>
  <c r="AV19" i="14"/>
  <c r="K17" i="14"/>
  <c r="AD19" i="14"/>
  <c r="M18" i="14"/>
  <c r="Z17" i="14"/>
  <c r="AI22" i="14"/>
  <c r="AW17" i="14"/>
  <c r="Z18" i="14"/>
  <c r="BG22" i="14"/>
  <c r="AB18" i="14"/>
  <c r="E19" i="14"/>
  <c r="AB22" i="14"/>
  <c r="O17" i="14"/>
  <c r="AV22" i="14"/>
  <c r="BB17" i="14"/>
  <c r="J19" i="14"/>
  <c r="AD22" i="14"/>
  <c r="E22" i="14"/>
  <c r="P22" i="14"/>
  <c r="BH22" i="14"/>
  <c r="K22" i="14"/>
  <c r="E18" i="14"/>
  <c r="AA22" i="14"/>
  <c r="AE19" i="14"/>
  <c r="BE22" i="14"/>
  <c r="BE19" i="14"/>
  <c r="BG19" i="14"/>
  <c r="M19" i="14"/>
  <c r="BD22" i="14"/>
  <c r="AC17" i="14"/>
  <c r="AZ17" i="14"/>
  <c r="BH17" i="14"/>
  <c r="BA17" i="14"/>
  <c r="BA19" i="14"/>
  <c r="AW19" i="14"/>
  <c r="D22" i="14"/>
  <c r="BF18" i="14"/>
  <c r="M17" i="14"/>
  <c r="BD17" i="14"/>
  <c r="AA18" i="14"/>
  <c r="J22" i="14"/>
  <c r="AA17" i="14"/>
  <c r="D17" i="14"/>
  <c r="AZ18" i="14"/>
  <c r="K19" i="14"/>
  <c r="R19" i="14"/>
  <c r="S19" i="14" s="1"/>
  <c r="H19" i="14"/>
  <c r="I19" i="14"/>
  <c r="AS18" i="14"/>
  <c r="AS17" i="14"/>
  <c r="O18" i="14"/>
  <c r="BF19" i="14"/>
  <c r="P19" i="14"/>
  <c r="AE18" i="14"/>
  <c r="N19" i="14"/>
  <c r="I22" i="14"/>
  <c r="L17" i="14"/>
  <c r="F17" i="14"/>
  <c r="AM17" i="14"/>
  <c r="AT17" i="14"/>
  <c r="F22" i="14"/>
  <c r="G22" i="14" s="1"/>
  <c r="AM22" i="14"/>
  <c r="AO22" i="14" s="1"/>
  <c r="AT18" i="14"/>
  <c r="F18" i="14"/>
  <c r="AM18" i="14"/>
  <c r="AT19" i="14"/>
  <c r="AT25" i="14"/>
  <c r="AT23" i="14"/>
  <c r="F24" i="14"/>
  <c r="F23" i="14"/>
  <c r="AM23" i="14"/>
  <c r="AT22" i="14"/>
  <c r="F25" i="14"/>
  <c r="G25" i="14" s="1"/>
  <c r="AM25" i="14"/>
  <c r="AO25" i="14" s="1"/>
  <c r="F19" i="14"/>
  <c r="AM19" i="14"/>
  <c r="AT24" i="14"/>
  <c r="W22" i="14"/>
  <c r="U18" i="14"/>
  <c r="T18" i="14"/>
  <c r="W18" i="14"/>
  <c r="X18" i="14"/>
  <c r="BL22" i="14"/>
  <c r="BJ22" i="14"/>
  <c r="BK22" i="14"/>
  <c r="BI22" i="14"/>
  <c r="U19" i="14"/>
  <c r="AN25" i="14"/>
  <c r="BL318" i="14"/>
  <c r="BH318" i="14"/>
  <c r="BD318" i="14"/>
  <c r="AZ318" i="14"/>
  <c r="AV318" i="14"/>
  <c r="AR318" i="14"/>
  <c r="AN318" i="14"/>
  <c r="AJ318" i="14"/>
  <c r="AF318" i="14"/>
  <c r="AB318" i="14"/>
  <c r="X318" i="14"/>
  <c r="T318" i="14"/>
  <c r="P318" i="14"/>
  <c r="L318" i="14"/>
  <c r="H318" i="14"/>
  <c r="D318" i="14"/>
  <c r="BK318" i="14"/>
  <c r="BL316" i="14"/>
  <c r="BH316" i="14"/>
  <c r="AJ316" i="14"/>
  <c r="D316" i="14"/>
  <c r="F315" i="14"/>
  <c r="AN314" i="14"/>
  <c r="AJ314" i="14"/>
  <c r="J314" i="14"/>
  <c r="H314" i="14"/>
  <c r="AZ314" i="14"/>
  <c r="BH313" i="14"/>
  <c r="BG313" i="14"/>
  <c r="BD313" i="14"/>
  <c r="BC313" i="14"/>
  <c r="AZ313" i="14"/>
  <c r="AY313" i="14"/>
  <c r="AV313" i="14"/>
  <c r="AR313" i="14"/>
  <c r="AQ313" i="14"/>
  <c r="AN313" i="14"/>
  <c r="AM313" i="14"/>
  <c r="AJ313" i="14"/>
  <c r="AI313" i="14"/>
  <c r="AF313" i="14"/>
  <c r="AE313" i="14"/>
  <c r="AB313" i="14"/>
  <c r="AA313" i="14"/>
  <c r="X313" i="14"/>
  <c r="W313" i="14"/>
  <c r="T313" i="14"/>
  <c r="S313" i="14"/>
  <c r="P313" i="14"/>
  <c r="O313" i="14"/>
  <c r="L313" i="14"/>
  <c r="K313" i="14"/>
  <c r="H313" i="14"/>
  <c r="G313" i="14"/>
  <c r="D313" i="14"/>
  <c r="C313" i="14"/>
  <c r="BJ313" i="14"/>
  <c r="BI312" i="14"/>
  <c r="BB312" i="14"/>
  <c r="BA312" i="14"/>
  <c r="AX312" i="14"/>
  <c r="AS312" i="14"/>
  <c r="AK312" i="14"/>
  <c r="AJ312" i="14"/>
  <c r="AG312" i="14"/>
  <c r="AB312" i="14"/>
  <c r="U312" i="14"/>
  <c r="T312" i="14"/>
  <c r="S312" i="14"/>
  <c r="M312" i="14"/>
  <c r="I312" i="14"/>
  <c r="H312" i="14"/>
  <c r="G312" i="14"/>
  <c r="C312" i="14"/>
  <c r="BK311" i="14"/>
  <c r="BJ311" i="14"/>
  <c r="BG311" i="14"/>
  <c r="BC311" i="14"/>
  <c r="BB311" i="14"/>
  <c r="AY311" i="14"/>
  <c r="AT311" i="14"/>
  <c r="AU311" i="14" s="1"/>
  <c r="AQ311" i="14"/>
  <c r="AM311" i="14"/>
  <c r="AL311" i="14"/>
  <c r="AI311" i="14"/>
  <c r="AE311" i="14"/>
  <c r="AD311" i="14"/>
  <c r="AA311" i="14"/>
  <c r="W311" i="14"/>
  <c r="V311" i="14"/>
  <c r="S311" i="14"/>
  <c r="O311" i="14"/>
  <c r="N311" i="14"/>
  <c r="K311" i="14"/>
  <c r="G311" i="14"/>
  <c r="F311" i="14"/>
  <c r="C311" i="14"/>
  <c r="BM310" i="14"/>
  <c r="BL310" i="14"/>
  <c r="BI310" i="14"/>
  <c r="BH310" i="14"/>
  <c r="BE310" i="14"/>
  <c r="BD310" i="14"/>
  <c r="BA310" i="14"/>
  <c r="AZ310" i="14"/>
  <c r="AW310" i="14"/>
  <c r="AV310" i="14"/>
  <c r="AS310" i="14"/>
  <c r="AR310" i="14"/>
  <c r="AQ310" i="14"/>
  <c r="AO310" i="14"/>
  <c r="AN310" i="14"/>
  <c r="AM310" i="14"/>
  <c r="AK310" i="14"/>
  <c r="AJ310" i="14"/>
  <c r="AI310" i="14"/>
  <c r="AG310" i="14"/>
  <c r="AF310" i="14"/>
  <c r="AE310" i="14"/>
  <c r="AC310" i="14"/>
  <c r="AB310" i="14"/>
  <c r="AA310" i="14"/>
  <c r="X310" i="14"/>
  <c r="W310" i="14"/>
  <c r="U310" i="14"/>
  <c r="T310" i="14"/>
  <c r="S310" i="14"/>
  <c r="P310" i="14"/>
  <c r="O310" i="14"/>
  <c r="M310" i="14"/>
  <c r="L310" i="14"/>
  <c r="K310" i="14"/>
  <c r="I310" i="14"/>
  <c r="H310" i="14"/>
  <c r="G310" i="14"/>
  <c r="E310" i="14"/>
  <c r="D310" i="14"/>
  <c r="C310" i="14"/>
  <c r="BK310" i="14"/>
  <c r="BK308" i="14"/>
  <c r="BH308" i="14"/>
  <c r="BG308" i="14"/>
  <c r="AQ308" i="14"/>
  <c r="AB308" i="14"/>
  <c r="AA308" i="14"/>
  <c r="X308" i="14"/>
  <c r="K308" i="14"/>
  <c r="BM307" i="14"/>
  <c r="BF307" i="14"/>
  <c r="BA307" i="14"/>
  <c r="AW307" i="14"/>
  <c r="AP307" i="14"/>
  <c r="AK307" i="14"/>
  <c r="AG307" i="14"/>
  <c r="Z307" i="14"/>
  <c r="U307" i="14"/>
  <c r="J307" i="14"/>
  <c r="E307" i="14"/>
  <c r="BI307" i="14"/>
  <c r="BL306" i="14"/>
  <c r="BK306" i="14"/>
  <c r="BH306" i="14"/>
  <c r="BG306" i="14"/>
  <c r="BD306" i="14"/>
  <c r="BC306" i="14"/>
  <c r="AZ306" i="14"/>
  <c r="AY306" i="14"/>
  <c r="AV306" i="14"/>
  <c r="AR306" i="14"/>
  <c r="AQ306" i="14"/>
  <c r="AN306" i="14"/>
  <c r="AM306" i="14"/>
  <c r="AJ306" i="14"/>
  <c r="AI306" i="14"/>
  <c r="AF306" i="14"/>
  <c r="AE306" i="14"/>
  <c r="AB306" i="14"/>
  <c r="AA306" i="14"/>
  <c r="X306" i="14"/>
  <c r="W306" i="14"/>
  <c r="T306" i="14"/>
  <c r="S306" i="14"/>
  <c r="P306" i="14"/>
  <c r="O306" i="14"/>
  <c r="L306" i="14"/>
  <c r="K306" i="14"/>
  <c r="H306" i="14"/>
  <c r="G306" i="14"/>
  <c r="D306" i="14"/>
  <c r="C306" i="14"/>
  <c r="BJ306" i="14"/>
  <c r="BM305" i="14"/>
  <c r="BJ305" i="14"/>
  <c r="BF305" i="14"/>
  <c r="BE305" i="14"/>
  <c r="BB305" i="14"/>
  <c r="AX305" i="14"/>
  <c r="AW305" i="14"/>
  <c r="AT305" i="14"/>
  <c r="AU305" i="14" s="1"/>
  <c r="AP305" i="14"/>
  <c r="AO305" i="14"/>
  <c r="AL305" i="14"/>
  <c r="AH305" i="14"/>
  <c r="AG305" i="14"/>
  <c r="AD305" i="14"/>
  <c r="AB305" i="14"/>
  <c r="Z305" i="14"/>
  <c r="V305" i="14"/>
  <c r="U305" i="14"/>
  <c r="T305" i="14"/>
  <c r="P305" i="14"/>
  <c r="N305" i="14"/>
  <c r="L305" i="14"/>
  <c r="J305" i="14"/>
  <c r="I305" i="14"/>
  <c r="F305" i="14"/>
  <c r="E305" i="14"/>
  <c r="D305" i="14"/>
  <c r="BG304" i="14"/>
  <c r="AD304" i="14"/>
  <c r="V304" i="14"/>
  <c r="BM303" i="14"/>
  <c r="BL303" i="14"/>
  <c r="BJ303" i="14"/>
  <c r="BI303" i="14"/>
  <c r="BH303" i="14"/>
  <c r="BF303" i="14"/>
  <c r="BE303" i="14"/>
  <c r="BD303" i="14"/>
  <c r="BB303" i="14"/>
  <c r="BA303" i="14"/>
  <c r="AZ303" i="14"/>
  <c r="AX303" i="14"/>
  <c r="AW303" i="14"/>
  <c r="AV303" i="14"/>
  <c r="AT303" i="14"/>
  <c r="AU303" i="14" s="1"/>
  <c r="AS303" i="14"/>
  <c r="AR303" i="14"/>
  <c r="AP303" i="14"/>
  <c r="AO303" i="14"/>
  <c r="AN303" i="14"/>
  <c r="AK303" i="14"/>
  <c r="AJ303" i="14"/>
  <c r="AI303" i="14"/>
  <c r="AG303" i="14"/>
  <c r="AF303" i="14"/>
  <c r="AE303" i="14"/>
  <c r="AC303" i="14"/>
  <c r="AB303" i="14"/>
  <c r="AA303" i="14"/>
  <c r="X303" i="14"/>
  <c r="W303" i="14"/>
  <c r="U303" i="14"/>
  <c r="T303" i="14"/>
  <c r="S303" i="14"/>
  <c r="P303" i="14"/>
  <c r="O303" i="14"/>
  <c r="M303" i="14"/>
  <c r="L303" i="14"/>
  <c r="K303" i="14"/>
  <c r="I303" i="14"/>
  <c r="H303" i="14"/>
  <c r="G303" i="14"/>
  <c r="E303" i="14"/>
  <c r="D303" i="14"/>
  <c r="C303" i="14"/>
  <c r="BK303" i="14"/>
  <c r="AB301" i="14"/>
  <c r="BM300" i="14"/>
  <c r="BK300" i="14"/>
  <c r="BF300" i="14"/>
  <c r="BB300" i="14"/>
  <c r="BA300" i="14"/>
  <c r="AX300" i="14"/>
  <c r="AW300" i="14"/>
  <c r="AP300" i="14"/>
  <c r="AL300" i="14"/>
  <c r="AK300" i="14"/>
  <c r="AH300" i="14"/>
  <c r="AG300" i="14"/>
  <c r="AB300" i="14"/>
  <c r="X300" i="14"/>
  <c r="W300" i="14"/>
  <c r="U300" i="14"/>
  <c r="T300" i="14"/>
  <c r="O300" i="14"/>
  <c r="L300" i="14"/>
  <c r="K300" i="14"/>
  <c r="I300" i="14"/>
  <c r="H300" i="14"/>
  <c r="D300" i="14"/>
  <c r="BM299" i="14"/>
  <c r="BJ299" i="14"/>
  <c r="BI299" i="14"/>
  <c r="BE299" i="14"/>
  <c r="BC299" i="14"/>
  <c r="BB299" i="14"/>
  <c r="AX299" i="14"/>
  <c r="AW299" i="14"/>
  <c r="AT299" i="14"/>
  <c r="AU299" i="14" s="1"/>
  <c r="AQ299" i="14"/>
  <c r="AO299" i="14"/>
  <c r="AM299" i="14"/>
  <c r="AI299" i="14"/>
  <c r="AH299" i="14"/>
  <c r="AG299" i="14"/>
  <c r="AC299" i="14"/>
  <c r="AA299" i="14"/>
  <c r="V299" i="14"/>
  <c r="S299" i="14"/>
  <c r="R299" i="14"/>
  <c r="N299" i="14"/>
  <c r="M299" i="14"/>
  <c r="K299" i="14"/>
  <c r="G299" i="14"/>
  <c r="F299" i="14"/>
  <c r="C299" i="14"/>
  <c r="BM298" i="14"/>
  <c r="BL298" i="14"/>
  <c r="BK298" i="14"/>
  <c r="BI298" i="14"/>
  <c r="BH298" i="14"/>
  <c r="BG298" i="14"/>
  <c r="BE298" i="14"/>
  <c r="BD298" i="14"/>
  <c r="BC298" i="14"/>
  <c r="BA298" i="14"/>
  <c r="AZ298" i="14"/>
  <c r="AY298" i="14"/>
  <c r="AW298" i="14"/>
  <c r="AV298" i="14"/>
  <c r="AS298" i="14"/>
  <c r="AR298" i="14"/>
  <c r="AQ298" i="14"/>
  <c r="AO298" i="14"/>
  <c r="AN298" i="14"/>
  <c r="AM298" i="14"/>
  <c r="AK298" i="14"/>
  <c r="AJ298" i="14"/>
  <c r="AI298" i="14"/>
  <c r="AG298" i="14"/>
  <c r="AF298" i="14"/>
  <c r="AE298" i="14"/>
  <c r="AC298" i="14"/>
  <c r="AB298" i="14"/>
  <c r="AA298" i="14"/>
  <c r="X298" i="14"/>
  <c r="W298" i="14"/>
  <c r="U298" i="14"/>
  <c r="T298" i="14"/>
  <c r="S298" i="14"/>
  <c r="P298" i="14"/>
  <c r="O298" i="14"/>
  <c r="M298" i="14"/>
  <c r="L298" i="14"/>
  <c r="K298" i="14"/>
  <c r="I298" i="14"/>
  <c r="H298" i="14"/>
  <c r="G298" i="14"/>
  <c r="E298" i="14"/>
  <c r="D298" i="14"/>
  <c r="C298" i="14"/>
  <c r="BJ298" i="14"/>
  <c r="AS297" i="14"/>
  <c r="AY297" i="14"/>
  <c r="BM296" i="14"/>
  <c r="BL296" i="14"/>
  <c r="BK296" i="14"/>
  <c r="BI296" i="14"/>
  <c r="BH296" i="14"/>
  <c r="BG296" i="14"/>
  <c r="BE296" i="14"/>
  <c r="BD296" i="14"/>
  <c r="BC296" i="14"/>
  <c r="BA296" i="14"/>
  <c r="AZ296" i="14"/>
  <c r="AY296" i="14"/>
  <c r="AW296" i="14"/>
  <c r="AV296" i="14"/>
  <c r="AS296" i="14"/>
  <c r="AR296" i="14"/>
  <c r="AQ296" i="14"/>
  <c r="AO296" i="14"/>
  <c r="AN296" i="14"/>
  <c r="AM296" i="14"/>
  <c r="AK296" i="14"/>
  <c r="AJ296" i="14"/>
  <c r="AI296" i="14"/>
  <c r="AG296" i="14"/>
  <c r="AF296" i="14"/>
  <c r="AE296" i="14"/>
  <c r="AC296" i="14"/>
  <c r="AB296" i="14"/>
  <c r="AA296" i="14"/>
  <c r="X296" i="14"/>
  <c r="W296" i="14"/>
  <c r="U296" i="14"/>
  <c r="T296" i="14"/>
  <c r="S296" i="14"/>
  <c r="P296" i="14"/>
  <c r="O296" i="14"/>
  <c r="M296" i="14"/>
  <c r="L296" i="14"/>
  <c r="K296" i="14"/>
  <c r="I296" i="14"/>
  <c r="H296" i="14"/>
  <c r="G296" i="14"/>
  <c r="E296" i="14"/>
  <c r="D296" i="14"/>
  <c r="C296" i="14"/>
  <c r="BJ296" i="14"/>
  <c r="BM295" i="14"/>
  <c r="BE295" i="14"/>
  <c r="AX295" i="14"/>
  <c r="AQ295" i="14"/>
  <c r="AI295" i="14"/>
  <c r="AC295" i="14"/>
  <c r="V295" i="14"/>
  <c r="N295" i="14"/>
  <c r="G295" i="14"/>
  <c r="AS294" i="14"/>
  <c r="O294" i="14"/>
  <c r="AZ294" i="14"/>
  <c r="BG292" i="14"/>
  <c r="BB292" i="14"/>
  <c r="AZ292" i="14"/>
  <c r="AV292" i="14"/>
  <c r="AQ292" i="14"/>
  <c r="AJ292" i="14"/>
  <c r="AE292" i="14"/>
  <c r="AA292" i="14"/>
  <c r="Z292" i="14"/>
  <c r="V292" i="14"/>
  <c r="O292" i="14"/>
  <c r="J292" i="14"/>
  <c r="F292" i="14"/>
  <c r="D292" i="14"/>
  <c r="BM291" i="14"/>
  <c r="BH291" i="14"/>
  <c r="BB291" i="14"/>
  <c r="AW291" i="14"/>
  <c r="AR291" i="14"/>
  <c r="AL291" i="14"/>
  <c r="AG291" i="14"/>
  <c r="AB291" i="14"/>
  <c r="V291" i="14"/>
  <c r="L291" i="14"/>
  <c r="F291" i="14"/>
  <c r="BL290" i="14"/>
  <c r="BK290" i="14"/>
  <c r="BJ290" i="14"/>
  <c r="BG290" i="14"/>
  <c r="BF290" i="14"/>
  <c r="BD290" i="14"/>
  <c r="BB290" i="14"/>
  <c r="AZ290" i="14"/>
  <c r="AY290" i="14"/>
  <c r="AV290" i="14"/>
  <c r="AT290" i="14"/>
  <c r="AU290" i="14" s="1"/>
  <c r="AQ290" i="14"/>
  <c r="AP290" i="14"/>
  <c r="AN290" i="14"/>
  <c r="AL290" i="14"/>
  <c r="AJ290" i="14"/>
  <c r="AI290" i="14"/>
  <c r="AF290" i="14"/>
  <c r="AE290" i="14"/>
  <c r="AD290" i="14"/>
  <c r="AA290" i="14"/>
  <c r="Z290" i="14"/>
  <c r="X290" i="14"/>
  <c r="V290" i="14"/>
  <c r="T290" i="14"/>
  <c r="S290" i="14"/>
  <c r="P290" i="14"/>
  <c r="O290" i="14"/>
  <c r="N290" i="14"/>
  <c r="K290" i="14"/>
  <c r="J290" i="14"/>
  <c r="H290" i="14"/>
  <c r="F290" i="14"/>
  <c r="D290" i="14"/>
  <c r="C290" i="14"/>
  <c r="BM289" i="14"/>
  <c r="BL289" i="14"/>
  <c r="BH289" i="14"/>
  <c r="BF289" i="14"/>
  <c r="BB289" i="14"/>
  <c r="BA289" i="14"/>
  <c r="AW289" i="14"/>
  <c r="AV289" i="14"/>
  <c r="AR289" i="14"/>
  <c r="AP289" i="14"/>
  <c r="AL289" i="14"/>
  <c r="AK289" i="14"/>
  <c r="AG289" i="14"/>
  <c r="AF289" i="14"/>
  <c r="AB289" i="14"/>
  <c r="Z289" i="14"/>
  <c r="V289" i="14"/>
  <c r="U289" i="14"/>
  <c r="P289" i="14"/>
  <c r="L289" i="14"/>
  <c r="J289" i="14"/>
  <c r="F289" i="14"/>
  <c r="E289" i="14"/>
  <c r="BC288" i="14"/>
  <c r="AT288" i="14"/>
  <c r="AU288" i="14" s="1"/>
  <c r="AN288" i="14"/>
  <c r="AI288" i="14"/>
  <c r="AD288" i="14"/>
  <c r="X288" i="14"/>
  <c r="S288" i="14"/>
  <c r="N288" i="14"/>
  <c r="H288" i="14"/>
  <c r="C288" i="14"/>
  <c r="BM287" i="14"/>
  <c r="BL287" i="14"/>
  <c r="BJ287" i="14"/>
  <c r="BH287" i="14"/>
  <c r="BF287" i="14"/>
  <c r="BE287" i="14"/>
  <c r="BB287" i="14"/>
  <c r="BA287" i="14"/>
  <c r="AZ287" i="14"/>
  <c r="AW287" i="14"/>
  <c r="AV287" i="14"/>
  <c r="AT287" i="14"/>
  <c r="AU287" i="14" s="1"/>
  <c r="AR287" i="14"/>
  <c r="AP287" i="14"/>
  <c r="AO287" i="14"/>
  <c r="AL287" i="14"/>
  <c r="AK287" i="14"/>
  <c r="AJ287" i="14"/>
  <c r="AG287" i="14"/>
  <c r="AF287" i="14"/>
  <c r="AD287" i="14"/>
  <c r="AB287" i="14"/>
  <c r="Z287" i="14"/>
  <c r="V287" i="14"/>
  <c r="U287" i="14"/>
  <c r="T287" i="14"/>
  <c r="P287" i="14"/>
  <c r="N287" i="14"/>
  <c r="L287" i="14"/>
  <c r="J287" i="14"/>
  <c r="I287" i="14"/>
  <c r="F287" i="14"/>
  <c r="E287" i="14"/>
  <c r="D287" i="14"/>
  <c r="BC286" i="14"/>
  <c r="AR286" i="14"/>
  <c r="W286" i="14"/>
  <c r="P286" i="14"/>
  <c r="H286" i="14"/>
  <c r="AO285" i="14"/>
  <c r="BK284" i="14"/>
  <c r="BC284" i="14"/>
  <c r="AH284" i="14"/>
  <c r="U284" i="14"/>
  <c r="M284" i="14"/>
  <c r="F284" i="14"/>
  <c r="BM284" i="14"/>
  <c r="BE283" i="14"/>
  <c r="AZ283" i="14"/>
  <c r="AJ283" i="14"/>
  <c r="AE283" i="14"/>
  <c r="O283" i="14"/>
  <c r="J283" i="14"/>
  <c r="BL282" i="14"/>
  <c r="BH282" i="14"/>
  <c r="BD282" i="14"/>
  <c r="AZ282" i="14"/>
  <c r="AV282" i="14"/>
  <c r="AR282" i="14"/>
  <c r="AN282" i="14"/>
  <c r="AJ282" i="14"/>
  <c r="AF282" i="14"/>
  <c r="AB282" i="14"/>
  <c r="X282" i="14"/>
  <c r="T282" i="14"/>
  <c r="P282" i="14"/>
  <c r="L282" i="14"/>
  <c r="H282" i="14"/>
  <c r="D282" i="14"/>
  <c r="BK282" i="14"/>
  <c r="BF280" i="14"/>
  <c r="AX280" i="14"/>
  <c r="AS280" i="14"/>
  <c r="AN280" i="14"/>
  <c r="AH280" i="14"/>
  <c r="AC280" i="14"/>
  <c r="U280" i="14"/>
  <c r="M280" i="14"/>
  <c r="I280" i="14"/>
  <c r="E280" i="14"/>
  <c r="BM279" i="14"/>
  <c r="BL279" i="14"/>
  <c r="BK279" i="14"/>
  <c r="BI279" i="14"/>
  <c r="BH279" i="14"/>
  <c r="BG279" i="14"/>
  <c r="BE279" i="14"/>
  <c r="BD279" i="14"/>
  <c r="BC279" i="14"/>
  <c r="BA279" i="14"/>
  <c r="AZ279" i="14"/>
  <c r="AY279" i="14"/>
  <c r="AW279" i="14"/>
  <c r="AV279" i="14"/>
  <c r="AS279" i="14"/>
  <c r="AR279" i="14"/>
  <c r="AQ279" i="14"/>
  <c r="AO279" i="14"/>
  <c r="AN279" i="14"/>
  <c r="AM279" i="14"/>
  <c r="AK279" i="14"/>
  <c r="AJ279" i="14"/>
  <c r="AI279" i="14"/>
  <c r="AG279" i="14"/>
  <c r="AF279" i="14"/>
  <c r="AE279" i="14"/>
  <c r="AC279" i="14"/>
  <c r="AB279" i="14"/>
  <c r="AA279" i="14"/>
  <c r="X279" i="14"/>
  <c r="W279" i="14"/>
  <c r="U279" i="14"/>
  <c r="T279" i="14"/>
  <c r="S279" i="14"/>
  <c r="P279" i="14"/>
  <c r="O279" i="14"/>
  <c r="M279" i="14"/>
  <c r="L279" i="14"/>
  <c r="K279" i="14"/>
  <c r="Q279" i="14" s="1"/>
  <c r="I279" i="14"/>
  <c r="H279" i="14"/>
  <c r="G279" i="14"/>
  <c r="E279" i="14"/>
  <c r="D279" i="14"/>
  <c r="C279" i="14"/>
  <c r="BJ279" i="14"/>
  <c r="BM278" i="14"/>
  <c r="BI278" i="14"/>
  <c r="BE278" i="14"/>
  <c r="BA278" i="14"/>
  <c r="AW278" i="14"/>
  <c r="AS278" i="14"/>
  <c r="AO278" i="14"/>
  <c r="AK278" i="14"/>
  <c r="AG278" i="14"/>
  <c r="AC278" i="14"/>
  <c r="U278" i="14"/>
  <c r="M278" i="14"/>
  <c r="I278" i="14"/>
  <c r="E278" i="14"/>
  <c r="BL278" i="14"/>
  <c r="AN277" i="14"/>
  <c r="BM276" i="14"/>
  <c r="BF276" i="14"/>
  <c r="BB276" i="14"/>
  <c r="BA276" i="14"/>
  <c r="AX276" i="14"/>
  <c r="AW276" i="14"/>
  <c r="AP276" i="14"/>
  <c r="AK276" i="14"/>
  <c r="AJ276" i="14"/>
  <c r="AG276" i="14"/>
  <c r="AF276" i="14"/>
  <c r="X276" i="14"/>
  <c r="T276" i="14"/>
  <c r="P276" i="14"/>
  <c r="M276" i="14"/>
  <c r="L276" i="14"/>
  <c r="E276" i="14"/>
  <c r="BL276" i="14"/>
  <c r="BM275" i="14"/>
  <c r="BM274" i="14"/>
  <c r="BL274" i="14"/>
  <c r="BI274" i="14"/>
  <c r="BH274" i="14"/>
  <c r="BE274" i="14"/>
  <c r="BD274" i="14"/>
  <c r="BA274" i="14"/>
  <c r="AZ274" i="14"/>
  <c r="AW274" i="14"/>
  <c r="AV274" i="14"/>
  <c r="AS274" i="14"/>
  <c r="AR274" i="14"/>
  <c r="AO274" i="14"/>
  <c r="AN274" i="14"/>
  <c r="AK274" i="14"/>
  <c r="AJ274" i="14"/>
  <c r="AG274" i="14"/>
  <c r="AF274" i="14"/>
  <c r="AC274" i="14"/>
  <c r="AB274" i="14"/>
  <c r="X274" i="14"/>
  <c r="U274" i="14"/>
  <c r="T274" i="14"/>
  <c r="P274" i="14"/>
  <c r="M274" i="14"/>
  <c r="L274" i="14"/>
  <c r="I274" i="14"/>
  <c r="H274" i="14"/>
  <c r="E274" i="14"/>
  <c r="D274" i="14"/>
  <c r="BK274" i="14"/>
  <c r="BM273" i="14"/>
  <c r="BM272" i="14"/>
  <c r="BL272" i="14"/>
  <c r="BI272" i="14"/>
  <c r="BH272" i="14"/>
  <c r="BE272" i="14"/>
  <c r="BD272" i="14"/>
  <c r="BA272" i="14"/>
  <c r="AZ272" i="14"/>
  <c r="AW272" i="14"/>
  <c r="AV272" i="14"/>
  <c r="AS272" i="14"/>
  <c r="AR272" i="14"/>
  <c r="AO272" i="14"/>
  <c r="AN272" i="14"/>
  <c r="AK272" i="14"/>
  <c r="AJ272" i="14"/>
  <c r="AG272" i="14"/>
  <c r="AF272" i="14"/>
  <c r="AC272" i="14"/>
  <c r="AB272" i="14"/>
  <c r="X272" i="14"/>
  <c r="U272" i="14"/>
  <c r="T272" i="14"/>
  <c r="P272" i="14"/>
  <c r="M272" i="14"/>
  <c r="L272" i="14"/>
  <c r="I272" i="14"/>
  <c r="H272" i="14"/>
  <c r="E272" i="14"/>
  <c r="D272" i="14"/>
  <c r="BK272" i="14"/>
  <c r="BJ271" i="14"/>
  <c r="BM270" i="14"/>
  <c r="BL270" i="14"/>
  <c r="BI270" i="14"/>
  <c r="BH270" i="14"/>
  <c r="BE270" i="14"/>
  <c r="BD270" i="14"/>
  <c r="BA270" i="14"/>
  <c r="AZ270" i="14"/>
  <c r="AW270" i="14"/>
  <c r="AV270" i="14"/>
  <c r="AS270" i="14"/>
  <c r="AR270" i="14"/>
  <c r="AO270" i="14"/>
  <c r="AN270" i="14"/>
  <c r="AK270" i="14"/>
  <c r="AJ270" i="14"/>
  <c r="AG270" i="14"/>
  <c r="AF270" i="14"/>
  <c r="AC270" i="14"/>
  <c r="AB270" i="14"/>
  <c r="X270" i="14"/>
  <c r="U270" i="14"/>
  <c r="T270" i="14"/>
  <c r="P270" i="14"/>
  <c r="M270" i="14"/>
  <c r="L270" i="14"/>
  <c r="I270" i="14"/>
  <c r="H270" i="14"/>
  <c r="E270" i="14"/>
  <c r="D270" i="14"/>
  <c r="BK270" i="14"/>
  <c r="BM268" i="14"/>
  <c r="BL268" i="14"/>
  <c r="BI268" i="14"/>
  <c r="BD268" i="14"/>
  <c r="AZ268" i="14"/>
  <c r="AW268" i="14"/>
  <c r="AV268" i="14"/>
  <c r="AS268" i="14"/>
  <c r="AN268" i="14"/>
  <c r="AJ268" i="14"/>
  <c r="AG268" i="14"/>
  <c r="AF268" i="14"/>
  <c r="AC268" i="14"/>
  <c r="U268" i="14"/>
  <c r="P268" i="14"/>
  <c r="M268" i="14"/>
  <c r="L268" i="14"/>
  <c r="I268" i="14"/>
  <c r="D268" i="14"/>
  <c r="BJ267" i="14"/>
  <c r="BF267" i="14"/>
  <c r="BB267" i="14"/>
  <c r="AX267" i="14"/>
  <c r="AT267" i="14"/>
  <c r="AU267" i="14" s="1"/>
  <c r="AP267" i="14"/>
  <c r="AK267" i="14"/>
  <c r="AG267" i="14"/>
  <c r="AC267" i="14"/>
  <c r="U267" i="14"/>
  <c r="M267" i="14"/>
  <c r="I267" i="14"/>
  <c r="E267" i="14"/>
  <c r="BM267" i="14"/>
  <c r="BL266" i="14"/>
  <c r="BK266" i="14"/>
  <c r="BH266" i="14"/>
  <c r="BG266" i="14"/>
  <c r="BD266" i="14"/>
  <c r="BC266" i="14"/>
  <c r="BA266" i="14"/>
  <c r="AZ266" i="14"/>
  <c r="AY266" i="14"/>
  <c r="AW266" i="14"/>
  <c r="AV266" i="14"/>
  <c r="AS266" i="14"/>
  <c r="AR266" i="14"/>
  <c r="AQ266" i="14"/>
  <c r="AO266" i="14"/>
  <c r="AN266" i="14"/>
  <c r="AM266" i="14"/>
  <c r="AK266" i="14"/>
  <c r="AJ266" i="14"/>
  <c r="AI266" i="14"/>
  <c r="AG266" i="14"/>
  <c r="AF266" i="14"/>
  <c r="AE266" i="14"/>
  <c r="AC266" i="14"/>
  <c r="AB266" i="14"/>
  <c r="AA266" i="14"/>
  <c r="X266" i="14"/>
  <c r="W266" i="14"/>
  <c r="U266" i="14"/>
  <c r="T266" i="14"/>
  <c r="S266" i="14"/>
  <c r="P266" i="14"/>
  <c r="O266" i="14"/>
  <c r="M266" i="14"/>
  <c r="L266" i="14"/>
  <c r="K266" i="14"/>
  <c r="I266" i="14"/>
  <c r="H266" i="14"/>
  <c r="G266" i="14"/>
  <c r="E266" i="14"/>
  <c r="D266" i="14"/>
  <c r="C266" i="14"/>
  <c r="BJ266" i="14"/>
  <c r="BJ265" i="14"/>
  <c r="BB265" i="14"/>
  <c r="AT265" i="14"/>
  <c r="AU265" i="14" s="1"/>
  <c r="AL265" i="14"/>
  <c r="AD265" i="14"/>
  <c r="V265" i="14"/>
  <c r="N265" i="14"/>
  <c r="F265" i="14"/>
  <c r="BM265" i="14"/>
  <c r="BM264" i="14"/>
  <c r="BL264" i="14"/>
  <c r="BK264" i="14"/>
  <c r="BI264" i="14"/>
  <c r="BH264" i="14"/>
  <c r="BG264" i="14"/>
  <c r="BE264" i="14"/>
  <c r="BD264" i="14"/>
  <c r="BC264" i="14"/>
  <c r="BA264" i="14"/>
  <c r="AZ264" i="14"/>
  <c r="AY264" i="14"/>
  <c r="AW264" i="14"/>
  <c r="AV264" i="14"/>
  <c r="AS264" i="14"/>
  <c r="AR264" i="14"/>
  <c r="AQ264" i="14"/>
  <c r="AO264" i="14"/>
  <c r="AN264" i="14"/>
  <c r="AM264" i="14"/>
  <c r="AK264" i="14"/>
  <c r="AJ264" i="14"/>
  <c r="AI264" i="14"/>
  <c r="AG264" i="14"/>
  <c r="AF264" i="14"/>
  <c r="AE264" i="14"/>
  <c r="AC264" i="14"/>
  <c r="AB264" i="14"/>
  <c r="AA264" i="14"/>
  <c r="X264" i="14"/>
  <c r="W264" i="14"/>
  <c r="U264" i="14"/>
  <c r="T264" i="14"/>
  <c r="S264" i="14"/>
  <c r="P264" i="14"/>
  <c r="O264" i="14"/>
  <c r="M264" i="14"/>
  <c r="L264" i="14"/>
  <c r="K264" i="14"/>
  <c r="I264" i="14"/>
  <c r="H264" i="14"/>
  <c r="G264" i="14"/>
  <c r="E264" i="14"/>
  <c r="D264" i="14"/>
  <c r="C264" i="14"/>
  <c r="BJ264" i="14"/>
  <c r="BM263" i="14"/>
  <c r="BJ263" i="14"/>
  <c r="BI263" i="14"/>
  <c r="BE263" i="14"/>
  <c r="BB263" i="14"/>
  <c r="BA263" i="14"/>
  <c r="AW263" i="14"/>
  <c r="AT263" i="14"/>
  <c r="AU263" i="14" s="1"/>
  <c r="AS263" i="14"/>
  <c r="AO263" i="14"/>
  <c r="AL263" i="14"/>
  <c r="AK263" i="14"/>
  <c r="AG263" i="14"/>
  <c r="AD263" i="14"/>
  <c r="AC263" i="14"/>
  <c r="V263" i="14"/>
  <c r="U263" i="14"/>
  <c r="N263" i="14"/>
  <c r="M263" i="14"/>
  <c r="I263" i="14"/>
  <c r="F263" i="14"/>
  <c r="E263" i="14"/>
  <c r="BM262" i="14"/>
  <c r="BL262" i="14"/>
  <c r="BK262" i="14"/>
  <c r="BI262" i="14"/>
  <c r="BH262" i="14"/>
  <c r="BG262" i="14"/>
  <c r="BE262" i="14"/>
  <c r="BD262" i="14"/>
  <c r="BC262" i="14"/>
  <c r="BA262" i="14"/>
  <c r="AZ262" i="14"/>
  <c r="AY262" i="14"/>
  <c r="AW262" i="14"/>
  <c r="AV262" i="14"/>
  <c r="AS262" i="14"/>
  <c r="AR262" i="14"/>
  <c r="AQ262" i="14"/>
  <c r="AO262" i="14"/>
  <c r="AN262" i="14"/>
  <c r="AM262" i="14"/>
  <c r="AK262" i="14"/>
  <c r="AJ262" i="14"/>
  <c r="AI262" i="14"/>
  <c r="AG262" i="14"/>
  <c r="AF262" i="14"/>
  <c r="AE262" i="14"/>
  <c r="AC262" i="14"/>
  <c r="AB262" i="14"/>
  <c r="AA262" i="14"/>
  <c r="X262" i="14"/>
  <c r="W262" i="14"/>
  <c r="U262" i="14"/>
  <c r="T262" i="14"/>
  <c r="S262" i="14"/>
  <c r="P262" i="14"/>
  <c r="O262" i="14"/>
  <c r="M262" i="14"/>
  <c r="L262" i="14"/>
  <c r="K262" i="14"/>
  <c r="I262" i="14"/>
  <c r="H262" i="14"/>
  <c r="G262" i="14"/>
  <c r="E262" i="14"/>
  <c r="D262" i="14"/>
  <c r="C262" i="14"/>
  <c r="BJ262" i="14"/>
  <c r="BL259" i="14"/>
  <c r="BH259" i="14"/>
  <c r="BD259" i="14"/>
  <c r="AZ259" i="14"/>
  <c r="AV259" i="14"/>
  <c r="AR259" i="14"/>
  <c r="AN259" i="14"/>
  <c r="AJ259" i="14"/>
  <c r="AF259" i="14"/>
  <c r="AB259" i="14"/>
  <c r="X259" i="14"/>
  <c r="T259" i="14"/>
  <c r="P259" i="14"/>
  <c r="L259" i="14"/>
  <c r="H259" i="14"/>
  <c r="D259" i="14"/>
  <c r="BK259" i="14"/>
  <c r="BM258" i="14"/>
  <c r="BL258" i="14"/>
  <c r="BJ258" i="14"/>
  <c r="BI258" i="14"/>
  <c r="BH258" i="14"/>
  <c r="BF258" i="14"/>
  <c r="BE258" i="14"/>
  <c r="BD258" i="14"/>
  <c r="BB258" i="14"/>
  <c r="BA258" i="14"/>
  <c r="AZ258" i="14"/>
  <c r="AX258" i="14"/>
  <c r="AW258" i="14"/>
  <c r="AV258" i="14"/>
  <c r="AT258" i="14"/>
  <c r="AU258" i="14" s="1"/>
  <c r="AS258" i="14"/>
  <c r="AR258" i="14"/>
  <c r="AP258" i="14"/>
  <c r="AO258" i="14"/>
  <c r="AN258" i="14"/>
  <c r="AK258" i="14"/>
  <c r="AJ258" i="14"/>
  <c r="AI258" i="14"/>
  <c r="AG258" i="14"/>
  <c r="AF258" i="14"/>
  <c r="AE258" i="14"/>
  <c r="AC258" i="14"/>
  <c r="AB258" i="14"/>
  <c r="AA258" i="14"/>
  <c r="X258" i="14"/>
  <c r="W258" i="14"/>
  <c r="U258" i="14"/>
  <c r="T258" i="14"/>
  <c r="S258" i="14"/>
  <c r="P258" i="14"/>
  <c r="O258" i="14"/>
  <c r="M258" i="14"/>
  <c r="L258" i="14"/>
  <c r="K258" i="14"/>
  <c r="I258" i="14"/>
  <c r="H258" i="14"/>
  <c r="G258" i="14"/>
  <c r="E258" i="14"/>
  <c r="D258" i="14"/>
  <c r="C258" i="14"/>
  <c r="BK258" i="14"/>
  <c r="BK257" i="14"/>
  <c r="BG257" i="14"/>
  <c r="BC257" i="14"/>
  <c r="AY257" i="14"/>
  <c r="AQ257" i="14"/>
  <c r="AO257" i="14"/>
  <c r="AM257" i="14"/>
  <c r="AK257" i="14"/>
  <c r="AI257" i="14"/>
  <c r="AG257" i="14"/>
  <c r="AE257" i="14"/>
  <c r="AC257" i="14"/>
  <c r="AA257" i="14"/>
  <c r="W257" i="14"/>
  <c r="U257" i="14"/>
  <c r="S257" i="14"/>
  <c r="O257" i="14"/>
  <c r="M257" i="14"/>
  <c r="K257" i="14"/>
  <c r="I257" i="14"/>
  <c r="G257" i="14"/>
  <c r="E257" i="14"/>
  <c r="C257" i="14"/>
  <c r="BJ257" i="14"/>
  <c r="BM256" i="14"/>
  <c r="BL256" i="14"/>
  <c r="BK256" i="14"/>
  <c r="BI256" i="14"/>
  <c r="BH256" i="14"/>
  <c r="BG256" i="14"/>
  <c r="BE256" i="14"/>
  <c r="BD256" i="14"/>
  <c r="BC256" i="14"/>
  <c r="BA256" i="14"/>
  <c r="AZ256" i="14"/>
  <c r="AY256" i="14"/>
  <c r="AW256" i="14"/>
  <c r="AV256" i="14"/>
  <c r="AS256" i="14"/>
  <c r="AR256" i="14"/>
  <c r="AQ256" i="14"/>
  <c r="AO256" i="14"/>
  <c r="AN256" i="14"/>
  <c r="AM256" i="14"/>
  <c r="AK256" i="14"/>
  <c r="AJ256" i="14"/>
  <c r="AI256" i="14"/>
  <c r="AG256" i="14"/>
  <c r="AF256" i="14"/>
  <c r="AE256" i="14"/>
  <c r="AC256" i="14"/>
  <c r="AB256" i="14"/>
  <c r="AA256" i="14"/>
  <c r="X256" i="14"/>
  <c r="W256" i="14"/>
  <c r="U256" i="14"/>
  <c r="T256" i="14"/>
  <c r="S256" i="14"/>
  <c r="P256" i="14"/>
  <c r="O256" i="14"/>
  <c r="M256" i="14"/>
  <c r="L256" i="14"/>
  <c r="K256" i="14"/>
  <c r="I256" i="14"/>
  <c r="H256" i="14"/>
  <c r="G256" i="14"/>
  <c r="E256" i="14"/>
  <c r="D256" i="14"/>
  <c r="C256" i="14"/>
  <c r="BJ256" i="14"/>
  <c r="BM255" i="14"/>
  <c r="BE255" i="14"/>
  <c r="AW255" i="14"/>
  <c r="AO255" i="14"/>
  <c r="AI255" i="14"/>
  <c r="AD255" i="14"/>
  <c r="S255" i="14"/>
  <c r="N255" i="14"/>
  <c r="I255" i="14"/>
  <c r="C255" i="14"/>
  <c r="BI255" i="14"/>
  <c r="BM254" i="14"/>
  <c r="BL254" i="14"/>
  <c r="BK254" i="14"/>
  <c r="BI254" i="14"/>
  <c r="BH254" i="14"/>
  <c r="BG254" i="14"/>
  <c r="BE254" i="14"/>
  <c r="BD254" i="14"/>
  <c r="BC254" i="14"/>
  <c r="BA254" i="14"/>
  <c r="AZ254" i="14"/>
  <c r="AY254" i="14"/>
  <c r="AW254" i="14"/>
  <c r="AV254" i="14"/>
  <c r="AS254" i="14"/>
  <c r="AR254" i="14"/>
  <c r="AQ254" i="14"/>
  <c r="AO254" i="14"/>
  <c r="AN254" i="14"/>
  <c r="AM254" i="14"/>
  <c r="AK254" i="14"/>
  <c r="AJ254" i="14"/>
  <c r="AI254" i="14"/>
  <c r="AG254" i="14"/>
  <c r="AF254" i="14"/>
  <c r="AE254" i="14"/>
  <c r="AC254" i="14"/>
  <c r="AB254" i="14"/>
  <c r="AA254" i="14"/>
  <c r="X254" i="14"/>
  <c r="W254" i="14"/>
  <c r="U254" i="14"/>
  <c r="T254" i="14"/>
  <c r="S254" i="14"/>
  <c r="P254" i="14"/>
  <c r="O254" i="14"/>
  <c r="M254" i="14"/>
  <c r="L254" i="14"/>
  <c r="K254" i="14"/>
  <c r="I254" i="14"/>
  <c r="H254" i="14"/>
  <c r="G254" i="14"/>
  <c r="E254" i="14"/>
  <c r="D254" i="14"/>
  <c r="C254" i="14"/>
  <c r="BJ254" i="14"/>
  <c r="BL252" i="14"/>
  <c r="BG252" i="14"/>
  <c r="BA252" i="14"/>
  <c r="AW252" i="14"/>
  <c r="AS252" i="14"/>
  <c r="AO252" i="14"/>
  <c r="AK252" i="14"/>
  <c r="AG252" i="14"/>
  <c r="AC252" i="14"/>
  <c r="U252" i="14"/>
  <c r="M252" i="14"/>
  <c r="I252" i="14"/>
  <c r="E252" i="14"/>
  <c r="BK251" i="14"/>
  <c r="BG251" i="14"/>
  <c r="BC251" i="14"/>
  <c r="AY251" i="14"/>
  <c r="AQ251" i="14"/>
  <c r="AM251" i="14"/>
  <c r="AI251" i="14"/>
  <c r="AE251" i="14"/>
  <c r="AA251" i="14"/>
  <c r="W251" i="14"/>
  <c r="S251" i="14"/>
  <c r="P251" i="14"/>
  <c r="O251" i="14"/>
  <c r="L251" i="14"/>
  <c r="K251" i="14"/>
  <c r="H251" i="14"/>
  <c r="G251" i="14"/>
  <c r="D251" i="14"/>
  <c r="C251" i="14"/>
  <c r="BJ251" i="14"/>
  <c r="BM250" i="14"/>
  <c r="BI250" i="14"/>
  <c r="BE250" i="14"/>
  <c r="BA250" i="14"/>
  <c r="AW250" i="14"/>
  <c r="AS250" i="14"/>
  <c r="AO250" i="14"/>
  <c r="AK250" i="14"/>
  <c r="AG250" i="14"/>
  <c r="AC250" i="14"/>
  <c r="U250" i="14"/>
  <c r="M250" i="14"/>
  <c r="I250" i="14"/>
  <c r="E250" i="14"/>
  <c r="BL250" i="14"/>
  <c r="BJ249" i="14"/>
  <c r="BL248" i="14"/>
  <c r="BH248" i="14"/>
  <c r="BD248" i="14"/>
  <c r="AZ248" i="14"/>
  <c r="AV248" i="14"/>
  <c r="AR248" i="14"/>
  <c r="AN248" i="14"/>
  <c r="AJ248" i="14"/>
  <c r="AF248" i="14"/>
  <c r="AB248" i="14"/>
  <c r="X248" i="14"/>
  <c r="T248" i="14"/>
  <c r="P248" i="14"/>
  <c r="M248" i="14"/>
  <c r="L248" i="14"/>
  <c r="I248" i="14"/>
  <c r="H248" i="14"/>
  <c r="E248" i="14"/>
  <c r="D248" i="14"/>
  <c r="BK248" i="14"/>
  <c r="BB247" i="14"/>
  <c r="AL247" i="14"/>
  <c r="V247" i="14"/>
  <c r="F247" i="14"/>
  <c r="AT247" i="14"/>
  <c r="AU247" i="14" s="1"/>
  <c r="BL246" i="14"/>
  <c r="BH246" i="14"/>
  <c r="BD246" i="14"/>
  <c r="AZ246" i="14"/>
  <c r="AV246" i="14"/>
  <c r="AR246" i="14"/>
  <c r="AN246" i="14"/>
  <c r="AJ246" i="14"/>
  <c r="AF246" i="14"/>
  <c r="AB246" i="14"/>
  <c r="X246" i="14"/>
  <c r="U246" i="14"/>
  <c r="T246" i="14"/>
  <c r="P246" i="14"/>
  <c r="M246" i="14"/>
  <c r="L246" i="14"/>
  <c r="I246" i="14"/>
  <c r="H246" i="14"/>
  <c r="E246" i="14"/>
  <c r="D246" i="14"/>
  <c r="C246" i="14"/>
  <c r="BK246" i="14"/>
  <c r="BL244" i="14"/>
  <c r="BH244" i="14"/>
  <c r="BD244" i="14"/>
  <c r="AZ244" i="14"/>
  <c r="AV244" i="14"/>
  <c r="AR244" i="14"/>
  <c r="AN244" i="14"/>
  <c r="AJ244" i="14"/>
  <c r="AF244" i="14"/>
  <c r="AB244" i="14"/>
  <c r="X244" i="14"/>
  <c r="T244" i="14"/>
  <c r="P244" i="14"/>
  <c r="M244" i="14"/>
  <c r="L244" i="14"/>
  <c r="I244" i="14"/>
  <c r="H244" i="14"/>
  <c r="E244" i="14"/>
  <c r="D244" i="14"/>
  <c r="BK244" i="14"/>
  <c r="BB243" i="14"/>
  <c r="AL243" i="14"/>
  <c r="V243" i="14"/>
  <c r="K243" i="14"/>
  <c r="C243" i="14"/>
  <c r="BJ243" i="14"/>
  <c r="BI242" i="14"/>
  <c r="BE242" i="14"/>
  <c r="BA242" i="14"/>
  <c r="AW242" i="14"/>
  <c r="AS242" i="14"/>
  <c r="AO242" i="14"/>
  <c r="AN242" i="14"/>
  <c r="AK242" i="14"/>
  <c r="AJ242" i="14"/>
  <c r="AG242" i="14"/>
  <c r="AF242" i="14"/>
  <c r="AC242" i="14"/>
  <c r="AB242" i="14"/>
  <c r="AA242" i="14"/>
  <c r="X242" i="14"/>
  <c r="W242" i="14"/>
  <c r="U242" i="14"/>
  <c r="T242" i="14"/>
  <c r="S242" i="14"/>
  <c r="P242" i="14"/>
  <c r="O242" i="14"/>
  <c r="M242" i="14"/>
  <c r="L242" i="14"/>
  <c r="K242" i="14"/>
  <c r="I242" i="14"/>
  <c r="H242" i="14"/>
  <c r="G242" i="14"/>
  <c r="E242" i="14"/>
  <c r="D242" i="14"/>
  <c r="C242" i="14"/>
  <c r="BH242" i="14"/>
  <c r="BK241" i="14"/>
  <c r="BG241" i="14"/>
  <c r="BC241" i="14"/>
  <c r="AY241" i="14"/>
  <c r="AQ241" i="14"/>
  <c r="AM241" i="14"/>
  <c r="AI241" i="14"/>
  <c r="AE241" i="14"/>
  <c r="AA241" i="14"/>
  <c r="W241" i="14"/>
  <c r="S241" i="14"/>
  <c r="O241" i="14"/>
  <c r="K241" i="14"/>
  <c r="G241" i="14"/>
  <c r="C241" i="14"/>
  <c r="BL241" i="14"/>
  <c r="BM240" i="14"/>
  <c r="BI240" i="14"/>
  <c r="BE240" i="14"/>
  <c r="BA240" i="14"/>
  <c r="AW240" i="14"/>
  <c r="AS240" i="14"/>
  <c r="AO240" i="14"/>
  <c r="AJ240" i="14"/>
  <c r="AF240" i="14"/>
  <c r="AB240" i="14"/>
  <c r="X240" i="14"/>
  <c r="T240" i="14"/>
  <c r="P240" i="14"/>
  <c r="L240" i="14"/>
  <c r="H240" i="14"/>
  <c r="D240" i="14"/>
  <c r="BJ240" i="14"/>
  <c r="BK239" i="14"/>
  <c r="BL238" i="14"/>
  <c r="BH238" i="14"/>
  <c r="BD238" i="14"/>
  <c r="AZ238" i="14"/>
  <c r="AV238" i="14"/>
  <c r="AR238" i="14"/>
  <c r="AN238" i="14"/>
  <c r="AJ238" i="14"/>
  <c r="AF238" i="14"/>
  <c r="AB238" i="14"/>
  <c r="X238" i="14"/>
  <c r="T238" i="14"/>
  <c r="P238" i="14"/>
  <c r="L238" i="14"/>
  <c r="H238" i="14"/>
  <c r="D238" i="14"/>
  <c r="BM238" i="14"/>
  <c r="BL236" i="14"/>
  <c r="BH236" i="14"/>
  <c r="BD236" i="14"/>
  <c r="AZ236" i="14"/>
  <c r="AV236" i="14"/>
  <c r="AR236" i="14"/>
  <c r="AN236" i="14"/>
  <c r="AJ236" i="14"/>
  <c r="AF236" i="14"/>
  <c r="AB236" i="14"/>
  <c r="X236" i="14"/>
  <c r="T236" i="14"/>
  <c r="P236" i="14"/>
  <c r="L236" i="14"/>
  <c r="H236" i="14"/>
  <c r="G236" i="14"/>
  <c r="D236" i="14"/>
  <c r="C236" i="14"/>
  <c r="BM236" i="14"/>
  <c r="U235" i="14"/>
  <c r="M235" i="14"/>
  <c r="I235" i="14"/>
  <c r="E235" i="14"/>
  <c r="BK235" i="14"/>
  <c r="BL234" i="14"/>
  <c r="BK234" i="14"/>
  <c r="BH234" i="14"/>
  <c r="BG234" i="14"/>
  <c r="BD234" i="14"/>
  <c r="BC234" i="14"/>
  <c r="AZ234" i="14"/>
  <c r="AY234" i="14"/>
  <c r="AV234" i="14"/>
  <c r="AR234" i="14"/>
  <c r="AQ234" i="14"/>
  <c r="AN234" i="14"/>
  <c r="AM234" i="14"/>
  <c r="AJ234" i="14"/>
  <c r="AI234" i="14"/>
  <c r="AF234" i="14"/>
  <c r="AE234" i="14"/>
  <c r="AB234" i="14"/>
  <c r="AA234" i="14"/>
  <c r="X234" i="14"/>
  <c r="W234" i="14"/>
  <c r="T234" i="14"/>
  <c r="S234" i="14"/>
  <c r="P234" i="14"/>
  <c r="O234" i="14"/>
  <c r="L234" i="14"/>
  <c r="K234" i="14"/>
  <c r="H234" i="14"/>
  <c r="G234" i="14"/>
  <c r="D234" i="14"/>
  <c r="C234" i="14"/>
  <c r="BM234" i="14"/>
  <c r="BM233" i="14"/>
  <c r="BI233" i="14"/>
  <c r="BE233" i="14"/>
  <c r="BA233" i="14"/>
  <c r="AW233" i="14"/>
  <c r="AS233" i="14"/>
  <c r="AO233" i="14"/>
  <c r="AK233" i="14"/>
  <c r="AG233" i="14"/>
  <c r="AC233" i="14"/>
  <c r="U233" i="14"/>
  <c r="M233" i="14"/>
  <c r="I233" i="14"/>
  <c r="E233" i="14"/>
  <c r="BK233" i="14"/>
  <c r="BL232" i="14"/>
  <c r="BK232" i="14"/>
  <c r="BH232" i="14"/>
  <c r="BG232" i="14"/>
  <c r="BD232" i="14"/>
  <c r="BC232" i="14"/>
  <c r="AZ232" i="14"/>
  <c r="AY232" i="14"/>
  <c r="AV232" i="14"/>
  <c r="AR232" i="14"/>
  <c r="AQ232" i="14"/>
  <c r="AN232" i="14"/>
  <c r="AM232" i="14"/>
  <c r="AJ232" i="14"/>
  <c r="AI232" i="14"/>
  <c r="AF232" i="14"/>
  <c r="AE232" i="14"/>
  <c r="AB232" i="14"/>
  <c r="AA232" i="14"/>
  <c r="X232" i="14"/>
  <c r="W232" i="14"/>
  <c r="T232" i="14"/>
  <c r="S232" i="14"/>
  <c r="P232" i="14"/>
  <c r="O232" i="14"/>
  <c r="L232" i="14"/>
  <c r="K232" i="14"/>
  <c r="H232" i="14"/>
  <c r="G232" i="14"/>
  <c r="D232" i="14"/>
  <c r="C232" i="14"/>
  <c r="BM232" i="14"/>
  <c r="BM231" i="14"/>
  <c r="BJ231" i="14"/>
  <c r="BI231" i="14"/>
  <c r="BF231" i="14"/>
  <c r="BE231" i="14"/>
  <c r="BB231" i="14"/>
  <c r="BA231" i="14"/>
  <c r="AX231" i="14"/>
  <c r="AW231" i="14"/>
  <c r="AT231" i="14"/>
  <c r="AU231" i="14" s="1"/>
  <c r="AS231" i="14"/>
  <c r="AP231" i="14"/>
  <c r="AO231" i="14"/>
  <c r="AK231" i="14"/>
  <c r="AJ231" i="14"/>
  <c r="AG231" i="14"/>
  <c r="AF231" i="14"/>
  <c r="AC231" i="14"/>
  <c r="AB231" i="14"/>
  <c r="X231" i="14"/>
  <c r="U231" i="14"/>
  <c r="T231" i="14"/>
  <c r="P231" i="14"/>
  <c r="M231" i="14"/>
  <c r="L231" i="14"/>
  <c r="I231" i="14"/>
  <c r="H231" i="14"/>
  <c r="E231" i="14"/>
  <c r="D231" i="14"/>
  <c r="BK231" i="14"/>
  <c r="BJ230" i="14"/>
  <c r="AT230" i="14"/>
  <c r="AU230" i="14" s="1"/>
  <c r="AD230" i="14"/>
  <c r="N230" i="14"/>
  <c r="AO229" i="14"/>
  <c r="D229" i="14"/>
  <c r="BJ228" i="14"/>
  <c r="AT228" i="14"/>
  <c r="AU228" i="14" s="1"/>
  <c r="AD228" i="14"/>
  <c r="N228" i="14"/>
  <c r="BM227" i="14"/>
  <c r="BL227" i="14"/>
  <c r="BI227" i="14"/>
  <c r="BH227" i="14"/>
  <c r="BE227" i="14"/>
  <c r="BD227" i="14"/>
  <c r="BA227" i="14"/>
  <c r="AZ227" i="14"/>
  <c r="AW227" i="14"/>
  <c r="AV227" i="14"/>
  <c r="AS227" i="14"/>
  <c r="AR227" i="14"/>
  <c r="AO227" i="14"/>
  <c r="AN227" i="14"/>
  <c r="AK227" i="14"/>
  <c r="AJ227" i="14"/>
  <c r="AG227" i="14"/>
  <c r="AF227" i="14"/>
  <c r="AC227" i="14"/>
  <c r="AB227" i="14"/>
  <c r="X227" i="14"/>
  <c r="U227" i="14"/>
  <c r="T227" i="14"/>
  <c r="P227" i="14"/>
  <c r="M227" i="14"/>
  <c r="L227" i="14"/>
  <c r="K227" i="14"/>
  <c r="I227" i="14"/>
  <c r="H227" i="14"/>
  <c r="G227" i="14"/>
  <c r="E227" i="14"/>
  <c r="D227" i="14"/>
  <c r="C227" i="14"/>
  <c r="BJ227" i="14"/>
  <c r="BJ226" i="14"/>
  <c r="BF226" i="14"/>
  <c r="BB226" i="14"/>
  <c r="AT226" i="14"/>
  <c r="AU226" i="14" s="1"/>
  <c r="AP226" i="14"/>
  <c r="AL226" i="14"/>
  <c r="AD226" i="14"/>
  <c r="Z226" i="14"/>
  <c r="V226" i="14"/>
  <c r="N226" i="14"/>
  <c r="J226" i="14"/>
  <c r="F226" i="14"/>
  <c r="BM225" i="14"/>
  <c r="BL225" i="14"/>
  <c r="BI225" i="14"/>
  <c r="BH225" i="14"/>
  <c r="BE225" i="14"/>
  <c r="BD225" i="14"/>
  <c r="BA225" i="14"/>
  <c r="AZ225" i="14"/>
  <c r="AW225" i="14"/>
  <c r="AV225" i="14"/>
  <c r="AS225" i="14"/>
  <c r="AR225" i="14"/>
  <c r="AO225" i="14"/>
  <c r="AN225" i="14"/>
  <c r="AK225" i="14"/>
  <c r="AJ225" i="14"/>
  <c r="AG225" i="14"/>
  <c r="AF225" i="14"/>
  <c r="AC225" i="14"/>
  <c r="AB225" i="14"/>
  <c r="X225" i="14"/>
  <c r="U225" i="14"/>
  <c r="T225" i="14"/>
  <c r="P225" i="14"/>
  <c r="O225" i="14"/>
  <c r="M225" i="14"/>
  <c r="L225" i="14"/>
  <c r="K225" i="14"/>
  <c r="I225" i="14"/>
  <c r="H225" i="14"/>
  <c r="G225" i="14"/>
  <c r="E225" i="14"/>
  <c r="D225" i="14"/>
  <c r="C225" i="14"/>
  <c r="BJ225" i="14"/>
  <c r="BJ224" i="14"/>
  <c r="BG224" i="14"/>
  <c r="BB224" i="14"/>
  <c r="AY224" i="14"/>
  <c r="AT224" i="14"/>
  <c r="AU224" i="14" s="1"/>
  <c r="AQ224" i="14"/>
  <c r="AL224" i="14"/>
  <c r="AI224" i="14"/>
  <c r="AD224" i="14"/>
  <c r="AA224" i="14"/>
  <c r="V224" i="14"/>
  <c r="S224" i="14"/>
  <c r="N224" i="14"/>
  <c r="K224" i="14"/>
  <c r="F224" i="14"/>
  <c r="C224" i="14"/>
  <c r="BK224" i="14"/>
  <c r="BM223" i="14"/>
  <c r="BL223" i="14"/>
  <c r="BI223" i="14"/>
  <c r="BH223" i="14"/>
  <c r="BE223" i="14"/>
  <c r="BD223" i="14"/>
  <c r="BA223" i="14"/>
  <c r="AZ223" i="14"/>
  <c r="AW223" i="14"/>
  <c r="AV223" i="14"/>
  <c r="AS223" i="14"/>
  <c r="AR223" i="14"/>
  <c r="AO223" i="14"/>
  <c r="AN223" i="14"/>
  <c r="AK223" i="14"/>
  <c r="AJ223" i="14"/>
  <c r="AG223" i="14"/>
  <c r="AF223" i="14"/>
  <c r="AC223" i="14"/>
  <c r="AB223" i="14"/>
  <c r="X223" i="14"/>
  <c r="U223" i="14"/>
  <c r="T223" i="14"/>
  <c r="P223" i="14"/>
  <c r="O223" i="14"/>
  <c r="M223" i="14"/>
  <c r="L223" i="14"/>
  <c r="K223" i="14"/>
  <c r="I223" i="14"/>
  <c r="H223" i="14"/>
  <c r="G223" i="14"/>
  <c r="E223" i="14"/>
  <c r="D223" i="14"/>
  <c r="C223" i="14"/>
  <c r="BJ223" i="14"/>
  <c r="BF222" i="14"/>
  <c r="AX222" i="14"/>
  <c r="AP222" i="14"/>
  <c r="AG222" i="14"/>
  <c r="I222" i="14"/>
  <c r="BM220" i="14"/>
  <c r="BL220" i="14"/>
  <c r="BK220" i="14"/>
  <c r="BI220" i="14"/>
  <c r="BH220" i="14"/>
  <c r="BG220" i="14"/>
  <c r="BE220" i="14"/>
  <c r="BD220" i="14"/>
  <c r="BC220" i="14"/>
  <c r="BA220" i="14"/>
  <c r="AZ220" i="14"/>
  <c r="AY220" i="14"/>
  <c r="AW220" i="14"/>
  <c r="AV220" i="14"/>
  <c r="AS220" i="14"/>
  <c r="AR220" i="14"/>
  <c r="AQ220" i="14"/>
  <c r="AO220" i="14"/>
  <c r="AN220" i="14"/>
  <c r="AM220" i="14"/>
  <c r="AK220" i="14"/>
  <c r="AJ220" i="14"/>
  <c r="AI220" i="14"/>
  <c r="AG220" i="14"/>
  <c r="AF220" i="14"/>
  <c r="AE220" i="14"/>
  <c r="AC220" i="14"/>
  <c r="AB220" i="14"/>
  <c r="AA220" i="14"/>
  <c r="X220" i="14"/>
  <c r="W220" i="14"/>
  <c r="U220" i="14"/>
  <c r="T220" i="14"/>
  <c r="S220" i="14"/>
  <c r="P220" i="14"/>
  <c r="O220" i="14"/>
  <c r="M220" i="14"/>
  <c r="L220" i="14"/>
  <c r="K220" i="14"/>
  <c r="I220" i="14"/>
  <c r="H220" i="14"/>
  <c r="G220" i="14"/>
  <c r="E220" i="14"/>
  <c r="D220" i="14"/>
  <c r="C220" i="14"/>
  <c r="BJ220" i="14"/>
  <c r="BM219" i="14"/>
  <c r="BM218" i="14"/>
  <c r="BL218" i="14"/>
  <c r="BK218" i="14"/>
  <c r="BI218" i="14"/>
  <c r="BH218" i="14"/>
  <c r="BG218" i="14"/>
  <c r="BE218" i="14"/>
  <c r="BD218" i="14"/>
  <c r="BC218" i="14"/>
  <c r="BA218" i="14"/>
  <c r="AZ218" i="14"/>
  <c r="AY218" i="14"/>
  <c r="AW218" i="14"/>
  <c r="AV218" i="14"/>
  <c r="AS218" i="14"/>
  <c r="AR218" i="14"/>
  <c r="AQ218" i="14"/>
  <c r="AO218" i="14"/>
  <c r="AN218" i="14"/>
  <c r="AM218" i="14"/>
  <c r="AK218" i="14"/>
  <c r="AJ218" i="14"/>
  <c r="AI218" i="14"/>
  <c r="AG218" i="14"/>
  <c r="AF218" i="14"/>
  <c r="AE218" i="14"/>
  <c r="AC218" i="14"/>
  <c r="AB218" i="14"/>
  <c r="AA218" i="14"/>
  <c r="X218" i="14"/>
  <c r="W218" i="14"/>
  <c r="U218" i="14"/>
  <c r="T218" i="14"/>
  <c r="S218" i="14"/>
  <c r="P218" i="14"/>
  <c r="O218" i="14"/>
  <c r="M218" i="14"/>
  <c r="L218" i="14"/>
  <c r="K218" i="14"/>
  <c r="I218" i="14"/>
  <c r="H218" i="14"/>
  <c r="G218" i="14"/>
  <c r="E218" i="14"/>
  <c r="D218" i="14"/>
  <c r="C218" i="14"/>
  <c r="BJ218" i="14"/>
  <c r="BM217" i="14"/>
  <c r="BM216" i="14"/>
  <c r="BL216" i="14"/>
  <c r="BK216" i="14"/>
  <c r="BI216" i="14"/>
  <c r="BH216" i="14"/>
  <c r="BG216" i="14"/>
  <c r="BE216" i="14"/>
  <c r="BD216" i="14"/>
  <c r="BC216" i="14"/>
  <c r="BA216" i="14"/>
  <c r="AZ216" i="14"/>
  <c r="AY216" i="14"/>
  <c r="AW216" i="14"/>
  <c r="AV216" i="14"/>
  <c r="AS216" i="14"/>
  <c r="AR216" i="14"/>
  <c r="AQ216" i="14"/>
  <c r="AO216" i="14"/>
  <c r="AN216" i="14"/>
  <c r="AM216" i="14"/>
  <c r="AK216" i="14"/>
  <c r="AJ216" i="14"/>
  <c r="AI216" i="14"/>
  <c r="AG216" i="14"/>
  <c r="AF216" i="14"/>
  <c r="AE216" i="14"/>
  <c r="AC216" i="14"/>
  <c r="AB216" i="14"/>
  <c r="AA216" i="14"/>
  <c r="X216" i="14"/>
  <c r="W216" i="14"/>
  <c r="U216" i="14"/>
  <c r="T216" i="14"/>
  <c r="S216" i="14"/>
  <c r="P216" i="14"/>
  <c r="O216" i="14"/>
  <c r="M216" i="14"/>
  <c r="L216" i="14"/>
  <c r="K216" i="14"/>
  <c r="I216" i="14"/>
  <c r="H216" i="14"/>
  <c r="G216" i="14"/>
  <c r="E216" i="14"/>
  <c r="D216" i="14"/>
  <c r="C216" i="14"/>
  <c r="BJ216" i="14"/>
  <c r="BM215" i="14"/>
  <c r="BM214" i="14"/>
  <c r="BL214" i="14"/>
  <c r="BK214" i="14"/>
  <c r="BI214" i="14"/>
  <c r="BH214" i="14"/>
  <c r="BG214" i="14"/>
  <c r="BE214" i="14"/>
  <c r="BD214" i="14"/>
  <c r="BC214" i="14"/>
  <c r="BA214" i="14"/>
  <c r="AZ214" i="14"/>
  <c r="AY214" i="14"/>
  <c r="AW214" i="14"/>
  <c r="AV214" i="14"/>
  <c r="AS214" i="14"/>
  <c r="AR214" i="14"/>
  <c r="AQ214" i="14"/>
  <c r="AO214" i="14"/>
  <c r="AN214" i="14"/>
  <c r="AM214" i="14"/>
  <c r="AK214" i="14"/>
  <c r="AJ214" i="14"/>
  <c r="AI214" i="14"/>
  <c r="AG214" i="14"/>
  <c r="AF214" i="14"/>
  <c r="AE214" i="14"/>
  <c r="AC214" i="14"/>
  <c r="AB214" i="14"/>
  <c r="AA214" i="14"/>
  <c r="X214" i="14"/>
  <c r="W214" i="14"/>
  <c r="U214" i="14"/>
  <c r="T214" i="14"/>
  <c r="S214" i="14"/>
  <c r="P214" i="14"/>
  <c r="O214" i="14"/>
  <c r="M214" i="14"/>
  <c r="L214" i="14"/>
  <c r="K214" i="14"/>
  <c r="I214" i="14"/>
  <c r="H214" i="14"/>
  <c r="G214" i="14"/>
  <c r="E214" i="14"/>
  <c r="D214" i="14"/>
  <c r="C214" i="14"/>
  <c r="BJ214" i="14"/>
  <c r="BL212" i="14"/>
  <c r="BK212" i="14"/>
  <c r="BH212" i="14"/>
  <c r="BG212" i="14"/>
  <c r="BD212" i="14"/>
  <c r="BC212" i="14"/>
  <c r="AZ212" i="14"/>
  <c r="AY212" i="14"/>
  <c r="AV212" i="14"/>
  <c r="AR212" i="14"/>
  <c r="AQ212" i="14"/>
  <c r="AN212" i="14"/>
  <c r="AM212" i="14"/>
  <c r="AJ212" i="14"/>
  <c r="AI212" i="14"/>
  <c r="AF212" i="14"/>
  <c r="AE212" i="14"/>
  <c r="AB212" i="14"/>
  <c r="AA212" i="14"/>
  <c r="X212" i="14"/>
  <c r="W212" i="14"/>
  <c r="T212" i="14"/>
  <c r="S212" i="14"/>
  <c r="P212" i="14"/>
  <c r="O212" i="14"/>
  <c r="L212" i="14"/>
  <c r="K212" i="14"/>
  <c r="H212" i="14"/>
  <c r="G212" i="14"/>
  <c r="D212" i="14"/>
  <c r="C212" i="14"/>
  <c r="BJ212" i="14"/>
  <c r="BL211" i="14"/>
  <c r="BL210" i="14"/>
  <c r="BK210" i="14"/>
  <c r="BH210" i="14"/>
  <c r="BG210" i="14"/>
  <c r="BD210" i="14"/>
  <c r="BC210" i="14"/>
  <c r="AZ210" i="14"/>
  <c r="AY210" i="14"/>
  <c r="AV210" i="14"/>
  <c r="AR210" i="14"/>
  <c r="AQ210" i="14"/>
  <c r="AN210" i="14"/>
  <c r="AM210" i="14"/>
  <c r="AJ210" i="14"/>
  <c r="AI210" i="14"/>
  <c r="AF210" i="14"/>
  <c r="AE210" i="14"/>
  <c r="AB210" i="14"/>
  <c r="AA210" i="14"/>
  <c r="X210" i="14"/>
  <c r="W210" i="14"/>
  <c r="T210" i="14"/>
  <c r="S210" i="14"/>
  <c r="P210" i="14"/>
  <c r="O210" i="14"/>
  <c r="L210" i="14"/>
  <c r="K210" i="14"/>
  <c r="Q210" i="14" s="1"/>
  <c r="H210" i="14"/>
  <c r="G210" i="14"/>
  <c r="D210" i="14"/>
  <c r="C210" i="14"/>
  <c r="BJ210" i="14"/>
  <c r="BL209" i="14"/>
  <c r="BL208" i="14"/>
  <c r="BK208" i="14"/>
  <c r="BH208" i="14"/>
  <c r="BG208" i="14"/>
  <c r="BD208" i="14"/>
  <c r="BC208" i="14"/>
  <c r="AZ208" i="14"/>
  <c r="AY208" i="14"/>
  <c r="AV208" i="14"/>
  <c r="AR208" i="14"/>
  <c r="AQ208" i="14"/>
  <c r="AN208" i="14"/>
  <c r="AM208" i="14"/>
  <c r="AJ208" i="14"/>
  <c r="AI208" i="14"/>
  <c r="AF208" i="14"/>
  <c r="AE208" i="14"/>
  <c r="AB208" i="14"/>
  <c r="AA208" i="14"/>
  <c r="X208" i="14"/>
  <c r="W208" i="14"/>
  <c r="T208" i="14"/>
  <c r="S208" i="14"/>
  <c r="P208" i="14"/>
  <c r="O208" i="14"/>
  <c r="L208" i="14"/>
  <c r="K208" i="14"/>
  <c r="H208" i="14"/>
  <c r="G208" i="14"/>
  <c r="D208" i="14"/>
  <c r="C208" i="14"/>
  <c r="BJ208" i="14"/>
  <c r="BL207" i="14"/>
  <c r="BL206" i="14"/>
  <c r="BK206" i="14"/>
  <c r="BH206" i="14"/>
  <c r="BG206" i="14"/>
  <c r="BD206" i="14"/>
  <c r="BC206" i="14"/>
  <c r="AZ206" i="14"/>
  <c r="AY206" i="14"/>
  <c r="AV206" i="14"/>
  <c r="AR206" i="14"/>
  <c r="AQ206" i="14"/>
  <c r="AN206" i="14"/>
  <c r="AM206" i="14"/>
  <c r="AJ206" i="14"/>
  <c r="AI206" i="14"/>
  <c r="AF206" i="14"/>
  <c r="AE206" i="14"/>
  <c r="AB206" i="14"/>
  <c r="AA206" i="14"/>
  <c r="X206" i="14"/>
  <c r="W206" i="14"/>
  <c r="T206" i="14"/>
  <c r="S206" i="14"/>
  <c r="P206" i="14"/>
  <c r="O206" i="14"/>
  <c r="L206" i="14"/>
  <c r="K206" i="14"/>
  <c r="H206" i="14"/>
  <c r="G206" i="14"/>
  <c r="D206" i="14"/>
  <c r="C206" i="14"/>
  <c r="BJ206" i="14"/>
  <c r="W204" i="14"/>
  <c r="S204" i="14"/>
  <c r="O204" i="14"/>
  <c r="K204" i="14"/>
  <c r="G204" i="14"/>
  <c r="C204" i="14"/>
  <c r="BJ204" i="14"/>
  <c r="BM203" i="14"/>
  <c r="BL203" i="14"/>
  <c r="BI203" i="14"/>
  <c r="BH203" i="14"/>
  <c r="BE203" i="14"/>
  <c r="BD203" i="14"/>
  <c r="BA203" i="14"/>
  <c r="AZ203" i="14"/>
  <c r="AW203" i="14"/>
  <c r="AV203" i="14"/>
  <c r="AS203" i="14"/>
  <c r="AR203" i="14"/>
  <c r="AO203" i="14"/>
  <c r="AN203" i="14"/>
  <c r="AK203" i="14"/>
  <c r="AJ203" i="14"/>
  <c r="AG203" i="14"/>
  <c r="AF203" i="14"/>
  <c r="AC203" i="14"/>
  <c r="AB203" i="14"/>
  <c r="X203" i="14"/>
  <c r="U203" i="14"/>
  <c r="T203" i="14"/>
  <c r="P203" i="14"/>
  <c r="M203" i="14"/>
  <c r="L203" i="14"/>
  <c r="I203" i="14"/>
  <c r="H203" i="14"/>
  <c r="E203" i="14"/>
  <c r="D203" i="14"/>
  <c r="BK203" i="14"/>
  <c r="BM202" i="14"/>
  <c r="BM201" i="14"/>
  <c r="BL201" i="14"/>
  <c r="BI201" i="14"/>
  <c r="BH201" i="14"/>
  <c r="BE201" i="14"/>
  <c r="BD201" i="14"/>
  <c r="BA201" i="14"/>
  <c r="AZ201" i="14"/>
  <c r="AW201" i="14"/>
  <c r="AV201" i="14"/>
  <c r="AS201" i="14"/>
  <c r="AR201" i="14"/>
  <c r="AO201" i="14"/>
  <c r="AN201" i="14"/>
  <c r="AK201" i="14"/>
  <c r="AJ201" i="14"/>
  <c r="AG201" i="14"/>
  <c r="AF201" i="14"/>
  <c r="AC201" i="14"/>
  <c r="AB201" i="14"/>
  <c r="X201" i="14"/>
  <c r="U201" i="14"/>
  <c r="T201" i="14"/>
  <c r="P201" i="14"/>
  <c r="M201" i="14"/>
  <c r="L201" i="14"/>
  <c r="I201" i="14"/>
  <c r="H201" i="14"/>
  <c r="E201" i="14"/>
  <c r="D201" i="14"/>
  <c r="BK201" i="14"/>
  <c r="BM200" i="14"/>
  <c r="BM199" i="14"/>
  <c r="BL199" i="14"/>
  <c r="BI199" i="14"/>
  <c r="BH199" i="14"/>
  <c r="BE199" i="14"/>
  <c r="BD199" i="14"/>
  <c r="BA199" i="14"/>
  <c r="AZ199" i="14"/>
  <c r="AW199" i="14"/>
  <c r="AV199" i="14"/>
  <c r="AS199" i="14"/>
  <c r="AR199" i="14"/>
  <c r="AO199" i="14"/>
  <c r="AN199" i="14"/>
  <c r="AK199" i="14"/>
  <c r="AJ199" i="14"/>
  <c r="AG199" i="14"/>
  <c r="AF199" i="14"/>
  <c r="AC199" i="14"/>
  <c r="AB199" i="14"/>
  <c r="X199" i="14"/>
  <c r="U199" i="14"/>
  <c r="T199" i="14"/>
  <c r="P199" i="14"/>
  <c r="M199" i="14"/>
  <c r="L199" i="14"/>
  <c r="I199" i="14"/>
  <c r="H199" i="14"/>
  <c r="E199" i="14"/>
  <c r="D199" i="14"/>
  <c r="BK199" i="14"/>
  <c r="BM198" i="14"/>
  <c r="AZ197" i="14"/>
  <c r="L197" i="14"/>
  <c r="BM196" i="14"/>
  <c r="BM195" i="14"/>
  <c r="BL195" i="14"/>
  <c r="BI195" i="14"/>
  <c r="BH195" i="14"/>
  <c r="BE195" i="14"/>
  <c r="BD195" i="14"/>
  <c r="BA195" i="14"/>
  <c r="AZ195" i="14"/>
  <c r="AW195" i="14"/>
  <c r="AV195" i="14"/>
  <c r="AS195" i="14"/>
  <c r="AR195" i="14"/>
  <c r="AO195" i="14"/>
  <c r="AN195" i="14"/>
  <c r="AJ195" i="14"/>
  <c r="AI195" i="14"/>
  <c r="AF195" i="14"/>
  <c r="AE195" i="14"/>
  <c r="AB195" i="14"/>
  <c r="AA195" i="14"/>
  <c r="X195" i="14"/>
  <c r="W195" i="14"/>
  <c r="T195" i="14"/>
  <c r="S195" i="14"/>
  <c r="P195" i="14"/>
  <c r="O195" i="14"/>
  <c r="M195" i="14"/>
  <c r="L195" i="14"/>
  <c r="K195" i="14"/>
  <c r="I195" i="14"/>
  <c r="H195" i="14"/>
  <c r="G195" i="14"/>
  <c r="E195" i="14"/>
  <c r="D195" i="14"/>
  <c r="C195" i="14"/>
  <c r="BK195" i="14"/>
  <c r="BM194" i="14"/>
  <c r="BI194" i="14"/>
  <c r="BE194" i="14"/>
  <c r="BA194" i="14"/>
  <c r="AW194" i="14"/>
  <c r="AS194" i="14"/>
  <c r="AO194" i="14"/>
  <c r="AK194" i="14"/>
  <c r="AG194" i="14"/>
  <c r="AC194" i="14"/>
  <c r="U194" i="14"/>
  <c r="M194" i="14"/>
  <c r="I194" i="14"/>
  <c r="E194" i="14"/>
  <c r="BL194" i="14"/>
  <c r="BL193" i="14"/>
  <c r="BK193" i="14"/>
  <c r="BH193" i="14"/>
  <c r="BG193" i="14"/>
  <c r="BD193" i="14"/>
  <c r="BC193" i="14"/>
  <c r="AZ193" i="14"/>
  <c r="AY193" i="14"/>
  <c r="AV193" i="14"/>
  <c r="AR193" i="14"/>
  <c r="AQ193" i="14"/>
  <c r="AN193" i="14"/>
  <c r="AM193" i="14"/>
  <c r="AJ193" i="14"/>
  <c r="AI193" i="14"/>
  <c r="AF193" i="14"/>
  <c r="AE193" i="14"/>
  <c r="AB193" i="14"/>
  <c r="AA193" i="14"/>
  <c r="X193" i="14"/>
  <c r="W193" i="14"/>
  <c r="T193" i="14"/>
  <c r="S193" i="14"/>
  <c r="P193" i="14"/>
  <c r="O193" i="14"/>
  <c r="L193" i="14"/>
  <c r="K193" i="14"/>
  <c r="I193" i="14"/>
  <c r="H193" i="14"/>
  <c r="G193" i="14"/>
  <c r="E193" i="14"/>
  <c r="D193" i="14"/>
  <c r="C193" i="14"/>
  <c r="BJ193" i="14"/>
  <c r="BM192" i="14"/>
  <c r="BI192" i="14"/>
  <c r="BE192" i="14"/>
  <c r="BA192" i="14"/>
  <c r="AW192" i="14"/>
  <c r="AS192" i="14"/>
  <c r="AO192" i="14"/>
  <c r="AK192" i="14"/>
  <c r="AG192" i="14"/>
  <c r="AC192" i="14"/>
  <c r="U192" i="14"/>
  <c r="M192" i="14"/>
  <c r="I192" i="14"/>
  <c r="E192" i="14"/>
  <c r="BL192" i="14"/>
  <c r="BL191" i="14"/>
  <c r="BK191" i="14"/>
  <c r="BH191" i="14"/>
  <c r="BG191" i="14"/>
  <c r="BD191" i="14"/>
  <c r="BC191" i="14"/>
  <c r="AZ191" i="14"/>
  <c r="AY191" i="14"/>
  <c r="AV191" i="14"/>
  <c r="AR191" i="14"/>
  <c r="AQ191" i="14"/>
  <c r="AN191" i="14"/>
  <c r="AM191" i="14"/>
  <c r="AJ191" i="14"/>
  <c r="AI191" i="14"/>
  <c r="AF191" i="14"/>
  <c r="AE191" i="14"/>
  <c r="AB191" i="14"/>
  <c r="AA191" i="14"/>
  <c r="X191" i="14"/>
  <c r="W191" i="14"/>
  <c r="T191" i="14"/>
  <c r="S191" i="14"/>
  <c r="P191" i="14"/>
  <c r="O191" i="14"/>
  <c r="L191" i="14"/>
  <c r="K191" i="14"/>
  <c r="H191" i="14"/>
  <c r="G191" i="14"/>
  <c r="E191" i="14"/>
  <c r="D191" i="14"/>
  <c r="C191" i="14"/>
  <c r="BJ191" i="14"/>
  <c r="BI190" i="14"/>
  <c r="AN189" i="14"/>
  <c r="H189" i="14"/>
  <c r="AO188" i="14"/>
  <c r="AG188" i="14"/>
  <c r="I188" i="14"/>
  <c r="BM188" i="14"/>
  <c r="BL187" i="14"/>
  <c r="BK187" i="14"/>
  <c r="BH187" i="14"/>
  <c r="BG187" i="14"/>
  <c r="BD187" i="14"/>
  <c r="BC187" i="14"/>
  <c r="AZ187" i="14"/>
  <c r="AY187" i="14"/>
  <c r="AV187" i="14"/>
  <c r="AR187" i="14"/>
  <c r="AQ187" i="14"/>
  <c r="AN187" i="14"/>
  <c r="AM187" i="14"/>
  <c r="AJ187" i="14"/>
  <c r="AI187" i="14"/>
  <c r="AF187" i="14"/>
  <c r="AE187" i="14"/>
  <c r="AB187" i="14"/>
  <c r="AA187" i="14"/>
  <c r="X187" i="14"/>
  <c r="W187" i="14"/>
  <c r="T187" i="14"/>
  <c r="S187" i="14"/>
  <c r="P187" i="14"/>
  <c r="O187" i="14"/>
  <c r="L187" i="14"/>
  <c r="K187" i="14"/>
  <c r="H187" i="14"/>
  <c r="G187" i="14"/>
  <c r="D187" i="14"/>
  <c r="C187" i="14"/>
  <c r="BJ187" i="14"/>
  <c r="BM186" i="14"/>
  <c r="BJ186" i="14"/>
  <c r="BI186" i="14"/>
  <c r="BF186" i="14"/>
  <c r="BE186" i="14"/>
  <c r="BB186" i="14"/>
  <c r="BA186" i="14"/>
  <c r="AX186" i="14"/>
  <c r="AW186" i="14"/>
  <c r="AT186" i="14"/>
  <c r="AU186" i="14" s="1"/>
  <c r="AS186" i="14"/>
  <c r="AP186" i="14"/>
  <c r="AO186" i="14"/>
  <c r="AK186" i="14"/>
  <c r="AJ186" i="14"/>
  <c r="AG186" i="14"/>
  <c r="AF186" i="14"/>
  <c r="AC186" i="14"/>
  <c r="AB186" i="14"/>
  <c r="X186" i="14"/>
  <c r="U186" i="14"/>
  <c r="T186" i="14"/>
  <c r="P186" i="14"/>
  <c r="M186" i="14"/>
  <c r="L186" i="14"/>
  <c r="K186" i="14"/>
  <c r="I186" i="14"/>
  <c r="H186" i="14"/>
  <c r="G186" i="14"/>
  <c r="E186" i="14"/>
  <c r="D186" i="14"/>
  <c r="C186" i="14"/>
  <c r="BL186" i="14"/>
  <c r="BK185" i="14"/>
  <c r="BC185" i="14"/>
  <c r="AM185" i="14"/>
  <c r="AE185" i="14"/>
  <c r="W185" i="14"/>
  <c r="O185" i="14"/>
  <c r="G185" i="14"/>
  <c r="BJ185" i="14"/>
  <c r="BM184" i="14"/>
  <c r="BL184" i="14"/>
  <c r="BI184" i="14"/>
  <c r="BH184" i="14"/>
  <c r="BE184" i="14"/>
  <c r="BD184" i="14"/>
  <c r="BA184" i="14"/>
  <c r="AZ184" i="14"/>
  <c r="AW184" i="14"/>
  <c r="AV184" i="14"/>
  <c r="AS184" i="14"/>
  <c r="AR184" i="14"/>
  <c r="AO184" i="14"/>
  <c r="AN184" i="14"/>
  <c r="AK184" i="14"/>
  <c r="AJ184" i="14"/>
  <c r="AG184" i="14"/>
  <c r="AF184" i="14"/>
  <c r="AC184" i="14"/>
  <c r="AB184" i="14"/>
  <c r="X184" i="14"/>
  <c r="U184" i="14"/>
  <c r="T184" i="14"/>
  <c r="P184" i="14"/>
  <c r="M184" i="14"/>
  <c r="L184" i="14"/>
  <c r="I184" i="14"/>
  <c r="H184" i="14"/>
  <c r="E184" i="14"/>
  <c r="D184" i="14"/>
  <c r="BK184" i="14"/>
  <c r="BK183" i="14"/>
  <c r="BJ183" i="14"/>
  <c r="BC183" i="14"/>
  <c r="BB183" i="14"/>
  <c r="AT183" i="14"/>
  <c r="AU183" i="14" s="1"/>
  <c r="AQ183" i="14"/>
  <c r="AM183" i="14"/>
  <c r="AL183" i="14"/>
  <c r="AI183" i="14"/>
  <c r="AE183" i="14"/>
  <c r="AD183" i="14"/>
  <c r="AA183" i="14"/>
  <c r="W183" i="14"/>
  <c r="V183" i="14"/>
  <c r="S183" i="14"/>
  <c r="O183" i="14"/>
  <c r="N183" i="14"/>
  <c r="K183" i="14"/>
  <c r="G183" i="14"/>
  <c r="F183" i="14"/>
  <c r="C183" i="14"/>
  <c r="BG183" i="14"/>
  <c r="BM182" i="14"/>
  <c r="BL182" i="14"/>
  <c r="BI182" i="14"/>
  <c r="BH182" i="14"/>
  <c r="BE182" i="14"/>
  <c r="BD182" i="14"/>
  <c r="BA182" i="14"/>
  <c r="AZ182" i="14"/>
  <c r="AW182" i="14"/>
  <c r="AV182" i="14"/>
  <c r="AS182" i="14"/>
  <c r="AR182" i="14"/>
  <c r="AO182" i="14"/>
  <c r="AN182" i="14"/>
  <c r="AK182" i="14"/>
  <c r="AJ182" i="14"/>
  <c r="AG182" i="14"/>
  <c r="AF182" i="14"/>
  <c r="AC182" i="14"/>
  <c r="AB182" i="14"/>
  <c r="X182" i="14"/>
  <c r="U182" i="14"/>
  <c r="T182" i="14"/>
  <c r="P182" i="14"/>
  <c r="M182" i="14"/>
  <c r="L182" i="14"/>
  <c r="I182" i="14"/>
  <c r="H182" i="14"/>
  <c r="E182" i="14"/>
  <c r="D182" i="14"/>
  <c r="BK182" i="14"/>
  <c r="BL180" i="14"/>
  <c r="BI180" i="14"/>
  <c r="BH180" i="14"/>
  <c r="BE180" i="14"/>
  <c r="BD180" i="14"/>
  <c r="BA180" i="14"/>
  <c r="AZ180" i="14"/>
  <c r="AW180" i="14"/>
  <c r="AV180" i="14"/>
  <c r="AS180" i="14"/>
  <c r="AR180" i="14"/>
  <c r="AQ180" i="14"/>
  <c r="AO180" i="14"/>
  <c r="AN180" i="14"/>
  <c r="AM180" i="14"/>
  <c r="AK180" i="14"/>
  <c r="AJ180" i="14"/>
  <c r="AI180" i="14"/>
  <c r="AG180" i="14"/>
  <c r="AF180" i="14"/>
  <c r="AE180" i="14"/>
  <c r="AC180" i="14"/>
  <c r="AB180" i="14"/>
  <c r="AA180" i="14"/>
  <c r="X180" i="14"/>
  <c r="W180" i="14"/>
  <c r="U180" i="14"/>
  <c r="T180" i="14"/>
  <c r="S180" i="14"/>
  <c r="P180" i="14"/>
  <c r="O180" i="14"/>
  <c r="M180" i="14"/>
  <c r="L180" i="14"/>
  <c r="K180" i="14"/>
  <c r="I180" i="14"/>
  <c r="H180" i="14"/>
  <c r="G180" i="14"/>
  <c r="E180" i="14"/>
  <c r="D180" i="14"/>
  <c r="C180" i="14"/>
  <c r="BJ180" i="14"/>
  <c r="BL179" i="14"/>
  <c r="BM178" i="14"/>
  <c r="BL178" i="14"/>
  <c r="BI178" i="14"/>
  <c r="BH178" i="14"/>
  <c r="BE178" i="14"/>
  <c r="BD178" i="14"/>
  <c r="BA178" i="14"/>
  <c r="AZ178" i="14"/>
  <c r="AW178" i="14"/>
  <c r="AV178" i="14"/>
  <c r="AS178" i="14"/>
  <c r="AR178" i="14"/>
  <c r="AQ178" i="14"/>
  <c r="AO178" i="14"/>
  <c r="AN178" i="14"/>
  <c r="AM178" i="14"/>
  <c r="AK178" i="14"/>
  <c r="AJ178" i="14"/>
  <c r="AI178" i="14"/>
  <c r="AG178" i="14"/>
  <c r="AF178" i="14"/>
  <c r="AE178" i="14"/>
  <c r="AC178" i="14"/>
  <c r="AB178" i="14"/>
  <c r="AA178" i="14"/>
  <c r="X178" i="14"/>
  <c r="W178" i="14"/>
  <c r="U178" i="14"/>
  <c r="T178" i="14"/>
  <c r="S178" i="14"/>
  <c r="P178" i="14"/>
  <c r="O178" i="14"/>
  <c r="M178" i="14"/>
  <c r="L178" i="14"/>
  <c r="K178" i="14"/>
  <c r="I178" i="14"/>
  <c r="H178" i="14"/>
  <c r="G178" i="14"/>
  <c r="E178" i="14"/>
  <c r="D178" i="14"/>
  <c r="C178" i="14"/>
  <c r="BJ178" i="14"/>
  <c r="BJ177" i="14"/>
  <c r="BF177" i="14"/>
  <c r="BB177" i="14"/>
  <c r="AX177" i="14"/>
  <c r="AT177" i="14"/>
  <c r="AU177" i="14" s="1"/>
  <c r="AP177" i="14"/>
  <c r="AK177" i="14"/>
  <c r="AG177" i="14"/>
  <c r="AC177" i="14"/>
  <c r="U177" i="14"/>
  <c r="M177" i="14"/>
  <c r="I177" i="14"/>
  <c r="E177" i="14"/>
  <c r="BL177" i="14"/>
  <c r="BK176" i="14"/>
  <c r="BG176" i="14"/>
  <c r="BC176" i="14"/>
  <c r="AZ176" i="14"/>
  <c r="AY176" i="14"/>
  <c r="AV176" i="14"/>
  <c r="AR176" i="14"/>
  <c r="AQ176" i="14"/>
  <c r="AN176" i="14"/>
  <c r="AM176" i="14"/>
  <c r="AJ176" i="14"/>
  <c r="AI176" i="14"/>
  <c r="AF176" i="14"/>
  <c r="AE176" i="14"/>
  <c r="AB176" i="14"/>
  <c r="AA176" i="14"/>
  <c r="X176" i="14"/>
  <c r="W176" i="14"/>
  <c r="T176" i="14"/>
  <c r="S176" i="14"/>
  <c r="P176" i="14"/>
  <c r="O176" i="14"/>
  <c r="L176" i="14"/>
  <c r="K176" i="14"/>
  <c r="H176" i="14"/>
  <c r="G176" i="14"/>
  <c r="D176" i="14"/>
  <c r="C176" i="14"/>
  <c r="BM176" i="14"/>
  <c r="BE175" i="14"/>
  <c r="BA175" i="14"/>
  <c r="AW175" i="14"/>
  <c r="AS175" i="14"/>
  <c r="AO175" i="14"/>
  <c r="AK175" i="14"/>
  <c r="AG175" i="14"/>
  <c r="AC175" i="14"/>
  <c r="U175" i="14"/>
  <c r="M175" i="14"/>
  <c r="I175" i="14"/>
  <c r="E175" i="14"/>
  <c r="BK175" i="14"/>
  <c r="BL174" i="14"/>
  <c r="BK174" i="14"/>
  <c r="BH174" i="14"/>
  <c r="BG174" i="14"/>
  <c r="BD174" i="14"/>
  <c r="BC174" i="14"/>
  <c r="AZ174" i="14"/>
  <c r="AY174" i="14"/>
  <c r="AV174" i="14"/>
  <c r="AR174" i="14"/>
  <c r="AQ174" i="14"/>
  <c r="AN174" i="14"/>
  <c r="AM174" i="14"/>
  <c r="AJ174" i="14"/>
  <c r="AI174" i="14"/>
  <c r="AF174" i="14"/>
  <c r="AE174" i="14"/>
  <c r="AB174" i="14"/>
  <c r="AA174" i="14"/>
  <c r="X174" i="14"/>
  <c r="W174" i="14"/>
  <c r="T174" i="14"/>
  <c r="S174" i="14"/>
  <c r="P174" i="14"/>
  <c r="O174" i="14"/>
  <c r="L174" i="14"/>
  <c r="K174" i="14"/>
  <c r="H174" i="14"/>
  <c r="G174" i="14"/>
  <c r="D174" i="14"/>
  <c r="C174" i="14"/>
  <c r="BM174" i="14"/>
  <c r="BA173" i="14"/>
  <c r="BL172" i="14"/>
  <c r="BK172" i="14"/>
  <c r="BH172" i="14"/>
  <c r="BG172" i="14"/>
  <c r="BD172" i="14"/>
  <c r="BC172" i="14"/>
  <c r="AZ172" i="14"/>
  <c r="AY172" i="14"/>
  <c r="AV172" i="14"/>
  <c r="AR172" i="14"/>
  <c r="AQ172" i="14"/>
  <c r="AN172" i="14"/>
  <c r="AM172" i="14"/>
  <c r="AJ172" i="14"/>
  <c r="AI172" i="14"/>
  <c r="AF172" i="14"/>
  <c r="AE172" i="14"/>
  <c r="AB172" i="14"/>
  <c r="AA172" i="14"/>
  <c r="X172" i="14"/>
  <c r="W172" i="14"/>
  <c r="T172" i="14"/>
  <c r="S172" i="14"/>
  <c r="P172" i="14"/>
  <c r="O172" i="14"/>
  <c r="L172" i="14"/>
  <c r="K172" i="14"/>
  <c r="H172" i="14"/>
  <c r="G172" i="14"/>
  <c r="D172" i="14"/>
  <c r="C172" i="14"/>
  <c r="BM172" i="14"/>
  <c r="BM171" i="14"/>
  <c r="BI171" i="14"/>
  <c r="BE171" i="14"/>
  <c r="BA171" i="14"/>
  <c r="AW171" i="14"/>
  <c r="AS171" i="14"/>
  <c r="AO171" i="14"/>
  <c r="AK171" i="14"/>
  <c r="AG171" i="14"/>
  <c r="AC171" i="14"/>
  <c r="U171" i="14"/>
  <c r="M171" i="14"/>
  <c r="I171" i="14"/>
  <c r="E171" i="14"/>
  <c r="BK171" i="14"/>
  <c r="BL170" i="14"/>
  <c r="BK170" i="14"/>
  <c r="BH170" i="14"/>
  <c r="BG170" i="14"/>
  <c r="BD170" i="14"/>
  <c r="BC170" i="14"/>
  <c r="AZ170" i="14"/>
  <c r="AY170" i="14"/>
  <c r="AV170" i="14"/>
  <c r="AR170" i="14"/>
  <c r="AQ170" i="14"/>
  <c r="AN170" i="14"/>
  <c r="AM170" i="14"/>
  <c r="AJ170" i="14"/>
  <c r="AI170" i="14"/>
  <c r="AF170" i="14"/>
  <c r="AE170" i="14"/>
  <c r="AB170" i="14"/>
  <c r="AA170" i="14"/>
  <c r="X170" i="14"/>
  <c r="W170" i="14"/>
  <c r="T170" i="14"/>
  <c r="S170" i="14"/>
  <c r="P170" i="14"/>
  <c r="O170" i="14"/>
  <c r="L170" i="14"/>
  <c r="K170" i="14"/>
  <c r="H170" i="14"/>
  <c r="G170" i="14"/>
  <c r="E170" i="14"/>
  <c r="D170" i="14"/>
  <c r="C170" i="14"/>
  <c r="BM170" i="14"/>
  <c r="BM169" i="14"/>
  <c r="BI169" i="14"/>
  <c r="BE169" i="14"/>
  <c r="BA169" i="14"/>
  <c r="AW169" i="14"/>
  <c r="AS169" i="14"/>
  <c r="AO169" i="14"/>
  <c r="AK169" i="14"/>
  <c r="AG169" i="14"/>
  <c r="AC169" i="14"/>
  <c r="U169" i="14"/>
  <c r="M169" i="14"/>
  <c r="I169" i="14"/>
  <c r="E169" i="14"/>
  <c r="BK169" i="14"/>
  <c r="BM168" i="14"/>
  <c r="BM167" i="14"/>
  <c r="BL167" i="14"/>
  <c r="BI167" i="14"/>
  <c r="BH167" i="14"/>
  <c r="BE167" i="14"/>
  <c r="BD167" i="14"/>
  <c r="BA167" i="14"/>
  <c r="AZ167" i="14"/>
  <c r="AW167" i="14"/>
  <c r="AV167" i="14"/>
  <c r="AS167" i="14"/>
  <c r="AR167" i="14"/>
  <c r="AO167" i="14"/>
  <c r="AN167" i="14"/>
  <c r="AK167" i="14"/>
  <c r="AJ167" i="14"/>
  <c r="AG167" i="14"/>
  <c r="AF167" i="14"/>
  <c r="AC167" i="14"/>
  <c r="AB167" i="14"/>
  <c r="X167" i="14"/>
  <c r="U167" i="14"/>
  <c r="T167" i="14"/>
  <c r="P167" i="14"/>
  <c r="M167" i="14"/>
  <c r="L167" i="14"/>
  <c r="I167" i="14"/>
  <c r="H167" i="14"/>
  <c r="E167" i="14"/>
  <c r="D167" i="14"/>
  <c r="BJ167" i="14"/>
  <c r="BL166" i="14"/>
  <c r="BE165" i="14"/>
  <c r="X165" i="14"/>
  <c r="BL164" i="14"/>
  <c r="BM163" i="14"/>
  <c r="BL163" i="14"/>
  <c r="BI163" i="14"/>
  <c r="BH163" i="14"/>
  <c r="BE163" i="14"/>
  <c r="BD163" i="14"/>
  <c r="BA163" i="14"/>
  <c r="AZ163" i="14"/>
  <c r="AW163" i="14"/>
  <c r="AV163" i="14"/>
  <c r="AS163" i="14"/>
  <c r="AR163" i="14"/>
  <c r="AO163" i="14"/>
  <c r="AN163" i="14"/>
  <c r="AK163" i="14"/>
  <c r="AJ163" i="14"/>
  <c r="AG163" i="14"/>
  <c r="AF163" i="14"/>
  <c r="AC163" i="14"/>
  <c r="AB163" i="14"/>
  <c r="X163" i="14"/>
  <c r="U163" i="14"/>
  <c r="T163" i="14"/>
  <c r="P163" i="14"/>
  <c r="M163" i="14"/>
  <c r="L163" i="14"/>
  <c r="I163" i="14"/>
  <c r="H163" i="14"/>
  <c r="E163" i="14"/>
  <c r="D163" i="14"/>
  <c r="BJ163" i="14"/>
  <c r="BL162" i="14"/>
  <c r="BM161" i="14"/>
  <c r="BL161" i="14"/>
  <c r="BI161" i="14"/>
  <c r="BH161" i="14"/>
  <c r="BE161" i="14"/>
  <c r="BD161" i="14"/>
  <c r="BA161" i="14"/>
  <c r="AZ161" i="14"/>
  <c r="AW161" i="14"/>
  <c r="AV161" i="14"/>
  <c r="AS161" i="14"/>
  <c r="AR161" i="14"/>
  <c r="AO161" i="14"/>
  <c r="AN161" i="14"/>
  <c r="AK161" i="14"/>
  <c r="AJ161" i="14"/>
  <c r="AG161" i="14"/>
  <c r="AF161" i="14"/>
  <c r="AC161" i="14"/>
  <c r="AB161" i="14"/>
  <c r="X161" i="14"/>
  <c r="U161" i="14"/>
  <c r="T161" i="14"/>
  <c r="P161" i="14"/>
  <c r="M161" i="14"/>
  <c r="L161" i="14"/>
  <c r="I161" i="14"/>
  <c r="H161" i="14"/>
  <c r="G161" i="14"/>
  <c r="E161" i="14"/>
  <c r="D161" i="14"/>
  <c r="C161" i="14"/>
  <c r="BJ161" i="14"/>
  <c r="BL160" i="14"/>
  <c r="BM159" i="14"/>
  <c r="BL159" i="14"/>
  <c r="BI159" i="14"/>
  <c r="BH159" i="14"/>
  <c r="BE159" i="14"/>
  <c r="BD159" i="14"/>
  <c r="BA159" i="14"/>
  <c r="AZ159" i="14"/>
  <c r="AW159" i="14"/>
  <c r="AV159" i="14"/>
  <c r="AS159" i="14"/>
  <c r="AR159" i="14"/>
  <c r="AO159" i="14"/>
  <c r="AN159" i="14"/>
  <c r="AJ159" i="14"/>
  <c r="AI159" i="14"/>
  <c r="AF159" i="14"/>
  <c r="AE159" i="14"/>
  <c r="AB159" i="14"/>
  <c r="AA159" i="14"/>
  <c r="X159" i="14"/>
  <c r="W159" i="14"/>
  <c r="T159" i="14"/>
  <c r="S159" i="14"/>
  <c r="P159" i="14"/>
  <c r="O159" i="14"/>
  <c r="L159" i="14"/>
  <c r="K159" i="14"/>
  <c r="H159" i="14"/>
  <c r="G159" i="14"/>
  <c r="D159" i="14"/>
  <c r="C159" i="14"/>
  <c r="BJ159" i="14"/>
  <c r="BM158" i="14"/>
  <c r="BI158" i="14"/>
  <c r="BE158" i="14"/>
  <c r="BA158" i="14"/>
  <c r="AW158" i="14"/>
  <c r="AS158" i="14"/>
  <c r="AO158" i="14"/>
  <c r="AK158" i="14"/>
  <c r="AG158" i="14"/>
  <c r="AC158" i="14"/>
  <c r="U158" i="14"/>
  <c r="M158" i="14"/>
  <c r="I158" i="14"/>
  <c r="E158" i="14"/>
  <c r="BK158" i="14"/>
  <c r="AN157" i="14"/>
  <c r="H157" i="14"/>
  <c r="BM156" i="14"/>
  <c r="BI156" i="14"/>
  <c r="BE156" i="14"/>
  <c r="BA156" i="14"/>
  <c r="AW156" i="14"/>
  <c r="AS156" i="14"/>
  <c r="AO156" i="14"/>
  <c r="AK156" i="14"/>
  <c r="AG156" i="14"/>
  <c r="AC156" i="14"/>
  <c r="U156" i="14"/>
  <c r="M156" i="14"/>
  <c r="I156" i="14"/>
  <c r="E156" i="14"/>
  <c r="BK156" i="14"/>
  <c r="BL155" i="14"/>
  <c r="BK155" i="14"/>
  <c r="BH155" i="14"/>
  <c r="BG155" i="14"/>
  <c r="BD155" i="14"/>
  <c r="BC155" i="14"/>
  <c r="AZ155" i="14"/>
  <c r="AY155" i="14"/>
  <c r="AV155" i="14"/>
  <c r="AR155" i="14"/>
  <c r="AQ155" i="14"/>
  <c r="AN155" i="14"/>
  <c r="AM155" i="14"/>
  <c r="AJ155" i="14"/>
  <c r="AI155" i="14"/>
  <c r="AF155" i="14"/>
  <c r="AE155" i="14"/>
  <c r="AB155" i="14"/>
  <c r="AA155" i="14"/>
  <c r="X155" i="14"/>
  <c r="W155" i="14"/>
  <c r="T155" i="14"/>
  <c r="S155" i="14"/>
  <c r="P155" i="14"/>
  <c r="O155" i="14"/>
  <c r="L155" i="14"/>
  <c r="K155" i="14"/>
  <c r="H155" i="14"/>
  <c r="G155" i="14"/>
  <c r="D155" i="14"/>
  <c r="C155" i="14"/>
  <c r="BM155" i="14"/>
  <c r="BM154" i="14"/>
  <c r="BI154" i="14"/>
  <c r="BE154" i="14"/>
  <c r="BA154" i="14"/>
  <c r="AW154" i="14"/>
  <c r="AS154" i="14"/>
  <c r="AO154" i="14"/>
  <c r="AK154" i="14"/>
  <c r="AG154" i="14"/>
  <c r="AC154" i="14"/>
  <c r="U154" i="14"/>
  <c r="M154" i="14"/>
  <c r="I154" i="14"/>
  <c r="E154" i="14"/>
  <c r="BK154" i="14"/>
  <c r="BL153" i="14"/>
  <c r="BK153" i="14"/>
  <c r="BH153" i="14"/>
  <c r="BG153" i="14"/>
  <c r="BD153" i="14"/>
  <c r="BC153" i="14"/>
  <c r="AZ153" i="14"/>
  <c r="AY153" i="14"/>
  <c r="AV153" i="14"/>
  <c r="AR153" i="14"/>
  <c r="AQ153" i="14"/>
  <c r="AN153" i="14"/>
  <c r="AM153" i="14"/>
  <c r="AJ153" i="14"/>
  <c r="AI153" i="14"/>
  <c r="AF153" i="14"/>
  <c r="AE153" i="14"/>
  <c r="AB153" i="14"/>
  <c r="AA153" i="14"/>
  <c r="X153" i="14"/>
  <c r="W153" i="14"/>
  <c r="T153" i="14"/>
  <c r="S153" i="14"/>
  <c r="P153" i="14"/>
  <c r="O153" i="14"/>
  <c r="L153" i="14"/>
  <c r="K153" i="14"/>
  <c r="H153" i="14"/>
  <c r="G153" i="14"/>
  <c r="D153" i="14"/>
  <c r="C153" i="14"/>
  <c r="BM153" i="14"/>
  <c r="BM152" i="14"/>
  <c r="BI152" i="14"/>
  <c r="BE152" i="14"/>
  <c r="BA152" i="14"/>
  <c r="AW152" i="14"/>
  <c r="AS152" i="14"/>
  <c r="AO152" i="14"/>
  <c r="AK152" i="14"/>
  <c r="AG152" i="14"/>
  <c r="AC152" i="14"/>
  <c r="U152" i="14"/>
  <c r="M152" i="14"/>
  <c r="I152" i="14"/>
  <c r="E152" i="14"/>
  <c r="BK152" i="14"/>
  <c r="BL151" i="14"/>
  <c r="BK151" i="14"/>
  <c r="BH151" i="14"/>
  <c r="BG151" i="14"/>
  <c r="BD151" i="14"/>
  <c r="BC151" i="14"/>
  <c r="AZ151" i="14"/>
  <c r="AY151" i="14"/>
  <c r="AV151" i="14"/>
  <c r="AR151" i="14"/>
  <c r="AQ151" i="14"/>
  <c r="AN151" i="14"/>
  <c r="AM151" i="14"/>
  <c r="AJ151" i="14"/>
  <c r="AI151" i="14"/>
  <c r="AF151" i="14"/>
  <c r="AE151" i="14"/>
  <c r="AB151" i="14"/>
  <c r="AA151" i="14"/>
  <c r="X151" i="14"/>
  <c r="W151" i="14"/>
  <c r="T151" i="14"/>
  <c r="S151" i="14"/>
  <c r="P151" i="14"/>
  <c r="O151" i="14"/>
  <c r="L151" i="14"/>
  <c r="K151" i="14"/>
  <c r="H151" i="14"/>
  <c r="G151" i="14"/>
  <c r="D151" i="14"/>
  <c r="C151" i="14"/>
  <c r="BM151" i="14"/>
  <c r="BM150" i="14"/>
  <c r="BJ150" i="14"/>
  <c r="BI150" i="14"/>
  <c r="BF150" i="14"/>
  <c r="BE150" i="14"/>
  <c r="BB150" i="14"/>
  <c r="BA150" i="14"/>
  <c r="AX150" i="14"/>
  <c r="AW150" i="14"/>
  <c r="AT150" i="14"/>
  <c r="AU150" i="14" s="1"/>
  <c r="AS150" i="14"/>
  <c r="AP150" i="14"/>
  <c r="AO150" i="14"/>
  <c r="AK150" i="14"/>
  <c r="AJ150" i="14"/>
  <c r="AG150" i="14"/>
  <c r="AF150" i="14"/>
  <c r="AC150" i="14"/>
  <c r="AB150" i="14"/>
  <c r="X150" i="14"/>
  <c r="U150" i="14"/>
  <c r="T150" i="14"/>
  <c r="P150" i="14"/>
  <c r="M150" i="14"/>
  <c r="L150" i="14"/>
  <c r="I150" i="14"/>
  <c r="H150" i="14"/>
  <c r="E150" i="14"/>
  <c r="D150" i="14"/>
  <c r="BK150" i="14"/>
  <c r="BM148" i="14"/>
  <c r="BL148" i="14"/>
  <c r="BI148" i="14"/>
  <c r="BH148" i="14"/>
  <c r="BE148" i="14"/>
  <c r="BD148" i="14"/>
  <c r="BA148" i="14"/>
  <c r="AZ148" i="14"/>
  <c r="AW148" i="14"/>
  <c r="AV148" i="14"/>
  <c r="AS148" i="14"/>
  <c r="AR148" i="14"/>
  <c r="AO148" i="14"/>
  <c r="AN148" i="14"/>
  <c r="AK148" i="14"/>
  <c r="AJ148" i="14"/>
  <c r="AG148" i="14"/>
  <c r="AF148" i="14"/>
  <c r="AC148" i="14"/>
  <c r="AB148" i="14"/>
  <c r="X148" i="14"/>
  <c r="U148" i="14"/>
  <c r="T148" i="14"/>
  <c r="P148" i="14"/>
  <c r="M148" i="14"/>
  <c r="L148" i="14"/>
  <c r="I148" i="14"/>
  <c r="H148" i="14"/>
  <c r="E148" i="14"/>
  <c r="D148" i="14"/>
  <c r="BJ148" i="14"/>
  <c r="BJ147" i="14"/>
  <c r="AT147" i="14"/>
  <c r="AU147" i="14" s="1"/>
  <c r="AD147" i="14"/>
  <c r="N147" i="14"/>
  <c r="BF147" i="14"/>
  <c r="BM146" i="14"/>
  <c r="BL146" i="14"/>
  <c r="BI146" i="14"/>
  <c r="BH146" i="14"/>
  <c r="BE146" i="14"/>
  <c r="BD146" i="14"/>
  <c r="BA146" i="14"/>
  <c r="AZ146" i="14"/>
  <c r="AW146" i="14"/>
  <c r="AV146" i="14"/>
  <c r="AS146" i="14"/>
  <c r="AR146" i="14"/>
  <c r="AO146" i="14"/>
  <c r="AN146" i="14"/>
  <c r="AK146" i="14"/>
  <c r="AJ146" i="14"/>
  <c r="AG146" i="14"/>
  <c r="AF146" i="14"/>
  <c r="AC146" i="14"/>
  <c r="AB146" i="14"/>
  <c r="X146" i="14"/>
  <c r="U146" i="14"/>
  <c r="T146" i="14"/>
  <c r="P146" i="14"/>
  <c r="M146" i="14"/>
  <c r="L146" i="14"/>
  <c r="I146" i="14"/>
  <c r="H146" i="14"/>
  <c r="E146" i="14"/>
  <c r="D146" i="14"/>
  <c r="BJ146" i="14"/>
  <c r="BJ145" i="14"/>
  <c r="BG145" i="14"/>
  <c r="BB145" i="14"/>
  <c r="AY145" i="14"/>
  <c r="AT145" i="14"/>
  <c r="AU145" i="14" s="1"/>
  <c r="AQ145" i="14"/>
  <c r="AL145" i="14"/>
  <c r="AI145" i="14"/>
  <c r="AD145" i="14"/>
  <c r="AA145" i="14"/>
  <c r="V145" i="14"/>
  <c r="S145" i="14"/>
  <c r="N145" i="14"/>
  <c r="K145" i="14"/>
  <c r="F145" i="14"/>
  <c r="C145" i="14"/>
  <c r="BM144" i="14"/>
  <c r="BL144" i="14"/>
  <c r="BI144" i="14"/>
  <c r="BH144" i="14"/>
  <c r="BE144" i="14"/>
  <c r="BD144" i="14"/>
  <c r="BA144" i="14"/>
  <c r="AZ144" i="14"/>
  <c r="AW144" i="14"/>
  <c r="AV144" i="14"/>
  <c r="AS144" i="14"/>
  <c r="AR144" i="14"/>
  <c r="AO144" i="14"/>
  <c r="AN144" i="14"/>
  <c r="AK144" i="14"/>
  <c r="AJ144" i="14"/>
  <c r="AG144" i="14"/>
  <c r="AF144" i="14"/>
  <c r="AC144" i="14"/>
  <c r="AB144" i="14"/>
  <c r="X144" i="14"/>
  <c r="U144" i="14"/>
  <c r="T144" i="14"/>
  <c r="P144" i="14"/>
  <c r="M144" i="14"/>
  <c r="L144" i="14"/>
  <c r="I144" i="14"/>
  <c r="H144" i="14"/>
  <c r="E144" i="14"/>
  <c r="D144" i="14"/>
  <c r="BJ144" i="14"/>
  <c r="BK143" i="14"/>
  <c r="BM142" i="14"/>
  <c r="BL142" i="14"/>
  <c r="BI142" i="14"/>
  <c r="BH142" i="14"/>
  <c r="BE142" i="14"/>
  <c r="BD142" i="14"/>
  <c r="BA142" i="14"/>
  <c r="AZ142" i="14"/>
  <c r="AW142" i="14"/>
  <c r="AV142" i="14"/>
  <c r="AS142" i="14"/>
  <c r="AR142" i="14"/>
  <c r="AO142" i="14"/>
  <c r="AN142" i="14"/>
  <c r="AK142" i="14"/>
  <c r="AJ142" i="14"/>
  <c r="AG142" i="14"/>
  <c r="AF142" i="14"/>
  <c r="AC142" i="14"/>
  <c r="AB142" i="14"/>
  <c r="X142" i="14"/>
  <c r="U142" i="14"/>
  <c r="T142" i="14"/>
  <c r="P142" i="14"/>
  <c r="M142" i="14"/>
  <c r="L142" i="14"/>
  <c r="K142" i="14"/>
  <c r="I142" i="14"/>
  <c r="H142" i="14"/>
  <c r="G142" i="14"/>
  <c r="E142" i="14"/>
  <c r="D142" i="14"/>
  <c r="C142" i="14"/>
  <c r="BJ142" i="14"/>
  <c r="BM140" i="14"/>
  <c r="BL140" i="14"/>
  <c r="BI140" i="14"/>
  <c r="BH140" i="14"/>
  <c r="BE140" i="14"/>
  <c r="BD140" i="14"/>
  <c r="BA140" i="14"/>
  <c r="AZ140" i="14"/>
  <c r="AY140" i="14"/>
  <c r="AW140" i="14"/>
  <c r="AV140" i="14"/>
  <c r="AS140" i="14"/>
  <c r="AR140" i="14"/>
  <c r="AQ140" i="14"/>
  <c r="AO140" i="14"/>
  <c r="AN140" i="14"/>
  <c r="AM140" i="14"/>
  <c r="AK140" i="14"/>
  <c r="AJ140" i="14"/>
  <c r="AI140" i="14"/>
  <c r="AG140" i="14"/>
  <c r="AF140" i="14"/>
  <c r="AE140" i="14"/>
  <c r="AC140" i="14"/>
  <c r="AB140" i="14"/>
  <c r="AA140" i="14"/>
  <c r="X140" i="14"/>
  <c r="W140" i="14"/>
  <c r="U140" i="14"/>
  <c r="T140" i="14"/>
  <c r="S140" i="14"/>
  <c r="P140" i="14"/>
  <c r="O140" i="14"/>
  <c r="M140" i="14"/>
  <c r="L140" i="14"/>
  <c r="K140" i="14"/>
  <c r="I140" i="14"/>
  <c r="H140" i="14"/>
  <c r="G140" i="14"/>
  <c r="E140" i="14"/>
  <c r="D140" i="14"/>
  <c r="C140" i="14"/>
  <c r="BJ140" i="14"/>
  <c r="BL139" i="14"/>
  <c r="BM138" i="14"/>
  <c r="BL138" i="14"/>
  <c r="BK138" i="14"/>
  <c r="BI138" i="14"/>
  <c r="BH138" i="14"/>
  <c r="BG138" i="14"/>
  <c r="BE138" i="14"/>
  <c r="BD138" i="14"/>
  <c r="BC138" i="14"/>
  <c r="BA138" i="14"/>
  <c r="AZ138" i="14"/>
  <c r="AY138" i="14"/>
  <c r="AW138" i="14"/>
  <c r="AV138" i="14"/>
  <c r="AS138" i="14"/>
  <c r="AR138" i="14"/>
  <c r="AQ138" i="14"/>
  <c r="AO138" i="14"/>
  <c r="AN138" i="14"/>
  <c r="AM138" i="14"/>
  <c r="AK138" i="14"/>
  <c r="AJ138" i="14"/>
  <c r="AI138" i="14"/>
  <c r="AG138" i="14"/>
  <c r="AF138" i="14"/>
  <c r="AE138" i="14"/>
  <c r="AC138" i="14"/>
  <c r="AB138" i="14"/>
  <c r="AA138" i="14"/>
  <c r="X138" i="14"/>
  <c r="W138" i="14"/>
  <c r="U138" i="14"/>
  <c r="T138" i="14"/>
  <c r="S138" i="14"/>
  <c r="P138" i="14"/>
  <c r="O138" i="14"/>
  <c r="M138" i="14"/>
  <c r="L138" i="14"/>
  <c r="K138" i="14"/>
  <c r="I138" i="14"/>
  <c r="H138" i="14"/>
  <c r="G138" i="14"/>
  <c r="E138" i="14"/>
  <c r="D138" i="14"/>
  <c r="C138" i="14"/>
  <c r="BJ138" i="14"/>
  <c r="BL137" i="14"/>
  <c r="BM136" i="14"/>
  <c r="BL136" i="14"/>
  <c r="BK136" i="14"/>
  <c r="BI136" i="14"/>
  <c r="BH136" i="14"/>
  <c r="BG136" i="14"/>
  <c r="BE136" i="14"/>
  <c r="BD136" i="14"/>
  <c r="BC136" i="14"/>
  <c r="BA136" i="14"/>
  <c r="AZ136" i="14"/>
  <c r="AY136" i="14"/>
  <c r="AW136" i="14"/>
  <c r="AV136" i="14"/>
  <c r="AS136" i="14"/>
  <c r="AR136" i="14"/>
  <c r="AQ136" i="14"/>
  <c r="AO136" i="14"/>
  <c r="AN136" i="14"/>
  <c r="AM136" i="14"/>
  <c r="AK136" i="14"/>
  <c r="AJ136" i="14"/>
  <c r="AI136" i="14"/>
  <c r="AG136" i="14"/>
  <c r="AF136" i="14"/>
  <c r="AE136" i="14"/>
  <c r="AC136" i="14"/>
  <c r="AB136" i="14"/>
  <c r="AA136" i="14"/>
  <c r="X136" i="14"/>
  <c r="W136" i="14"/>
  <c r="U136" i="14"/>
  <c r="T136" i="14"/>
  <c r="S136" i="14"/>
  <c r="P136" i="14"/>
  <c r="O136" i="14"/>
  <c r="M136" i="14"/>
  <c r="L136" i="14"/>
  <c r="K136" i="14"/>
  <c r="I136" i="14"/>
  <c r="H136" i="14"/>
  <c r="G136" i="14"/>
  <c r="E136" i="14"/>
  <c r="D136" i="14"/>
  <c r="C136" i="14"/>
  <c r="BJ136" i="14"/>
  <c r="BL135" i="14"/>
  <c r="BM134" i="14"/>
  <c r="BL134" i="14"/>
  <c r="BK134" i="14"/>
  <c r="BI134" i="14"/>
  <c r="BH134" i="14"/>
  <c r="BG134" i="14"/>
  <c r="BE134" i="14"/>
  <c r="BD134" i="14"/>
  <c r="BC134" i="14"/>
  <c r="BA134" i="14"/>
  <c r="AZ134" i="14"/>
  <c r="AY134" i="14"/>
  <c r="AW134" i="14"/>
  <c r="AV134" i="14"/>
  <c r="AS134" i="14"/>
  <c r="AR134" i="14"/>
  <c r="AQ134" i="14"/>
  <c r="AO134" i="14"/>
  <c r="AN134" i="14"/>
  <c r="AM134" i="14"/>
  <c r="AK134" i="14"/>
  <c r="AJ134" i="14"/>
  <c r="AI134" i="14"/>
  <c r="AG134" i="14"/>
  <c r="AF134" i="14"/>
  <c r="AE134" i="14"/>
  <c r="AC134" i="14"/>
  <c r="AB134" i="14"/>
  <c r="AA134" i="14"/>
  <c r="X134" i="14"/>
  <c r="W134" i="14"/>
  <c r="U134" i="14"/>
  <c r="T134" i="14"/>
  <c r="S134" i="14"/>
  <c r="P134" i="14"/>
  <c r="O134" i="14"/>
  <c r="M134" i="14"/>
  <c r="L134" i="14"/>
  <c r="K134" i="14"/>
  <c r="I134" i="14"/>
  <c r="H134" i="14"/>
  <c r="G134" i="14"/>
  <c r="E134" i="14"/>
  <c r="D134" i="14"/>
  <c r="C134" i="14"/>
  <c r="BJ134" i="14"/>
  <c r="BM132" i="14"/>
  <c r="BL132" i="14"/>
  <c r="BI132" i="14"/>
  <c r="BH132" i="14"/>
  <c r="BE132" i="14"/>
  <c r="BD132" i="14"/>
  <c r="BA132" i="14"/>
  <c r="AZ132" i="14"/>
  <c r="AW132" i="14"/>
  <c r="AV132" i="14"/>
  <c r="AS132" i="14"/>
  <c r="AR132" i="14"/>
  <c r="AO132" i="14"/>
  <c r="AN132" i="14"/>
  <c r="AJ132" i="14"/>
  <c r="AI132" i="14"/>
  <c r="AF132" i="14"/>
  <c r="AE132" i="14"/>
  <c r="AB132" i="14"/>
  <c r="AA132" i="14"/>
  <c r="X132" i="14"/>
  <c r="W132" i="14"/>
  <c r="T132" i="14"/>
  <c r="S132" i="14"/>
  <c r="P132" i="14"/>
  <c r="O132" i="14"/>
  <c r="L132" i="14"/>
  <c r="K132" i="14"/>
  <c r="H132" i="14"/>
  <c r="G132" i="14"/>
  <c r="D132" i="14"/>
  <c r="C132" i="14"/>
  <c r="BJ132" i="14"/>
  <c r="BM131" i="14"/>
  <c r="BI131" i="14"/>
  <c r="BE131" i="14"/>
  <c r="BA131" i="14"/>
  <c r="AW131" i="14"/>
  <c r="AS131" i="14"/>
  <c r="AO131" i="14"/>
  <c r="AK131" i="14"/>
  <c r="AG131" i="14"/>
  <c r="AC131" i="14"/>
  <c r="U131" i="14"/>
  <c r="M131" i="14"/>
  <c r="I131" i="14"/>
  <c r="E131" i="14"/>
  <c r="BK131" i="14"/>
  <c r="BL130" i="14"/>
  <c r="BK130" i="14"/>
  <c r="BH130" i="14"/>
  <c r="BG130" i="14"/>
  <c r="BD130" i="14"/>
  <c r="BC130" i="14"/>
  <c r="AZ130" i="14"/>
  <c r="AY130" i="14"/>
  <c r="AV130" i="14"/>
  <c r="AR130" i="14"/>
  <c r="AQ130" i="14"/>
  <c r="AN130" i="14"/>
  <c r="AM130" i="14"/>
  <c r="AJ130" i="14"/>
  <c r="AI130" i="14"/>
  <c r="AF130" i="14"/>
  <c r="AE130" i="14"/>
  <c r="AB130" i="14"/>
  <c r="AA130" i="14"/>
  <c r="X130" i="14"/>
  <c r="W130" i="14"/>
  <c r="T130" i="14"/>
  <c r="S130" i="14"/>
  <c r="P130" i="14"/>
  <c r="O130" i="14"/>
  <c r="L130" i="14"/>
  <c r="K130" i="14"/>
  <c r="H130" i="14"/>
  <c r="G130" i="14"/>
  <c r="D130" i="14"/>
  <c r="C130" i="14"/>
  <c r="BM130" i="14"/>
  <c r="BM129" i="14"/>
  <c r="BI129" i="14"/>
  <c r="BE129" i="14"/>
  <c r="BA129" i="14"/>
  <c r="AW129" i="14"/>
  <c r="AS129" i="14"/>
  <c r="AO129" i="14"/>
  <c r="AK129" i="14"/>
  <c r="AG129" i="14"/>
  <c r="AC129" i="14"/>
  <c r="U129" i="14"/>
  <c r="M129" i="14"/>
  <c r="I129" i="14"/>
  <c r="E129" i="14"/>
  <c r="BK129" i="14"/>
  <c r="BL128" i="14"/>
  <c r="BK128" i="14"/>
  <c r="BH128" i="14"/>
  <c r="BG128" i="14"/>
  <c r="BD128" i="14"/>
  <c r="BC128" i="14"/>
  <c r="AZ128" i="14"/>
  <c r="AY128" i="14"/>
  <c r="AV128" i="14"/>
  <c r="AR128" i="14"/>
  <c r="AQ128" i="14"/>
  <c r="AN128" i="14"/>
  <c r="AM128" i="14"/>
  <c r="AJ128" i="14"/>
  <c r="AI128" i="14"/>
  <c r="AF128" i="14"/>
  <c r="AE128" i="14"/>
  <c r="AB128" i="14"/>
  <c r="AA128" i="14"/>
  <c r="X128" i="14"/>
  <c r="W128" i="14"/>
  <c r="T128" i="14"/>
  <c r="S128" i="14"/>
  <c r="P128" i="14"/>
  <c r="O128" i="14"/>
  <c r="L128" i="14"/>
  <c r="K128" i="14"/>
  <c r="H128" i="14"/>
  <c r="G128" i="14"/>
  <c r="D128" i="14"/>
  <c r="C128" i="14"/>
  <c r="BM128" i="14"/>
  <c r="BM127" i="14"/>
  <c r="BI127" i="14"/>
  <c r="BE127" i="14"/>
  <c r="BA127" i="14"/>
  <c r="AW127" i="14"/>
  <c r="AS127" i="14"/>
  <c r="AO127" i="14"/>
  <c r="AK127" i="14"/>
  <c r="AG127" i="14"/>
  <c r="AC127" i="14"/>
  <c r="U127" i="14"/>
  <c r="M127" i="14"/>
  <c r="I127" i="14"/>
  <c r="E127" i="14"/>
  <c r="BK127" i="14"/>
  <c r="BL126" i="14"/>
  <c r="BK126" i="14"/>
  <c r="BH126" i="14"/>
  <c r="BG126" i="14"/>
  <c r="BD126" i="14"/>
  <c r="BC126" i="14"/>
  <c r="AZ126" i="14"/>
  <c r="AY126" i="14"/>
  <c r="AV126" i="14"/>
  <c r="AR126" i="14"/>
  <c r="AQ126" i="14"/>
  <c r="AN126" i="14"/>
  <c r="AM126" i="14"/>
  <c r="AJ126" i="14"/>
  <c r="AI126" i="14"/>
  <c r="AF126" i="14"/>
  <c r="AE126" i="14"/>
  <c r="AB126" i="14"/>
  <c r="AA126" i="14"/>
  <c r="X126" i="14"/>
  <c r="W126" i="14"/>
  <c r="T126" i="14"/>
  <c r="S126" i="14"/>
  <c r="P126" i="14"/>
  <c r="O126" i="14"/>
  <c r="L126" i="14"/>
  <c r="K126" i="14"/>
  <c r="H126" i="14"/>
  <c r="G126" i="14"/>
  <c r="D126" i="14"/>
  <c r="C126" i="14"/>
  <c r="BM126" i="14"/>
  <c r="BA125" i="14"/>
  <c r="AC125" i="14"/>
  <c r="BL124" i="14"/>
  <c r="BK124" i="14"/>
  <c r="BH124" i="14"/>
  <c r="BG124" i="14"/>
  <c r="BD124" i="14"/>
  <c r="BC124" i="14"/>
  <c r="AZ124" i="14"/>
  <c r="AY124" i="14"/>
  <c r="AV124" i="14"/>
  <c r="AR124" i="14"/>
  <c r="AQ124" i="14"/>
  <c r="AN124" i="14"/>
  <c r="AM124" i="14"/>
  <c r="AJ124" i="14"/>
  <c r="AI124" i="14"/>
  <c r="AF124" i="14"/>
  <c r="AE124" i="14"/>
  <c r="AB124" i="14"/>
  <c r="AA124" i="14"/>
  <c r="X124" i="14"/>
  <c r="W124" i="14"/>
  <c r="T124" i="14"/>
  <c r="S124" i="14"/>
  <c r="P124" i="14"/>
  <c r="O124" i="14"/>
  <c r="L124" i="14"/>
  <c r="K124" i="14"/>
  <c r="H124" i="14"/>
  <c r="G124" i="14"/>
  <c r="D124" i="14"/>
  <c r="C124" i="14"/>
  <c r="BM124" i="14"/>
  <c r="BM123" i="14"/>
  <c r="BJ123" i="14"/>
  <c r="BI123" i="14"/>
  <c r="BF123" i="14"/>
  <c r="BE123" i="14"/>
  <c r="BB123" i="14"/>
  <c r="BA123" i="14"/>
  <c r="AX123" i="14"/>
  <c r="AW123" i="14"/>
  <c r="AT123" i="14"/>
  <c r="AU123" i="14" s="1"/>
  <c r="AS123" i="14"/>
  <c r="AP123" i="14"/>
  <c r="AO123" i="14"/>
  <c r="AK123" i="14"/>
  <c r="AJ123" i="14"/>
  <c r="AG123" i="14"/>
  <c r="AF123" i="14"/>
  <c r="AC123" i="14"/>
  <c r="AB123" i="14"/>
  <c r="X123" i="14"/>
  <c r="U123" i="14"/>
  <c r="T123" i="14"/>
  <c r="P123" i="14"/>
  <c r="M123" i="14"/>
  <c r="L123" i="14"/>
  <c r="I123" i="14"/>
  <c r="H123" i="14"/>
  <c r="E123" i="14"/>
  <c r="D123" i="14"/>
  <c r="BK123" i="14"/>
  <c r="BL122" i="14"/>
  <c r="BM121" i="14"/>
  <c r="BL121" i="14"/>
  <c r="BI121" i="14"/>
  <c r="BH121" i="14"/>
  <c r="BE121" i="14"/>
  <c r="BD121" i="14"/>
  <c r="BA121" i="14"/>
  <c r="AZ121" i="14"/>
  <c r="AW121" i="14"/>
  <c r="AV121" i="14"/>
  <c r="AS121" i="14"/>
  <c r="AR121" i="14"/>
  <c r="AO121" i="14"/>
  <c r="AN121" i="14"/>
  <c r="AK121" i="14"/>
  <c r="AJ121" i="14"/>
  <c r="AG121" i="14"/>
  <c r="AF121" i="14"/>
  <c r="AC121" i="14"/>
  <c r="AB121" i="14"/>
  <c r="X121" i="14"/>
  <c r="U121" i="14"/>
  <c r="T121" i="14"/>
  <c r="P121" i="14"/>
  <c r="M121" i="14"/>
  <c r="L121" i="14"/>
  <c r="K121" i="14"/>
  <c r="I121" i="14"/>
  <c r="H121" i="14"/>
  <c r="G121" i="14"/>
  <c r="E121" i="14"/>
  <c r="D121" i="14"/>
  <c r="C121" i="14"/>
  <c r="BJ121" i="14"/>
  <c r="BL120" i="14"/>
  <c r="BM119" i="14"/>
  <c r="BL119" i="14"/>
  <c r="BI119" i="14"/>
  <c r="BH119" i="14"/>
  <c r="BE119" i="14"/>
  <c r="BD119" i="14"/>
  <c r="BA119" i="14"/>
  <c r="AZ119" i="14"/>
  <c r="AW119" i="14"/>
  <c r="AV119" i="14"/>
  <c r="AS119" i="14"/>
  <c r="AR119" i="14"/>
  <c r="AO119" i="14"/>
  <c r="AN119" i="14"/>
  <c r="AK119" i="14"/>
  <c r="AJ119" i="14"/>
  <c r="AG119" i="14"/>
  <c r="AF119" i="14"/>
  <c r="AC119" i="14"/>
  <c r="AB119" i="14"/>
  <c r="X119" i="14"/>
  <c r="U119" i="14"/>
  <c r="T119" i="14"/>
  <c r="P119" i="14"/>
  <c r="M119" i="14"/>
  <c r="L119" i="14"/>
  <c r="I119" i="14"/>
  <c r="H119" i="14"/>
  <c r="G119" i="14"/>
  <c r="E119" i="14"/>
  <c r="D119" i="14"/>
  <c r="C119" i="14"/>
  <c r="BJ119" i="14"/>
  <c r="BL118" i="14"/>
  <c r="BD117" i="14"/>
  <c r="AJ117" i="14"/>
  <c r="U117" i="14"/>
  <c r="C117" i="14"/>
  <c r="BL116" i="14"/>
  <c r="BM115" i="14"/>
  <c r="BL115" i="14"/>
  <c r="BI115" i="14"/>
  <c r="BH115" i="14"/>
  <c r="BE115" i="14"/>
  <c r="BD115" i="14"/>
  <c r="BA115" i="14"/>
  <c r="AZ115" i="14"/>
  <c r="AW115" i="14"/>
  <c r="AV115" i="14"/>
  <c r="AS115" i="14"/>
  <c r="AR115" i="14"/>
  <c r="AO115" i="14"/>
  <c r="AN115" i="14"/>
  <c r="AK115" i="14"/>
  <c r="AJ115" i="14"/>
  <c r="AG115" i="14"/>
  <c r="AF115" i="14"/>
  <c r="AC115" i="14"/>
  <c r="AB115" i="14"/>
  <c r="X115" i="14"/>
  <c r="U115" i="14"/>
  <c r="T115" i="14"/>
  <c r="P115" i="14"/>
  <c r="M115" i="14"/>
  <c r="L115" i="14"/>
  <c r="I115" i="14"/>
  <c r="H115" i="14"/>
  <c r="E115" i="14"/>
  <c r="D115" i="14"/>
  <c r="C115" i="14"/>
  <c r="BJ115" i="14"/>
  <c r="BJ114" i="14"/>
  <c r="BF114" i="14"/>
  <c r="BB114" i="14"/>
  <c r="AX114" i="14"/>
  <c r="AT114" i="14"/>
  <c r="AU114" i="14" s="1"/>
  <c r="AP114" i="14"/>
  <c r="AK114" i="14"/>
  <c r="AG114" i="14"/>
  <c r="AC114" i="14"/>
  <c r="U114" i="14"/>
  <c r="M114" i="14"/>
  <c r="I114" i="14"/>
  <c r="E114" i="14"/>
  <c r="BL114" i="14"/>
  <c r="BL113" i="14"/>
  <c r="BK113" i="14"/>
  <c r="BH113" i="14"/>
  <c r="BG113" i="14"/>
  <c r="BD113" i="14"/>
  <c r="BC113" i="14"/>
  <c r="AZ113" i="14"/>
  <c r="AY113" i="14"/>
  <c r="AV113" i="14"/>
  <c r="AR113" i="14"/>
  <c r="AQ113" i="14"/>
  <c r="AN113" i="14"/>
  <c r="AM113" i="14"/>
  <c r="AJ113" i="14"/>
  <c r="AI113" i="14"/>
  <c r="AF113" i="14"/>
  <c r="AE113" i="14"/>
  <c r="AB113" i="14"/>
  <c r="AA113" i="14"/>
  <c r="X113" i="14"/>
  <c r="W113" i="14"/>
  <c r="T113" i="14"/>
  <c r="S113" i="14"/>
  <c r="P113" i="14"/>
  <c r="O113" i="14"/>
  <c r="L113" i="14"/>
  <c r="K113" i="14"/>
  <c r="H113" i="14"/>
  <c r="G113" i="14"/>
  <c r="D113" i="14"/>
  <c r="C113" i="14"/>
  <c r="BM113" i="14"/>
  <c r="BM112" i="14"/>
  <c r="BI112" i="14"/>
  <c r="BE112" i="14"/>
  <c r="BA112" i="14"/>
  <c r="AW112" i="14"/>
  <c r="AS112" i="14"/>
  <c r="AO112" i="14"/>
  <c r="AK112" i="14"/>
  <c r="AG112" i="14"/>
  <c r="AC112" i="14"/>
  <c r="U112" i="14"/>
  <c r="M112" i="14"/>
  <c r="I112" i="14"/>
  <c r="E112" i="14"/>
  <c r="BK112" i="14"/>
  <c r="BL111" i="14"/>
  <c r="BK111" i="14"/>
  <c r="BH111" i="14"/>
  <c r="BG111" i="14"/>
  <c r="BD111" i="14"/>
  <c r="BC111" i="14"/>
  <c r="AZ111" i="14"/>
  <c r="AY111" i="14"/>
  <c r="AV111" i="14"/>
  <c r="AR111" i="14"/>
  <c r="AQ111" i="14"/>
  <c r="AN111" i="14"/>
  <c r="AM111" i="14"/>
  <c r="AJ111" i="14"/>
  <c r="AI111" i="14"/>
  <c r="AF111" i="14"/>
  <c r="AE111" i="14"/>
  <c r="AB111" i="14"/>
  <c r="AA111" i="14"/>
  <c r="X111" i="14"/>
  <c r="W111" i="14"/>
  <c r="T111" i="14"/>
  <c r="S111" i="14"/>
  <c r="P111" i="14"/>
  <c r="O111" i="14"/>
  <c r="L111" i="14"/>
  <c r="K111" i="14"/>
  <c r="H111" i="14"/>
  <c r="G111" i="14"/>
  <c r="E111" i="14"/>
  <c r="D111" i="14"/>
  <c r="C111" i="14"/>
  <c r="BM111" i="14"/>
  <c r="BM110" i="14"/>
  <c r="BI110" i="14"/>
  <c r="BE110" i="14"/>
  <c r="BA110" i="14"/>
  <c r="AW110" i="14"/>
  <c r="AS110" i="14"/>
  <c r="AO110" i="14"/>
  <c r="AK110" i="14"/>
  <c r="AG110" i="14"/>
  <c r="AC110" i="14"/>
  <c r="U110" i="14"/>
  <c r="M110" i="14"/>
  <c r="I110" i="14"/>
  <c r="E110" i="14"/>
  <c r="BK110" i="14"/>
  <c r="BL109" i="14"/>
  <c r="BH109" i="14"/>
  <c r="BG109" i="14"/>
  <c r="AV109" i="14"/>
  <c r="AQ109" i="14"/>
  <c r="AN109" i="14"/>
  <c r="AF109" i="14"/>
  <c r="AE109" i="14"/>
  <c r="AA109" i="14"/>
  <c r="X109" i="14"/>
  <c r="P109" i="14"/>
  <c r="O109" i="14"/>
  <c r="K109" i="14"/>
  <c r="H109" i="14"/>
  <c r="BM109" i="14"/>
  <c r="BM108" i="14"/>
  <c r="BI108" i="14"/>
  <c r="BE108" i="14"/>
  <c r="BA108" i="14"/>
  <c r="AW108" i="14"/>
  <c r="AS108" i="14"/>
  <c r="AO108" i="14"/>
  <c r="AK108" i="14"/>
  <c r="AG108" i="14"/>
  <c r="AC108" i="14"/>
  <c r="U108" i="14"/>
  <c r="M108" i="14"/>
  <c r="I108" i="14"/>
  <c r="E108" i="14"/>
  <c r="BK108" i="14"/>
  <c r="BL107" i="14"/>
  <c r="BK107" i="14"/>
  <c r="BH107" i="14"/>
  <c r="BG107" i="14"/>
  <c r="BD107" i="14"/>
  <c r="BC107" i="14"/>
  <c r="AZ107" i="14"/>
  <c r="AY107" i="14"/>
  <c r="AV107" i="14"/>
  <c r="AR107" i="14"/>
  <c r="AQ107" i="14"/>
  <c r="AN107" i="14"/>
  <c r="AM107" i="14"/>
  <c r="AJ107" i="14"/>
  <c r="AI107" i="14"/>
  <c r="AF107" i="14"/>
  <c r="AE107" i="14"/>
  <c r="AB107" i="14"/>
  <c r="AA107" i="14"/>
  <c r="X107" i="14"/>
  <c r="W107" i="14"/>
  <c r="T107" i="14"/>
  <c r="S107" i="14"/>
  <c r="P107" i="14"/>
  <c r="O107" i="14"/>
  <c r="L107" i="14"/>
  <c r="K107" i="14"/>
  <c r="H107" i="14"/>
  <c r="G107" i="14"/>
  <c r="D107" i="14"/>
  <c r="C107" i="14"/>
  <c r="BM107" i="14"/>
  <c r="BM106" i="14"/>
  <c r="BI106" i="14"/>
  <c r="BE106" i="14"/>
  <c r="BA106" i="14"/>
  <c r="AW106" i="14"/>
  <c r="AS106" i="14"/>
  <c r="AO106" i="14"/>
  <c r="AK106" i="14"/>
  <c r="AG106" i="14"/>
  <c r="AC106" i="14"/>
  <c r="U106" i="14"/>
  <c r="M106" i="14"/>
  <c r="I106" i="14"/>
  <c r="E106" i="14"/>
  <c r="BK106" i="14"/>
  <c r="V105" i="14"/>
  <c r="N105" i="14"/>
  <c r="J105" i="14"/>
  <c r="F105" i="14"/>
  <c r="BM104" i="14"/>
  <c r="BL104" i="14"/>
  <c r="BI104" i="14"/>
  <c r="BH104" i="14"/>
  <c r="BE104" i="14"/>
  <c r="BD104" i="14"/>
  <c r="BA104" i="14"/>
  <c r="AZ104" i="14"/>
  <c r="AW104" i="14"/>
  <c r="AV104" i="14"/>
  <c r="AS104" i="14"/>
  <c r="AR104" i="14"/>
  <c r="AO104" i="14"/>
  <c r="AN104" i="14"/>
  <c r="AK104" i="14"/>
  <c r="AJ104" i="14"/>
  <c r="AG104" i="14"/>
  <c r="AF104" i="14"/>
  <c r="AC104" i="14"/>
  <c r="AB104" i="14"/>
  <c r="X104" i="14"/>
  <c r="U104" i="14"/>
  <c r="T104" i="14"/>
  <c r="P104" i="14"/>
  <c r="M104" i="14"/>
  <c r="L104" i="14"/>
  <c r="I104" i="14"/>
  <c r="H104" i="14"/>
  <c r="G104" i="14"/>
  <c r="E104" i="14"/>
  <c r="D104" i="14"/>
  <c r="C104" i="14"/>
  <c r="BJ104" i="14"/>
  <c r="BJ103" i="14"/>
  <c r="BM102" i="14"/>
  <c r="BL102" i="14"/>
  <c r="BI102" i="14"/>
  <c r="BH102" i="14"/>
  <c r="BE102" i="14"/>
  <c r="BD102" i="14"/>
  <c r="BA102" i="14"/>
  <c r="AZ102" i="14"/>
  <c r="AW102" i="14"/>
  <c r="AV102" i="14"/>
  <c r="AS102" i="14"/>
  <c r="AR102" i="14"/>
  <c r="AO102" i="14"/>
  <c r="AN102" i="14"/>
  <c r="AK102" i="14"/>
  <c r="AJ102" i="14"/>
  <c r="AG102" i="14"/>
  <c r="AF102" i="14"/>
  <c r="AC102" i="14"/>
  <c r="AB102" i="14"/>
  <c r="X102" i="14"/>
  <c r="U102" i="14"/>
  <c r="T102" i="14"/>
  <c r="S102" i="14"/>
  <c r="P102" i="14"/>
  <c r="O102" i="14"/>
  <c r="M102" i="14"/>
  <c r="L102" i="14"/>
  <c r="K102" i="14"/>
  <c r="I102" i="14"/>
  <c r="H102" i="14"/>
  <c r="G102" i="14"/>
  <c r="E102" i="14"/>
  <c r="D102" i="14"/>
  <c r="C102" i="14"/>
  <c r="BJ102" i="14"/>
  <c r="AX101" i="14"/>
  <c r="BM100" i="14"/>
  <c r="BL100" i="14"/>
  <c r="BI100" i="14"/>
  <c r="BH100" i="14"/>
  <c r="BE100" i="14"/>
  <c r="BD100" i="14"/>
  <c r="BA100" i="14"/>
  <c r="AZ100" i="14"/>
  <c r="AW100" i="14"/>
  <c r="AV100" i="14"/>
  <c r="AS100" i="14"/>
  <c r="AR100" i="14"/>
  <c r="AO100" i="14"/>
  <c r="AN100" i="14"/>
  <c r="AK100" i="14"/>
  <c r="AJ100" i="14"/>
  <c r="AG100" i="14"/>
  <c r="AF100" i="14"/>
  <c r="AE100" i="14"/>
  <c r="AC100" i="14"/>
  <c r="AB100" i="14"/>
  <c r="AA100" i="14"/>
  <c r="X100" i="14"/>
  <c r="W100" i="14"/>
  <c r="U100" i="14"/>
  <c r="T100" i="14"/>
  <c r="S100" i="14"/>
  <c r="P100" i="14"/>
  <c r="O100" i="14"/>
  <c r="M100" i="14"/>
  <c r="L100" i="14"/>
  <c r="K100" i="14"/>
  <c r="I100" i="14"/>
  <c r="H100" i="14"/>
  <c r="G100" i="14"/>
  <c r="E100" i="14"/>
  <c r="D100" i="14"/>
  <c r="C100" i="14"/>
  <c r="BJ100" i="14"/>
  <c r="BK99" i="14"/>
  <c r="BJ99" i="14"/>
  <c r="BG99" i="14"/>
  <c r="BC99" i="14"/>
  <c r="BB99" i="14"/>
  <c r="AY99" i="14"/>
  <c r="AT99" i="14"/>
  <c r="AU99" i="14" s="1"/>
  <c r="AQ99" i="14"/>
  <c r="AM99" i="14"/>
  <c r="AL99" i="14"/>
  <c r="AI99" i="14"/>
  <c r="AE99" i="14"/>
  <c r="AD99" i="14"/>
  <c r="AA99" i="14"/>
  <c r="W99" i="14"/>
  <c r="V99" i="14"/>
  <c r="S99" i="14"/>
  <c r="O99" i="14"/>
  <c r="N99" i="14"/>
  <c r="K99" i="14"/>
  <c r="G99" i="14"/>
  <c r="F99" i="14"/>
  <c r="C99" i="14"/>
  <c r="BM98" i="14"/>
  <c r="BL98" i="14"/>
  <c r="BI98" i="14"/>
  <c r="BH98" i="14"/>
  <c r="BE98" i="14"/>
  <c r="BD98" i="14"/>
  <c r="BA98" i="14"/>
  <c r="AZ98" i="14"/>
  <c r="AW98" i="14"/>
  <c r="AV98" i="14"/>
  <c r="AS98" i="14"/>
  <c r="AR98" i="14"/>
  <c r="AO98" i="14"/>
  <c r="AN98" i="14"/>
  <c r="AK98" i="14"/>
  <c r="AJ98" i="14"/>
  <c r="AG98" i="14"/>
  <c r="AF98" i="14"/>
  <c r="AC98" i="14"/>
  <c r="AB98" i="14"/>
  <c r="AA98" i="14"/>
  <c r="X98" i="14"/>
  <c r="W98" i="14"/>
  <c r="U98" i="14"/>
  <c r="T98" i="14"/>
  <c r="S98" i="14"/>
  <c r="P98" i="14"/>
  <c r="O98" i="14"/>
  <c r="M98" i="14"/>
  <c r="L98" i="14"/>
  <c r="K98" i="14"/>
  <c r="I98" i="14"/>
  <c r="H98" i="14"/>
  <c r="G98" i="14"/>
  <c r="E98" i="14"/>
  <c r="D98" i="14"/>
  <c r="C98" i="14"/>
  <c r="BJ98" i="14"/>
  <c r="BG97" i="14"/>
  <c r="AY97" i="14"/>
  <c r="AQ97" i="14"/>
  <c r="AI97" i="14"/>
  <c r="AA97" i="14"/>
  <c r="S97" i="14"/>
  <c r="K97" i="14"/>
  <c r="C97" i="14"/>
  <c r="BM96" i="14"/>
  <c r="BI96" i="14"/>
  <c r="BH96" i="14"/>
  <c r="BE96" i="14"/>
  <c r="BA96" i="14"/>
  <c r="AZ96" i="14"/>
  <c r="AW96" i="14"/>
  <c r="AS96" i="14"/>
  <c r="AR96" i="14"/>
  <c r="AO96" i="14"/>
  <c r="AJ96" i="14"/>
  <c r="AI96" i="14"/>
  <c r="AF96" i="14"/>
  <c r="AB96" i="14"/>
  <c r="AA96" i="14"/>
  <c r="X96" i="14"/>
  <c r="V96" i="14"/>
  <c r="T96" i="14"/>
  <c r="S96" i="14"/>
  <c r="P96" i="14"/>
  <c r="O96" i="14"/>
  <c r="N96" i="14"/>
  <c r="K96" i="14"/>
  <c r="J96" i="14"/>
  <c r="H96" i="14"/>
  <c r="F96" i="14"/>
  <c r="D96" i="14"/>
  <c r="C96" i="14"/>
  <c r="BL95" i="14"/>
  <c r="BL94" i="14"/>
  <c r="BH94" i="14"/>
  <c r="BD94" i="14"/>
  <c r="AZ94" i="14"/>
  <c r="AV94" i="14"/>
  <c r="AR94" i="14"/>
  <c r="AN94" i="14"/>
  <c r="AJ94" i="14"/>
  <c r="AF94" i="14"/>
  <c r="AB94" i="14"/>
  <c r="X94" i="14"/>
  <c r="T94" i="14"/>
  <c r="P94" i="14"/>
  <c r="L94" i="14"/>
  <c r="H94" i="14"/>
  <c r="G94" i="14"/>
  <c r="D94" i="14"/>
  <c r="C94" i="14"/>
  <c r="BJ94" i="14"/>
  <c r="BL93" i="14"/>
  <c r="BL92" i="14"/>
  <c r="BH92" i="14"/>
  <c r="BD92" i="14"/>
  <c r="AZ92" i="14"/>
  <c r="AV92" i="14"/>
  <c r="AR92" i="14"/>
  <c r="AN92" i="14"/>
  <c r="AJ92" i="14"/>
  <c r="AF92" i="14"/>
  <c r="AB92" i="14"/>
  <c r="X92" i="14"/>
  <c r="T92" i="14"/>
  <c r="P92" i="14"/>
  <c r="L92" i="14"/>
  <c r="H92" i="14"/>
  <c r="G92" i="14"/>
  <c r="D92" i="14"/>
  <c r="C92" i="14"/>
  <c r="BJ92" i="14"/>
  <c r="BL91" i="14"/>
  <c r="BL90" i="14"/>
  <c r="BH90" i="14"/>
  <c r="BD90" i="14"/>
  <c r="AZ90" i="14"/>
  <c r="AV90" i="14"/>
  <c r="AR90" i="14"/>
  <c r="AN90" i="14"/>
  <c r="AJ90" i="14"/>
  <c r="AF90" i="14"/>
  <c r="AB90" i="14"/>
  <c r="X90" i="14"/>
  <c r="T90" i="14"/>
  <c r="P90" i="14"/>
  <c r="L90" i="14"/>
  <c r="H90" i="14"/>
  <c r="D90" i="14"/>
  <c r="BJ90" i="14"/>
  <c r="BL89" i="14"/>
  <c r="BL88" i="14"/>
  <c r="BH88" i="14"/>
  <c r="BD88" i="14"/>
  <c r="AZ88" i="14"/>
  <c r="AV88" i="14"/>
  <c r="AR88" i="14"/>
  <c r="AN88" i="14"/>
  <c r="AJ88" i="14"/>
  <c r="AF88" i="14"/>
  <c r="AB88" i="14"/>
  <c r="X88" i="14"/>
  <c r="U88" i="14"/>
  <c r="T88" i="14"/>
  <c r="P88" i="14"/>
  <c r="M88" i="14"/>
  <c r="L88" i="14"/>
  <c r="I88" i="14"/>
  <c r="H88" i="14"/>
  <c r="E88" i="14"/>
  <c r="D88" i="14"/>
  <c r="BJ88" i="14"/>
  <c r="BJ87" i="14"/>
  <c r="BF87" i="14"/>
  <c r="BB87" i="14"/>
  <c r="AX87" i="14"/>
  <c r="AT87" i="14"/>
  <c r="AU87" i="14" s="1"/>
  <c r="AP87" i="14"/>
  <c r="AK87" i="14"/>
  <c r="AG87" i="14"/>
  <c r="AC87" i="14"/>
  <c r="U87" i="14"/>
  <c r="M87" i="14"/>
  <c r="I87" i="14"/>
  <c r="E87" i="14"/>
  <c r="BL87" i="14"/>
  <c r="BK86" i="14"/>
  <c r="BG86" i="14"/>
  <c r="BC86" i="14"/>
  <c r="AY86" i="14"/>
  <c r="AQ86" i="14"/>
  <c r="AM86" i="14"/>
  <c r="AI86" i="14"/>
  <c r="AE86" i="14"/>
  <c r="AB86" i="14"/>
  <c r="AA86" i="14"/>
  <c r="X86" i="14"/>
  <c r="W86" i="14"/>
  <c r="T86" i="14"/>
  <c r="S86" i="14"/>
  <c r="P86" i="14"/>
  <c r="O86" i="14"/>
  <c r="M86" i="14"/>
  <c r="L86" i="14"/>
  <c r="K86" i="14"/>
  <c r="I86" i="14"/>
  <c r="H86" i="14"/>
  <c r="G86" i="14"/>
  <c r="E86" i="14"/>
  <c r="D86" i="14"/>
  <c r="C86" i="14"/>
  <c r="BM86" i="14"/>
  <c r="BM85" i="14"/>
  <c r="BI85" i="14"/>
  <c r="BE85" i="14"/>
  <c r="BA85" i="14"/>
  <c r="AW85" i="14"/>
  <c r="AS85" i="14"/>
  <c r="AO85" i="14"/>
  <c r="AK85" i="14"/>
  <c r="AG85" i="14"/>
  <c r="AC85" i="14"/>
  <c r="U85" i="14"/>
  <c r="M85" i="14"/>
  <c r="I85" i="14"/>
  <c r="E85" i="14"/>
  <c r="BK85" i="14"/>
  <c r="BK84" i="14"/>
  <c r="BG84" i="14"/>
  <c r="BC84" i="14"/>
  <c r="AY84" i="14"/>
  <c r="AQ84" i="14"/>
  <c r="AN84" i="14"/>
  <c r="AM84" i="14"/>
  <c r="AJ84" i="14"/>
  <c r="AI84" i="14"/>
  <c r="AF84" i="14"/>
  <c r="AE84" i="14"/>
  <c r="AB84" i="14"/>
  <c r="AA84" i="14"/>
  <c r="X84" i="14"/>
  <c r="W84" i="14"/>
  <c r="U84" i="14"/>
  <c r="T84" i="14"/>
  <c r="S84" i="14"/>
  <c r="P84" i="14"/>
  <c r="O84" i="14"/>
  <c r="M84" i="14"/>
  <c r="L84" i="14"/>
  <c r="K84" i="14"/>
  <c r="I84" i="14"/>
  <c r="H84" i="14"/>
  <c r="G84" i="14"/>
  <c r="E84" i="14"/>
  <c r="D84" i="14"/>
  <c r="C84" i="14"/>
  <c r="BM84" i="14"/>
  <c r="BM83" i="14"/>
  <c r="BI83" i="14"/>
  <c r="BE83" i="14"/>
  <c r="BA83" i="14"/>
  <c r="AW83" i="14"/>
  <c r="AS83" i="14"/>
  <c r="AO83" i="14"/>
  <c r="AK83" i="14"/>
  <c r="AG83" i="14"/>
  <c r="AC83" i="14"/>
  <c r="U83" i="14"/>
  <c r="M83" i="14"/>
  <c r="I83" i="14"/>
  <c r="E83" i="14"/>
  <c r="BK83" i="14"/>
  <c r="BK82" i="14"/>
  <c r="BG82" i="14"/>
  <c r="BC82" i="14"/>
  <c r="AY82" i="14"/>
  <c r="AQ82" i="14"/>
  <c r="AM82" i="14"/>
  <c r="AJ82" i="14"/>
  <c r="AI82" i="14"/>
  <c r="AF82" i="14"/>
  <c r="AE82" i="14"/>
  <c r="AB82" i="14"/>
  <c r="AA82" i="14"/>
  <c r="X82" i="14"/>
  <c r="W82" i="14"/>
  <c r="U82" i="14"/>
  <c r="T82" i="14"/>
  <c r="S82" i="14"/>
  <c r="P82" i="14"/>
  <c r="O82" i="14"/>
  <c r="M82" i="14"/>
  <c r="L82" i="14"/>
  <c r="K82" i="14"/>
  <c r="I82" i="14"/>
  <c r="H82" i="14"/>
  <c r="G82" i="14"/>
  <c r="E82" i="14"/>
  <c r="D82" i="14"/>
  <c r="C82" i="14"/>
  <c r="BM82" i="14"/>
  <c r="BM81" i="14"/>
  <c r="BI81" i="14"/>
  <c r="BE81" i="14"/>
  <c r="BA81" i="14"/>
  <c r="AW81" i="14"/>
  <c r="AS81" i="14"/>
  <c r="AO81" i="14"/>
  <c r="AK81" i="14"/>
  <c r="AG81" i="14"/>
  <c r="AC81" i="14"/>
  <c r="U81" i="14"/>
  <c r="M81" i="14"/>
  <c r="I81" i="14"/>
  <c r="E81" i="14"/>
  <c r="BK81" i="14"/>
  <c r="BK80" i="14"/>
  <c r="BG80" i="14"/>
  <c r="BC80" i="14"/>
  <c r="AZ80" i="14"/>
  <c r="AY80" i="14"/>
  <c r="AV80" i="14"/>
  <c r="AR80" i="14"/>
  <c r="AQ80" i="14"/>
  <c r="AN80" i="14"/>
  <c r="AM80" i="14"/>
  <c r="AJ80" i="14"/>
  <c r="AI80" i="14"/>
  <c r="AF80" i="14"/>
  <c r="AE80" i="14"/>
  <c r="AC80" i="14"/>
  <c r="AB80" i="14"/>
  <c r="AA80" i="14"/>
  <c r="X80" i="14"/>
  <c r="W80" i="14"/>
  <c r="U80" i="14"/>
  <c r="T80" i="14"/>
  <c r="S80" i="14"/>
  <c r="P80" i="14"/>
  <c r="O80" i="14"/>
  <c r="M80" i="14"/>
  <c r="L80" i="14"/>
  <c r="K80" i="14"/>
  <c r="I80" i="14"/>
  <c r="H80" i="14"/>
  <c r="G80" i="14"/>
  <c r="E80" i="14"/>
  <c r="D80" i="14"/>
  <c r="C80" i="14"/>
  <c r="BM80" i="14"/>
  <c r="BM79" i="14"/>
  <c r="BI79" i="14"/>
  <c r="BE79" i="14"/>
  <c r="BA79" i="14"/>
  <c r="AW79" i="14"/>
  <c r="AS79" i="14"/>
  <c r="AO79" i="14"/>
  <c r="AK79" i="14"/>
  <c r="AG79" i="14"/>
  <c r="AC79" i="14"/>
  <c r="U79" i="14"/>
  <c r="M79" i="14"/>
  <c r="I79" i="14"/>
  <c r="E79" i="14"/>
  <c r="BK79" i="14"/>
  <c r="BM78" i="14"/>
  <c r="BL77" i="14"/>
  <c r="BH77" i="14"/>
  <c r="BE77" i="14"/>
  <c r="BD77" i="14"/>
  <c r="BA77" i="14"/>
  <c r="AZ77" i="14"/>
  <c r="AW77" i="14"/>
  <c r="AV77" i="14"/>
  <c r="AS77" i="14"/>
  <c r="AR77" i="14"/>
  <c r="AO77" i="14"/>
  <c r="AN77" i="14"/>
  <c r="AK77" i="14"/>
  <c r="AJ77" i="14"/>
  <c r="AG77" i="14"/>
  <c r="AF77" i="14"/>
  <c r="AC77" i="14"/>
  <c r="AB77" i="14"/>
  <c r="X77" i="14"/>
  <c r="U77" i="14"/>
  <c r="T77" i="14"/>
  <c r="P77" i="14"/>
  <c r="M77" i="14"/>
  <c r="L77" i="14"/>
  <c r="I77" i="14"/>
  <c r="H77" i="14"/>
  <c r="E77" i="14"/>
  <c r="D77" i="14"/>
  <c r="C77" i="14"/>
  <c r="BJ77" i="14"/>
  <c r="BL76" i="14"/>
  <c r="BM75" i="14"/>
  <c r="BL75" i="14"/>
  <c r="BI75" i="14"/>
  <c r="BH75" i="14"/>
  <c r="BE75" i="14"/>
  <c r="BD75" i="14"/>
  <c r="BA75" i="14"/>
  <c r="AZ75" i="14"/>
  <c r="AW75" i="14"/>
  <c r="AV75" i="14"/>
  <c r="AS75" i="14"/>
  <c r="AR75" i="14"/>
  <c r="AO75" i="14"/>
  <c r="AN75" i="14"/>
  <c r="AK75" i="14"/>
  <c r="AJ75" i="14"/>
  <c r="AG75" i="14"/>
  <c r="AF75" i="14"/>
  <c r="AC75" i="14"/>
  <c r="AB75" i="14"/>
  <c r="X75" i="14"/>
  <c r="U75" i="14"/>
  <c r="T75" i="14"/>
  <c r="P75" i="14"/>
  <c r="M75" i="14"/>
  <c r="L75" i="14"/>
  <c r="I75" i="14"/>
  <c r="H75" i="14"/>
  <c r="E75" i="14"/>
  <c r="D75" i="14"/>
  <c r="BJ75" i="14"/>
  <c r="BL74" i="14"/>
  <c r="BM73" i="14"/>
  <c r="BL73" i="14"/>
  <c r="BI73" i="14"/>
  <c r="BH73" i="14"/>
  <c r="BE73" i="14"/>
  <c r="BD73" i="14"/>
  <c r="BA73" i="14"/>
  <c r="AZ73" i="14"/>
  <c r="AW73" i="14"/>
  <c r="AV73" i="14"/>
  <c r="AS73" i="14"/>
  <c r="AR73" i="14"/>
  <c r="AO73" i="14"/>
  <c r="AN73" i="14"/>
  <c r="AK73" i="14"/>
  <c r="AJ73" i="14"/>
  <c r="AG73" i="14"/>
  <c r="AF73" i="14"/>
  <c r="AC73" i="14"/>
  <c r="AB73" i="14"/>
  <c r="X73" i="14"/>
  <c r="U73" i="14"/>
  <c r="T73" i="14"/>
  <c r="P73" i="14"/>
  <c r="M73" i="14"/>
  <c r="L73" i="14"/>
  <c r="I73" i="14"/>
  <c r="H73" i="14"/>
  <c r="E73" i="14"/>
  <c r="D73" i="14"/>
  <c r="BJ73" i="14"/>
  <c r="BL72" i="14"/>
  <c r="BM71" i="14"/>
  <c r="BL71" i="14"/>
  <c r="BI71" i="14"/>
  <c r="BH71" i="14"/>
  <c r="BE71" i="14"/>
  <c r="BD71" i="14"/>
  <c r="BA71" i="14"/>
  <c r="AZ71" i="14"/>
  <c r="AW71" i="14"/>
  <c r="AV71" i="14"/>
  <c r="AS71" i="14"/>
  <c r="AR71" i="14"/>
  <c r="AO71" i="14"/>
  <c r="AN71" i="14"/>
  <c r="AK71" i="14"/>
  <c r="AJ71" i="14"/>
  <c r="AG71" i="14"/>
  <c r="AF71" i="14"/>
  <c r="AC71" i="14"/>
  <c r="AB71" i="14"/>
  <c r="X71" i="14"/>
  <c r="U71" i="14"/>
  <c r="T71" i="14"/>
  <c r="P71" i="14"/>
  <c r="M71" i="14"/>
  <c r="L71" i="14"/>
  <c r="I71" i="14"/>
  <c r="H71" i="14"/>
  <c r="E71" i="14"/>
  <c r="D71" i="14"/>
  <c r="BJ71" i="14"/>
  <c r="BL70" i="14"/>
  <c r="BM69" i="14"/>
  <c r="BL69" i="14"/>
  <c r="BI69" i="14"/>
  <c r="BH69" i="14"/>
  <c r="BE69" i="14"/>
  <c r="BD69" i="14"/>
  <c r="BA69" i="14"/>
  <c r="AZ69" i="14"/>
  <c r="AW69" i="14"/>
  <c r="AV69" i="14"/>
  <c r="AS69" i="14"/>
  <c r="AR69" i="14"/>
  <c r="AO69" i="14"/>
  <c r="AN69" i="14"/>
  <c r="AJ69" i="14"/>
  <c r="AI69" i="14"/>
  <c r="AF69" i="14"/>
  <c r="AE69" i="14"/>
  <c r="AB69" i="14"/>
  <c r="AA69" i="14"/>
  <c r="X69" i="14"/>
  <c r="W69" i="14"/>
  <c r="T69" i="14"/>
  <c r="S69" i="14"/>
  <c r="P69" i="14"/>
  <c r="O69" i="14"/>
  <c r="L69" i="14"/>
  <c r="K69" i="14"/>
  <c r="H69" i="14"/>
  <c r="G69" i="14"/>
  <c r="D69" i="14"/>
  <c r="C69" i="14"/>
  <c r="BJ69" i="14"/>
  <c r="BM68" i="14"/>
  <c r="BI68" i="14"/>
  <c r="BE68" i="14"/>
  <c r="BA68" i="14"/>
  <c r="AW68" i="14"/>
  <c r="AS68" i="14"/>
  <c r="AO68" i="14"/>
  <c r="AK68" i="14"/>
  <c r="AG68" i="14"/>
  <c r="AC68" i="14"/>
  <c r="U68" i="14"/>
  <c r="M68" i="14"/>
  <c r="I68" i="14"/>
  <c r="E68" i="14"/>
  <c r="BK68" i="14"/>
  <c r="BL67" i="14"/>
  <c r="BK67" i="14"/>
  <c r="BH67" i="14"/>
  <c r="BG67" i="14"/>
  <c r="BD67" i="14"/>
  <c r="BC67" i="14"/>
  <c r="AZ67" i="14"/>
  <c r="AY67" i="14"/>
  <c r="AV67" i="14"/>
  <c r="AR67" i="14"/>
  <c r="AQ67" i="14"/>
  <c r="AN67" i="14"/>
  <c r="AM67" i="14"/>
  <c r="AJ67" i="14"/>
  <c r="AI67" i="14"/>
  <c r="AF67" i="14"/>
  <c r="AE67" i="14"/>
  <c r="AB67" i="14"/>
  <c r="AA67" i="14"/>
  <c r="X67" i="14"/>
  <c r="W67" i="14"/>
  <c r="T67" i="14"/>
  <c r="S67" i="14"/>
  <c r="P67" i="14"/>
  <c r="O67" i="14"/>
  <c r="L67" i="14"/>
  <c r="K67" i="14"/>
  <c r="H67" i="14"/>
  <c r="G67" i="14"/>
  <c r="E67" i="14"/>
  <c r="D67" i="14"/>
  <c r="C67" i="14"/>
  <c r="BM67" i="14"/>
  <c r="BM66" i="14"/>
  <c r="BI66" i="14"/>
  <c r="BE66" i="14"/>
  <c r="BA66" i="14"/>
  <c r="AW66" i="14"/>
  <c r="AS66" i="14"/>
  <c r="AO66" i="14"/>
  <c r="AK66" i="14"/>
  <c r="AG66" i="14"/>
  <c r="AC66" i="14"/>
  <c r="U66" i="14"/>
  <c r="M66" i="14"/>
  <c r="I66" i="14"/>
  <c r="E66" i="14"/>
  <c r="BK66" i="14"/>
  <c r="BL65" i="14"/>
  <c r="BK65" i="14"/>
  <c r="BH65" i="14"/>
  <c r="BG65" i="14"/>
  <c r="BD65" i="14"/>
  <c r="BC65" i="14"/>
  <c r="AZ65" i="14"/>
  <c r="AY65" i="14"/>
  <c r="AV65" i="14"/>
  <c r="AR65" i="14"/>
  <c r="AQ65" i="14"/>
  <c r="AN65" i="14"/>
  <c r="AM65" i="14"/>
  <c r="AJ65" i="14"/>
  <c r="AI65" i="14"/>
  <c r="AF65" i="14"/>
  <c r="AE65" i="14"/>
  <c r="AB65" i="14"/>
  <c r="AA65" i="14"/>
  <c r="X65" i="14"/>
  <c r="W65" i="14"/>
  <c r="U65" i="14"/>
  <c r="T65" i="14"/>
  <c r="S65" i="14"/>
  <c r="P65" i="14"/>
  <c r="O65" i="14"/>
  <c r="M65" i="14"/>
  <c r="L65" i="14"/>
  <c r="K65" i="14"/>
  <c r="I65" i="14"/>
  <c r="H65" i="14"/>
  <c r="G65" i="14"/>
  <c r="E65" i="14"/>
  <c r="D65" i="14"/>
  <c r="C65" i="14"/>
  <c r="BM65" i="14"/>
  <c r="BM64" i="14"/>
  <c r="BI64" i="14"/>
  <c r="BE64" i="14"/>
  <c r="BA64" i="14"/>
  <c r="AW64" i="14"/>
  <c r="AS64" i="14"/>
  <c r="AO64" i="14"/>
  <c r="AK64" i="14"/>
  <c r="AG64" i="14"/>
  <c r="AC64" i="14"/>
  <c r="U64" i="14"/>
  <c r="M64" i="14"/>
  <c r="I64" i="14"/>
  <c r="E64" i="14"/>
  <c r="BK64" i="14"/>
  <c r="BL63" i="14"/>
  <c r="BK63" i="14"/>
  <c r="BH63" i="14"/>
  <c r="BG63" i="14"/>
  <c r="BD63" i="14"/>
  <c r="BC63" i="14"/>
  <c r="AZ63" i="14"/>
  <c r="AY63" i="14"/>
  <c r="AV63" i="14"/>
  <c r="AR63" i="14"/>
  <c r="AQ63" i="14"/>
  <c r="AO63" i="14"/>
  <c r="AN63" i="14"/>
  <c r="AM63" i="14"/>
  <c r="AK63" i="14"/>
  <c r="AJ63" i="14"/>
  <c r="AI63" i="14"/>
  <c r="AG63" i="14"/>
  <c r="AF63" i="14"/>
  <c r="AE63" i="14"/>
  <c r="AC63" i="14"/>
  <c r="AB63" i="14"/>
  <c r="AA63" i="14"/>
  <c r="X63" i="14"/>
  <c r="W63" i="14"/>
  <c r="U63" i="14"/>
  <c r="T63" i="14"/>
  <c r="S63" i="14"/>
  <c r="P63" i="14"/>
  <c r="O63" i="14"/>
  <c r="M63" i="14"/>
  <c r="L63" i="14"/>
  <c r="K63" i="14"/>
  <c r="I63" i="14"/>
  <c r="H63" i="14"/>
  <c r="G63" i="14"/>
  <c r="E63" i="14"/>
  <c r="D63" i="14"/>
  <c r="C63" i="14"/>
  <c r="BM63" i="14"/>
  <c r="BM62" i="14"/>
  <c r="BI62" i="14"/>
  <c r="BE62" i="14"/>
  <c r="BA62" i="14"/>
  <c r="AW62" i="14"/>
  <c r="AS62" i="14"/>
  <c r="AO62" i="14"/>
  <c r="AK62" i="14"/>
  <c r="AG62" i="14"/>
  <c r="AC62" i="14"/>
  <c r="U62" i="14"/>
  <c r="M62" i="14"/>
  <c r="I62" i="14"/>
  <c r="E62" i="14"/>
  <c r="BK62" i="14"/>
  <c r="BL61" i="14"/>
  <c r="BK61" i="14"/>
  <c r="BH61" i="14"/>
  <c r="BG61" i="14"/>
  <c r="BD61" i="14"/>
  <c r="BC61" i="14"/>
  <c r="AZ61" i="14"/>
  <c r="AY61" i="14"/>
  <c r="AV61" i="14"/>
  <c r="AR61" i="14"/>
  <c r="AQ61" i="14"/>
  <c r="AN61" i="14"/>
  <c r="AM61" i="14"/>
  <c r="AK61" i="14"/>
  <c r="AJ61" i="14"/>
  <c r="AI61" i="14"/>
  <c r="AG61" i="14"/>
  <c r="AF61" i="14"/>
  <c r="AE61" i="14"/>
  <c r="AC61" i="14"/>
  <c r="AB61" i="14"/>
  <c r="AA61" i="14"/>
  <c r="X61" i="14"/>
  <c r="W61" i="14"/>
  <c r="U61" i="14"/>
  <c r="T61" i="14"/>
  <c r="S61" i="14"/>
  <c r="P61" i="14"/>
  <c r="O61" i="14"/>
  <c r="M61" i="14"/>
  <c r="L61" i="14"/>
  <c r="K61" i="14"/>
  <c r="I61" i="14"/>
  <c r="H61" i="14"/>
  <c r="G61" i="14"/>
  <c r="E61" i="14"/>
  <c r="D61" i="14"/>
  <c r="C61" i="14"/>
  <c r="BM61" i="14"/>
  <c r="BM60" i="14"/>
  <c r="BJ60" i="14"/>
  <c r="BI60" i="14"/>
  <c r="BF60" i="14"/>
  <c r="BE60" i="14"/>
  <c r="BB60" i="14"/>
  <c r="BA60" i="14"/>
  <c r="AX60" i="14"/>
  <c r="AW60" i="14"/>
  <c r="AT60" i="14"/>
  <c r="AU60" i="14" s="1"/>
  <c r="AS60" i="14"/>
  <c r="AP60" i="14"/>
  <c r="AO60" i="14"/>
  <c r="AK60" i="14"/>
  <c r="AJ60" i="14"/>
  <c r="AG60" i="14"/>
  <c r="AF60" i="14"/>
  <c r="AC60" i="14"/>
  <c r="AB60" i="14"/>
  <c r="X60" i="14"/>
  <c r="U60" i="14"/>
  <c r="T60" i="14"/>
  <c r="P60" i="14"/>
  <c r="M60" i="14"/>
  <c r="L60" i="14"/>
  <c r="I60" i="14"/>
  <c r="H60" i="14"/>
  <c r="E60" i="14"/>
  <c r="D60" i="14"/>
  <c r="BK60" i="14"/>
  <c r="BL59" i="14"/>
  <c r="BM58" i="14"/>
  <c r="BL58" i="14"/>
  <c r="BI58" i="14"/>
  <c r="BH58" i="14"/>
  <c r="BE58" i="14"/>
  <c r="BD58" i="14"/>
  <c r="BA58" i="14"/>
  <c r="AZ58" i="14"/>
  <c r="AW58" i="14"/>
  <c r="AV58" i="14"/>
  <c r="AS58" i="14"/>
  <c r="AR58" i="14"/>
  <c r="AO58" i="14"/>
  <c r="AN58" i="14"/>
  <c r="AK58" i="14"/>
  <c r="AJ58" i="14"/>
  <c r="AG58" i="14"/>
  <c r="AF58" i="14"/>
  <c r="AC58" i="14"/>
  <c r="AB58" i="14"/>
  <c r="X58" i="14"/>
  <c r="U58" i="14"/>
  <c r="T58" i="14"/>
  <c r="P58" i="14"/>
  <c r="M58" i="14"/>
  <c r="L58" i="14"/>
  <c r="I58" i="14"/>
  <c r="H58" i="14"/>
  <c r="E58" i="14"/>
  <c r="D58" i="14"/>
  <c r="BJ58" i="14"/>
  <c r="BL57" i="14"/>
  <c r="BM56" i="14"/>
  <c r="BL56" i="14"/>
  <c r="BI56" i="14"/>
  <c r="BH56" i="14"/>
  <c r="BE56" i="14"/>
  <c r="BD56" i="14"/>
  <c r="BA56" i="14"/>
  <c r="AZ56" i="14"/>
  <c r="AW56" i="14"/>
  <c r="AV56" i="14"/>
  <c r="AS56" i="14"/>
  <c r="AR56" i="14"/>
  <c r="AO56" i="14"/>
  <c r="AN56" i="14"/>
  <c r="AK56" i="14"/>
  <c r="AJ56" i="14"/>
  <c r="AG56" i="14"/>
  <c r="AF56" i="14"/>
  <c r="AC56" i="14"/>
  <c r="AB56" i="14"/>
  <c r="X56" i="14"/>
  <c r="U56" i="14"/>
  <c r="T56" i="14"/>
  <c r="P56" i="14"/>
  <c r="M56" i="14"/>
  <c r="L56" i="14"/>
  <c r="I56" i="14"/>
  <c r="H56" i="14"/>
  <c r="E56" i="14"/>
  <c r="D56" i="14"/>
  <c r="BJ56" i="14"/>
  <c r="BL55" i="14"/>
  <c r="BM54" i="14"/>
  <c r="BL54" i="14"/>
  <c r="BI54" i="14"/>
  <c r="BH54" i="14"/>
  <c r="BE54" i="14"/>
  <c r="BD54" i="14"/>
  <c r="BA54" i="14"/>
  <c r="AZ54" i="14"/>
  <c r="AW54" i="14"/>
  <c r="AV54" i="14"/>
  <c r="AS54" i="14"/>
  <c r="AR54" i="14"/>
  <c r="AO54" i="14"/>
  <c r="AN54" i="14"/>
  <c r="AK54" i="14"/>
  <c r="AJ54" i="14"/>
  <c r="AG54" i="14"/>
  <c r="AF54" i="14"/>
  <c r="AC54" i="14"/>
  <c r="AB54" i="14"/>
  <c r="X54" i="14"/>
  <c r="U54" i="14"/>
  <c r="T54" i="14"/>
  <c r="P54" i="14"/>
  <c r="O54" i="14"/>
  <c r="M54" i="14"/>
  <c r="L54" i="14"/>
  <c r="K54" i="14"/>
  <c r="I54" i="14"/>
  <c r="H54" i="14"/>
  <c r="G54" i="14"/>
  <c r="E54" i="14"/>
  <c r="D54" i="14"/>
  <c r="C54" i="14"/>
  <c r="BJ54" i="14"/>
  <c r="BL53" i="14"/>
  <c r="BM52" i="14"/>
  <c r="BL52" i="14"/>
  <c r="BI52" i="14"/>
  <c r="BH52" i="14"/>
  <c r="BE52" i="14"/>
  <c r="BD52" i="14"/>
  <c r="BA52" i="14"/>
  <c r="AZ52" i="14"/>
  <c r="AW52" i="14"/>
  <c r="AV52" i="14"/>
  <c r="AS52" i="14"/>
  <c r="AR52" i="14"/>
  <c r="AO52" i="14"/>
  <c r="AN52" i="14"/>
  <c r="AK52" i="14"/>
  <c r="AJ52" i="14"/>
  <c r="AG52" i="14"/>
  <c r="AF52" i="14"/>
  <c r="AC52" i="14"/>
  <c r="AB52" i="14"/>
  <c r="X52" i="14"/>
  <c r="U52" i="14"/>
  <c r="T52" i="14"/>
  <c r="S52" i="14"/>
  <c r="P52" i="14"/>
  <c r="O52" i="14"/>
  <c r="M52" i="14"/>
  <c r="L52" i="14"/>
  <c r="K52" i="14"/>
  <c r="I52" i="14"/>
  <c r="H52" i="14"/>
  <c r="G52" i="14"/>
  <c r="E52" i="14"/>
  <c r="D52" i="14"/>
  <c r="C52" i="14"/>
  <c r="BJ52" i="14"/>
  <c r="BJ51" i="14"/>
  <c r="BF51" i="14"/>
  <c r="BB51" i="14"/>
  <c r="AX51" i="14"/>
  <c r="AT51" i="14"/>
  <c r="AU51" i="14" s="1"/>
  <c r="AP51" i="14"/>
  <c r="AK51" i="14"/>
  <c r="AG51" i="14"/>
  <c r="AC51" i="14"/>
  <c r="U51" i="14"/>
  <c r="M51" i="14"/>
  <c r="I51" i="14"/>
  <c r="E51" i="14"/>
  <c r="BL51" i="14"/>
  <c r="BL50" i="14"/>
  <c r="BK50" i="14"/>
  <c r="BH50" i="14"/>
  <c r="BG50" i="14"/>
  <c r="BD50" i="14"/>
  <c r="BC50" i="14"/>
  <c r="AZ50" i="14"/>
  <c r="AY50" i="14"/>
  <c r="AV50" i="14"/>
  <c r="AR50" i="14"/>
  <c r="AQ50" i="14"/>
  <c r="AN50" i="14"/>
  <c r="AM50" i="14"/>
  <c r="AJ50" i="14"/>
  <c r="AI50" i="14"/>
  <c r="AF50" i="14"/>
  <c r="AE50" i="14"/>
  <c r="AB50" i="14"/>
  <c r="AA50" i="14"/>
  <c r="X50" i="14"/>
  <c r="W50" i="14"/>
  <c r="T50" i="14"/>
  <c r="S50" i="14"/>
  <c r="P50" i="14"/>
  <c r="O50" i="14"/>
  <c r="L50" i="14"/>
  <c r="K50" i="14"/>
  <c r="H50" i="14"/>
  <c r="G50" i="14"/>
  <c r="D50" i="14"/>
  <c r="C50" i="14"/>
  <c r="BM50" i="14"/>
  <c r="BM49" i="14"/>
  <c r="BI49" i="14"/>
  <c r="BE49" i="14"/>
  <c r="BA49" i="14"/>
  <c r="AW49" i="14"/>
  <c r="AS49" i="14"/>
  <c r="AO49" i="14"/>
  <c r="AK49" i="14"/>
  <c r="AG49" i="14"/>
  <c r="AC49" i="14"/>
  <c r="U49" i="14"/>
  <c r="M49" i="14"/>
  <c r="I49" i="14"/>
  <c r="E49" i="14"/>
  <c r="BK49" i="14"/>
  <c r="BL48" i="14"/>
  <c r="BK48" i="14"/>
  <c r="BH48" i="14"/>
  <c r="BG48" i="14"/>
  <c r="BD48" i="14"/>
  <c r="BC48" i="14"/>
  <c r="AZ48" i="14"/>
  <c r="AY48" i="14"/>
  <c r="AV48" i="14"/>
  <c r="AR48" i="14"/>
  <c r="AQ48" i="14"/>
  <c r="AN48" i="14"/>
  <c r="AM48" i="14"/>
  <c r="AJ48" i="14"/>
  <c r="AI48" i="14"/>
  <c r="AF48" i="14"/>
  <c r="AE48" i="14"/>
  <c r="AB48" i="14"/>
  <c r="AA48" i="14"/>
  <c r="X48" i="14"/>
  <c r="W48" i="14"/>
  <c r="T48" i="14"/>
  <c r="S48" i="14"/>
  <c r="P48" i="14"/>
  <c r="O48" i="14"/>
  <c r="L48" i="14"/>
  <c r="K48" i="14"/>
  <c r="H48" i="14"/>
  <c r="G48" i="14"/>
  <c r="D48" i="14"/>
  <c r="C48" i="14"/>
  <c r="BM48" i="14"/>
  <c r="BM47" i="14"/>
  <c r="BI47" i="14"/>
  <c r="BE47" i="14"/>
  <c r="BA47" i="14"/>
  <c r="AW47" i="14"/>
  <c r="AS47" i="14"/>
  <c r="AO47" i="14"/>
  <c r="AK47" i="14"/>
  <c r="AG47" i="14"/>
  <c r="AC47" i="14"/>
  <c r="U47" i="14"/>
  <c r="M47" i="14"/>
  <c r="I47" i="14"/>
  <c r="E47" i="14"/>
  <c r="BK47" i="14"/>
  <c r="BL46" i="14"/>
  <c r="BK46" i="14"/>
  <c r="BH46" i="14"/>
  <c r="BG46" i="14"/>
  <c r="BD46" i="14"/>
  <c r="BC46" i="14"/>
  <c r="AZ46" i="14"/>
  <c r="AY46" i="14"/>
  <c r="AV46" i="14"/>
  <c r="AR46" i="14"/>
  <c r="AQ46" i="14"/>
  <c r="AN46" i="14"/>
  <c r="AM46" i="14"/>
  <c r="AJ46" i="14"/>
  <c r="AI46" i="14"/>
  <c r="AF46" i="14"/>
  <c r="AE46" i="14"/>
  <c r="AB46" i="14"/>
  <c r="AA46" i="14"/>
  <c r="X46" i="14"/>
  <c r="W46" i="14"/>
  <c r="T46" i="14"/>
  <c r="S46" i="14"/>
  <c r="P46" i="14"/>
  <c r="O46" i="14"/>
  <c r="L46" i="14"/>
  <c r="K46" i="14"/>
  <c r="H46" i="14"/>
  <c r="G46" i="14"/>
  <c r="D46" i="14"/>
  <c r="C46" i="14"/>
  <c r="BM46" i="14"/>
  <c r="BM45" i="14"/>
  <c r="BI45" i="14"/>
  <c r="BE45" i="14"/>
  <c r="BA45" i="14"/>
  <c r="AW45" i="14"/>
  <c r="AS45" i="14"/>
  <c r="AO45" i="14"/>
  <c r="AK45" i="14"/>
  <c r="AG45" i="14"/>
  <c r="AC45" i="14"/>
  <c r="U45" i="14"/>
  <c r="M45" i="14"/>
  <c r="I45" i="14"/>
  <c r="E45" i="14"/>
  <c r="BK45" i="14"/>
  <c r="BL44" i="14"/>
  <c r="BK44" i="14"/>
  <c r="BH44" i="14"/>
  <c r="BG44" i="14"/>
  <c r="BD44" i="14"/>
  <c r="BC44" i="14"/>
  <c r="AZ44" i="14"/>
  <c r="AY44" i="14"/>
  <c r="AV44" i="14"/>
  <c r="AR44" i="14"/>
  <c r="AQ44" i="14"/>
  <c r="AN44" i="14"/>
  <c r="AM44" i="14"/>
  <c r="AJ44" i="14"/>
  <c r="AI44" i="14"/>
  <c r="AF44" i="14"/>
  <c r="AE44" i="14"/>
  <c r="AB44" i="14"/>
  <c r="AA44" i="14"/>
  <c r="X44" i="14"/>
  <c r="W44" i="14"/>
  <c r="T44" i="14"/>
  <c r="S44" i="14"/>
  <c r="P44" i="14"/>
  <c r="O44" i="14"/>
  <c r="L44" i="14"/>
  <c r="K44" i="14"/>
  <c r="H44" i="14"/>
  <c r="G44" i="14"/>
  <c r="D44" i="14"/>
  <c r="C44" i="14"/>
  <c r="BM44" i="14"/>
  <c r="BM43" i="14"/>
  <c r="BI43" i="14"/>
  <c r="BE43" i="14"/>
  <c r="BA43" i="14"/>
  <c r="AW43" i="14"/>
  <c r="AS43" i="14"/>
  <c r="AO43" i="14"/>
  <c r="AK43" i="14"/>
  <c r="AG43" i="14"/>
  <c r="AC43" i="14"/>
  <c r="U43" i="14"/>
  <c r="M43" i="14"/>
  <c r="I43" i="14"/>
  <c r="E43" i="14"/>
  <c r="BK43" i="14"/>
  <c r="BL42" i="14"/>
  <c r="BK42" i="14"/>
  <c r="BH42" i="14"/>
  <c r="BG42" i="14"/>
  <c r="BD42" i="14"/>
  <c r="BC42" i="14"/>
  <c r="AZ42" i="14"/>
  <c r="AY42" i="14"/>
  <c r="AV42" i="14"/>
  <c r="AR42" i="14"/>
  <c r="AQ42" i="14"/>
  <c r="AN42" i="14"/>
  <c r="AM42" i="14"/>
  <c r="AJ42" i="14"/>
  <c r="AI42" i="14"/>
  <c r="AF42" i="14"/>
  <c r="AE42" i="14"/>
  <c r="AB42" i="14"/>
  <c r="AA42" i="14"/>
  <c r="X42" i="14"/>
  <c r="W42" i="14"/>
  <c r="T42" i="14"/>
  <c r="S42" i="14"/>
  <c r="P42" i="14"/>
  <c r="O42" i="14"/>
  <c r="L42" i="14"/>
  <c r="K42" i="14"/>
  <c r="H42" i="14"/>
  <c r="G42" i="14"/>
  <c r="D42" i="14"/>
  <c r="C42" i="14"/>
  <c r="BM42" i="14"/>
  <c r="BM41" i="14"/>
  <c r="BI41" i="14"/>
  <c r="BE41" i="14"/>
  <c r="BA41" i="14"/>
  <c r="AW41" i="14"/>
  <c r="AS41" i="14"/>
  <c r="AO41" i="14"/>
  <c r="AK41" i="14"/>
  <c r="AG41" i="14"/>
  <c r="AC41" i="14"/>
  <c r="U41" i="14"/>
  <c r="M41" i="14"/>
  <c r="I41" i="14"/>
  <c r="E41" i="14"/>
  <c r="BK41" i="14"/>
  <c r="BL40" i="14"/>
  <c r="BK40" i="14"/>
  <c r="BH40" i="14"/>
  <c r="BG40" i="14"/>
  <c r="BD40" i="14"/>
  <c r="BC40" i="14"/>
  <c r="AZ40" i="14"/>
  <c r="AY40" i="14"/>
  <c r="AV40" i="14"/>
  <c r="AR40" i="14"/>
  <c r="AQ40" i="14"/>
  <c r="AN40" i="14"/>
  <c r="AM40" i="14"/>
  <c r="AJ40" i="14"/>
  <c r="AI40" i="14"/>
  <c r="AF40" i="14"/>
  <c r="AE40" i="14"/>
  <c r="AB40" i="14"/>
  <c r="AA40" i="14"/>
  <c r="X40" i="14"/>
  <c r="W40" i="14"/>
  <c r="T40" i="14"/>
  <c r="S40" i="14"/>
  <c r="P40" i="14"/>
  <c r="O40" i="14"/>
  <c r="L40" i="14"/>
  <c r="K40" i="14"/>
  <c r="H40" i="14"/>
  <c r="G40" i="14"/>
  <c r="D40" i="14"/>
  <c r="C40" i="14"/>
  <c r="BM40" i="14"/>
  <c r="BM39" i="14"/>
  <c r="BI39" i="14"/>
  <c r="BE39" i="14"/>
  <c r="BA39" i="14"/>
  <c r="AW39" i="14"/>
  <c r="AS39" i="14"/>
  <c r="AO39" i="14"/>
  <c r="AK39" i="14"/>
  <c r="AG39" i="14"/>
  <c r="AC39" i="14"/>
  <c r="U39" i="14"/>
  <c r="M39" i="14"/>
  <c r="I39" i="14"/>
  <c r="E39" i="14"/>
  <c r="BK39" i="14"/>
  <c r="BL38" i="14"/>
  <c r="BK38" i="14"/>
  <c r="BH38" i="14"/>
  <c r="BG38" i="14"/>
  <c r="BD38" i="14"/>
  <c r="BC38" i="14"/>
  <c r="AZ38" i="14"/>
  <c r="AY38" i="14"/>
  <c r="AV38" i="14"/>
  <c r="AR38" i="14"/>
  <c r="AQ38" i="14"/>
  <c r="AN38" i="14"/>
  <c r="AM38" i="14"/>
  <c r="AJ38" i="14"/>
  <c r="AI38" i="14"/>
  <c r="AF38" i="14"/>
  <c r="AE38" i="14"/>
  <c r="AB38" i="14"/>
  <c r="AA38" i="14"/>
  <c r="X38" i="14"/>
  <c r="W38" i="14"/>
  <c r="T38" i="14"/>
  <c r="S38" i="14"/>
  <c r="P38" i="14"/>
  <c r="O38" i="14"/>
  <c r="L38" i="14"/>
  <c r="K38" i="14"/>
  <c r="H38" i="14"/>
  <c r="G38" i="14"/>
  <c r="D38" i="14"/>
  <c r="C38" i="14"/>
  <c r="BM38" i="14"/>
  <c r="BM37" i="14"/>
  <c r="BI37" i="14"/>
  <c r="BE37" i="14"/>
  <c r="BA37" i="14"/>
  <c r="AW37" i="14"/>
  <c r="AS37" i="14"/>
  <c r="AO37" i="14"/>
  <c r="AK37" i="14"/>
  <c r="AG37" i="14"/>
  <c r="AC37" i="14"/>
  <c r="U37" i="14"/>
  <c r="M37" i="14"/>
  <c r="I37" i="14"/>
  <c r="E37" i="14"/>
  <c r="BK37" i="14"/>
  <c r="BL36" i="14"/>
  <c r="BK36" i="14"/>
  <c r="BH36" i="14"/>
  <c r="BG36" i="14"/>
  <c r="BD36" i="14"/>
  <c r="BC36" i="14"/>
  <c r="AZ36" i="14"/>
  <c r="AY36" i="14"/>
  <c r="AV36" i="14"/>
  <c r="AR36" i="14"/>
  <c r="AQ36" i="14"/>
  <c r="AN36" i="14"/>
  <c r="AM36" i="14"/>
  <c r="AJ36" i="14"/>
  <c r="AI36" i="14"/>
  <c r="AF36" i="14"/>
  <c r="AE36" i="14"/>
  <c r="AB36" i="14"/>
  <c r="AA36" i="14"/>
  <c r="X36" i="14"/>
  <c r="W36" i="14"/>
  <c r="T36" i="14"/>
  <c r="S36" i="14"/>
  <c r="P36" i="14"/>
  <c r="O36" i="14"/>
  <c r="L36" i="14"/>
  <c r="K36" i="14"/>
  <c r="I36" i="14"/>
  <c r="H36" i="14"/>
  <c r="G36" i="14"/>
  <c r="E36" i="14"/>
  <c r="D36" i="14"/>
  <c r="C36" i="14"/>
  <c r="BM36" i="14"/>
  <c r="BM35" i="14"/>
  <c r="BI35" i="14"/>
  <c r="BE35" i="14"/>
  <c r="BA35" i="14"/>
  <c r="AW35" i="14"/>
  <c r="AS35" i="14"/>
  <c r="AO35" i="14"/>
  <c r="AK35" i="14"/>
  <c r="AG35" i="14"/>
  <c r="AC35" i="14"/>
  <c r="U35" i="14"/>
  <c r="M35" i="14"/>
  <c r="I35" i="14"/>
  <c r="E35" i="14"/>
  <c r="BK35" i="14"/>
  <c r="BL34" i="14"/>
  <c r="BK34" i="14"/>
  <c r="BH34" i="14"/>
  <c r="BG34" i="14"/>
  <c r="BD34" i="14"/>
  <c r="BC34" i="14"/>
  <c r="AZ34" i="14"/>
  <c r="AY34" i="14"/>
  <c r="AV34" i="14"/>
  <c r="AR34" i="14"/>
  <c r="AQ34" i="14"/>
  <c r="AN34" i="14"/>
  <c r="AM34" i="14"/>
  <c r="AJ34" i="14"/>
  <c r="AI34" i="14"/>
  <c r="AF34" i="14"/>
  <c r="AE34" i="14"/>
  <c r="AB34" i="14"/>
  <c r="AA34" i="14"/>
  <c r="X34" i="14"/>
  <c r="W34" i="14"/>
  <c r="T34" i="14"/>
  <c r="S34" i="14"/>
  <c r="P34" i="14"/>
  <c r="O34" i="14"/>
  <c r="M34" i="14"/>
  <c r="L34" i="14"/>
  <c r="K34" i="14"/>
  <c r="I34" i="14"/>
  <c r="H34" i="14"/>
  <c r="G34" i="14"/>
  <c r="E34" i="14"/>
  <c r="D34" i="14"/>
  <c r="C34" i="14"/>
  <c r="BM34" i="14"/>
  <c r="BM33" i="14"/>
  <c r="BI33" i="14"/>
  <c r="BE33" i="14"/>
  <c r="BA33" i="14"/>
  <c r="AW33" i="14"/>
  <c r="AS33" i="14"/>
  <c r="AO33" i="14"/>
  <c r="AK33" i="14"/>
  <c r="AG33" i="14"/>
  <c r="AC33" i="14"/>
  <c r="U33" i="14"/>
  <c r="M33" i="14"/>
  <c r="I33" i="14"/>
  <c r="E33" i="14"/>
  <c r="BK33" i="14"/>
  <c r="BC32" i="14"/>
  <c r="AJ32" i="14"/>
  <c r="AB32" i="14"/>
  <c r="L32" i="14"/>
  <c r="D32" i="14"/>
  <c r="AS31" i="14"/>
  <c r="AC31" i="14"/>
  <c r="E31" i="14"/>
  <c r="BC30" i="14"/>
  <c r="AJ30" i="14"/>
  <c r="AB30" i="14"/>
  <c r="L30" i="14"/>
  <c r="E30" i="14"/>
  <c r="AW29" i="14"/>
  <c r="I29" i="14"/>
  <c r="BD28" i="14"/>
  <c r="AV28" i="14"/>
  <c r="AM28" i="14"/>
  <c r="AE28" i="14"/>
  <c r="O28" i="14"/>
  <c r="I28" i="14"/>
  <c r="D28" i="14"/>
  <c r="AS27" i="14"/>
  <c r="AC27" i="14"/>
  <c r="E27" i="14"/>
  <c r="BC26" i="14"/>
  <c r="AB26" i="14"/>
  <c r="E26" i="14"/>
  <c r="AB28" i="14"/>
  <c r="M28" i="14"/>
  <c r="BE27" i="14"/>
  <c r="AZ26" i="14"/>
  <c r="AI26" i="14"/>
  <c r="K26" i="14"/>
  <c r="H26" i="14"/>
  <c r="BH32" i="14"/>
  <c r="AZ32" i="14"/>
  <c r="AI32" i="14"/>
  <c r="AA32" i="14"/>
  <c r="K32" i="14"/>
  <c r="BE31" i="14"/>
  <c r="BH30" i="14"/>
  <c r="AZ30" i="14"/>
  <c r="AI30" i="14"/>
  <c r="AA30" i="14"/>
  <c r="K30" i="14"/>
  <c r="D30" i="14"/>
  <c r="AS29" i="14"/>
  <c r="AC29" i="14"/>
  <c r="E29" i="14"/>
  <c r="BC28" i="14"/>
  <c r="AJ28" i="14"/>
  <c r="BH26" i="14"/>
  <c r="AA26" i="14"/>
  <c r="D26" i="14"/>
  <c r="BG32" i="14"/>
  <c r="AY32" i="14"/>
  <c r="P32" i="14"/>
  <c r="H32" i="14"/>
  <c r="BA31" i="14"/>
  <c r="M31" i="14"/>
  <c r="BG30" i="14"/>
  <c r="AY30" i="14"/>
  <c r="P30" i="14"/>
  <c r="H30" i="14"/>
  <c r="BE29" i="14"/>
  <c r="BH28" i="14"/>
  <c r="AZ28" i="14"/>
  <c r="AI28" i="14"/>
  <c r="AA28" i="14"/>
  <c r="L28" i="14"/>
  <c r="BA27" i="14"/>
  <c r="M27" i="14"/>
  <c r="BG26" i="14"/>
  <c r="P26" i="14"/>
  <c r="BD32" i="14"/>
  <c r="AV32" i="14"/>
  <c r="AM32" i="14"/>
  <c r="AE32" i="14"/>
  <c r="O32" i="14"/>
  <c r="AW31" i="14"/>
  <c r="I31" i="14"/>
  <c r="BD30" i="14"/>
  <c r="AV30" i="14"/>
  <c r="AM30" i="14"/>
  <c r="AE30" i="14"/>
  <c r="O30" i="14"/>
  <c r="BA29" i="14"/>
  <c r="M29" i="14"/>
  <c r="BG28" i="14"/>
  <c r="AY28" i="14"/>
  <c r="P28" i="14"/>
  <c r="K28" i="14"/>
  <c r="E28" i="14"/>
  <c r="AW27" i="14"/>
  <c r="I27" i="14"/>
  <c r="BD26" i="14"/>
  <c r="AV26" i="14"/>
  <c r="AM26" i="14"/>
  <c r="AE26" i="14"/>
  <c r="O26" i="14"/>
  <c r="AJ26" i="14"/>
  <c r="L26" i="14"/>
  <c r="H28" i="14"/>
  <c r="AY26" i="14"/>
  <c r="W23" i="14" l="1"/>
  <c r="S23" i="14"/>
  <c r="T23" i="14"/>
  <c r="X22" i="14"/>
  <c r="U22" i="14"/>
  <c r="V15" i="14"/>
  <c r="F20" i="14"/>
  <c r="AV20" i="14"/>
  <c r="AJ20" i="14"/>
  <c r="AB11" i="14"/>
  <c r="E268" i="14"/>
  <c r="X268" i="14"/>
  <c r="AO268" i="14"/>
  <c r="BE268" i="14"/>
  <c r="H276" i="14"/>
  <c r="AB276" i="14"/>
  <c r="AS276" i="14"/>
  <c r="BI276" i="14"/>
  <c r="AP284" i="14"/>
  <c r="P292" i="14"/>
  <c r="AL292" i="14"/>
  <c r="BK292" i="14"/>
  <c r="E300" i="14"/>
  <c r="P300" i="14"/>
  <c r="AC300" i="14"/>
  <c r="AQ300" i="14"/>
  <c r="BG300" i="14"/>
  <c r="L308" i="14"/>
  <c r="AR308" i="14"/>
  <c r="D312" i="14"/>
  <c r="O312" i="14"/>
  <c r="AC312" i="14"/>
  <c r="AT312" i="14"/>
  <c r="AU312" i="14" s="1"/>
  <c r="BJ312" i="14"/>
  <c r="AB316" i="14"/>
  <c r="V18" i="14"/>
  <c r="X23" i="14"/>
  <c r="AI20" i="14"/>
  <c r="M24" i="14"/>
  <c r="AS24" i="14"/>
  <c r="I9" i="14"/>
  <c r="AV11" i="14"/>
  <c r="BH8" i="14"/>
  <c r="AL11" i="14"/>
  <c r="Q242" i="14"/>
  <c r="H268" i="14"/>
  <c r="AB268" i="14"/>
  <c r="AR268" i="14"/>
  <c r="BH268" i="14"/>
  <c r="I276" i="14"/>
  <c r="AC276" i="14"/>
  <c r="AT276" i="14"/>
  <c r="AU276" i="14" s="1"/>
  <c r="BJ276" i="14"/>
  <c r="AW284" i="14"/>
  <c r="T292" i="14"/>
  <c r="AP292" i="14"/>
  <c r="BL292" i="14"/>
  <c r="G300" i="14"/>
  <c r="S300" i="14"/>
  <c r="AE300" i="14"/>
  <c r="AS300" i="14"/>
  <c r="BI300" i="14"/>
  <c r="O308" i="14"/>
  <c r="AV308" i="14"/>
  <c r="E312" i="14"/>
  <c r="P312" i="14"/>
  <c r="AF312" i="14"/>
  <c r="AW312" i="14"/>
  <c r="BM312" i="14"/>
  <c r="AF316" i="14"/>
  <c r="U23" i="14"/>
  <c r="AM24" i="14"/>
  <c r="D20" i="14"/>
  <c r="L20" i="14"/>
  <c r="AE20" i="14"/>
  <c r="H9" i="14"/>
  <c r="O10" i="14"/>
  <c r="BH7" i="14"/>
  <c r="AC15" i="14"/>
  <c r="AL10" i="14"/>
  <c r="AY24" i="14"/>
  <c r="H16" i="14"/>
  <c r="L8" i="14"/>
  <c r="BE12" i="14"/>
  <c r="AE11" i="14"/>
  <c r="D10" i="14"/>
  <c r="Q303" i="14"/>
  <c r="AY20" i="14"/>
  <c r="AT11" i="14"/>
  <c r="G308" i="14"/>
  <c r="AE308" i="14"/>
  <c r="K312" i="14"/>
  <c r="Q312" i="14" s="1"/>
  <c r="W312" i="14"/>
  <c r="AO312" i="14"/>
  <c r="BE312" i="14"/>
  <c r="AT20" i="14"/>
  <c r="BF20" i="14"/>
  <c r="E20" i="14"/>
  <c r="BE24" i="14"/>
  <c r="P9" i="14"/>
  <c r="Z10" i="14"/>
  <c r="N15" i="14"/>
  <c r="BK268" i="14"/>
  <c r="T268" i="14"/>
  <c r="AK268" i="14"/>
  <c r="D276" i="14"/>
  <c r="U276" i="14"/>
  <c r="AO276" i="14"/>
  <c r="K292" i="14"/>
  <c r="AF292" i="14"/>
  <c r="C300" i="14"/>
  <c r="M300" i="14"/>
  <c r="AA300" i="14"/>
  <c r="AM300" i="14"/>
  <c r="H308" i="14"/>
  <c r="AN308" i="14"/>
  <c r="BL312" i="14"/>
  <c r="L312" i="14"/>
  <c r="X312" i="14"/>
  <c r="AP312" i="14"/>
  <c r="BK316" i="14"/>
  <c r="AQ25" i="14"/>
  <c r="AM20" i="14"/>
  <c r="N20" i="14"/>
  <c r="BD20" i="14"/>
  <c r="BG20" i="14"/>
  <c r="E9" i="14"/>
  <c r="BD9" i="14"/>
  <c r="M11" i="14"/>
  <c r="P12" i="14"/>
  <c r="AQ22" i="14"/>
  <c r="AN22" i="14"/>
  <c r="AP22" i="14"/>
  <c r="BI23" i="14"/>
  <c r="BL19" i="14"/>
  <c r="BK19" i="14"/>
  <c r="V19" i="14"/>
  <c r="BI19" i="14"/>
  <c r="W19" i="14"/>
  <c r="Q36" i="14"/>
  <c r="T117" i="14"/>
  <c r="BA117" i="14"/>
  <c r="U125" i="14"/>
  <c r="G157" i="14"/>
  <c r="AM157" i="14"/>
  <c r="U165" i="14"/>
  <c r="BD165" i="14"/>
  <c r="AW173" i="14"/>
  <c r="AE189" i="14"/>
  <c r="BL189" i="14"/>
  <c r="BK197" i="14"/>
  <c r="AV197" i="14"/>
  <c r="AN229" i="14"/>
  <c r="AP261" i="14"/>
  <c r="AM277" i="14"/>
  <c r="AF285" i="14"/>
  <c r="S301" i="14"/>
  <c r="W308" i="14"/>
  <c r="AM308" i="14"/>
  <c r="BD308" i="14"/>
  <c r="X316" i="14"/>
  <c r="BD316" i="14"/>
  <c r="BJ23" i="14"/>
  <c r="AA20" i="14"/>
  <c r="AC20" i="14"/>
  <c r="AL20" i="14"/>
  <c r="F4" i="14"/>
  <c r="AB12" i="14"/>
  <c r="AE14" i="14"/>
  <c r="AS12" i="14"/>
  <c r="AC12" i="14"/>
  <c r="AW6" i="14"/>
  <c r="Z12" i="14"/>
  <c r="AB14" i="14"/>
  <c r="AJ4" i="14"/>
  <c r="BF5" i="14"/>
  <c r="L109" i="14"/>
  <c r="AB109" i="14"/>
  <c r="AR109" i="14"/>
  <c r="BK109" i="14"/>
  <c r="BJ117" i="14"/>
  <c r="AG117" i="14"/>
  <c r="BM117" i="14"/>
  <c r="AG125" i="14"/>
  <c r="K157" i="14"/>
  <c r="AQ157" i="14"/>
  <c r="AB165" i="14"/>
  <c r="BH165" i="14"/>
  <c r="BE173" i="14"/>
  <c r="K189" i="14"/>
  <c r="AQ189" i="14"/>
  <c r="P197" i="14"/>
  <c r="BA197" i="14"/>
  <c r="E229" i="14"/>
  <c r="AR229" i="14"/>
  <c r="AW277" i="14"/>
  <c r="AP285" i="14"/>
  <c r="AE301" i="14"/>
  <c r="X25" i="14"/>
  <c r="K4" i="14"/>
  <c r="AA4" i="14"/>
  <c r="AY4" i="14"/>
  <c r="L157" i="14"/>
  <c r="AR157" i="14"/>
  <c r="BJ165" i="14"/>
  <c r="AK165" i="14"/>
  <c r="E173" i="14"/>
  <c r="L189" i="14"/>
  <c r="AR189" i="14"/>
  <c r="T197" i="14"/>
  <c r="BL197" i="14"/>
  <c r="H229" i="14"/>
  <c r="AS229" i="14"/>
  <c r="D277" i="14"/>
  <c r="BK277" i="14"/>
  <c r="BJ285" i="14"/>
  <c r="BI293" i="14"/>
  <c r="AM301" i="14"/>
  <c r="N317" i="14"/>
  <c r="U25" i="14"/>
  <c r="AS3" i="14"/>
  <c r="AM11" i="14"/>
  <c r="F8" i="14"/>
  <c r="I16" i="14"/>
  <c r="AD9" i="14"/>
  <c r="J16" i="14"/>
  <c r="AS14" i="14"/>
  <c r="R7" i="14"/>
  <c r="J12" i="14"/>
  <c r="BF7" i="14"/>
  <c r="AS15" i="14"/>
  <c r="P10" i="14"/>
  <c r="AY7" i="14"/>
  <c r="P6" i="14"/>
  <c r="I8" i="14"/>
  <c r="AZ7" i="14"/>
  <c r="H14" i="14"/>
  <c r="BF15" i="14"/>
  <c r="AL14" i="14"/>
  <c r="AY109" i="14"/>
  <c r="D117" i="14"/>
  <c r="AK117" i="14"/>
  <c r="BE125" i="14"/>
  <c r="W157" i="14"/>
  <c r="BD157" i="14"/>
  <c r="D165" i="14"/>
  <c r="AN165" i="14"/>
  <c r="I173" i="14"/>
  <c r="O189" i="14"/>
  <c r="AV189" i="14"/>
  <c r="AF197" i="14"/>
  <c r="BM197" i="14"/>
  <c r="I229" i="14"/>
  <c r="BD229" i="14"/>
  <c r="AI253" i="14"/>
  <c r="E277" i="14"/>
  <c r="E285" i="14"/>
  <c r="BL285" i="14"/>
  <c r="M293" i="14"/>
  <c r="BL308" i="14"/>
  <c r="H316" i="14"/>
  <c r="AN316" i="14"/>
  <c r="Z317" i="14"/>
  <c r="S22" i="14"/>
  <c r="W25" i="14"/>
  <c r="I20" i="14"/>
  <c r="AD20" i="14"/>
  <c r="K20" i="14"/>
  <c r="O20" i="14"/>
  <c r="AV3" i="14"/>
  <c r="AT14" i="14"/>
  <c r="AM9" i="14"/>
  <c r="L9" i="14"/>
  <c r="BC15" i="14"/>
  <c r="L14" i="14"/>
  <c r="AZ12" i="14"/>
  <c r="AS6" i="14"/>
  <c r="D4" i="14"/>
  <c r="AY12" i="14"/>
  <c r="Z11" i="14"/>
  <c r="AI11" i="14"/>
  <c r="K7" i="14"/>
  <c r="AW14" i="14"/>
  <c r="E4" i="14"/>
  <c r="AE4" i="14"/>
  <c r="AJ11" i="14"/>
  <c r="C109" i="14"/>
  <c r="S109" i="14"/>
  <c r="AI109" i="14"/>
  <c r="AZ109" i="14"/>
  <c r="H117" i="14"/>
  <c r="AN117" i="14"/>
  <c r="BI125" i="14"/>
  <c r="X157" i="14"/>
  <c r="BG157" i="14"/>
  <c r="E165" i="14"/>
  <c r="AO165" i="14"/>
  <c r="M173" i="14"/>
  <c r="X189" i="14"/>
  <c r="BG189" i="14"/>
  <c r="AG197" i="14"/>
  <c r="U229" i="14"/>
  <c r="BE229" i="14"/>
  <c r="Q254" i="14"/>
  <c r="BM261" i="14"/>
  <c r="M277" i="14"/>
  <c r="G285" i="14"/>
  <c r="BM285" i="14"/>
  <c r="AH293" i="14"/>
  <c r="BJ308" i="14"/>
  <c r="P308" i="14"/>
  <c r="AF308" i="14"/>
  <c r="AY308" i="14"/>
  <c r="R309" i="14"/>
  <c r="L316" i="14"/>
  <c r="AR316" i="14"/>
  <c r="X14" i="14"/>
  <c r="T22" i="14"/>
  <c r="S25" i="14"/>
  <c r="AW20" i="14"/>
  <c r="AS20" i="14"/>
  <c r="Z20" i="14"/>
  <c r="H20" i="14"/>
  <c r="E3" i="14"/>
  <c r="AM12" i="14"/>
  <c r="AT9" i="14"/>
  <c r="BA9" i="14"/>
  <c r="BC9" i="14"/>
  <c r="BC11" i="14"/>
  <c r="AY15" i="14"/>
  <c r="AC7" i="14"/>
  <c r="I6" i="14"/>
  <c r="N6" i="14"/>
  <c r="AY10" i="14"/>
  <c r="AI4" i="14"/>
  <c r="BB14" i="14"/>
  <c r="BH15" i="14"/>
  <c r="AV7" i="14"/>
  <c r="AX4" i="14"/>
  <c r="BC10" i="14"/>
  <c r="BC14" i="14"/>
  <c r="AJ16" i="14"/>
  <c r="D109" i="14"/>
  <c r="T109" i="14"/>
  <c r="AJ109" i="14"/>
  <c r="BC109" i="14"/>
  <c r="M117" i="14"/>
  <c r="AW117" i="14"/>
  <c r="BM125" i="14"/>
  <c r="AA157" i="14"/>
  <c r="BH157" i="14"/>
  <c r="H165" i="14"/>
  <c r="AR165" i="14"/>
  <c r="U173" i="14"/>
  <c r="AA189" i="14"/>
  <c r="BH189" i="14"/>
  <c r="AJ197" i="14"/>
  <c r="X229" i="14"/>
  <c r="BH229" i="14"/>
  <c r="E261" i="14"/>
  <c r="O277" i="14"/>
  <c r="H285" i="14"/>
  <c r="C308" i="14"/>
  <c r="S308" i="14"/>
  <c r="AI308" i="14"/>
  <c r="AZ308" i="14"/>
  <c r="Z309" i="14"/>
  <c r="P316" i="14"/>
  <c r="AV316" i="14"/>
  <c r="V14" i="14"/>
  <c r="T25" i="14"/>
  <c r="BL23" i="14"/>
  <c r="AB20" i="14"/>
  <c r="M20" i="14"/>
  <c r="P20" i="14"/>
  <c r="BH20" i="14"/>
  <c r="BL20" i="14" s="1"/>
  <c r="L3" i="14"/>
  <c r="F15" i="14"/>
  <c r="BH9" i="14"/>
  <c r="BJ9" i="14" s="1"/>
  <c r="BE16" i="14"/>
  <c r="AB9" i="14"/>
  <c r="AZ15" i="14"/>
  <c r="D12" i="14"/>
  <c r="AE12" i="14"/>
  <c r="J11" i="14"/>
  <c r="AS7" i="14"/>
  <c r="BC12" i="14"/>
  <c r="AE10" i="14"/>
  <c r="AE8" i="14"/>
  <c r="BE15" i="14"/>
  <c r="H4" i="14"/>
  <c r="O12" i="14"/>
  <c r="O6" i="14"/>
  <c r="Z6" i="14"/>
  <c r="Q38" i="14"/>
  <c r="Q67" i="14"/>
  <c r="G109" i="14"/>
  <c r="W109" i="14"/>
  <c r="AM109" i="14"/>
  <c r="P117" i="14"/>
  <c r="AB157" i="14"/>
  <c r="T165" i="14"/>
  <c r="AB189" i="14"/>
  <c r="Q258" i="14"/>
  <c r="D308" i="14"/>
  <c r="T308" i="14"/>
  <c r="AJ308" i="14"/>
  <c r="T316" i="14"/>
  <c r="BA20" i="14"/>
  <c r="BE20" i="14"/>
  <c r="R20" i="14"/>
  <c r="U20" i="14" s="1"/>
  <c r="BB20" i="14"/>
  <c r="AX20" i="14"/>
  <c r="BC20" i="14"/>
  <c r="AT15" i="14"/>
  <c r="AY16" i="14"/>
  <c r="L16" i="14"/>
  <c r="AS16" i="14"/>
  <c r="AY14" i="14"/>
  <c r="AL15" i="14"/>
  <c r="BH6" i="14"/>
  <c r="BA8" i="14"/>
  <c r="BF11" i="14"/>
  <c r="AV8" i="14"/>
  <c r="L4" i="14"/>
  <c r="AE15" i="14"/>
  <c r="AI14" i="14"/>
  <c r="BE6" i="14"/>
  <c r="AI7" i="14"/>
  <c r="Q126" i="14"/>
  <c r="Q159" i="14"/>
  <c r="X15" i="14"/>
  <c r="U15" i="14"/>
  <c r="T15" i="14"/>
  <c r="S15" i="14"/>
  <c r="U17" i="14"/>
  <c r="T17" i="14"/>
  <c r="W17" i="14"/>
  <c r="S17" i="14"/>
  <c r="X17" i="14"/>
  <c r="BI24" i="14"/>
  <c r="BJ24" i="14"/>
  <c r="BL24" i="14"/>
  <c r="BB317" i="14"/>
  <c r="J317" i="14"/>
  <c r="AT317" i="14"/>
  <c r="AU317" i="14" s="1"/>
  <c r="F317" i="14"/>
  <c r="AP317" i="14"/>
  <c r="AL317" i="14"/>
  <c r="AD317" i="14"/>
  <c r="BJ317" i="14"/>
  <c r="V317" i="14"/>
  <c r="AT309" i="14"/>
  <c r="AU309" i="14" s="1"/>
  <c r="N309" i="14"/>
  <c r="AO309" i="14"/>
  <c r="J309" i="14"/>
  <c r="AM309" i="14"/>
  <c r="F309" i="14"/>
  <c r="AD309" i="14"/>
  <c r="E309" i="14"/>
  <c r="AC309" i="14"/>
  <c r="BE309" i="14"/>
  <c r="U309" i="14"/>
  <c r="BH301" i="14"/>
  <c r="AW301" i="14"/>
  <c r="AK301" i="14"/>
  <c r="AA301" i="14"/>
  <c r="M301" i="14"/>
  <c r="C301" i="14"/>
  <c r="BG301" i="14"/>
  <c r="AV301" i="14"/>
  <c r="AJ301" i="14"/>
  <c r="X301" i="14"/>
  <c r="L301" i="14"/>
  <c r="BJ301" i="14"/>
  <c r="BE301" i="14"/>
  <c r="AS301" i="14"/>
  <c r="AI301" i="14"/>
  <c r="W301" i="14"/>
  <c r="K301" i="14"/>
  <c r="BD301" i="14"/>
  <c r="AR301" i="14"/>
  <c r="AG301" i="14"/>
  <c r="U301" i="14"/>
  <c r="I301" i="14"/>
  <c r="BM301" i="14"/>
  <c r="BC301" i="14"/>
  <c r="AQ301" i="14"/>
  <c r="AF301" i="14"/>
  <c r="T301" i="14"/>
  <c r="H301" i="14"/>
  <c r="BK301" i="14"/>
  <c r="AZ301" i="14"/>
  <c r="AN301" i="14"/>
  <c r="AC301" i="14"/>
  <c r="P301" i="14"/>
  <c r="E301" i="14"/>
  <c r="BI285" i="14"/>
  <c r="AX285" i="14"/>
  <c r="AN285" i="14"/>
  <c r="AB285" i="14"/>
  <c r="O285" i="14"/>
  <c r="D285" i="14"/>
  <c r="BH285" i="14"/>
  <c r="AW285" i="14"/>
  <c r="AK285" i="14"/>
  <c r="AA285" i="14"/>
  <c r="M285" i="14"/>
  <c r="C285" i="14"/>
  <c r="BF285" i="14"/>
  <c r="AV285" i="14"/>
  <c r="AJ285" i="14"/>
  <c r="X285" i="14"/>
  <c r="L285" i="14"/>
  <c r="BK285" i="14"/>
  <c r="BE285" i="14"/>
  <c r="AT285" i="14"/>
  <c r="AU285" i="14" s="1"/>
  <c r="AI285" i="14"/>
  <c r="W285" i="14"/>
  <c r="K285" i="14"/>
  <c r="BD285" i="14"/>
  <c r="AS285" i="14"/>
  <c r="AG285" i="14"/>
  <c r="U285" i="14"/>
  <c r="I285" i="14"/>
  <c r="BG277" i="14"/>
  <c r="AV277" i="14"/>
  <c r="AJ277" i="14"/>
  <c r="X277" i="14"/>
  <c r="L277" i="14"/>
  <c r="BJ277" i="14"/>
  <c r="BE277" i="14"/>
  <c r="AS277" i="14"/>
  <c r="AI277" i="14"/>
  <c r="W277" i="14"/>
  <c r="K277" i="14"/>
  <c r="BD277" i="14"/>
  <c r="AR277" i="14"/>
  <c r="AG277" i="14"/>
  <c r="U277" i="14"/>
  <c r="I277" i="14"/>
  <c r="BM277" i="14"/>
  <c r="BC277" i="14"/>
  <c r="AQ277" i="14"/>
  <c r="AF277" i="14"/>
  <c r="T277" i="14"/>
  <c r="H277" i="14"/>
  <c r="BL277" i="14"/>
  <c r="BA277" i="14"/>
  <c r="AO277" i="14"/>
  <c r="AE277" i="14"/>
  <c r="S277" i="14"/>
  <c r="G277" i="14"/>
  <c r="AE261" i="14"/>
  <c r="Z261" i="14"/>
  <c r="U261" i="14"/>
  <c r="BK261" i="14"/>
  <c r="O261" i="14"/>
  <c r="BF261" i="14"/>
  <c r="J261" i="14"/>
  <c r="BE253" i="14"/>
  <c r="I253" i="14"/>
  <c r="AY253" i="14"/>
  <c r="C253" i="14"/>
  <c r="AT253" i="14"/>
  <c r="AU253" i="14" s="1"/>
  <c r="BM253" i="14"/>
  <c r="AO253" i="14"/>
  <c r="BA229" i="14"/>
  <c r="AK229" i="14"/>
  <c r="T229" i="14"/>
  <c r="BJ229" i="14"/>
  <c r="AZ229" i="14"/>
  <c r="AJ229" i="14"/>
  <c r="P229" i="14"/>
  <c r="BM229" i="14"/>
  <c r="AW229" i="14"/>
  <c r="AG229" i="14"/>
  <c r="M229" i="14"/>
  <c r="BL229" i="14"/>
  <c r="AV229" i="14"/>
  <c r="AF229" i="14"/>
  <c r="L229" i="14"/>
  <c r="BI197" i="14"/>
  <c r="AS197" i="14"/>
  <c r="AC197" i="14"/>
  <c r="I197" i="14"/>
  <c r="BH197" i="14"/>
  <c r="AR197" i="14"/>
  <c r="AB197" i="14"/>
  <c r="H197" i="14"/>
  <c r="BE197" i="14"/>
  <c r="AO197" i="14"/>
  <c r="X197" i="14"/>
  <c r="E197" i="14"/>
  <c r="BD197" i="14"/>
  <c r="AN197" i="14"/>
  <c r="U197" i="14"/>
  <c r="D197" i="14"/>
  <c r="BD189" i="14"/>
  <c r="AM189" i="14"/>
  <c r="W189" i="14"/>
  <c r="G189" i="14"/>
  <c r="BC189" i="14"/>
  <c r="AJ189" i="14"/>
  <c r="T189" i="14"/>
  <c r="D189" i="14"/>
  <c r="AZ189" i="14"/>
  <c r="AI189" i="14"/>
  <c r="S189" i="14"/>
  <c r="C189" i="14"/>
  <c r="AY189" i="14"/>
  <c r="AF189" i="14"/>
  <c r="P189" i="14"/>
  <c r="BJ189" i="14"/>
  <c r="AO173" i="14"/>
  <c r="BK173" i="14"/>
  <c r="AK173" i="14"/>
  <c r="BM173" i="14"/>
  <c r="AG173" i="14"/>
  <c r="BI173" i="14"/>
  <c r="AC173" i="14"/>
  <c r="AZ165" i="14"/>
  <c r="AJ165" i="14"/>
  <c r="P165" i="14"/>
  <c r="BM165" i="14"/>
  <c r="AW165" i="14"/>
  <c r="AG165" i="14"/>
  <c r="M165" i="14"/>
  <c r="BL165" i="14"/>
  <c r="AV165" i="14"/>
  <c r="AF165" i="14"/>
  <c r="L165" i="14"/>
  <c r="BI165" i="14"/>
  <c r="AS165" i="14"/>
  <c r="AC165" i="14"/>
  <c r="I165" i="14"/>
  <c r="BC157" i="14"/>
  <c r="AJ157" i="14"/>
  <c r="T157" i="14"/>
  <c r="D157" i="14"/>
  <c r="AZ157" i="14"/>
  <c r="AI157" i="14"/>
  <c r="S157" i="14"/>
  <c r="C157" i="14"/>
  <c r="AY157" i="14"/>
  <c r="AF157" i="14"/>
  <c r="P157" i="14"/>
  <c r="BM157" i="14"/>
  <c r="BL157" i="14"/>
  <c r="AV157" i="14"/>
  <c r="AE157" i="14"/>
  <c r="O157" i="14"/>
  <c r="Q157" i="14" s="1"/>
  <c r="AW125" i="14"/>
  <c r="I125" i="14"/>
  <c r="AS125" i="14"/>
  <c r="E125" i="14"/>
  <c r="AO125" i="14"/>
  <c r="BK125" i="14"/>
  <c r="AK125" i="14"/>
  <c r="BL117" i="14"/>
  <c r="AV117" i="14"/>
  <c r="AF117" i="14"/>
  <c r="L117" i="14"/>
  <c r="BI117" i="14"/>
  <c r="AS117" i="14"/>
  <c r="AC117" i="14"/>
  <c r="I117" i="14"/>
  <c r="BH117" i="14"/>
  <c r="AR117" i="14"/>
  <c r="AB117" i="14"/>
  <c r="BE117" i="14"/>
  <c r="AO117" i="14"/>
  <c r="X117" i="14"/>
  <c r="E117" i="14"/>
  <c r="BD21" i="14"/>
  <c r="R21" i="14"/>
  <c r="T21" i="14" s="1"/>
  <c r="AJ21" i="14"/>
  <c r="E21" i="14"/>
  <c r="AD21" i="14"/>
  <c r="J21" i="14"/>
  <c r="N21" i="14"/>
  <c r="BB21" i="14"/>
  <c r="O21" i="14"/>
  <c r="AA21" i="14"/>
  <c r="AL21" i="14"/>
  <c r="BC21" i="14"/>
  <c r="AS21" i="14"/>
  <c r="M21" i="14"/>
  <c r="P21" i="14"/>
  <c r="BG21" i="14"/>
  <c r="K21" i="14"/>
  <c r="H21" i="14"/>
  <c r="L21" i="14"/>
  <c r="AC21" i="14"/>
  <c r="I21" i="14"/>
  <c r="AI21" i="14"/>
  <c r="BA21" i="14"/>
  <c r="AV21" i="14"/>
  <c r="AX21" i="14"/>
  <c r="F21" i="14"/>
  <c r="AM21" i="14"/>
  <c r="AE21" i="14"/>
  <c r="BF21" i="14"/>
  <c r="AZ21" i="14"/>
  <c r="BE21" i="14"/>
  <c r="AY21" i="14"/>
  <c r="D13" i="14"/>
  <c r="AZ13" i="14"/>
  <c r="R13" i="14"/>
  <c r="V13" i="14" s="1"/>
  <c r="E13" i="14"/>
  <c r="K13" i="14"/>
  <c r="AM13" i="14"/>
  <c r="AL13" i="14"/>
  <c r="AI13" i="14"/>
  <c r="O13" i="14"/>
  <c r="H13" i="14"/>
  <c r="Z13" i="14"/>
  <c r="AD13" i="14"/>
  <c r="AV13" i="14"/>
  <c r="J13" i="14"/>
  <c r="AY13" i="14"/>
  <c r="BF13" i="14"/>
  <c r="AA13" i="14"/>
  <c r="AT13" i="14"/>
  <c r="BD13" i="14"/>
  <c r="M13" i="14"/>
  <c r="AC13" i="14"/>
  <c r="BE13" i="14"/>
  <c r="AB13" i="14"/>
  <c r="P13" i="14"/>
  <c r="AX13" i="14"/>
  <c r="AS13" i="14"/>
  <c r="BB13" i="14"/>
  <c r="BG13" i="14"/>
  <c r="AE13" i="14"/>
  <c r="I13" i="14"/>
  <c r="L13" i="14"/>
  <c r="AJ13" i="14"/>
  <c r="BC13" i="14"/>
  <c r="BH13" i="14"/>
  <c r="BJ13" i="14" s="1"/>
  <c r="AL5" i="14"/>
  <c r="N5" i="14"/>
  <c r="O5" i="14"/>
  <c r="AJ5" i="14"/>
  <c r="L5" i="14"/>
  <c r="AV5" i="14"/>
  <c r="BD5" i="14"/>
  <c r="BG5" i="14"/>
  <c r="AC5" i="14"/>
  <c r="M5" i="14"/>
  <c r="AE5" i="14"/>
  <c r="AS5" i="14"/>
  <c r="F5" i="14"/>
  <c r="AD5" i="14"/>
  <c r="AT5" i="14"/>
  <c r="AU5" i="14" s="1"/>
  <c r="K5" i="14"/>
  <c r="E5" i="14"/>
  <c r="J5" i="14"/>
  <c r="AI5" i="14"/>
  <c r="BA5" i="14"/>
  <c r="D5" i="14"/>
  <c r="H5" i="14"/>
  <c r="AM5" i="14"/>
  <c r="BH5" i="14"/>
  <c r="BC5" i="14"/>
  <c r="AZ5" i="14"/>
  <c r="BE5" i="14"/>
  <c r="BB5" i="14"/>
  <c r="AY5" i="14"/>
  <c r="P5" i="14"/>
  <c r="I5" i="14"/>
  <c r="Z5" i="14"/>
  <c r="AA5" i="14"/>
  <c r="AW5" i="14"/>
  <c r="N253" i="14"/>
  <c r="BA261" i="14"/>
  <c r="P277" i="14"/>
  <c r="AY277" i="14"/>
  <c r="P285" i="14"/>
  <c r="AR285" i="14"/>
  <c r="AO301" i="14"/>
  <c r="BI309" i="14"/>
  <c r="BJ17" i="14"/>
  <c r="BI17" i="14"/>
  <c r="BK17" i="14"/>
  <c r="BL17" i="14"/>
  <c r="BL18" i="14"/>
  <c r="BI18" i="14"/>
  <c r="AW21" i="14"/>
  <c r="S253" i="14"/>
  <c r="AA277" i="14"/>
  <c r="AZ277" i="14"/>
  <c r="S285" i="14"/>
  <c r="AZ285" i="14"/>
  <c r="D301" i="14"/>
  <c r="AY301" i="14"/>
  <c r="V17" i="14"/>
  <c r="Z21" i="14"/>
  <c r="AB5" i="14"/>
  <c r="Q107" i="14"/>
  <c r="M197" i="14"/>
  <c r="AW197" i="14"/>
  <c r="AC229" i="14"/>
  <c r="BI229" i="14"/>
  <c r="AD253" i="14"/>
  <c r="AB277" i="14"/>
  <c r="BH277" i="14"/>
  <c r="T285" i="14"/>
  <c r="BA285" i="14"/>
  <c r="G301" i="14"/>
  <c r="BA301" i="14"/>
  <c r="BK18" i="14"/>
  <c r="BA13" i="14"/>
  <c r="Q46" i="14"/>
  <c r="C277" i="14"/>
  <c r="AC277" i="14"/>
  <c r="BI277" i="14"/>
  <c r="AC285" i="14"/>
  <c r="BB285" i="14"/>
  <c r="O301" i="14"/>
  <c r="Q301" i="14" s="1"/>
  <c r="BI301" i="14"/>
  <c r="BH21" i="14"/>
  <c r="BI21" i="14" s="1"/>
  <c r="AB21" i="14"/>
  <c r="D21" i="14"/>
  <c r="F13" i="14"/>
  <c r="AW13" i="14"/>
  <c r="AX5" i="14"/>
  <c r="T19" i="14"/>
  <c r="BI15" i="14"/>
  <c r="AJ8" i="14"/>
  <c r="AY8" i="14"/>
  <c r="AD10" i="14"/>
  <c r="E8" i="14"/>
  <c r="AX8" i="14"/>
  <c r="Q234" i="14"/>
  <c r="Q262" i="14"/>
  <c r="AP25" i="14"/>
  <c r="U14" i="14"/>
  <c r="BK20" i="14"/>
  <c r="Z16" i="14"/>
  <c r="BF8" i="14"/>
  <c r="K8" i="14"/>
  <c r="AW8" i="14"/>
  <c r="Q151" i="14"/>
  <c r="Q170" i="14"/>
  <c r="Q187" i="14"/>
  <c r="Q195" i="14"/>
  <c r="Q214" i="14"/>
  <c r="Q232" i="14"/>
  <c r="Q306" i="14"/>
  <c r="X19" i="14"/>
  <c r="W14" i="14"/>
  <c r="BI20" i="14"/>
  <c r="AL18" i="14"/>
  <c r="AD18" i="14"/>
  <c r="L18" i="14"/>
  <c r="BB18" i="14"/>
  <c r="AC18" i="14"/>
  <c r="H18" i="14"/>
  <c r="D18" i="14"/>
  <c r="P18" i="14"/>
  <c r="AJ18" i="14"/>
  <c r="BD18" i="14"/>
  <c r="AV18" i="14"/>
  <c r="K18" i="14"/>
  <c r="AW10" i="14"/>
  <c r="J10" i="14"/>
  <c r="AC10" i="14"/>
  <c r="H10" i="14"/>
  <c r="AZ10" i="14"/>
  <c r="L10" i="14"/>
  <c r="AT10" i="14"/>
  <c r="E10" i="14"/>
  <c r="AM10" i="14"/>
  <c r="BD10" i="14"/>
  <c r="I10" i="14"/>
  <c r="AI10" i="14"/>
  <c r="AS10" i="14"/>
  <c r="K10" i="14"/>
  <c r="AX10" i="14"/>
  <c r="AJ10" i="14"/>
  <c r="N10" i="14"/>
  <c r="AB10" i="14"/>
  <c r="BB10" i="14"/>
  <c r="BG10" i="14"/>
  <c r="BA10" i="14"/>
  <c r="BH10" i="14"/>
  <c r="M10" i="14"/>
  <c r="AA10" i="14"/>
  <c r="AV10" i="14"/>
  <c r="BF10" i="14"/>
  <c r="BE10" i="14"/>
  <c r="O16" i="14"/>
  <c r="Q132" i="14"/>
  <c r="Q300" i="14"/>
  <c r="S14" i="14"/>
  <c r="Q266" i="14"/>
  <c r="AJ24" i="14"/>
  <c r="AX24" i="14"/>
  <c r="E24" i="14"/>
  <c r="I24" i="14"/>
  <c r="R24" i="14"/>
  <c r="AW24" i="14"/>
  <c r="K24" i="14"/>
  <c r="H24" i="14"/>
  <c r="O24" i="14"/>
  <c r="P24" i="14"/>
  <c r="BD24" i="14"/>
  <c r="AD24" i="14"/>
  <c r="D24" i="14"/>
  <c r="J24" i="14"/>
  <c r="BA24" i="14"/>
  <c r="Z24" i="14"/>
  <c r="BF24" i="14"/>
  <c r="AV24" i="14"/>
  <c r="AL24" i="14"/>
  <c r="AA24" i="14"/>
  <c r="BB24" i="14"/>
  <c r="AC24" i="14"/>
  <c r="AB24" i="14"/>
  <c r="BG24" i="14"/>
  <c r="AZ24" i="14"/>
  <c r="N24" i="14"/>
  <c r="BC16" i="14"/>
  <c r="AV16" i="14"/>
  <c r="BF16" i="14"/>
  <c r="AI16" i="14"/>
  <c r="BB16" i="14"/>
  <c r="AZ16" i="14"/>
  <c r="BH16" i="14"/>
  <c r="BG16" i="14"/>
  <c r="AB16" i="14"/>
  <c r="K16" i="14"/>
  <c r="AM16" i="14"/>
  <c r="AA16" i="14"/>
  <c r="E16" i="14"/>
  <c r="AW16" i="14"/>
  <c r="AL16" i="14"/>
  <c r="AC16" i="14"/>
  <c r="BA16" i="14"/>
  <c r="D16" i="14"/>
  <c r="N16" i="14"/>
  <c r="AT16" i="14"/>
  <c r="BD16" i="14"/>
  <c r="P16" i="14"/>
  <c r="R16" i="14"/>
  <c r="AD16" i="14"/>
  <c r="M16" i="14"/>
  <c r="AX16" i="14"/>
  <c r="J8" i="14"/>
  <c r="BG8" i="14"/>
  <c r="BD8" i="14"/>
  <c r="O8" i="14"/>
  <c r="AD8" i="14"/>
  <c r="AZ8" i="14"/>
  <c r="AT8" i="14"/>
  <c r="AA8" i="14"/>
  <c r="N8" i="14"/>
  <c r="R8" i="14"/>
  <c r="D8" i="14"/>
  <c r="AM8" i="14"/>
  <c r="AC8" i="14"/>
  <c r="BC8" i="14"/>
  <c r="AL8" i="14"/>
  <c r="M8" i="14"/>
  <c r="AI8" i="14"/>
  <c r="BB8" i="14"/>
  <c r="P8" i="14"/>
  <c r="Z8" i="14"/>
  <c r="AB8" i="14"/>
  <c r="H8" i="14"/>
  <c r="F16" i="14"/>
  <c r="AS8" i="14"/>
  <c r="R10" i="14"/>
  <c r="F11" i="14"/>
  <c r="AM14" i="14"/>
  <c r="AT6" i="14"/>
  <c r="F6" i="14"/>
  <c r="F9" i="14"/>
  <c r="J9" i="14"/>
  <c r="AV9" i="14"/>
  <c r="M9" i="14"/>
  <c r="Z9" i="14"/>
  <c r="O9" i="14"/>
  <c r="AZ9" i="14"/>
  <c r="D14" i="14"/>
  <c r="AW11" i="14"/>
  <c r="J6" i="14"/>
  <c r="AV14" i="14"/>
  <c r="BA14" i="14"/>
  <c r="R11" i="14"/>
  <c r="BB11" i="14"/>
  <c r="AD12" i="14"/>
  <c r="E15" i="14"/>
  <c r="BE4" i="14"/>
  <c r="M15" i="14"/>
  <c r="BE14" i="14"/>
  <c r="P4" i="14"/>
  <c r="AC14" i="14"/>
  <c r="P14" i="14"/>
  <c r="K11" i="14"/>
  <c r="R4" i="14"/>
  <c r="U4" i="14" s="1"/>
  <c r="AW15" i="14"/>
  <c r="BA15" i="14"/>
  <c r="AV6" i="14"/>
  <c r="BA11" i="14"/>
  <c r="O15" i="14"/>
  <c r="AI6" i="14"/>
  <c r="M4" i="14"/>
  <c r="AE7" i="14"/>
  <c r="Z15" i="14"/>
  <c r="AL6" i="14"/>
  <c r="AJ6" i="14"/>
  <c r="AL4" i="14"/>
  <c r="BL14" i="14"/>
  <c r="AB3" i="14"/>
  <c r="F14" i="14"/>
  <c r="G14" i="14" s="1"/>
  <c r="AM4" i="14"/>
  <c r="AT4" i="14"/>
  <c r="BF9" i="14"/>
  <c r="BB9" i="14"/>
  <c r="D9" i="14"/>
  <c r="I12" i="14"/>
  <c r="AD7" i="14"/>
  <c r="L12" i="14"/>
  <c r="I15" i="14"/>
  <c r="AB15" i="14"/>
  <c r="O7" i="14"/>
  <c r="AZ6" i="14"/>
  <c r="AD11" i="14"/>
  <c r="AW4" i="14"/>
  <c r="R6" i="14"/>
  <c r="BH12" i="14"/>
  <c r="BJ12" i="14" s="1"/>
  <c r="AV15" i="14"/>
  <c r="AC4" i="14"/>
  <c r="Z7" i="14"/>
  <c r="AA14" i="14"/>
  <c r="BG4" i="14"/>
  <c r="BB7" i="14"/>
  <c r="AY11" i="14"/>
  <c r="AA12" i="14"/>
  <c r="AX11" i="14"/>
  <c r="AW12" i="14"/>
  <c r="H7" i="14"/>
  <c r="AD4" i="14"/>
  <c r="BD6" i="14"/>
  <c r="BF14" i="14"/>
  <c r="BG6" i="14"/>
  <c r="BF4" i="14"/>
  <c r="BG12" i="14"/>
  <c r="K15" i="14"/>
  <c r="K12" i="14"/>
  <c r="AB6" i="14"/>
  <c r="AE6" i="14"/>
  <c r="BE7" i="14"/>
  <c r="Z14" i="14"/>
  <c r="Z4" i="14"/>
  <c r="J4" i="14"/>
  <c r="R3" i="14"/>
  <c r="F12" i="14"/>
  <c r="AM7" i="14"/>
  <c r="N9" i="14"/>
  <c r="BG9" i="14"/>
  <c r="AS9" i="14"/>
  <c r="AE9" i="14"/>
  <c r="R9" i="14"/>
  <c r="V9" i="14" s="1"/>
  <c r="AC9" i="14"/>
  <c r="BD4" i="14"/>
  <c r="AA11" i="14"/>
  <c r="BF6" i="14"/>
  <c r="E12" i="14"/>
  <c r="K6" i="14"/>
  <c r="M6" i="14"/>
  <c r="K14" i="14"/>
  <c r="BC6" i="14"/>
  <c r="H6" i="14"/>
  <c r="AW7" i="14"/>
  <c r="N12" i="14"/>
  <c r="BB12" i="14"/>
  <c r="AX15" i="14"/>
  <c r="BG15" i="14"/>
  <c r="AY6" i="14"/>
  <c r="BA4" i="14"/>
  <c r="AC6" i="14"/>
  <c r="H12" i="14"/>
  <c r="R12" i="14"/>
  <c r="M7" i="14"/>
  <c r="BF12" i="14"/>
  <c r="AB4" i="14"/>
  <c r="N7" i="14"/>
  <c r="AZ4" i="14"/>
  <c r="BE11" i="14"/>
  <c r="H11" i="14"/>
  <c r="L6" i="14"/>
  <c r="AL12" i="14"/>
  <c r="AJ14" i="14"/>
  <c r="AJ7" i="14"/>
  <c r="W9" i="14"/>
  <c r="BJ14" i="14"/>
  <c r="H3" i="14"/>
  <c r="AM15" i="14"/>
  <c r="F7" i="14"/>
  <c r="AW9" i="14"/>
  <c r="AA9" i="14"/>
  <c r="BB4" i="14"/>
  <c r="M12" i="14"/>
  <c r="BD11" i="14"/>
  <c r="AZ14" i="14"/>
  <c r="AJ15" i="14"/>
  <c r="I14" i="14"/>
  <c r="I11" i="14"/>
  <c r="AV12" i="14"/>
  <c r="D15" i="14"/>
  <c r="J7" i="14"/>
  <c r="AD15" i="14"/>
  <c r="E7" i="14"/>
  <c r="BA12" i="14"/>
  <c r="AA6" i="14"/>
  <c r="BH4" i="14"/>
  <c r="D11" i="14"/>
  <c r="L7" i="14"/>
  <c r="AV4" i="14"/>
  <c r="AI12" i="14"/>
  <c r="D6" i="14"/>
  <c r="E14" i="14"/>
  <c r="AS4" i="14"/>
  <c r="BB15" i="14"/>
  <c r="BD7" i="14"/>
  <c r="I4" i="14"/>
  <c r="D7" i="14"/>
  <c r="O4" i="14"/>
  <c r="E11" i="14"/>
  <c r="O11" i="14"/>
  <c r="I7" i="14"/>
  <c r="AX14" i="14"/>
  <c r="AS11" i="14"/>
  <c r="AJ12" i="14"/>
  <c r="BK14" i="14"/>
  <c r="AT12" i="14"/>
  <c r="AT7" i="14"/>
  <c r="AU7" i="14" s="1"/>
  <c r="AX9" i="14"/>
  <c r="AI9" i="14"/>
  <c r="BB6" i="14"/>
  <c r="BD15" i="14"/>
  <c r="BD12" i="14"/>
  <c r="O14" i="14"/>
  <c r="AA15" i="14"/>
  <c r="P11" i="14"/>
  <c r="E6" i="14"/>
  <c r="BD14" i="14"/>
  <c r="J15" i="14"/>
  <c r="AI15" i="14"/>
  <c r="AB7" i="14"/>
  <c r="AD14" i="14"/>
  <c r="L11" i="14"/>
  <c r="P15" i="14"/>
  <c r="BG11" i="14"/>
  <c r="N14" i="14"/>
  <c r="N4" i="14"/>
  <c r="AA7" i="14"/>
  <c r="BG14" i="14"/>
  <c r="H15" i="14"/>
  <c r="AZ11" i="14"/>
  <c r="AX7" i="14"/>
  <c r="BH11" i="14"/>
  <c r="AJ9" i="14"/>
  <c r="BK32" i="14"/>
  <c r="BM32" i="14"/>
  <c r="BL32" i="14"/>
  <c r="Q34" i="14"/>
  <c r="Q40" i="14"/>
  <c r="Q48" i="14"/>
  <c r="Q54" i="14"/>
  <c r="Q63" i="14"/>
  <c r="Q69" i="14"/>
  <c r="Q86" i="14"/>
  <c r="Q98" i="14"/>
  <c r="Q109" i="14"/>
  <c r="Q111" i="14"/>
  <c r="Q128" i="14"/>
  <c r="Q138" i="14"/>
  <c r="Q153" i="14"/>
  <c r="Q172" i="14"/>
  <c r="Q176" i="14"/>
  <c r="Q180" i="14"/>
  <c r="Q193" i="14"/>
  <c r="Q208" i="14"/>
  <c r="Q218" i="14"/>
  <c r="Q136" i="14"/>
  <c r="Q178" i="14"/>
  <c r="Q216" i="14"/>
  <c r="Q44" i="14"/>
  <c r="Q61" i="14"/>
  <c r="Q80" i="14"/>
  <c r="Q96" i="14"/>
  <c r="Q100" i="14"/>
  <c r="Q102" i="14"/>
  <c r="Q124" i="14"/>
  <c r="Q134" i="14"/>
  <c r="Q212" i="14"/>
  <c r="Q223" i="14"/>
  <c r="Q225" i="14"/>
  <c r="Q310" i="14"/>
  <c r="Q42" i="14"/>
  <c r="Q50" i="14"/>
  <c r="Q52" i="14"/>
  <c r="Q65" i="14"/>
  <c r="Q82" i="14"/>
  <c r="Q84" i="14"/>
  <c r="Q113" i="14"/>
  <c r="Q130" i="14"/>
  <c r="Q140" i="14"/>
  <c r="Q155" i="14"/>
  <c r="Q174" i="14"/>
  <c r="Q206" i="14"/>
  <c r="Q220" i="14"/>
  <c r="Q251" i="14"/>
  <c r="Q256" i="14"/>
  <c r="Q313" i="14"/>
  <c r="F33" i="14"/>
  <c r="R33" i="14"/>
  <c r="Z33" i="14"/>
  <c r="AL33" i="14"/>
  <c r="AT33" i="14"/>
  <c r="AU33" i="14" s="1"/>
  <c r="BF33" i="14"/>
  <c r="N35" i="14"/>
  <c r="V35" i="14"/>
  <c r="AH35" i="14"/>
  <c r="AT35" i="14"/>
  <c r="AU35" i="14" s="1"/>
  <c r="BJ35" i="14"/>
  <c r="BJ32" i="14"/>
  <c r="D33" i="14"/>
  <c r="H33" i="14"/>
  <c r="L33" i="14"/>
  <c r="P33" i="14"/>
  <c r="T33" i="14"/>
  <c r="X33" i="14"/>
  <c r="AB33" i="14"/>
  <c r="AF33" i="14"/>
  <c r="AJ33" i="14"/>
  <c r="AN33" i="14"/>
  <c r="AR33" i="14"/>
  <c r="AV33" i="14"/>
  <c r="AZ33" i="14"/>
  <c r="BD33" i="14"/>
  <c r="BH33" i="14"/>
  <c r="BL33" i="14"/>
  <c r="F34" i="14"/>
  <c r="J34" i="14"/>
  <c r="N34" i="14"/>
  <c r="R34" i="14"/>
  <c r="V34" i="14"/>
  <c r="Z34" i="14"/>
  <c r="AD34" i="14"/>
  <c r="AH34" i="14"/>
  <c r="AL34" i="14"/>
  <c r="AP34" i="14"/>
  <c r="AT34" i="14"/>
  <c r="AU34" i="14" s="1"/>
  <c r="AX34" i="14"/>
  <c r="BB34" i="14"/>
  <c r="BF34" i="14"/>
  <c r="BJ34" i="14"/>
  <c r="D35" i="14"/>
  <c r="H35" i="14"/>
  <c r="L35" i="14"/>
  <c r="P35" i="14"/>
  <c r="T35" i="14"/>
  <c r="X35" i="14"/>
  <c r="AB35" i="14"/>
  <c r="AF35" i="14"/>
  <c r="AJ35" i="14"/>
  <c r="AN35" i="14"/>
  <c r="AR35" i="14"/>
  <c r="AV35" i="14"/>
  <c r="AZ35" i="14"/>
  <c r="BD35" i="14"/>
  <c r="BH35" i="14"/>
  <c r="BL35" i="14"/>
  <c r="F36" i="14"/>
  <c r="J36" i="14"/>
  <c r="N36" i="14"/>
  <c r="R36" i="14"/>
  <c r="V36" i="14"/>
  <c r="Z36" i="14"/>
  <c r="AD36" i="14"/>
  <c r="AH36" i="14"/>
  <c r="AL36" i="14"/>
  <c r="AP36" i="14"/>
  <c r="AT36" i="14"/>
  <c r="AU36" i="14" s="1"/>
  <c r="AX36" i="14"/>
  <c r="BB36" i="14"/>
  <c r="BF36" i="14"/>
  <c r="BJ36" i="14"/>
  <c r="D37" i="14"/>
  <c r="H37" i="14"/>
  <c r="L37" i="14"/>
  <c r="P37" i="14"/>
  <c r="T37" i="14"/>
  <c r="X37" i="14"/>
  <c r="AB37" i="14"/>
  <c r="AF37" i="14"/>
  <c r="AJ37" i="14"/>
  <c r="AN37" i="14"/>
  <c r="AR37" i="14"/>
  <c r="AV37" i="14"/>
  <c r="AZ37" i="14"/>
  <c r="BD37" i="14"/>
  <c r="BH37" i="14"/>
  <c r="BL37" i="14"/>
  <c r="F38" i="14"/>
  <c r="J38" i="14"/>
  <c r="N38" i="14"/>
  <c r="R38" i="14"/>
  <c r="V38" i="14"/>
  <c r="Z38" i="14"/>
  <c r="AD38" i="14"/>
  <c r="AH38" i="14"/>
  <c r="AL38" i="14"/>
  <c r="AP38" i="14"/>
  <c r="AT38" i="14"/>
  <c r="AU38" i="14" s="1"/>
  <c r="AX38" i="14"/>
  <c r="BB38" i="14"/>
  <c r="BF38" i="14"/>
  <c r="BJ38" i="14"/>
  <c r="D39" i="14"/>
  <c r="H39" i="14"/>
  <c r="L39" i="14"/>
  <c r="P39" i="14"/>
  <c r="T39" i="14"/>
  <c r="X39" i="14"/>
  <c r="AB39" i="14"/>
  <c r="AF39" i="14"/>
  <c r="AJ39" i="14"/>
  <c r="AN39" i="14"/>
  <c r="AR39" i="14"/>
  <c r="AV39" i="14"/>
  <c r="AZ39" i="14"/>
  <c r="BD39" i="14"/>
  <c r="BH39" i="14"/>
  <c r="BL39" i="14"/>
  <c r="F40" i="14"/>
  <c r="J40" i="14"/>
  <c r="N40" i="14"/>
  <c r="R40" i="14"/>
  <c r="V40" i="14"/>
  <c r="Z40" i="14"/>
  <c r="AD40" i="14"/>
  <c r="AH40" i="14"/>
  <c r="AL40" i="14"/>
  <c r="AP40" i="14"/>
  <c r="AT40" i="14"/>
  <c r="AU40" i="14" s="1"/>
  <c r="AX40" i="14"/>
  <c r="BB40" i="14"/>
  <c r="BF40" i="14"/>
  <c r="BJ40" i="14"/>
  <c r="D41" i="14"/>
  <c r="H41" i="14"/>
  <c r="L41" i="14"/>
  <c r="P41" i="14"/>
  <c r="T41" i="14"/>
  <c r="X41" i="14"/>
  <c r="AB41" i="14"/>
  <c r="AF41" i="14"/>
  <c r="AJ41" i="14"/>
  <c r="AN41" i="14"/>
  <c r="AR41" i="14"/>
  <c r="AV41" i="14"/>
  <c r="AZ41" i="14"/>
  <c r="BD41" i="14"/>
  <c r="BH41" i="14"/>
  <c r="BL41" i="14"/>
  <c r="F42" i="14"/>
  <c r="J42" i="14"/>
  <c r="N42" i="14"/>
  <c r="R42" i="14"/>
  <c r="V42" i="14"/>
  <c r="Z42" i="14"/>
  <c r="AD42" i="14"/>
  <c r="AH42" i="14"/>
  <c r="AL42" i="14"/>
  <c r="AP42" i="14"/>
  <c r="AT42" i="14"/>
  <c r="AU42" i="14" s="1"/>
  <c r="AX42" i="14"/>
  <c r="BB42" i="14"/>
  <c r="BF42" i="14"/>
  <c r="BJ42" i="14"/>
  <c r="D43" i="14"/>
  <c r="H43" i="14"/>
  <c r="L43" i="14"/>
  <c r="P43" i="14"/>
  <c r="T43" i="14"/>
  <c r="X43" i="14"/>
  <c r="AB43" i="14"/>
  <c r="AF43" i="14"/>
  <c r="AJ43" i="14"/>
  <c r="AN43" i="14"/>
  <c r="AR43" i="14"/>
  <c r="AV43" i="14"/>
  <c r="AZ43" i="14"/>
  <c r="BD43" i="14"/>
  <c r="BH43" i="14"/>
  <c r="BL43" i="14"/>
  <c r="F44" i="14"/>
  <c r="J44" i="14"/>
  <c r="N44" i="14"/>
  <c r="R44" i="14"/>
  <c r="V44" i="14"/>
  <c r="Z44" i="14"/>
  <c r="AD44" i="14"/>
  <c r="AH44" i="14"/>
  <c r="AL44" i="14"/>
  <c r="AP44" i="14"/>
  <c r="AT44" i="14"/>
  <c r="AU44" i="14" s="1"/>
  <c r="AX44" i="14"/>
  <c r="BB44" i="14"/>
  <c r="BF44" i="14"/>
  <c r="BJ44" i="14"/>
  <c r="D45" i="14"/>
  <c r="H45" i="14"/>
  <c r="L45" i="14"/>
  <c r="P45" i="14"/>
  <c r="T45" i="14"/>
  <c r="X45" i="14"/>
  <c r="AB45" i="14"/>
  <c r="AF45" i="14"/>
  <c r="AJ45" i="14"/>
  <c r="AN45" i="14"/>
  <c r="AR45" i="14"/>
  <c r="AV45" i="14"/>
  <c r="AZ45" i="14"/>
  <c r="BD45" i="14"/>
  <c r="BH45" i="14"/>
  <c r="BL45" i="14"/>
  <c r="F46" i="14"/>
  <c r="J46" i="14"/>
  <c r="N46" i="14"/>
  <c r="R46" i="14"/>
  <c r="V46" i="14"/>
  <c r="Z46" i="14"/>
  <c r="AD46" i="14"/>
  <c r="AH46" i="14"/>
  <c r="AL46" i="14"/>
  <c r="AP46" i="14"/>
  <c r="AT46" i="14"/>
  <c r="AU46" i="14" s="1"/>
  <c r="AX46" i="14"/>
  <c r="BB46" i="14"/>
  <c r="BF46" i="14"/>
  <c r="BJ46" i="14"/>
  <c r="D47" i="14"/>
  <c r="H47" i="14"/>
  <c r="L47" i="14"/>
  <c r="P47" i="14"/>
  <c r="T47" i="14"/>
  <c r="X47" i="14"/>
  <c r="AB47" i="14"/>
  <c r="AF47" i="14"/>
  <c r="AJ47" i="14"/>
  <c r="AN47" i="14"/>
  <c r="AR47" i="14"/>
  <c r="AV47" i="14"/>
  <c r="AZ47" i="14"/>
  <c r="BD47" i="14"/>
  <c r="BH47" i="14"/>
  <c r="BL47" i="14"/>
  <c r="F48" i="14"/>
  <c r="J48" i="14"/>
  <c r="N48" i="14"/>
  <c r="R48" i="14"/>
  <c r="V48" i="14"/>
  <c r="Z48" i="14"/>
  <c r="AD48" i="14"/>
  <c r="AH48" i="14"/>
  <c r="AL48" i="14"/>
  <c r="AP48" i="14"/>
  <c r="AT48" i="14"/>
  <c r="AU48" i="14" s="1"/>
  <c r="AX48" i="14"/>
  <c r="BB48" i="14"/>
  <c r="BF48" i="14"/>
  <c r="BJ48" i="14"/>
  <c r="D49" i="14"/>
  <c r="H49" i="14"/>
  <c r="L49" i="14"/>
  <c r="P49" i="14"/>
  <c r="T49" i="14"/>
  <c r="X49" i="14"/>
  <c r="AB49" i="14"/>
  <c r="AF49" i="14"/>
  <c r="AJ49" i="14"/>
  <c r="AN49" i="14"/>
  <c r="AR49" i="14"/>
  <c r="AV49" i="14"/>
  <c r="AZ49" i="14"/>
  <c r="BD49" i="14"/>
  <c r="BH49" i="14"/>
  <c r="BL49" i="14"/>
  <c r="F50" i="14"/>
  <c r="J50" i="14"/>
  <c r="N50" i="14"/>
  <c r="R50" i="14"/>
  <c r="V50" i="14"/>
  <c r="Z50" i="14"/>
  <c r="AD50" i="14"/>
  <c r="AH50" i="14"/>
  <c r="AL50" i="14"/>
  <c r="AP50" i="14"/>
  <c r="AT50" i="14"/>
  <c r="AU50" i="14" s="1"/>
  <c r="AX50" i="14"/>
  <c r="BB50" i="14"/>
  <c r="BF50" i="14"/>
  <c r="BJ50" i="14"/>
  <c r="D51" i="14"/>
  <c r="H51" i="14"/>
  <c r="L51" i="14"/>
  <c r="P51" i="14"/>
  <c r="T51" i="14"/>
  <c r="X51" i="14"/>
  <c r="AB51" i="14"/>
  <c r="AF51" i="14"/>
  <c r="AJ51" i="14"/>
  <c r="AO51" i="14"/>
  <c r="AS51" i="14"/>
  <c r="AW51" i="14"/>
  <c r="BA51" i="14"/>
  <c r="BE51" i="14"/>
  <c r="BI51" i="14"/>
  <c r="BM51" i="14"/>
  <c r="W52" i="14"/>
  <c r="AA52" i="14"/>
  <c r="AE52" i="14"/>
  <c r="AI52" i="14"/>
  <c r="AM52" i="14"/>
  <c r="AQ52" i="14"/>
  <c r="AY52" i="14"/>
  <c r="BC52" i="14"/>
  <c r="BG52" i="14"/>
  <c r="BK52" i="14"/>
  <c r="E53" i="14"/>
  <c r="I53" i="14"/>
  <c r="M53" i="14"/>
  <c r="U53" i="14"/>
  <c r="AC53" i="14"/>
  <c r="AG53" i="14"/>
  <c r="AK53" i="14"/>
  <c r="AO53" i="14"/>
  <c r="AS53" i="14"/>
  <c r="AW53" i="14"/>
  <c r="BA53" i="14"/>
  <c r="BE53" i="14"/>
  <c r="BI53" i="14"/>
  <c r="BM53" i="14"/>
  <c r="S54" i="14"/>
  <c r="W54" i="14"/>
  <c r="AA54" i="14"/>
  <c r="AE54" i="14"/>
  <c r="AI54" i="14"/>
  <c r="AM54" i="14"/>
  <c r="AQ54" i="14"/>
  <c r="AY54" i="14"/>
  <c r="BC54" i="14"/>
  <c r="BG54" i="14"/>
  <c r="BK54" i="14"/>
  <c r="E55" i="14"/>
  <c r="I55" i="14"/>
  <c r="M55" i="14"/>
  <c r="U55" i="14"/>
  <c r="AC55" i="14"/>
  <c r="AG55" i="14"/>
  <c r="AK55" i="14"/>
  <c r="AO55" i="14"/>
  <c r="AS55" i="14"/>
  <c r="AW55" i="14"/>
  <c r="BA55" i="14"/>
  <c r="BE55" i="14"/>
  <c r="BI55" i="14"/>
  <c r="BM55" i="14"/>
  <c r="C56" i="14"/>
  <c r="G56" i="14"/>
  <c r="K56" i="14"/>
  <c r="O56" i="14"/>
  <c r="S56" i="14"/>
  <c r="W56" i="14"/>
  <c r="AA56" i="14"/>
  <c r="AE56" i="14"/>
  <c r="AI56" i="14"/>
  <c r="AM56" i="14"/>
  <c r="AQ56" i="14"/>
  <c r="AY56" i="14"/>
  <c r="BC56" i="14"/>
  <c r="BG56" i="14"/>
  <c r="BK56" i="14"/>
  <c r="E57" i="14"/>
  <c r="I57" i="14"/>
  <c r="M57" i="14"/>
  <c r="U57" i="14"/>
  <c r="AC57" i="14"/>
  <c r="AG57" i="14"/>
  <c r="AK57" i="14"/>
  <c r="AO57" i="14"/>
  <c r="AS57" i="14"/>
  <c r="AW57" i="14"/>
  <c r="BA57" i="14"/>
  <c r="BE57" i="14"/>
  <c r="BI57" i="14"/>
  <c r="BM57" i="14"/>
  <c r="C58" i="14"/>
  <c r="G58" i="14"/>
  <c r="K58" i="14"/>
  <c r="O58" i="14"/>
  <c r="S58" i="14"/>
  <c r="W58" i="14"/>
  <c r="AA58" i="14"/>
  <c r="AE58" i="14"/>
  <c r="AI58" i="14"/>
  <c r="AM58" i="14"/>
  <c r="AQ58" i="14"/>
  <c r="AY58" i="14"/>
  <c r="BC58" i="14"/>
  <c r="BG58" i="14"/>
  <c r="BK58" i="14"/>
  <c r="E59" i="14"/>
  <c r="I59" i="14"/>
  <c r="M59" i="14"/>
  <c r="U59" i="14"/>
  <c r="AC59" i="14"/>
  <c r="AG59" i="14"/>
  <c r="AK59" i="14"/>
  <c r="AO59" i="14"/>
  <c r="AS59" i="14"/>
  <c r="AW59" i="14"/>
  <c r="BA59" i="14"/>
  <c r="BE59" i="14"/>
  <c r="BI59" i="14"/>
  <c r="BM59" i="14"/>
  <c r="C60" i="14"/>
  <c r="G60" i="14"/>
  <c r="K60" i="14"/>
  <c r="O60" i="14"/>
  <c r="S60" i="14"/>
  <c r="W60" i="14"/>
  <c r="AA60" i="14"/>
  <c r="AE60" i="14"/>
  <c r="AI60" i="14"/>
  <c r="AN60" i="14"/>
  <c r="AR60" i="14"/>
  <c r="AV60" i="14"/>
  <c r="AZ60" i="14"/>
  <c r="BD60" i="14"/>
  <c r="BH60" i="14"/>
  <c r="BL60" i="14"/>
  <c r="F61" i="14"/>
  <c r="J61" i="14"/>
  <c r="N61" i="14"/>
  <c r="R61" i="14"/>
  <c r="V61" i="14"/>
  <c r="Z61" i="14"/>
  <c r="AD61" i="14"/>
  <c r="AH61" i="14"/>
  <c r="AL61" i="14"/>
  <c r="AP61" i="14"/>
  <c r="AT61" i="14"/>
  <c r="AU61" i="14" s="1"/>
  <c r="AX61" i="14"/>
  <c r="BB61" i="14"/>
  <c r="BF61" i="14"/>
  <c r="BJ61" i="14"/>
  <c r="D62" i="14"/>
  <c r="H62" i="14"/>
  <c r="L62" i="14"/>
  <c r="P62" i="14"/>
  <c r="T62" i="14"/>
  <c r="X62" i="14"/>
  <c r="AB62" i="14"/>
  <c r="AF62" i="14"/>
  <c r="AJ62" i="14"/>
  <c r="AN62" i="14"/>
  <c r="AR62" i="14"/>
  <c r="AV62" i="14"/>
  <c r="AZ62" i="14"/>
  <c r="BD62" i="14"/>
  <c r="BH62" i="14"/>
  <c r="BL62" i="14"/>
  <c r="F63" i="14"/>
  <c r="J63" i="14"/>
  <c r="N63" i="14"/>
  <c r="R63" i="14"/>
  <c r="V63" i="14"/>
  <c r="Z63" i="14"/>
  <c r="AD63" i="14"/>
  <c r="AH63" i="14"/>
  <c r="AL63" i="14"/>
  <c r="AP63" i="14"/>
  <c r="AT63" i="14"/>
  <c r="AU63" i="14" s="1"/>
  <c r="AX63" i="14"/>
  <c r="BB63" i="14"/>
  <c r="BF63" i="14"/>
  <c r="BJ63" i="14"/>
  <c r="D64" i="14"/>
  <c r="H64" i="14"/>
  <c r="L64" i="14"/>
  <c r="P64" i="14"/>
  <c r="T64" i="14"/>
  <c r="X64" i="14"/>
  <c r="AB64" i="14"/>
  <c r="AF64" i="14"/>
  <c r="AJ64" i="14"/>
  <c r="AN64" i="14"/>
  <c r="AR64" i="14"/>
  <c r="AV64" i="14"/>
  <c r="AZ64" i="14"/>
  <c r="BD64" i="14"/>
  <c r="BH64" i="14"/>
  <c r="BL64" i="14"/>
  <c r="F65" i="14"/>
  <c r="J65" i="14"/>
  <c r="N65" i="14"/>
  <c r="R65" i="14"/>
  <c r="V65" i="14"/>
  <c r="Z65" i="14"/>
  <c r="AD65" i="14"/>
  <c r="AH65" i="14"/>
  <c r="AL65" i="14"/>
  <c r="AP65" i="14"/>
  <c r="AT65" i="14"/>
  <c r="AU65" i="14" s="1"/>
  <c r="AX65" i="14"/>
  <c r="BB65" i="14"/>
  <c r="BF65" i="14"/>
  <c r="BJ65" i="14"/>
  <c r="D66" i="14"/>
  <c r="H66" i="14"/>
  <c r="L66" i="14"/>
  <c r="P66" i="14"/>
  <c r="T66" i="14"/>
  <c r="X66" i="14"/>
  <c r="AB66" i="14"/>
  <c r="AF66" i="14"/>
  <c r="AJ66" i="14"/>
  <c r="AN66" i="14"/>
  <c r="AR66" i="14"/>
  <c r="AV66" i="14"/>
  <c r="AZ66" i="14"/>
  <c r="BD66" i="14"/>
  <c r="BH66" i="14"/>
  <c r="BL66" i="14"/>
  <c r="F67" i="14"/>
  <c r="J67" i="14"/>
  <c r="N67" i="14"/>
  <c r="R67" i="14"/>
  <c r="V67" i="14"/>
  <c r="Z67" i="14"/>
  <c r="AD67" i="14"/>
  <c r="AH67" i="14"/>
  <c r="AL67" i="14"/>
  <c r="AP67" i="14"/>
  <c r="AT67" i="14"/>
  <c r="AU67" i="14" s="1"/>
  <c r="AX67" i="14"/>
  <c r="BB67" i="14"/>
  <c r="BF67" i="14"/>
  <c r="BJ67" i="14"/>
  <c r="D68" i="14"/>
  <c r="H68" i="14"/>
  <c r="L68" i="14"/>
  <c r="P68" i="14"/>
  <c r="T68" i="14"/>
  <c r="X68" i="14"/>
  <c r="AB68" i="14"/>
  <c r="AF68" i="14"/>
  <c r="AJ68" i="14"/>
  <c r="AN68" i="14"/>
  <c r="AR68" i="14"/>
  <c r="AV68" i="14"/>
  <c r="AZ68" i="14"/>
  <c r="BD68" i="14"/>
  <c r="BH68" i="14"/>
  <c r="BL68" i="14"/>
  <c r="F69" i="14"/>
  <c r="J69" i="14"/>
  <c r="N69" i="14"/>
  <c r="R69" i="14"/>
  <c r="V69" i="14"/>
  <c r="Z69" i="14"/>
  <c r="AD69" i="14"/>
  <c r="AH69" i="14"/>
  <c r="AL69" i="14"/>
  <c r="AQ69" i="14"/>
  <c r="AY69" i="14"/>
  <c r="BC69" i="14"/>
  <c r="BG69" i="14"/>
  <c r="BK69" i="14"/>
  <c r="E70" i="14"/>
  <c r="I70" i="14"/>
  <c r="M70" i="14"/>
  <c r="U70" i="14"/>
  <c r="AC70" i="14"/>
  <c r="AG70" i="14"/>
  <c r="AK70" i="14"/>
  <c r="AO70" i="14"/>
  <c r="AS70" i="14"/>
  <c r="AW70" i="14"/>
  <c r="BA70" i="14"/>
  <c r="BE70" i="14"/>
  <c r="BI70" i="14"/>
  <c r="BM70" i="14"/>
  <c r="C71" i="14"/>
  <c r="G71" i="14"/>
  <c r="K71" i="14"/>
  <c r="O71" i="14"/>
  <c r="S71" i="14"/>
  <c r="W71" i="14"/>
  <c r="AA71" i="14"/>
  <c r="AE71" i="14"/>
  <c r="AI71" i="14"/>
  <c r="AM71" i="14"/>
  <c r="AQ71" i="14"/>
  <c r="AY71" i="14"/>
  <c r="BC71" i="14"/>
  <c r="BG71" i="14"/>
  <c r="BK71" i="14"/>
  <c r="E72" i="14"/>
  <c r="I72" i="14"/>
  <c r="M72" i="14"/>
  <c r="U72" i="14"/>
  <c r="AC72" i="14"/>
  <c r="AG72" i="14"/>
  <c r="AK72" i="14"/>
  <c r="AO72" i="14"/>
  <c r="AS72" i="14"/>
  <c r="AW72" i="14"/>
  <c r="BA72" i="14"/>
  <c r="BE72" i="14"/>
  <c r="BI72" i="14"/>
  <c r="BM72" i="14"/>
  <c r="C73" i="14"/>
  <c r="G73" i="14"/>
  <c r="K73" i="14"/>
  <c r="O73" i="14"/>
  <c r="S73" i="14"/>
  <c r="W73" i="14"/>
  <c r="AA73" i="14"/>
  <c r="AE73" i="14"/>
  <c r="AI73" i="14"/>
  <c r="AM73" i="14"/>
  <c r="AQ73" i="14"/>
  <c r="AY73" i="14"/>
  <c r="BC73" i="14"/>
  <c r="BG73" i="14"/>
  <c r="BK73" i="14"/>
  <c r="E74" i="14"/>
  <c r="I74" i="14"/>
  <c r="M74" i="14"/>
  <c r="U74" i="14"/>
  <c r="AC74" i="14"/>
  <c r="AG74" i="14"/>
  <c r="AK74" i="14"/>
  <c r="AO74" i="14"/>
  <c r="AS74" i="14"/>
  <c r="AW74" i="14"/>
  <c r="BA74" i="14"/>
  <c r="BE74" i="14"/>
  <c r="BI74" i="14"/>
  <c r="BM74" i="14"/>
  <c r="C75" i="14"/>
  <c r="G75" i="14"/>
  <c r="K75" i="14"/>
  <c r="O75" i="14"/>
  <c r="S75" i="14"/>
  <c r="W75" i="14"/>
  <c r="AA75" i="14"/>
  <c r="AE75" i="14"/>
  <c r="AI75" i="14"/>
  <c r="AM75" i="14"/>
  <c r="AQ75" i="14"/>
  <c r="AY75" i="14"/>
  <c r="BC75" i="14"/>
  <c r="BG75" i="14"/>
  <c r="BK75" i="14"/>
  <c r="E76" i="14"/>
  <c r="I76" i="14"/>
  <c r="M76" i="14"/>
  <c r="U76" i="14"/>
  <c r="AC76" i="14"/>
  <c r="AG76" i="14"/>
  <c r="AK76" i="14"/>
  <c r="AO76" i="14"/>
  <c r="AS76" i="14"/>
  <c r="AW76" i="14"/>
  <c r="BA76" i="14"/>
  <c r="BE76" i="14"/>
  <c r="BI76" i="14"/>
  <c r="BM76" i="14"/>
  <c r="G77" i="14"/>
  <c r="K77" i="14"/>
  <c r="O77" i="14"/>
  <c r="S77" i="14"/>
  <c r="W77" i="14"/>
  <c r="AA77" i="14"/>
  <c r="AE77" i="14"/>
  <c r="AI77" i="14"/>
  <c r="AM77" i="14"/>
  <c r="AQ77" i="14"/>
  <c r="AY77" i="14"/>
  <c r="BC77" i="14"/>
  <c r="BG77" i="14"/>
  <c r="BK77" i="14"/>
  <c r="E78" i="14"/>
  <c r="I78" i="14"/>
  <c r="M78" i="14"/>
  <c r="U78" i="14"/>
  <c r="AC78" i="14"/>
  <c r="AG78" i="14"/>
  <c r="AK78" i="14"/>
  <c r="AP78" i="14"/>
  <c r="AT78" i="14"/>
  <c r="AU78" i="14" s="1"/>
  <c r="AX78" i="14"/>
  <c r="BB78" i="14"/>
  <c r="BF78" i="14"/>
  <c r="BJ78" i="14"/>
  <c r="D79" i="14"/>
  <c r="H79" i="14"/>
  <c r="L79" i="14"/>
  <c r="P79" i="14"/>
  <c r="T79" i="14"/>
  <c r="X79" i="14"/>
  <c r="AB79" i="14"/>
  <c r="AF79" i="14"/>
  <c r="AJ79" i="14"/>
  <c r="AN79" i="14"/>
  <c r="AR79" i="14"/>
  <c r="AV79" i="14"/>
  <c r="AZ79" i="14"/>
  <c r="BD79" i="14"/>
  <c r="BH79" i="14"/>
  <c r="BL79" i="14"/>
  <c r="F80" i="14"/>
  <c r="J80" i="14"/>
  <c r="N80" i="14"/>
  <c r="R80" i="14"/>
  <c r="V80" i="14"/>
  <c r="Z80" i="14"/>
  <c r="AD80" i="14"/>
  <c r="AH80" i="14"/>
  <c r="AL80" i="14"/>
  <c r="AP80" i="14"/>
  <c r="AT80" i="14"/>
  <c r="AU80" i="14" s="1"/>
  <c r="AX80" i="14"/>
  <c r="BB80" i="14"/>
  <c r="BF80" i="14"/>
  <c r="BJ80" i="14"/>
  <c r="D81" i="14"/>
  <c r="H81" i="14"/>
  <c r="L81" i="14"/>
  <c r="P81" i="14"/>
  <c r="T81" i="14"/>
  <c r="X81" i="14"/>
  <c r="AB81" i="14"/>
  <c r="AF81" i="14"/>
  <c r="AJ81" i="14"/>
  <c r="AN81" i="14"/>
  <c r="AR81" i="14"/>
  <c r="AV81" i="14"/>
  <c r="AZ81" i="14"/>
  <c r="BD81" i="14"/>
  <c r="BH81" i="14"/>
  <c r="BL81" i="14"/>
  <c r="F82" i="14"/>
  <c r="J82" i="14"/>
  <c r="N82" i="14"/>
  <c r="R82" i="14"/>
  <c r="V82" i="14"/>
  <c r="Z82" i="14"/>
  <c r="AD82" i="14"/>
  <c r="AH82" i="14"/>
  <c r="AL82" i="14"/>
  <c r="AP82" i="14"/>
  <c r="AT82" i="14"/>
  <c r="AU82" i="14" s="1"/>
  <c r="AX82" i="14"/>
  <c r="BB82" i="14"/>
  <c r="BF82" i="14"/>
  <c r="BJ82" i="14"/>
  <c r="D83" i="14"/>
  <c r="H83" i="14"/>
  <c r="L83" i="14"/>
  <c r="P83" i="14"/>
  <c r="T83" i="14"/>
  <c r="X83" i="14"/>
  <c r="AB83" i="14"/>
  <c r="AF83" i="14"/>
  <c r="AJ83" i="14"/>
  <c r="AN83" i="14"/>
  <c r="AR83" i="14"/>
  <c r="AV83" i="14"/>
  <c r="AZ83" i="14"/>
  <c r="BD83" i="14"/>
  <c r="BH83" i="14"/>
  <c r="BL83" i="14"/>
  <c r="F84" i="14"/>
  <c r="J84" i="14"/>
  <c r="N84" i="14"/>
  <c r="R84" i="14"/>
  <c r="V84" i="14"/>
  <c r="Z84" i="14"/>
  <c r="AD84" i="14"/>
  <c r="AH84" i="14"/>
  <c r="AL84" i="14"/>
  <c r="AP84" i="14"/>
  <c r="AT84" i="14"/>
  <c r="AU84" i="14" s="1"/>
  <c r="AX84" i="14"/>
  <c r="BB84" i="14"/>
  <c r="BF84" i="14"/>
  <c r="BJ84" i="14"/>
  <c r="D85" i="14"/>
  <c r="H85" i="14"/>
  <c r="L85" i="14"/>
  <c r="P85" i="14"/>
  <c r="T85" i="14"/>
  <c r="X85" i="14"/>
  <c r="AB85" i="14"/>
  <c r="AF85" i="14"/>
  <c r="AJ85" i="14"/>
  <c r="AN85" i="14"/>
  <c r="AR85" i="14"/>
  <c r="AV85" i="14"/>
  <c r="AZ85" i="14"/>
  <c r="BD85" i="14"/>
  <c r="BH85" i="14"/>
  <c r="BL85" i="14"/>
  <c r="F86" i="14"/>
  <c r="J86" i="14"/>
  <c r="N86" i="14"/>
  <c r="R86" i="14"/>
  <c r="V86" i="14"/>
  <c r="Z86" i="14"/>
  <c r="AD86" i="14"/>
  <c r="AH86" i="14"/>
  <c r="AL86" i="14"/>
  <c r="AP86" i="14"/>
  <c r="AT86" i="14"/>
  <c r="AU86" i="14" s="1"/>
  <c r="AX86" i="14"/>
  <c r="BB86" i="14"/>
  <c r="BF86" i="14"/>
  <c r="BJ86" i="14"/>
  <c r="D87" i="14"/>
  <c r="H87" i="14"/>
  <c r="L87" i="14"/>
  <c r="P87" i="14"/>
  <c r="T87" i="14"/>
  <c r="X87" i="14"/>
  <c r="AB87" i="14"/>
  <c r="AF87" i="14"/>
  <c r="AJ87" i="14"/>
  <c r="AO87" i="14"/>
  <c r="AS87" i="14"/>
  <c r="AW87" i="14"/>
  <c r="BA87" i="14"/>
  <c r="BE87" i="14"/>
  <c r="BI87" i="14"/>
  <c r="BM87" i="14"/>
  <c r="C88" i="14"/>
  <c r="G88" i="14"/>
  <c r="K88" i="14"/>
  <c r="O88" i="14"/>
  <c r="S88" i="14"/>
  <c r="W88" i="14"/>
  <c r="AA88" i="14"/>
  <c r="AE88" i="14"/>
  <c r="AI88" i="14"/>
  <c r="AM88" i="14"/>
  <c r="AQ88" i="14"/>
  <c r="AY88" i="14"/>
  <c r="BC88" i="14"/>
  <c r="BG88" i="14"/>
  <c r="BK88" i="14"/>
  <c r="E89" i="14"/>
  <c r="I89" i="14"/>
  <c r="M89" i="14"/>
  <c r="U89" i="14"/>
  <c r="AC89" i="14"/>
  <c r="AG89" i="14"/>
  <c r="AK89" i="14"/>
  <c r="AO89" i="14"/>
  <c r="AS89" i="14"/>
  <c r="AW89" i="14"/>
  <c r="BA89" i="14"/>
  <c r="BE89" i="14"/>
  <c r="BI89" i="14"/>
  <c r="BM89" i="14"/>
  <c r="C90" i="14"/>
  <c r="G90" i="14"/>
  <c r="K90" i="14"/>
  <c r="O90" i="14"/>
  <c r="S90" i="14"/>
  <c r="W90" i="14"/>
  <c r="AA90" i="14"/>
  <c r="AE90" i="14"/>
  <c r="AI90" i="14"/>
  <c r="AM90" i="14"/>
  <c r="AQ90" i="14"/>
  <c r="AY90" i="14"/>
  <c r="BC90" i="14"/>
  <c r="BG90" i="14"/>
  <c r="BK90" i="14"/>
  <c r="E91" i="14"/>
  <c r="I91" i="14"/>
  <c r="M91" i="14"/>
  <c r="U91" i="14"/>
  <c r="AC91" i="14"/>
  <c r="AG91" i="14"/>
  <c r="AK91" i="14"/>
  <c r="AO91" i="14"/>
  <c r="AS91" i="14"/>
  <c r="AW91" i="14"/>
  <c r="BA91" i="14"/>
  <c r="BE91" i="14"/>
  <c r="BI91" i="14"/>
  <c r="BM91" i="14"/>
  <c r="K92" i="14"/>
  <c r="O92" i="14"/>
  <c r="S92" i="14"/>
  <c r="W92" i="14"/>
  <c r="AA92" i="14"/>
  <c r="AE92" i="14"/>
  <c r="AI92" i="14"/>
  <c r="AM92" i="14"/>
  <c r="AQ92" i="14"/>
  <c r="AY92" i="14"/>
  <c r="BC92" i="14"/>
  <c r="BG92" i="14"/>
  <c r="BK92" i="14"/>
  <c r="E93" i="14"/>
  <c r="I93" i="14"/>
  <c r="M93" i="14"/>
  <c r="U93" i="14"/>
  <c r="AC93" i="14"/>
  <c r="AG93" i="14"/>
  <c r="AK93" i="14"/>
  <c r="AO93" i="14"/>
  <c r="AS93" i="14"/>
  <c r="AW93" i="14"/>
  <c r="BA93" i="14"/>
  <c r="BE93" i="14"/>
  <c r="BI93" i="14"/>
  <c r="BM93" i="14"/>
  <c r="K94" i="14"/>
  <c r="O94" i="14"/>
  <c r="S94" i="14"/>
  <c r="W94" i="14"/>
  <c r="AA94" i="14"/>
  <c r="AE94" i="14"/>
  <c r="AI94" i="14"/>
  <c r="AM94" i="14"/>
  <c r="AQ94" i="14"/>
  <c r="AY94" i="14"/>
  <c r="BC94" i="14"/>
  <c r="BG94" i="14"/>
  <c r="BK94" i="14"/>
  <c r="E95" i="14"/>
  <c r="I95" i="14"/>
  <c r="M95" i="14"/>
  <c r="U95" i="14"/>
  <c r="AC95" i="14"/>
  <c r="AG95" i="14"/>
  <c r="AK95" i="14"/>
  <c r="AO95" i="14"/>
  <c r="AS95" i="14"/>
  <c r="AW95" i="14"/>
  <c r="BA95" i="14"/>
  <c r="BE95" i="14"/>
  <c r="BI95" i="14"/>
  <c r="BM95" i="14"/>
  <c r="BL97" i="14"/>
  <c r="BH97" i="14"/>
  <c r="BD97" i="14"/>
  <c r="AZ97" i="14"/>
  <c r="AV97" i="14"/>
  <c r="AR97" i="14"/>
  <c r="AN97" i="14"/>
  <c r="AJ97" i="14"/>
  <c r="AF97" i="14"/>
  <c r="AB97" i="14"/>
  <c r="X97" i="14"/>
  <c r="T97" i="14"/>
  <c r="P97" i="14"/>
  <c r="L97" i="14"/>
  <c r="H97" i="14"/>
  <c r="D97" i="14"/>
  <c r="BM97" i="14"/>
  <c r="BI97" i="14"/>
  <c r="BE97" i="14"/>
  <c r="BA97" i="14"/>
  <c r="AW97" i="14"/>
  <c r="AS97" i="14"/>
  <c r="AO97" i="14"/>
  <c r="AK97" i="14"/>
  <c r="AG97" i="14"/>
  <c r="AC97" i="14"/>
  <c r="U97" i="14"/>
  <c r="M97" i="14"/>
  <c r="I97" i="14"/>
  <c r="E97" i="14"/>
  <c r="J97" i="14"/>
  <c r="R97" i="14"/>
  <c r="Z97" i="14"/>
  <c r="AH97" i="14"/>
  <c r="AP97" i="14"/>
  <c r="AX97" i="14"/>
  <c r="BF97" i="14"/>
  <c r="G101" i="14"/>
  <c r="R101" i="14"/>
  <c r="AH101" i="14"/>
  <c r="N103" i="14"/>
  <c r="AD103" i="14"/>
  <c r="AT103" i="14"/>
  <c r="AU103" i="14" s="1"/>
  <c r="F53" i="14"/>
  <c r="J53" i="14"/>
  <c r="N53" i="14"/>
  <c r="R53" i="14"/>
  <c r="V53" i="14"/>
  <c r="Z53" i="14"/>
  <c r="AD53" i="14"/>
  <c r="AH53" i="14"/>
  <c r="AL53" i="14"/>
  <c r="AP53" i="14"/>
  <c r="AT53" i="14"/>
  <c r="AU53" i="14" s="1"/>
  <c r="AX53" i="14"/>
  <c r="BB53" i="14"/>
  <c r="BF53" i="14"/>
  <c r="BJ53" i="14"/>
  <c r="F55" i="14"/>
  <c r="J55" i="14"/>
  <c r="N55" i="14"/>
  <c r="R55" i="14"/>
  <c r="V55" i="14"/>
  <c r="Z55" i="14"/>
  <c r="AD55" i="14"/>
  <c r="AH55" i="14"/>
  <c r="AL55" i="14"/>
  <c r="AP55" i="14"/>
  <c r="AT55" i="14"/>
  <c r="AU55" i="14" s="1"/>
  <c r="AX55" i="14"/>
  <c r="BB55" i="14"/>
  <c r="BF55" i="14"/>
  <c r="BJ55" i="14"/>
  <c r="F57" i="14"/>
  <c r="J57" i="14"/>
  <c r="N57" i="14"/>
  <c r="R57" i="14"/>
  <c r="V57" i="14"/>
  <c r="Z57" i="14"/>
  <c r="AD57" i="14"/>
  <c r="AH57" i="14"/>
  <c r="AL57" i="14"/>
  <c r="AP57" i="14"/>
  <c r="AT57" i="14"/>
  <c r="AU57" i="14" s="1"/>
  <c r="AX57" i="14"/>
  <c r="BB57" i="14"/>
  <c r="BF57" i="14"/>
  <c r="BJ57" i="14"/>
  <c r="F59" i="14"/>
  <c r="J59" i="14"/>
  <c r="N59" i="14"/>
  <c r="R59" i="14"/>
  <c r="V59" i="14"/>
  <c r="Z59" i="14"/>
  <c r="AD59" i="14"/>
  <c r="AH59" i="14"/>
  <c r="AL59" i="14"/>
  <c r="AP59" i="14"/>
  <c r="AT59" i="14"/>
  <c r="AU59" i="14" s="1"/>
  <c r="AX59" i="14"/>
  <c r="BB59" i="14"/>
  <c r="BF59" i="14"/>
  <c r="BJ59" i="14"/>
  <c r="F70" i="14"/>
  <c r="J70" i="14"/>
  <c r="N70" i="14"/>
  <c r="R70" i="14"/>
  <c r="V70" i="14"/>
  <c r="Z70" i="14"/>
  <c r="AD70" i="14"/>
  <c r="AH70" i="14"/>
  <c r="AL70" i="14"/>
  <c r="AP70" i="14"/>
  <c r="AT70" i="14"/>
  <c r="AU70" i="14" s="1"/>
  <c r="AX70" i="14"/>
  <c r="BB70" i="14"/>
  <c r="BF70" i="14"/>
  <c r="BJ70" i="14"/>
  <c r="F72" i="14"/>
  <c r="J72" i="14"/>
  <c r="N72" i="14"/>
  <c r="R72" i="14"/>
  <c r="V72" i="14"/>
  <c r="Z72" i="14"/>
  <c r="AD72" i="14"/>
  <c r="AH72" i="14"/>
  <c r="AL72" i="14"/>
  <c r="AP72" i="14"/>
  <c r="AT72" i="14"/>
  <c r="AU72" i="14" s="1"/>
  <c r="AX72" i="14"/>
  <c r="BB72" i="14"/>
  <c r="BF72" i="14"/>
  <c r="BJ72" i="14"/>
  <c r="F74" i="14"/>
  <c r="J74" i="14"/>
  <c r="N74" i="14"/>
  <c r="R74" i="14"/>
  <c r="V74" i="14"/>
  <c r="Z74" i="14"/>
  <c r="AD74" i="14"/>
  <c r="AH74" i="14"/>
  <c r="AL74" i="14"/>
  <c r="AP74" i="14"/>
  <c r="AT74" i="14"/>
  <c r="AU74" i="14" s="1"/>
  <c r="AX74" i="14"/>
  <c r="BB74" i="14"/>
  <c r="BF74" i="14"/>
  <c r="BJ74" i="14"/>
  <c r="F76" i="14"/>
  <c r="J76" i="14"/>
  <c r="N76" i="14"/>
  <c r="R76" i="14"/>
  <c r="V76" i="14"/>
  <c r="Z76" i="14"/>
  <c r="AD76" i="14"/>
  <c r="AH76" i="14"/>
  <c r="AL76" i="14"/>
  <c r="AP76" i="14"/>
  <c r="AT76" i="14"/>
  <c r="AU76" i="14" s="1"/>
  <c r="AX76" i="14"/>
  <c r="BB76" i="14"/>
  <c r="BF76" i="14"/>
  <c r="BJ76" i="14"/>
  <c r="F78" i="14"/>
  <c r="J78" i="14"/>
  <c r="N78" i="14"/>
  <c r="R78" i="14"/>
  <c r="V78" i="14"/>
  <c r="Z78" i="14"/>
  <c r="AD78" i="14"/>
  <c r="AH78" i="14"/>
  <c r="AL78" i="14"/>
  <c r="AQ78" i="14"/>
  <c r="AY78" i="14"/>
  <c r="BC78" i="14"/>
  <c r="BG78" i="14"/>
  <c r="BK78" i="14"/>
  <c r="F89" i="14"/>
  <c r="J89" i="14"/>
  <c r="N89" i="14"/>
  <c r="R89" i="14"/>
  <c r="V89" i="14"/>
  <c r="Z89" i="14"/>
  <c r="AD89" i="14"/>
  <c r="AH89" i="14"/>
  <c r="AL89" i="14"/>
  <c r="AP89" i="14"/>
  <c r="AT89" i="14"/>
  <c r="AU89" i="14" s="1"/>
  <c r="AX89" i="14"/>
  <c r="BB89" i="14"/>
  <c r="BF89" i="14"/>
  <c r="BJ89" i="14"/>
  <c r="F91" i="14"/>
  <c r="J91" i="14"/>
  <c r="N91" i="14"/>
  <c r="R91" i="14"/>
  <c r="V91" i="14"/>
  <c r="Z91" i="14"/>
  <c r="AD91" i="14"/>
  <c r="AH91" i="14"/>
  <c r="AL91" i="14"/>
  <c r="AP91" i="14"/>
  <c r="AT91" i="14"/>
  <c r="AU91" i="14" s="1"/>
  <c r="AX91" i="14"/>
  <c r="BB91" i="14"/>
  <c r="BF91" i="14"/>
  <c r="BJ91" i="14"/>
  <c r="F93" i="14"/>
  <c r="J93" i="14"/>
  <c r="N93" i="14"/>
  <c r="R93" i="14"/>
  <c r="V93" i="14"/>
  <c r="Z93" i="14"/>
  <c r="AD93" i="14"/>
  <c r="AH93" i="14"/>
  <c r="AL93" i="14"/>
  <c r="AP93" i="14"/>
  <c r="AT93" i="14"/>
  <c r="AU93" i="14" s="1"/>
  <c r="AX93" i="14"/>
  <c r="BB93" i="14"/>
  <c r="BF93" i="14"/>
  <c r="BJ93" i="14"/>
  <c r="F95" i="14"/>
  <c r="J95" i="14"/>
  <c r="N95" i="14"/>
  <c r="R95" i="14"/>
  <c r="V95" i="14"/>
  <c r="Z95" i="14"/>
  <c r="AD95" i="14"/>
  <c r="AH95" i="14"/>
  <c r="AL95" i="14"/>
  <c r="AP95" i="14"/>
  <c r="AT95" i="14"/>
  <c r="AU95" i="14" s="1"/>
  <c r="AX95" i="14"/>
  <c r="BB95" i="14"/>
  <c r="BF95" i="14"/>
  <c r="BJ95" i="14"/>
  <c r="BL101" i="14"/>
  <c r="BH101" i="14"/>
  <c r="BD101" i="14"/>
  <c r="AZ101" i="14"/>
  <c r="AV101" i="14"/>
  <c r="AR101" i="14"/>
  <c r="AN101" i="14"/>
  <c r="AJ101" i="14"/>
  <c r="AF101" i="14"/>
  <c r="AB101" i="14"/>
  <c r="X101" i="14"/>
  <c r="T101" i="14"/>
  <c r="P101" i="14"/>
  <c r="L101" i="14"/>
  <c r="H101" i="14"/>
  <c r="D101" i="14"/>
  <c r="BK101" i="14"/>
  <c r="BG101" i="14"/>
  <c r="BC101" i="14"/>
  <c r="AY101" i="14"/>
  <c r="AQ101" i="14"/>
  <c r="AM101" i="14"/>
  <c r="AI101" i="14"/>
  <c r="AE101" i="14"/>
  <c r="AA101" i="14"/>
  <c r="W101" i="14"/>
  <c r="S101" i="14"/>
  <c r="O101" i="14"/>
  <c r="BM101" i="14"/>
  <c r="BI101" i="14"/>
  <c r="BE101" i="14"/>
  <c r="BA101" i="14"/>
  <c r="AW101" i="14"/>
  <c r="AS101" i="14"/>
  <c r="AO101" i="14"/>
  <c r="AK101" i="14"/>
  <c r="AG101" i="14"/>
  <c r="AC101" i="14"/>
  <c r="U101" i="14"/>
  <c r="M101" i="14"/>
  <c r="I101" i="14"/>
  <c r="E101" i="14"/>
  <c r="J101" i="14"/>
  <c r="V101" i="14"/>
  <c r="AL101" i="14"/>
  <c r="BB101" i="14"/>
  <c r="BL103" i="14"/>
  <c r="BH103" i="14"/>
  <c r="BD103" i="14"/>
  <c r="AZ103" i="14"/>
  <c r="AV103" i="14"/>
  <c r="AR103" i="14"/>
  <c r="AN103" i="14"/>
  <c r="AJ103" i="14"/>
  <c r="AF103" i="14"/>
  <c r="AB103" i="14"/>
  <c r="X103" i="14"/>
  <c r="T103" i="14"/>
  <c r="P103" i="14"/>
  <c r="L103" i="14"/>
  <c r="H103" i="14"/>
  <c r="D103" i="14"/>
  <c r="BK103" i="14"/>
  <c r="BG103" i="14"/>
  <c r="BC103" i="14"/>
  <c r="AY103" i="14"/>
  <c r="AQ103" i="14"/>
  <c r="AM103" i="14"/>
  <c r="AI103" i="14"/>
  <c r="AE103" i="14"/>
  <c r="AA103" i="14"/>
  <c r="W103" i="14"/>
  <c r="S103" i="14"/>
  <c r="O103" i="14"/>
  <c r="K103" i="14"/>
  <c r="G103" i="14"/>
  <c r="C103" i="14"/>
  <c r="BM103" i="14"/>
  <c r="BI103" i="14"/>
  <c r="BE103" i="14"/>
  <c r="BA103" i="14"/>
  <c r="AW103" i="14"/>
  <c r="AS103" i="14"/>
  <c r="AO103" i="14"/>
  <c r="AK103" i="14"/>
  <c r="AG103" i="14"/>
  <c r="AC103" i="14"/>
  <c r="U103" i="14"/>
  <c r="M103" i="14"/>
  <c r="I103" i="14"/>
  <c r="E103" i="14"/>
  <c r="R103" i="14"/>
  <c r="AH103" i="14"/>
  <c r="AX103" i="14"/>
  <c r="J33" i="14"/>
  <c r="AD33" i="14"/>
  <c r="AP33" i="14"/>
  <c r="BB33" i="14"/>
  <c r="J35" i="14"/>
  <c r="AD35" i="14"/>
  <c r="AP35" i="14"/>
  <c r="BB35" i="14"/>
  <c r="BF35" i="14"/>
  <c r="F37" i="14"/>
  <c r="J37" i="14"/>
  <c r="N37" i="14"/>
  <c r="R37" i="14"/>
  <c r="V37" i="14"/>
  <c r="Z37" i="14"/>
  <c r="AD37" i="14"/>
  <c r="AH37" i="14"/>
  <c r="AL37" i="14"/>
  <c r="AP37" i="14"/>
  <c r="AT37" i="14"/>
  <c r="AU37" i="14" s="1"/>
  <c r="AX37" i="14"/>
  <c r="BB37" i="14"/>
  <c r="BF37" i="14"/>
  <c r="BJ37" i="14"/>
  <c r="F39" i="14"/>
  <c r="J39" i="14"/>
  <c r="N39" i="14"/>
  <c r="R39" i="14"/>
  <c r="V39" i="14"/>
  <c r="Z39" i="14"/>
  <c r="AD39" i="14"/>
  <c r="AH39" i="14"/>
  <c r="AL39" i="14"/>
  <c r="AP39" i="14"/>
  <c r="AT39" i="14"/>
  <c r="AU39" i="14" s="1"/>
  <c r="AX39" i="14"/>
  <c r="BB39" i="14"/>
  <c r="BF39" i="14"/>
  <c r="BJ39" i="14"/>
  <c r="F41" i="14"/>
  <c r="J41" i="14"/>
  <c r="N41" i="14"/>
  <c r="R41" i="14"/>
  <c r="V41" i="14"/>
  <c r="Z41" i="14"/>
  <c r="AD41" i="14"/>
  <c r="AH41" i="14"/>
  <c r="AL41" i="14"/>
  <c r="AP41" i="14"/>
  <c r="AT41" i="14"/>
  <c r="AU41" i="14" s="1"/>
  <c r="AX41" i="14"/>
  <c r="BB41" i="14"/>
  <c r="BF41" i="14"/>
  <c r="BJ41" i="14"/>
  <c r="F43" i="14"/>
  <c r="J43" i="14"/>
  <c r="N43" i="14"/>
  <c r="R43" i="14"/>
  <c r="V43" i="14"/>
  <c r="Z43" i="14"/>
  <c r="AD43" i="14"/>
  <c r="AH43" i="14"/>
  <c r="AL43" i="14"/>
  <c r="AP43" i="14"/>
  <c r="AT43" i="14"/>
  <c r="AU43" i="14" s="1"/>
  <c r="AX43" i="14"/>
  <c r="BB43" i="14"/>
  <c r="BF43" i="14"/>
  <c r="BJ43" i="14"/>
  <c r="F45" i="14"/>
  <c r="J45" i="14"/>
  <c r="N45" i="14"/>
  <c r="R45" i="14"/>
  <c r="V45" i="14"/>
  <c r="Z45" i="14"/>
  <c r="AD45" i="14"/>
  <c r="AH45" i="14"/>
  <c r="AL45" i="14"/>
  <c r="AP45" i="14"/>
  <c r="AT45" i="14"/>
  <c r="AU45" i="14" s="1"/>
  <c r="AX45" i="14"/>
  <c r="BB45" i="14"/>
  <c r="BF45" i="14"/>
  <c r="BJ45" i="14"/>
  <c r="F47" i="14"/>
  <c r="J47" i="14"/>
  <c r="N47" i="14"/>
  <c r="R47" i="14"/>
  <c r="V47" i="14"/>
  <c r="Z47" i="14"/>
  <c r="AD47" i="14"/>
  <c r="AH47" i="14"/>
  <c r="AL47" i="14"/>
  <c r="AP47" i="14"/>
  <c r="AT47" i="14"/>
  <c r="AU47" i="14" s="1"/>
  <c r="AX47" i="14"/>
  <c r="BB47" i="14"/>
  <c r="BF47" i="14"/>
  <c r="BJ47" i="14"/>
  <c r="F49" i="14"/>
  <c r="J49" i="14"/>
  <c r="N49" i="14"/>
  <c r="R49" i="14"/>
  <c r="V49" i="14"/>
  <c r="Z49" i="14"/>
  <c r="AD49" i="14"/>
  <c r="AH49" i="14"/>
  <c r="AL49" i="14"/>
  <c r="AP49" i="14"/>
  <c r="AT49" i="14"/>
  <c r="AU49" i="14" s="1"/>
  <c r="AX49" i="14"/>
  <c r="BB49" i="14"/>
  <c r="BF49" i="14"/>
  <c r="BJ49" i="14"/>
  <c r="F51" i="14"/>
  <c r="J51" i="14"/>
  <c r="N51" i="14"/>
  <c r="R51" i="14"/>
  <c r="V51" i="14"/>
  <c r="Z51" i="14"/>
  <c r="AD51" i="14"/>
  <c r="AH51" i="14"/>
  <c r="AL51" i="14"/>
  <c r="AQ51" i="14"/>
  <c r="AY51" i="14"/>
  <c r="BC51" i="14"/>
  <c r="BG51" i="14"/>
  <c r="BK51" i="14"/>
  <c r="C53" i="14"/>
  <c r="G53" i="14"/>
  <c r="K53" i="14"/>
  <c r="O53" i="14"/>
  <c r="S53" i="14"/>
  <c r="W53" i="14"/>
  <c r="AA53" i="14"/>
  <c r="AE53" i="14"/>
  <c r="AI53" i="14"/>
  <c r="AM53" i="14"/>
  <c r="AQ53" i="14"/>
  <c r="AY53" i="14"/>
  <c r="BC53" i="14"/>
  <c r="BG53" i="14"/>
  <c r="BK53" i="14"/>
  <c r="C55" i="14"/>
  <c r="G55" i="14"/>
  <c r="K55" i="14"/>
  <c r="O55" i="14"/>
  <c r="S55" i="14"/>
  <c r="W55" i="14"/>
  <c r="AA55" i="14"/>
  <c r="AE55" i="14"/>
  <c r="AI55" i="14"/>
  <c r="AM55" i="14"/>
  <c r="AQ55" i="14"/>
  <c r="AY55" i="14"/>
  <c r="BC55" i="14"/>
  <c r="BG55" i="14"/>
  <c r="BK55" i="14"/>
  <c r="C57" i="14"/>
  <c r="G57" i="14"/>
  <c r="K57" i="14"/>
  <c r="O57" i="14"/>
  <c r="S57" i="14"/>
  <c r="W57" i="14"/>
  <c r="AA57" i="14"/>
  <c r="AE57" i="14"/>
  <c r="AI57" i="14"/>
  <c r="AM57" i="14"/>
  <c r="AQ57" i="14"/>
  <c r="AY57" i="14"/>
  <c r="BC57" i="14"/>
  <c r="BG57" i="14"/>
  <c r="BK57" i="14"/>
  <c r="C59" i="14"/>
  <c r="G59" i="14"/>
  <c r="K59" i="14"/>
  <c r="O59" i="14"/>
  <c r="S59" i="14"/>
  <c r="W59" i="14"/>
  <c r="AA59" i="14"/>
  <c r="AE59" i="14"/>
  <c r="AI59" i="14"/>
  <c r="AM59" i="14"/>
  <c r="AQ59" i="14"/>
  <c r="AY59" i="14"/>
  <c r="BC59" i="14"/>
  <c r="BG59" i="14"/>
  <c r="BK59" i="14"/>
  <c r="F62" i="14"/>
  <c r="J62" i="14"/>
  <c r="N62" i="14"/>
  <c r="R62" i="14"/>
  <c r="V62" i="14"/>
  <c r="Z62" i="14"/>
  <c r="AD62" i="14"/>
  <c r="AH62" i="14"/>
  <c r="AL62" i="14"/>
  <c r="AP62" i="14"/>
  <c r="AT62" i="14"/>
  <c r="AU62" i="14" s="1"/>
  <c r="AX62" i="14"/>
  <c r="BB62" i="14"/>
  <c r="BF62" i="14"/>
  <c r="BJ62" i="14"/>
  <c r="F64" i="14"/>
  <c r="J64" i="14"/>
  <c r="N64" i="14"/>
  <c r="R64" i="14"/>
  <c r="V64" i="14"/>
  <c r="Z64" i="14"/>
  <c r="AD64" i="14"/>
  <c r="AH64" i="14"/>
  <c r="AL64" i="14"/>
  <c r="AP64" i="14"/>
  <c r="AT64" i="14"/>
  <c r="AU64" i="14" s="1"/>
  <c r="AX64" i="14"/>
  <c r="BB64" i="14"/>
  <c r="BF64" i="14"/>
  <c r="BJ64" i="14"/>
  <c r="F66" i="14"/>
  <c r="J66" i="14"/>
  <c r="N66" i="14"/>
  <c r="R66" i="14"/>
  <c r="V66" i="14"/>
  <c r="Z66" i="14"/>
  <c r="AD66" i="14"/>
  <c r="AH66" i="14"/>
  <c r="AL66" i="14"/>
  <c r="AP66" i="14"/>
  <c r="AT66" i="14"/>
  <c r="AU66" i="14" s="1"/>
  <c r="AX66" i="14"/>
  <c r="BB66" i="14"/>
  <c r="BF66" i="14"/>
  <c r="BJ66" i="14"/>
  <c r="F68" i="14"/>
  <c r="J68" i="14"/>
  <c r="N68" i="14"/>
  <c r="R68" i="14"/>
  <c r="V68" i="14"/>
  <c r="Z68" i="14"/>
  <c r="AD68" i="14"/>
  <c r="AH68" i="14"/>
  <c r="AL68" i="14"/>
  <c r="AP68" i="14"/>
  <c r="AT68" i="14"/>
  <c r="AU68" i="14" s="1"/>
  <c r="AX68" i="14"/>
  <c r="BB68" i="14"/>
  <c r="BF68" i="14"/>
  <c r="BJ68" i="14"/>
  <c r="C70" i="14"/>
  <c r="G70" i="14"/>
  <c r="K70" i="14"/>
  <c r="O70" i="14"/>
  <c r="S70" i="14"/>
  <c r="W70" i="14"/>
  <c r="AA70" i="14"/>
  <c r="AE70" i="14"/>
  <c r="AI70" i="14"/>
  <c r="AM70" i="14"/>
  <c r="AQ70" i="14"/>
  <c r="AY70" i="14"/>
  <c r="BC70" i="14"/>
  <c r="BG70" i="14"/>
  <c r="BK70" i="14"/>
  <c r="C72" i="14"/>
  <c r="G72" i="14"/>
  <c r="K72" i="14"/>
  <c r="O72" i="14"/>
  <c r="S72" i="14"/>
  <c r="W72" i="14"/>
  <c r="AA72" i="14"/>
  <c r="AE72" i="14"/>
  <c r="AI72" i="14"/>
  <c r="AM72" i="14"/>
  <c r="AQ72" i="14"/>
  <c r="AY72" i="14"/>
  <c r="BC72" i="14"/>
  <c r="BG72" i="14"/>
  <c r="BK72" i="14"/>
  <c r="C74" i="14"/>
  <c r="G74" i="14"/>
  <c r="K74" i="14"/>
  <c r="O74" i="14"/>
  <c r="S74" i="14"/>
  <c r="W74" i="14"/>
  <c r="AA74" i="14"/>
  <c r="AE74" i="14"/>
  <c r="AI74" i="14"/>
  <c r="AM74" i="14"/>
  <c r="AQ74" i="14"/>
  <c r="AY74" i="14"/>
  <c r="BC74" i="14"/>
  <c r="BG74" i="14"/>
  <c r="BK74" i="14"/>
  <c r="C76" i="14"/>
  <c r="G76" i="14"/>
  <c r="K76" i="14"/>
  <c r="O76" i="14"/>
  <c r="S76" i="14"/>
  <c r="W76" i="14"/>
  <c r="AA76" i="14"/>
  <c r="AE76" i="14"/>
  <c r="AI76" i="14"/>
  <c r="AM76" i="14"/>
  <c r="AQ76" i="14"/>
  <c r="AY76" i="14"/>
  <c r="BC76" i="14"/>
  <c r="BG76" i="14"/>
  <c r="BK76" i="14"/>
  <c r="BI77" i="14"/>
  <c r="BM77" i="14"/>
  <c r="C78" i="14"/>
  <c r="G78" i="14"/>
  <c r="K78" i="14"/>
  <c r="O78" i="14"/>
  <c r="S78" i="14"/>
  <c r="W78" i="14"/>
  <c r="AA78" i="14"/>
  <c r="AE78" i="14"/>
  <c r="AI78" i="14"/>
  <c r="AN78" i="14"/>
  <c r="AR78" i="14"/>
  <c r="AV78" i="14"/>
  <c r="AZ78" i="14"/>
  <c r="BD78" i="14"/>
  <c r="BH78" i="14"/>
  <c r="BL78" i="14"/>
  <c r="F79" i="14"/>
  <c r="J79" i="14"/>
  <c r="N79" i="14"/>
  <c r="R79" i="14"/>
  <c r="V79" i="14"/>
  <c r="Z79" i="14"/>
  <c r="AD79" i="14"/>
  <c r="AH79" i="14"/>
  <c r="AL79" i="14"/>
  <c r="AP79" i="14"/>
  <c r="AT79" i="14"/>
  <c r="AU79" i="14" s="1"/>
  <c r="AX79" i="14"/>
  <c r="BB79" i="14"/>
  <c r="BF79" i="14"/>
  <c r="BJ79" i="14"/>
  <c r="BD80" i="14"/>
  <c r="BH80" i="14"/>
  <c r="BL80" i="14"/>
  <c r="F81" i="14"/>
  <c r="J81" i="14"/>
  <c r="N81" i="14"/>
  <c r="R81" i="14"/>
  <c r="V81" i="14"/>
  <c r="Z81" i="14"/>
  <c r="AD81" i="14"/>
  <c r="AH81" i="14"/>
  <c r="AL81" i="14"/>
  <c r="AP81" i="14"/>
  <c r="AT81" i="14"/>
  <c r="AU81" i="14" s="1"/>
  <c r="AX81" i="14"/>
  <c r="BB81" i="14"/>
  <c r="BF81" i="14"/>
  <c r="BJ81" i="14"/>
  <c r="AN82" i="14"/>
  <c r="AR82" i="14"/>
  <c r="AV82" i="14"/>
  <c r="AZ82" i="14"/>
  <c r="BD82" i="14"/>
  <c r="BH82" i="14"/>
  <c r="BL82" i="14"/>
  <c r="F83" i="14"/>
  <c r="J83" i="14"/>
  <c r="N83" i="14"/>
  <c r="R83" i="14"/>
  <c r="V83" i="14"/>
  <c r="Z83" i="14"/>
  <c r="AD83" i="14"/>
  <c r="AH83" i="14"/>
  <c r="AL83" i="14"/>
  <c r="AP83" i="14"/>
  <c r="AT83" i="14"/>
  <c r="AU83" i="14" s="1"/>
  <c r="AX83" i="14"/>
  <c r="BB83" i="14"/>
  <c r="BF83" i="14"/>
  <c r="BJ83" i="14"/>
  <c r="AR84" i="14"/>
  <c r="AV84" i="14"/>
  <c r="AZ84" i="14"/>
  <c r="BD84" i="14"/>
  <c r="BH84" i="14"/>
  <c r="BL84" i="14"/>
  <c r="F85" i="14"/>
  <c r="J85" i="14"/>
  <c r="N85" i="14"/>
  <c r="R85" i="14"/>
  <c r="V85" i="14"/>
  <c r="Z85" i="14"/>
  <c r="AD85" i="14"/>
  <c r="AH85" i="14"/>
  <c r="AL85" i="14"/>
  <c r="AP85" i="14"/>
  <c r="AT85" i="14"/>
  <c r="AU85" i="14" s="1"/>
  <c r="AX85" i="14"/>
  <c r="BB85" i="14"/>
  <c r="BF85" i="14"/>
  <c r="BJ85" i="14"/>
  <c r="AF86" i="14"/>
  <c r="AJ86" i="14"/>
  <c r="AN86" i="14"/>
  <c r="AR86" i="14"/>
  <c r="AV86" i="14"/>
  <c r="AZ86" i="14"/>
  <c r="BD86" i="14"/>
  <c r="BH86" i="14"/>
  <c r="BL86" i="14"/>
  <c r="F87" i="14"/>
  <c r="J87" i="14"/>
  <c r="N87" i="14"/>
  <c r="R87" i="14"/>
  <c r="V87" i="14"/>
  <c r="Z87" i="14"/>
  <c r="AD87" i="14"/>
  <c r="AH87" i="14"/>
  <c r="AL87" i="14"/>
  <c r="AQ87" i="14"/>
  <c r="AY87" i="14"/>
  <c r="BC87" i="14"/>
  <c r="BG87" i="14"/>
  <c r="BK87" i="14"/>
  <c r="AC88" i="14"/>
  <c r="AG88" i="14"/>
  <c r="AK88" i="14"/>
  <c r="AO88" i="14"/>
  <c r="AS88" i="14"/>
  <c r="AW88" i="14"/>
  <c r="BA88" i="14"/>
  <c r="BE88" i="14"/>
  <c r="BI88" i="14"/>
  <c r="BM88" i="14"/>
  <c r="C89" i="14"/>
  <c r="G89" i="14"/>
  <c r="K89" i="14"/>
  <c r="O89" i="14"/>
  <c r="S89" i="14"/>
  <c r="W89" i="14"/>
  <c r="AA89" i="14"/>
  <c r="AE89" i="14"/>
  <c r="AI89" i="14"/>
  <c r="AM89" i="14"/>
  <c r="AQ89" i="14"/>
  <c r="AY89" i="14"/>
  <c r="BC89" i="14"/>
  <c r="BG89" i="14"/>
  <c r="BK89" i="14"/>
  <c r="E90" i="14"/>
  <c r="I90" i="14"/>
  <c r="M90" i="14"/>
  <c r="U90" i="14"/>
  <c r="AC90" i="14"/>
  <c r="AG90" i="14"/>
  <c r="AK90" i="14"/>
  <c r="AO90" i="14"/>
  <c r="AS90" i="14"/>
  <c r="AW90" i="14"/>
  <c r="BA90" i="14"/>
  <c r="BE90" i="14"/>
  <c r="BI90" i="14"/>
  <c r="BM90" i="14"/>
  <c r="C91" i="14"/>
  <c r="G91" i="14"/>
  <c r="K91" i="14"/>
  <c r="O91" i="14"/>
  <c r="S91" i="14"/>
  <c r="W91" i="14"/>
  <c r="AA91" i="14"/>
  <c r="AE91" i="14"/>
  <c r="AI91" i="14"/>
  <c r="AM91" i="14"/>
  <c r="AQ91" i="14"/>
  <c r="AY91" i="14"/>
  <c r="BC91" i="14"/>
  <c r="BG91" i="14"/>
  <c r="BK91" i="14"/>
  <c r="E92" i="14"/>
  <c r="I92" i="14"/>
  <c r="M92" i="14"/>
  <c r="U92" i="14"/>
  <c r="AC92" i="14"/>
  <c r="AG92" i="14"/>
  <c r="AK92" i="14"/>
  <c r="AO92" i="14"/>
  <c r="AS92" i="14"/>
  <c r="AW92" i="14"/>
  <c r="BA92" i="14"/>
  <c r="BE92" i="14"/>
  <c r="BI92" i="14"/>
  <c r="BM92" i="14"/>
  <c r="C93" i="14"/>
  <c r="G93" i="14"/>
  <c r="K93" i="14"/>
  <c r="O93" i="14"/>
  <c r="S93" i="14"/>
  <c r="W93" i="14"/>
  <c r="AA93" i="14"/>
  <c r="AE93" i="14"/>
  <c r="AI93" i="14"/>
  <c r="AM93" i="14"/>
  <c r="AQ93" i="14"/>
  <c r="AY93" i="14"/>
  <c r="BC93" i="14"/>
  <c r="BG93" i="14"/>
  <c r="BK93" i="14"/>
  <c r="E94" i="14"/>
  <c r="I94" i="14"/>
  <c r="M94" i="14"/>
  <c r="U94" i="14"/>
  <c r="AC94" i="14"/>
  <c r="AG94" i="14"/>
  <c r="AK94" i="14"/>
  <c r="AO94" i="14"/>
  <c r="AS94" i="14"/>
  <c r="AW94" i="14"/>
  <c r="BA94" i="14"/>
  <c r="BE94" i="14"/>
  <c r="BI94" i="14"/>
  <c r="BM94" i="14"/>
  <c r="C95" i="14"/>
  <c r="G95" i="14"/>
  <c r="K95" i="14"/>
  <c r="O95" i="14"/>
  <c r="S95" i="14"/>
  <c r="W95" i="14"/>
  <c r="AA95" i="14"/>
  <c r="AE95" i="14"/>
  <c r="AI95" i="14"/>
  <c r="AM95" i="14"/>
  <c r="AQ95" i="14"/>
  <c r="AY95" i="14"/>
  <c r="BC95" i="14"/>
  <c r="BG95" i="14"/>
  <c r="BK95" i="14"/>
  <c r="BJ96" i="14"/>
  <c r="BF96" i="14"/>
  <c r="BB96" i="14"/>
  <c r="AX96" i="14"/>
  <c r="AT96" i="14"/>
  <c r="AU96" i="14" s="1"/>
  <c r="AP96" i="14"/>
  <c r="AK96" i="14"/>
  <c r="AG96" i="14"/>
  <c r="AC96" i="14"/>
  <c r="U96" i="14"/>
  <c r="M96" i="14"/>
  <c r="I96" i="14"/>
  <c r="E96" i="14"/>
  <c r="BK96" i="14"/>
  <c r="BG96" i="14"/>
  <c r="BC96" i="14"/>
  <c r="AY96" i="14"/>
  <c r="AQ96" i="14"/>
  <c r="AL96" i="14"/>
  <c r="AH96" i="14"/>
  <c r="AD96" i="14"/>
  <c r="Z96" i="14"/>
  <c r="G96" i="14"/>
  <c r="L96" i="14"/>
  <c r="R96" i="14"/>
  <c r="W96" i="14"/>
  <c r="AE96" i="14"/>
  <c r="AN96" i="14"/>
  <c r="AV96" i="14"/>
  <c r="BD96" i="14"/>
  <c r="BL96" i="14"/>
  <c r="F97" i="14"/>
  <c r="N97" i="14"/>
  <c r="V97" i="14"/>
  <c r="AD97" i="14"/>
  <c r="AL97" i="14"/>
  <c r="AT97" i="14"/>
  <c r="AU97" i="14" s="1"/>
  <c r="BB97" i="14"/>
  <c r="BJ97" i="14"/>
  <c r="BL99" i="14"/>
  <c r="BH99" i="14"/>
  <c r="BD99" i="14"/>
  <c r="AZ99" i="14"/>
  <c r="AV99" i="14"/>
  <c r="AR99" i="14"/>
  <c r="AN99" i="14"/>
  <c r="AJ99" i="14"/>
  <c r="AF99" i="14"/>
  <c r="AB99" i="14"/>
  <c r="X99" i="14"/>
  <c r="T99" i="14"/>
  <c r="P99" i="14"/>
  <c r="L99" i="14"/>
  <c r="H99" i="14"/>
  <c r="D99" i="14"/>
  <c r="BM99" i="14"/>
  <c r="BI99" i="14"/>
  <c r="BE99" i="14"/>
  <c r="BA99" i="14"/>
  <c r="AW99" i="14"/>
  <c r="AS99" i="14"/>
  <c r="AO99" i="14"/>
  <c r="AK99" i="14"/>
  <c r="AG99" i="14"/>
  <c r="AC99" i="14"/>
  <c r="U99" i="14"/>
  <c r="M99" i="14"/>
  <c r="I99" i="14"/>
  <c r="E99" i="14"/>
  <c r="J99" i="14"/>
  <c r="R99" i="14"/>
  <c r="Z99" i="14"/>
  <c r="AH99" i="14"/>
  <c r="AP99" i="14"/>
  <c r="AX99" i="14"/>
  <c r="BF99" i="14"/>
  <c r="C101" i="14"/>
  <c r="K101" i="14"/>
  <c r="Q101" i="14" s="1"/>
  <c r="Z101" i="14"/>
  <c r="AP101" i="14"/>
  <c r="BF101" i="14"/>
  <c r="F103" i="14"/>
  <c r="V103" i="14"/>
  <c r="AL103" i="14"/>
  <c r="BB103" i="14"/>
  <c r="N33" i="14"/>
  <c r="V33" i="14"/>
  <c r="AH33" i="14"/>
  <c r="AX33" i="14"/>
  <c r="BJ33" i="14"/>
  <c r="F35" i="14"/>
  <c r="R35" i="14"/>
  <c r="Z35" i="14"/>
  <c r="AL35" i="14"/>
  <c r="AX35" i="14"/>
  <c r="AK26" i="14"/>
  <c r="AK28" i="14"/>
  <c r="AK30" i="14"/>
  <c r="AK32" i="14"/>
  <c r="BI32" i="14"/>
  <c r="C33" i="14"/>
  <c r="G33" i="14"/>
  <c r="K33" i="14"/>
  <c r="O33" i="14"/>
  <c r="S33" i="14"/>
  <c r="W33" i="14"/>
  <c r="AA33" i="14"/>
  <c r="AE33" i="14"/>
  <c r="AI33" i="14"/>
  <c r="AM33" i="14"/>
  <c r="AQ33" i="14"/>
  <c r="AY33" i="14"/>
  <c r="BC33" i="14"/>
  <c r="BG33" i="14"/>
  <c r="U34" i="14"/>
  <c r="AC34" i="14"/>
  <c r="AG34" i="14"/>
  <c r="AK34" i="14"/>
  <c r="AO34" i="14"/>
  <c r="AS34" i="14"/>
  <c r="AW34" i="14"/>
  <c r="BA34" i="14"/>
  <c r="BE34" i="14"/>
  <c r="BO34" i="14" s="1"/>
  <c r="BI34" i="14"/>
  <c r="C35" i="14"/>
  <c r="G35" i="14"/>
  <c r="K35" i="14"/>
  <c r="O35" i="14"/>
  <c r="S35" i="14"/>
  <c r="W35" i="14"/>
  <c r="AA35" i="14"/>
  <c r="AE35" i="14"/>
  <c r="AI35" i="14"/>
  <c r="AM35" i="14"/>
  <c r="AQ35" i="14"/>
  <c r="AY35" i="14"/>
  <c r="BC35" i="14"/>
  <c r="BG35" i="14"/>
  <c r="M36" i="14"/>
  <c r="U36" i="14"/>
  <c r="AC36" i="14"/>
  <c r="AG36" i="14"/>
  <c r="AK36" i="14"/>
  <c r="AO36" i="14"/>
  <c r="AS36" i="14"/>
  <c r="AW36" i="14"/>
  <c r="BA36" i="14"/>
  <c r="BE36" i="14"/>
  <c r="BO36" i="14" s="1"/>
  <c r="BI36" i="14"/>
  <c r="C37" i="14"/>
  <c r="G37" i="14"/>
  <c r="K37" i="14"/>
  <c r="O37" i="14"/>
  <c r="S37" i="14"/>
  <c r="W37" i="14"/>
  <c r="AA37" i="14"/>
  <c r="AE37" i="14"/>
  <c r="AI37" i="14"/>
  <c r="AM37" i="14"/>
  <c r="AQ37" i="14"/>
  <c r="AY37" i="14"/>
  <c r="BC37" i="14"/>
  <c r="BG37" i="14"/>
  <c r="E38" i="14"/>
  <c r="I38" i="14"/>
  <c r="M38" i="14"/>
  <c r="U38" i="14"/>
  <c r="AC38" i="14"/>
  <c r="AG38" i="14"/>
  <c r="AK38" i="14"/>
  <c r="AO38" i="14"/>
  <c r="AS38" i="14"/>
  <c r="AW38" i="14"/>
  <c r="BA38" i="14"/>
  <c r="BE38" i="14"/>
  <c r="BI38" i="14"/>
  <c r="C39" i="14"/>
  <c r="G39" i="14"/>
  <c r="K39" i="14"/>
  <c r="O39" i="14"/>
  <c r="S39" i="14"/>
  <c r="W39" i="14"/>
  <c r="AA39" i="14"/>
  <c r="AE39" i="14"/>
  <c r="AI39" i="14"/>
  <c r="AM39" i="14"/>
  <c r="AQ39" i="14"/>
  <c r="AY39" i="14"/>
  <c r="BC39" i="14"/>
  <c r="BG39" i="14"/>
  <c r="E40" i="14"/>
  <c r="I40" i="14"/>
  <c r="M40" i="14"/>
  <c r="U40" i="14"/>
  <c r="AC40" i="14"/>
  <c r="AG40" i="14"/>
  <c r="AK40" i="14"/>
  <c r="AO40" i="14"/>
  <c r="AS40" i="14"/>
  <c r="AW40" i="14"/>
  <c r="BA40" i="14"/>
  <c r="BE40" i="14"/>
  <c r="BO40" i="14" s="1"/>
  <c r="BI40" i="14"/>
  <c r="C41" i="14"/>
  <c r="G41" i="14"/>
  <c r="K41" i="14"/>
  <c r="O41" i="14"/>
  <c r="S41" i="14"/>
  <c r="W41" i="14"/>
  <c r="AA41" i="14"/>
  <c r="AE41" i="14"/>
  <c r="AI41" i="14"/>
  <c r="AM41" i="14"/>
  <c r="AQ41" i="14"/>
  <c r="AY41" i="14"/>
  <c r="BC41" i="14"/>
  <c r="BG41" i="14"/>
  <c r="E42" i="14"/>
  <c r="I42" i="14"/>
  <c r="M42" i="14"/>
  <c r="U42" i="14"/>
  <c r="AC42" i="14"/>
  <c r="AG42" i="14"/>
  <c r="AK42" i="14"/>
  <c r="AO42" i="14"/>
  <c r="AS42" i="14"/>
  <c r="AW42" i="14"/>
  <c r="BA42" i="14"/>
  <c r="BE42" i="14"/>
  <c r="BO42" i="14" s="1"/>
  <c r="BI42" i="14"/>
  <c r="C43" i="14"/>
  <c r="G43" i="14"/>
  <c r="K43" i="14"/>
  <c r="O43" i="14"/>
  <c r="S43" i="14"/>
  <c r="W43" i="14"/>
  <c r="AA43" i="14"/>
  <c r="AE43" i="14"/>
  <c r="AI43" i="14"/>
  <c r="AM43" i="14"/>
  <c r="AQ43" i="14"/>
  <c r="AY43" i="14"/>
  <c r="BC43" i="14"/>
  <c r="BG43" i="14"/>
  <c r="E44" i="14"/>
  <c r="I44" i="14"/>
  <c r="M44" i="14"/>
  <c r="U44" i="14"/>
  <c r="AC44" i="14"/>
  <c r="AG44" i="14"/>
  <c r="AK44" i="14"/>
  <c r="AO44" i="14"/>
  <c r="AS44" i="14"/>
  <c r="AW44" i="14"/>
  <c r="BA44" i="14"/>
  <c r="BE44" i="14"/>
  <c r="BO44" i="14" s="1"/>
  <c r="BI44" i="14"/>
  <c r="C45" i="14"/>
  <c r="G45" i="14"/>
  <c r="K45" i="14"/>
  <c r="O45" i="14"/>
  <c r="S45" i="14"/>
  <c r="W45" i="14"/>
  <c r="AA45" i="14"/>
  <c r="AE45" i="14"/>
  <c r="AI45" i="14"/>
  <c r="AM45" i="14"/>
  <c r="AQ45" i="14"/>
  <c r="AY45" i="14"/>
  <c r="BC45" i="14"/>
  <c r="BG45" i="14"/>
  <c r="E46" i="14"/>
  <c r="I46" i="14"/>
  <c r="M46" i="14"/>
  <c r="U46" i="14"/>
  <c r="AC46" i="14"/>
  <c r="AG46" i="14"/>
  <c r="AK46" i="14"/>
  <c r="AO46" i="14"/>
  <c r="AS46" i="14"/>
  <c r="AW46" i="14"/>
  <c r="BA46" i="14"/>
  <c r="BE46" i="14"/>
  <c r="BO46" i="14" s="1"/>
  <c r="BI46" i="14"/>
  <c r="C47" i="14"/>
  <c r="G47" i="14"/>
  <c r="K47" i="14"/>
  <c r="O47" i="14"/>
  <c r="S47" i="14"/>
  <c r="W47" i="14"/>
  <c r="AA47" i="14"/>
  <c r="AE47" i="14"/>
  <c r="AI47" i="14"/>
  <c r="AM47" i="14"/>
  <c r="AQ47" i="14"/>
  <c r="AY47" i="14"/>
  <c r="BC47" i="14"/>
  <c r="BG47" i="14"/>
  <c r="E48" i="14"/>
  <c r="I48" i="14"/>
  <c r="M48" i="14"/>
  <c r="U48" i="14"/>
  <c r="AC48" i="14"/>
  <c r="AG48" i="14"/>
  <c r="AK48" i="14"/>
  <c r="AO48" i="14"/>
  <c r="AS48" i="14"/>
  <c r="AW48" i="14"/>
  <c r="BA48" i="14"/>
  <c r="BE48" i="14"/>
  <c r="BI48" i="14"/>
  <c r="C49" i="14"/>
  <c r="G49" i="14"/>
  <c r="K49" i="14"/>
  <c r="O49" i="14"/>
  <c r="S49" i="14"/>
  <c r="W49" i="14"/>
  <c r="AA49" i="14"/>
  <c r="AE49" i="14"/>
  <c r="AI49" i="14"/>
  <c r="AM49" i="14"/>
  <c r="AQ49" i="14"/>
  <c r="AY49" i="14"/>
  <c r="BC49" i="14"/>
  <c r="BG49" i="14"/>
  <c r="E50" i="14"/>
  <c r="I50" i="14"/>
  <c r="M50" i="14"/>
  <c r="U50" i="14"/>
  <c r="AC50" i="14"/>
  <c r="AG50" i="14"/>
  <c r="AK50" i="14"/>
  <c r="AO50" i="14"/>
  <c r="AS50" i="14"/>
  <c r="AW50" i="14"/>
  <c r="BA50" i="14"/>
  <c r="BE50" i="14"/>
  <c r="BO50" i="14" s="1"/>
  <c r="BI50" i="14"/>
  <c r="C51" i="14"/>
  <c r="G51" i="14"/>
  <c r="K51" i="14"/>
  <c r="O51" i="14"/>
  <c r="S51" i="14"/>
  <c r="W51" i="14"/>
  <c r="AA51" i="14"/>
  <c r="AE51" i="14"/>
  <c r="AI51" i="14"/>
  <c r="AN51" i="14"/>
  <c r="AR51" i="14"/>
  <c r="AV51" i="14"/>
  <c r="AZ51" i="14"/>
  <c r="BD51" i="14"/>
  <c r="BO51" i="14" s="1"/>
  <c r="BH51" i="14"/>
  <c r="F52" i="14"/>
  <c r="J52" i="14"/>
  <c r="N52" i="14"/>
  <c r="R52" i="14"/>
  <c r="V52" i="14"/>
  <c r="Z52" i="14"/>
  <c r="AD52" i="14"/>
  <c r="AH52" i="14"/>
  <c r="AL52" i="14"/>
  <c r="AP52" i="14"/>
  <c r="AT52" i="14"/>
  <c r="AU52" i="14" s="1"/>
  <c r="AX52" i="14"/>
  <c r="BB52" i="14"/>
  <c r="BF52" i="14"/>
  <c r="BO52" i="14" s="1"/>
  <c r="D53" i="14"/>
  <c r="H53" i="14"/>
  <c r="L53" i="14"/>
  <c r="P53" i="14"/>
  <c r="T53" i="14"/>
  <c r="X53" i="14"/>
  <c r="AB53" i="14"/>
  <c r="AF53" i="14"/>
  <c r="AJ53" i="14"/>
  <c r="AN53" i="14"/>
  <c r="AR53" i="14"/>
  <c r="AV53" i="14"/>
  <c r="AZ53" i="14"/>
  <c r="BD53" i="14"/>
  <c r="BO53" i="14" s="1"/>
  <c r="BH53" i="14"/>
  <c r="F54" i="14"/>
  <c r="J54" i="14"/>
  <c r="N54" i="14"/>
  <c r="R54" i="14"/>
  <c r="V54" i="14"/>
  <c r="Z54" i="14"/>
  <c r="AD54" i="14"/>
  <c r="AH54" i="14"/>
  <c r="AL54" i="14"/>
  <c r="AP54" i="14"/>
  <c r="AT54" i="14"/>
  <c r="AU54" i="14" s="1"/>
  <c r="AX54" i="14"/>
  <c r="BB54" i="14"/>
  <c r="BF54" i="14"/>
  <c r="BO54" i="14" s="1"/>
  <c r="D55" i="14"/>
  <c r="H55" i="14"/>
  <c r="L55" i="14"/>
  <c r="P55" i="14"/>
  <c r="T55" i="14"/>
  <c r="X55" i="14"/>
  <c r="AB55" i="14"/>
  <c r="AF55" i="14"/>
  <c r="AJ55" i="14"/>
  <c r="AN55" i="14"/>
  <c r="AR55" i="14"/>
  <c r="AV55" i="14"/>
  <c r="AZ55" i="14"/>
  <c r="BD55" i="14"/>
  <c r="BO55" i="14" s="1"/>
  <c r="BH55" i="14"/>
  <c r="F56" i="14"/>
  <c r="J56" i="14"/>
  <c r="N56" i="14"/>
  <c r="R56" i="14"/>
  <c r="V56" i="14"/>
  <c r="Z56" i="14"/>
  <c r="AD56" i="14"/>
  <c r="AH56" i="14"/>
  <c r="AL56" i="14"/>
  <c r="AP56" i="14"/>
  <c r="AT56" i="14"/>
  <c r="AU56" i="14" s="1"/>
  <c r="AX56" i="14"/>
  <c r="BB56" i="14"/>
  <c r="BF56" i="14"/>
  <c r="BO56" i="14" s="1"/>
  <c r="D57" i="14"/>
  <c r="H57" i="14"/>
  <c r="L57" i="14"/>
  <c r="P57" i="14"/>
  <c r="T57" i="14"/>
  <c r="X57" i="14"/>
  <c r="AB57" i="14"/>
  <c r="AF57" i="14"/>
  <c r="AJ57" i="14"/>
  <c r="AN57" i="14"/>
  <c r="AR57" i="14"/>
  <c r="AV57" i="14"/>
  <c r="AZ57" i="14"/>
  <c r="BD57" i="14"/>
  <c r="BH57" i="14"/>
  <c r="F58" i="14"/>
  <c r="J58" i="14"/>
  <c r="N58" i="14"/>
  <c r="R58" i="14"/>
  <c r="V58" i="14"/>
  <c r="Z58" i="14"/>
  <c r="AD58" i="14"/>
  <c r="AH58" i="14"/>
  <c r="AL58" i="14"/>
  <c r="AP58" i="14"/>
  <c r="AT58" i="14"/>
  <c r="AU58" i="14" s="1"/>
  <c r="AX58" i="14"/>
  <c r="BB58" i="14"/>
  <c r="BF58" i="14"/>
  <c r="BO58" i="14" s="1"/>
  <c r="D59" i="14"/>
  <c r="H59" i="14"/>
  <c r="L59" i="14"/>
  <c r="P59" i="14"/>
  <c r="T59" i="14"/>
  <c r="X59" i="14"/>
  <c r="AB59" i="14"/>
  <c r="AF59" i="14"/>
  <c r="AJ59" i="14"/>
  <c r="AN59" i="14"/>
  <c r="AR59" i="14"/>
  <c r="AV59" i="14"/>
  <c r="AZ59" i="14"/>
  <c r="BD59" i="14"/>
  <c r="BO59" i="14" s="1"/>
  <c r="BH59" i="14"/>
  <c r="F60" i="14"/>
  <c r="J60" i="14"/>
  <c r="N60" i="14"/>
  <c r="R60" i="14"/>
  <c r="V60" i="14"/>
  <c r="Z60" i="14"/>
  <c r="AD60" i="14"/>
  <c r="AH60" i="14"/>
  <c r="AL60" i="14"/>
  <c r="AQ60" i="14"/>
  <c r="AY60" i="14"/>
  <c r="BC60" i="14"/>
  <c r="BG60" i="14"/>
  <c r="AO61" i="14"/>
  <c r="AS61" i="14"/>
  <c r="AW61" i="14"/>
  <c r="BA61" i="14"/>
  <c r="BE61" i="14"/>
  <c r="BO61" i="14" s="1"/>
  <c r="BI61" i="14"/>
  <c r="C62" i="14"/>
  <c r="G62" i="14"/>
  <c r="K62" i="14"/>
  <c r="O62" i="14"/>
  <c r="S62" i="14"/>
  <c r="W62" i="14"/>
  <c r="AA62" i="14"/>
  <c r="AE62" i="14"/>
  <c r="AI62" i="14"/>
  <c r="AM62" i="14"/>
  <c r="AQ62" i="14"/>
  <c r="AY62" i="14"/>
  <c r="BC62" i="14"/>
  <c r="BG62" i="14"/>
  <c r="AS63" i="14"/>
  <c r="AW63" i="14"/>
  <c r="BA63" i="14"/>
  <c r="BE63" i="14"/>
  <c r="BI63" i="14"/>
  <c r="C64" i="14"/>
  <c r="G64" i="14"/>
  <c r="K64" i="14"/>
  <c r="O64" i="14"/>
  <c r="S64" i="14"/>
  <c r="W64" i="14"/>
  <c r="AA64" i="14"/>
  <c r="AE64" i="14"/>
  <c r="AI64" i="14"/>
  <c r="AM64" i="14"/>
  <c r="AQ64" i="14"/>
  <c r="AY64" i="14"/>
  <c r="BC64" i="14"/>
  <c r="BG64" i="14"/>
  <c r="AC65" i="14"/>
  <c r="AG65" i="14"/>
  <c r="AK65" i="14"/>
  <c r="AO65" i="14"/>
  <c r="AS65" i="14"/>
  <c r="AW65" i="14"/>
  <c r="BA65" i="14"/>
  <c r="BE65" i="14"/>
  <c r="BO65" i="14" s="1"/>
  <c r="BI65" i="14"/>
  <c r="C66" i="14"/>
  <c r="G66" i="14"/>
  <c r="K66" i="14"/>
  <c r="O66" i="14"/>
  <c r="S66" i="14"/>
  <c r="W66" i="14"/>
  <c r="AA66" i="14"/>
  <c r="AE66" i="14"/>
  <c r="AI66" i="14"/>
  <c r="AM66" i="14"/>
  <c r="AQ66" i="14"/>
  <c r="AY66" i="14"/>
  <c r="BC66" i="14"/>
  <c r="BG66" i="14"/>
  <c r="I67" i="14"/>
  <c r="M67" i="14"/>
  <c r="U67" i="14"/>
  <c r="AC67" i="14"/>
  <c r="AG67" i="14"/>
  <c r="AK67" i="14"/>
  <c r="AO67" i="14"/>
  <c r="AS67" i="14"/>
  <c r="AW67" i="14"/>
  <c r="BA67" i="14"/>
  <c r="BE67" i="14"/>
  <c r="BO67" i="14" s="1"/>
  <c r="BI67" i="14"/>
  <c r="C68" i="14"/>
  <c r="G68" i="14"/>
  <c r="K68" i="14"/>
  <c r="O68" i="14"/>
  <c r="S68" i="14"/>
  <c r="W68" i="14"/>
  <c r="AA68" i="14"/>
  <c r="AE68" i="14"/>
  <c r="AI68" i="14"/>
  <c r="AM68" i="14"/>
  <c r="AQ68" i="14"/>
  <c r="AY68" i="14"/>
  <c r="BC68" i="14"/>
  <c r="BG68" i="14"/>
  <c r="E69" i="14"/>
  <c r="I69" i="14"/>
  <c r="M69" i="14"/>
  <c r="U69" i="14"/>
  <c r="AC69" i="14"/>
  <c r="AG69" i="14"/>
  <c r="AK69" i="14"/>
  <c r="AP69" i="14"/>
  <c r="AT69" i="14"/>
  <c r="AU69" i="14" s="1"/>
  <c r="AX69" i="14"/>
  <c r="BB69" i="14"/>
  <c r="BF69" i="14"/>
  <c r="BO69" i="14" s="1"/>
  <c r="D70" i="14"/>
  <c r="H70" i="14"/>
  <c r="L70" i="14"/>
  <c r="P70" i="14"/>
  <c r="T70" i="14"/>
  <c r="X70" i="14"/>
  <c r="AB70" i="14"/>
  <c r="AF70" i="14"/>
  <c r="AJ70" i="14"/>
  <c r="AN70" i="14"/>
  <c r="AR70" i="14"/>
  <c r="AV70" i="14"/>
  <c r="AZ70" i="14"/>
  <c r="BD70" i="14"/>
  <c r="BO70" i="14" s="1"/>
  <c r="BH70" i="14"/>
  <c r="F71" i="14"/>
  <c r="J71" i="14"/>
  <c r="N71" i="14"/>
  <c r="R71" i="14"/>
  <c r="V71" i="14"/>
  <c r="Z71" i="14"/>
  <c r="AD71" i="14"/>
  <c r="AH71" i="14"/>
  <c r="AL71" i="14"/>
  <c r="AP71" i="14"/>
  <c r="AT71" i="14"/>
  <c r="AU71" i="14" s="1"/>
  <c r="AX71" i="14"/>
  <c r="BB71" i="14"/>
  <c r="BF71" i="14"/>
  <c r="BO71" i="14" s="1"/>
  <c r="D72" i="14"/>
  <c r="H72" i="14"/>
  <c r="L72" i="14"/>
  <c r="P72" i="14"/>
  <c r="T72" i="14"/>
  <c r="X72" i="14"/>
  <c r="AB72" i="14"/>
  <c r="AF72" i="14"/>
  <c r="AJ72" i="14"/>
  <c r="AN72" i="14"/>
  <c r="AR72" i="14"/>
  <c r="AV72" i="14"/>
  <c r="AZ72" i="14"/>
  <c r="BD72" i="14"/>
  <c r="BH72" i="14"/>
  <c r="F73" i="14"/>
  <c r="J73" i="14"/>
  <c r="N73" i="14"/>
  <c r="R73" i="14"/>
  <c r="V73" i="14"/>
  <c r="Z73" i="14"/>
  <c r="AD73" i="14"/>
  <c r="AH73" i="14"/>
  <c r="AL73" i="14"/>
  <c r="AP73" i="14"/>
  <c r="AT73" i="14"/>
  <c r="AU73" i="14" s="1"/>
  <c r="AX73" i="14"/>
  <c r="BB73" i="14"/>
  <c r="BF73" i="14"/>
  <c r="BO73" i="14" s="1"/>
  <c r="D74" i="14"/>
  <c r="H74" i="14"/>
  <c r="L74" i="14"/>
  <c r="P74" i="14"/>
  <c r="T74" i="14"/>
  <c r="X74" i="14"/>
  <c r="AB74" i="14"/>
  <c r="AF74" i="14"/>
  <c r="AJ74" i="14"/>
  <c r="AN74" i="14"/>
  <c r="AR74" i="14"/>
  <c r="AV74" i="14"/>
  <c r="AZ74" i="14"/>
  <c r="BD74" i="14"/>
  <c r="BH74" i="14"/>
  <c r="F75" i="14"/>
  <c r="J75" i="14"/>
  <c r="N75" i="14"/>
  <c r="R75" i="14"/>
  <c r="V75" i="14"/>
  <c r="Z75" i="14"/>
  <c r="AD75" i="14"/>
  <c r="AH75" i="14"/>
  <c r="AL75" i="14"/>
  <c r="AP75" i="14"/>
  <c r="AT75" i="14"/>
  <c r="AU75" i="14" s="1"/>
  <c r="AX75" i="14"/>
  <c r="BB75" i="14"/>
  <c r="BF75" i="14"/>
  <c r="BO75" i="14" s="1"/>
  <c r="D76" i="14"/>
  <c r="H76" i="14"/>
  <c r="L76" i="14"/>
  <c r="P76" i="14"/>
  <c r="T76" i="14"/>
  <c r="X76" i="14"/>
  <c r="AB76" i="14"/>
  <c r="AF76" i="14"/>
  <c r="AJ76" i="14"/>
  <c r="AN76" i="14"/>
  <c r="AR76" i="14"/>
  <c r="AV76" i="14"/>
  <c r="AZ76" i="14"/>
  <c r="BD76" i="14"/>
  <c r="BH76" i="14"/>
  <c r="F77" i="14"/>
  <c r="J77" i="14"/>
  <c r="N77" i="14"/>
  <c r="R77" i="14"/>
  <c r="V77" i="14"/>
  <c r="Z77" i="14"/>
  <c r="AD77" i="14"/>
  <c r="AH77" i="14"/>
  <c r="AL77" i="14"/>
  <c r="AP77" i="14"/>
  <c r="AT77" i="14"/>
  <c r="AU77" i="14" s="1"/>
  <c r="AX77" i="14"/>
  <c r="BB77" i="14"/>
  <c r="BF77" i="14"/>
  <c r="BO77" i="14" s="1"/>
  <c r="D78" i="14"/>
  <c r="H78" i="14"/>
  <c r="L78" i="14"/>
  <c r="P78" i="14"/>
  <c r="T78" i="14"/>
  <c r="X78" i="14"/>
  <c r="AB78" i="14"/>
  <c r="AF78" i="14"/>
  <c r="AJ78" i="14"/>
  <c r="AO78" i="14"/>
  <c r="AS78" i="14"/>
  <c r="AW78" i="14"/>
  <c r="BA78" i="14"/>
  <c r="BE78" i="14"/>
  <c r="BI78" i="14"/>
  <c r="C79" i="14"/>
  <c r="G79" i="14"/>
  <c r="K79" i="14"/>
  <c r="O79" i="14"/>
  <c r="S79" i="14"/>
  <c r="W79" i="14"/>
  <c r="AA79" i="14"/>
  <c r="AE79" i="14"/>
  <c r="AI79" i="14"/>
  <c r="AM79" i="14"/>
  <c r="AQ79" i="14"/>
  <c r="AY79" i="14"/>
  <c r="BC79" i="14"/>
  <c r="BG79" i="14"/>
  <c r="AG80" i="14"/>
  <c r="AK80" i="14"/>
  <c r="AO80" i="14"/>
  <c r="AS80" i="14"/>
  <c r="AW80" i="14"/>
  <c r="BA80" i="14"/>
  <c r="BE80" i="14"/>
  <c r="BI80" i="14"/>
  <c r="C81" i="14"/>
  <c r="G81" i="14"/>
  <c r="K81" i="14"/>
  <c r="O81" i="14"/>
  <c r="S81" i="14"/>
  <c r="W81" i="14"/>
  <c r="AA81" i="14"/>
  <c r="AE81" i="14"/>
  <c r="AI81" i="14"/>
  <c r="AM81" i="14"/>
  <c r="AQ81" i="14"/>
  <c r="AY81" i="14"/>
  <c r="BC81" i="14"/>
  <c r="BG81" i="14"/>
  <c r="AC82" i="14"/>
  <c r="AG82" i="14"/>
  <c r="AK82" i="14"/>
  <c r="AO82" i="14"/>
  <c r="AS82" i="14"/>
  <c r="AW82" i="14"/>
  <c r="BA82" i="14"/>
  <c r="BE82" i="14"/>
  <c r="BI82" i="14"/>
  <c r="C83" i="14"/>
  <c r="G83" i="14"/>
  <c r="K83" i="14"/>
  <c r="O83" i="14"/>
  <c r="S83" i="14"/>
  <c r="W83" i="14"/>
  <c r="AA83" i="14"/>
  <c r="AE83" i="14"/>
  <c r="AI83" i="14"/>
  <c r="AM83" i="14"/>
  <c r="AQ83" i="14"/>
  <c r="AY83" i="14"/>
  <c r="BC83" i="14"/>
  <c r="BG83" i="14"/>
  <c r="AC84" i="14"/>
  <c r="AG84" i="14"/>
  <c r="AK84" i="14"/>
  <c r="AO84" i="14"/>
  <c r="AS84" i="14"/>
  <c r="AW84" i="14"/>
  <c r="BA84" i="14"/>
  <c r="BE84" i="14"/>
  <c r="BI84" i="14"/>
  <c r="C85" i="14"/>
  <c r="G85" i="14"/>
  <c r="K85" i="14"/>
  <c r="O85" i="14"/>
  <c r="S85" i="14"/>
  <c r="W85" i="14"/>
  <c r="AA85" i="14"/>
  <c r="AE85" i="14"/>
  <c r="AI85" i="14"/>
  <c r="AM85" i="14"/>
  <c r="AQ85" i="14"/>
  <c r="AY85" i="14"/>
  <c r="BC85" i="14"/>
  <c r="BG85" i="14"/>
  <c r="U86" i="14"/>
  <c r="AC86" i="14"/>
  <c r="AG86" i="14"/>
  <c r="AK86" i="14"/>
  <c r="AO86" i="14"/>
  <c r="AS86" i="14"/>
  <c r="AW86" i="14"/>
  <c r="BA86" i="14"/>
  <c r="BE86" i="14"/>
  <c r="BI86" i="14"/>
  <c r="C87" i="14"/>
  <c r="G87" i="14"/>
  <c r="K87" i="14"/>
  <c r="O87" i="14"/>
  <c r="S87" i="14"/>
  <c r="W87" i="14"/>
  <c r="AA87" i="14"/>
  <c r="AE87" i="14"/>
  <c r="AI87" i="14"/>
  <c r="AN87" i="14"/>
  <c r="AR87" i="14"/>
  <c r="AV87" i="14"/>
  <c r="AZ87" i="14"/>
  <c r="BD87" i="14"/>
  <c r="BO87" i="14" s="1"/>
  <c r="BH87" i="14"/>
  <c r="F88" i="14"/>
  <c r="J88" i="14"/>
  <c r="N88" i="14"/>
  <c r="R88" i="14"/>
  <c r="V88" i="14"/>
  <c r="Z88" i="14"/>
  <c r="AD88" i="14"/>
  <c r="AH88" i="14"/>
  <c r="AL88" i="14"/>
  <c r="AP88" i="14"/>
  <c r="AT88" i="14"/>
  <c r="AU88" i="14" s="1"/>
  <c r="AX88" i="14"/>
  <c r="BB88" i="14"/>
  <c r="BF88" i="14"/>
  <c r="D89" i="14"/>
  <c r="H89" i="14"/>
  <c r="L89" i="14"/>
  <c r="P89" i="14"/>
  <c r="T89" i="14"/>
  <c r="X89" i="14"/>
  <c r="AB89" i="14"/>
  <c r="AF89" i="14"/>
  <c r="AJ89" i="14"/>
  <c r="AN89" i="14"/>
  <c r="AR89" i="14"/>
  <c r="AV89" i="14"/>
  <c r="AZ89" i="14"/>
  <c r="BD89" i="14"/>
  <c r="BH89" i="14"/>
  <c r="F90" i="14"/>
  <c r="J90" i="14"/>
  <c r="N90" i="14"/>
  <c r="R90" i="14"/>
  <c r="V90" i="14"/>
  <c r="Z90" i="14"/>
  <c r="AD90" i="14"/>
  <c r="AH90" i="14"/>
  <c r="AL90" i="14"/>
  <c r="AP90" i="14"/>
  <c r="AT90" i="14"/>
  <c r="AU90" i="14" s="1"/>
  <c r="AX90" i="14"/>
  <c r="BB90" i="14"/>
  <c r="BF90" i="14"/>
  <c r="D91" i="14"/>
  <c r="H91" i="14"/>
  <c r="L91" i="14"/>
  <c r="P91" i="14"/>
  <c r="T91" i="14"/>
  <c r="X91" i="14"/>
  <c r="AB91" i="14"/>
  <c r="AF91" i="14"/>
  <c r="AJ91" i="14"/>
  <c r="AN91" i="14"/>
  <c r="AR91" i="14"/>
  <c r="AV91" i="14"/>
  <c r="AZ91" i="14"/>
  <c r="BD91" i="14"/>
  <c r="BO91" i="14" s="1"/>
  <c r="BH91" i="14"/>
  <c r="F92" i="14"/>
  <c r="J92" i="14"/>
  <c r="N92" i="14"/>
  <c r="R92" i="14"/>
  <c r="V92" i="14"/>
  <c r="Z92" i="14"/>
  <c r="AD92" i="14"/>
  <c r="AH92" i="14"/>
  <c r="AL92" i="14"/>
  <c r="AP92" i="14"/>
  <c r="AT92" i="14"/>
  <c r="AU92" i="14" s="1"/>
  <c r="AX92" i="14"/>
  <c r="BB92" i="14"/>
  <c r="BF92" i="14"/>
  <c r="D93" i="14"/>
  <c r="H93" i="14"/>
  <c r="L93" i="14"/>
  <c r="P93" i="14"/>
  <c r="T93" i="14"/>
  <c r="X93" i="14"/>
  <c r="AB93" i="14"/>
  <c r="AF93" i="14"/>
  <c r="AJ93" i="14"/>
  <c r="AN93" i="14"/>
  <c r="AR93" i="14"/>
  <c r="AV93" i="14"/>
  <c r="AZ93" i="14"/>
  <c r="BD93" i="14"/>
  <c r="BH93" i="14"/>
  <c r="F94" i="14"/>
  <c r="J94" i="14"/>
  <c r="N94" i="14"/>
  <c r="R94" i="14"/>
  <c r="V94" i="14"/>
  <c r="Z94" i="14"/>
  <c r="AD94" i="14"/>
  <c r="AH94" i="14"/>
  <c r="AL94" i="14"/>
  <c r="AP94" i="14"/>
  <c r="AT94" i="14"/>
  <c r="AU94" i="14" s="1"/>
  <c r="AX94" i="14"/>
  <c r="BB94" i="14"/>
  <c r="BF94" i="14"/>
  <c r="D95" i="14"/>
  <c r="H95" i="14"/>
  <c r="L95" i="14"/>
  <c r="P95" i="14"/>
  <c r="T95" i="14"/>
  <c r="X95" i="14"/>
  <c r="AB95" i="14"/>
  <c r="AF95" i="14"/>
  <c r="AJ95" i="14"/>
  <c r="AN95" i="14"/>
  <c r="AR95" i="14"/>
  <c r="AV95" i="14"/>
  <c r="AZ95" i="14"/>
  <c r="BD95" i="14"/>
  <c r="BH95" i="14"/>
  <c r="G97" i="14"/>
  <c r="O97" i="14"/>
  <c r="Q97" i="14" s="1"/>
  <c r="W97" i="14"/>
  <c r="AE97" i="14"/>
  <c r="AM97" i="14"/>
  <c r="BC97" i="14"/>
  <c r="BK97" i="14"/>
  <c r="Q99" i="14"/>
  <c r="F101" i="14"/>
  <c r="N101" i="14"/>
  <c r="AD101" i="14"/>
  <c r="AT101" i="14"/>
  <c r="AU101" i="14" s="1"/>
  <c r="BJ101" i="14"/>
  <c r="J103" i="14"/>
  <c r="Z103" i="14"/>
  <c r="AP103" i="14"/>
  <c r="BF103" i="14"/>
  <c r="BM105" i="14"/>
  <c r="BI105" i="14"/>
  <c r="BE105" i="14"/>
  <c r="BA105" i="14"/>
  <c r="AW105" i="14"/>
  <c r="AS105" i="14"/>
  <c r="AO105" i="14"/>
  <c r="AJ105" i="14"/>
  <c r="AF105" i="14"/>
  <c r="AB105" i="14"/>
  <c r="X105" i="14"/>
  <c r="T105" i="14"/>
  <c r="P105" i="14"/>
  <c r="L105" i="14"/>
  <c r="H105" i="14"/>
  <c r="D105" i="14"/>
  <c r="BL105" i="14"/>
  <c r="BH105" i="14"/>
  <c r="BD105" i="14"/>
  <c r="AZ105" i="14"/>
  <c r="AV105" i="14"/>
  <c r="AR105" i="14"/>
  <c r="AN105" i="14"/>
  <c r="AI105" i="14"/>
  <c r="AE105" i="14"/>
  <c r="AA105" i="14"/>
  <c r="W105" i="14"/>
  <c r="S105" i="14"/>
  <c r="O105" i="14"/>
  <c r="K105" i="14"/>
  <c r="G105" i="14"/>
  <c r="C105" i="14"/>
  <c r="BK105" i="14"/>
  <c r="BG105" i="14"/>
  <c r="BC105" i="14"/>
  <c r="AY105" i="14"/>
  <c r="AQ105" i="14"/>
  <c r="AL105" i="14"/>
  <c r="AH105" i="14"/>
  <c r="AD105" i="14"/>
  <c r="Z105" i="14"/>
  <c r="BJ105" i="14"/>
  <c r="BF105" i="14"/>
  <c r="BB105" i="14"/>
  <c r="AX105" i="14"/>
  <c r="AT105" i="14"/>
  <c r="AU105" i="14" s="1"/>
  <c r="AP105" i="14"/>
  <c r="AK105" i="14"/>
  <c r="AG105" i="14"/>
  <c r="AC105" i="14"/>
  <c r="U105" i="14"/>
  <c r="M105" i="14"/>
  <c r="I105" i="14"/>
  <c r="E105" i="14"/>
  <c r="R105" i="14"/>
  <c r="AE98" i="14"/>
  <c r="AI98" i="14"/>
  <c r="AM98" i="14"/>
  <c r="AQ98" i="14"/>
  <c r="AY98" i="14"/>
  <c r="BC98" i="14"/>
  <c r="BG98" i="14"/>
  <c r="BK98" i="14"/>
  <c r="AI100" i="14"/>
  <c r="AM100" i="14"/>
  <c r="AQ100" i="14"/>
  <c r="AY100" i="14"/>
  <c r="BC100" i="14"/>
  <c r="BG100" i="14"/>
  <c r="BK100" i="14"/>
  <c r="W102" i="14"/>
  <c r="AA102" i="14"/>
  <c r="AE102" i="14"/>
  <c r="AI102" i="14"/>
  <c r="AM102" i="14"/>
  <c r="AQ102" i="14"/>
  <c r="AY102" i="14"/>
  <c r="BC102" i="14"/>
  <c r="BG102" i="14"/>
  <c r="BK102" i="14"/>
  <c r="K104" i="14"/>
  <c r="O104" i="14"/>
  <c r="S104" i="14"/>
  <c r="W104" i="14"/>
  <c r="AA104" i="14"/>
  <c r="AE104" i="14"/>
  <c r="AI104" i="14"/>
  <c r="AM104" i="14"/>
  <c r="AQ104" i="14"/>
  <c r="AY104" i="14"/>
  <c r="BC104" i="14"/>
  <c r="BG104" i="14"/>
  <c r="BK104" i="14"/>
  <c r="D106" i="14"/>
  <c r="H106" i="14"/>
  <c r="L106" i="14"/>
  <c r="P106" i="14"/>
  <c r="T106" i="14"/>
  <c r="X106" i="14"/>
  <c r="AB106" i="14"/>
  <c r="AF106" i="14"/>
  <c r="AJ106" i="14"/>
  <c r="AN106" i="14"/>
  <c r="AR106" i="14"/>
  <c r="AV106" i="14"/>
  <c r="AZ106" i="14"/>
  <c r="BD106" i="14"/>
  <c r="BH106" i="14"/>
  <c r="BL106" i="14"/>
  <c r="F107" i="14"/>
  <c r="J107" i="14"/>
  <c r="N107" i="14"/>
  <c r="R107" i="14"/>
  <c r="V107" i="14"/>
  <c r="Z107" i="14"/>
  <c r="AD107" i="14"/>
  <c r="AH107" i="14"/>
  <c r="AL107" i="14"/>
  <c r="AP107" i="14"/>
  <c r="AT107" i="14"/>
  <c r="AU107" i="14" s="1"/>
  <c r="AX107" i="14"/>
  <c r="BB107" i="14"/>
  <c r="BF107" i="14"/>
  <c r="BJ107" i="14"/>
  <c r="D108" i="14"/>
  <c r="H108" i="14"/>
  <c r="L108" i="14"/>
  <c r="P108" i="14"/>
  <c r="T108" i="14"/>
  <c r="X108" i="14"/>
  <c r="AB108" i="14"/>
  <c r="AF108" i="14"/>
  <c r="AJ108" i="14"/>
  <c r="AN108" i="14"/>
  <c r="AR108" i="14"/>
  <c r="AV108" i="14"/>
  <c r="AZ108" i="14"/>
  <c r="BD108" i="14"/>
  <c r="BH108" i="14"/>
  <c r="BL108" i="14"/>
  <c r="F109" i="14"/>
  <c r="J109" i="14"/>
  <c r="N109" i="14"/>
  <c r="R109" i="14"/>
  <c r="V109" i="14"/>
  <c r="Z109" i="14"/>
  <c r="AD109" i="14"/>
  <c r="AH109" i="14"/>
  <c r="AL109" i="14"/>
  <c r="AP109" i="14"/>
  <c r="AT109" i="14"/>
  <c r="AU109" i="14" s="1"/>
  <c r="AX109" i="14"/>
  <c r="BB109" i="14"/>
  <c r="BF109" i="14"/>
  <c r="BJ109" i="14"/>
  <c r="D110" i="14"/>
  <c r="H110" i="14"/>
  <c r="L110" i="14"/>
  <c r="P110" i="14"/>
  <c r="T110" i="14"/>
  <c r="X110" i="14"/>
  <c r="AB110" i="14"/>
  <c r="AF110" i="14"/>
  <c r="AJ110" i="14"/>
  <c r="AN110" i="14"/>
  <c r="AR110" i="14"/>
  <c r="AV110" i="14"/>
  <c r="AZ110" i="14"/>
  <c r="BD110" i="14"/>
  <c r="BH110" i="14"/>
  <c r="BL110" i="14"/>
  <c r="F111" i="14"/>
  <c r="J111" i="14"/>
  <c r="N111" i="14"/>
  <c r="R111" i="14"/>
  <c r="V111" i="14"/>
  <c r="Z111" i="14"/>
  <c r="AD111" i="14"/>
  <c r="AH111" i="14"/>
  <c r="AL111" i="14"/>
  <c r="AP111" i="14"/>
  <c r="AT111" i="14"/>
  <c r="AU111" i="14" s="1"/>
  <c r="AX111" i="14"/>
  <c r="BB111" i="14"/>
  <c r="BF111" i="14"/>
  <c r="BJ111" i="14"/>
  <c r="D112" i="14"/>
  <c r="H112" i="14"/>
  <c r="L112" i="14"/>
  <c r="P112" i="14"/>
  <c r="T112" i="14"/>
  <c r="X112" i="14"/>
  <c r="AB112" i="14"/>
  <c r="AF112" i="14"/>
  <c r="AJ112" i="14"/>
  <c r="AN112" i="14"/>
  <c r="AR112" i="14"/>
  <c r="AV112" i="14"/>
  <c r="AZ112" i="14"/>
  <c r="BD112" i="14"/>
  <c r="BH112" i="14"/>
  <c r="BL112" i="14"/>
  <c r="F113" i="14"/>
  <c r="J113" i="14"/>
  <c r="N113" i="14"/>
  <c r="R113" i="14"/>
  <c r="V113" i="14"/>
  <c r="Z113" i="14"/>
  <c r="AD113" i="14"/>
  <c r="AH113" i="14"/>
  <c r="AL113" i="14"/>
  <c r="AP113" i="14"/>
  <c r="AT113" i="14"/>
  <c r="AU113" i="14" s="1"/>
  <c r="AX113" i="14"/>
  <c r="BB113" i="14"/>
  <c r="BF113" i="14"/>
  <c r="BJ113" i="14"/>
  <c r="D114" i="14"/>
  <c r="H114" i="14"/>
  <c r="L114" i="14"/>
  <c r="P114" i="14"/>
  <c r="T114" i="14"/>
  <c r="X114" i="14"/>
  <c r="AB114" i="14"/>
  <c r="AF114" i="14"/>
  <c r="AJ114" i="14"/>
  <c r="AO114" i="14"/>
  <c r="AS114" i="14"/>
  <c r="AW114" i="14"/>
  <c r="BA114" i="14"/>
  <c r="BE114" i="14"/>
  <c r="BI114" i="14"/>
  <c r="BM114" i="14"/>
  <c r="G115" i="14"/>
  <c r="K115" i="14"/>
  <c r="O115" i="14"/>
  <c r="S115" i="14"/>
  <c r="W115" i="14"/>
  <c r="AA115" i="14"/>
  <c r="AE115" i="14"/>
  <c r="AI115" i="14"/>
  <c r="AM115" i="14"/>
  <c r="AQ115" i="14"/>
  <c r="AY115" i="14"/>
  <c r="BC115" i="14"/>
  <c r="BG115" i="14"/>
  <c r="BK115" i="14"/>
  <c r="E116" i="14"/>
  <c r="I116" i="14"/>
  <c r="M116" i="14"/>
  <c r="U116" i="14"/>
  <c r="AC116" i="14"/>
  <c r="AG116" i="14"/>
  <c r="AK116" i="14"/>
  <c r="AO116" i="14"/>
  <c r="AS116" i="14"/>
  <c r="AW116" i="14"/>
  <c r="BA116" i="14"/>
  <c r="BE116" i="14"/>
  <c r="BI116" i="14"/>
  <c r="BM116" i="14"/>
  <c r="G117" i="14"/>
  <c r="K117" i="14"/>
  <c r="O117" i="14"/>
  <c r="S117" i="14"/>
  <c r="W117" i="14"/>
  <c r="AA117" i="14"/>
  <c r="AE117" i="14"/>
  <c r="AI117" i="14"/>
  <c r="AM117" i="14"/>
  <c r="AQ117" i="14"/>
  <c r="AY117" i="14"/>
  <c r="BC117" i="14"/>
  <c r="BG117" i="14"/>
  <c r="BK117" i="14"/>
  <c r="E118" i="14"/>
  <c r="I118" i="14"/>
  <c r="M118" i="14"/>
  <c r="U118" i="14"/>
  <c r="AC118" i="14"/>
  <c r="AG118" i="14"/>
  <c r="AK118" i="14"/>
  <c r="AO118" i="14"/>
  <c r="AS118" i="14"/>
  <c r="AW118" i="14"/>
  <c r="BA118" i="14"/>
  <c r="BE118" i="14"/>
  <c r="BI118" i="14"/>
  <c r="BM118" i="14"/>
  <c r="K119" i="14"/>
  <c r="O119" i="14"/>
  <c r="S119" i="14"/>
  <c r="W119" i="14"/>
  <c r="AA119" i="14"/>
  <c r="AE119" i="14"/>
  <c r="AI119" i="14"/>
  <c r="AM119" i="14"/>
  <c r="AQ119" i="14"/>
  <c r="AY119" i="14"/>
  <c r="BC119" i="14"/>
  <c r="BG119" i="14"/>
  <c r="BK119" i="14"/>
  <c r="E120" i="14"/>
  <c r="I120" i="14"/>
  <c r="M120" i="14"/>
  <c r="U120" i="14"/>
  <c r="AC120" i="14"/>
  <c r="AG120" i="14"/>
  <c r="AK120" i="14"/>
  <c r="AO120" i="14"/>
  <c r="AS120" i="14"/>
  <c r="AW120" i="14"/>
  <c r="BA120" i="14"/>
  <c r="BE120" i="14"/>
  <c r="BI120" i="14"/>
  <c r="BM120" i="14"/>
  <c r="O121" i="14"/>
  <c r="Q121" i="14" s="1"/>
  <c r="S121" i="14"/>
  <c r="W121" i="14"/>
  <c r="AA121" i="14"/>
  <c r="AE121" i="14"/>
  <c r="AI121" i="14"/>
  <c r="AM121" i="14"/>
  <c r="AQ121" i="14"/>
  <c r="AY121" i="14"/>
  <c r="BC121" i="14"/>
  <c r="BG121" i="14"/>
  <c r="BK121" i="14"/>
  <c r="E122" i="14"/>
  <c r="I122" i="14"/>
  <c r="M122" i="14"/>
  <c r="U122" i="14"/>
  <c r="AC122" i="14"/>
  <c r="AG122" i="14"/>
  <c r="AK122" i="14"/>
  <c r="AO122" i="14"/>
  <c r="AS122" i="14"/>
  <c r="AW122" i="14"/>
  <c r="BA122" i="14"/>
  <c r="BE122" i="14"/>
  <c r="BI122" i="14"/>
  <c r="BM122" i="14"/>
  <c r="C123" i="14"/>
  <c r="G123" i="14"/>
  <c r="K123" i="14"/>
  <c r="O123" i="14"/>
  <c r="S123" i="14"/>
  <c r="W123" i="14"/>
  <c r="AA123" i="14"/>
  <c r="AE123" i="14"/>
  <c r="AI123" i="14"/>
  <c r="AN123" i="14"/>
  <c r="AR123" i="14"/>
  <c r="AV123" i="14"/>
  <c r="AZ123" i="14"/>
  <c r="BD123" i="14"/>
  <c r="BH123" i="14"/>
  <c r="BL123" i="14"/>
  <c r="F124" i="14"/>
  <c r="J124" i="14"/>
  <c r="N124" i="14"/>
  <c r="R124" i="14"/>
  <c r="V124" i="14"/>
  <c r="Z124" i="14"/>
  <c r="AD124" i="14"/>
  <c r="AH124" i="14"/>
  <c r="AL124" i="14"/>
  <c r="AP124" i="14"/>
  <c r="AT124" i="14"/>
  <c r="AU124" i="14" s="1"/>
  <c r="AX124" i="14"/>
  <c r="BB124" i="14"/>
  <c r="BF124" i="14"/>
  <c r="BJ124" i="14"/>
  <c r="D125" i="14"/>
  <c r="H125" i="14"/>
  <c r="L125" i="14"/>
  <c r="P125" i="14"/>
  <c r="T125" i="14"/>
  <c r="X125" i="14"/>
  <c r="AB125" i="14"/>
  <c r="AF125" i="14"/>
  <c r="AJ125" i="14"/>
  <c r="AN125" i="14"/>
  <c r="AR125" i="14"/>
  <c r="AV125" i="14"/>
  <c r="AZ125" i="14"/>
  <c r="BD125" i="14"/>
  <c r="BH125" i="14"/>
  <c r="BL125" i="14"/>
  <c r="F126" i="14"/>
  <c r="J126" i="14"/>
  <c r="N126" i="14"/>
  <c r="R126" i="14"/>
  <c r="V126" i="14"/>
  <c r="Z126" i="14"/>
  <c r="AD126" i="14"/>
  <c r="AH126" i="14"/>
  <c r="AL126" i="14"/>
  <c r="AP126" i="14"/>
  <c r="AT126" i="14"/>
  <c r="AU126" i="14" s="1"/>
  <c r="AX126" i="14"/>
  <c r="BB126" i="14"/>
  <c r="BF126" i="14"/>
  <c r="BJ126" i="14"/>
  <c r="D127" i="14"/>
  <c r="H127" i="14"/>
  <c r="L127" i="14"/>
  <c r="P127" i="14"/>
  <c r="T127" i="14"/>
  <c r="X127" i="14"/>
  <c r="AB127" i="14"/>
  <c r="AF127" i="14"/>
  <c r="AJ127" i="14"/>
  <c r="AN127" i="14"/>
  <c r="AR127" i="14"/>
  <c r="AV127" i="14"/>
  <c r="AZ127" i="14"/>
  <c r="BD127" i="14"/>
  <c r="BH127" i="14"/>
  <c r="BL127" i="14"/>
  <c r="F128" i="14"/>
  <c r="J128" i="14"/>
  <c r="N128" i="14"/>
  <c r="R128" i="14"/>
  <c r="V128" i="14"/>
  <c r="Z128" i="14"/>
  <c r="AD128" i="14"/>
  <c r="AH128" i="14"/>
  <c r="AL128" i="14"/>
  <c r="AP128" i="14"/>
  <c r="AT128" i="14"/>
  <c r="AU128" i="14" s="1"/>
  <c r="AX128" i="14"/>
  <c r="BB128" i="14"/>
  <c r="BF128" i="14"/>
  <c r="BJ128" i="14"/>
  <c r="D129" i="14"/>
  <c r="H129" i="14"/>
  <c r="L129" i="14"/>
  <c r="P129" i="14"/>
  <c r="T129" i="14"/>
  <c r="X129" i="14"/>
  <c r="AB129" i="14"/>
  <c r="AF129" i="14"/>
  <c r="AJ129" i="14"/>
  <c r="AN129" i="14"/>
  <c r="AR129" i="14"/>
  <c r="AV129" i="14"/>
  <c r="AZ129" i="14"/>
  <c r="BD129" i="14"/>
  <c r="BH129" i="14"/>
  <c r="BL129" i="14"/>
  <c r="F130" i="14"/>
  <c r="J130" i="14"/>
  <c r="N130" i="14"/>
  <c r="R130" i="14"/>
  <c r="V130" i="14"/>
  <c r="Z130" i="14"/>
  <c r="AD130" i="14"/>
  <c r="AH130" i="14"/>
  <c r="AL130" i="14"/>
  <c r="AP130" i="14"/>
  <c r="AT130" i="14"/>
  <c r="AU130" i="14" s="1"/>
  <c r="AX130" i="14"/>
  <c r="BB130" i="14"/>
  <c r="BF130" i="14"/>
  <c r="BJ130" i="14"/>
  <c r="D131" i="14"/>
  <c r="H131" i="14"/>
  <c r="L131" i="14"/>
  <c r="P131" i="14"/>
  <c r="T131" i="14"/>
  <c r="X131" i="14"/>
  <c r="AB131" i="14"/>
  <c r="AF131" i="14"/>
  <c r="AJ131" i="14"/>
  <c r="AN131" i="14"/>
  <c r="AR131" i="14"/>
  <c r="AV131" i="14"/>
  <c r="AZ131" i="14"/>
  <c r="BD131" i="14"/>
  <c r="BH131" i="14"/>
  <c r="BL131" i="14"/>
  <c r="F132" i="14"/>
  <c r="J132" i="14"/>
  <c r="N132" i="14"/>
  <c r="R132" i="14"/>
  <c r="V132" i="14"/>
  <c r="Z132" i="14"/>
  <c r="AD132" i="14"/>
  <c r="AH132" i="14"/>
  <c r="AL132" i="14"/>
  <c r="AQ132" i="14"/>
  <c r="AY132" i="14"/>
  <c r="BC132" i="14"/>
  <c r="BG132" i="14"/>
  <c r="BK132" i="14"/>
  <c r="E133" i="14"/>
  <c r="I133" i="14"/>
  <c r="M133" i="14"/>
  <c r="U133" i="14"/>
  <c r="AC133" i="14"/>
  <c r="AG133" i="14"/>
  <c r="AK133" i="14"/>
  <c r="AO133" i="14"/>
  <c r="AS133" i="14"/>
  <c r="AW133" i="14"/>
  <c r="BA133" i="14"/>
  <c r="BE133" i="14"/>
  <c r="BI133" i="14"/>
  <c r="BM133" i="14"/>
  <c r="E135" i="14"/>
  <c r="I135" i="14"/>
  <c r="M135" i="14"/>
  <c r="U135" i="14"/>
  <c r="AC135" i="14"/>
  <c r="AG135" i="14"/>
  <c r="AK135" i="14"/>
  <c r="AO135" i="14"/>
  <c r="AS135" i="14"/>
  <c r="AW135" i="14"/>
  <c r="BA135" i="14"/>
  <c r="BE135" i="14"/>
  <c r="BI135" i="14"/>
  <c r="BM135" i="14"/>
  <c r="E137" i="14"/>
  <c r="I137" i="14"/>
  <c r="M137" i="14"/>
  <c r="U137" i="14"/>
  <c r="AC137" i="14"/>
  <c r="AG137" i="14"/>
  <c r="AK137" i="14"/>
  <c r="AO137" i="14"/>
  <c r="AS137" i="14"/>
  <c r="AW137" i="14"/>
  <c r="BA137" i="14"/>
  <c r="BE137" i="14"/>
  <c r="BI137" i="14"/>
  <c r="BM137" i="14"/>
  <c r="E139" i="14"/>
  <c r="I139" i="14"/>
  <c r="M139" i="14"/>
  <c r="U139" i="14"/>
  <c r="AC139" i="14"/>
  <c r="AG139" i="14"/>
  <c r="AK139" i="14"/>
  <c r="AO139" i="14"/>
  <c r="AS139" i="14"/>
  <c r="AW139" i="14"/>
  <c r="BA139" i="14"/>
  <c r="BE139" i="14"/>
  <c r="BI139" i="14"/>
  <c r="BM139" i="14"/>
  <c r="BC140" i="14"/>
  <c r="BG140" i="14"/>
  <c r="BK140" i="14"/>
  <c r="E141" i="14"/>
  <c r="I141" i="14"/>
  <c r="M141" i="14"/>
  <c r="U141" i="14"/>
  <c r="AC141" i="14"/>
  <c r="AG141" i="14"/>
  <c r="AK141" i="14"/>
  <c r="AP141" i="14"/>
  <c r="AT141" i="14"/>
  <c r="AU141" i="14" s="1"/>
  <c r="AY141" i="14"/>
  <c r="BE141" i="14"/>
  <c r="G143" i="14"/>
  <c r="O143" i="14"/>
  <c r="W143" i="14"/>
  <c r="AE143" i="14"/>
  <c r="AM143" i="14"/>
  <c r="BC143" i="14"/>
  <c r="BL145" i="14"/>
  <c r="BH145" i="14"/>
  <c r="BD145" i="14"/>
  <c r="AZ145" i="14"/>
  <c r="AV145" i="14"/>
  <c r="AR145" i="14"/>
  <c r="AN145" i="14"/>
  <c r="AJ145" i="14"/>
  <c r="AF145" i="14"/>
  <c r="AB145" i="14"/>
  <c r="X145" i="14"/>
  <c r="T145" i="14"/>
  <c r="P145" i="14"/>
  <c r="L145" i="14"/>
  <c r="H145" i="14"/>
  <c r="D145" i="14"/>
  <c r="BM145" i="14"/>
  <c r="BI145" i="14"/>
  <c r="BE145" i="14"/>
  <c r="BA145" i="14"/>
  <c r="AW145" i="14"/>
  <c r="AS145" i="14"/>
  <c r="AO145" i="14"/>
  <c r="AK145" i="14"/>
  <c r="AG145" i="14"/>
  <c r="AC145" i="14"/>
  <c r="U145" i="14"/>
  <c r="M145" i="14"/>
  <c r="I145" i="14"/>
  <c r="E145" i="14"/>
  <c r="J145" i="14"/>
  <c r="R145" i="14"/>
  <c r="Z145" i="14"/>
  <c r="AH145" i="14"/>
  <c r="AP145" i="14"/>
  <c r="AX145" i="14"/>
  <c r="BF145" i="14"/>
  <c r="J147" i="14"/>
  <c r="Z147" i="14"/>
  <c r="AP147" i="14"/>
  <c r="F116" i="14"/>
  <c r="J116" i="14"/>
  <c r="N116" i="14"/>
  <c r="R116" i="14"/>
  <c r="V116" i="14"/>
  <c r="Z116" i="14"/>
  <c r="AD116" i="14"/>
  <c r="AH116" i="14"/>
  <c r="AL116" i="14"/>
  <c r="AP116" i="14"/>
  <c r="AT116" i="14"/>
  <c r="AU116" i="14" s="1"/>
  <c r="AX116" i="14"/>
  <c r="BB116" i="14"/>
  <c r="BF116" i="14"/>
  <c r="BJ116" i="14"/>
  <c r="F118" i="14"/>
  <c r="J118" i="14"/>
  <c r="N118" i="14"/>
  <c r="R118" i="14"/>
  <c r="V118" i="14"/>
  <c r="Z118" i="14"/>
  <c r="AD118" i="14"/>
  <c r="AH118" i="14"/>
  <c r="AL118" i="14"/>
  <c r="AP118" i="14"/>
  <c r="AT118" i="14"/>
  <c r="AU118" i="14" s="1"/>
  <c r="AX118" i="14"/>
  <c r="BB118" i="14"/>
  <c r="BF118" i="14"/>
  <c r="BJ118" i="14"/>
  <c r="F120" i="14"/>
  <c r="J120" i="14"/>
  <c r="N120" i="14"/>
  <c r="R120" i="14"/>
  <c r="V120" i="14"/>
  <c r="Z120" i="14"/>
  <c r="AD120" i="14"/>
  <c r="AH120" i="14"/>
  <c r="AL120" i="14"/>
  <c r="AP120" i="14"/>
  <c r="AT120" i="14"/>
  <c r="AU120" i="14" s="1"/>
  <c r="AX120" i="14"/>
  <c r="BB120" i="14"/>
  <c r="BF120" i="14"/>
  <c r="BJ120" i="14"/>
  <c r="F122" i="14"/>
  <c r="J122" i="14"/>
  <c r="N122" i="14"/>
  <c r="R122" i="14"/>
  <c r="V122" i="14"/>
  <c r="Z122" i="14"/>
  <c r="AD122" i="14"/>
  <c r="AH122" i="14"/>
  <c r="AL122" i="14"/>
  <c r="AP122" i="14"/>
  <c r="AT122" i="14"/>
  <c r="AU122" i="14" s="1"/>
  <c r="AX122" i="14"/>
  <c r="BB122" i="14"/>
  <c r="BF122" i="14"/>
  <c r="BJ122" i="14"/>
  <c r="F133" i="14"/>
  <c r="J133" i="14"/>
  <c r="N133" i="14"/>
  <c r="R133" i="14"/>
  <c r="V133" i="14"/>
  <c r="Z133" i="14"/>
  <c r="AD133" i="14"/>
  <c r="AH133" i="14"/>
  <c r="AL133" i="14"/>
  <c r="AP133" i="14"/>
  <c r="AT133" i="14"/>
  <c r="AU133" i="14" s="1"/>
  <c r="AX133" i="14"/>
  <c r="BB133" i="14"/>
  <c r="BF133" i="14"/>
  <c r="BJ133" i="14"/>
  <c r="F135" i="14"/>
  <c r="J135" i="14"/>
  <c r="N135" i="14"/>
  <c r="R135" i="14"/>
  <c r="V135" i="14"/>
  <c r="Z135" i="14"/>
  <c r="AD135" i="14"/>
  <c r="AH135" i="14"/>
  <c r="AL135" i="14"/>
  <c r="AP135" i="14"/>
  <c r="AT135" i="14"/>
  <c r="AU135" i="14" s="1"/>
  <c r="AX135" i="14"/>
  <c r="BB135" i="14"/>
  <c r="BF135" i="14"/>
  <c r="BJ135" i="14"/>
  <c r="F137" i="14"/>
  <c r="J137" i="14"/>
  <c r="N137" i="14"/>
  <c r="R137" i="14"/>
  <c r="V137" i="14"/>
  <c r="Z137" i="14"/>
  <c r="AD137" i="14"/>
  <c r="AH137" i="14"/>
  <c r="AL137" i="14"/>
  <c r="AP137" i="14"/>
  <c r="AT137" i="14"/>
  <c r="AU137" i="14" s="1"/>
  <c r="AX137" i="14"/>
  <c r="BB137" i="14"/>
  <c r="BF137" i="14"/>
  <c r="BJ137" i="14"/>
  <c r="F139" i="14"/>
  <c r="J139" i="14"/>
  <c r="N139" i="14"/>
  <c r="R139" i="14"/>
  <c r="V139" i="14"/>
  <c r="Z139" i="14"/>
  <c r="AD139" i="14"/>
  <c r="AH139" i="14"/>
  <c r="AL139" i="14"/>
  <c r="AP139" i="14"/>
  <c r="AT139" i="14"/>
  <c r="AU139" i="14" s="1"/>
  <c r="AX139" i="14"/>
  <c r="BB139" i="14"/>
  <c r="BF139" i="14"/>
  <c r="BJ139" i="14"/>
  <c r="BL141" i="14"/>
  <c r="BH141" i="14"/>
  <c r="BD141" i="14"/>
  <c r="AZ141" i="14"/>
  <c r="AV141" i="14"/>
  <c r="F141" i="14"/>
  <c r="J141" i="14"/>
  <c r="N141" i="14"/>
  <c r="R141" i="14"/>
  <c r="V141" i="14"/>
  <c r="Z141" i="14"/>
  <c r="AD141" i="14"/>
  <c r="AH141" i="14"/>
  <c r="AL141" i="14"/>
  <c r="AQ141" i="14"/>
  <c r="BA141" i="14"/>
  <c r="BF141" i="14"/>
  <c r="BK141" i="14"/>
  <c r="BL143" i="14"/>
  <c r="BH143" i="14"/>
  <c r="BD143" i="14"/>
  <c r="AZ143" i="14"/>
  <c r="AV143" i="14"/>
  <c r="AR143" i="14"/>
  <c r="AN143" i="14"/>
  <c r="AJ143" i="14"/>
  <c r="AF143" i="14"/>
  <c r="AB143" i="14"/>
  <c r="X143" i="14"/>
  <c r="T143" i="14"/>
  <c r="P143" i="14"/>
  <c r="L143" i="14"/>
  <c r="H143" i="14"/>
  <c r="D143" i="14"/>
  <c r="BM143" i="14"/>
  <c r="BI143" i="14"/>
  <c r="BE143" i="14"/>
  <c r="BA143" i="14"/>
  <c r="AW143" i="14"/>
  <c r="AS143" i="14"/>
  <c r="AO143" i="14"/>
  <c r="AK143" i="14"/>
  <c r="AG143" i="14"/>
  <c r="AC143" i="14"/>
  <c r="U143" i="14"/>
  <c r="M143" i="14"/>
  <c r="I143" i="14"/>
  <c r="E143" i="14"/>
  <c r="J143" i="14"/>
  <c r="R143" i="14"/>
  <c r="Z143" i="14"/>
  <c r="AH143" i="14"/>
  <c r="AP143" i="14"/>
  <c r="AX143" i="14"/>
  <c r="BF143" i="14"/>
  <c r="F106" i="14"/>
  <c r="J106" i="14"/>
  <c r="N106" i="14"/>
  <c r="R106" i="14"/>
  <c r="V106" i="14"/>
  <c r="Z106" i="14"/>
  <c r="AD106" i="14"/>
  <c r="AH106" i="14"/>
  <c r="AL106" i="14"/>
  <c r="AP106" i="14"/>
  <c r="AT106" i="14"/>
  <c r="AU106" i="14" s="1"/>
  <c r="AX106" i="14"/>
  <c r="BB106" i="14"/>
  <c r="BF106" i="14"/>
  <c r="BJ106" i="14"/>
  <c r="F108" i="14"/>
  <c r="J108" i="14"/>
  <c r="N108" i="14"/>
  <c r="R108" i="14"/>
  <c r="V108" i="14"/>
  <c r="Z108" i="14"/>
  <c r="AD108" i="14"/>
  <c r="AH108" i="14"/>
  <c r="AL108" i="14"/>
  <c r="AP108" i="14"/>
  <c r="AT108" i="14"/>
  <c r="AU108" i="14" s="1"/>
  <c r="AX108" i="14"/>
  <c r="BB108" i="14"/>
  <c r="BF108" i="14"/>
  <c r="BJ108" i="14"/>
  <c r="F110" i="14"/>
  <c r="J110" i="14"/>
  <c r="N110" i="14"/>
  <c r="R110" i="14"/>
  <c r="V110" i="14"/>
  <c r="Z110" i="14"/>
  <c r="AD110" i="14"/>
  <c r="AH110" i="14"/>
  <c r="AL110" i="14"/>
  <c r="AP110" i="14"/>
  <c r="AT110" i="14"/>
  <c r="AU110" i="14" s="1"/>
  <c r="AX110" i="14"/>
  <c r="BB110" i="14"/>
  <c r="BF110" i="14"/>
  <c r="BJ110" i="14"/>
  <c r="F112" i="14"/>
  <c r="J112" i="14"/>
  <c r="N112" i="14"/>
  <c r="R112" i="14"/>
  <c r="V112" i="14"/>
  <c r="Z112" i="14"/>
  <c r="AD112" i="14"/>
  <c r="AH112" i="14"/>
  <c r="AL112" i="14"/>
  <c r="AP112" i="14"/>
  <c r="AT112" i="14"/>
  <c r="AU112" i="14" s="1"/>
  <c r="AX112" i="14"/>
  <c r="BB112" i="14"/>
  <c r="BF112" i="14"/>
  <c r="BJ112" i="14"/>
  <c r="F114" i="14"/>
  <c r="J114" i="14"/>
  <c r="N114" i="14"/>
  <c r="R114" i="14"/>
  <c r="V114" i="14"/>
  <c r="Z114" i="14"/>
  <c r="AD114" i="14"/>
  <c r="AH114" i="14"/>
  <c r="AL114" i="14"/>
  <c r="AQ114" i="14"/>
  <c r="AY114" i="14"/>
  <c r="BC114" i="14"/>
  <c r="BG114" i="14"/>
  <c r="BK114" i="14"/>
  <c r="C116" i="14"/>
  <c r="G116" i="14"/>
  <c r="K116" i="14"/>
  <c r="O116" i="14"/>
  <c r="S116" i="14"/>
  <c r="W116" i="14"/>
  <c r="AA116" i="14"/>
  <c r="AE116" i="14"/>
  <c r="AI116" i="14"/>
  <c r="AM116" i="14"/>
  <c r="AQ116" i="14"/>
  <c r="AY116" i="14"/>
  <c r="BC116" i="14"/>
  <c r="BG116" i="14"/>
  <c r="BK116" i="14"/>
  <c r="C118" i="14"/>
  <c r="G118" i="14"/>
  <c r="K118" i="14"/>
  <c r="O118" i="14"/>
  <c r="S118" i="14"/>
  <c r="W118" i="14"/>
  <c r="AA118" i="14"/>
  <c r="AE118" i="14"/>
  <c r="AI118" i="14"/>
  <c r="AM118" i="14"/>
  <c r="AQ118" i="14"/>
  <c r="AY118" i="14"/>
  <c r="BC118" i="14"/>
  <c r="BG118" i="14"/>
  <c r="BK118" i="14"/>
  <c r="C120" i="14"/>
  <c r="G120" i="14"/>
  <c r="K120" i="14"/>
  <c r="O120" i="14"/>
  <c r="S120" i="14"/>
  <c r="W120" i="14"/>
  <c r="AA120" i="14"/>
  <c r="AE120" i="14"/>
  <c r="AI120" i="14"/>
  <c r="AM120" i="14"/>
  <c r="AQ120" i="14"/>
  <c r="AY120" i="14"/>
  <c r="BC120" i="14"/>
  <c r="BG120" i="14"/>
  <c r="BK120" i="14"/>
  <c r="C122" i="14"/>
  <c r="G122" i="14"/>
  <c r="K122" i="14"/>
  <c r="O122" i="14"/>
  <c r="S122" i="14"/>
  <c r="W122" i="14"/>
  <c r="AA122" i="14"/>
  <c r="AE122" i="14"/>
  <c r="AI122" i="14"/>
  <c r="AM122" i="14"/>
  <c r="AQ122" i="14"/>
  <c r="AY122" i="14"/>
  <c r="BC122" i="14"/>
  <c r="BG122" i="14"/>
  <c r="BK122" i="14"/>
  <c r="F125" i="14"/>
  <c r="J125" i="14"/>
  <c r="N125" i="14"/>
  <c r="R125" i="14"/>
  <c r="V125" i="14"/>
  <c r="Z125" i="14"/>
  <c r="AD125" i="14"/>
  <c r="AH125" i="14"/>
  <c r="AL125" i="14"/>
  <c r="AP125" i="14"/>
  <c r="AT125" i="14"/>
  <c r="AU125" i="14" s="1"/>
  <c r="AX125" i="14"/>
  <c r="BB125" i="14"/>
  <c r="BF125" i="14"/>
  <c r="BJ125" i="14"/>
  <c r="F127" i="14"/>
  <c r="J127" i="14"/>
  <c r="N127" i="14"/>
  <c r="R127" i="14"/>
  <c r="V127" i="14"/>
  <c r="Z127" i="14"/>
  <c r="AD127" i="14"/>
  <c r="AH127" i="14"/>
  <c r="AL127" i="14"/>
  <c r="AP127" i="14"/>
  <c r="AT127" i="14"/>
  <c r="AU127" i="14" s="1"/>
  <c r="AX127" i="14"/>
  <c r="BB127" i="14"/>
  <c r="BF127" i="14"/>
  <c r="BJ127" i="14"/>
  <c r="F129" i="14"/>
  <c r="J129" i="14"/>
  <c r="N129" i="14"/>
  <c r="R129" i="14"/>
  <c r="V129" i="14"/>
  <c r="Z129" i="14"/>
  <c r="AD129" i="14"/>
  <c r="AH129" i="14"/>
  <c r="AL129" i="14"/>
  <c r="AP129" i="14"/>
  <c r="AT129" i="14"/>
  <c r="AU129" i="14" s="1"/>
  <c r="AX129" i="14"/>
  <c r="BB129" i="14"/>
  <c r="BF129" i="14"/>
  <c r="BJ129" i="14"/>
  <c r="F131" i="14"/>
  <c r="J131" i="14"/>
  <c r="N131" i="14"/>
  <c r="R131" i="14"/>
  <c r="V131" i="14"/>
  <c r="Z131" i="14"/>
  <c r="AD131" i="14"/>
  <c r="AH131" i="14"/>
  <c r="AL131" i="14"/>
  <c r="AP131" i="14"/>
  <c r="AT131" i="14"/>
  <c r="AU131" i="14" s="1"/>
  <c r="AX131" i="14"/>
  <c r="BB131" i="14"/>
  <c r="BF131" i="14"/>
  <c r="BJ131" i="14"/>
  <c r="C133" i="14"/>
  <c r="G133" i="14"/>
  <c r="K133" i="14"/>
  <c r="O133" i="14"/>
  <c r="S133" i="14"/>
  <c r="W133" i="14"/>
  <c r="AA133" i="14"/>
  <c r="AE133" i="14"/>
  <c r="AI133" i="14"/>
  <c r="AM133" i="14"/>
  <c r="AQ133" i="14"/>
  <c r="AY133" i="14"/>
  <c r="BC133" i="14"/>
  <c r="BG133" i="14"/>
  <c r="BK133" i="14"/>
  <c r="C135" i="14"/>
  <c r="G135" i="14"/>
  <c r="K135" i="14"/>
  <c r="O135" i="14"/>
  <c r="S135" i="14"/>
  <c r="W135" i="14"/>
  <c r="AA135" i="14"/>
  <c r="AE135" i="14"/>
  <c r="AI135" i="14"/>
  <c r="AM135" i="14"/>
  <c r="AQ135" i="14"/>
  <c r="AY135" i="14"/>
  <c r="BC135" i="14"/>
  <c r="BG135" i="14"/>
  <c r="BK135" i="14"/>
  <c r="C137" i="14"/>
  <c r="G137" i="14"/>
  <c r="K137" i="14"/>
  <c r="O137" i="14"/>
  <c r="S137" i="14"/>
  <c r="W137" i="14"/>
  <c r="AA137" i="14"/>
  <c r="AE137" i="14"/>
  <c r="AI137" i="14"/>
  <c r="AM137" i="14"/>
  <c r="AQ137" i="14"/>
  <c r="AY137" i="14"/>
  <c r="BC137" i="14"/>
  <c r="BG137" i="14"/>
  <c r="BK137" i="14"/>
  <c r="C139" i="14"/>
  <c r="G139" i="14"/>
  <c r="K139" i="14"/>
  <c r="O139" i="14"/>
  <c r="S139" i="14"/>
  <c r="W139" i="14"/>
  <c r="AA139" i="14"/>
  <c r="AE139" i="14"/>
  <c r="AI139" i="14"/>
  <c r="AM139" i="14"/>
  <c r="AQ139" i="14"/>
  <c r="AY139" i="14"/>
  <c r="BC139" i="14"/>
  <c r="BG139" i="14"/>
  <c r="BK139" i="14"/>
  <c r="C141" i="14"/>
  <c r="G141" i="14"/>
  <c r="K141" i="14"/>
  <c r="O141" i="14"/>
  <c r="S141" i="14"/>
  <c r="W141" i="14"/>
  <c r="AA141" i="14"/>
  <c r="AE141" i="14"/>
  <c r="AI141" i="14"/>
  <c r="AN141" i="14"/>
  <c r="AR141" i="14"/>
  <c r="AW141" i="14"/>
  <c r="BB141" i="14"/>
  <c r="BG141" i="14"/>
  <c r="BM141" i="14"/>
  <c r="C143" i="14"/>
  <c r="K143" i="14"/>
  <c r="Q143" i="14" s="1"/>
  <c r="S143" i="14"/>
  <c r="AA143" i="14"/>
  <c r="AI143" i="14"/>
  <c r="AQ143" i="14"/>
  <c r="AY143" i="14"/>
  <c r="BG143" i="14"/>
  <c r="BL147" i="14"/>
  <c r="BH147" i="14"/>
  <c r="BD147" i="14"/>
  <c r="AZ147" i="14"/>
  <c r="AV147" i="14"/>
  <c r="AR147" i="14"/>
  <c r="AN147" i="14"/>
  <c r="AJ147" i="14"/>
  <c r="AF147" i="14"/>
  <c r="AB147" i="14"/>
  <c r="X147" i="14"/>
  <c r="T147" i="14"/>
  <c r="P147" i="14"/>
  <c r="L147" i="14"/>
  <c r="H147" i="14"/>
  <c r="D147" i="14"/>
  <c r="BK147" i="14"/>
  <c r="BG147" i="14"/>
  <c r="BC147" i="14"/>
  <c r="AY147" i="14"/>
  <c r="AQ147" i="14"/>
  <c r="AM147" i="14"/>
  <c r="AI147" i="14"/>
  <c r="AE147" i="14"/>
  <c r="AA147" i="14"/>
  <c r="W147" i="14"/>
  <c r="S147" i="14"/>
  <c r="O147" i="14"/>
  <c r="K147" i="14"/>
  <c r="G147" i="14"/>
  <c r="C147" i="14"/>
  <c r="BM147" i="14"/>
  <c r="BI147" i="14"/>
  <c r="BE147" i="14"/>
  <c r="BA147" i="14"/>
  <c r="AW147" i="14"/>
  <c r="AS147" i="14"/>
  <c r="AO147" i="14"/>
  <c r="AK147" i="14"/>
  <c r="AG147" i="14"/>
  <c r="AC147" i="14"/>
  <c r="U147" i="14"/>
  <c r="M147" i="14"/>
  <c r="I147" i="14"/>
  <c r="E147" i="14"/>
  <c r="R147" i="14"/>
  <c r="AH147" i="14"/>
  <c r="AX147" i="14"/>
  <c r="F98" i="14"/>
  <c r="J98" i="14"/>
  <c r="N98" i="14"/>
  <c r="R98" i="14"/>
  <c r="V98" i="14"/>
  <c r="Z98" i="14"/>
  <c r="AD98" i="14"/>
  <c r="AH98" i="14"/>
  <c r="AL98" i="14"/>
  <c r="AP98" i="14"/>
  <c r="AT98" i="14"/>
  <c r="AU98" i="14" s="1"/>
  <c r="AX98" i="14"/>
  <c r="BB98" i="14"/>
  <c r="BF98" i="14"/>
  <c r="BO98" i="14" s="1"/>
  <c r="F100" i="14"/>
  <c r="J100" i="14"/>
  <c r="N100" i="14"/>
  <c r="R100" i="14"/>
  <c r="V100" i="14"/>
  <c r="Z100" i="14"/>
  <c r="AD100" i="14"/>
  <c r="AH100" i="14"/>
  <c r="AL100" i="14"/>
  <c r="AP100" i="14"/>
  <c r="AT100" i="14"/>
  <c r="AU100" i="14" s="1"/>
  <c r="AX100" i="14"/>
  <c r="BB100" i="14"/>
  <c r="BF100" i="14"/>
  <c r="BO100" i="14" s="1"/>
  <c r="F102" i="14"/>
  <c r="J102" i="14"/>
  <c r="N102" i="14"/>
  <c r="R102" i="14"/>
  <c r="V102" i="14"/>
  <c r="Z102" i="14"/>
  <c r="AD102" i="14"/>
  <c r="AH102" i="14"/>
  <c r="AL102" i="14"/>
  <c r="AP102" i="14"/>
  <c r="AT102" i="14"/>
  <c r="AU102" i="14" s="1"/>
  <c r="AX102" i="14"/>
  <c r="BB102" i="14"/>
  <c r="BF102" i="14"/>
  <c r="F104" i="14"/>
  <c r="J104" i="14"/>
  <c r="N104" i="14"/>
  <c r="R104" i="14"/>
  <c r="V104" i="14"/>
  <c r="Z104" i="14"/>
  <c r="AD104" i="14"/>
  <c r="AH104" i="14"/>
  <c r="AL104" i="14"/>
  <c r="AP104" i="14"/>
  <c r="AT104" i="14"/>
  <c r="AU104" i="14" s="1"/>
  <c r="AX104" i="14"/>
  <c r="BB104" i="14"/>
  <c r="BF104" i="14"/>
  <c r="BO104" i="14" s="1"/>
  <c r="C106" i="14"/>
  <c r="G106" i="14"/>
  <c r="K106" i="14"/>
  <c r="O106" i="14"/>
  <c r="S106" i="14"/>
  <c r="W106" i="14"/>
  <c r="AA106" i="14"/>
  <c r="AE106" i="14"/>
  <c r="AI106" i="14"/>
  <c r="AM106" i="14"/>
  <c r="AQ106" i="14"/>
  <c r="AY106" i="14"/>
  <c r="BC106" i="14"/>
  <c r="BG106" i="14"/>
  <c r="E107" i="14"/>
  <c r="I107" i="14"/>
  <c r="M107" i="14"/>
  <c r="U107" i="14"/>
  <c r="AC107" i="14"/>
  <c r="AG107" i="14"/>
  <c r="AK107" i="14"/>
  <c r="AO107" i="14"/>
  <c r="AS107" i="14"/>
  <c r="AW107" i="14"/>
  <c r="BA107" i="14"/>
  <c r="BE107" i="14"/>
  <c r="BI107" i="14"/>
  <c r="C108" i="14"/>
  <c r="G108" i="14"/>
  <c r="K108" i="14"/>
  <c r="O108" i="14"/>
  <c r="S108" i="14"/>
  <c r="W108" i="14"/>
  <c r="AA108" i="14"/>
  <c r="AE108" i="14"/>
  <c r="AI108" i="14"/>
  <c r="AM108" i="14"/>
  <c r="AQ108" i="14"/>
  <c r="AY108" i="14"/>
  <c r="BC108" i="14"/>
  <c r="BG108" i="14"/>
  <c r="E109" i="14"/>
  <c r="I109" i="14"/>
  <c r="M109" i="14"/>
  <c r="U109" i="14"/>
  <c r="AC109" i="14"/>
  <c r="AG109" i="14"/>
  <c r="AK109" i="14"/>
  <c r="AO109" i="14"/>
  <c r="AS109" i="14"/>
  <c r="AW109" i="14"/>
  <c r="BA109" i="14"/>
  <c r="BE109" i="14"/>
  <c r="BI109" i="14"/>
  <c r="C110" i="14"/>
  <c r="G110" i="14"/>
  <c r="K110" i="14"/>
  <c r="O110" i="14"/>
  <c r="S110" i="14"/>
  <c r="W110" i="14"/>
  <c r="AA110" i="14"/>
  <c r="AE110" i="14"/>
  <c r="AI110" i="14"/>
  <c r="AM110" i="14"/>
  <c r="AQ110" i="14"/>
  <c r="AY110" i="14"/>
  <c r="BC110" i="14"/>
  <c r="BG110" i="14"/>
  <c r="I111" i="14"/>
  <c r="M111" i="14"/>
  <c r="U111" i="14"/>
  <c r="AC111" i="14"/>
  <c r="AG111" i="14"/>
  <c r="AK111" i="14"/>
  <c r="AO111" i="14"/>
  <c r="AS111" i="14"/>
  <c r="AW111" i="14"/>
  <c r="BA111" i="14"/>
  <c r="BE111" i="14"/>
  <c r="BO111" i="14" s="1"/>
  <c r="BI111" i="14"/>
  <c r="C112" i="14"/>
  <c r="G112" i="14"/>
  <c r="K112" i="14"/>
  <c r="O112" i="14"/>
  <c r="S112" i="14"/>
  <c r="W112" i="14"/>
  <c r="AA112" i="14"/>
  <c r="AE112" i="14"/>
  <c r="AI112" i="14"/>
  <c r="AM112" i="14"/>
  <c r="AQ112" i="14"/>
  <c r="AY112" i="14"/>
  <c r="BC112" i="14"/>
  <c r="BG112" i="14"/>
  <c r="E113" i="14"/>
  <c r="I113" i="14"/>
  <c r="M113" i="14"/>
  <c r="U113" i="14"/>
  <c r="AC113" i="14"/>
  <c r="AG113" i="14"/>
  <c r="AK113" i="14"/>
  <c r="AO113" i="14"/>
  <c r="AS113" i="14"/>
  <c r="AW113" i="14"/>
  <c r="BA113" i="14"/>
  <c r="BE113" i="14"/>
  <c r="BI113" i="14"/>
  <c r="C114" i="14"/>
  <c r="G114" i="14"/>
  <c r="K114" i="14"/>
  <c r="O114" i="14"/>
  <c r="S114" i="14"/>
  <c r="W114" i="14"/>
  <c r="AA114" i="14"/>
  <c r="AE114" i="14"/>
  <c r="AI114" i="14"/>
  <c r="AN114" i="14"/>
  <c r="AR114" i="14"/>
  <c r="AV114" i="14"/>
  <c r="AZ114" i="14"/>
  <c r="BD114" i="14"/>
  <c r="BH114" i="14"/>
  <c r="F115" i="14"/>
  <c r="J115" i="14"/>
  <c r="N115" i="14"/>
  <c r="R115" i="14"/>
  <c r="V115" i="14"/>
  <c r="Z115" i="14"/>
  <c r="AD115" i="14"/>
  <c r="AH115" i="14"/>
  <c r="AL115" i="14"/>
  <c r="AP115" i="14"/>
  <c r="AT115" i="14"/>
  <c r="AU115" i="14" s="1"/>
  <c r="AX115" i="14"/>
  <c r="BB115" i="14"/>
  <c r="BF115" i="14"/>
  <c r="BO115" i="14" s="1"/>
  <c r="D116" i="14"/>
  <c r="H116" i="14"/>
  <c r="L116" i="14"/>
  <c r="P116" i="14"/>
  <c r="T116" i="14"/>
  <c r="X116" i="14"/>
  <c r="AB116" i="14"/>
  <c r="AF116" i="14"/>
  <c r="AJ116" i="14"/>
  <c r="AN116" i="14"/>
  <c r="AR116" i="14"/>
  <c r="AV116" i="14"/>
  <c r="AZ116" i="14"/>
  <c r="BD116" i="14"/>
  <c r="BH116" i="14"/>
  <c r="F117" i="14"/>
  <c r="J117" i="14"/>
  <c r="N117" i="14"/>
  <c r="R117" i="14"/>
  <c r="V117" i="14"/>
  <c r="Z117" i="14"/>
  <c r="AD117" i="14"/>
  <c r="AH117" i="14"/>
  <c r="AL117" i="14"/>
  <c r="AP117" i="14"/>
  <c r="AT117" i="14"/>
  <c r="AU117" i="14" s="1"/>
  <c r="AX117" i="14"/>
  <c r="BB117" i="14"/>
  <c r="BF117" i="14"/>
  <c r="D118" i="14"/>
  <c r="H118" i="14"/>
  <c r="L118" i="14"/>
  <c r="P118" i="14"/>
  <c r="T118" i="14"/>
  <c r="X118" i="14"/>
  <c r="AB118" i="14"/>
  <c r="AF118" i="14"/>
  <c r="AJ118" i="14"/>
  <c r="AN118" i="14"/>
  <c r="AR118" i="14"/>
  <c r="AV118" i="14"/>
  <c r="AZ118" i="14"/>
  <c r="BD118" i="14"/>
  <c r="BH118" i="14"/>
  <c r="F119" i="14"/>
  <c r="J119" i="14"/>
  <c r="N119" i="14"/>
  <c r="R119" i="14"/>
  <c r="V119" i="14"/>
  <c r="Z119" i="14"/>
  <c r="AD119" i="14"/>
  <c r="AH119" i="14"/>
  <c r="AL119" i="14"/>
  <c r="AP119" i="14"/>
  <c r="AT119" i="14"/>
  <c r="AU119" i="14" s="1"/>
  <c r="AX119" i="14"/>
  <c r="BB119" i="14"/>
  <c r="BF119" i="14"/>
  <c r="BO119" i="14" s="1"/>
  <c r="D120" i="14"/>
  <c r="H120" i="14"/>
  <c r="L120" i="14"/>
  <c r="P120" i="14"/>
  <c r="T120" i="14"/>
  <c r="X120" i="14"/>
  <c r="AB120" i="14"/>
  <c r="AF120" i="14"/>
  <c r="AJ120" i="14"/>
  <c r="AN120" i="14"/>
  <c r="AR120" i="14"/>
  <c r="AV120" i="14"/>
  <c r="AZ120" i="14"/>
  <c r="BD120" i="14"/>
  <c r="BH120" i="14"/>
  <c r="F121" i="14"/>
  <c r="J121" i="14"/>
  <c r="N121" i="14"/>
  <c r="R121" i="14"/>
  <c r="V121" i="14"/>
  <c r="Z121" i="14"/>
  <c r="AD121" i="14"/>
  <c r="AH121" i="14"/>
  <c r="AL121" i="14"/>
  <c r="AP121" i="14"/>
  <c r="AT121" i="14"/>
  <c r="AU121" i="14" s="1"/>
  <c r="AX121" i="14"/>
  <c r="BB121" i="14"/>
  <c r="BF121" i="14"/>
  <c r="BO121" i="14" s="1"/>
  <c r="D122" i="14"/>
  <c r="H122" i="14"/>
  <c r="L122" i="14"/>
  <c r="P122" i="14"/>
  <c r="T122" i="14"/>
  <c r="X122" i="14"/>
  <c r="AB122" i="14"/>
  <c r="AF122" i="14"/>
  <c r="AJ122" i="14"/>
  <c r="AN122" i="14"/>
  <c r="AR122" i="14"/>
  <c r="AV122" i="14"/>
  <c r="AZ122" i="14"/>
  <c r="BD122" i="14"/>
  <c r="BH122" i="14"/>
  <c r="F123" i="14"/>
  <c r="J123" i="14"/>
  <c r="N123" i="14"/>
  <c r="R123" i="14"/>
  <c r="V123" i="14"/>
  <c r="Z123" i="14"/>
  <c r="AD123" i="14"/>
  <c r="AH123" i="14"/>
  <c r="AL123" i="14"/>
  <c r="AQ123" i="14"/>
  <c r="AY123" i="14"/>
  <c r="BC123" i="14"/>
  <c r="BG123" i="14"/>
  <c r="E124" i="14"/>
  <c r="I124" i="14"/>
  <c r="M124" i="14"/>
  <c r="U124" i="14"/>
  <c r="AC124" i="14"/>
  <c r="AG124" i="14"/>
  <c r="AK124" i="14"/>
  <c r="AO124" i="14"/>
  <c r="AS124" i="14"/>
  <c r="AW124" i="14"/>
  <c r="BA124" i="14"/>
  <c r="BE124" i="14"/>
  <c r="BI124" i="14"/>
  <c r="C125" i="14"/>
  <c r="G125" i="14"/>
  <c r="K125" i="14"/>
  <c r="O125" i="14"/>
  <c r="S125" i="14"/>
  <c r="W125" i="14"/>
  <c r="AA125" i="14"/>
  <c r="AE125" i="14"/>
  <c r="AI125" i="14"/>
  <c r="AM125" i="14"/>
  <c r="AQ125" i="14"/>
  <c r="AY125" i="14"/>
  <c r="BC125" i="14"/>
  <c r="BG125" i="14"/>
  <c r="E126" i="14"/>
  <c r="I126" i="14"/>
  <c r="M126" i="14"/>
  <c r="U126" i="14"/>
  <c r="AC126" i="14"/>
  <c r="AG126" i="14"/>
  <c r="AK126" i="14"/>
  <c r="AO126" i="14"/>
  <c r="AS126" i="14"/>
  <c r="AW126" i="14"/>
  <c r="BA126" i="14"/>
  <c r="BE126" i="14"/>
  <c r="BI126" i="14"/>
  <c r="C127" i="14"/>
  <c r="G127" i="14"/>
  <c r="K127" i="14"/>
  <c r="O127" i="14"/>
  <c r="S127" i="14"/>
  <c r="W127" i="14"/>
  <c r="AA127" i="14"/>
  <c r="AE127" i="14"/>
  <c r="AI127" i="14"/>
  <c r="AM127" i="14"/>
  <c r="AQ127" i="14"/>
  <c r="AY127" i="14"/>
  <c r="BC127" i="14"/>
  <c r="BG127" i="14"/>
  <c r="E128" i="14"/>
  <c r="I128" i="14"/>
  <c r="M128" i="14"/>
  <c r="U128" i="14"/>
  <c r="AC128" i="14"/>
  <c r="AG128" i="14"/>
  <c r="AK128" i="14"/>
  <c r="AO128" i="14"/>
  <c r="AS128" i="14"/>
  <c r="AW128" i="14"/>
  <c r="BA128" i="14"/>
  <c r="BE128" i="14"/>
  <c r="BI128" i="14"/>
  <c r="C129" i="14"/>
  <c r="G129" i="14"/>
  <c r="K129" i="14"/>
  <c r="O129" i="14"/>
  <c r="S129" i="14"/>
  <c r="W129" i="14"/>
  <c r="AA129" i="14"/>
  <c r="AE129" i="14"/>
  <c r="AI129" i="14"/>
  <c r="AM129" i="14"/>
  <c r="AQ129" i="14"/>
  <c r="AY129" i="14"/>
  <c r="BC129" i="14"/>
  <c r="BG129" i="14"/>
  <c r="E130" i="14"/>
  <c r="I130" i="14"/>
  <c r="M130" i="14"/>
  <c r="U130" i="14"/>
  <c r="AC130" i="14"/>
  <c r="AG130" i="14"/>
  <c r="AK130" i="14"/>
  <c r="AO130" i="14"/>
  <c r="AS130" i="14"/>
  <c r="AW130" i="14"/>
  <c r="BA130" i="14"/>
  <c r="BE130" i="14"/>
  <c r="BO130" i="14" s="1"/>
  <c r="BI130" i="14"/>
  <c r="C131" i="14"/>
  <c r="G131" i="14"/>
  <c r="K131" i="14"/>
  <c r="O131" i="14"/>
  <c r="S131" i="14"/>
  <c r="W131" i="14"/>
  <c r="AA131" i="14"/>
  <c r="AE131" i="14"/>
  <c r="AI131" i="14"/>
  <c r="AM131" i="14"/>
  <c r="AQ131" i="14"/>
  <c r="AY131" i="14"/>
  <c r="BC131" i="14"/>
  <c r="BG131" i="14"/>
  <c r="E132" i="14"/>
  <c r="I132" i="14"/>
  <c r="M132" i="14"/>
  <c r="U132" i="14"/>
  <c r="AC132" i="14"/>
  <c r="AG132" i="14"/>
  <c r="AK132" i="14"/>
  <c r="AP132" i="14"/>
  <c r="AT132" i="14"/>
  <c r="AU132" i="14" s="1"/>
  <c r="AX132" i="14"/>
  <c r="BB132" i="14"/>
  <c r="BF132" i="14"/>
  <c r="D133" i="14"/>
  <c r="H133" i="14"/>
  <c r="L133" i="14"/>
  <c r="P133" i="14"/>
  <c r="T133" i="14"/>
  <c r="X133" i="14"/>
  <c r="AB133" i="14"/>
  <c r="AF133" i="14"/>
  <c r="AJ133" i="14"/>
  <c r="AN133" i="14"/>
  <c r="AR133" i="14"/>
  <c r="AV133" i="14"/>
  <c r="AZ133" i="14"/>
  <c r="BD133" i="14"/>
  <c r="BO133" i="14" s="1"/>
  <c r="BH133" i="14"/>
  <c r="F134" i="14"/>
  <c r="J134" i="14"/>
  <c r="N134" i="14"/>
  <c r="R134" i="14"/>
  <c r="V134" i="14"/>
  <c r="Z134" i="14"/>
  <c r="AD134" i="14"/>
  <c r="AH134" i="14"/>
  <c r="AL134" i="14"/>
  <c r="AP134" i="14"/>
  <c r="AT134" i="14"/>
  <c r="AU134" i="14" s="1"/>
  <c r="AX134" i="14"/>
  <c r="BB134" i="14"/>
  <c r="BF134" i="14"/>
  <c r="BO134" i="14" s="1"/>
  <c r="D135" i="14"/>
  <c r="H135" i="14"/>
  <c r="L135" i="14"/>
  <c r="P135" i="14"/>
  <c r="T135" i="14"/>
  <c r="X135" i="14"/>
  <c r="AB135" i="14"/>
  <c r="AF135" i="14"/>
  <c r="AJ135" i="14"/>
  <c r="AN135" i="14"/>
  <c r="AR135" i="14"/>
  <c r="AV135" i="14"/>
  <c r="AZ135" i="14"/>
  <c r="BD135" i="14"/>
  <c r="BH135" i="14"/>
  <c r="F136" i="14"/>
  <c r="J136" i="14"/>
  <c r="N136" i="14"/>
  <c r="R136" i="14"/>
  <c r="V136" i="14"/>
  <c r="Z136" i="14"/>
  <c r="AD136" i="14"/>
  <c r="AH136" i="14"/>
  <c r="AL136" i="14"/>
  <c r="AP136" i="14"/>
  <c r="AT136" i="14"/>
  <c r="AU136" i="14" s="1"/>
  <c r="AX136" i="14"/>
  <c r="BB136" i="14"/>
  <c r="BF136" i="14"/>
  <c r="BO136" i="14" s="1"/>
  <c r="D137" i="14"/>
  <c r="H137" i="14"/>
  <c r="L137" i="14"/>
  <c r="P137" i="14"/>
  <c r="T137" i="14"/>
  <c r="X137" i="14"/>
  <c r="AB137" i="14"/>
  <c r="AF137" i="14"/>
  <c r="AJ137" i="14"/>
  <c r="AN137" i="14"/>
  <c r="AR137" i="14"/>
  <c r="AV137" i="14"/>
  <c r="AZ137" i="14"/>
  <c r="BD137" i="14"/>
  <c r="BH137" i="14"/>
  <c r="F138" i="14"/>
  <c r="J138" i="14"/>
  <c r="N138" i="14"/>
  <c r="R138" i="14"/>
  <c r="V138" i="14"/>
  <c r="Z138" i="14"/>
  <c r="AD138" i="14"/>
  <c r="AH138" i="14"/>
  <c r="AL138" i="14"/>
  <c r="AP138" i="14"/>
  <c r="AT138" i="14"/>
  <c r="AU138" i="14" s="1"/>
  <c r="AX138" i="14"/>
  <c r="BB138" i="14"/>
  <c r="BF138" i="14"/>
  <c r="BO138" i="14" s="1"/>
  <c r="D139" i="14"/>
  <c r="H139" i="14"/>
  <c r="L139" i="14"/>
  <c r="P139" i="14"/>
  <c r="T139" i="14"/>
  <c r="X139" i="14"/>
  <c r="AB139" i="14"/>
  <c r="AF139" i="14"/>
  <c r="AJ139" i="14"/>
  <c r="AN139" i="14"/>
  <c r="AR139" i="14"/>
  <c r="AV139" i="14"/>
  <c r="AZ139" i="14"/>
  <c r="BD139" i="14"/>
  <c r="BO139" i="14" s="1"/>
  <c r="BH139" i="14"/>
  <c r="F140" i="14"/>
  <c r="J140" i="14"/>
  <c r="N140" i="14"/>
  <c r="R140" i="14"/>
  <c r="V140" i="14"/>
  <c r="Z140" i="14"/>
  <c r="AD140" i="14"/>
  <c r="AH140" i="14"/>
  <c r="AL140" i="14"/>
  <c r="AP140" i="14"/>
  <c r="AT140" i="14"/>
  <c r="AU140" i="14" s="1"/>
  <c r="AX140" i="14"/>
  <c r="BB140" i="14"/>
  <c r="BF140" i="14"/>
  <c r="D141" i="14"/>
  <c r="H141" i="14"/>
  <c r="L141" i="14"/>
  <c r="P141" i="14"/>
  <c r="T141" i="14"/>
  <c r="X141" i="14"/>
  <c r="AB141" i="14"/>
  <c r="AF141" i="14"/>
  <c r="AJ141" i="14"/>
  <c r="AO141" i="14"/>
  <c r="AS141" i="14"/>
  <c r="AX141" i="14"/>
  <c r="BC141" i="14"/>
  <c r="BI141" i="14"/>
  <c r="F143" i="14"/>
  <c r="N143" i="14"/>
  <c r="V143" i="14"/>
  <c r="AD143" i="14"/>
  <c r="AL143" i="14"/>
  <c r="AT143" i="14"/>
  <c r="AU143" i="14" s="1"/>
  <c r="BB143" i="14"/>
  <c r="BJ143" i="14"/>
  <c r="G145" i="14"/>
  <c r="O145" i="14"/>
  <c r="Q145" i="14" s="1"/>
  <c r="W145" i="14"/>
  <c r="AE145" i="14"/>
  <c r="AM145" i="14"/>
  <c r="BC145" i="14"/>
  <c r="BK145" i="14"/>
  <c r="F147" i="14"/>
  <c r="V147" i="14"/>
  <c r="AL147" i="14"/>
  <c r="BB147" i="14"/>
  <c r="O142" i="14"/>
  <c r="Q142" i="14" s="1"/>
  <c r="S142" i="14"/>
  <c r="W142" i="14"/>
  <c r="AA142" i="14"/>
  <c r="AE142" i="14"/>
  <c r="AI142" i="14"/>
  <c r="AM142" i="14"/>
  <c r="AQ142" i="14"/>
  <c r="AY142" i="14"/>
  <c r="BC142" i="14"/>
  <c r="BG142" i="14"/>
  <c r="BK142" i="14"/>
  <c r="C144" i="14"/>
  <c r="G144" i="14"/>
  <c r="K144" i="14"/>
  <c r="O144" i="14"/>
  <c r="S144" i="14"/>
  <c r="W144" i="14"/>
  <c r="AA144" i="14"/>
  <c r="AE144" i="14"/>
  <c r="AI144" i="14"/>
  <c r="AM144" i="14"/>
  <c r="AQ144" i="14"/>
  <c r="AY144" i="14"/>
  <c r="BC144" i="14"/>
  <c r="BG144" i="14"/>
  <c r="BK144" i="14"/>
  <c r="C146" i="14"/>
  <c r="G146" i="14"/>
  <c r="K146" i="14"/>
  <c r="O146" i="14"/>
  <c r="S146" i="14"/>
  <c r="W146" i="14"/>
  <c r="AA146" i="14"/>
  <c r="AE146" i="14"/>
  <c r="AI146" i="14"/>
  <c r="AM146" i="14"/>
  <c r="AQ146" i="14"/>
  <c r="AY146" i="14"/>
  <c r="BC146" i="14"/>
  <c r="BG146" i="14"/>
  <c r="BK146" i="14"/>
  <c r="C148" i="14"/>
  <c r="G148" i="14"/>
  <c r="K148" i="14"/>
  <c r="O148" i="14"/>
  <c r="S148" i="14"/>
  <c r="W148" i="14"/>
  <c r="AA148" i="14"/>
  <c r="AE148" i="14"/>
  <c r="AI148" i="14"/>
  <c r="AM148" i="14"/>
  <c r="AQ148" i="14"/>
  <c r="AY148" i="14"/>
  <c r="BC148" i="14"/>
  <c r="BG148" i="14"/>
  <c r="BK148" i="14"/>
  <c r="E149" i="14"/>
  <c r="I149" i="14"/>
  <c r="M149" i="14"/>
  <c r="U149" i="14"/>
  <c r="AC149" i="14"/>
  <c r="AG149" i="14"/>
  <c r="AK149" i="14"/>
  <c r="AO149" i="14"/>
  <c r="AS149" i="14"/>
  <c r="AW149" i="14"/>
  <c r="BA149" i="14"/>
  <c r="BE149" i="14"/>
  <c r="BI149" i="14"/>
  <c r="BM149" i="14"/>
  <c r="C150" i="14"/>
  <c r="G150" i="14"/>
  <c r="K150" i="14"/>
  <c r="O150" i="14"/>
  <c r="S150" i="14"/>
  <c r="W150" i="14"/>
  <c r="AA150" i="14"/>
  <c r="AE150" i="14"/>
  <c r="AI150" i="14"/>
  <c r="AN150" i="14"/>
  <c r="AR150" i="14"/>
  <c r="AV150" i="14"/>
  <c r="AZ150" i="14"/>
  <c r="BD150" i="14"/>
  <c r="BH150" i="14"/>
  <c r="BL150" i="14"/>
  <c r="F151" i="14"/>
  <c r="J151" i="14"/>
  <c r="N151" i="14"/>
  <c r="R151" i="14"/>
  <c r="V151" i="14"/>
  <c r="Z151" i="14"/>
  <c r="AD151" i="14"/>
  <c r="AH151" i="14"/>
  <c r="AL151" i="14"/>
  <c r="AP151" i="14"/>
  <c r="AT151" i="14"/>
  <c r="AU151" i="14" s="1"/>
  <c r="AX151" i="14"/>
  <c r="BB151" i="14"/>
  <c r="BF151" i="14"/>
  <c r="BJ151" i="14"/>
  <c r="D152" i="14"/>
  <c r="H152" i="14"/>
  <c r="L152" i="14"/>
  <c r="P152" i="14"/>
  <c r="T152" i="14"/>
  <c r="X152" i="14"/>
  <c r="AB152" i="14"/>
  <c r="AF152" i="14"/>
  <c r="AJ152" i="14"/>
  <c r="AN152" i="14"/>
  <c r="AR152" i="14"/>
  <c r="AV152" i="14"/>
  <c r="AZ152" i="14"/>
  <c r="BD152" i="14"/>
  <c r="BH152" i="14"/>
  <c r="BL152" i="14"/>
  <c r="F153" i="14"/>
  <c r="J153" i="14"/>
  <c r="N153" i="14"/>
  <c r="R153" i="14"/>
  <c r="V153" i="14"/>
  <c r="Z153" i="14"/>
  <c r="AD153" i="14"/>
  <c r="AH153" i="14"/>
  <c r="AL153" i="14"/>
  <c r="AP153" i="14"/>
  <c r="AT153" i="14"/>
  <c r="AU153" i="14" s="1"/>
  <c r="AX153" i="14"/>
  <c r="BB153" i="14"/>
  <c r="BF153" i="14"/>
  <c r="BJ153" i="14"/>
  <c r="D154" i="14"/>
  <c r="H154" i="14"/>
  <c r="L154" i="14"/>
  <c r="P154" i="14"/>
  <c r="T154" i="14"/>
  <c r="X154" i="14"/>
  <c r="AB154" i="14"/>
  <c r="AF154" i="14"/>
  <c r="AJ154" i="14"/>
  <c r="AN154" i="14"/>
  <c r="AR154" i="14"/>
  <c r="AV154" i="14"/>
  <c r="AZ154" i="14"/>
  <c r="BD154" i="14"/>
  <c r="BH154" i="14"/>
  <c r="BL154" i="14"/>
  <c r="F155" i="14"/>
  <c r="J155" i="14"/>
  <c r="N155" i="14"/>
  <c r="R155" i="14"/>
  <c r="V155" i="14"/>
  <c r="Z155" i="14"/>
  <c r="AD155" i="14"/>
  <c r="AH155" i="14"/>
  <c r="AL155" i="14"/>
  <c r="AP155" i="14"/>
  <c r="AT155" i="14"/>
  <c r="AU155" i="14" s="1"/>
  <c r="AX155" i="14"/>
  <c r="BB155" i="14"/>
  <c r="BF155" i="14"/>
  <c r="BJ155" i="14"/>
  <c r="D156" i="14"/>
  <c r="H156" i="14"/>
  <c r="L156" i="14"/>
  <c r="P156" i="14"/>
  <c r="T156" i="14"/>
  <c r="X156" i="14"/>
  <c r="AB156" i="14"/>
  <c r="AF156" i="14"/>
  <c r="AJ156" i="14"/>
  <c r="AN156" i="14"/>
  <c r="AR156" i="14"/>
  <c r="AV156" i="14"/>
  <c r="AZ156" i="14"/>
  <c r="BD156" i="14"/>
  <c r="BH156" i="14"/>
  <c r="BL156" i="14"/>
  <c r="F157" i="14"/>
  <c r="J157" i="14"/>
  <c r="N157" i="14"/>
  <c r="R157" i="14"/>
  <c r="V157" i="14"/>
  <c r="Z157" i="14"/>
  <c r="AD157" i="14"/>
  <c r="AH157" i="14"/>
  <c r="AL157" i="14"/>
  <c r="AP157" i="14"/>
  <c r="AT157" i="14"/>
  <c r="AU157" i="14" s="1"/>
  <c r="AX157" i="14"/>
  <c r="BB157" i="14"/>
  <c r="BF157" i="14"/>
  <c r="BJ157" i="14"/>
  <c r="D158" i="14"/>
  <c r="H158" i="14"/>
  <c r="L158" i="14"/>
  <c r="P158" i="14"/>
  <c r="T158" i="14"/>
  <c r="X158" i="14"/>
  <c r="AB158" i="14"/>
  <c r="AF158" i="14"/>
  <c r="AJ158" i="14"/>
  <c r="AN158" i="14"/>
  <c r="AR158" i="14"/>
  <c r="AV158" i="14"/>
  <c r="AZ158" i="14"/>
  <c r="BD158" i="14"/>
  <c r="BH158" i="14"/>
  <c r="BL158" i="14"/>
  <c r="F159" i="14"/>
  <c r="J159" i="14"/>
  <c r="N159" i="14"/>
  <c r="R159" i="14"/>
  <c r="V159" i="14"/>
  <c r="Z159" i="14"/>
  <c r="AD159" i="14"/>
  <c r="AH159" i="14"/>
  <c r="AL159" i="14"/>
  <c r="AQ159" i="14"/>
  <c r="AY159" i="14"/>
  <c r="BC159" i="14"/>
  <c r="BG159" i="14"/>
  <c r="BK159" i="14"/>
  <c r="E160" i="14"/>
  <c r="I160" i="14"/>
  <c r="M160" i="14"/>
  <c r="U160" i="14"/>
  <c r="AC160" i="14"/>
  <c r="AG160" i="14"/>
  <c r="AK160" i="14"/>
  <c r="AO160" i="14"/>
  <c r="AS160" i="14"/>
  <c r="AW160" i="14"/>
  <c r="BA160" i="14"/>
  <c r="BE160" i="14"/>
  <c r="BI160" i="14"/>
  <c r="BM160" i="14"/>
  <c r="K161" i="14"/>
  <c r="O161" i="14"/>
  <c r="S161" i="14"/>
  <c r="W161" i="14"/>
  <c r="AA161" i="14"/>
  <c r="AE161" i="14"/>
  <c r="AI161" i="14"/>
  <c r="AM161" i="14"/>
  <c r="AQ161" i="14"/>
  <c r="AY161" i="14"/>
  <c r="BC161" i="14"/>
  <c r="BG161" i="14"/>
  <c r="BK161" i="14"/>
  <c r="E162" i="14"/>
  <c r="I162" i="14"/>
  <c r="M162" i="14"/>
  <c r="U162" i="14"/>
  <c r="AC162" i="14"/>
  <c r="AG162" i="14"/>
  <c r="AK162" i="14"/>
  <c r="AO162" i="14"/>
  <c r="AS162" i="14"/>
  <c r="AW162" i="14"/>
  <c r="BA162" i="14"/>
  <c r="BE162" i="14"/>
  <c r="BI162" i="14"/>
  <c r="BM162" i="14"/>
  <c r="C163" i="14"/>
  <c r="G163" i="14"/>
  <c r="K163" i="14"/>
  <c r="O163" i="14"/>
  <c r="S163" i="14"/>
  <c r="W163" i="14"/>
  <c r="AA163" i="14"/>
  <c r="AE163" i="14"/>
  <c r="AI163" i="14"/>
  <c r="AM163" i="14"/>
  <c r="AQ163" i="14"/>
  <c r="AY163" i="14"/>
  <c r="BC163" i="14"/>
  <c r="BG163" i="14"/>
  <c r="BK163" i="14"/>
  <c r="E164" i="14"/>
  <c r="I164" i="14"/>
  <c r="M164" i="14"/>
  <c r="U164" i="14"/>
  <c r="AC164" i="14"/>
  <c r="AG164" i="14"/>
  <c r="AK164" i="14"/>
  <c r="AO164" i="14"/>
  <c r="AS164" i="14"/>
  <c r="AW164" i="14"/>
  <c r="BA164" i="14"/>
  <c r="BE164" i="14"/>
  <c r="BI164" i="14"/>
  <c r="BM164" i="14"/>
  <c r="C165" i="14"/>
  <c r="G165" i="14"/>
  <c r="K165" i="14"/>
  <c r="O165" i="14"/>
  <c r="S165" i="14"/>
  <c r="W165" i="14"/>
  <c r="AA165" i="14"/>
  <c r="AE165" i="14"/>
  <c r="AI165" i="14"/>
  <c r="AM165" i="14"/>
  <c r="AQ165" i="14"/>
  <c r="AY165" i="14"/>
  <c r="BC165" i="14"/>
  <c r="BG165" i="14"/>
  <c r="BK165" i="14"/>
  <c r="E166" i="14"/>
  <c r="I166" i="14"/>
  <c r="M166" i="14"/>
  <c r="U166" i="14"/>
  <c r="AC166" i="14"/>
  <c r="AG166" i="14"/>
  <c r="AK166" i="14"/>
  <c r="AO166" i="14"/>
  <c r="AS166" i="14"/>
  <c r="AW166" i="14"/>
  <c r="BA166" i="14"/>
  <c r="BE166" i="14"/>
  <c r="BI166" i="14"/>
  <c r="BM166" i="14"/>
  <c r="C167" i="14"/>
  <c r="G167" i="14"/>
  <c r="K167" i="14"/>
  <c r="O167" i="14"/>
  <c r="S167" i="14"/>
  <c r="W167" i="14"/>
  <c r="AA167" i="14"/>
  <c r="AE167" i="14"/>
  <c r="AI167" i="14"/>
  <c r="AM167" i="14"/>
  <c r="AQ167" i="14"/>
  <c r="AY167" i="14"/>
  <c r="BC167" i="14"/>
  <c r="BG167" i="14"/>
  <c r="BK167" i="14"/>
  <c r="E168" i="14"/>
  <c r="I168" i="14"/>
  <c r="M168" i="14"/>
  <c r="U168" i="14"/>
  <c r="AC168" i="14"/>
  <c r="AG168" i="14"/>
  <c r="AK168" i="14"/>
  <c r="AP168" i="14"/>
  <c r="AT168" i="14"/>
  <c r="AU168" i="14" s="1"/>
  <c r="AX168" i="14"/>
  <c r="BB168" i="14"/>
  <c r="BF168" i="14"/>
  <c r="BJ168" i="14"/>
  <c r="D169" i="14"/>
  <c r="H169" i="14"/>
  <c r="L169" i="14"/>
  <c r="P169" i="14"/>
  <c r="T169" i="14"/>
  <c r="X169" i="14"/>
  <c r="AB169" i="14"/>
  <c r="AF169" i="14"/>
  <c r="AJ169" i="14"/>
  <c r="AN169" i="14"/>
  <c r="AR169" i="14"/>
  <c r="AV169" i="14"/>
  <c r="AZ169" i="14"/>
  <c r="BD169" i="14"/>
  <c r="BH169" i="14"/>
  <c r="BL169" i="14"/>
  <c r="F170" i="14"/>
  <c r="J170" i="14"/>
  <c r="N170" i="14"/>
  <c r="R170" i="14"/>
  <c r="V170" i="14"/>
  <c r="Z170" i="14"/>
  <c r="AD170" i="14"/>
  <c r="AH170" i="14"/>
  <c r="AL170" i="14"/>
  <c r="AP170" i="14"/>
  <c r="AT170" i="14"/>
  <c r="AU170" i="14" s="1"/>
  <c r="AX170" i="14"/>
  <c r="BB170" i="14"/>
  <c r="BF170" i="14"/>
  <c r="BJ170" i="14"/>
  <c r="D171" i="14"/>
  <c r="H171" i="14"/>
  <c r="L171" i="14"/>
  <c r="P171" i="14"/>
  <c r="T171" i="14"/>
  <c r="X171" i="14"/>
  <c r="AB171" i="14"/>
  <c r="AF171" i="14"/>
  <c r="AJ171" i="14"/>
  <c r="AN171" i="14"/>
  <c r="AR171" i="14"/>
  <c r="AV171" i="14"/>
  <c r="AZ171" i="14"/>
  <c r="BD171" i="14"/>
  <c r="BH171" i="14"/>
  <c r="BL171" i="14"/>
  <c r="F172" i="14"/>
  <c r="J172" i="14"/>
  <c r="N172" i="14"/>
  <c r="R172" i="14"/>
  <c r="V172" i="14"/>
  <c r="Z172" i="14"/>
  <c r="AD172" i="14"/>
  <c r="AH172" i="14"/>
  <c r="AL172" i="14"/>
  <c r="AP172" i="14"/>
  <c r="AT172" i="14"/>
  <c r="AU172" i="14" s="1"/>
  <c r="AX172" i="14"/>
  <c r="BB172" i="14"/>
  <c r="BF172" i="14"/>
  <c r="BJ172" i="14"/>
  <c r="D173" i="14"/>
  <c r="H173" i="14"/>
  <c r="L173" i="14"/>
  <c r="P173" i="14"/>
  <c r="T173" i="14"/>
  <c r="X173" i="14"/>
  <c r="AB173" i="14"/>
  <c r="AF173" i="14"/>
  <c r="AJ173" i="14"/>
  <c r="AN173" i="14"/>
  <c r="AR173" i="14"/>
  <c r="AV173" i="14"/>
  <c r="AZ173" i="14"/>
  <c r="BD173" i="14"/>
  <c r="BH173" i="14"/>
  <c r="BL173" i="14"/>
  <c r="F174" i="14"/>
  <c r="J174" i="14"/>
  <c r="N174" i="14"/>
  <c r="R174" i="14"/>
  <c r="V174" i="14"/>
  <c r="Z174" i="14"/>
  <c r="AD174" i="14"/>
  <c r="AH174" i="14"/>
  <c r="AL174" i="14"/>
  <c r="AP174" i="14"/>
  <c r="AT174" i="14"/>
  <c r="AU174" i="14" s="1"/>
  <c r="AX174" i="14"/>
  <c r="BB174" i="14"/>
  <c r="BF174" i="14"/>
  <c r="BJ174" i="14"/>
  <c r="D175" i="14"/>
  <c r="H175" i="14"/>
  <c r="L175" i="14"/>
  <c r="P175" i="14"/>
  <c r="T175" i="14"/>
  <c r="X175" i="14"/>
  <c r="AB175" i="14"/>
  <c r="AF175" i="14"/>
  <c r="AJ175" i="14"/>
  <c r="AN175" i="14"/>
  <c r="AR175" i="14"/>
  <c r="AV175" i="14"/>
  <c r="AZ175" i="14"/>
  <c r="BD175" i="14"/>
  <c r="BH175" i="14"/>
  <c r="BL175" i="14"/>
  <c r="F176" i="14"/>
  <c r="J176" i="14"/>
  <c r="N176" i="14"/>
  <c r="R176" i="14"/>
  <c r="V176" i="14"/>
  <c r="Z176" i="14"/>
  <c r="AD176" i="14"/>
  <c r="AH176" i="14"/>
  <c r="AL176" i="14"/>
  <c r="AP176" i="14"/>
  <c r="AT176" i="14"/>
  <c r="AU176" i="14" s="1"/>
  <c r="AX176" i="14"/>
  <c r="BB176" i="14"/>
  <c r="BF176" i="14"/>
  <c r="BJ176" i="14"/>
  <c r="D177" i="14"/>
  <c r="H177" i="14"/>
  <c r="L177" i="14"/>
  <c r="P177" i="14"/>
  <c r="T177" i="14"/>
  <c r="X177" i="14"/>
  <c r="AB177" i="14"/>
  <c r="AF177" i="14"/>
  <c r="AJ177" i="14"/>
  <c r="AO177" i="14"/>
  <c r="AS177" i="14"/>
  <c r="AW177" i="14"/>
  <c r="BA177" i="14"/>
  <c r="BE177" i="14"/>
  <c r="BI177" i="14"/>
  <c r="BM177" i="14"/>
  <c r="AY178" i="14"/>
  <c r="BC178" i="14"/>
  <c r="BG178" i="14"/>
  <c r="BK178" i="14"/>
  <c r="E179" i="14"/>
  <c r="I179" i="14"/>
  <c r="M179" i="14"/>
  <c r="U179" i="14"/>
  <c r="AC179" i="14"/>
  <c r="AG179" i="14"/>
  <c r="AK179" i="14"/>
  <c r="AO179" i="14"/>
  <c r="AS179" i="14"/>
  <c r="AW179" i="14"/>
  <c r="BA179" i="14"/>
  <c r="BE179" i="14"/>
  <c r="BI179" i="14"/>
  <c r="BM179" i="14"/>
  <c r="AY180" i="14"/>
  <c r="BC180" i="14"/>
  <c r="BG180" i="14"/>
  <c r="BK180" i="14"/>
  <c r="E181" i="14"/>
  <c r="I181" i="14"/>
  <c r="M181" i="14"/>
  <c r="R181" i="14"/>
  <c r="Z181" i="14"/>
  <c r="AH181" i="14"/>
  <c r="AP181" i="14"/>
  <c r="AX181" i="14"/>
  <c r="AY183" i="14"/>
  <c r="F185" i="14"/>
  <c r="N185" i="14"/>
  <c r="V185" i="14"/>
  <c r="AD185" i="14"/>
  <c r="AL185" i="14"/>
  <c r="AT185" i="14"/>
  <c r="AU185" i="14" s="1"/>
  <c r="BB185" i="14"/>
  <c r="F188" i="14"/>
  <c r="N188" i="14"/>
  <c r="V188" i="14"/>
  <c r="AD188" i="14"/>
  <c r="AL188" i="14"/>
  <c r="AT188" i="14"/>
  <c r="AU188" i="14" s="1"/>
  <c r="BB188" i="14"/>
  <c r="BJ188" i="14"/>
  <c r="Q189" i="14"/>
  <c r="M190" i="14"/>
  <c r="AC190" i="14"/>
  <c r="AS190" i="14"/>
  <c r="Q191" i="14"/>
  <c r="F149" i="14"/>
  <c r="J149" i="14"/>
  <c r="N149" i="14"/>
  <c r="R149" i="14"/>
  <c r="V149" i="14"/>
  <c r="Z149" i="14"/>
  <c r="AD149" i="14"/>
  <c r="AH149" i="14"/>
  <c r="AL149" i="14"/>
  <c r="AP149" i="14"/>
  <c r="AT149" i="14"/>
  <c r="AU149" i="14" s="1"/>
  <c r="AX149" i="14"/>
  <c r="BB149" i="14"/>
  <c r="BF149" i="14"/>
  <c r="BJ149" i="14"/>
  <c r="F160" i="14"/>
  <c r="J160" i="14"/>
  <c r="N160" i="14"/>
  <c r="R160" i="14"/>
  <c r="V160" i="14"/>
  <c r="Z160" i="14"/>
  <c r="AD160" i="14"/>
  <c r="AH160" i="14"/>
  <c r="AL160" i="14"/>
  <c r="AP160" i="14"/>
  <c r="AT160" i="14"/>
  <c r="AU160" i="14" s="1"/>
  <c r="AX160" i="14"/>
  <c r="BB160" i="14"/>
  <c r="BF160" i="14"/>
  <c r="BJ160" i="14"/>
  <c r="F162" i="14"/>
  <c r="J162" i="14"/>
  <c r="N162" i="14"/>
  <c r="R162" i="14"/>
  <c r="V162" i="14"/>
  <c r="Z162" i="14"/>
  <c r="AD162" i="14"/>
  <c r="AH162" i="14"/>
  <c r="AL162" i="14"/>
  <c r="AP162" i="14"/>
  <c r="AT162" i="14"/>
  <c r="AU162" i="14" s="1"/>
  <c r="AX162" i="14"/>
  <c r="BB162" i="14"/>
  <c r="BF162" i="14"/>
  <c r="BJ162" i="14"/>
  <c r="F164" i="14"/>
  <c r="J164" i="14"/>
  <c r="N164" i="14"/>
  <c r="R164" i="14"/>
  <c r="V164" i="14"/>
  <c r="Z164" i="14"/>
  <c r="AD164" i="14"/>
  <c r="AH164" i="14"/>
  <c r="AL164" i="14"/>
  <c r="AP164" i="14"/>
  <c r="AT164" i="14"/>
  <c r="AU164" i="14" s="1"/>
  <c r="AX164" i="14"/>
  <c r="BB164" i="14"/>
  <c r="BF164" i="14"/>
  <c r="BJ164" i="14"/>
  <c r="F166" i="14"/>
  <c r="J166" i="14"/>
  <c r="N166" i="14"/>
  <c r="R166" i="14"/>
  <c r="V166" i="14"/>
  <c r="Z166" i="14"/>
  <c r="AD166" i="14"/>
  <c r="AH166" i="14"/>
  <c r="AL166" i="14"/>
  <c r="AP166" i="14"/>
  <c r="AT166" i="14"/>
  <c r="AU166" i="14" s="1"/>
  <c r="AX166" i="14"/>
  <c r="BB166" i="14"/>
  <c r="BF166" i="14"/>
  <c r="BJ166" i="14"/>
  <c r="F168" i="14"/>
  <c r="J168" i="14"/>
  <c r="N168" i="14"/>
  <c r="R168" i="14"/>
  <c r="V168" i="14"/>
  <c r="Z168" i="14"/>
  <c r="AD168" i="14"/>
  <c r="AH168" i="14"/>
  <c r="AL168" i="14"/>
  <c r="AQ168" i="14"/>
  <c r="AY168" i="14"/>
  <c r="BC168" i="14"/>
  <c r="BG168" i="14"/>
  <c r="BK168" i="14"/>
  <c r="BI175" i="14"/>
  <c r="BM175" i="14"/>
  <c r="F179" i="14"/>
  <c r="J179" i="14"/>
  <c r="N179" i="14"/>
  <c r="R179" i="14"/>
  <c r="V179" i="14"/>
  <c r="Z179" i="14"/>
  <c r="AD179" i="14"/>
  <c r="AH179" i="14"/>
  <c r="AL179" i="14"/>
  <c r="AP179" i="14"/>
  <c r="AT179" i="14"/>
  <c r="AU179" i="14" s="1"/>
  <c r="AX179" i="14"/>
  <c r="BB179" i="14"/>
  <c r="BF179" i="14"/>
  <c r="BJ179" i="14"/>
  <c r="BM181" i="14"/>
  <c r="BI181" i="14"/>
  <c r="BE181" i="14"/>
  <c r="BA181" i="14"/>
  <c r="AW181" i="14"/>
  <c r="AS181" i="14"/>
  <c r="AO181" i="14"/>
  <c r="AK181" i="14"/>
  <c r="AG181" i="14"/>
  <c r="AC181" i="14"/>
  <c r="U181" i="14"/>
  <c r="BL181" i="14"/>
  <c r="BH181" i="14"/>
  <c r="BD181" i="14"/>
  <c r="AZ181" i="14"/>
  <c r="AV181" i="14"/>
  <c r="AR181" i="14"/>
  <c r="AN181" i="14"/>
  <c r="AJ181" i="14"/>
  <c r="AF181" i="14"/>
  <c r="AB181" i="14"/>
  <c r="X181" i="14"/>
  <c r="T181" i="14"/>
  <c r="F181" i="14"/>
  <c r="J181" i="14"/>
  <c r="N181" i="14"/>
  <c r="S181" i="14"/>
  <c r="AA181" i="14"/>
  <c r="AI181" i="14"/>
  <c r="AQ181" i="14"/>
  <c r="AY181" i="14"/>
  <c r="BG181" i="14"/>
  <c r="AW188" i="14"/>
  <c r="BE188" i="14"/>
  <c r="BL190" i="14"/>
  <c r="BH190" i="14"/>
  <c r="BD190" i="14"/>
  <c r="AZ190" i="14"/>
  <c r="AV190" i="14"/>
  <c r="AR190" i="14"/>
  <c r="AN190" i="14"/>
  <c r="AJ190" i="14"/>
  <c r="AF190" i="14"/>
  <c r="AB190" i="14"/>
  <c r="X190" i="14"/>
  <c r="T190" i="14"/>
  <c r="P190" i="14"/>
  <c r="L190" i="14"/>
  <c r="H190" i="14"/>
  <c r="D190" i="14"/>
  <c r="BK190" i="14"/>
  <c r="BG190" i="14"/>
  <c r="BC190" i="14"/>
  <c r="AY190" i="14"/>
  <c r="AQ190" i="14"/>
  <c r="AM190" i="14"/>
  <c r="AI190" i="14"/>
  <c r="AE190" i="14"/>
  <c r="AA190" i="14"/>
  <c r="W190" i="14"/>
  <c r="S190" i="14"/>
  <c r="O190" i="14"/>
  <c r="K190" i="14"/>
  <c r="G190" i="14"/>
  <c r="C190" i="14"/>
  <c r="BJ190" i="14"/>
  <c r="BF190" i="14"/>
  <c r="BB190" i="14"/>
  <c r="AX190" i="14"/>
  <c r="AT190" i="14"/>
  <c r="AU190" i="14" s="1"/>
  <c r="AP190" i="14"/>
  <c r="AL190" i="14"/>
  <c r="AH190" i="14"/>
  <c r="AD190" i="14"/>
  <c r="Z190" i="14"/>
  <c r="V190" i="14"/>
  <c r="R190" i="14"/>
  <c r="N190" i="14"/>
  <c r="J190" i="14"/>
  <c r="F190" i="14"/>
  <c r="AG190" i="14"/>
  <c r="AW190" i="14"/>
  <c r="BM190" i="14"/>
  <c r="C149" i="14"/>
  <c r="G149" i="14"/>
  <c r="K149" i="14"/>
  <c r="O149" i="14"/>
  <c r="S149" i="14"/>
  <c r="W149" i="14"/>
  <c r="AA149" i="14"/>
  <c r="AE149" i="14"/>
  <c r="AI149" i="14"/>
  <c r="AM149" i="14"/>
  <c r="AQ149" i="14"/>
  <c r="AY149" i="14"/>
  <c r="BC149" i="14"/>
  <c r="BG149" i="14"/>
  <c r="BK149" i="14"/>
  <c r="F152" i="14"/>
  <c r="J152" i="14"/>
  <c r="N152" i="14"/>
  <c r="R152" i="14"/>
  <c r="V152" i="14"/>
  <c r="Z152" i="14"/>
  <c r="AD152" i="14"/>
  <c r="AH152" i="14"/>
  <c r="AL152" i="14"/>
  <c r="AP152" i="14"/>
  <c r="AT152" i="14"/>
  <c r="AU152" i="14" s="1"/>
  <c r="AX152" i="14"/>
  <c r="BB152" i="14"/>
  <c r="BF152" i="14"/>
  <c r="BJ152" i="14"/>
  <c r="F154" i="14"/>
  <c r="J154" i="14"/>
  <c r="N154" i="14"/>
  <c r="R154" i="14"/>
  <c r="V154" i="14"/>
  <c r="Z154" i="14"/>
  <c r="AD154" i="14"/>
  <c r="AH154" i="14"/>
  <c r="AL154" i="14"/>
  <c r="AP154" i="14"/>
  <c r="AT154" i="14"/>
  <c r="AU154" i="14" s="1"/>
  <c r="AX154" i="14"/>
  <c r="BB154" i="14"/>
  <c r="BF154" i="14"/>
  <c r="BJ154" i="14"/>
  <c r="F156" i="14"/>
  <c r="J156" i="14"/>
  <c r="N156" i="14"/>
  <c r="R156" i="14"/>
  <c r="V156" i="14"/>
  <c r="Z156" i="14"/>
  <c r="AD156" i="14"/>
  <c r="AH156" i="14"/>
  <c r="AL156" i="14"/>
  <c r="AP156" i="14"/>
  <c r="AT156" i="14"/>
  <c r="AU156" i="14" s="1"/>
  <c r="AX156" i="14"/>
  <c r="BB156" i="14"/>
  <c r="BF156" i="14"/>
  <c r="BJ156" i="14"/>
  <c r="F158" i="14"/>
  <c r="J158" i="14"/>
  <c r="N158" i="14"/>
  <c r="R158" i="14"/>
  <c r="V158" i="14"/>
  <c r="Z158" i="14"/>
  <c r="AD158" i="14"/>
  <c r="AH158" i="14"/>
  <c r="AL158" i="14"/>
  <c r="AP158" i="14"/>
  <c r="AT158" i="14"/>
  <c r="AU158" i="14" s="1"/>
  <c r="AX158" i="14"/>
  <c r="BB158" i="14"/>
  <c r="BF158" i="14"/>
  <c r="BJ158" i="14"/>
  <c r="C160" i="14"/>
  <c r="G160" i="14"/>
  <c r="K160" i="14"/>
  <c r="O160" i="14"/>
  <c r="S160" i="14"/>
  <c r="W160" i="14"/>
  <c r="AA160" i="14"/>
  <c r="AE160" i="14"/>
  <c r="AI160" i="14"/>
  <c r="AM160" i="14"/>
  <c r="AQ160" i="14"/>
  <c r="AY160" i="14"/>
  <c r="BC160" i="14"/>
  <c r="BG160" i="14"/>
  <c r="BK160" i="14"/>
  <c r="C162" i="14"/>
  <c r="G162" i="14"/>
  <c r="K162" i="14"/>
  <c r="O162" i="14"/>
  <c r="S162" i="14"/>
  <c r="W162" i="14"/>
  <c r="AA162" i="14"/>
  <c r="AE162" i="14"/>
  <c r="AI162" i="14"/>
  <c r="AM162" i="14"/>
  <c r="AQ162" i="14"/>
  <c r="AY162" i="14"/>
  <c r="BC162" i="14"/>
  <c r="BG162" i="14"/>
  <c r="BK162" i="14"/>
  <c r="C164" i="14"/>
  <c r="G164" i="14"/>
  <c r="K164" i="14"/>
  <c r="O164" i="14"/>
  <c r="S164" i="14"/>
  <c r="W164" i="14"/>
  <c r="AA164" i="14"/>
  <c r="AE164" i="14"/>
  <c r="AI164" i="14"/>
  <c r="AM164" i="14"/>
  <c r="AQ164" i="14"/>
  <c r="AY164" i="14"/>
  <c r="BC164" i="14"/>
  <c r="BG164" i="14"/>
  <c r="BK164" i="14"/>
  <c r="C166" i="14"/>
  <c r="G166" i="14"/>
  <c r="K166" i="14"/>
  <c r="O166" i="14"/>
  <c r="S166" i="14"/>
  <c r="W166" i="14"/>
  <c r="AA166" i="14"/>
  <c r="AE166" i="14"/>
  <c r="AI166" i="14"/>
  <c r="AM166" i="14"/>
  <c r="AQ166" i="14"/>
  <c r="AY166" i="14"/>
  <c r="BC166" i="14"/>
  <c r="BG166" i="14"/>
  <c r="BK166" i="14"/>
  <c r="C168" i="14"/>
  <c r="G168" i="14"/>
  <c r="K168" i="14"/>
  <c r="O168" i="14"/>
  <c r="S168" i="14"/>
  <c r="W168" i="14"/>
  <c r="AA168" i="14"/>
  <c r="AE168" i="14"/>
  <c r="AI168" i="14"/>
  <c r="AN168" i="14"/>
  <c r="AR168" i="14"/>
  <c r="AV168" i="14"/>
  <c r="AZ168" i="14"/>
  <c r="BD168" i="14"/>
  <c r="BH168" i="14"/>
  <c r="BL168" i="14"/>
  <c r="F169" i="14"/>
  <c r="J169" i="14"/>
  <c r="N169" i="14"/>
  <c r="R169" i="14"/>
  <c r="V169" i="14"/>
  <c r="Z169" i="14"/>
  <c r="AD169" i="14"/>
  <c r="AH169" i="14"/>
  <c r="AL169" i="14"/>
  <c r="AP169" i="14"/>
  <c r="AT169" i="14"/>
  <c r="AU169" i="14" s="1"/>
  <c r="AX169" i="14"/>
  <c r="BB169" i="14"/>
  <c r="BF169" i="14"/>
  <c r="BJ169" i="14"/>
  <c r="F171" i="14"/>
  <c r="J171" i="14"/>
  <c r="N171" i="14"/>
  <c r="R171" i="14"/>
  <c r="V171" i="14"/>
  <c r="Z171" i="14"/>
  <c r="AD171" i="14"/>
  <c r="AH171" i="14"/>
  <c r="AL171" i="14"/>
  <c r="AP171" i="14"/>
  <c r="AT171" i="14"/>
  <c r="AU171" i="14" s="1"/>
  <c r="AX171" i="14"/>
  <c r="BB171" i="14"/>
  <c r="BF171" i="14"/>
  <c r="BJ171" i="14"/>
  <c r="F173" i="14"/>
  <c r="J173" i="14"/>
  <c r="N173" i="14"/>
  <c r="R173" i="14"/>
  <c r="V173" i="14"/>
  <c r="Z173" i="14"/>
  <c r="AD173" i="14"/>
  <c r="AH173" i="14"/>
  <c r="AL173" i="14"/>
  <c r="AP173" i="14"/>
  <c r="AT173" i="14"/>
  <c r="AU173" i="14" s="1"/>
  <c r="AX173" i="14"/>
  <c r="BB173" i="14"/>
  <c r="BF173" i="14"/>
  <c r="BJ173" i="14"/>
  <c r="F175" i="14"/>
  <c r="J175" i="14"/>
  <c r="N175" i="14"/>
  <c r="R175" i="14"/>
  <c r="V175" i="14"/>
  <c r="Z175" i="14"/>
  <c r="AD175" i="14"/>
  <c r="AH175" i="14"/>
  <c r="AL175" i="14"/>
  <c r="AP175" i="14"/>
  <c r="AT175" i="14"/>
  <c r="AU175" i="14" s="1"/>
  <c r="AX175" i="14"/>
  <c r="BB175" i="14"/>
  <c r="BF175" i="14"/>
  <c r="BJ175" i="14"/>
  <c r="BD176" i="14"/>
  <c r="BH176" i="14"/>
  <c r="BL176" i="14"/>
  <c r="F177" i="14"/>
  <c r="J177" i="14"/>
  <c r="N177" i="14"/>
  <c r="R177" i="14"/>
  <c r="V177" i="14"/>
  <c r="Z177" i="14"/>
  <c r="AD177" i="14"/>
  <c r="AH177" i="14"/>
  <c r="AL177" i="14"/>
  <c r="AQ177" i="14"/>
  <c r="AY177" i="14"/>
  <c r="BC177" i="14"/>
  <c r="BG177" i="14"/>
  <c r="BK177" i="14"/>
  <c r="C179" i="14"/>
  <c r="G179" i="14"/>
  <c r="K179" i="14"/>
  <c r="O179" i="14"/>
  <c r="S179" i="14"/>
  <c r="W179" i="14"/>
  <c r="AA179" i="14"/>
  <c r="AE179" i="14"/>
  <c r="AI179" i="14"/>
  <c r="AM179" i="14"/>
  <c r="AQ179" i="14"/>
  <c r="AY179" i="14"/>
  <c r="BC179" i="14"/>
  <c r="BG179" i="14"/>
  <c r="BK179" i="14"/>
  <c r="BM180" i="14"/>
  <c r="C181" i="14"/>
  <c r="G181" i="14"/>
  <c r="K181" i="14"/>
  <c r="O181" i="14"/>
  <c r="V181" i="14"/>
  <c r="AD181" i="14"/>
  <c r="AL181" i="14"/>
  <c r="AT181" i="14"/>
  <c r="AU181" i="14" s="1"/>
  <c r="BB181" i="14"/>
  <c r="BJ181" i="14"/>
  <c r="BM185" i="14"/>
  <c r="BI185" i="14"/>
  <c r="BE185" i="14"/>
  <c r="BA185" i="14"/>
  <c r="AW185" i="14"/>
  <c r="AS185" i="14"/>
  <c r="AO185" i="14"/>
  <c r="AK185" i="14"/>
  <c r="AG185" i="14"/>
  <c r="AC185" i="14"/>
  <c r="U185" i="14"/>
  <c r="M185" i="14"/>
  <c r="I185" i="14"/>
  <c r="E185" i="14"/>
  <c r="BL185" i="14"/>
  <c r="BH185" i="14"/>
  <c r="BD185" i="14"/>
  <c r="AZ185" i="14"/>
  <c r="AV185" i="14"/>
  <c r="AR185" i="14"/>
  <c r="AN185" i="14"/>
  <c r="AJ185" i="14"/>
  <c r="AF185" i="14"/>
  <c r="AB185" i="14"/>
  <c r="X185" i="14"/>
  <c r="T185" i="14"/>
  <c r="P185" i="14"/>
  <c r="L185" i="14"/>
  <c r="H185" i="14"/>
  <c r="D185" i="14"/>
  <c r="J185" i="14"/>
  <c r="R185" i="14"/>
  <c r="Z185" i="14"/>
  <c r="AH185" i="14"/>
  <c r="AP185" i="14"/>
  <c r="AX185" i="14"/>
  <c r="BF185" i="14"/>
  <c r="BL188" i="14"/>
  <c r="BH188" i="14"/>
  <c r="BD188" i="14"/>
  <c r="AZ188" i="14"/>
  <c r="AV188" i="14"/>
  <c r="AR188" i="14"/>
  <c r="AN188" i="14"/>
  <c r="AJ188" i="14"/>
  <c r="AF188" i="14"/>
  <c r="AB188" i="14"/>
  <c r="X188" i="14"/>
  <c r="T188" i="14"/>
  <c r="P188" i="14"/>
  <c r="L188" i="14"/>
  <c r="H188" i="14"/>
  <c r="D188" i="14"/>
  <c r="BK188" i="14"/>
  <c r="BG188" i="14"/>
  <c r="BC188" i="14"/>
  <c r="AY188" i="14"/>
  <c r="AQ188" i="14"/>
  <c r="AM188" i="14"/>
  <c r="AI188" i="14"/>
  <c r="AE188" i="14"/>
  <c r="AA188" i="14"/>
  <c r="W188" i="14"/>
  <c r="S188" i="14"/>
  <c r="O188" i="14"/>
  <c r="K188" i="14"/>
  <c r="G188" i="14"/>
  <c r="C188" i="14"/>
  <c r="J188" i="14"/>
  <c r="R188" i="14"/>
  <c r="Z188" i="14"/>
  <c r="AH188" i="14"/>
  <c r="AP188" i="14"/>
  <c r="AX188" i="14"/>
  <c r="BF188" i="14"/>
  <c r="E190" i="14"/>
  <c r="U190" i="14"/>
  <c r="AK190" i="14"/>
  <c r="BA190" i="14"/>
  <c r="F142" i="14"/>
  <c r="J142" i="14"/>
  <c r="N142" i="14"/>
  <c r="R142" i="14"/>
  <c r="V142" i="14"/>
  <c r="Z142" i="14"/>
  <c r="AD142" i="14"/>
  <c r="AH142" i="14"/>
  <c r="AL142" i="14"/>
  <c r="AP142" i="14"/>
  <c r="AT142" i="14"/>
  <c r="AU142" i="14" s="1"/>
  <c r="AX142" i="14"/>
  <c r="BB142" i="14"/>
  <c r="BF142" i="14"/>
  <c r="BO142" i="14" s="1"/>
  <c r="F144" i="14"/>
  <c r="J144" i="14"/>
  <c r="N144" i="14"/>
  <c r="R144" i="14"/>
  <c r="V144" i="14"/>
  <c r="Z144" i="14"/>
  <c r="AD144" i="14"/>
  <c r="AH144" i="14"/>
  <c r="AL144" i="14"/>
  <c r="AP144" i="14"/>
  <c r="AT144" i="14"/>
  <c r="AU144" i="14" s="1"/>
  <c r="AX144" i="14"/>
  <c r="BB144" i="14"/>
  <c r="BF144" i="14"/>
  <c r="F146" i="14"/>
  <c r="J146" i="14"/>
  <c r="N146" i="14"/>
  <c r="R146" i="14"/>
  <c r="V146" i="14"/>
  <c r="Z146" i="14"/>
  <c r="AD146" i="14"/>
  <c r="AH146" i="14"/>
  <c r="AL146" i="14"/>
  <c r="AP146" i="14"/>
  <c r="AT146" i="14"/>
  <c r="AU146" i="14" s="1"/>
  <c r="AX146" i="14"/>
  <c r="BB146" i="14"/>
  <c r="BF146" i="14"/>
  <c r="F148" i="14"/>
  <c r="J148" i="14"/>
  <c r="N148" i="14"/>
  <c r="R148" i="14"/>
  <c r="V148" i="14"/>
  <c r="Z148" i="14"/>
  <c r="AD148" i="14"/>
  <c r="AH148" i="14"/>
  <c r="AL148" i="14"/>
  <c r="AP148" i="14"/>
  <c r="AT148" i="14"/>
  <c r="AU148" i="14" s="1"/>
  <c r="AX148" i="14"/>
  <c r="BB148" i="14"/>
  <c r="BF148" i="14"/>
  <c r="BO148" i="14" s="1"/>
  <c r="D149" i="14"/>
  <c r="H149" i="14"/>
  <c r="L149" i="14"/>
  <c r="P149" i="14"/>
  <c r="T149" i="14"/>
  <c r="X149" i="14"/>
  <c r="AB149" i="14"/>
  <c r="AF149" i="14"/>
  <c r="AJ149" i="14"/>
  <c r="AN149" i="14"/>
  <c r="AR149" i="14"/>
  <c r="AV149" i="14"/>
  <c r="AZ149" i="14"/>
  <c r="BD149" i="14"/>
  <c r="BH149" i="14"/>
  <c r="F150" i="14"/>
  <c r="J150" i="14"/>
  <c r="N150" i="14"/>
  <c r="R150" i="14"/>
  <c r="V150" i="14"/>
  <c r="Z150" i="14"/>
  <c r="AD150" i="14"/>
  <c r="AH150" i="14"/>
  <c r="AL150" i="14"/>
  <c r="AQ150" i="14"/>
  <c r="AY150" i="14"/>
  <c r="BC150" i="14"/>
  <c r="BG150" i="14"/>
  <c r="E151" i="14"/>
  <c r="I151" i="14"/>
  <c r="M151" i="14"/>
  <c r="U151" i="14"/>
  <c r="AC151" i="14"/>
  <c r="AG151" i="14"/>
  <c r="AK151" i="14"/>
  <c r="AO151" i="14"/>
  <c r="AS151" i="14"/>
  <c r="AW151" i="14"/>
  <c r="BA151" i="14"/>
  <c r="BE151" i="14"/>
  <c r="BO151" i="14" s="1"/>
  <c r="BI151" i="14"/>
  <c r="C152" i="14"/>
  <c r="G152" i="14"/>
  <c r="K152" i="14"/>
  <c r="O152" i="14"/>
  <c r="S152" i="14"/>
  <c r="W152" i="14"/>
  <c r="AA152" i="14"/>
  <c r="AE152" i="14"/>
  <c r="AI152" i="14"/>
  <c r="AM152" i="14"/>
  <c r="AQ152" i="14"/>
  <c r="AY152" i="14"/>
  <c r="BC152" i="14"/>
  <c r="BG152" i="14"/>
  <c r="E153" i="14"/>
  <c r="I153" i="14"/>
  <c r="M153" i="14"/>
  <c r="U153" i="14"/>
  <c r="AC153" i="14"/>
  <c r="AG153" i="14"/>
  <c r="AK153" i="14"/>
  <c r="AO153" i="14"/>
  <c r="AS153" i="14"/>
  <c r="AW153" i="14"/>
  <c r="BA153" i="14"/>
  <c r="BE153" i="14"/>
  <c r="BO153" i="14" s="1"/>
  <c r="BI153" i="14"/>
  <c r="C154" i="14"/>
  <c r="G154" i="14"/>
  <c r="K154" i="14"/>
  <c r="O154" i="14"/>
  <c r="S154" i="14"/>
  <c r="W154" i="14"/>
  <c r="AA154" i="14"/>
  <c r="AE154" i="14"/>
  <c r="AI154" i="14"/>
  <c r="AM154" i="14"/>
  <c r="AQ154" i="14"/>
  <c r="AY154" i="14"/>
  <c r="BC154" i="14"/>
  <c r="BG154" i="14"/>
  <c r="E155" i="14"/>
  <c r="I155" i="14"/>
  <c r="M155" i="14"/>
  <c r="U155" i="14"/>
  <c r="AC155" i="14"/>
  <c r="AG155" i="14"/>
  <c r="AK155" i="14"/>
  <c r="AO155" i="14"/>
  <c r="AS155" i="14"/>
  <c r="AW155" i="14"/>
  <c r="BA155" i="14"/>
  <c r="BE155" i="14"/>
  <c r="BO155" i="14" s="1"/>
  <c r="BI155" i="14"/>
  <c r="C156" i="14"/>
  <c r="G156" i="14"/>
  <c r="K156" i="14"/>
  <c r="O156" i="14"/>
  <c r="S156" i="14"/>
  <c r="W156" i="14"/>
  <c r="AA156" i="14"/>
  <c r="AE156" i="14"/>
  <c r="AI156" i="14"/>
  <c r="AM156" i="14"/>
  <c r="AQ156" i="14"/>
  <c r="AY156" i="14"/>
  <c r="BC156" i="14"/>
  <c r="BG156" i="14"/>
  <c r="E157" i="14"/>
  <c r="I157" i="14"/>
  <c r="M157" i="14"/>
  <c r="U157" i="14"/>
  <c r="AC157" i="14"/>
  <c r="AG157" i="14"/>
  <c r="AK157" i="14"/>
  <c r="AO157" i="14"/>
  <c r="AS157" i="14"/>
  <c r="AW157" i="14"/>
  <c r="BA157" i="14"/>
  <c r="BE157" i="14"/>
  <c r="BI157" i="14"/>
  <c r="C158" i="14"/>
  <c r="G158" i="14"/>
  <c r="K158" i="14"/>
  <c r="O158" i="14"/>
  <c r="S158" i="14"/>
  <c r="W158" i="14"/>
  <c r="AA158" i="14"/>
  <c r="AE158" i="14"/>
  <c r="AI158" i="14"/>
  <c r="AM158" i="14"/>
  <c r="AQ158" i="14"/>
  <c r="AY158" i="14"/>
  <c r="BC158" i="14"/>
  <c r="BG158" i="14"/>
  <c r="E159" i="14"/>
  <c r="I159" i="14"/>
  <c r="M159" i="14"/>
  <c r="U159" i="14"/>
  <c r="AC159" i="14"/>
  <c r="AG159" i="14"/>
  <c r="AK159" i="14"/>
  <c r="AP159" i="14"/>
  <c r="AT159" i="14"/>
  <c r="AU159" i="14" s="1"/>
  <c r="AX159" i="14"/>
  <c r="BB159" i="14"/>
  <c r="BF159" i="14"/>
  <c r="BO159" i="14" s="1"/>
  <c r="D160" i="14"/>
  <c r="H160" i="14"/>
  <c r="L160" i="14"/>
  <c r="P160" i="14"/>
  <c r="T160" i="14"/>
  <c r="X160" i="14"/>
  <c r="AB160" i="14"/>
  <c r="AF160" i="14"/>
  <c r="AJ160" i="14"/>
  <c r="AN160" i="14"/>
  <c r="AR160" i="14"/>
  <c r="AV160" i="14"/>
  <c r="AZ160" i="14"/>
  <c r="BD160" i="14"/>
  <c r="BH160" i="14"/>
  <c r="F161" i="14"/>
  <c r="J161" i="14"/>
  <c r="N161" i="14"/>
  <c r="R161" i="14"/>
  <c r="V161" i="14"/>
  <c r="Z161" i="14"/>
  <c r="AD161" i="14"/>
  <c r="AH161" i="14"/>
  <c r="AL161" i="14"/>
  <c r="AP161" i="14"/>
  <c r="AT161" i="14"/>
  <c r="AU161" i="14" s="1"/>
  <c r="AX161" i="14"/>
  <c r="BB161" i="14"/>
  <c r="BF161" i="14"/>
  <c r="D162" i="14"/>
  <c r="H162" i="14"/>
  <c r="L162" i="14"/>
  <c r="P162" i="14"/>
  <c r="T162" i="14"/>
  <c r="X162" i="14"/>
  <c r="AB162" i="14"/>
  <c r="AF162" i="14"/>
  <c r="AJ162" i="14"/>
  <c r="AN162" i="14"/>
  <c r="AR162" i="14"/>
  <c r="AV162" i="14"/>
  <c r="AZ162" i="14"/>
  <c r="BD162" i="14"/>
  <c r="BH162" i="14"/>
  <c r="F163" i="14"/>
  <c r="J163" i="14"/>
  <c r="N163" i="14"/>
  <c r="R163" i="14"/>
  <c r="V163" i="14"/>
  <c r="Z163" i="14"/>
  <c r="AD163" i="14"/>
  <c r="AH163" i="14"/>
  <c r="AL163" i="14"/>
  <c r="AP163" i="14"/>
  <c r="AT163" i="14"/>
  <c r="AU163" i="14" s="1"/>
  <c r="AX163" i="14"/>
  <c r="BB163" i="14"/>
  <c r="BF163" i="14"/>
  <c r="BO163" i="14" s="1"/>
  <c r="D164" i="14"/>
  <c r="H164" i="14"/>
  <c r="L164" i="14"/>
  <c r="P164" i="14"/>
  <c r="T164" i="14"/>
  <c r="X164" i="14"/>
  <c r="AB164" i="14"/>
  <c r="AF164" i="14"/>
  <c r="AJ164" i="14"/>
  <c r="AN164" i="14"/>
  <c r="AR164" i="14"/>
  <c r="AV164" i="14"/>
  <c r="AZ164" i="14"/>
  <c r="BD164" i="14"/>
  <c r="BH164" i="14"/>
  <c r="F165" i="14"/>
  <c r="J165" i="14"/>
  <c r="N165" i="14"/>
  <c r="R165" i="14"/>
  <c r="V165" i="14"/>
  <c r="Z165" i="14"/>
  <c r="AD165" i="14"/>
  <c r="AH165" i="14"/>
  <c r="AL165" i="14"/>
  <c r="AP165" i="14"/>
  <c r="AT165" i="14"/>
  <c r="AU165" i="14" s="1"/>
  <c r="AX165" i="14"/>
  <c r="BB165" i="14"/>
  <c r="BF165" i="14"/>
  <c r="D166" i="14"/>
  <c r="H166" i="14"/>
  <c r="L166" i="14"/>
  <c r="P166" i="14"/>
  <c r="T166" i="14"/>
  <c r="X166" i="14"/>
  <c r="AB166" i="14"/>
  <c r="AF166" i="14"/>
  <c r="AJ166" i="14"/>
  <c r="AN166" i="14"/>
  <c r="AR166" i="14"/>
  <c r="AV166" i="14"/>
  <c r="AZ166" i="14"/>
  <c r="BD166" i="14"/>
  <c r="BH166" i="14"/>
  <c r="F167" i="14"/>
  <c r="J167" i="14"/>
  <c r="N167" i="14"/>
  <c r="R167" i="14"/>
  <c r="V167" i="14"/>
  <c r="Z167" i="14"/>
  <c r="AD167" i="14"/>
  <c r="AH167" i="14"/>
  <c r="AL167" i="14"/>
  <c r="AP167" i="14"/>
  <c r="AT167" i="14"/>
  <c r="AU167" i="14" s="1"/>
  <c r="AX167" i="14"/>
  <c r="BB167" i="14"/>
  <c r="BF167" i="14"/>
  <c r="D168" i="14"/>
  <c r="H168" i="14"/>
  <c r="L168" i="14"/>
  <c r="P168" i="14"/>
  <c r="T168" i="14"/>
  <c r="X168" i="14"/>
  <c r="AB168" i="14"/>
  <c r="AF168" i="14"/>
  <c r="AJ168" i="14"/>
  <c r="AO168" i="14"/>
  <c r="AS168" i="14"/>
  <c r="AW168" i="14"/>
  <c r="BA168" i="14"/>
  <c r="BE168" i="14"/>
  <c r="BI168" i="14"/>
  <c r="C169" i="14"/>
  <c r="G169" i="14"/>
  <c r="K169" i="14"/>
  <c r="O169" i="14"/>
  <c r="S169" i="14"/>
  <c r="W169" i="14"/>
  <c r="AA169" i="14"/>
  <c r="AE169" i="14"/>
  <c r="AI169" i="14"/>
  <c r="AM169" i="14"/>
  <c r="AQ169" i="14"/>
  <c r="AY169" i="14"/>
  <c r="BC169" i="14"/>
  <c r="BG169" i="14"/>
  <c r="I170" i="14"/>
  <c r="M170" i="14"/>
  <c r="U170" i="14"/>
  <c r="AC170" i="14"/>
  <c r="AG170" i="14"/>
  <c r="AK170" i="14"/>
  <c r="AO170" i="14"/>
  <c r="AS170" i="14"/>
  <c r="AW170" i="14"/>
  <c r="BA170" i="14"/>
  <c r="BE170" i="14"/>
  <c r="BI170" i="14"/>
  <c r="C171" i="14"/>
  <c r="G171" i="14"/>
  <c r="K171" i="14"/>
  <c r="O171" i="14"/>
  <c r="S171" i="14"/>
  <c r="W171" i="14"/>
  <c r="AA171" i="14"/>
  <c r="AE171" i="14"/>
  <c r="AI171" i="14"/>
  <c r="AM171" i="14"/>
  <c r="AQ171" i="14"/>
  <c r="AY171" i="14"/>
  <c r="BC171" i="14"/>
  <c r="BG171" i="14"/>
  <c r="E172" i="14"/>
  <c r="I172" i="14"/>
  <c r="M172" i="14"/>
  <c r="U172" i="14"/>
  <c r="AC172" i="14"/>
  <c r="AG172" i="14"/>
  <c r="AK172" i="14"/>
  <c r="AO172" i="14"/>
  <c r="AS172" i="14"/>
  <c r="AW172" i="14"/>
  <c r="BA172" i="14"/>
  <c r="BE172" i="14"/>
  <c r="BO172" i="14" s="1"/>
  <c r="BI172" i="14"/>
  <c r="C173" i="14"/>
  <c r="G173" i="14"/>
  <c r="K173" i="14"/>
  <c r="O173" i="14"/>
  <c r="S173" i="14"/>
  <c r="W173" i="14"/>
  <c r="AA173" i="14"/>
  <c r="AE173" i="14"/>
  <c r="AI173" i="14"/>
  <c r="AM173" i="14"/>
  <c r="AQ173" i="14"/>
  <c r="AY173" i="14"/>
  <c r="BC173" i="14"/>
  <c r="BG173" i="14"/>
  <c r="E174" i="14"/>
  <c r="I174" i="14"/>
  <c r="M174" i="14"/>
  <c r="U174" i="14"/>
  <c r="AC174" i="14"/>
  <c r="AG174" i="14"/>
  <c r="AK174" i="14"/>
  <c r="AO174" i="14"/>
  <c r="AS174" i="14"/>
  <c r="AW174" i="14"/>
  <c r="BA174" i="14"/>
  <c r="BE174" i="14"/>
  <c r="BO174" i="14" s="1"/>
  <c r="BI174" i="14"/>
  <c r="C175" i="14"/>
  <c r="G175" i="14"/>
  <c r="K175" i="14"/>
  <c r="O175" i="14"/>
  <c r="S175" i="14"/>
  <c r="W175" i="14"/>
  <c r="AA175" i="14"/>
  <c r="AE175" i="14"/>
  <c r="AI175" i="14"/>
  <c r="AM175" i="14"/>
  <c r="AQ175" i="14"/>
  <c r="AY175" i="14"/>
  <c r="BC175" i="14"/>
  <c r="BG175" i="14"/>
  <c r="E176" i="14"/>
  <c r="I176" i="14"/>
  <c r="M176" i="14"/>
  <c r="U176" i="14"/>
  <c r="AC176" i="14"/>
  <c r="AG176" i="14"/>
  <c r="AK176" i="14"/>
  <c r="AO176" i="14"/>
  <c r="AS176" i="14"/>
  <c r="AW176" i="14"/>
  <c r="BA176" i="14"/>
  <c r="BE176" i="14"/>
  <c r="BI176" i="14"/>
  <c r="C177" i="14"/>
  <c r="G177" i="14"/>
  <c r="K177" i="14"/>
  <c r="O177" i="14"/>
  <c r="S177" i="14"/>
  <c r="W177" i="14"/>
  <c r="AA177" i="14"/>
  <c r="AE177" i="14"/>
  <c r="AI177" i="14"/>
  <c r="AN177" i="14"/>
  <c r="AR177" i="14"/>
  <c r="AV177" i="14"/>
  <c r="AZ177" i="14"/>
  <c r="BD177" i="14"/>
  <c r="BH177" i="14"/>
  <c r="F178" i="14"/>
  <c r="J178" i="14"/>
  <c r="N178" i="14"/>
  <c r="R178" i="14"/>
  <c r="V178" i="14"/>
  <c r="Z178" i="14"/>
  <c r="AD178" i="14"/>
  <c r="AH178" i="14"/>
  <c r="AL178" i="14"/>
  <c r="AP178" i="14"/>
  <c r="AT178" i="14"/>
  <c r="AU178" i="14" s="1"/>
  <c r="AX178" i="14"/>
  <c r="BB178" i="14"/>
  <c r="BF178" i="14"/>
  <c r="D179" i="14"/>
  <c r="H179" i="14"/>
  <c r="L179" i="14"/>
  <c r="P179" i="14"/>
  <c r="T179" i="14"/>
  <c r="X179" i="14"/>
  <c r="AB179" i="14"/>
  <c r="AF179" i="14"/>
  <c r="AJ179" i="14"/>
  <c r="AN179" i="14"/>
  <c r="AR179" i="14"/>
  <c r="AV179" i="14"/>
  <c r="AZ179" i="14"/>
  <c r="BD179" i="14"/>
  <c r="BH179" i="14"/>
  <c r="F180" i="14"/>
  <c r="J180" i="14"/>
  <c r="N180" i="14"/>
  <c r="R180" i="14"/>
  <c r="V180" i="14"/>
  <c r="Z180" i="14"/>
  <c r="AD180" i="14"/>
  <c r="AH180" i="14"/>
  <c r="AL180" i="14"/>
  <c r="AP180" i="14"/>
  <c r="AT180" i="14"/>
  <c r="AU180" i="14" s="1"/>
  <c r="AX180" i="14"/>
  <c r="BB180" i="14"/>
  <c r="BF180" i="14"/>
  <c r="BO180" i="14" s="1"/>
  <c r="D181" i="14"/>
  <c r="H181" i="14"/>
  <c r="L181" i="14"/>
  <c r="P181" i="14"/>
  <c r="W181" i="14"/>
  <c r="AE181" i="14"/>
  <c r="AM181" i="14"/>
  <c r="BC181" i="14"/>
  <c r="BK181" i="14"/>
  <c r="BM183" i="14"/>
  <c r="BI183" i="14"/>
  <c r="BE183" i="14"/>
  <c r="BA183" i="14"/>
  <c r="AW183" i="14"/>
  <c r="AS183" i="14"/>
  <c r="AO183" i="14"/>
  <c r="AK183" i="14"/>
  <c r="AG183" i="14"/>
  <c r="AC183" i="14"/>
  <c r="U183" i="14"/>
  <c r="M183" i="14"/>
  <c r="I183" i="14"/>
  <c r="E183" i="14"/>
  <c r="BL183" i="14"/>
  <c r="BH183" i="14"/>
  <c r="BD183" i="14"/>
  <c r="AZ183" i="14"/>
  <c r="AV183" i="14"/>
  <c r="AR183" i="14"/>
  <c r="AN183" i="14"/>
  <c r="AJ183" i="14"/>
  <c r="AF183" i="14"/>
  <c r="AB183" i="14"/>
  <c r="X183" i="14"/>
  <c r="T183" i="14"/>
  <c r="P183" i="14"/>
  <c r="Q183" i="14" s="1"/>
  <c r="L183" i="14"/>
  <c r="H183" i="14"/>
  <c r="D183" i="14"/>
  <c r="J183" i="14"/>
  <c r="R183" i="14"/>
  <c r="Z183" i="14"/>
  <c r="AH183" i="14"/>
  <c r="AP183" i="14"/>
  <c r="AX183" i="14"/>
  <c r="BF183" i="14"/>
  <c r="C185" i="14"/>
  <c r="K185" i="14"/>
  <c r="Q185" i="14" s="1"/>
  <c r="S185" i="14"/>
  <c r="AA185" i="14"/>
  <c r="AI185" i="14"/>
  <c r="AQ185" i="14"/>
  <c r="AY185" i="14"/>
  <c r="BG185" i="14"/>
  <c r="E188" i="14"/>
  <c r="M188" i="14"/>
  <c r="U188" i="14"/>
  <c r="AC188" i="14"/>
  <c r="AK188" i="14"/>
  <c r="AS188" i="14"/>
  <c r="BA188" i="14"/>
  <c r="BI188" i="14"/>
  <c r="I190" i="14"/>
  <c r="AO190" i="14"/>
  <c r="BE190" i="14"/>
  <c r="F196" i="14"/>
  <c r="J196" i="14"/>
  <c r="N196" i="14"/>
  <c r="R196" i="14"/>
  <c r="V196" i="14"/>
  <c r="Z196" i="14"/>
  <c r="AD196" i="14"/>
  <c r="AH196" i="14"/>
  <c r="AL196" i="14"/>
  <c r="AP196" i="14"/>
  <c r="AT196" i="14"/>
  <c r="AU196" i="14" s="1"/>
  <c r="AX196" i="14"/>
  <c r="BB196" i="14"/>
  <c r="BF196" i="14"/>
  <c r="BJ196" i="14"/>
  <c r="F198" i="14"/>
  <c r="J198" i="14"/>
  <c r="N198" i="14"/>
  <c r="R198" i="14"/>
  <c r="V198" i="14"/>
  <c r="Z198" i="14"/>
  <c r="AD198" i="14"/>
  <c r="AH198" i="14"/>
  <c r="AL198" i="14"/>
  <c r="AP198" i="14"/>
  <c r="AT198" i="14"/>
  <c r="AU198" i="14" s="1"/>
  <c r="AX198" i="14"/>
  <c r="BB198" i="14"/>
  <c r="BF198" i="14"/>
  <c r="BJ198" i="14"/>
  <c r="F200" i="14"/>
  <c r="J200" i="14"/>
  <c r="N200" i="14"/>
  <c r="R200" i="14"/>
  <c r="V200" i="14"/>
  <c r="Z200" i="14"/>
  <c r="AD200" i="14"/>
  <c r="AH200" i="14"/>
  <c r="AL200" i="14"/>
  <c r="AP200" i="14"/>
  <c r="AT200" i="14"/>
  <c r="AU200" i="14" s="1"/>
  <c r="AX200" i="14"/>
  <c r="BB200" i="14"/>
  <c r="BF200" i="14"/>
  <c r="BJ200" i="14"/>
  <c r="F202" i="14"/>
  <c r="J202" i="14"/>
  <c r="N202" i="14"/>
  <c r="R202" i="14"/>
  <c r="V202" i="14"/>
  <c r="Z202" i="14"/>
  <c r="AD202" i="14"/>
  <c r="AH202" i="14"/>
  <c r="AL202" i="14"/>
  <c r="AP202" i="14"/>
  <c r="AT202" i="14"/>
  <c r="AU202" i="14" s="1"/>
  <c r="AX202" i="14"/>
  <c r="BB202" i="14"/>
  <c r="BF202" i="14"/>
  <c r="BJ202" i="14"/>
  <c r="F204" i="14"/>
  <c r="J204" i="14"/>
  <c r="N204" i="14"/>
  <c r="R204" i="14"/>
  <c r="V204" i="14"/>
  <c r="Z204" i="14"/>
  <c r="AD204" i="14"/>
  <c r="AH204" i="14"/>
  <c r="AL204" i="14"/>
  <c r="AQ204" i="14"/>
  <c r="AY204" i="14"/>
  <c r="BC204" i="14"/>
  <c r="BG204" i="14"/>
  <c r="BK204" i="14"/>
  <c r="E205" i="14"/>
  <c r="I205" i="14"/>
  <c r="M205" i="14"/>
  <c r="U205" i="14"/>
  <c r="AC205" i="14"/>
  <c r="AG205" i="14"/>
  <c r="AK205" i="14"/>
  <c r="AO205" i="14"/>
  <c r="AS205" i="14"/>
  <c r="AW205" i="14"/>
  <c r="BA205" i="14"/>
  <c r="BE205" i="14"/>
  <c r="BI205" i="14"/>
  <c r="BM205" i="14"/>
  <c r="E207" i="14"/>
  <c r="I207" i="14"/>
  <c r="M207" i="14"/>
  <c r="U207" i="14"/>
  <c r="AC207" i="14"/>
  <c r="AG207" i="14"/>
  <c r="AK207" i="14"/>
  <c r="AO207" i="14"/>
  <c r="AS207" i="14"/>
  <c r="AW207" i="14"/>
  <c r="BA207" i="14"/>
  <c r="BE207" i="14"/>
  <c r="BI207" i="14"/>
  <c r="BM207" i="14"/>
  <c r="E209" i="14"/>
  <c r="I209" i="14"/>
  <c r="M209" i="14"/>
  <c r="U209" i="14"/>
  <c r="AC209" i="14"/>
  <c r="AG209" i="14"/>
  <c r="AK209" i="14"/>
  <c r="AO209" i="14"/>
  <c r="AS209" i="14"/>
  <c r="AW209" i="14"/>
  <c r="BA209" i="14"/>
  <c r="BE209" i="14"/>
  <c r="BI209" i="14"/>
  <c r="BM209" i="14"/>
  <c r="E211" i="14"/>
  <c r="I211" i="14"/>
  <c r="M211" i="14"/>
  <c r="U211" i="14"/>
  <c r="AC211" i="14"/>
  <c r="AG211" i="14"/>
  <c r="AK211" i="14"/>
  <c r="AO211" i="14"/>
  <c r="AS211" i="14"/>
  <c r="AW211" i="14"/>
  <c r="BA211" i="14"/>
  <c r="BE211" i="14"/>
  <c r="BI211" i="14"/>
  <c r="BM211" i="14"/>
  <c r="E213" i="14"/>
  <c r="I213" i="14"/>
  <c r="M213" i="14"/>
  <c r="U213" i="14"/>
  <c r="AC213" i="14"/>
  <c r="AG213" i="14"/>
  <c r="AK213" i="14"/>
  <c r="AP213" i="14"/>
  <c r="AT213" i="14"/>
  <c r="AU213" i="14" s="1"/>
  <c r="AX213" i="14"/>
  <c r="BB213" i="14"/>
  <c r="BF213" i="14"/>
  <c r="BJ213" i="14"/>
  <c r="F215" i="14"/>
  <c r="J215" i="14"/>
  <c r="N215" i="14"/>
  <c r="R215" i="14"/>
  <c r="V215" i="14"/>
  <c r="Z215" i="14"/>
  <c r="AD215" i="14"/>
  <c r="AH215" i="14"/>
  <c r="AL215" i="14"/>
  <c r="AP215" i="14"/>
  <c r="AT215" i="14"/>
  <c r="AU215" i="14" s="1"/>
  <c r="AX215" i="14"/>
  <c r="BB215" i="14"/>
  <c r="BF215" i="14"/>
  <c r="BJ215" i="14"/>
  <c r="F217" i="14"/>
  <c r="J217" i="14"/>
  <c r="N217" i="14"/>
  <c r="R217" i="14"/>
  <c r="V217" i="14"/>
  <c r="Z217" i="14"/>
  <c r="AD217" i="14"/>
  <c r="AH217" i="14"/>
  <c r="AL217" i="14"/>
  <c r="AP217" i="14"/>
  <c r="AT217" i="14"/>
  <c r="AU217" i="14" s="1"/>
  <c r="AX217" i="14"/>
  <c r="BB217" i="14"/>
  <c r="BF217" i="14"/>
  <c r="BJ217" i="14"/>
  <c r="F219" i="14"/>
  <c r="J219" i="14"/>
  <c r="N219" i="14"/>
  <c r="R219" i="14"/>
  <c r="V219" i="14"/>
  <c r="Z219" i="14"/>
  <c r="AD219" i="14"/>
  <c r="AH219" i="14"/>
  <c r="AL219" i="14"/>
  <c r="AP219" i="14"/>
  <c r="AT219" i="14"/>
  <c r="AU219" i="14" s="1"/>
  <c r="AX219" i="14"/>
  <c r="BB219" i="14"/>
  <c r="BF219" i="14"/>
  <c r="BJ219" i="14"/>
  <c r="BM221" i="14"/>
  <c r="BI221" i="14"/>
  <c r="BE221" i="14"/>
  <c r="BA221" i="14"/>
  <c r="AW221" i="14"/>
  <c r="AS221" i="14"/>
  <c r="AO221" i="14"/>
  <c r="AK221" i="14"/>
  <c r="AG221" i="14"/>
  <c r="AC221" i="14"/>
  <c r="BJ221" i="14"/>
  <c r="BF221" i="14"/>
  <c r="BB221" i="14"/>
  <c r="AX221" i="14"/>
  <c r="AT221" i="14"/>
  <c r="AU221" i="14" s="1"/>
  <c r="F221" i="14"/>
  <c r="J221" i="14"/>
  <c r="N221" i="14"/>
  <c r="R221" i="14"/>
  <c r="V221" i="14"/>
  <c r="AA221" i="14"/>
  <c r="AF221" i="14"/>
  <c r="AL221" i="14"/>
  <c r="AQ221" i="14"/>
  <c r="AY221" i="14"/>
  <c r="BG221" i="14"/>
  <c r="F192" i="14"/>
  <c r="J192" i="14"/>
  <c r="N192" i="14"/>
  <c r="R192" i="14"/>
  <c r="V192" i="14"/>
  <c r="Z192" i="14"/>
  <c r="AD192" i="14"/>
  <c r="AH192" i="14"/>
  <c r="AL192" i="14"/>
  <c r="AP192" i="14"/>
  <c r="AT192" i="14"/>
  <c r="AU192" i="14" s="1"/>
  <c r="AX192" i="14"/>
  <c r="BB192" i="14"/>
  <c r="BF192" i="14"/>
  <c r="BJ192" i="14"/>
  <c r="F194" i="14"/>
  <c r="J194" i="14"/>
  <c r="N194" i="14"/>
  <c r="R194" i="14"/>
  <c r="V194" i="14"/>
  <c r="Z194" i="14"/>
  <c r="AD194" i="14"/>
  <c r="AH194" i="14"/>
  <c r="AL194" i="14"/>
  <c r="AP194" i="14"/>
  <c r="AT194" i="14"/>
  <c r="AU194" i="14" s="1"/>
  <c r="AX194" i="14"/>
  <c r="BB194" i="14"/>
  <c r="BF194" i="14"/>
  <c r="BJ194" i="14"/>
  <c r="C196" i="14"/>
  <c r="G196" i="14"/>
  <c r="K196" i="14"/>
  <c r="O196" i="14"/>
  <c r="S196" i="14"/>
  <c r="W196" i="14"/>
  <c r="AA196" i="14"/>
  <c r="AE196" i="14"/>
  <c r="AI196" i="14"/>
  <c r="AM196" i="14"/>
  <c r="AQ196" i="14"/>
  <c r="AY196" i="14"/>
  <c r="BC196" i="14"/>
  <c r="BG196" i="14"/>
  <c r="BK196" i="14"/>
  <c r="C198" i="14"/>
  <c r="G198" i="14"/>
  <c r="K198" i="14"/>
  <c r="O198" i="14"/>
  <c r="S198" i="14"/>
  <c r="W198" i="14"/>
  <c r="AA198" i="14"/>
  <c r="AE198" i="14"/>
  <c r="AI198" i="14"/>
  <c r="AM198" i="14"/>
  <c r="AQ198" i="14"/>
  <c r="AY198" i="14"/>
  <c r="BC198" i="14"/>
  <c r="BG198" i="14"/>
  <c r="BK198" i="14"/>
  <c r="C200" i="14"/>
  <c r="G200" i="14"/>
  <c r="K200" i="14"/>
  <c r="O200" i="14"/>
  <c r="S200" i="14"/>
  <c r="W200" i="14"/>
  <c r="AA200" i="14"/>
  <c r="AE200" i="14"/>
  <c r="AI200" i="14"/>
  <c r="AM200" i="14"/>
  <c r="AQ200" i="14"/>
  <c r="AY200" i="14"/>
  <c r="BC200" i="14"/>
  <c r="BG200" i="14"/>
  <c r="BK200" i="14"/>
  <c r="C202" i="14"/>
  <c r="G202" i="14"/>
  <c r="K202" i="14"/>
  <c r="O202" i="14"/>
  <c r="S202" i="14"/>
  <c r="W202" i="14"/>
  <c r="AA202" i="14"/>
  <c r="AE202" i="14"/>
  <c r="AI202" i="14"/>
  <c r="AM202" i="14"/>
  <c r="AQ202" i="14"/>
  <c r="AY202" i="14"/>
  <c r="BC202" i="14"/>
  <c r="BG202" i="14"/>
  <c r="BK202" i="14"/>
  <c r="AA204" i="14"/>
  <c r="AE204" i="14"/>
  <c r="AI204" i="14"/>
  <c r="AN204" i="14"/>
  <c r="AR204" i="14"/>
  <c r="AV204" i="14"/>
  <c r="AZ204" i="14"/>
  <c r="BD204" i="14"/>
  <c r="BH204" i="14"/>
  <c r="BL204" i="14"/>
  <c r="F205" i="14"/>
  <c r="J205" i="14"/>
  <c r="N205" i="14"/>
  <c r="R205" i="14"/>
  <c r="V205" i="14"/>
  <c r="Z205" i="14"/>
  <c r="AD205" i="14"/>
  <c r="AH205" i="14"/>
  <c r="AL205" i="14"/>
  <c r="AP205" i="14"/>
  <c r="AT205" i="14"/>
  <c r="AU205" i="14" s="1"/>
  <c r="AX205" i="14"/>
  <c r="BB205" i="14"/>
  <c r="BF205" i="14"/>
  <c r="BJ205" i="14"/>
  <c r="F207" i="14"/>
  <c r="J207" i="14"/>
  <c r="N207" i="14"/>
  <c r="R207" i="14"/>
  <c r="V207" i="14"/>
  <c r="Z207" i="14"/>
  <c r="AD207" i="14"/>
  <c r="AH207" i="14"/>
  <c r="AL207" i="14"/>
  <c r="AP207" i="14"/>
  <c r="AT207" i="14"/>
  <c r="AU207" i="14" s="1"/>
  <c r="AX207" i="14"/>
  <c r="BB207" i="14"/>
  <c r="BF207" i="14"/>
  <c r="BJ207" i="14"/>
  <c r="F209" i="14"/>
  <c r="J209" i="14"/>
  <c r="N209" i="14"/>
  <c r="R209" i="14"/>
  <c r="V209" i="14"/>
  <c r="Z209" i="14"/>
  <c r="AD209" i="14"/>
  <c r="AH209" i="14"/>
  <c r="AL209" i="14"/>
  <c r="AP209" i="14"/>
  <c r="AT209" i="14"/>
  <c r="AU209" i="14" s="1"/>
  <c r="AX209" i="14"/>
  <c r="BB209" i="14"/>
  <c r="BF209" i="14"/>
  <c r="BJ209" i="14"/>
  <c r="F211" i="14"/>
  <c r="J211" i="14"/>
  <c r="N211" i="14"/>
  <c r="R211" i="14"/>
  <c r="V211" i="14"/>
  <c r="Z211" i="14"/>
  <c r="AD211" i="14"/>
  <c r="AH211" i="14"/>
  <c r="AL211" i="14"/>
  <c r="AP211" i="14"/>
  <c r="AT211" i="14"/>
  <c r="AU211" i="14" s="1"/>
  <c r="AX211" i="14"/>
  <c r="BB211" i="14"/>
  <c r="BF211" i="14"/>
  <c r="BJ211" i="14"/>
  <c r="F213" i="14"/>
  <c r="J213" i="14"/>
  <c r="N213" i="14"/>
  <c r="R213" i="14"/>
  <c r="V213" i="14"/>
  <c r="Z213" i="14"/>
  <c r="AD213" i="14"/>
  <c r="AH213" i="14"/>
  <c r="AL213" i="14"/>
  <c r="AQ213" i="14"/>
  <c r="AY213" i="14"/>
  <c r="BC213" i="14"/>
  <c r="BG213" i="14"/>
  <c r="BK213" i="14"/>
  <c r="C215" i="14"/>
  <c r="G215" i="14"/>
  <c r="K215" i="14"/>
  <c r="O215" i="14"/>
  <c r="S215" i="14"/>
  <c r="W215" i="14"/>
  <c r="AA215" i="14"/>
  <c r="AE215" i="14"/>
  <c r="AI215" i="14"/>
  <c r="AM215" i="14"/>
  <c r="AQ215" i="14"/>
  <c r="AY215" i="14"/>
  <c r="BC215" i="14"/>
  <c r="BG215" i="14"/>
  <c r="BK215" i="14"/>
  <c r="C217" i="14"/>
  <c r="G217" i="14"/>
  <c r="K217" i="14"/>
  <c r="O217" i="14"/>
  <c r="S217" i="14"/>
  <c r="W217" i="14"/>
  <c r="AA217" i="14"/>
  <c r="AE217" i="14"/>
  <c r="AI217" i="14"/>
  <c r="AM217" i="14"/>
  <c r="AQ217" i="14"/>
  <c r="AY217" i="14"/>
  <c r="BC217" i="14"/>
  <c r="BG217" i="14"/>
  <c r="BK217" i="14"/>
  <c r="C219" i="14"/>
  <c r="G219" i="14"/>
  <c r="K219" i="14"/>
  <c r="O219" i="14"/>
  <c r="S219" i="14"/>
  <c r="W219" i="14"/>
  <c r="AA219" i="14"/>
  <c r="AE219" i="14"/>
  <c r="AI219" i="14"/>
  <c r="AM219" i="14"/>
  <c r="AQ219" i="14"/>
  <c r="AY219" i="14"/>
  <c r="BC219" i="14"/>
  <c r="BG219" i="14"/>
  <c r="BK219" i="14"/>
  <c r="C221" i="14"/>
  <c r="G221" i="14"/>
  <c r="K221" i="14"/>
  <c r="O221" i="14"/>
  <c r="S221" i="14"/>
  <c r="W221" i="14"/>
  <c r="AB221" i="14"/>
  <c r="AH221" i="14"/>
  <c r="AM221" i="14"/>
  <c r="AR221" i="14"/>
  <c r="AZ221" i="14"/>
  <c r="BH221" i="14"/>
  <c r="BL222" i="14"/>
  <c r="BH222" i="14"/>
  <c r="BD222" i="14"/>
  <c r="AZ222" i="14"/>
  <c r="AV222" i="14"/>
  <c r="AR222" i="14"/>
  <c r="AN222" i="14"/>
  <c r="AI222" i="14"/>
  <c r="AE222" i="14"/>
  <c r="AA222" i="14"/>
  <c r="W222" i="14"/>
  <c r="S222" i="14"/>
  <c r="O222" i="14"/>
  <c r="K222" i="14"/>
  <c r="G222" i="14"/>
  <c r="C222" i="14"/>
  <c r="BM222" i="14"/>
  <c r="BI222" i="14"/>
  <c r="BE222" i="14"/>
  <c r="BA222" i="14"/>
  <c r="AW222" i="14"/>
  <c r="AS222" i="14"/>
  <c r="AO222" i="14"/>
  <c r="AJ222" i="14"/>
  <c r="AF222" i="14"/>
  <c r="AB222" i="14"/>
  <c r="X222" i="14"/>
  <c r="T222" i="14"/>
  <c r="P222" i="14"/>
  <c r="L222" i="14"/>
  <c r="H222" i="14"/>
  <c r="D222" i="14"/>
  <c r="J222" i="14"/>
  <c r="R222" i="14"/>
  <c r="Z222" i="14"/>
  <c r="AH222" i="14"/>
  <c r="AQ222" i="14"/>
  <c r="AY222" i="14"/>
  <c r="BG222" i="14"/>
  <c r="BL228" i="14"/>
  <c r="BH228" i="14"/>
  <c r="BD228" i="14"/>
  <c r="AZ228" i="14"/>
  <c r="AV228" i="14"/>
  <c r="AR228" i="14"/>
  <c r="AN228" i="14"/>
  <c r="AJ228" i="14"/>
  <c r="AF228" i="14"/>
  <c r="AB228" i="14"/>
  <c r="X228" i="14"/>
  <c r="T228" i="14"/>
  <c r="P228" i="14"/>
  <c r="L228" i="14"/>
  <c r="H228" i="14"/>
  <c r="D228" i="14"/>
  <c r="BK228" i="14"/>
  <c r="BG228" i="14"/>
  <c r="BC228" i="14"/>
  <c r="AY228" i="14"/>
  <c r="AQ228" i="14"/>
  <c r="AM228" i="14"/>
  <c r="AI228" i="14"/>
  <c r="AE228" i="14"/>
  <c r="AA228" i="14"/>
  <c r="W228" i="14"/>
  <c r="S228" i="14"/>
  <c r="O228" i="14"/>
  <c r="K228" i="14"/>
  <c r="G228" i="14"/>
  <c r="C228" i="14"/>
  <c r="BM228" i="14"/>
  <c r="BI228" i="14"/>
  <c r="BE228" i="14"/>
  <c r="BA228" i="14"/>
  <c r="AW228" i="14"/>
  <c r="AS228" i="14"/>
  <c r="AO228" i="14"/>
  <c r="AK228" i="14"/>
  <c r="AG228" i="14"/>
  <c r="AC228" i="14"/>
  <c r="U228" i="14"/>
  <c r="M228" i="14"/>
  <c r="I228" i="14"/>
  <c r="E228" i="14"/>
  <c r="R228" i="14"/>
  <c r="AH228" i="14"/>
  <c r="AX228" i="14"/>
  <c r="BL230" i="14"/>
  <c r="BH230" i="14"/>
  <c r="BD230" i="14"/>
  <c r="AZ230" i="14"/>
  <c r="AV230" i="14"/>
  <c r="AR230" i="14"/>
  <c r="AN230" i="14"/>
  <c r="AJ230" i="14"/>
  <c r="AF230" i="14"/>
  <c r="AB230" i="14"/>
  <c r="X230" i="14"/>
  <c r="T230" i="14"/>
  <c r="P230" i="14"/>
  <c r="L230" i="14"/>
  <c r="H230" i="14"/>
  <c r="D230" i="14"/>
  <c r="BK230" i="14"/>
  <c r="BG230" i="14"/>
  <c r="BC230" i="14"/>
  <c r="AY230" i="14"/>
  <c r="AQ230" i="14"/>
  <c r="AM230" i="14"/>
  <c r="AI230" i="14"/>
  <c r="AE230" i="14"/>
  <c r="AA230" i="14"/>
  <c r="W230" i="14"/>
  <c r="S230" i="14"/>
  <c r="O230" i="14"/>
  <c r="K230" i="14"/>
  <c r="G230" i="14"/>
  <c r="C230" i="14"/>
  <c r="BM230" i="14"/>
  <c r="BI230" i="14"/>
  <c r="BE230" i="14"/>
  <c r="BA230" i="14"/>
  <c r="AW230" i="14"/>
  <c r="AS230" i="14"/>
  <c r="AO230" i="14"/>
  <c r="AK230" i="14"/>
  <c r="AG230" i="14"/>
  <c r="AC230" i="14"/>
  <c r="U230" i="14"/>
  <c r="M230" i="14"/>
  <c r="I230" i="14"/>
  <c r="E230" i="14"/>
  <c r="R230" i="14"/>
  <c r="AH230" i="14"/>
  <c r="AX230" i="14"/>
  <c r="F182" i="14"/>
  <c r="J182" i="14"/>
  <c r="N182" i="14"/>
  <c r="R182" i="14"/>
  <c r="V182" i="14"/>
  <c r="Z182" i="14"/>
  <c r="AD182" i="14"/>
  <c r="AH182" i="14"/>
  <c r="AL182" i="14"/>
  <c r="AP182" i="14"/>
  <c r="AT182" i="14"/>
  <c r="AU182" i="14" s="1"/>
  <c r="AX182" i="14"/>
  <c r="BB182" i="14"/>
  <c r="BF182" i="14"/>
  <c r="BJ182" i="14"/>
  <c r="F184" i="14"/>
  <c r="J184" i="14"/>
  <c r="N184" i="14"/>
  <c r="R184" i="14"/>
  <c r="V184" i="14"/>
  <c r="Z184" i="14"/>
  <c r="AD184" i="14"/>
  <c r="AH184" i="14"/>
  <c r="AL184" i="14"/>
  <c r="AP184" i="14"/>
  <c r="AT184" i="14"/>
  <c r="AU184" i="14" s="1"/>
  <c r="AX184" i="14"/>
  <c r="BB184" i="14"/>
  <c r="BF184" i="14"/>
  <c r="BJ184" i="14"/>
  <c r="F186" i="14"/>
  <c r="J186" i="14"/>
  <c r="N186" i="14"/>
  <c r="R186" i="14"/>
  <c r="V186" i="14"/>
  <c r="Z186" i="14"/>
  <c r="AD186" i="14"/>
  <c r="AH186" i="14"/>
  <c r="AL186" i="14"/>
  <c r="AQ186" i="14"/>
  <c r="AY186" i="14"/>
  <c r="BC186" i="14"/>
  <c r="BG186" i="14"/>
  <c r="BK186" i="14"/>
  <c r="E187" i="14"/>
  <c r="I187" i="14"/>
  <c r="M187" i="14"/>
  <c r="U187" i="14"/>
  <c r="AC187" i="14"/>
  <c r="AG187" i="14"/>
  <c r="AK187" i="14"/>
  <c r="AO187" i="14"/>
  <c r="AS187" i="14"/>
  <c r="AW187" i="14"/>
  <c r="BA187" i="14"/>
  <c r="BE187" i="14"/>
  <c r="BI187" i="14"/>
  <c r="BM187" i="14"/>
  <c r="E189" i="14"/>
  <c r="I189" i="14"/>
  <c r="M189" i="14"/>
  <c r="U189" i="14"/>
  <c r="AC189" i="14"/>
  <c r="AG189" i="14"/>
  <c r="AK189" i="14"/>
  <c r="AO189" i="14"/>
  <c r="AS189" i="14"/>
  <c r="AW189" i="14"/>
  <c r="BA189" i="14"/>
  <c r="BE189" i="14"/>
  <c r="BI189" i="14"/>
  <c r="BM189" i="14"/>
  <c r="I191" i="14"/>
  <c r="M191" i="14"/>
  <c r="U191" i="14"/>
  <c r="AC191" i="14"/>
  <c r="AG191" i="14"/>
  <c r="AK191" i="14"/>
  <c r="AO191" i="14"/>
  <c r="AS191" i="14"/>
  <c r="AW191" i="14"/>
  <c r="BA191" i="14"/>
  <c r="BE191" i="14"/>
  <c r="BI191" i="14"/>
  <c r="BM191" i="14"/>
  <c r="C192" i="14"/>
  <c r="G192" i="14"/>
  <c r="K192" i="14"/>
  <c r="O192" i="14"/>
  <c r="S192" i="14"/>
  <c r="W192" i="14"/>
  <c r="AA192" i="14"/>
  <c r="AE192" i="14"/>
  <c r="AI192" i="14"/>
  <c r="AM192" i="14"/>
  <c r="AQ192" i="14"/>
  <c r="AY192" i="14"/>
  <c r="BC192" i="14"/>
  <c r="BG192" i="14"/>
  <c r="BK192" i="14"/>
  <c r="M193" i="14"/>
  <c r="U193" i="14"/>
  <c r="AC193" i="14"/>
  <c r="AG193" i="14"/>
  <c r="AK193" i="14"/>
  <c r="AO193" i="14"/>
  <c r="AS193" i="14"/>
  <c r="AW193" i="14"/>
  <c r="BA193" i="14"/>
  <c r="BE193" i="14"/>
  <c r="BI193" i="14"/>
  <c r="BM193" i="14"/>
  <c r="C194" i="14"/>
  <c r="G194" i="14"/>
  <c r="K194" i="14"/>
  <c r="O194" i="14"/>
  <c r="S194" i="14"/>
  <c r="W194" i="14"/>
  <c r="AA194" i="14"/>
  <c r="AE194" i="14"/>
  <c r="AI194" i="14"/>
  <c r="AM194" i="14"/>
  <c r="AQ194" i="14"/>
  <c r="AY194" i="14"/>
  <c r="BC194" i="14"/>
  <c r="BG194" i="14"/>
  <c r="BK194" i="14"/>
  <c r="U195" i="14"/>
  <c r="AC195" i="14"/>
  <c r="AG195" i="14"/>
  <c r="AK195" i="14"/>
  <c r="AP195" i="14"/>
  <c r="AT195" i="14"/>
  <c r="AU195" i="14" s="1"/>
  <c r="AX195" i="14"/>
  <c r="BB195" i="14"/>
  <c r="BF195" i="14"/>
  <c r="BJ195" i="14"/>
  <c r="D196" i="14"/>
  <c r="H196" i="14"/>
  <c r="L196" i="14"/>
  <c r="P196" i="14"/>
  <c r="T196" i="14"/>
  <c r="X196" i="14"/>
  <c r="AB196" i="14"/>
  <c r="AF196" i="14"/>
  <c r="AJ196" i="14"/>
  <c r="AN196" i="14"/>
  <c r="AR196" i="14"/>
  <c r="AV196" i="14"/>
  <c r="AZ196" i="14"/>
  <c r="BD196" i="14"/>
  <c r="BH196" i="14"/>
  <c r="BL196" i="14"/>
  <c r="F197" i="14"/>
  <c r="J197" i="14"/>
  <c r="N197" i="14"/>
  <c r="R197" i="14"/>
  <c r="V197" i="14"/>
  <c r="Z197" i="14"/>
  <c r="AD197" i="14"/>
  <c r="AH197" i="14"/>
  <c r="AL197" i="14"/>
  <c r="AP197" i="14"/>
  <c r="AT197" i="14"/>
  <c r="AU197" i="14" s="1"/>
  <c r="AX197" i="14"/>
  <c r="BB197" i="14"/>
  <c r="BF197" i="14"/>
  <c r="BJ197" i="14"/>
  <c r="D198" i="14"/>
  <c r="H198" i="14"/>
  <c r="L198" i="14"/>
  <c r="P198" i="14"/>
  <c r="T198" i="14"/>
  <c r="X198" i="14"/>
  <c r="AB198" i="14"/>
  <c r="AF198" i="14"/>
  <c r="AJ198" i="14"/>
  <c r="AN198" i="14"/>
  <c r="AR198" i="14"/>
  <c r="AV198" i="14"/>
  <c r="AZ198" i="14"/>
  <c r="BD198" i="14"/>
  <c r="BH198" i="14"/>
  <c r="BL198" i="14"/>
  <c r="F199" i="14"/>
  <c r="J199" i="14"/>
  <c r="N199" i="14"/>
  <c r="R199" i="14"/>
  <c r="V199" i="14"/>
  <c r="Z199" i="14"/>
  <c r="AD199" i="14"/>
  <c r="AH199" i="14"/>
  <c r="AL199" i="14"/>
  <c r="AP199" i="14"/>
  <c r="AT199" i="14"/>
  <c r="AU199" i="14" s="1"/>
  <c r="AX199" i="14"/>
  <c r="BB199" i="14"/>
  <c r="BF199" i="14"/>
  <c r="BJ199" i="14"/>
  <c r="D200" i="14"/>
  <c r="H200" i="14"/>
  <c r="L200" i="14"/>
  <c r="P200" i="14"/>
  <c r="T200" i="14"/>
  <c r="X200" i="14"/>
  <c r="AB200" i="14"/>
  <c r="AF200" i="14"/>
  <c r="AJ200" i="14"/>
  <c r="AN200" i="14"/>
  <c r="AR200" i="14"/>
  <c r="AV200" i="14"/>
  <c r="AZ200" i="14"/>
  <c r="BD200" i="14"/>
  <c r="BH200" i="14"/>
  <c r="BL200" i="14"/>
  <c r="F201" i="14"/>
  <c r="J201" i="14"/>
  <c r="N201" i="14"/>
  <c r="R201" i="14"/>
  <c r="V201" i="14"/>
  <c r="Z201" i="14"/>
  <c r="AD201" i="14"/>
  <c r="AH201" i="14"/>
  <c r="AL201" i="14"/>
  <c r="AP201" i="14"/>
  <c r="AT201" i="14"/>
  <c r="AU201" i="14" s="1"/>
  <c r="AX201" i="14"/>
  <c r="BB201" i="14"/>
  <c r="BF201" i="14"/>
  <c r="BJ201" i="14"/>
  <c r="D202" i="14"/>
  <c r="H202" i="14"/>
  <c r="L202" i="14"/>
  <c r="P202" i="14"/>
  <c r="T202" i="14"/>
  <c r="X202" i="14"/>
  <c r="AB202" i="14"/>
  <c r="AF202" i="14"/>
  <c r="AJ202" i="14"/>
  <c r="AN202" i="14"/>
  <c r="AR202" i="14"/>
  <c r="AV202" i="14"/>
  <c r="AZ202" i="14"/>
  <c r="BD202" i="14"/>
  <c r="BH202" i="14"/>
  <c r="BL202" i="14"/>
  <c r="F203" i="14"/>
  <c r="J203" i="14"/>
  <c r="N203" i="14"/>
  <c r="R203" i="14"/>
  <c r="V203" i="14"/>
  <c r="Z203" i="14"/>
  <c r="AD203" i="14"/>
  <c r="AH203" i="14"/>
  <c r="AL203" i="14"/>
  <c r="AP203" i="14"/>
  <c r="AT203" i="14"/>
  <c r="AU203" i="14" s="1"/>
  <c r="AX203" i="14"/>
  <c r="BB203" i="14"/>
  <c r="BF203" i="14"/>
  <c r="BJ203" i="14"/>
  <c r="D204" i="14"/>
  <c r="H204" i="14"/>
  <c r="L204" i="14"/>
  <c r="P204" i="14"/>
  <c r="Q204" i="14" s="1"/>
  <c r="T204" i="14"/>
  <c r="X204" i="14"/>
  <c r="AB204" i="14"/>
  <c r="AF204" i="14"/>
  <c r="AJ204" i="14"/>
  <c r="AO204" i="14"/>
  <c r="AS204" i="14"/>
  <c r="AW204" i="14"/>
  <c r="BA204" i="14"/>
  <c r="BE204" i="14"/>
  <c r="BI204" i="14"/>
  <c r="BM204" i="14"/>
  <c r="C205" i="14"/>
  <c r="G205" i="14"/>
  <c r="K205" i="14"/>
  <c r="O205" i="14"/>
  <c r="S205" i="14"/>
  <c r="W205" i="14"/>
  <c r="AA205" i="14"/>
  <c r="AE205" i="14"/>
  <c r="AI205" i="14"/>
  <c r="AM205" i="14"/>
  <c r="AQ205" i="14"/>
  <c r="AY205" i="14"/>
  <c r="BC205" i="14"/>
  <c r="BG205" i="14"/>
  <c r="BK205" i="14"/>
  <c r="E206" i="14"/>
  <c r="I206" i="14"/>
  <c r="M206" i="14"/>
  <c r="U206" i="14"/>
  <c r="AC206" i="14"/>
  <c r="AG206" i="14"/>
  <c r="AK206" i="14"/>
  <c r="AO206" i="14"/>
  <c r="AS206" i="14"/>
  <c r="AW206" i="14"/>
  <c r="BA206" i="14"/>
  <c r="BE206" i="14"/>
  <c r="BI206" i="14"/>
  <c r="BM206" i="14"/>
  <c r="C207" i="14"/>
  <c r="G207" i="14"/>
  <c r="K207" i="14"/>
  <c r="O207" i="14"/>
  <c r="S207" i="14"/>
  <c r="W207" i="14"/>
  <c r="AA207" i="14"/>
  <c r="AE207" i="14"/>
  <c r="AI207" i="14"/>
  <c r="AM207" i="14"/>
  <c r="AQ207" i="14"/>
  <c r="AY207" i="14"/>
  <c r="BC207" i="14"/>
  <c r="BG207" i="14"/>
  <c r="BK207" i="14"/>
  <c r="E208" i="14"/>
  <c r="I208" i="14"/>
  <c r="M208" i="14"/>
  <c r="U208" i="14"/>
  <c r="AC208" i="14"/>
  <c r="AG208" i="14"/>
  <c r="AK208" i="14"/>
  <c r="AO208" i="14"/>
  <c r="AS208" i="14"/>
  <c r="AW208" i="14"/>
  <c r="BA208" i="14"/>
  <c r="BE208" i="14"/>
  <c r="BI208" i="14"/>
  <c r="BM208" i="14"/>
  <c r="C209" i="14"/>
  <c r="G209" i="14"/>
  <c r="K209" i="14"/>
  <c r="O209" i="14"/>
  <c r="S209" i="14"/>
  <c r="W209" i="14"/>
  <c r="AA209" i="14"/>
  <c r="AE209" i="14"/>
  <c r="AI209" i="14"/>
  <c r="AM209" i="14"/>
  <c r="AQ209" i="14"/>
  <c r="AY209" i="14"/>
  <c r="BC209" i="14"/>
  <c r="BG209" i="14"/>
  <c r="BK209" i="14"/>
  <c r="E210" i="14"/>
  <c r="I210" i="14"/>
  <c r="M210" i="14"/>
  <c r="U210" i="14"/>
  <c r="AC210" i="14"/>
  <c r="AG210" i="14"/>
  <c r="AK210" i="14"/>
  <c r="AO210" i="14"/>
  <c r="AS210" i="14"/>
  <c r="AW210" i="14"/>
  <c r="BA210" i="14"/>
  <c r="BE210" i="14"/>
  <c r="BI210" i="14"/>
  <c r="BM210" i="14"/>
  <c r="C211" i="14"/>
  <c r="G211" i="14"/>
  <c r="K211" i="14"/>
  <c r="O211" i="14"/>
  <c r="S211" i="14"/>
  <c r="W211" i="14"/>
  <c r="AA211" i="14"/>
  <c r="AE211" i="14"/>
  <c r="AI211" i="14"/>
  <c r="AM211" i="14"/>
  <c r="AQ211" i="14"/>
  <c r="AY211" i="14"/>
  <c r="BC211" i="14"/>
  <c r="BG211" i="14"/>
  <c r="BK211" i="14"/>
  <c r="E212" i="14"/>
  <c r="I212" i="14"/>
  <c r="M212" i="14"/>
  <c r="U212" i="14"/>
  <c r="AC212" i="14"/>
  <c r="AG212" i="14"/>
  <c r="AK212" i="14"/>
  <c r="AO212" i="14"/>
  <c r="AS212" i="14"/>
  <c r="AW212" i="14"/>
  <c r="BA212" i="14"/>
  <c r="BE212" i="14"/>
  <c r="BI212" i="14"/>
  <c r="BM212" i="14"/>
  <c r="C213" i="14"/>
  <c r="G213" i="14"/>
  <c r="K213" i="14"/>
  <c r="O213" i="14"/>
  <c r="S213" i="14"/>
  <c r="W213" i="14"/>
  <c r="AA213" i="14"/>
  <c r="AE213" i="14"/>
  <c r="AI213" i="14"/>
  <c r="AN213" i="14"/>
  <c r="AR213" i="14"/>
  <c r="AV213" i="14"/>
  <c r="AZ213" i="14"/>
  <c r="BD213" i="14"/>
  <c r="BH213" i="14"/>
  <c r="BL213" i="14"/>
  <c r="F214" i="14"/>
  <c r="J214" i="14"/>
  <c r="N214" i="14"/>
  <c r="R214" i="14"/>
  <c r="V214" i="14"/>
  <c r="Z214" i="14"/>
  <c r="AD214" i="14"/>
  <c r="AH214" i="14"/>
  <c r="AL214" i="14"/>
  <c r="AP214" i="14"/>
  <c r="AT214" i="14"/>
  <c r="AU214" i="14" s="1"/>
  <c r="AX214" i="14"/>
  <c r="BB214" i="14"/>
  <c r="BF214" i="14"/>
  <c r="BO214" i="14" s="1"/>
  <c r="D215" i="14"/>
  <c r="H215" i="14"/>
  <c r="L215" i="14"/>
  <c r="P215" i="14"/>
  <c r="T215" i="14"/>
  <c r="X215" i="14"/>
  <c r="AB215" i="14"/>
  <c r="AF215" i="14"/>
  <c r="AJ215" i="14"/>
  <c r="AN215" i="14"/>
  <c r="AR215" i="14"/>
  <c r="AV215" i="14"/>
  <c r="AZ215" i="14"/>
  <c r="BD215" i="14"/>
  <c r="BH215" i="14"/>
  <c r="BL215" i="14"/>
  <c r="F216" i="14"/>
  <c r="J216" i="14"/>
  <c r="N216" i="14"/>
  <c r="R216" i="14"/>
  <c r="V216" i="14"/>
  <c r="Z216" i="14"/>
  <c r="AD216" i="14"/>
  <c r="AH216" i="14"/>
  <c r="AL216" i="14"/>
  <c r="AP216" i="14"/>
  <c r="AT216" i="14"/>
  <c r="AU216" i="14" s="1"/>
  <c r="AX216" i="14"/>
  <c r="BB216" i="14"/>
  <c r="BF216" i="14"/>
  <c r="BO216" i="14" s="1"/>
  <c r="D217" i="14"/>
  <c r="H217" i="14"/>
  <c r="L217" i="14"/>
  <c r="P217" i="14"/>
  <c r="T217" i="14"/>
  <c r="X217" i="14"/>
  <c r="AB217" i="14"/>
  <c r="AF217" i="14"/>
  <c r="AJ217" i="14"/>
  <c r="AN217" i="14"/>
  <c r="AR217" i="14"/>
  <c r="AV217" i="14"/>
  <c r="AZ217" i="14"/>
  <c r="BD217" i="14"/>
  <c r="BH217" i="14"/>
  <c r="BL217" i="14"/>
  <c r="F218" i="14"/>
  <c r="J218" i="14"/>
  <c r="N218" i="14"/>
  <c r="R218" i="14"/>
  <c r="V218" i="14"/>
  <c r="Z218" i="14"/>
  <c r="AD218" i="14"/>
  <c r="AH218" i="14"/>
  <c r="AL218" i="14"/>
  <c r="AP218" i="14"/>
  <c r="AT218" i="14"/>
  <c r="AU218" i="14" s="1"/>
  <c r="AX218" i="14"/>
  <c r="BB218" i="14"/>
  <c r="BF218" i="14"/>
  <c r="BO218" i="14" s="1"/>
  <c r="D219" i="14"/>
  <c r="H219" i="14"/>
  <c r="L219" i="14"/>
  <c r="P219" i="14"/>
  <c r="T219" i="14"/>
  <c r="X219" i="14"/>
  <c r="AB219" i="14"/>
  <c r="AF219" i="14"/>
  <c r="AJ219" i="14"/>
  <c r="AN219" i="14"/>
  <c r="AR219" i="14"/>
  <c r="AV219" i="14"/>
  <c r="AZ219" i="14"/>
  <c r="BD219" i="14"/>
  <c r="BH219" i="14"/>
  <c r="BL219" i="14"/>
  <c r="F220" i="14"/>
  <c r="J220" i="14"/>
  <c r="N220" i="14"/>
  <c r="R220" i="14"/>
  <c r="V220" i="14"/>
  <c r="Z220" i="14"/>
  <c r="AD220" i="14"/>
  <c r="AH220" i="14"/>
  <c r="AL220" i="14"/>
  <c r="AP220" i="14"/>
  <c r="AT220" i="14"/>
  <c r="AU220" i="14" s="1"/>
  <c r="AX220" i="14"/>
  <c r="BB220" i="14"/>
  <c r="BF220" i="14"/>
  <c r="BO220" i="14" s="1"/>
  <c r="D221" i="14"/>
  <c r="H221" i="14"/>
  <c r="L221" i="14"/>
  <c r="P221" i="14"/>
  <c r="T221" i="14"/>
  <c r="X221" i="14"/>
  <c r="AD221" i="14"/>
  <c r="AI221" i="14"/>
  <c r="AN221" i="14"/>
  <c r="BC221" i="14"/>
  <c r="BK221" i="14"/>
  <c r="E222" i="14"/>
  <c r="M222" i="14"/>
  <c r="U222" i="14"/>
  <c r="AC222" i="14"/>
  <c r="AK222" i="14"/>
  <c r="AT222" i="14"/>
  <c r="AU222" i="14" s="1"/>
  <c r="BB222" i="14"/>
  <c r="BJ222" i="14"/>
  <c r="G224" i="14"/>
  <c r="O224" i="14"/>
  <c r="W224" i="14"/>
  <c r="AE224" i="14"/>
  <c r="AM224" i="14"/>
  <c r="BC224" i="14"/>
  <c r="BL226" i="14"/>
  <c r="BH226" i="14"/>
  <c r="BD226" i="14"/>
  <c r="BO226" i="14" s="1"/>
  <c r="AZ226" i="14"/>
  <c r="AV226" i="14"/>
  <c r="AR226" i="14"/>
  <c r="AN226" i="14"/>
  <c r="AJ226" i="14"/>
  <c r="AF226" i="14"/>
  <c r="AB226" i="14"/>
  <c r="X226" i="14"/>
  <c r="T226" i="14"/>
  <c r="P226" i="14"/>
  <c r="L226" i="14"/>
  <c r="H226" i="14"/>
  <c r="D226" i="14"/>
  <c r="BK226" i="14"/>
  <c r="BG226" i="14"/>
  <c r="BC226" i="14"/>
  <c r="AY226" i="14"/>
  <c r="AQ226" i="14"/>
  <c r="AM226" i="14"/>
  <c r="AI226" i="14"/>
  <c r="AE226" i="14"/>
  <c r="AA226" i="14"/>
  <c r="W226" i="14"/>
  <c r="S226" i="14"/>
  <c r="O226" i="14"/>
  <c r="K226" i="14"/>
  <c r="G226" i="14"/>
  <c r="C226" i="14"/>
  <c r="BM226" i="14"/>
  <c r="BI226" i="14"/>
  <c r="BE226" i="14"/>
  <c r="BA226" i="14"/>
  <c r="AW226" i="14"/>
  <c r="AS226" i="14"/>
  <c r="AO226" i="14"/>
  <c r="AK226" i="14"/>
  <c r="AG226" i="14"/>
  <c r="AC226" i="14"/>
  <c r="U226" i="14"/>
  <c r="M226" i="14"/>
  <c r="I226" i="14"/>
  <c r="E226" i="14"/>
  <c r="R226" i="14"/>
  <c r="AH226" i="14"/>
  <c r="AX226" i="14"/>
  <c r="F228" i="14"/>
  <c r="V228" i="14"/>
  <c r="AL228" i="14"/>
  <c r="BB228" i="14"/>
  <c r="F230" i="14"/>
  <c r="V230" i="14"/>
  <c r="AL230" i="14"/>
  <c r="BB230" i="14"/>
  <c r="C182" i="14"/>
  <c r="G182" i="14"/>
  <c r="K182" i="14"/>
  <c r="O182" i="14"/>
  <c r="S182" i="14"/>
  <c r="W182" i="14"/>
  <c r="AA182" i="14"/>
  <c r="AE182" i="14"/>
  <c r="AI182" i="14"/>
  <c r="AM182" i="14"/>
  <c r="AQ182" i="14"/>
  <c r="AY182" i="14"/>
  <c r="BC182" i="14"/>
  <c r="BG182" i="14"/>
  <c r="C184" i="14"/>
  <c r="G184" i="14"/>
  <c r="K184" i="14"/>
  <c r="O184" i="14"/>
  <c r="S184" i="14"/>
  <c r="W184" i="14"/>
  <c r="AA184" i="14"/>
  <c r="AE184" i="14"/>
  <c r="AI184" i="14"/>
  <c r="AM184" i="14"/>
  <c r="AQ184" i="14"/>
  <c r="AY184" i="14"/>
  <c r="BC184" i="14"/>
  <c r="BG184" i="14"/>
  <c r="O186" i="14"/>
  <c r="Q186" i="14" s="1"/>
  <c r="S186" i="14"/>
  <c r="W186" i="14"/>
  <c r="AA186" i="14"/>
  <c r="AE186" i="14"/>
  <c r="AI186" i="14"/>
  <c r="AN186" i="14"/>
  <c r="AR186" i="14"/>
  <c r="AV186" i="14"/>
  <c r="AZ186" i="14"/>
  <c r="BD186" i="14"/>
  <c r="BH186" i="14"/>
  <c r="F187" i="14"/>
  <c r="J187" i="14"/>
  <c r="N187" i="14"/>
  <c r="R187" i="14"/>
  <c r="V187" i="14"/>
  <c r="Z187" i="14"/>
  <c r="AD187" i="14"/>
  <c r="AH187" i="14"/>
  <c r="AL187" i="14"/>
  <c r="AP187" i="14"/>
  <c r="AT187" i="14"/>
  <c r="AU187" i="14" s="1"/>
  <c r="AX187" i="14"/>
  <c r="BB187" i="14"/>
  <c r="BF187" i="14"/>
  <c r="F189" i="14"/>
  <c r="J189" i="14"/>
  <c r="N189" i="14"/>
  <c r="R189" i="14"/>
  <c r="V189" i="14"/>
  <c r="Z189" i="14"/>
  <c r="AD189" i="14"/>
  <c r="AH189" i="14"/>
  <c r="AL189" i="14"/>
  <c r="AP189" i="14"/>
  <c r="AT189" i="14"/>
  <c r="AU189" i="14" s="1"/>
  <c r="AX189" i="14"/>
  <c r="BB189" i="14"/>
  <c r="BF189" i="14"/>
  <c r="F191" i="14"/>
  <c r="J191" i="14"/>
  <c r="N191" i="14"/>
  <c r="R191" i="14"/>
  <c r="V191" i="14"/>
  <c r="Z191" i="14"/>
  <c r="AD191" i="14"/>
  <c r="AH191" i="14"/>
  <c r="AL191" i="14"/>
  <c r="AP191" i="14"/>
  <c r="AT191" i="14"/>
  <c r="AU191" i="14" s="1"/>
  <c r="AX191" i="14"/>
  <c r="BB191" i="14"/>
  <c r="BF191" i="14"/>
  <c r="D192" i="14"/>
  <c r="H192" i="14"/>
  <c r="L192" i="14"/>
  <c r="P192" i="14"/>
  <c r="T192" i="14"/>
  <c r="X192" i="14"/>
  <c r="AB192" i="14"/>
  <c r="AF192" i="14"/>
  <c r="AJ192" i="14"/>
  <c r="AN192" i="14"/>
  <c r="AR192" i="14"/>
  <c r="AV192" i="14"/>
  <c r="AZ192" i="14"/>
  <c r="BD192" i="14"/>
  <c r="BH192" i="14"/>
  <c r="F193" i="14"/>
  <c r="J193" i="14"/>
  <c r="N193" i="14"/>
  <c r="R193" i="14"/>
  <c r="V193" i="14"/>
  <c r="Z193" i="14"/>
  <c r="AD193" i="14"/>
  <c r="AH193" i="14"/>
  <c r="AL193" i="14"/>
  <c r="AP193" i="14"/>
  <c r="AT193" i="14"/>
  <c r="AU193" i="14" s="1"/>
  <c r="AX193" i="14"/>
  <c r="BB193" i="14"/>
  <c r="BF193" i="14"/>
  <c r="D194" i="14"/>
  <c r="H194" i="14"/>
  <c r="L194" i="14"/>
  <c r="P194" i="14"/>
  <c r="T194" i="14"/>
  <c r="X194" i="14"/>
  <c r="AB194" i="14"/>
  <c r="AF194" i="14"/>
  <c r="AJ194" i="14"/>
  <c r="AN194" i="14"/>
  <c r="AR194" i="14"/>
  <c r="AV194" i="14"/>
  <c r="AZ194" i="14"/>
  <c r="BD194" i="14"/>
  <c r="BH194" i="14"/>
  <c r="F195" i="14"/>
  <c r="J195" i="14"/>
  <c r="N195" i="14"/>
  <c r="R195" i="14"/>
  <c r="V195" i="14"/>
  <c r="Z195" i="14"/>
  <c r="AD195" i="14"/>
  <c r="AH195" i="14"/>
  <c r="AL195" i="14"/>
  <c r="AQ195" i="14"/>
  <c r="AY195" i="14"/>
  <c r="BC195" i="14"/>
  <c r="BG195" i="14"/>
  <c r="E196" i="14"/>
  <c r="I196" i="14"/>
  <c r="M196" i="14"/>
  <c r="U196" i="14"/>
  <c r="AC196" i="14"/>
  <c r="AG196" i="14"/>
  <c r="AK196" i="14"/>
  <c r="AO196" i="14"/>
  <c r="AS196" i="14"/>
  <c r="AW196" i="14"/>
  <c r="BA196" i="14"/>
  <c r="BE196" i="14"/>
  <c r="BI196" i="14"/>
  <c r="C197" i="14"/>
  <c r="G197" i="14"/>
  <c r="K197" i="14"/>
  <c r="O197" i="14"/>
  <c r="S197" i="14"/>
  <c r="W197" i="14"/>
  <c r="AA197" i="14"/>
  <c r="AE197" i="14"/>
  <c r="AI197" i="14"/>
  <c r="AM197" i="14"/>
  <c r="AQ197" i="14"/>
  <c r="AY197" i="14"/>
  <c r="BC197" i="14"/>
  <c r="BG197" i="14"/>
  <c r="E198" i="14"/>
  <c r="I198" i="14"/>
  <c r="M198" i="14"/>
  <c r="U198" i="14"/>
  <c r="AC198" i="14"/>
  <c r="AG198" i="14"/>
  <c r="AK198" i="14"/>
  <c r="AO198" i="14"/>
  <c r="AS198" i="14"/>
  <c r="AW198" i="14"/>
  <c r="BA198" i="14"/>
  <c r="BE198" i="14"/>
  <c r="BI198" i="14"/>
  <c r="C199" i="14"/>
  <c r="G199" i="14"/>
  <c r="K199" i="14"/>
  <c r="O199" i="14"/>
  <c r="S199" i="14"/>
  <c r="W199" i="14"/>
  <c r="AA199" i="14"/>
  <c r="AE199" i="14"/>
  <c r="AI199" i="14"/>
  <c r="AM199" i="14"/>
  <c r="AQ199" i="14"/>
  <c r="AY199" i="14"/>
  <c r="BC199" i="14"/>
  <c r="BG199" i="14"/>
  <c r="E200" i="14"/>
  <c r="I200" i="14"/>
  <c r="M200" i="14"/>
  <c r="U200" i="14"/>
  <c r="AC200" i="14"/>
  <c r="AG200" i="14"/>
  <c r="AK200" i="14"/>
  <c r="AO200" i="14"/>
  <c r="AS200" i="14"/>
  <c r="AW200" i="14"/>
  <c r="BA200" i="14"/>
  <c r="BE200" i="14"/>
  <c r="BI200" i="14"/>
  <c r="C201" i="14"/>
  <c r="G201" i="14"/>
  <c r="K201" i="14"/>
  <c r="O201" i="14"/>
  <c r="S201" i="14"/>
  <c r="W201" i="14"/>
  <c r="AA201" i="14"/>
  <c r="AE201" i="14"/>
  <c r="AI201" i="14"/>
  <c r="AM201" i="14"/>
  <c r="AQ201" i="14"/>
  <c r="AY201" i="14"/>
  <c r="BC201" i="14"/>
  <c r="BG201" i="14"/>
  <c r="E202" i="14"/>
  <c r="I202" i="14"/>
  <c r="M202" i="14"/>
  <c r="U202" i="14"/>
  <c r="AC202" i="14"/>
  <c r="AG202" i="14"/>
  <c r="AK202" i="14"/>
  <c r="AO202" i="14"/>
  <c r="AS202" i="14"/>
  <c r="AW202" i="14"/>
  <c r="BA202" i="14"/>
  <c r="BE202" i="14"/>
  <c r="BI202" i="14"/>
  <c r="C203" i="14"/>
  <c r="G203" i="14"/>
  <c r="K203" i="14"/>
  <c r="O203" i="14"/>
  <c r="S203" i="14"/>
  <c r="W203" i="14"/>
  <c r="AA203" i="14"/>
  <c r="AE203" i="14"/>
  <c r="AI203" i="14"/>
  <c r="AM203" i="14"/>
  <c r="AQ203" i="14"/>
  <c r="AY203" i="14"/>
  <c r="BC203" i="14"/>
  <c r="BG203" i="14"/>
  <c r="E204" i="14"/>
  <c r="I204" i="14"/>
  <c r="M204" i="14"/>
  <c r="U204" i="14"/>
  <c r="AC204" i="14"/>
  <c r="AG204" i="14"/>
  <c r="AK204" i="14"/>
  <c r="AP204" i="14"/>
  <c r="AT204" i="14"/>
  <c r="AU204" i="14" s="1"/>
  <c r="AX204" i="14"/>
  <c r="BB204" i="14"/>
  <c r="BF204" i="14"/>
  <c r="D205" i="14"/>
  <c r="H205" i="14"/>
  <c r="L205" i="14"/>
  <c r="P205" i="14"/>
  <c r="T205" i="14"/>
  <c r="X205" i="14"/>
  <c r="AB205" i="14"/>
  <c r="AF205" i="14"/>
  <c r="AJ205" i="14"/>
  <c r="AN205" i="14"/>
  <c r="AR205" i="14"/>
  <c r="AV205" i="14"/>
  <c r="AZ205" i="14"/>
  <c r="BD205" i="14"/>
  <c r="BH205" i="14"/>
  <c r="F206" i="14"/>
  <c r="J206" i="14"/>
  <c r="N206" i="14"/>
  <c r="R206" i="14"/>
  <c r="V206" i="14"/>
  <c r="Z206" i="14"/>
  <c r="AD206" i="14"/>
  <c r="AH206" i="14"/>
  <c r="AL206" i="14"/>
  <c r="AP206" i="14"/>
  <c r="AT206" i="14"/>
  <c r="AU206" i="14" s="1"/>
  <c r="AX206" i="14"/>
  <c r="BB206" i="14"/>
  <c r="BF206" i="14"/>
  <c r="D207" i="14"/>
  <c r="H207" i="14"/>
  <c r="L207" i="14"/>
  <c r="P207" i="14"/>
  <c r="T207" i="14"/>
  <c r="X207" i="14"/>
  <c r="AB207" i="14"/>
  <c r="AF207" i="14"/>
  <c r="AJ207" i="14"/>
  <c r="AN207" i="14"/>
  <c r="AR207" i="14"/>
  <c r="AV207" i="14"/>
  <c r="AZ207" i="14"/>
  <c r="BD207" i="14"/>
  <c r="BH207" i="14"/>
  <c r="F208" i="14"/>
  <c r="J208" i="14"/>
  <c r="N208" i="14"/>
  <c r="R208" i="14"/>
  <c r="V208" i="14"/>
  <c r="Z208" i="14"/>
  <c r="AD208" i="14"/>
  <c r="AH208" i="14"/>
  <c r="AL208" i="14"/>
  <c r="AP208" i="14"/>
  <c r="AT208" i="14"/>
  <c r="AU208" i="14" s="1"/>
  <c r="AX208" i="14"/>
  <c r="BB208" i="14"/>
  <c r="BF208" i="14"/>
  <c r="D209" i="14"/>
  <c r="H209" i="14"/>
  <c r="L209" i="14"/>
  <c r="P209" i="14"/>
  <c r="T209" i="14"/>
  <c r="X209" i="14"/>
  <c r="AB209" i="14"/>
  <c r="AF209" i="14"/>
  <c r="AJ209" i="14"/>
  <c r="AN209" i="14"/>
  <c r="AR209" i="14"/>
  <c r="AV209" i="14"/>
  <c r="AZ209" i="14"/>
  <c r="BD209" i="14"/>
  <c r="BH209" i="14"/>
  <c r="F210" i="14"/>
  <c r="J210" i="14"/>
  <c r="N210" i="14"/>
  <c r="R210" i="14"/>
  <c r="V210" i="14"/>
  <c r="Z210" i="14"/>
  <c r="AD210" i="14"/>
  <c r="AH210" i="14"/>
  <c r="AL210" i="14"/>
  <c r="AP210" i="14"/>
  <c r="AT210" i="14"/>
  <c r="AU210" i="14" s="1"/>
  <c r="AX210" i="14"/>
  <c r="BB210" i="14"/>
  <c r="BF210" i="14"/>
  <c r="D211" i="14"/>
  <c r="H211" i="14"/>
  <c r="L211" i="14"/>
  <c r="P211" i="14"/>
  <c r="T211" i="14"/>
  <c r="X211" i="14"/>
  <c r="AB211" i="14"/>
  <c r="AF211" i="14"/>
  <c r="AJ211" i="14"/>
  <c r="AN211" i="14"/>
  <c r="AR211" i="14"/>
  <c r="AV211" i="14"/>
  <c r="AZ211" i="14"/>
  <c r="BD211" i="14"/>
  <c r="BO211" i="14" s="1"/>
  <c r="BH211" i="14"/>
  <c r="F212" i="14"/>
  <c r="J212" i="14"/>
  <c r="N212" i="14"/>
  <c r="R212" i="14"/>
  <c r="V212" i="14"/>
  <c r="Z212" i="14"/>
  <c r="AD212" i="14"/>
  <c r="AH212" i="14"/>
  <c r="AL212" i="14"/>
  <c r="AP212" i="14"/>
  <c r="AT212" i="14"/>
  <c r="AU212" i="14" s="1"/>
  <c r="AX212" i="14"/>
  <c r="BB212" i="14"/>
  <c r="BF212" i="14"/>
  <c r="D213" i="14"/>
  <c r="H213" i="14"/>
  <c r="L213" i="14"/>
  <c r="P213" i="14"/>
  <c r="T213" i="14"/>
  <c r="X213" i="14"/>
  <c r="AB213" i="14"/>
  <c r="AF213" i="14"/>
  <c r="AJ213" i="14"/>
  <c r="AO213" i="14"/>
  <c r="AS213" i="14"/>
  <c r="AW213" i="14"/>
  <c r="BA213" i="14"/>
  <c r="BE213" i="14"/>
  <c r="BI213" i="14"/>
  <c r="E215" i="14"/>
  <c r="I215" i="14"/>
  <c r="M215" i="14"/>
  <c r="U215" i="14"/>
  <c r="AC215" i="14"/>
  <c r="AG215" i="14"/>
  <c r="AK215" i="14"/>
  <c r="AO215" i="14"/>
  <c r="AS215" i="14"/>
  <c r="AW215" i="14"/>
  <c r="BA215" i="14"/>
  <c r="BE215" i="14"/>
  <c r="BI215" i="14"/>
  <c r="E217" i="14"/>
  <c r="I217" i="14"/>
  <c r="M217" i="14"/>
  <c r="U217" i="14"/>
  <c r="AC217" i="14"/>
  <c r="AG217" i="14"/>
  <c r="AK217" i="14"/>
  <c r="AO217" i="14"/>
  <c r="AS217" i="14"/>
  <c r="AW217" i="14"/>
  <c r="BA217" i="14"/>
  <c r="BE217" i="14"/>
  <c r="BI217" i="14"/>
  <c r="E219" i="14"/>
  <c r="I219" i="14"/>
  <c r="M219" i="14"/>
  <c r="U219" i="14"/>
  <c r="AC219" i="14"/>
  <c r="AG219" i="14"/>
  <c r="AK219" i="14"/>
  <c r="AO219" i="14"/>
  <c r="AS219" i="14"/>
  <c r="AW219" i="14"/>
  <c r="BA219" i="14"/>
  <c r="BE219" i="14"/>
  <c r="BI219" i="14"/>
  <c r="E221" i="14"/>
  <c r="I221" i="14"/>
  <c r="M221" i="14"/>
  <c r="U221" i="14"/>
  <c r="Z221" i="14"/>
  <c r="AE221" i="14"/>
  <c r="AJ221" i="14"/>
  <c r="AP221" i="14"/>
  <c r="AV221" i="14"/>
  <c r="BD221" i="14"/>
  <c r="BL221" i="14"/>
  <c r="F222" i="14"/>
  <c r="N222" i="14"/>
  <c r="V222" i="14"/>
  <c r="AD222" i="14"/>
  <c r="AL222" i="14"/>
  <c r="BC222" i="14"/>
  <c r="BK222" i="14"/>
  <c r="BL224" i="14"/>
  <c r="BH224" i="14"/>
  <c r="BD224" i="14"/>
  <c r="AZ224" i="14"/>
  <c r="AV224" i="14"/>
  <c r="AR224" i="14"/>
  <c r="AN224" i="14"/>
  <c r="AJ224" i="14"/>
  <c r="AF224" i="14"/>
  <c r="AB224" i="14"/>
  <c r="X224" i="14"/>
  <c r="T224" i="14"/>
  <c r="P224" i="14"/>
  <c r="L224" i="14"/>
  <c r="H224" i="14"/>
  <c r="D224" i="14"/>
  <c r="BM224" i="14"/>
  <c r="BI224" i="14"/>
  <c r="BE224" i="14"/>
  <c r="BA224" i="14"/>
  <c r="AW224" i="14"/>
  <c r="AS224" i="14"/>
  <c r="AO224" i="14"/>
  <c r="AK224" i="14"/>
  <c r="AG224" i="14"/>
  <c r="AC224" i="14"/>
  <c r="U224" i="14"/>
  <c r="M224" i="14"/>
  <c r="I224" i="14"/>
  <c r="E224" i="14"/>
  <c r="J224" i="14"/>
  <c r="R224" i="14"/>
  <c r="Z224" i="14"/>
  <c r="AH224" i="14"/>
  <c r="AP224" i="14"/>
  <c r="AX224" i="14"/>
  <c r="BF224" i="14"/>
  <c r="J228" i="14"/>
  <c r="Z228" i="14"/>
  <c r="AP228" i="14"/>
  <c r="BF228" i="14"/>
  <c r="J230" i="14"/>
  <c r="Z230" i="14"/>
  <c r="AP230" i="14"/>
  <c r="BF230" i="14"/>
  <c r="S223" i="14"/>
  <c r="W223" i="14"/>
  <c r="AA223" i="14"/>
  <c r="AE223" i="14"/>
  <c r="AI223" i="14"/>
  <c r="AM223" i="14"/>
  <c r="AQ223" i="14"/>
  <c r="AY223" i="14"/>
  <c r="BC223" i="14"/>
  <c r="BG223" i="14"/>
  <c r="BK223" i="14"/>
  <c r="S225" i="14"/>
  <c r="W225" i="14"/>
  <c r="AA225" i="14"/>
  <c r="AE225" i="14"/>
  <c r="AI225" i="14"/>
  <c r="AM225" i="14"/>
  <c r="AQ225" i="14"/>
  <c r="AY225" i="14"/>
  <c r="BC225" i="14"/>
  <c r="BG225" i="14"/>
  <c r="BK225" i="14"/>
  <c r="O227" i="14"/>
  <c r="Q227" i="14" s="1"/>
  <c r="S227" i="14"/>
  <c r="W227" i="14"/>
  <c r="AA227" i="14"/>
  <c r="AE227" i="14"/>
  <c r="AI227" i="14"/>
  <c r="AM227" i="14"/>
  <c r="AQ227" i="14"/>
  <c r="AY227" i="14"/>
  <c r="BC227" i="14"/>
  <c r="BG227" i="14"/>
  <c r="BK227" i="14"/>
  <c r="C229" i="14"/>
  <c r="G229" i="14"/>
  <c r="K229" i="14"/>
  <c r="O229" i="14"/>
  <c r="S229" i="14"/>
  <c r="W229" i="14"/>
  <c r="AA229" i="14"/>
  <c r="AE229" i="14"/>
  <c r="AI229" i="14"/>
  <c r="AM229" i="14"/>
  <c r="AQ229" i="14"/>
  <c r="AY229" i="14"/>
  <c r="BC229" i="14"/>
  <c r="BG229" i="14"/>
  <c r="BK229" i="14"/>
  <c r="C231" i="14"/>
  <c r="G231" i="14"/>
  <c r="K231" i="14"/>
  <c r="O231" i="14"/>
  <c r="S231" i="14"/>
  <c r="W231" i="14"/>
  <c r="AA231" i="14"/>
  <c r="AE231" i="14"/>
  <c r="AI231" i="14"/>
  <c r="AN231" i="14"/>
  <c r="AR231" i="14"/>
  <c r="AV231" i="14"/>
  <c r="AZ231" i="14"/>
  <c r="BD231" i="14"/>
  <c r="BH231" i="14"/>
  <c r="BL231" i="14"/>
  <c r="F232" i="14"/>
  <c r="J232" i="14"/>
  <c r="N232" i="14"/>
  <c r="R232" i="14"/>
  <c r="V232" i="14"/>
  <c r="Z232" i="14"/>
  <c r="AD232" i="14"/>
  <c r="AH232" i="14"/>
  <c r="AL232" i="14"/>
  <c r="AP232" i="14"/>
  <c r="AT232" i="14"/>
  <c r="AU232" i="14" s="1"/>
  <c r="AX232" i="14"/>
  <c r="BB232" i="14"/>
  <c r="BF232" i="14"/>
  <c r="BJ232" i="14"/>
  <c r="D233" i="14"/>
  <c r="H233" i="14"/>
  <c r="L233" i="14"/>
  <c r="P233" i="14"/>
  <c r="T233" i="14"/>
  <c r="X233" i="14"/>
  <c r="AB233" i="14"/>
  <c r="AF233" i="14"/>
  <c r="AJ233" i="14"/>
  <c r="AN233" i="14"/>
  <c r="AR233" i="14"/>
  <c r="AV233" i="14"/>
  <c r="AZ233" i="14"/>
  <c r="BD233" i="14"/>
  <c r="BH233" i="14"/>
  <c r="BL233" i="14"/>
  <c r="F234" i="14"/>
  <c r="J234" i="14"/>
  <c r="N234" i="14"/>
  <c r="R234" i="14"/>
  <c r="V234" i="14"/>
  <c r="Z234" i="14"/>
  <c r="AD234" i="14"/>
  <c r="AH234" i="14"/>
  <c r="AL234" i="14"/>
  <c r="AP234" i="14"/>
  <c r="AT234" i="14"/>
  <c r="AU234" i="14" s="1"/>
  <c r="AX234" i="14"/>
  <c r="BB234" i="14"/>
  <c r="BF234" i="14"/>
  <c r="BJ234" i="14"/>
  <c r="D235" i="14"/>
  <c r="H235" i="14"/>
  <c r="L235" i="14"/>
  <c r="P235" i="14"/>
  <c r="T235" i="14"/>
  <c r="X235" i="14"/>
  <c r="AB235" i="14"/>
  <c r="AF235" i="14"/>
  <c r="AJ235" i="14"/>
  <c r="AN235" i="14"/>
  <c r="AR235" i="14"/>
  <c r="AV235" i="14"/>
  <c r="AZ235" i="14"/>
  <c r="BD235" i="14"/>
  <c r="BH235" i="14"/>
  <c r="BL235" i="14"/>
  <c r="F236" i="14"/>
  <c r="J236" i="14"/>
  <c r="N236" i="14"/>
  <c r="R236" i="14"/>
  <c r="V236" i="14"/>
  <c r="Z236" i="14"/>
  <c r="AD236" i="14"/>
  <c r="AH236" i="14"/>
  <c r="AL236" i="14"/>
  <c r="AP236" i="14"/>
  <c r="AT236" i="14"/>
  <c r="AU236" i="14" s="1"/>
  <c r="AX236" i="14"/>
  <c r="BB236" i="14"/>
  <c r="BF236" i="14"/>
  <c r="BJ236" i="14"/>
  <c r="D237" i="14"/>
  <c r="H237" i="14"/>
  <c r="L237" i="14"/>
  <c r="P237" i="14"/>
  <c r="T237" i="14"/>
  <c r="X237" i="14"/>
  <c r="AB237" i="14"/>
  <c r="AF237" i="14"/>
  <c r="AJ237" i="14"/>
  <c r="AN237" i="14"/>
  <c r="AR237" i="14"/>
  <c r="AV237" i="14"/>
  <c r="AZ237" i="14"/>
  <c r="BD237" i="14"/>
  <c r="BH237" i="14"/>
  <c r="BL237" i="14"/>
  <c r="F238" i="14"/>
  <c r="J238" i="14"/>
  <c r="N238" i="14"/>
  <c r="R238" i="14"/>
  <c r="V238" i="14"/>
  <c r="Z238" i="14"/>
  <c r="AD238" i="14"/>
  <c r="AH238" i="14"/>
  <c r="AL238" i="14"/>
  <c r="AP238" i="14"/>
  <c r="AT238" i="14"/>
  <c r="AU238" i="14" s="1"/>
  <c r="AX238" i="14"/>
  <c r="BB238" i="14"/>
  <c r="BF238" i="14"/>
  <c r="BJ238" i="14"/>
  <c r="D239" i="14"/>
  <c r="H239" i="14"/>
  <c r="L239" i="14"/>
  <c r="P239" i="14"/>
  <c r="T239" i="14"/>
  <c r="X239" i="14"/>
  <c r="AB239" i="14"/>
  <c r="AF239" i="14"/>
  <c r="AJ239" i="14"/>
  <c r="AN239" i="14"/>
  <c r="AR239" i="14"/>
  <c r="AV239" i="14"/>
  <c r="AZ239" i="14"/>
  <c r="BD239" i="14"/>
  <c r="BH239" i="14"/>
  <c r="BL239" i="14"/>
  <c r="F240" i="14"/>
  <c r="J240" i="14"/>
  <c r="N240" i="14"/>
  <c r="R240" i="14"/>
  <c r="V240" i="14"/>
  <c r="Z240" i="14"/>
  <c r="AD240" i="14"/>
  <c r="AH240" i="14"/>
  <c r="AL240" i="14"/>
  <c r="AQ240" i="14"/>
  <c r="AY240" i="14"/>
  <c r="BC240" i="14"/>
  <c r="BG240" i="14"/>
  <c r="BK240" i="14"/>
  <c r="E241" i="14"/>
  <c r="I241" i="14"/>
  <c r="M241" i="14"/>
  <c r="U241" i="14"/>
  <c r="AC241" i="14"/>
  <c r="AG241" i="14"/>
  <c r="AK241" i="14"/>
  <c r="AO241" i="14"/>
  <c r="AS241" i="14"/>
  <c r="AW241" i="14"/>
  <c r="BA241" i="14"/>
  <c r="BE241" i="14"/>
  <c r="BI241" i="14"/>
  <c r="BM241" i="14"/>
  <c r="AE242" i="14"/>
  <c r="AI242" i="14"/>
  <c r="AM242" i="14"/>
  <c r="AQ242" i="14"/>
  <c r="AY242" i="14"/>
  <c r="BC242" i="14"/>
  <c r="BG242" i="14"/>
  <c r="BM242" i="14"/>
  <c r="G243" i="14"/>
  <c r="O243" i="14"/>
  <c r="AD243" i="14"/>
  <c r="AT243" i="14"/>
  <c r="AU243" i="14" s="1"/>
  <c r="J245" i="14"/>
  <c r="Z245" i="14"/>
  <c r="AP245" i="14"/>
  <c r="BF245" i="14"/>
  <c r="N247" i="14"/>
  <c r="AD247" i="14"/>
  <c r="AC235" i="14"/>
  <c r="AG235" i="14"/>
  <c r="AK235" i="14"/>
  <c r="AO235" i="14"/>
  <c r="AS235" i="14"/>
  <c r="AW235" i="14"/>
  <c r="BA235" i="14"/>
  <c r="BE235" i="14"/>
  <c r="BI235" i="14"/>
  <c r="BM235" i="14"/>
  <c r="K236" i="14"/>
  <c r="O236" i="14"/>
  <c r="S236" i="14"/>
  <c r="W236" i="14"/>
  <c r="AA236" i="14"/>
  <c r="AE236" i="14"/>
  <c r="AI236" i="14"/>
  <c r="AM236" i="14"/>
  <c r="AQ236" i="14"/>
  <c r="AY236" i="14"/>
  <c r="BC236" i="14"/>
  <c r="BG236" i="14"/>
  <c r="BK236" i="14"/>
  <c r="E237" i="14"/>
  <c r="I237" i="14"/>
  <c r="M237" i="14"/>
  <c r="U237" i="14"/>
  <c r="AC237" i="14"/>
  <c r="AG237" i="14"/>
  <c r="AK237" i="14"/>
  <c r="AO237" i="14"/>
  <c r="AS237" i="14"/>
  <c r="AW237" i="14"/>
  <c r="BA237" i="14"/>
  <c r="BE237" i="14"/>
  <c r="BI237" i="14"/>
  <c r="BM237" i="14"/>
  <c r="C238" i="14"/>
  <c r="G238" i="14"/>
  <c r="K238" i="14"/>
  <c r="O238" i="14"/>
  <c r="S238" i="14"/>
  <c r="W238" i="14"/>
  <c r="AA238" i="14"/>
  <c r="AE238" i="14"/>
  <c r="AI238" i="14"/>
  <c r="AM238" i="14"/>
  <c r="AQ238" i="14"/>
  <c r="AY238" i="14"/>
  <c r="BC238" i="14"/>
  <c r="BG238" i="14"/>
  <c r="BK238" i="14"/>
  <c r="E239" i="14"/>
  <c r="I239" i="14"/>
  <c r="M239" i="14"/>
  <c r="U239" i="14"/>
  <c r="AC239" i="14"/>
  <c r="AG239" i="14"/>
  <c r="AK239" i="14"/>
  <c r="AO239" i="14"/>
  <c r="AS239" i="14"/>
  <c r="AW239" i="14"/>
  <c r="BA239" i="14"/>
  <c r="BE239" i="14"/>
  <c r="BI239" i="14"/>
  <c r="BM239" i="14"/>
  <c r="C240" i="14"/>
  <c r="G240" i="14"/>
  <c r="K240" i="14"/>
  <c r="O240" i="14"/>
  <c r="S240" i="14"/>
  <c r="W240" i="14"/>
  <c r="AA240" i="14"/>
  <c r="AE240" i="14"/>
  <c r="AI240" i="14"/>
  <c r="AN240" i="14"/>
  <c r="AR240" i="14"/>
  <c r="AV240" i="14"/>
  <c r="AZ240" i="14"/>
  <c r="BD240" i="14"/>
  <c r="BH240" i="14"/>
  <c r="BL240" i="14"/>
  <c r="F241" i="14"/>
  <c r="J241" i="14"/>
  <c r="N241" i="14"/>
  <c r="R241" i="14"/>
  <c r="V241" i="14"/>
  <c r="Z241" i="14"/>
  <c r="AD241" i="14"/>
  <c r="AH241" i="14"/>
  <c r="AL241" i="14"/>
  <c r="AP241" i="14"/>
  <c r="AT241" i="14"/>
  <c r="AU241" i="14" s="1"/>
  <c r="AX241" i="14"/>
  <c r="BB241" i="14"/>
  <c r="BF241" i="14"/>
  <c r="BJ241" i="14"/>
  <c r="AR242" i="14"/>
  <c r="AV242" i="14"/>
  <c r="AZ242" i="14"/>
  <c r="BD242" i="14"/>
  <c r="BM243" i="14"/>
  <c r="BI243" i="14"/>
  <c r="BE243" i="14"/>
  <c r="BA243" i="14"/>
  <c r="AW243" i="14"/>
  <c r="AS243" i="14"/>
  <c r="AO243" i="14"/>
  <c r="AK243" i="14"/>
  <c r="AG243" i="14"/>
  <c r="AC243" i="14"/>
  <c r="U243" i="14"/>
  <c r="M243" i="14"/>
  <c r="I243" i="14"/>
  <c r="E243" i="14"/>
  <c r="BL243" i="14"/>
  <c r="BH243" i="14"/>
  <c r="BD243" i="14"/>
  <c r="AZ243" i="14"/>
  <c r="AV243" i="14"/>
  <c r="AR243" i="14"/>
  <c r="AN243" i="14"/>
  <c r="AJ243" i="14"/>
  <c r="AF243" i="14"/>
  <c r="AB243" i="14"/>
  <c r="X243" i="14"/>
  <c r="T243" i="14"/>
  <c r="P243" i="14"/>
  <c r="L243" i="14"/>
  <c r="H243" i="14"/>
  <c r="D243" i="14"/>
  <c r="BK243" i="14"/>
  <c r="BG243" i="14"/>
  <c r="BC243" i="14"/>
  <c r="AY243" i="14"/>
  <c r="AQ243" i="14"/>
  <c r="AM243" i="14"/>
  <c r="AI243" i="14"/>
  <c r="AE243" i="14"/>
  <c r="AA243" i="14"/>
  <c r="W243" i="14"/>
  <c r="S243" i="14"/>
  <c r="J243" i="14"/>
  <c r="R243" i="14"/>
  <c r="AH243" i="14"/>
  <c r="AX243" i="14"/>
  <c r="N245" i="14"/>
  <c r="AD245" i="14"/>
  <c r="AT245" i="14"/>
  <c r="AU245" i="14" s="1"/>
  <c r="BM247" i="14"/>
  <c r="BI247" i="14"/>
  <c r="BE247" i="14"/>
  <c r="BA247" i="14"/>
  <c r="AW247" i="14"/>
  <c r="AS247" i="14"/>
  <c r="AO247" i="14"/>
  <c r="AK247" i="14"/>
  <c r="AG247" i="14"/>
  <c r="AC247" i="14"/>
  <c r="U247" i="14"/>
  <c r="M247" i="14"/>
  <c r="I247" i="14"/>
  <c r="E247" i="14"/>
  <c r="BL247" i="14"/>
  <c r="BH247" i="14"/>
  <c r="BD247" i="14"/>
  <c r="AZ247" i="14"/>
  <c r="AV247" i="14"/>
  <c r="AR247" i="14"/>
  <c r="AN247" i="14"/>
  <c r="AJ247" i="14"/>
  <c r="AF247" i="14"/>
  <c r="AB247" i="14"/>
  <c r="X247" i="14"/>
  <c r="T247" i="14"/>
  <c r="P247" i="14"/>
  <c r="L247" i="14"/>
  <c r="H247" i="14"/>
  <c r="D247" i="14"/>
  <c r="BK247" i="14"/>
  <c r="BG247" i="14"/>
  <c r="BC247" i="14"/>
  <c r="AY247" i="14"/>
  <c r="AQ247" i="14"/>
  <c r="AM247" i="14"/>
  <c r="AI247" i="14"/>
  <c r="AE247" i="14"/>
  <c r="AA247" i="14"/>
  <c r="W247" i="14"/>
  <c r="S247" i="14"/>
  <c r="O247" i="14"/>
  <c r="K247" i="14"/>
  <c r="G247" i="14"/>
  <c r="C247" i="14"/>
  <c r="BJ247" i="14"/>
  <c r="R247" i="14"/>
  <c r="AH247" i="14"/>
  <c r="AX247" i="14"/>
  <c r="F233" i="14"/>
  <c r="J233" i="14"/>
  <c r="N233" i="14"/>
  <c r="R233" i="14"/>
  <c r="V233" i="14"/>
  <c r="Z233" i="14"/>
  <c r="AD233" i="14"/>
  <c r="AH233" i="14"/>
  <c r="AL233" i="14"/>
  <c r="AP233" i="14"/>
  <c r="AT233" i="14"/>
  <c r="AU233" i="14" s="1"/>
  <c r="AX233" i="14"/>
  <c r="BB233" i="14"/>
  <c r="BF233" i="14"/>
  <c r="BJ233" i="14"/>
  <c r="F235" i="14"/>
  <c r="J235" i="14"/>
  <c r="N235" i="14"/>
  <c r="R235" i="14"/>
  <c r="V235" i="14"/>
  <c r="Z235" i="14"/>
  <c r="AD235" i="14"/>
  <c r="AH235" i="14"/>
  <c r="AL235" i="14"/>
  <c r="AP235" i="14"/>
  <c r="AT235" i="14"/>
  <c r="AU235" i="14" s="1"/>
  <c r="AX235" i="14"/>
  <c r="BB235" i="14"/>
  <c r="BF235" i="14"/>
  <c r="BJ235" i="14"/>
  <c r="F237" i="14"/>
  <c r="J237" i="14"/>
  <c r="N237" i="14"/>
  <c r="R237" i="14"/>
  <c r="V237" i="14"/>
  <c r="Z237" i="14"/>
  <c r="AD237" i="14"/>
  <c r="AH237" i="14"/>
  <c r="AL237" i="14"/>
  <c r="AP237" i="14"/>
  <c r="AT237" i="14"/>
  <c r="AU237" i="14" s="1"/>
  <c r="AX237" i="14"/>
  <c r="BB237" i="14"/>
  <c r="BF237" i="14"/>
  <c r="BJ237" i="14"/>
  <c r="F239" i="14"/>
  <c r="J239" i="14"/>
  <c r="N239" i="14"/>
  <c r="R239" i="14"/>
  <c r="V239" i="14"/>
  <c r="Z239" i="14"/>
  <c r="AD239" i="14"/>
  <c r="AH239" i="14"/>
  <c r="AL239" i="14"/>
  <c r="AP239" i="14"/>
  <c r="AT239" i="14"/>
  <c r="AU239" i="14" s="1"/>
  <c r="AX239" i="14"/>
  <c r="BB239" i="14"/>
  <c r="BF239" i="14"/>
  <c r="BJ239" i="14"/>
  <c r="BM245" i="14"/>
  <c r="BI245" i="14"/>
  <c r="BE245" i="14"/>
  <c r="BA245" i="14"/>
  <c r="AW245" i="14"/>
  <c r="AS245" i="14"/>
  <c r="AO245" i="14"/>
  <c r="AK245" i="14"/>
  <c r="AG245" i="14"/>
  <c r="AC245" i="14"/>
  <c r="U245" i="14"/>
  <c r="M245" i="14"/>
  <c r="I245" i="14"/>
  <c r="E245" i="14"/>
  <c r="BL245" i="14"/>
  <c r="BH245" i="14"/>
  <c r="BD245" i="14"/>
  <c r="AZ245" i="14"/>
  <c r="AV245" i="14"/>
  <c r="AR245" i="14"/>
  <c r="AN245" i="14"/>
  <c r="AJ245" i="14"/>
  <c r="AF245" i="14"/>
  <c r="AB245" i="14"/>
  <c r="X245" i="14"/>
  <c r="T245" i="14"/>
  <c r="P245" i="14"/>
  <c r="L245" i="14"/>
  <c r="H245" i="14"/>
  <c r="D245" i="14"/>
  <c r="BK245" i="14"/>
  <c r="BG245" i="14"/>
  <c r="BC245" i="14"/>
  <c r="AY245" i="14"/>
  <c r="AQ245" i="14"/>
  <c r="AM245" i="14"/>
  <c r="AI245" i="14"/>
  <c r="AE245" i="14"/>
  <c r="AA245" i="14"/>
  <c r="W245" i="14"/>
  <c r="S245" i="14"/>
  <c r="O245" i="14"/>
  <c r="K245" i="14"/>
  <c r="G245" i="14"/>
  <c r="C245" i="14"/>
  <c r="R245" i="14"/>
  <c r="AH245" i="14"/>
  <c r="AX245" i="14"/>
  <c r="F223" i="14"/>
  <c r="J223" i="14"/>
  <c r="N223" i="14"/>
  <c r="R223" i="14"/>
  <c r="V223" i="14"/>
  <c r="Z223" i="14"/>
  <c r="AD223" i="14"/>
  <c r="AH223" i="14"/>
  <c r="AL223" i="14"/>
  <c r="AP223" i="14"/>
  <c r="AT223" i="14"/>
  <c r="AU223" i="14" s="1"/>
  <c r="AX223" i="14"/>
  <c r="BB223" i="14"/>
  <c r="BF223" i="14"/>
  <c r="F225" i="14"/>
  <c r="J225" i="14"/>
  <c r="N225" i="14"/>
  <c r="R225" i="14"/>
  <c r="V225" i="14"/>
  <c r="Z225" i="14"/>
  <c r="AD225" i="14"/>
  <c r="AH225" i="14"/>
  <c r="AL225" i="14"/>
  <c r="AP225" i="14"/>
  <c r="AT225" i="14"/>
  <c r="AU225" i="14" s="1"/>
  <c r="AX225" i="14"/>
  <c r="BB225" i="14"/>
  <c r="BF225" i="14"/>
  <c r="F227" i="14"/>
  <c r="J227" i="14"/>
  <c r="N227" i="14"/>
  <c r="R227" i="14"/>
  <c r="V227" i="14"/>
  <c r="Z227" i="14"/>
  <c r="AD227" i="14"/>
  <c r="AH227" i="14"/>
  <c r="AL227" i="14"/>
  <c r="AP227" i="14"/>
  <c r="AT227" i="14"/>
  <c r="AU227" i="14" s="1"/>
  <c r="AX227" i="14"/>
  <c r="BB227" i="14"/>
  <c r="BF227" i="14"/>
  <c r="F229" i="14"/>
  <c r="J229" i="14"/>
  <c r="N229" i="14"/>
  <c r="R229" i="14"/>
  <c r="V229" i="14"/>
  <c r="Z229" i="14"/>
  <c r="AD229" i="14"/>
  <c r="AH229" i="14"/>
  <c r="AL229" i="14"/>
  <c r="AP229" i="14"/>
  <c r="AT229" i="14"/>
  <c r="AU229" i="14" s="1"/>
  <c r="AX229" i="14"/>
  <c r="BB229" i="14"/>
  <c r="BF229" i="14"/>
  <c r="BO229" i="14" s="1"/>
  <c r="F231" i="14"/>
  <c r="J231" i="14"/>
  <c r="N231" i="14"/>
  <c r="R231" i="14"/>
  <c r="V231" i="14"/>
  <c r="Z231" i="14"/>
  <c r="AD231" i="14"/>
  <c r="AH231" i="14"/>
  <c r="AL231" i="14"/>
  <c r="AQ231" i="14"/>
  <c r="AY231" i="14"/>
  <c r="BC231" i="14"/>
  <c r="BG231" i="14"/>
  <c r="E232" i="14"/>
  <c r="I232" i="14"/>
  <c r="M232" i="14"/>
  <c r="U232" i="14"/>
  <c r="AC232" i="14"/>
  <c r="AG232" i="14"/>
  <c r="AK232" i="14"/>
  <c r="AO232" i="14"/>
  <c r="AS232" i="14"/>
  <c r="AW232" i="14"/>
  <c r="BA232" i="14"/>
  <c r="BE232" i="14"/>
  <c r="BI232" i="14"/>
  <c r="C233" i="14"/>
  <c r="G233" i="14"/>
  <c r="K233" i="14"/>
  <c r="O233" i="14"/>
  <c r="S233" i="14"/>
  <c r="W233" i="14"/>
  <c r="AA233" i="14"/>
  <c r="AE233" i="14"/>
  <c r="AI233" i="14"/>
  <c r="AM233" i="14"/>
  <c r="AQ233" i="14"/>
  <c r="AY233" i="14"/>
  <c r="BC233" i="14"/>
  <c r="BG233" i="14"/>
  <c r="E234" i="14"/>
  <c r="I234" i="14"/>
  <c r="M234" i="14"/>
  <c r="U234" i="14"/>
  <c r="AC234" i="14"/>
  <c r="AG234" i="14"/>
  <c r="AK234" i="14"/>
  <c r="AO234" i="14"/>
  <c r="AS234" i="14"/>
  <c r="AW234" i="14"/>
  <c r="BA234" i="14"/>
  <c r="BE234" i="14"/>
  <c r="BO234" i="14" s="1"/>
  <c r="BI234" i="14"/>
  <c r="C235" i="14"/>
  <c r="G235" i="14"/>
  <c r="K235" i="14"/>
  <c r="O235" i="14"/>
  <c r="S235" i="14"/>
  <c r="W235" i="14"/>
  <c r="AA235" i="14"/>
  <c r="AE235" i="14"/>
  <c r="AI235" i="14"/>
  <c r="AM235" i="14"/>
  <c r="AQ235" i="14"/>
  <c r="AY235" i="14"/>
  <c r="BC235" i="14"/>
  <c r="BG235" i="14"/>
  <c r="E236" i="14"/>
  <c r="I236" i="14"/>
  <c r="M236" i="14"/>
  <c r="U236" i="14"/>
  <c r="AC236" i="14"/>
  <c r="AG236" i="14"/>
  <c r="AK236" i="14"/>
  <c r="AO236" i="14"/>
  <c r="AS236" i="14"/>
  <c r="AW236" i="14"/>
  <c r="BA236" i="14"/>
  <c r="BE236" i="14"/>
  <c r="BI236" i="14"/>
  <c r="C237" i="14"/>
  <c r="G237" i="14"/>
  <c r="K237" i="14"/>
  <c r="O237" i="14"/>
  <c r="S237" i="14"/>
  <c r="W237" i="14"/>
  <c r="AA237" i="14"/>
  <c r="AE237" i="14"/>
  <c r="AI237" i="14"/>
  <c r="AM237" i="14"/>
  <c r="AQ237" i="14"/>
  <c r="AY237" i="14"/>
  <c r="BC237" i="14"/>
  <c r="BG237" i="14"/>
  <c r="E238" i="14"/>
  <c r="I238" i="14"/>
  <c r="M238" i="14"/>
  <c r="U238" i="14"/>
  <c r="AC238" i="14"/>
  <c r="AG238" i="14"/>
  <c r="AK238" i="14"/>
  <c r="AO238" i="14"/>
  <c r="AS238" i="14"/>
  <c r="AW238" i="14"/>
  <c r="BA238" i="14"/>
  <c r="BE238" i="14"/>
  <c r="BO238" i="14" s="1"/>
  <c r="BI238" i="14"/>
  <c r="C239" i="14"/>
  <c r="G239" i="14"/>
  <c r="K239" i="14"/>
  <c r="O239" i="14"/>
  <c r="S239" i="14"/>
  <c r="W239" i="14"/>
  <c r="AA239" i="14"/>
  <c r="AE239" i="14"/>
  <c r="AI239" i="14"/>
  <c r="AM239" i="14"/>
  <c r="AQ239" i="14"/>
  <c r="AY239" i="14"/>
  <c r="BC239" i="14"/>
  <c r="BG239" i="14"/>
  <c r="E240" i="14"/>
  <c r="I240" i="14"/>
  <c r="M240" i="14"/>
  <c r="U240" i="14"/>
  <c r="AC240" i="14"/>
  <c r="AG240" i="14"/>
  <c r="AK240" i="14"/>
  <c r="AP240" i="14"/>
  <c r="AT240" i="14"/>
  <c r="AU240" i="14" s="1"/>
  <c r="AX240" i="14"/>
  <c r="BB240" i="14"/>
  <c r="BF240" i="14"/>
  <c r="D241" i="14"/>
  <c r="H241" i="14"/>
  <c r="L241" i="14"/>
  <c r="P241" i="14"/>
  <c r="Q241" i="14" s="1"/>
  <c r="T241" i="14"/>
  <c r="X241" i="14"/>
  <c r="AB241" i="14"/>
  <c r="AF241" i="14"/>
  <c r="AJ241" i="14"/>
  <c r="AN241" i="14"/>
  <c r="AR241" i="14"/>
  <c r="AV241" i="14"/>
  <c r="AZ241" i="14"/>
  <c r="BD241" i="14"/>
  <c r="BH241" i="14"/>
  <c r="BK242" i="14"/>
  <c r="BJ242" i="14"/>
  <c r="F242" i="14"/>
  <c r="J242" i="14"/>
  <c r="N242" i="14"/>
  <c r="R242" i="14"/>
  <c r="V242" i="14"/>
  <c r="Z242" i="14"/>
  <c r="AD242" i="14"/>
  <c r="AH242" i="14"/>
  <c r="AL242" i="14"/>
  <c r="AP242" i="14"/>
  <c r="AT242" i="14"/>
  <c r="AU242" i="14" s="1"/>
  <c r="AX242" i="14"/>
  <c r="BB242" i="14"/>
  <c r="BF242" i="14"/>
  <c r="BL242" i="14"/>
  <c r="F243" i="14"/>
  <c r="N243" i="14"/>
  <c r="Z243" i="14"/>
  <c r="AP243" i="14"/>
  <c r="BF243" i="14"/>
  <c r="F245" i="14"/>
  <c r="V245" i="14"/>
  <c r="AL245" i="14"/>
  <c r="BB245" i="14"/>
  <c r="J247" i="14"/>
  <c r="Z247" i="14"/>
  <c r="AP247" i="14"/>
  <c r="BF247" i="14"/>
  <c r="F249" i="14"/>
  <c r="J249" i="14"/>
  <c r="N249" i="14"/>
  <c r="R249" i="14"/>
  <c r="V249" i="14"/>
  <c r="Z249" i="14"/>
  <c r="AD249" i="14"/>
  <c r="AH249" i="14"/>
  <c r="AL249" i="14"/>
  <c r="AQ249" i="14"/>
  <c r="AY249" i="14"/>
  <c r="BC249" i="14"/>
  <c r="BG249" i="14"/>
  <c r="BK249" i="14"/>
  <c r="U244" i="14"/>
  <c r="AC244" i="14"/>
  <c r="AG244" i="14"/>
  <c r="AK244" i="14"/>
  <c r="AO244" i="14"/>
  <c r="AS244" i="14"/>
  <c r="AW244" i="14"/>
  <c r="BA244" i="14"/>
  <c r="BE244" i="14"/>
  <c r="BI244" i="14"/>
  <c r="BM244" i="14"/>
  <c r="AC246" i="14"/>
  <c r="AG246" i="14"/>
  <c r="AK246" i="14"/>
  <c r="AO246" i="14"/>
  <c r="AS246" i="14"/>
  <c r="AW246" i="14"/>
  <c r="BA246" i="14"/>
  <c r="BE246" i="14"/>
  <c r="BI246" i="14"/>
  <c r="BM246" i="14"/>
  <c r="U248" i="14"/>
  <c r="AC248" i="14"/>
  <c r="AG248" i="14"/>
  <c r="AK248" i="14"/>
  <c r="AO248" i="14"/>
  <c r="AS248" i="14"/>
  <c r="AW248" i="14"/>
  <c r="BA248" i="14"/>
  <c r="BE248" i="14"/>
  <c r="BI248" i="14"/>
  <c r="BM248" i="14"/>
  <c r="C249" i="14"/>
  <c r="G249" i="14"/>
  <c r="K249" i="14"/>
  <c r="O249" i="14"/>
  <c r="S249" i="14"/>
  <c r="W249" i="14"/>
  <c r="AA249" i="14"/>
  <c r="AE249" i="14"/>
  <c r="AI249" i="14"/>
  <c r="AN249" i="14"/>
  <c r="AR249" i="14"/>
  <c r="AV249" i="14"/>
  <c r="AZ249" i="14"/>
  <c r="BD249" i="14"/>
  <c r="BH249" i="14"/>
  <c r="BL249" i="14"/>
  <c r="F250" i="14"/>
  <c r="J250" i="14"/>
  <c r="N250" i="14"/>
  <c r="R250" i="14"/>
  <c r="V250" i="14"/>
  <c r="Z250" i="14"/>
  <c r="AD250" i="14"/>
  <c r="AH250" i="14"/>
  <c r="AL250" i="14"/>
  <c r="AP250" i="14"/>
  <c r="AT250" i="14"/>
  <c r="AU250" i="14" s="1"/>
  <c r="AX250" i="14"/>
  <c r="BB250" i="14"/>
  <c r="BF250" i="14"/>
  <c r="BJ250" i="14"/>
  <c r="T251" i="14"/>
  <c r="X251" i="14"/>
  <c r="AB251" i="14"/>
  <c r="AF251" i="14"/>
  <c r="AJ251" i="14"/>
  <c r="AN251" i="14"/>
  <c r="AR251" i="14"/>
  <c r="AV251" i="14"/>
  <c r="AZ251" i="14"/>
  <c r="BD251" i="14"/>
  <c r="BH251" i="14"/>
  <c r="BL251" i="14"/>
  <c r="BJ252" i="14"/>
  <c r="BF252" i="14"/>
  <c r="BB252" i="14"/>
  <c r="F252" i="14"/>
  <c r="J252" i="14"/>
  <c r="N252" i="14"/>
  <c r="R252" i="14"/>
  <c r="V252" i="14"/>
  <c r="Z252" i="14"/>
  <c r="AD252" i="14"/>
  <c r="AH252" i="14"/>
  <c r="AL252" i="14"/>
  <c r="AP252" i="14"/>
  <c r="AT252" i="14"/>
  <c r="AU252" i="14" s="1"/>
  <c r="AX252" i="14"/>
  <c r="BC252" i="14"/>
  <c r="BH252" i="14"/>
  <c r="BM252" i="14"/>
  <c r="E253" i="14"/>
  <c r="J253" i="14"/>
  <c r="O253" i="14"/>
  <c r="U253" i="14"/>
  <c r="Z253" i="14"/>
  <c r="AE253" i="14"/>
  <c r="AK253" i="14"/>
  <c r="AP253" i="14"/>
  <c r="BA253" i="14"/>
  <c r="BF253" i="14"/>
  <c r="BK253" i="14"/>
  <c r="E255" i="14"/>
  <c r="J255" i="14"/>
  <c r="O255" i="14"/>
  <c r="U255" i="14"/>
  <c r="Z255" i="14"/>
  <c r="AE255" i="14"/>
  <c r="AK255" i="14"/>
  <c r="AQ255" i="14"/>
  <c r="AY255" i="14"/>
  <c r="BG255" i="14"/>
  <c r="F244" i="14"/>
  <c r="J244" i="14"/>
  <c r="N244" i="14"/>
  <c r="R244" i="14"/>
  <c r="V244" i="14"/>
  <c r="Z244" i="14"/>
  <c r="AD244" i="14"/>
  <c r="AH244" i="14"/>
  <c r="AL244" i="14"/>
  <c r="AP244" i="14"/>
  <c r="AT244" i="14"/>
  <c r="AU244" i="14" s="1"/>
  <c r="AX244" i="14"/>
  <c r="BB244" i="14"/>
  <c r="BF244" i="14"/>
  <c r="BJ244" i="14"/>
  <c r="F246" i="14"/>
  <c r="J246" i="14"/>
  <c r="N246" i="14"/>
  <c r="R246" i="14"/>
  <c r="V246" i="14"/>
  <c r="Z246" i="14"/>
  <c r="AD246" i="14"/>
  <c r="AH246" i="14"/>
  <c r="AL246" i="14"/>
  <c r="AP246" i="14"/>
  <c r="AT246" i="14"/>
  <c r="AU246" i="14" s="1"/>
  <c r="AX246" i="14"/>
  <c r="BB246" i="14"/>
  <c r="BF246" i="14"/>
  <c r="BJ246" i="14"/>
  <c r="F248" i="14"/>
  <c r="J248" i="14"/>
  <c r="N248" i="14"/>
  <c r="R248" i="14"/>
  <c r="V248" i="14"/>
  <c r="Z248" i="14"/>
  <c r="AD248" i="14"/>
  <c r="AH248" i="14"/>
  <c r="AL248" i="14"/>
  <c r="AP248" i="14"/>
  <c r="AT248" i="14"/>
  <c r="AU248" i="14" s="1"/>
  <c r="AX248" i="14"/>
  <c r="BB248" i="14"/>
  <c r="BF248" i="14"/>
  <c r="BJ248" i="14"/>
  <c r="D249" i="14"/>
  <c r="H249" i="14"/>
  <c r="L249" i="14"/>
  <c r="P249" i="14"/>
  <c r="T249" i="14"/>
  <c r="X249" i="14"/>
  <c r="AB249" i="14"/>
  <c r="AF249" i="14"/>
  <c r="AJ249" i="14"/>
  <c r="AO249" i="14"/>
  <c r="AS249" i="14"/>
  <c r="AW249" i="14"/>
  <c r="BA249" i="14"/>
  <c r="BE249" i="14"/>
  <c r="BI249" i="14"/>
  <c r="BM249" i="14"/>
  <c r="C250" i="14"/>
  <c r="G250" i="14"/>
  <c r="K250" i="14"/>
  <c r="O250" i="14"/>
  <c r="S250" i="14"/>
  <c r="W250" i="14"/>
  <c r="AA250" i="14"/>
  <c r="AE250" i="14"/>
  <c r="AI250" i="14"/>
  <c r="AM250" i="14"/>
  <c r="AQ250" i="14"/>
  <c r="AY250" i="14"/>
  <c r="BC250" i="14"/>
  <c r="BG250" i="14"/>
  <c r="BK250" i="14"/>
  <c r="E251" i="14"/>
  <c r="I251" i="14"/>
  <c r="M251" i="14"/>
  <c r="U251" i="14"/>
  <c r="AC251" i="14"/>
  <c r="AG251" i="14"/>
  <c r="AK251" i="14"/>
  <c r="AO251" i="14"/>
  <c r="AS251" i="14"/>
  <c r="AW251" i="14"/>
  <c r="BA251" i="14"/>
  <c r="BE251" i="14"/>
  <c r="BI251" i="14"/>
  <c r="BM251" i="14"/>
  <c r="C252" i="14"/>
  <c r="G252" i="14"/>
  <c r="K252" i="14"/>
  <c r="O252" i="14"/>
  <c r="S252" i="14"/>
  <c r="W252" i="14"/>
  <c r="AA252" i="14"/>
  <c r="AE252" i="14"/>
  <c r="AI252" i="14"/>
  <c r="AM252" i="14"/>
  <c r="AQ252" i="14"/>
  <c r="AY252" i="14"/>
  <c r="BD252" i="14"/>
  <c r="BI252" i="14"/>
  <c r="F253" i="14"/>
  <c r="K253" i="14"/>
  <c r="V253" i="14"/>
  <c r="AA253" i="14"/>
  <c r="AG253" i="14"/>
  <c r="AL253" i="14"/>
  <c r="AQ253" i="14"/>
  <c r="AW253" i="14"/>
  <c r="BB253" i="14"/>
  <c r="BG253" i="14"/>
  <c r="F255" i="14"/>
  <c r="K255" i="14"/>
  <c r="V255" i="14"/>
  <c r="AA255" i="14"/>
  <c r="AG255" i="14"/>
  <c r="AL255" i="14"/>
  <c r="AS255" i="14"/>
  <c r="BA255" i="14"/>
  <c r="C244" i="14"/>
  <c r="G244" i="14"/>
  <c r="K244" i="14"/>
  <c r="O244" i="14"/>
  <c r="S244" i="14"/>
  <c r="W244" i="14"/>
  <c r="AA244" i="14"/>
  <c r="AE244" i="14"/>
  <c r="AI244" i="14"/>
  <c r="AM244" i="14"/>
  <c r="AQ244" i="14"/>
  <c r="AY244" i="14"/>
  <c r="BC244" i="14"/>
  <c r="BG244" i="14"/>
  <c r="G246" i="14"/>
  <c r="K246" i="14"/>
  <c r="O246" i="14"/>
  <c r="S246" i="14"/>
  <c r="W246" i="14"/>
  <c r="AA246" i="14"/>
  <c r="AE246" i="14"/>
  <c r="AI246" i="14"/>
  <c r="AM246" i="14"/>
  <c r="AQ246" i="14"/>
  <c r="AY246" i="14"/>
  <c r="BC246" i="14"/>
  <c r="BG246" i="14"/>
  <c r="C248" i="14"/>
  <c r="G248" i="14"/>
  <c r="K248" i="14"/>
  <c r="Q248" i="14" s="1"/>
  <c r="O248" i="14"/>
  <c r="S248" i="14"/>
  <c r="W248" i="14"/>
  <c r="AA248" i="14"/>
  <c r="AE248" i="14"/>
  <c r="AI248" i="14"/>
  <c r="AM248" i="14"/>
  <c r="AQ248" i="14"/>
  <c r="AY248" i="14"/>
  <c r="BC248" i="14"/>
  <c r="BG248" i="14"/>
  <c r="E249" i="14"/>
  <c r="I249" i="14"/>
  <c r="M249" i="14"/>
  <c r="U249" i="14"/>
  <c r="AC249" i="14"/>
  <c r="AG249" i="14"/>
  <c r="AK249" i="14"/>
  <c r="AP249" i="14"/>
  <c r="AT249" i="14"/>
  <c r="AU249" i="14" s="1"/>
  <c r="AX249" i="14"/>
  <c r="BB249" i="14"/>
  <c r="BF249" i="14"/>
  <c r="D250" i="14"/>
  <c r="H250" i="14"/>
  <c r="L250" i="14"/>
  <c r="P250" i="14"/>
  <c r="T250" i="14"/>
  <c r="X250" i="14"/>
  <c r="AB250" i="14"/>
  <c r="AF250" i="14"/>
  <c r="AJ250" i="14"/>
  <c r="AN250" i="14"/>
  <c r="AR250" i="14"/>
  <c r="AV250" i="14"/>
  <c r="AZ250" i="14"/>
  <c r="BD250" i="14"/>
  <c r="BH250" i="14"/>
  <c r="F251" i="14"/>
  <c r="J251" i="14"/>
  <c r="N251" i="14"/>
  <c r="R251" i="14"/>
  <c r="V251" i="14"/>
  <c r="Z251" i="14"/>
  <c r="AD251" i="14"/>
  <c r="AH251" i="14"/>
  <c r="AL251" i="14"/>
  <c r="AP251" i="14"/>
  <c r="AT251" i="14"/>
  <c r="AU251" i="14" s="1"/>
  <c r="AX251" i="14"/>
  <c r="BB251" i="14"/>
  <c r="BF251" i="14"/>
  <c r="D252" i="14"/>
  <c r="H252" i="14"/>
  <c r="L252" i="14"/>
  <c r="P252" i="14"/>
  <c r="T252" i="14"/>
  <c r="X252" i="14"/>
  <c r="AB252" i="14"/>
  <c r="AF252" i="14"/>
  <c r="AJ252" i="14"/>
  <c r="AN252" i="14"/>
  <c r="AR252" i="14"/>
  <c r="AV252" i="14"/>
  <c r="AZ252" i="14"/>
  <c r="BE252" i="14"/>
  <c r="BK252" i="14"/>
  <c r="BL253" i="14"/>
  <c r="BH253" i="14"/>
  <c r="BD253" i="14"/>
  <c r="AZ253" i="14"/>
  <c r="AV253" i="14"/>
  <c r="AR253" i="14"/>
  <c r="AN253" i="14"/>
  <c r="AJ253" i="14"/>
  <c r="AF253" i="14"/>
  <c r="AB253" i="14"/>
  <c r="X253" i="14"/>
  <c r="T253" i="14"/>
  <c r="P253" i="14"/>
  <c r="L253" i="14"/>
  <c r="H253" i="14"/>
  <c r="D253" i="14"/>
  <c r="G253" i="14"/>
  <c r="M253" i="14"/>
  <c r="R253" i="14"/>
  <c r="W253" i="14"/>
  <c r="AC253" i="14"/>
  <c r="AH253" i="14"/>
  <c r="AM253" i="14"/>
  <c r="AS253" i="14"/>
  <c r="AX253" i="14"/>
  <c r="BC253" i="14"/>
  <c r="BI253" i="14"/>
  <c r="BJ255" i="14"/>
  <c r="BF255" i="14"/>
  <c r="BB255" i="14"/>
  <c r="AX255" i="14"/>
  <c r="AT255" i="14"/>
  <c r="AU255" i="14" s="1"/>
  <c r="AP255" i="14"/>
  <c r="BL255" i="14"/>
  <c r="BH255" i="14"/>
  <c r="BD255" i="14"/>
  <c r="AZ255" i="14"/>
  <c r="AV255" i="14"/>
  <c r="AR255" i="14"/>
  <c r="AN255" i="14"/>
  <c r="AJ255" i="14"/>
  <c r="AF255" i="14"/>
  <c r="AB255" i="14"/>
  <c r="X255" i="14"/>
  <c r="T255" i="14"/>
  <c r="P255" i="14"/>
  <c r="L255" i="14"/>
  <c r="H255" i="14"/>
  <c r="D255" i="14"/>
  <c r="G255" i="14"/>
  <c r="M255" i="14"/>
  <c r="R255" i="14"/>
  <c r="W255" i="14"/>
  <c r="AC255" i="14"/>
  <c r="AH255" i="14"/>
  <c r="AM255" i="14"/>
  <c r="BC255" i="14"/>
  <c r="BK255" i="14"/>
  <c r="F254" i="14"/>
  <c r="J254" i="14"/>
  <c r="N254" i="14"/>
  <c r="R254" i="14"/>
  <c r="V254" i="14"/>
  <c r="Z254" i="14"/>
  <c r="AD254" i="14"/>
  <c r="AH254" i="14"/>
  <c r="AL254" i="14"/>
  <c r="AP254" i="14"/>
  <c r="AT254" i="14"/>
  <c r="AU254" i="14" s="1"/>
  <c r="AX254" i="14"/>
  <c r="BB254" i="14"/>
  <c r="BF254" i="14"/>
  <c r="BO254" i="14" s="1"/>
  <c r="F256" i="14"/>
  <c r="J256" i="14"/>
  <c r="N256" i="14"/>
  <c r="R256" i="14"/>
  <c r="V256" i="14"/>
  <c r="Z256" i="14"/>
  <c r="AD256" i="14"/>
  <c r="AH256" i="14"/>
  <c r="AL256" i="14"/>
  <c r="AP256" i="14"/>
  <c r="AT256" i="14"/>
  <c r="AU256" i="14" s="1"/>
  <c r="AX256" i="14"/>
  <c r="BB256" i="14"/>
  <c r="BF256" i="14"/>
  <c r="BO256" i="14" s="1"/>
  <c r="D257" i="14"/>
  <c r="H257" i="14"/>
  <c r="L257" i="14"/>
  <c r="P257" i="14"/>
  <c r="Q257" i="14" s="1"/>
  <c r="T257" i="14"/>
  <c r="X257" i="14"/>
  <c r="AB257" i="14"/>
  <c r="AF257" i="14"/>
  <c r="AJ257" i="14"/>
  <c r="AN257" i="14"/>
  <c r="AR257" i="14"/>
  <c r="AV257" i="14"/>
  <c r="AZ257" i="14"/>
  <c r="BD257" i="14"/>
  <c r="BH257" i="14"/>
  <c r="BL257" i="14"/>
  <c r="F258" i="14"/>
  <c r="J258" i="14"/>
  <c r="N258" i="14"/>
  <c r="R258" i="14"/>
  <c r="V258" i="14"/>
  <c r="Z258" i="14"/>
  <c r="AD258" i="14"/>
  <c r="AH258" i="14"/>
  <c r="AL258" i="14"/>
  <c r="AQ258" i="14"/>
  <c r="AY258" i="14"/>
  <c r="BC258" i="14"/>
  <c r="BG258" i="14"/>
  <c r="BO258" i="14" s="1"/>
  <c r="E259" i="14"/>
  <c r="I259" i="14"/>
  <c r="M259" i="14"/>
  <c r="U259" i="14"/>
  <c r="AC259" i="14"/>
  <c r="AG259" i="14"/>
  <c r="AK259" i="14"/>
  <c r="AO259" i="14"/>
  <c r="AS259" i="14"/>
  <c r="AW259" i="14"/>
  <c r="BA259" i="14"/>
  <c r="BE259" i="14"/>
  <c r="BI259" i="14"/>
  <c r="BM259" i="14"/>
  <c r="C260" i="14"/>
  <c r="G260" i="14"/>
  <c r="K260" i="14"/>
  <c r="O260" i="14"/>
  <c r="S260" i="14"/>
  <c r="W260" i="14"/>
  <c r="AA260" i="14"/>
  <c r="AE260" i="14"/>
  <c r="AI260" i="14"/>
  <c r="AN260" i="14"/>
  <c r="AS260" i="14"/>
  <c r="AY260" i="14"/>
  <c r="BD260" i="14"/>
  <c r="BI260" i="14"/>
  <c r="F261" i="14"/>
  <c r="K261" i="14"/>
  <c r="V261" i="14"/>
  <c r="AA261" i="14"/>
  <c r="AG261" i="14"/>
  <c r="AL261" i="14"/>
  <c r="AQ261" i="14"/>
  <c r="AW261" i="14"/>
  <c r="BB261" i="14"/>
  <c r="BG261" i="14"/>
  <c r="BL263" i="14"/>
  <c r="BH263" i="14"/>
  <c r="BD263" i="14"/>
  <c r="AZ263" i="14"/>
  <c r="AV263" i="14"/>
  <c r="AR263" i="14"/>
  <c r="AN263" i="14"/>
  <c r="AJ263" i="14"/>
  <c r="AF263" i="14"/>
  <c r="AB263" i="14"/>
  <c r="X263" i="14"/>
  <c r="T263" i="14"/>
  <c r="P263" i="14"/>
  <c r="L263" i="14"/>
  <c r="H263" i="14"/>
  <c r="D263" i="14"/>
  <c r="BK263" i="14"/>
  <c r="BG263" i="14"/>
  <c r="BC263" i="14"/>
  <c r="AY263" i="14"/>
  <c r="AQ263" i="14"/>
  <c r="AM263" i="14"/>
  <c r="AI263" i="14"/>
  <c r="AE263" i="14"/>
  <c r="AA263" i="14"/>
  <c r="W263" i="14"/>
  <c r="S263" i="14"/>
  <c r="O263" i="14"/>
  <c r="K263" i="14"/>
  <c r="G263" i="14"/>
  <c r="C263" i="14"/>
  <c r="J263" i="14"/>
  <c r="R263" i="14"/>
  <c r="Z263" i="14"/>
  <c r="AH263" i="14"/>
  <c r="AP263" i="14"/>
  <c r="AX263" i="14"/>
  <c r="BF263" i="14"/>
  <c r="Q264" i="14"/>
  <c r="I265" i="14"/>
  <c r="AG265" i="14"/>
  <c r="AO265" i="14"/>
  <c r="AW265" i="14"/>
  <c r="BE265" i="14"/>
  <c r="F269" i="14"/>
  <c r="V269" i="14"/>
  <c r="AL269" i="14"/>
  <c r="BB269" i="14"/>
  <c r="F271" i="14"/>
  <c r="V271" i="14"/>
  <c r="AL271" i="14"/>
  <c r="BB271" i="14"/>
  <c r="AS257" i="14"/>
  <c r="AW257" i="14"/>
  <c r="BA257" i="14"/>
  <c r="BE257" i="14"/>
  <c r="BI257" i="14"/>
  <c r="BM257" i="14"/>
  <c r="F259" i="14"/>
  <c r="J259" i="14"/>
  <c r="N259" i="14"/>
  <c r="R259" i="14"/>
  <c r="V259" i="14"/>
  <c r="Z259" i="14"/>
  <c r="AD259" i="14"/>
  <c r="AH259" i="14"/>
  <c r="AL259" i="14"/>
  <c r="AP259" i="14"/>
  <c r="AT259" i="14"/>
  <c r="AU259" i="14" s="1"/>
  <c r="AX259" i="14"/>
  <c r="BB259" i="14"/>
  <c r="BF259" i="14"/>
  <c r="BJ259" i="14"/>
  <c r="D260" i="14"/>
  <c r="H260" i="14"/>
  <c r="L260" i="14"/>
  <c r="P260" i="14"/>
  <c r="T260" i="14"/>
  <c r="X260" i="14"/>
  <c r="AB260" i="14"/>
  <c r="AF260" i="14"/>
  <c r="AJ260" i="14"/>
  <c r="AO260" i="14"/>
  <c r="AZ260" i="14"/>
  <c r="BE260" i="14"/>
  <c r="BK260" i="14"/>
  <c r="BL261" i="14"/>
  <c r="BH261" i="14"/>
  <c r="BD261" i="14"/>
  <c r="AZ261" i="14"/>
  <c r="AV261" i="14"/>
  <c r="AR261" i="14"/>
  <c r="AN261" i="14"/>
  <c r="AJ261" i="14"/>
  <c r="AF261" i="14"/>
  <c r="AB261" i="14"/>
  <c r="X261" i="14"/>
  <c r="T261" i="14"/>
  <c r="P261" i="14"/>
  <c r="L261" i="14"/>
  <c r="H261" i="14"/>
  <c r="D261" i="14"/>
  <c r="G261" i="14"/>
  <c r="M261" i="14"/>
  <c r="R261" i="14"/>
  <c r="W261" i="14"/>
  <c r="AC261" i="14"/>
  <c r="AH261" i="14"/>
  <c r="AM261" i="14"/>
  <c r="AS261" i="14"/>
  <c r="AX261" i="14"/>
  <c r="BC261" i="14"/>
  <c r="BI261" i="14"/>
  <c r="BL265" i="14"/>
  <c r="BH265" i="14"/>
  <c r="BD265" i="14"/>
  <c r="AZ265" i="14"/>
  <c r="AV265" i="14"/>
  <c r="AR265" i="14"/>
  <c r="AN265" i="14"/>
  <c r="AJ265" i="14"/>
  <c r="AF265" i="14"/>
  <c r="AB265" i="14"/>
  <c r="X265" i="14"/>
  <c r="T265" i="14"/>
  <c r="P265" i="14"/>
  <c r="L265" i="14"/>
  <c r="H265" i="14"/>
  <c r="D265" i="14"/>
  <c r="BK265" i="14"/>
  <c r="BG265" i="14"/>
  <c r="BC265" i="14"/>
  <c r="AY265" i="14"/>
  <c r="AQ265" i="14"/>
  <c r="AM265" i="14"/>
  <c r="AI265" i="14"/>
  <c r="AE265" i="14"/>
  <c r="AA265" i="14"/>
  <c r="W265" i="14"/>
  <c r="S265" i="14"/>
  <c r="O265" i="14"/>
  <c r="K265" i="14"/>
  <c r="G265" i="14"/>
  <c r="C265" i="14"/>
  <c r="J265" i="14"/>
  <c r="R265" i="14"/>
  <c r="Z265" i="14"/>
  <c r="AH265" i="14"/>
  <c r="AP265" i="14"/>
  <c r="AX265" i="14"/>
  <c r="BF265" i="14"/>
  <c r="J269" i="14"/>
  <c r="Z269" i="14"/>
  <c r="AP269" i="14"/>
  <c r="BF269" i="14"/>
  <c r="J271" i="14"/>
  <c r="Z271" i="14"/>
  <c r="AP271" i="14"/>
  <c r="BF271" i="14"/>
  <c r="F257" i="14"/>
  <c r="J257" i="14"/>
  <c r="N257" i="14"/>
  <c r="R257" i="14"/>
  <c r="V257" i="14"/>
  <c r="Z257" i="14"/>
  <c r="AD257" i="14"/>
  <c r="AH257" i="14"/>
  <c r="AL257" i="14"/>
  <c r="AP257" i="14"/>
  <c r="AT257" i="14"/>
  <c r="AU257" i="14" s="1"/>
  <c r="AX257" i="14"/>
  <c r="BB257" i="14"/>
  <c r="BF257" i="14"/>
  <c r="C259" i="14"/>
  <c r="G259" i="14"/>
  <c r="K259" i="14"/>
  <c r="O259" i="14"/>
  <c r="S259" i="14"/>
  <c r="W259" i="14"/>
  <c r="AA259" i="14"/>
  <c r="AE259" i="14"/>
  <c r="AI259" i="14"/>
  <c r="AM259" i="14"/>
  <c r="AQ259" i="14"/>
  <c r="AY259" i="14"/>
  <c r="BC259" i="14"/>
  <c r="BG259" i="14"/>
  <c r="E260" i="14"/>
  <c r="I260" i="14"/>
  <c r="M260" i="14"/>
  <c r="U260" i="14"/>
  <c r="AC260" i="14"/>
  <c r="AG260" i="14"/>
  <c r="AK260" i="14"/>
  <c r="AQ260" i="14"/>
  <c r="AV260" i="14"/>
  <c r="BA260" i="14"/>
  <c r="BG260" i="14"/>
  <c r="C261" i="14"/>
  <c r="I261" i="14"/>
  <c r="N261" i="14"/>
  <c r="S261" i="14"/>
  <c r="AD261" i="14"/>
  <c r="AI261" i="14"/>
  <c r="AO261" i="14"/>
  <c r="AT261" i="14"/>
  <c r="AU261" i="14" s="1"/>
  <c r="AY261" i="14"/>
  <c r="BE261" i="14"/>
  <c r="BJ261" i="14"/>
  <c r="E265" i="14"/>
  <c r="M265" i="14"/>
  <c r="U265" i="14"/>
  <c r="AC265" i="14"/>
  <c r="AK265" i="14"/>
  <c r="AS265" i="14"/>
  <c r="BA265" i="14"/>
  <c r="BI265" i="14"/>
  <c r="N269" i="14"/>
  <c r="AD269" i="14"/>
  <c r="AT269" i="14"/>
  <c r="AU269" i="14" s="1"/>
  <c r="N271" i="14"/>
  <c r="AD271" i="14"/>
  <c r="AT271" i="14"/>
  <c r="AU271" i="14" s="1"/>
  <c r="BJ260" i="14"/>
  <c r="BF260" i="14"/>
  <c r="BB260" i="14"/>
  <c r="AX260" i="14"/>
  <c r="AT260" i="14"/>
  <c r="AU260" i="14" s="1"/>
  <c r="AP260" i="14"/>
  <c r="AL260" i="14"/>
  <c r="F260" i="14"/>
  <c r="J260" i="14"/>
  <c r="N260" i="14"/>
  <c r="R260" i="14"/>
  <c r="V260" i="14"/>
  <c r="Z260" i="14"/>
  <c r="AD260" i="14"/>
  <c r="AH260" i="14"/>
  <c r="AM260" i="14"/>
  <c r="AR260" i="14"/>
  <c r="AW260" i="14"/>
  <c r="BC260" i="14"/>
  <c r="BH260" i="14"/>
  <c r="BM260" i="14"/>
  <c r="BM269" i="14"/>
  <c r="BI269" i="14"/>
  <c r="BE269" i="14"/>
  <c r="BA269" i="14"/>
  <c r="AW269" i="14"/>
  <c r="AS269" i="14"/>
  <c r="AO269" i="14"/>
  <c r="AK269" i="14"/>
  <c r="AG269" i="14"/>
  <c r="AC269" i="14"/>
  <c r="U269" i="14"/>
  <c r="M269" i="14"/>
  <c r="I269" i="14"/>
  <c r="E269" i="14"/>
  <c r="BL269" i="14"/>
  <c r="BH269" i="14"/>
  <c r="BD269" i="14"/>
  <c r="AZ269" i="14"/>
  <c r="AV269" i="14"/>
  <c r="AR269" i="14"/>
  <c r="AN269" i="14"/>
  <c r="AJ269" i="14"/>
  <c r="AF269" i="14"/>
  <c r="AB269" i="14"/>
  <c r="X269" i="14"/>
  <c r="T269" i="14"/>
  <c r="P269" i="14"/>
  <c r="L269" i="14"/>
  <c r="H269" i="14"/>
  <c r="D269" i="14"/>
  <c r="BK269" i="14"/>
  <c r="BG269" i="14"/>
  <c r="BC269" i="14"/>
  <c r="AY269" i="14"/>
  <c r="AQ269" i="14"/>
  <c r="AM269" i="14"/>
  <c r="AI269" i="14"/>
  <c r="AE269" i="14"/>
  <c r="AA269" i="14"/>
  <c r="W269" i="14"/>
  <c r="S269" i="14"/>
  <c r="O269" i="14"/>
  <c r="K269" i="14"/>
  <c r="G269" i="14"/>
  <c r="C269" i="14"/>
  <c r="R269" i="14"/>
  <c r="AH269" i="14"/>
  <c r="AX269" i="14"/>
  <c r="BM271" i="14"/>
  <c r="BI271" i="14"/>
  <c r="BE271" i="14"/>
  <c r="BA271" i="14"/>
  <c r="AW271" i="14"/>
  <c r="AS271" i="14"/>
  <c r="AO271" i="14"/>
  <c r="AK271" i="14"/>
  <c r="AG271" i="14"/>
  <c r="AC271" i="14"/>
  <c r="U271" i="14"/>
  <c r="M271" i="14"/>
  <c r="I271" i="14"/>
  <c r="E271" i="14"/>
  <c r="BL271" i="14"/>
  <c r="BH271" i="14"/>
  <c r="BD271" i="14"/>
  <c r="AZ271" i="14"/>
  <c r="AV271" i="14"/>
  <c r="AR271" i="14"/>
  <c r="AN271" i="14"/>
  <c r="AJ271" i="14"/>
  <c r="AF271" i="14"/>
  <c r="AB271" i="14"/>
  <c r="X271" i="14"/>
  <c r="T271" i="14"/>
  <c r="P271" i="14"/>
  <c r="L271" i="14"/>
  <c r="H271" i="14"/>
  <c r="D271" i="14"/>
  <c r="BK271" i="14"/>
  <c r="BG271" i="14"/>
  <c r="BC271" i="14"/>
  <c r="AY271" i="14"/>
  <c r="AQ271" i="14"/>
  <c r="AM271" i="14"/>
  <c r="AI271" i="14"/>
  <c r="AE271" i="14"/>
  <c r="AA271" i="14"/>
  <c r="W271" i="14"/>
  <c r="S271" i="14"/>
  <c r="O271" i="14"/>
  <c r="K271" i="14"/>
  <c r="G271" i="14"/>
  <c r="C271" i="14"/>
  <c r="R271" i="14"/>
  <c r="AH271" i="14"/>
  <c r="AX271" i="14"/>
  <c r="F273" i="14"/>
  <c r="J273" i="14"/>
  <c r="N273" i="14"/>
  <c r="R273" i="14"/>
  <c r="V273" i="14"/>
  <c r="Z273" i="14"/>
  <c r="AD273" i="14"/>
  <c r="AH273" i="14"/>
  <c r="AL273" i="14"/>
  <c r="AP273" i="14"/>
  <c r="AT273" i="14"/>
  <c r="AU273" i="14" s="1"/>
  <c r="AX273" i="14"/>
  <c r="BB273" i="14"/>
  <c r="BF273" i="14"/>
  <c r="BJ273" i="14"/>
  <c r="F275" i="14"/>
  <c r="J275" i="14"/>
  <c r="N275" i="14"/>
  <c r="R275" i="14"/>
  <c r="V275" i="14"/>
  <c r="Z275" i="14"/>
  <c r="AD275" i="14"/>
  <c r="AH275" i="14"/>
  <c r="AL275" i="14"/>
  <c r="AP275" i="14"/>
  <c r="AT275" i="14"/>
  <c r="AU275" i="14" s="1"/>
  <c r="AX275" i="14"/>
  <c r="BB275" i="14"/>
  <c r="BF275" i="14"/>
  <c r="BJ275" i="14"/>
  <c r="BM281" i="14"/>
  <c r="BI281" i="14"/>
  <c r="BE281" i="14"/>
  <c r="BA281" i="14"/>
  <c r="AW281" i="14"/>
  <c r="AS281" i="14"/>
  <c r="AO281" i="14"/>
  <c r="AK281" i="14"/>
  <c r="AG281" i="14"/>
  <c r="AC281" i="14"/>
  <c r="U281" i="14"/>
  <c r="M281" i="14"/>
  <c r="I281" i="14"/>
  <c r="E281" i="14"/>
  <c r="BL281" i="14"/>
  <c r="BH281" i="14"/>
  <c r="BD281" i="14"/>
  <c r="AZ281" i="14"/>
  <c r="AV281" i="14"/>
  <c r="AR281" i="14"/>
  <c r="AN281" i="14"/>
  <c r="AJ281" i="14"/>
  <c r="AF281" i="14"/>
  <c r="AB281" i="14"/>
  <c r="X281" i="14"/>
  <c r="T281" i="14"/>
  <c r="P281" i="14"/>
  <c r="L281" i="14"/>
  <c r="H281" i="14"/>
  <c r="D281" i="14"/>
  <c r="BK281" i="14"/>
  <c r="BG281" i="14"/>
  <c r="BC281" i="14"/>
  <c r="AY281" i="14"/>
  <c r="AQ281" i="14"/>
  <c r="AM281" i="14"/>
  <c r="AI281" i="14"/>
  <c r="AE281" i="14"/>
  <c r="AA281" i="14"/>
  <c r="W281" i="14"/>
  <c r="S281" i="14"/>
  <c r="O281" i="14"/>
  <c r="K281" i="14"/>
  <c r="G281" i="14"/>
  <c r="C281" i="14"/>
  <c r="R281" i="14"/>
  <c r="AH281" i="14"/>
  <c r="AX281" i="14"/>
  <c r="F267" i="14"/>
  <c r="J267" i="14"/>
  <c r="N267" i="14"/>
  <c r="R267" i="14"/>
  <c r="V267" i="14"/>
  <c r="Z267" i="14"/>
  <c r="AD267" i="14"/>
  <c r="AH267" i="14"/>
  <c r="AL267" i="14"/>
  <c r="AQ267" i="14"/>
  <c r="AY267" i="14"/>
  <c r="BC267" i="14"/>
  <c r="BG267" i="14"/>
  <c r="BK267" i="14"/>
  <c r="C273" i="14"/>
  <c r="G273" i="14"/>
  <c r="K273" i="14"/>
  <c r="O273" i="14"/>
  <c r="S273" i="14"/>
  <c r="W273" i="14"/>
  <c r="AA273" i="14"/>
  <c r="AE273" i="14"/>
  <c r="AI273" i="14"/>
  <c r="AM273" i="14"/>
  <c r="AQ273" i="14"/>
  <c r="AY273" i="14"/>
  <c r="BC273" i="14"/>
  <c r="BG273" i="14"/>
  <c r="BK273" i="14"/>
  <c r="C275" i="14"/>
  <c r="G275" i="14"/>
  <c r="K275" i="14"/>
  <c r="O275" i="14"/>
  <c r="S275" i="14"/>
  <c r="W275" i="14"/>
  <c r="AA275" i="14"/>
  <c r="AE275" i="14"/>
  <c r="AI275" i="14"/>
  <c r="AM275" i="14"/>
  <c r="AQ275" i="14"/>
  <c r="AY275" i="14"/>
  <c r="BC275" i="14"/>
  <c r="BG275" i="14"/>
  <c r="BK275" i="14"/>
  <c r="F278" i="14"/>
  <c r="J278" i="14"/>
  <c r="N278" i="14"/>
  <c r="R278" i="14"/>
  <c r="V278" i="14"/>
  <c r="Z278" i="14"/>
  <c r="AD278" i="14"/>
  <c r="AH278" i="14"/>
  <c r="AL278" i="14"/>
  <c r="AP278" i="14"/>
  <c r="AT278" i="14"/>
  <c r="AU278" i="14" s="1"/>
  <c r="AX278" i="14"/>
  <c r="BB278" i="14"/>
  <c r="BF278" i="14"/>
  <c r="BJ278" i="14"/>
  <c r="BK280" i="14"/>
  <c r="BG280" i="14"/>
  <c r="BC280" i="14"/>
  <c r="AY280" i="14"/>
  <c r="AQ280" i="14"/>
  <c r="AM280" i="14"/>
  <c r="AI280" i="14"/>
  <c r="AE280" i="14"/>
  <c r="BM280" i="14"/>
  <c r="BI280" i="14"/>
  <c r="BE280" i="14"/>
  <c r="BA280" i="14"/>
  <c r="F280" i="14"/>
  <c r="J280" i="14"/>
  <c r="N280" i="14"/>
  <c r="R280" i="14"/>
  <c r="V280" i="14"/>
  <c r="Z280" i="14"/>
  <c r="AD280" i="14"/>
  <c r="AJ280" i="14"/>
  <c r="AO280" i="14"/>
  <c r="AT280" i="14"/>
  <c r="AU280" i="14" s="1"/>
  <c r="AZ280" i="14"/>
  <c r="BH280" i="14"/>
  <c r="F281" i="14"/>
  <c r="V281" i="14"/>
  <c r="AL281" i="14"/>
  <c r="BB281" i="14"/>
  <c r="BE266" i="14"/>
  <c r="BI266" i="14"/>
  <c r="BM266" i="14"/>
  <c r="C267" i="14"/>
  <c r="G267" i="14"/>
  <c r="K267" i="14"/>
  <c r="O267" i="14"/>
  <c r="S267" i="14"/>
  <c r="W267" i="14"/>
  <c r="AA267" i="14"/>
  <c r="AE267" i="14"/>
  <c r="AI267" i="14"/>
  <c r="AN267" i="14"/>
  <c r="AR267" i="14"/>
  <c r="AV267" i="14"/>
  <c r="AZ267" i="14"/>
  <c r="BD267" i="14"/>
  <c r="BH267" i="14"/>
  <c r="BL267" i="14"/>
  <c r="F268" i="14"/>
  <c r="J268" i="14"/>
  <c r="N268" i="14"/>
  <c r="R268" i="14"/>
  <c r="V268" i="14"/>
  <c r="Z268" i="14"/>
  <c r="AD268" i="14"/>
  <c r="AH268" i="14"/>
  <c r="AL268" i="14"/>
  <c r="AP268" i="14"/>
  <c r="AT268" i="14"/>
  <c r="AU268" i="14" s="1"/>
  <c r="AX268" i="14"/>
  <c r="BB268" i="14"/>
  <c r="BF268" i="14"/>
  <c r="BJ268" i="14"/>
  <c r="F270" i="14"/>
  <c r="J270" i="14"/>
  <c r="N270" i="14"/>
  <c r="R270" i="14"/>
  <c r="V270" i="14"/>
  <c r="Z270" i="14"/>
  <c r="AD270" i="14"/>
  <c r="AH270" i="14"/>
  <c r="AL270" i="14"/>
  <c r="AP270" i="14"/>
  <c r="AT270" i="14"/>
  <c r="AU270" i="14" s="1"/>
  <c r="AX270" i="14"/>
  <c r="BB270" i="14"/>
  <c r="BF270" i="14"/>
  <c r="BJ270" i="14"/>
  <c r="F272" i="14"/>
  <c r="J272" i="14"/>
  <c r="N272" i="14"/>
  <c r="R272" i="14"/>
  <c r="V272" i="14"/>
  <c r="Z272" i="14"/>
  <c r="AD272" i="14"/>
  <c r="AH272" i="14"/>
  <c r="AL272" i="14"/>
  <c r="AP272" i="14"/>
  <c r="AT272" i="14"/>
  <c r="AU272" i="14" s="1"/>
  <c r="AX272" i="14"/>
  <c r="BB272" i="14"/>
  <c r="BF272" i="14"/>
  <c r="BJ272" i="14"/>
  <c r="D273" i="14"/>
  <c r="H273" i="14"/>
  <c r="L273" i="14"/>
  <c r="P273" i="14"/>
  <c r="T273" i="14"/>
  <c r="X273" i="14"/>
  <c r="AB273" i="14"/>
  <c r="AF273" i="14"/>
  <c r="AJ273" i="14"/>
  <c r="AN273" i="14"/>
  <c r="AR273" i="14"/>
  <c r="AV273" i="14"/>
  <c r="AZ273" i="14"/>
  <c r="BD273" i="14"/>
  <c r="BH273" i="14"/>
  <c r="BL273" i="14"/>
  <c r="F274" i="14"/>
  <c r="J274" i="14"/>
  <c r="N274" i="14"/>
  <c r="R274" i="14"/>
  <c r="V274" i="14"/>
  <c r="Z274" i="14"/>
  <c r="AD274" i="14"/>
  <c r="AH274" i="14"/>
  <c r="AL274" i="14"/>
  <c r="AP274" i="14"/>
  <c r="AT274" i="14"/>
  <c r="AU274" i="14" s="1"/>
  <c r="AX274" i="14"/>
  <c r="BB274" i="14"/>
  <c r="BF274" i="14"/>
  <c r="BJ274" i="14"/>
  <c r="D275" i="14"/>
  <c r="H275" i="14"/>
  <c r="L275" i="14"/>
  <c r="P275" i="14"/>
  <c r="T275" i="14"/>
  <c r="X275" i="14"/>
  <c r="AB275" i="14"/>
  <c r="AF275" i="14"/>
  <c r="AJ275" i="14"/>
  <c r="AN275" i="14"/>
  <c r="AR275" i="14"/>
  <c r="AV275" i="14"/>
  <c r="AZ275" i="14"/>
  <c r="BD275" i="14"/>
  <c r="BH275" i="14"/>
  <c r="BL275" i="14"/>
  <c r="F276" i="14"/>
  <c r="J276" i="14"/>
  <c r="N276" i="14"/>
  <c r="R276" i="14"/>
  <c r="V276" i="14"/>
  <c r="Z276" i="14"/>
  <c r="AD276" i="14"/>
  <c r="AH276" i="14"/>
  <c r="AL276" i="14"/>
  <c r="AQ276" i="14"/>
  <c r="AY276" i="14"/>
  <c r="BC276" i="14"/>
  <c r="BG276" i="14"/>
  <c r="BK276" i="14"/>
  <c r="C278" i="14"/>
  <c r="G278" i="14"/>
  <c r="K278" i="14"/>
  <c r="O278" i="14"/>
  <c r="S278" i="14"/>
  <c r="W278" i="14"/>
  <c r="AA278" i="14"/>
  <c r="AE278" i="14"/>
  <c r="AI278" i="14"/>
  <c r="AM278" i="14"/>
  <c r="AQ278" i="14"/>
  <c r="AY278" i="14"/>
  <c r="BC278" i="14"/>
  <c r="BG278" i="14"/>
  <c r="BK278" i="14"/>
  <c r="C280" i="14"/>
  <c r="G280" i="14"/>
  <c r="K280" i="14"/>
  <c r="O280" i="14"/>
  <c r="S280" i="14"/>
  <c r="W280" i="14"/>
  <c r="AA280" i="14"/>
  <c r="AF280" i="14"/>
  <c r="AK280" i="14"/>
  <c r="AP280" i="14"/>
  <c r="AV280" i="14"/>
  <c r="BB280" i="14"/>
  <c r="BJ280" i="14"/>
  <c r="J281" i="14"/>
  <c r="Z281" i="14"/>
  <c r="AP281" i="14"/>
  <c r="BF281" i="14"/>
  <c r="BJ283" i="14"/>
  <c r="BF283" i="14"/>
  <c r="BB283" i="14"/>
  <c r="AX283" i="14"/>
  <c r="AT283" i="14"/>
  <c r="AU283" i="14" s="1"/>
  <c r="AP283" i="14"/>
  <c r="AL283" i="14"/>
  <c r="AH283" i="14"/>
  <c r="AD283" i="14"/>
  <c r="Z283" i="14"/>
  <c r="V283" i="14"/>
  <c r="R283" i="14"/>
  <c r="N283" i="14"/>
  <c r="BL283" i="14"/>
  <c r="BG283" i="14"/>
  <c r="BK283" i="14"/>
  <c r="BD283" i="14"/>
  <c r="AY283" i="14"/>
  <c r="AS283" i="14"/>
  <c r="AN283" i="14"/>
  <c r="AI283" i="14"/>
  <c r="AC283" i="14"/>
  <c r="X283" i="14"/>
  <c r="S283" i="14"/>
  <c r="M283" i="14"/>
  <c r="I283" i="14"/>
  <c r="E283" i="14"/>
  <c r="BI283" i="14"/>
  <c r="BC283" i="14"/>
  <c r="AW283" i="14"/>
  <c r="AR283" i="14"/>
  <c r="AM283" i="14"/>
  <c r="AG283" i="14"/>
  <c r="AB283" i="14"/>
  <c r="W283" i="14"/>
  <c r="L283" i="14"/>
  <c r="H283" i="14"/>
  <c r="D283" i="14"/>
  <c r="BH283" i="14"/>
  <c r="BA283" i="14"/>
  <c r="AV283" i="14"/>
  <c r="AQ283" i="14"/>
  <c r="AK283" i="14"/>
  <c r="AF283" i="14"/>
  <c r="AA283" i="14"/>
  <c r="U283" i="14"/>
  <c r="P283" i="14"/>
  <c r="K283" i="14"/>
  <c r="G283" i="14"/>
  <c r="C283" i="14"/>
  <c r="T283" i="14"/>
  <c r="AO283" i="14"/>
  <c r="BM283" i="14"/>
  <c r="BL302" i="14"/>
  <c r="BH302" i="14"/>
  <c r="BD302" i="14"/>
  <c r="AZ302" i="14"/>
  <c r="AV302" i="14"/>
  <c r="AR302" i="14"/>
  <c r="AN302" i="14"/>
  <c r="AJ302" i="14"/>
  <c r="AF302" i="14"/>
  <c r="AB302" i="14"/>
  <c r="X302" i="14"/>
  <c r="T302" i="14"/>
  <c r="P302" i="14"/>
  <c r="L302" i="14"/>
  <c r="H302" i="14"/>
  <c r="D302" i="14"/>
  <c r="BJ302" i="14"/>
  <c r="BE302" i="14"/>
  <c r="AY302" i="14"/>
  <c r="AT302" i="14"/>
  <c r="AU302" i="14" s="1"/>
  <c r="AO302" i="14"/>
  <c r="AI302" i="14"/>
  <c r="AD302" i="14"/>
  <c r="S302" i="14"/>
  <c r="N302" i="14"/>
  <c r="I302" i="14"/>
  <c r="C302" i="14"/>
  <c r="BM302" i="14"/>
  <c r="BF302" i="14"/>
  <c r="AX302" i="14"/>
  <c r="AQ302" i="14"/>
  <c r="AK302" i="14"/>
  <c r="AC302" i="14"/>
  <c r="V302" i="14"/>
  <c r="O302" i="14"/>
  <c r="G302" i="14"/>
  <c r="BC302" i="14"/>
  <c r="AL302" i="14"/>
  <c r="AA302" i="14"/>
  <c r="R302" i="14"/>
  <c r="J302" i="14"/>
  <c r="BK302" i="14"/>
  <c r="BB302" i="14"/>
  <c r="AS302" i="14"/>
  <c r="AH302" i="14"/>
  <c r="Z302" i="14"/>
  <c r="F302" i="14"/>
  <c r="BI302" i="14"/>
  <c r="BA302" i="14"/>
  <c r="AP302" i="14"/>
  <c r="AG302" i="14"/>
  <c r="W302" i="14"/>
  <c r="M302" i="14"/>
  <c r="E302" i="14"/>
  <c r="AE302" i="14"/>
  <c r="BG302" i="14"/>
  <c r="U302" i="14"/>
  <c r="AW302" i="14"/>
  <c r="K302" i="14"/>
  <c r="F262" i="14"/>
  <c r="J262" i="14"/>
  <c r="N262" i="14"/>
  <c r="R262" i="14"/>
  <c r="V262" i="14"/>
  <c r="Z262" i="14"/>
  <c r="AD262" i="14"/>
  <c r="AH262" i="14"/>
  <c r="AL262" i="14"/>
  <c r="AP262" i="14"/>
  <c r="AT262" i="14"/>
  <c r="AU262" i="14" s="1"/>
  <c r="AX262" i="14"/>
  <c r="BB262" i="14"/>
  <c r="BF262" i="14"/>
  <c r="BO262" i="14" s="1"/>
  <c r="F264" i="14"/>
  <c r="J264" i="14"/>
  <c r="N264" i="14"/>
  <c r="R264" i="14"/>
  <c r="V264" i="14"/>
  <c r="Z264" i="14"/>
  <c r="AD264" i="14"/>
  <c r="AH264" i="14"/>
  <c r="AL264" i="14"/>
  <c r="AP264" i="14"/>
  <c r="AT264" i="14"/>
  <c r="AU264" i="14" s="1"/>
  <c r="AX264" i="14"/>
  <c r="BB264" i="14"/>
  <c r="BF264" i="14"/>
  <c r="BO264" i="14" s="1"/>
  <c r="F266" i="14"/>
  <c r="J266" i="14"/>
  <c r="N266" i="14"/>
  <c r="R266" i="14"/>
  <c r="V266" i="14"/>
  <c r="Z266" i="14"/>
  <c r="AD266" i="14"/>
  <c r="AH266" i="14"/>
  <c r="AL266" i="14"/>
  <c r="AP266" i="14"/>
  <c r="AT266" i="14"/>
  <c r="AU266" i="14" s="1"/>
  <c r="AX266" i="14"/>
  <c r="BB266" i="14"/>
  <c r="BF266" i="14"/>
  <c r="D267" i="14"/>
  <c r="H267" i="14"/>
  <c r="L267" i="14"/>
  <c r="P267" i="14"/>
  <c r="T267" i="14"/>
  <c r="X267" i="14"/>
  <c r="AB267" i="14"/>
  <c r="AF267" i="14"/>
  <c r="AJ267" i="14"/>
  <c r="AO267" i="14"/>
  <c r="AS267" i="14"/>
  <c r="AW267" i="14"/>
  <c r="BA267" i="14"/>
  <c r="BE267" i="14"/>
  <c r="BI267" i="14"/>
  <c r="C268" i="14"/>
  <c r="G268" i="14"/>
  <c r="K268" i="14"/>
  <c r="O268" i="14"/>
  <c r="S268" i="14"/>
  <c r="W268" i="14"/>
  <c r="AA268" i="14"/>
  <c r="AE268" i="14"/>
  <c r="AI268" i="14"/>
  <c r="AM268" i="14"/>
  <c r="AQ268" i="14"/>
  <c r="AY268" i="14"/>
  <c r="BC268" i="14"/>
  <c r="BG268" i="14"/>
  <c r="C270" i="14"/>
  <c r="G270" i="14"/>
  <c r="K270" i="14"/>
  <c r="O270" i="14"/>
  <c r="S270" i="14"/>
  <c r="W270" i="14"/>
  <c r="AA270" i="14"/>
  <c r="AE270" i="14"/>
  <c r="AI270" i="14"/>
  <c r="AM270" i="14"/>
  <c r="AQ270" i="14"/>
  <c r="AY270" i="14"/>
  <c r="BC270" i="14"/>
  <c r="BG270" i="14"/>
  <c r="C272" i="14"/>
  <c r="G272" i="14"/>
  <c r="K272" i="14"/>
  <c r="O272" i="14"/>
  <c r="S272" i="14"/>
  <c r="W272" i="14"/>
  <c r="AA272" i="14"/>
  <c r="AE272" i="14"/>
  <c r="AI272" i="14"/>
  <c r="AM272" i="14"/>
  <c r="AQ272" i="14"/>
  <c r="AY272" i="14"/>
  <c r="BC272" i="14"/>
  <c r="BG272" i="14"/>
  <c r="E273" i="14"/>
  <c r="I273" i="14"/>
  <c r="M273" i="14"/>
  <c r="U273" i="14"/>
  <c r="AC273" i="14"/>
  <c r="AG273" i="14"/>
  <c r="AK273" i="14"/>
  <c r="AO273" i="14"/>
  <c r="AS273" i="14"/>
  <c r="AW273" i="14"/>
  <c r="BA273" i="14"/>
  <c r="BE273" i="14"/>
  <c r="BI273" i="14"/>
  <c r="C274" i="14"/>
  <c r="G274" i="14"/>
  <c r="K274" i="14"/>
  <c r="O274" i="14"/>
  <c r="S274" i="14"/>
  <c r="W274" i="14"/>
  <c r="AA274" i="14"/>
  <c r="AE274" i="14"/>
  <c r="AI274" i="14"/>
  <c r="AM274" i="14"/>
  <c r="AQ274" i="14"/>
  <c r="AY274" i="14"/>
  <c r="BC274" i="14"/>
  <c r="BG274" i="14"/>
  <c r="E275" i="14"/>
  <c r="I275" i="14"/>
  <c r="M275" i="14"/>
  <c r="U275" i="14"/>
  <c r="AC275" i="14"/>
  <c r="AG275" i="14"/>
  <c r="AK275" i="14"/>
  <c r="AO275" i="14"/>
  <c r="AS275" i="14"/>
  <c r="AW275" i="14"/>
  <c r="BA275" i="14"/>
  <c r="BE275" i="14"/>
  <c r="BI275" i="14"/>
  <c r="C276" i="14"/>
  <c r="G276" i="14"/>
  <c r="K276" i="14"/>
  <c r="O276" i="14"/>
  <c r="S276" i="14"/>
  <c r="W276" i="14"/>
  <c r="AA276" i="14"/>
  <c r="AE276" i="14"/>
  <c r="AI276" i="14"/>
  <c r="AN276" i="14"/>
  <c r="AR276" i="14"/>
  <c r="AV276" i="14"/>
  <c r="AZ276" i="14"/>
  <c r="BD276" i="14"/>
  <c r="BH276" i="14"/>
  <c r="F277" i="14"/>
  <c r="J277" i="14"/>
  <c r="N277" i="14"/>
  <c r="R277" i="14"/>
  <c r="V277" i="14"/>
  <c r="Z277" i="14"/>
  <c r="AD277" i="14"/>
  <c r="AH277" i="14"/>
  <c r="AL277" i="14"/>
  <c r="AP277" i="14"/>
  <c r="AT277" i="14"/>
  <c r="AU277" i="14" s="1"/>
  <c r="AX277" i="14"/>
  <c r="BB277" i="14"/>
  <c r="BF277" i="14"/>
  <c r="BO277" i="14" s="1"/>
  <c r="D278" i="14"/>
  <c r="H278" i="14"/>
  <c r="L278" i="14"/>
  <c r="P278" i="14"/>
  <c r="T278" i="14"/>
  <c r="X278" i="14"/>
  <c r="AB278" i="14"/>
  <c r="AF278" i="14"/>
  <c r="AJ278" i="14"/>
  <c r="AN278" i="14"/>
  <c r="AR278" i="14"/>
  <c r="AV278" i="14"/>
  <c r="AZ278" i="14"/>
  <c r="BD278" i="14"/>
  <c r="BH278" i="14"/>
  <c r="F279" i="14"/>
  <c r="J279" i="14"/>
  <c r="N279" i="14"/>
  <c r="R279" i="14"/>
  <c r="V279" i="14"/>
  <c r="Z279" i="14"/>
  <c r="AD279" i="14"/>
  <c r="AH279" i="14"/>
  <c r="AL279" i="14"/>
  <c r="AP279" i="14"/>
  <c r="AT279" i="14"/>
  <c r="AU279" i="14" s="1"/>
  <c r="AX279" i="14"/>
  <c r="BB279" i="14"/>
  <c r="BF279" i="14"/>
  <c r="BO279" i="14" s="1"/>
  <c r="D280" i="14"/>
  <c r="H280" i="14"/>
  <c r="L280" i="14"/>
  <c r="P280" i="14"/>
  <c r="T280" i="14"/>
  <c r="X280" i="14"/>
  <c r="AB280" i="14"/>
  <c r="AG280" i="14"/>
  <c r="AL280" i="14"/>
  <c r="AR280" i="14"/>
  <c r="AW280" i="14"/>
  <c r="BD280" i="14"/>
  <c r="BL280" i="14"/>
  <c r="N281" i="14"/>
  <c r="AD281" i="14"/>
  <c r="AT281" i="14"/>
  <c r="AU281" i="14" s="1"/>
  <c r="BJ281" i="14"/>
  <c r="F283" i="14"/>
  <c r="BM286" i="14"/>
  <c r="BI286" i="14"/>
  <c r="BE286" i="14"/>
  <c r="BA286" i="14"/>
  <c r="AW286" i="14"/>
  <c r="AS286" i="14"/>
  <c r="AO286" i="14"/>
  <c r="AK286" i="14"/>
  <c r="AG286" i="14"/>
  <c r="AC286" i="14"/>
  <c r="U286" i="14"/>
  <c r="M286" i="14"/>
  <c r="I286" i="14"/>
  <c r="E286" i="14"/>
  <c r="BK286" i="14"/>
  <c r="BF286" i="14"/>
  <c r="AZ286" i="14"/>
  <c r="AP286" i="14"/>
  <c r="AJ286" i="14"/>
  <c r="AE286" i="14"/>
  <c r="Z286" i="14"/>
  <c r="T286" i="14"/>
  <c r="O286" i="14"/>
  <c r="J286" i="14"/>
  <c r="D286" i="14"/>
  <c r="BJ286" i="14"/>
  <c r="BD286" i="14"/>
  <c r="AY286" i="14"/>
  <c r="AT286" i="14"/>
  <c r="AU286" i="14" s="1"/>
  <c r="AN286" i="14"/>
  <c r="AI286" i="14"/>
  <c r="AD286" i="14"/>
  <c r="X286" i="14"/>
  <c r="BL286" i="14"/>
  <c r="BB286" i="14"/>
  <c r="AQ286" i="14"/>
  <c r="AF286" i="14"/>
  <c r="V286" i="14"/>
  <c r="N286" i="14"/>
  <c r="G286" i="14"/>
  <c r="BH286" i="14"/>
  <c r="AX286" i="14"/>
  <c r="AM286" i="14"/>
  <c r="AB286" i="14"/>
  <c r="S286" i="14"/>
  <c r="L286" i="14"/>
  <c r="F286" i="14"/>
  <c r="BG286" i="14"/>
  <c r="AV286" i="14"/>
  <c r="AL286" i="14"/>
  <c r="AA286" i="14"/>
  <c r="R286" i="14"/>
  <c r="K286" i="14"/>
  <c r="C286" i="14"/>
  <c r="AH286" i="14"/>
  <c r="AM302" i="14"/>
  <c r="E282" i="14"/>
  <c r="I282" i="14"/>
  <c r="M282" i="14"/>
  <c r="U282" i="14"/>
  <c r="AC282" i="14"/>
  <c r="AG282" i="14"/>
  <c r="AK282" i="14"/>
  <c r="AO282" i="14"/>
  <c r="AS282" i="14"/>
  <c r="AW282" i="14"/>
  <c r="BA282" i="14"/>
  <c r="BE282" i="14"/>
  <c r="BI282" i="14"/>
  <c r="BM282" i="14"/>
  <c r="G284" i="14"/>
  <c r="O284" i="14"/>
  <c r="V284" i="14"/>
  <c r="AC284" i="14"/>
  <c r="AK284" i="14"/>
  <c r="AQ284" i="14"/>
  <c r="AX284" i="14"/>
  <c r="BF284" i="14"/>
  <c r="BM288" i="14"/>
  <c r="BI288" i="14"/>
  <c r="BE288" i="14"/>
  <c r="BA288" i="14"/>
  <c r="AW288" i="14"/>
  <c r="AS288" i="14"/>
  <c r="AO288" i="14"/>
  <c r="AK288" i="14"/>
  <c r="AG288" i="14"/>
  <c r="AC288" i="14"/>
  <c r="U288" i="14"/>
  <c r="M288" i="14"/>
  <c r="I288" i="14"/>
  <c r="E288" i="14"/>
  <c r="BL288" i="14"/>
  <c r="BG288" i="14"/>
  <c r="BB288" i="14"/>
  <c r="AV288" i="14"/>
  <c r="AQ288" i="14"/>
  <c r="AL288" i="14"/>
  <c r="AF288" i="14"/>
  <c r="AA288" i="14"/>
  <c r="V288" i="14"/>
  <c r="P288" i="14"/>
  <c r="K288" i="14"/>
  <c r="F288" i="14"/>
  <c r="BK288" i="14"/>
  <c r="BF288" i="14"/>
  <c r="AZ288" i="14"/>
  <c r="AP288" i="14"/>
  <c r="AJ288" i="14"/>
  <c r="AE288" i="14"/>
  <c r="Z288" i="14"/>
  <c r="T288" i="14"/>
  <c r="O288" i="14"/>
  <c r="J288" i="14"/>
  <c r="D288" i="14"/>
  <c r="BJ288" i="14"/>
  <c r="BD288" i="14"/>
  <c r="AY288" i="14"/>
  <c r="L288" i="14"/>
  <c r="W288" i="14"/>
  <c r="AH288" i="14"/>
  <c r="AR288" i="14"/>
  <c r="BH288" i="14"/>
  <c r="R293" i="14"/>
  <c r="AN293" i="14"/>
  <c r="W294" i="14"/>
  <c r="W297" i="14"/>
  <c r="F282" i="14"/>
  <c r="J282" i="14"/>
  <c r="N282" i="14"/>
  <c r="R282" i="14"/>
  <c r="V282" i="14"/>
  <c r="Z282" i="14"/>
  <c r="AD282" i="14"/>
  <c r="AH282" i="14"/>
  <c r="AL282" i="14"/>
  <c r="AP282" i="14"/>
  <c r="AT282" i="14"/>
  <c r="AU282" i="14" s="1"/>
  <c r="AX282" i="14"/>
  <c r="BB282" i="14"/>
  <c r="BF282" i="14"/>
  <c r="BJ282" i="14"/>
  <c r="BL284" i="14"/>
  <c r="BH284" i="14"/>
  <c r="BD284" i="14"/>
  <c r="AZ284" i="14"/>
  <c r="AV284" i="14"/>
  <c r="AR284" i="14"/>
  <c r="AN284" i="14"/>
  <c r="AJ284" i="14"/>
  <c r="AF284" i="14"/>
  <c r="AB284" i="14"/>
  <c r="X284" i="14"/>
  <c r="T284" i="14"/>
  <c r="P284" i="14"/>
  <c r="L284" i="14"/>
  <c r="H284" i="14"/>
  <c r="D284" i="14"/>
  <c r="BJ284" i="14"/>
  <c r="BE284" i="14"/>
  <c r="AY284" i="14"/>
  <c r="AT284" i="14"/>
  <c r="AU284" i="14" s="1"/>
  <c r="AO284" i="14"/>
  <c r="AI284" i="14"/>
  <c r="AD284" i="14"/>
  <c r="S284" i="14"/>
  <c r="N284" i="14"/>
  <c r="I284" i="14"/>
  <c r="C284" i="14"/>
  <c r="J284" i="14"/>
  <c r="W284" i="14"/>
  <c r="AE284" i="14"/>
  <c r="AL284" i="14"/>
  <c r="AS284" i="14"/>
  <c r="BA284" i="14"/>
  <c r="BG284" i="14"/>
  <c r="BK293" i="14"/>
  <c r="BG293" i="14"/>
  <c r="BC293" i="14"/>
  <c r="AY293" i="14"/>
  <c r="AQ293" i="14"/>
  <c r="AM293" i="14"/>
  <c r="AI293" i="14"/>
  <c r="AE293" i="14"/>
  <c r="AA293" i="14"/>
  <c r="W293" i="14"/>
  <c r="S293" i="14"/>
  <c r="O293" i="14"/>
  <c r="K293" i="14"/>
  <c r="G293" i="14"/>
  <c r="C293" i="14"/>
  <c r="BM293" i="14"/>
  <c r="BH293" i="14"/>
  <c r="BB293" i="14"/>
  <c r="AW293" i="14"/>
  <c r="AR293" i="14"/>
  <c r="AL293" i="14"/>
  <c r="AG293" i="14"/>
  <c r="AB293" i="14"/>
  <c r="V293" i="14"/>
  <c r="L293" i="14"/>
  <c r="F293" i="14"/>
  <c r="BL293" i="14"/>
  <c r="BF293" i="14"/>
  <c r="BA293" i="14"/>
  <c r="AV293" i="14"/>
  <c r="AP293" i="14"/>
  <c r="AK293" i="14"/>
  <c r="AF293" i="14"/>
  <c r="Z293" i="14"/>
  <c r="U293" i="14"/>
  <c r="P293" i="14"/>
  <c r="J293" i="14"/>
  <c r="E293" i="14"/>
  <c r="BJ293" i="14"/>
  <c r="BE293" i="14"/>
  <c r="AZ293" i="14"/>
  <c r="AT293" i="14"/>
  <c r="AU293" i="14" s="1"/>
  <c r="AO293" i="14"/>
  <c r="AJ293" i="14"/>
  <c r="AD293" i="14"/>
  <c r="T293" i="14"/>
  <c r="N293" i="14"/>
  <c r="I293" i="14"/>
  <c r="D293" i="14"/>
  <c r="X293" i="14"/>
  <c r="AS293" i="14"/>
  <c r="BJ294" i="14"/>
  <c r="BF294" i="14"/>
  <c r="BB294" i="14"/>
  <c r="AX294" i="14"/>
  <c r="AT294" i="14"/>
  <c r="AU294" i="14" s="1"/>
  <c r="AP294" i="14"/>
  <c r="AK294" i="14"/>
  <c r="AG294" i="14"/>
  <c r="AC294" i="14"/>
  <c r="U294" i="14"/>
  <c r="M294" i="14"/>
  <c r="I294" i="14"/>
  <c r="E294" i="14"/>
  <c r="BM294" i="14"/>
  <c r="BH294" i="14"/>
  <c r="BC294" i="14"/>
  <c r="AW294" i="14"/>
  <c r="AR294" i="14"/>
  <c r="AL294" i="14"/>
  <c r="AF294" i="14"/>
  <c r="AA294" i="14"/>
  <c r="V294" i="14"/>
  <c r="P294" i="14"/>
  <c r="K294" i="14"/>
  <c r="F294" i="14"/>
  <c r="BL294" i="14"/>
  <c r="BE294" i="14"/>
  <c r="AY294" i="14"/>
  <c r="AQ294" i="14"/>
  <c r="AI294" i="14"/>
  <c r="AB294" i="14"/>
  <c r="T294" i="14"/>
  <c r="N294" i="14"/>
  <c r="G294" i="14"/>
  <c r="BK294" i="14"/>
  <c r="BD294" i="14"/>
  <c r="AV294" i="14"/>
  <c r="AO294" i="14"/>
  <c r="AH294" i="14"/>
  <c r="Z294" i="14"/>
  <c r="S294" i="14"/>
  <c r="L294" i="14"/>
  <c r="D294" i="14"/>
  <c r="BI294" i="14"/>
  <c r="BA294" i="14"/>
  <c r="AN294" i="14"/>
  <c r="AE294" i="14"/>
  <c r="X294" i="14"/>
  <c r="R294" i="14"/>
  <c r="J294" i="14"/>
  <c r="C294" i="14"/>
  <c r="AD294" i="14"/>
  <c r="BG294" i="14"/>
  <c r="BL297" i="14"/>
  <c r="BH297" i="14"/>
  <c r="BD297" i="14"/>
  <c r="AZ297" i="14"/>
  <c r="AV297" i="14"/>
  <c r="AR297" i="14"/>
  <c r="AN297" i="14"/>
  <c r="AJ297" i="14"/>
  <c r="AF297" i="14"/>
  <c r="AB297" i="14"/>
  <c r="X297" i="14"/>
  <c r="T297" i="14"/>
  <c r="P297" i="14"/>
  <c r="L297" i="14"/>
  <c r="H297" i="14"/>
  <c r="D297" i="14"/>
  <c r="BK297" i="14"/>
  <c r="BF297" i="14"/>
  <c r="BA297" i="14"/>
  <c r="AP297" i="14"/>
  <c r="AK297" i="14"/>
  <c r="AE297" i="14"/>
  <c r="Z297" i="14"/>
  <c r="U297" i="14"/>
  <c r="O297" i="14"/>
  <c r="J297" i="14"/>
  <c r="E297" i="14"/>
  <c r="BM297" i="14"/>
  <c r="BE297" i="14"/>
  <c r="AX297" i="14"/>
  <c r="AQ297" i="14"/>
  <c r="AI297" i="14"/>
  <c r="AC297" i="14"/>
  <c r="V297" i="14"/>
  <c r="N297" i="14"/>
  <c r="G297" i="14"/>
  <c r="BJ297" i="14"/>
  <c r="BC297" i="14"/>
  <c r="AW297" i="14"/>
  <c r="AO297" i="14"/>
  <c r="AH297" i="14"/>
  <c r="AA297" i="14"/>
  <c r="S297" i="14"/>
  <c r="M297" i="14"/>
  <c r="F297" i="14"/>
  <c r="BI297" i="14"/>
  <c r="BB297" i="14"/>
  <c r="AT297" i="14"/>
  <c r="AU297" i="14" s="1"/>
  <c r="AM297" i="14"/>
  <c r="AG297" i="14"/>
  <c r="R297" i="14"/>
  <c r="K297" i="14"/>
  <c r="C297" i="14"/>
  <c r="AD297" i="14"/>
  <c r="BG297" i="14"/>
  <c r="BM304" i="14"/>
  <c r="BI304" i="14"/>
  <c r="BE304" i="14"/>
  <c r="BA304" i="14"/>
  <c r="AW304" i="14"/>
  <c r="AS304" i="14"/>
  <c r="AO304" i="14"/>
  <c r="AK304" i="14"/>
  <c r="AG304" i="14"/>
  <c r="AC304" i="14"/>
  <c r="U304" i="14"/>
  <c r="M304" i="14"/>
  <c r="I304" i="14"/>
  <c r="E304" i="14"/>
  <c r="BK304" i="14"/>
  <c r="BF304" i="14"/>
  <c r="AZ304" i="14"/>
  <c r="AP304" i="14"/>
  <c r="AJ304" i="14"/>
  <c r="AE304" i="14"/>
  <c r="Z304" i="14"/>
  <c r="T304" i="14"/>
  <c r="O304" i="14"/>
  <c r="J304" i="14"/>
  <c r="D304" i="14"/>
  <c r="BH304" i="14"/>
  <c r="BB304" i="14"/>
  <c r="AT304" i="14"/>
  <c r="AU304" i="14" s="1"/>
  <c r="AM304" i="14"/>
  <c r="AF304" i="14"/>
  <c r="X304" i="14"/>
  <c r="R304" i="14"/>
  <c r="K304" i="14"/>
  <c r="C304" i="14"/>
  <c r="BD304" i="14"/>
  <c r="AV304" i="14"/>
  <c r="AL304" i="14"/>
  <c r="AB304" i="14"/>
  <c r="S304" i="14"/>
  <c r="H304" i="14"/>
  <c r="BL304" i="14"/>
  <c r="BC304" i="14"/>
  <c r="AR304" i="14"/>
  <c r="AI304" i="14"/>
  <c r="AA304" i="14"/>
  <c r="P304" i="14"/>
  <c r="G304" i="14"/>
  <c r="BJ304" i="14"/>
  <c r="AY304" i="14"/>
  <c r="AQ304" i="14"/>
  <c r="AH304" i="14"/>
  <c r="W304" i="14"/>
  <c r="N304" i="14"/>
  <c r="F304" i="14"/>
  <c r="AN304" i="14"/>
  <c r="C282" i="14"/>
  <c r="G282" i="14"/>
  <c r="K282" i="14"/>
  <c r="O282" i="14"/>
  <c r="S282" i="14"/>
  <c r="W282" i="14"/>
  <c r="AA282" i="14"/>
  <c r="AE282" i="14"/>
  <c r="AI282" i="14"/>
  <c r="AM282" i="14"/>
  <c r="AQ282" i="14"/>
  <c r="AY282" i="14"/>
  <c r="BC282" i="14"/>
  <c r="BG282" i="14"/>
  <c r="E284" i="14"/>
  <c r="K284" i="14"/>
  <c r="R284" i="14"/>
  <c r="Z284" i="14"/>
  <c r="AG284" i="14"/>
  <c r="AM284" i="14"/>
  <c r="BB284" i="14"/>
  <c r="BI284" i="14"/>
  <c r="G288" i="14"/>
  <c r="R288" i="14"/>
  <c r="AB288" i="14"/>
  <c r="AM288" i="14"/>
  <c r="AX288" i="14"/>
  <c r="H293" i="14"/>
  <c r="AC293" i="14"/>
  <c r="AX293" i="14"/>
  <c r="H294" i="14"/>
  <c r="AJ294" i="14"/>
  <c r="I297" i="14"/>
  <c r="AL297" i="14"/>
  <c r="L304" i="14"/>
  <c r="AX304" i="14"/>
  <c r="BK291" i="14"/>
  <c r="BG291" i="14"/>
  <c r="BC291" i="14"/>
  <c r="AY291" i="14"/>
  <c r="AQ291" i="14"/>
  <c r="AM291" i="14"/>
  <c r="AI291" i="14"/>
  <c r="AE291" i="14"/>
  <c r="AA291" i="14"/>
  <c r="W291" i="14"/>
  <c r="S291" i="14"/>
  <c r="O291" i="14"/>
  <c r="K291" i="14"/>
  <c r="G291" i="14"/>
  <c r="C291" i="14"/>
  <c r="H291" i="14"/>
  <c r="M291" i="14"/>
  <c r="R291" i="14"/>
  <c r="X291" i="14"/>
  <c r="AC291" i="14"/>
  <c r="AH291" i="14"/>
  <c r="AN291" i="14"/>
  <c r="AS291" i="14"/>
  <c r="AX291" i="14"/>
  <c r="BD291" i="14"/>
  <c r="BI291" i="14"/>
  <c r="Q292" i="14"/>
  <c r="BL295" i="14"/>
  <c r="BH295" i="14"/>
  <c r="BD295" i="14"/>
  <c r="AZ295" i="14"/>
  <c r="AV295" i="14"/>
  <c r="AR295" i="14"/>
  <c r="AN295" i="14"/>
  <c r="AJ295" i="14"/>
  <c r="AF295" i="14"/>
  <c r="AB295" i="14"/>
  <c r="X295" i="14"/>
  <c r="T295" i="14"/>
  <c r="P295" i="14"/>
  <c r="L295" i="14"/>
  <c r="H295" i="14"/>
  <c r="D295" i="14"/>
  <c r="BK295" i="14"/>
  <c r="BF295" i="14"/>
  <c r="BA295" i="14"/>
  <c r="AP295" i="14"/>
  <c r="AK295" i="14"/>
  <c r="AE295" i="14"/>
  <c r="Z295" i="14"/>
  <c r="U295" i="14"/>
  <c r="O295" i="14"/>
  <c r="J295" i="14"/>
  <c r="E295" i="14"/>
  <c r="I295" i="14"/>
  <c r="W295" i="14"/>
  <c r="AD295" i="14"/>
  <c r="AL295" i="14"/>
  <c r="AS295" i="14"/>
  <c r="AY295" i="14"/>
  <c r="BG295" i="14"/>
  <c r="Q298" i="14"/>
  <c r="BK289" i="14"/>
  <c r="BG289" i="14"/>
  <c r="BC289" i="14"/>
  <c r="AY289" i="14"/>
  <c r="AQ289" i="14"/>
  <c r="AM289" i="14"/>
  <c r="AI289" i="14"/>
  <c r="AE289" i="14"/>
  <c r="AA289" i="14"/>
  <c r="W289" i="14"/>
  <c r="S289" i="14"/>
  <c r="O289" i="14"/>
  <c r="K289" i="14"/>
  <c r="G289" i="14"/>
  <c r="C289" i="14"/>
  <c r="H289" i="14"/>
  <c r="M289" i="14"/>
  <c r="R289" i="14"/>
  <c r="X289" i="14"/>
  <c r="AC289" i="14"/>
  <c r="AH289" i="14"/>
  <c r="AN289" i="14"/>
  <c r="AS289" i="14"/>
  <c r="AX289" i="14"/>
  <c r="BD289" i="14"/>
  <c r="BI289" i="14"/>
  <c r="Q290" i="14"/>
  <c r="D291" i="14"/>
  <c r="I291" i="14"/>
  <c r="N291" i="14"/>
  <c r="T291" i="14"/>
  <c r="AD291" i="14"/>
  <c r="AJ291" i="14"/>
  <c r="AO291" i="14"/>
  <c r="AT291" i="14"/>
  <c r="AU291" i="14" s="1"/>
  <c r="AZ291" i="14"/>
  <c r="BE291" i="14"/>
  <c r="BJ291" i="14"/>
  <c r="BM292" i="14"/>
  <c r="BI292" i="14"/>
  <c r="BE292" i="14"/>
  <c r="BA292" i="14"/>
  <c r="AW292" i="14"/>
  <c r="AS292" i="14"/>
  <c r="AO292" i="14"/>
  <c r="AK292" i="14"/>
  <c r="AG292" i="14"/>
  <c r="AC292" i="14"/>
  <c r="U292" i="14"/>
  <c r="M292" i="14"/>
  <c r="I292" i="14"/>
  <c r="E292" i="14"/>
  <c r="G292" i="14"/>
  <c r="L292" i="14"/>
  <c r="R292" i="14"/>
  <c r="W292" i="14"/>
  <c r="AB292" i="14"/>
  <c r="AH292" i="14"/>
  <c r="AM292" i="14"/>
  <c r="AR292" i="14"/>
  <c r="AX292" i="14"/>
  <c r="BC292" i="14"/>
  <c r="BH292" i="14"/>
  <c r="C295" i="14"/>
  <c r="K295" i="14"/>
  <c r="R295" i="14"/>
  <c r="AG295" i="14"/>
  <c r="AM295" i="14"/>
  <c r="AT295" i="14"/>
  <c r="AU295" i="14" s="1"/>
  <c r="BB295" i="14"/>
  <c r="BI295" i="14"/>
  <c r="Q296" i="14"/>
  <c r="BK287" i="14"/>
  <c r="BG287" i="14"/>
  <c r="BC287" i="14"/>
  <c r="AY287" i="14"/>
  <c r="AQ287" i="14"/>
  <c r="AM287" i="14"/>
  <c r="AI287" i="14"/>
  <c r="AE287" i="14"/>
  <c r="AA287" i="14"/>
  <c r="W287" i="14"/>
  <c r="S287" i="14"/>
  <c r="O287" i="14"/>
  <c r="K287" i="14"/>
  <c r="G287" i="14"/>
  <c r="C287" i="14"/>
  <c r="H287" i="14"/>
  <c r="M287" i="14"/>
  <c r="R287" i="14"/>
  <c r="X287" i="14"/>
  <c r="AC287" i="14"/>
  <c r="AH287" i="14"/>
  <c r="AN287" i="14"/>
  <c r="AS287" i="14"/>
  <c r="AX287" i="14"/>
  <c r="BD287" i="14"/>
  <c r="BI287" i="14"/>
  <c r="D289" i="14"/>
  <c r="I289" i="14"/>
  <c r="N289" i="14"/>
  <c r="T289" i="14"/>
  <c r="AD289" i="14"/>
  <c r="AJ289" i="14"/>
  <c r="AO289" i="14"/>
  <c r="AT289" i="14"/>
  <c r="AU289" i="14" s="1"/>
  <c r="AZ289" i="14"/>
  <c r="BE289" i="14"/>
  <c r="BJ289" i="14"/>
  <c r="BM290" i="14"/>
  <c r="BI290" i="14"/>
  <c r="BE290" i="14"/>
  <c r="BO290" i="14" s="1"/>
  <c r="BA290" i="14"/>
  <c r="AW290" i="14"/>
  <c r="AS290" i="14"/>
  <c r="AO290" i="14"/>
  <c r="AK290" i="14"/>
  <c r="AG290" i="14"/>
  <c r="AC290" i="14"/>
  <c r="U290" i="14"/>
  <c r="M290" i="14"/>
  <c r="I290" i="14"/>
  <c r="E290" i="14"/>
  <c r="G290" i="14"/>
  <c r="L290" i="14"/>
  <c r="R290" i="14"/>
  <c r="W290" i="14"/>
  <c r="AB290" i="14"/>
  <c r="AH290" i="14"/>
  <c r="AM290" i="14"/>
  <c r="AR290" i="14"/>
  <c r="AX290" i="14"/>
  <c r="BC290" i="14"/>
  <c r="BH290" i="14"/>
  <c r="E291" i="14"/>
  <c r="J291" i="14"/>
  <c r="P291" i="14"/>
  <c r="U291" i="14"/>
  <c r="Z291" i="14"/>
  <c r="AF291" i="14"/>
  <c r="AK291" i="14"/>
  <c r="AP291" i="14"/>
  <c r="AV291" i="14"/>
  <c r="BA291" i="14"/>
  <c r="BF291" i="14"/>
  <c r="BL291" i="14"/>
  <c r="C292" i="14"/>
  <c r="H292" i="14"/>
  <c r="N292" i="14"/>
  <c r="S292" i="14"/>
  <c r="X292" i="14"/>
  <c r="AD292" i="14"/>
  <c r="AI292" i="14"/>
  <c r="AN292" i="14"/>
  <c r="AT292" i="14"/>
  <c r="AU292" i="14" s="1"/>
  <c r="AY292" i="14"/>
  <c r="BD292" i="14"/>
  <c r="BJ292" i="14"/>
  <c r="F295" i="14"/>
  <c r="M295" i="14"/>
  <c r="S295" i="14"/>
  <c r="AA295" i="14"/>
  <c r="AH295" i="14"/>
  <c r="AO295" i="14"/>
  <c r="AW295" i="14"/>
  <c r="BC295" i="14"/>
  <c r="BJ295" i="14"/>
  <c r="BL299" i="14"/>
  <c r="BH299" i="14"/>
  <c r="BD299" i="14"/>
  <c r="AZ299" i="14"/>
  <c r="AV299" i="14"/>
  <c r="AR299" i="14"/>
  <c r="AN299" i="14"/>
  <c r="AJ299" i="14"/>
  <c r="AF299" i="14"/>
  <c r="AB299" i="14"/>
  <c r="X299" i="14"/>
  <c r="T299" i="14"/>
  <c r="P299" i="14"/>
  <c r="L299" i="14"/>
  <c r="H299" i="14"/>
  <c r="D299" i="14"/>
  <c r="BK299" i="14"/>
  <c r="BF299" i="14"/>
  <c r="BA299" i="14"/>
  <c r="AP299" i="14"/>
  <c r="AK299" i="14"/>
  <c r="AE299" i="14"/>
  <c r="Z299" i="14"/>
  <c r="U299" i="14"/>
  <c r="O299" i="14"/>
  <c r="J299" i="14"/>
  <c r="E299" i="14"/>
  <c r="I299" i="14"/>
  <c r="W299" i="14"/>
  <c r="AD299" i="14"/>
  <c r="AL299" i="14"/>
  <c r="AS299" i="14"/>
  <c r="AY299" i="14"/>
  <c r="BG299" i="14"/>
  <c r="I307" i="14"/>
  <c r="R307" i="14"/>
  <c r="AC307" i="14"/>
  <c r="AO307" i="14"/>
  <c r="AX307" i="14"/>
  <c r="BL309" i="14"/>
  <c r="BH309" i="14"/>
  <c r="BD309" i="14"/>
  <c r="AZ309" i="14"/>
  <c r="AV309" i="14"/>
  <c r="AR309" i="14"/>
  <c r="AN309" i="14"/>
  <c r="AJ309" i="14"/>
  <c r="AF309" i="14"/>
  <c r="BM309" i="14"/>
  <c r="BG309" i="14"/>
  <c r="BB309" i="14"/>
  <c r="AW309" i="14"/>
  <c r="AQ309" i="14"/>
  <c r="AL309" i="14"/>
  <c r="AG309" i="14"/>
  <c r="AB309" i="14"/>
  <c r="X309" i="14"/>
  <c r="T309" i="14"/>
  <c r="P309" i="14"/>
  <c r="L309" i="14"/>
  <c r="H309" i="14"/>
  <c r="D309" i="14"/>
  <c r="BK309" i="14"/>
  <c r="BF309" i="14"/>
  <c r="BA309" i="14"/>
  <c r="AP309" i="14"/>
  <c r="AK309" i="14"/>
  <c r="AE309" i="14"/>
  <c r="AA309" i="14"/>
  <c r="W309" i="14"/>
  <c r="S309" i="14"/>
  <c r="O309" i="14"/>
  <c r="K309" i="14"/>
  <c r="G309" i="14"/>
  <c r="C309" i="14"/>
  <c r="BC309" i="14"/>
  <c r="AS309" i="14"/>
  <c r="AH309" i="14"/>
  <c r="I309" i="14"/>
  <c r="M309" i="14"/>
  <c r="V309" i="14"/>
  <c r="AI309" i="14"/>
  <c r="AX309" i="14"/>
  <c r="BJ309" i="14"/>
  <c r="BL307" i="14"/>
  <c r="BH307" i="14"/>
  <c r="BD307" i="14"/>
  <c r="AZ307" i="14"/>
  <c r="AV307" i="14"/>
  <c r="AR307" i="14"/>
  <c r="AN307" i="14"/>
  <c r="AJ307" i="14"/>
  <c r="AF307" i="14"/>
  <c r="AB307" i="14"/>
  <c r="X307" i="14"/>
  <c r="T307" i="14"/>
  <c r="P307" i="14"/>
  <c r="L307" i="14"/>
  <c r="H307" i="14"/>
  <c r="D307" i="14"/>
  <c r="BK307" i="14"/>
  <c r="BG307" i="14"/>
  <c r="BC307" i="14"/>
  <c r="AY307" i="14"/>
  <c r="AQ307" i="14"/>
  <c r="AM307" i="14"/>
  <c r="AI307" i="14"/>
  <c r="AE307" i="14"/>
  <c r="AA307" i="14"/>
  <c r="W307" i="14"/>
  <c r="S307" i="14"/>
  <c r="O307" i="14"/>
  <c r="K307" i="14"/>
  <c r="G307" i="14"/>
  <c r="C307" i="14"/>
  <c r="BJ307" i="14"/>
  <c r="BB307" i="14"/>
  <c r="AT307" i="14"/>
  <c r="AU307" i="14" s="1"/>
  <c r="AL307" i="14"/>
  <c r="AD307" i="14"/>
  <c r="V307" i="14"/>
  <c r="N307" i="14"/>
  <c r="F307" i="14"/>
  <c r="M307" i="14"/>
  <c r="AH307" i="14"/>
  <c r="AS307" i="14"/>
  <c r="BE307" i="14"/>
  <c r="BM315" i="14"/>
  <c r="BI315" i="14"/>
  <c r="BE315" i="14"/>
  <c r="BA315" i="14"/>
  <c r="AW315" i="14"/>
  <c r="AS315" i="14"/>
  <c r="AO315" i="14"/>
  <c r="AK315" i="14"/>
  <c r="AG315" i="14"/>
  <c r="AC315" i="14"/>
  <c r="U315" i="14"/>
  <c r="M315" i="14"/>
  <c r="I315" i="14"/>
  <c r="E315" i="14"/>
  <c r="BL315" i="14"/>
  <c r="BH315" i="14"/>
  <c r="BD315" i="14"/>
  <c r="AZ315" i="14"/>
  <c r="AV315" i="14"/>
  <c r="AR315" i="14"/>
  <c r="AN315" i="14"/>
  <c r="AJ315" i="14"/>
  <c r="AF315" i="14"/>
  <c r="AB315" i="14"/>
  <c r="X315" i="14"/>
  <c r="T315" i="14"/>
  <c r="P315" i="14"/>
  <c r="L315" i="14"/>
  <c r="H315" i="14"/>
  <c r="D315" i="14"/>
  <c r="BK315" i="14"/>
  <c r="BG315" i="14"/>
  <c r="BC315" i="14"/>
  <c r="AY315" i="14"/>
  <c r="AQ315" i="14"/>
  <c r="AM315" i="14"/>
  <c r="AI315" i="14"/>
  <c r="AE315" i="14"/>
  <c r="AA315" i="14"/>
  <c r="W315" i="14"/>
  <c r="S315" i="14"/>
  <c r="O315" i="14"/>
  <c r="K315" i="14"/>
  <c r="G315" i="14"/>
  <c r="C315" i="14"/>
  <c r="BJ315" i="14"/>
  <c r="AT315" i="14"/>
  <c r="AU315" i="14" s="1"/>
  <c r="AD315" i="14"/>
  <c r="N315" i="14"/>
  <c r="BF315" i="14"/>
  <c r="AP315" i="14"/>
  <c r="Z315" i="14"/>
  <c r="J315" i="14"/>
  <c r="BB315" i="14"/>
  <c r="V315" i="14"/>
  <c r="AX315" i="14"/>
  <c r="R315" i="14"/>
  <c r="AL315" i="14"/>
  <c r="AH315" i="14"/>
  <c r="F285" i="14"/>
  <c r="J285" i="14"/>
  <c r="N285" i="14"/>
  <c r="R285" i="14"/>
  <c r="V285" i="14"/>
  <c r="Z285" i="14"/>
  <c r="AD285" i="14"/>
  <c r="AH285" i="14"/>
  <c r="AL285" i="14"/>
  <c r="AQ285" i="14"/>
  <c r="AY285" i="14"/>
  <c r="BC285" i="14"/>
  <c r="BG285" i="14"/>
  <c r="BO285" i="14" s="1"/>
  <c r="F296" i="14"/>
  <c r="J296" i="14"/>
  <c r="N296" i="14"/>
  <c r="R296" i="14"/>
  <c r="V296" i="14"/>
  <c r="Z296" i="14"/>
  <c r="AD296" i="14"/>
  <c r="AH296" i="14"/>
  <c r="AL296" i="14"/>
  <c r="AP296" i="14"/>
  <c r="AT296" i="14"/>
  <c r="AU296" i="14" s="1"/>
  <c r="AX296" i="14"/>
  <c r="BB296" i="14"/>
  <c r="BF296" i="14"/>
  <c r="BO296" i="14" s="1"/>
  <c r="F298" i="14"/>
  <c r="J298" i="14"/>
  <c r="N298" i="14"/>
  <c r="R298" i="14"/>
  <c r="V298" i="14"/>
  <c r="Z298" i="14"/>
  <c r="AD298" i="14"/>
  <c r="AH298" i="14"/>
  <c r="AL298" i="14"/>
  <c r="AP298" i="14"/>
  <c r="AT298" i="14"/>
  <c r="AU298" i="14" s="1"/>
  <c r="AX298" i="14"/>
  <c r="BB298" i="14"/>
  <c r="BF298" i="14"/>
  <c r="BO298" i="14" s="1"/>
  <c r="BL300" i="14"/>
  <c r="BH300" i="14"/>
  <c r="BD300" i="14"/>
  <c r="AZ300" i="14"/>
  <c r="AV300" i="14"/>
  <c r="AR300" i="14"/>
  <c r="AN300" i="14"/>
  <c r="AJ300" i="14"/>
  <c r="AF300" i="14"/>
  <c r="F300" i="14"/>
  <c r="J300" i="14"/>
  <c r="N300" i="14"/>
  <c r="R300" i="14"/>
  <c r="V300" i="14"/>
  <c r="Z300" i="14"/>
  <c r="AD300" i="14"/>
  <c r="AI300" i="14"/>
  <c r="AO300" i="14"/>
  <c r="AT300" i="14"/>
  <c r="AU300" i="14" s="1"/>
  <c r="AY300" i="14"/>
  <c r="BE300" i="14"/>
  <c r="BJ300" i="14"/>
  <c r="BL305" i="14"/>
  <c r="BH305" i="14"/>
  <c r="BD305" i="14"/>
  <c r="AZ305" i="14"/>
  <c r="AV305" i="14"/>
  <c r="AR305" i="14"/>
  <c r="AN305" i="14"/>
  <c r="AJ305" i="14"/>
  <c r="AF305" i="14"/>
  <c r="BK305" i="14"/>
  <c r="BG305" i="14"/>
  <c r="BC305" i="14"/>
  <c r="AY305" i="14"/>
  <c r="AQ305" i="14"/>
  <c r="AM305" i="14"/>
  <c r="AI305" i="14"/>
  <c r="AE305" i="14"/>
  <c r="AA305" i="14"/>
  <c r="W305" i="14"/>
  <c r="S305" i="14"/>
  <c r="O305" i="14"/>
  <c r="K305" i="14"/>
  <c r="G305" i="14"/>
  <c r="C305" i="14"/>
  <c r="H305" i="14"/>
  <c r="M305" i="14"/>
  <c r="R305" i="14"/>
  <c r="X305" i="14"/>
  <c r="AC305" i="14"/>
  <c r="AK305" i="14"/>
  <c r="AS305" i="14"/>
  <c r="BA305" i="14"/>
  <c r="BI305" i="14"/>
  <c r="Q308" i="14"/>
  <c r="F301" i="14"/>
  <c r="J301" i="14"/>
  <c r="N301" i="14"/>
  <c r="R301" i="14"/>
  <c r="V301" i="14"/>
  <c r="Z301" i="14"/>
  <c r="AD301" i="14"/>
  <c r="AH301" i="14"/>
  <c r="AL301" i="14"/>
  <c r="AP301" i="14"/>
  <c r="AT301" i="14"/>
  <c r="AU301" i="14" s="1"/>
  <c r="AX301" i="14"/>
  <c r="BB301" i="14"/>
  <c r="BF301" i="14"/>
  <c r="BO301" i="14" s="1"/>
  <c r="F303" i="14"/>
  <c r="J303" i="14"/>
  <c r="N303" i="14"/>
  <c r="R303" i="14"/>
  <c r="V303" i="14"/>
  <c r="Z303" i="14"/>
  <c r="AD303" i="14"/>
  <c r="AH303" i="14"/>
  <c r="AL303" i="14"/>
  <c r="AQ303" i="14"/>
  <c r="AY303" i="14"/>
  <c r="BC303" i="14"/>
  <c r="BG303" i="14"/>
  <c r="BO303" i="14" s="1"/>
  <c r="E306" i="14"/>
  <c r="I306" i="14"/>
  <c r="M306" i="14"/>
  <c r="U306" i="14"/>
  <c r="AC306" i="14"/>
  <c r="AG306" i="14"/>
  <c r="AK306" i="14"/>
  <c r="AO306" i="14"/>
  <c r="AS306" i="14"/>
  <c r="AW306" i="14"/>
  <c r="BA306" i="14"/>
  <c r="BE306" i="14"/>
  <c r="BI306" i="14"/>
  <c r="BM306" i="14"/>
  <c r="E308" i="14"/>
  <c r="I308" i="14"/>
  <c r="M308" i="14"/>
  <c r="U308" i="14"/>
  <c r="AC308" i="14"/>
  <c r="AG308" i="14"/>
  <c r="AK308" i="14"/>
  <c r="AO308" i="14"/>
  <c r="AS308" i="14"/>
  <c r="AW308" i="14"/>
  <c r="BA308" i="14"/>
  <c r="BE308" i="14"/>
  <c r="BI308" i="14"/>
  <c r="BM308" i="14"/>
  <c r="BM311" i="14"/>
  <c r="BI311" i="14"/>
  <c r="BE311" i="14"/>
  <c r="BA311" i="14"/>
  <c r="AW311" i="14"/>
  <c r="AS311" i="14"/>
  <c r="AO311" i="14"/>
  <c r="AK311" i="14"/>
  <c r="AG311" i="14"/>
  <c r="AC311" i="14"/>
  <c r="U311" i="14"/>
  <c r="M311" i="14"/>
  <c r="I311" i="14"/>
  <c r="E311" i="14"/>
  <c r="BL311" i="14"/>
  <c r="BH311" i="14"/>
  <c r="BD311" i="14"/>
  <c r="AZ311" i="14"/>
  <c r="AV311" i="14"/>
  <c r="AR311" i="14"/>
  <c r="AN311" i="14"/>
  <c r="AJ311" i="14"/>
  <c r="AF311" i="14"/>
  <c r="AB311" i="14"/>
  <c r="X311" i="14"/>
  <c r="T311" i="14"/>
  <c r="P311" i="14"/>
  <c r="L311" i="14"/>
  <c r="H311" i="14"/>
  <c r="D311" i="14"/>
  <c r="J311" i="14"/>
  <c r="R311" i="14"/>
  <c r="Z311" i="14"/>
  <c r="AH311" i="14"/>
  <c r="AP311" i="14"/>
  <c r="AX311" i="14"/>
  <c r="BF311" i="14"/>
  <c r="T314" i="14"/>
  <c r="F306" i="14"/>
  <c r="J306" i="14"/>
  <c r="N306" i="14"/>
  <c r="R306" i="14"/>
  <c r="V306" i="14"/>
  <c r="Z306" i="14"/>
  <c r="AD306" i="14"/>
  <c r="AH306" i="14"/>
  <c r="AL306" i="14"/>
  <c r="AP306" i="14"/>
  <c r="AT306" i="14"/>
  <c r="AU306" i="14" s="1"/>
  <c r="AX306" i="14"/>
  <c r="BB306" i="14"/>
  <c r="BF306" i="14"/>
  <c r="F308" i="14"/>
  <c r="J308" i="14"/>
  <c r="N308" i="14"/>
  <c r="R308" i="14"/>
  <c r="V308" i="14"/>
  <c r="Z308" i="14"/>
  <c r="AD308" i="14"/>
  <c r="AH308" i="14"/>
  <c r="AL308" i="14"/>
  <c r="AP308" i="14"/>
  <c r="AT308" i="14"/>
  <c r="AU308" i="14" s="1"/>
  <c r="AX308" i="14"/>
  <c r="BB308" i="14"/>
  <c r="BF308" i="14"/>
  <c r="Q311" i="14"/>
  <c r="BK314" i="14"/>
  <c r="BG314" i="14"/>
  <c r="BC314" i="14"/>
  <c r="AY314" i="14"/>
  <c r="AQ314" i="14"/>
  <c r="AM314" i="14"/>
  <c r="AI314" i="14"/>
  <c r="AE314" i="14"/>
  <c r="AA314" i="14"/>
  <c r="W314" i="14"/>
  <c r="S314" i="14"/>
  <c r="O314" i="14"/>
  <c r="K314" i="14"/>
  <c r="G314" i="14"/>
  <c r="C314" i="14"/>
  <c r="BJ314" i="14"/>
  <c r="BF314" i="14"/>
  <c r="BB314" i="14"/>
  <c r="AX314" i="14"/>
  <c r="AT314" i="14"/>
  <c r="AU314" i="14" s="1"/>
  <c r="AP314" i="14"/>
  <c r="AL314" i="14"/>
  <c r="AH314" i="14"/>
  <c r="AD314" i="14"/>
  <c r="Z314" i="14"/>
  <c r="V314" i="14"/>
  <c r="R314" i="14"/>
  <c r="N314" i="14"/>
  <c r="BM314" i="14"/>
  <c r="BI314" i="14"/>
  <c r="BE314" i="14"/>
  <c r="BA314" i="14"/>
  <c r="AW314" i="14"/>
  <c r="AS314" i="14"/>
  <c r="AO314" i="14"/>
  <c r="AK314" i="14"/>
  <c r="AG314" i="14"/>
  <c r="AC314" i="14"/>
  <c r="U314" i="14"/>
  <c r="M314" i="14"/>
  <c r="I314" i="14"/>
  <c r="E314" i="14"/>
  <c r="BL314" i="14"/>
  <c r="AV314" i="14"/>
  <c r="AF314" i="14"/>
  <c r="P314" i="14"/>
  <c r="F314" i="14"/>
  <c r="BH314" i="14"/>
  <c r="AR314" i="14"/>
  <c r="AB314" i="14"/>
  <c r="L314" i="14"/>
  <c r="D314" i="14"/>
  <c r="X314" i="14"/>
  <c r="BD314" i="14"/>
  <c r="F310" i="14"/>
  <c r="J310" i="14"/>
  <c r="N310" i="14"/>
  <c r="R310" i="14"/>
  <c r="V310" i="14"/>
  <c r="Z310" i="14"/>
  <c r="AD310" i="14"/>
  <c r="AH310" i="14"/>
  <c r="AL310" i="14"/>
  <c r="AP310" i="14"/>
  <c r="AT310" i="14"/>
  <c r="AU310" i="14" s="1"/>
  <c r="AX310" i="14"/>
  <c r="BB310" i="14"/>
  <c r="BF310" i="14"/>
  <c r="BJ310" i="14"/>
  <c r="F312" i="14"/>
  <c r="J312" i="14"/>
  <c r="N312" i="14"/>
  <c r="R312" i="14"/>
  <c r="V312" i="14"/>
  <c r="Z312" i="14"/>
  <c r="AD312" i="14"/>
  <c r="AH312" i="14"/>
  <c r="AL312" i="14"/>
  <c r="AQ312" i="14"/>
  <c r="AY312" i="14"/>
  <c r="BC312" i="14"/>
  <c r="BG312" i="14"/>
  <c r="BK312" i="14"/>
  <c r="E313" i="14"/>
  <c r="I313" i="14"/>
  <c r="M313" i="14"/>
  <c r="U313" i="14"/>
  <c r="AC313" i="14"/>
  <c r="AG313" i="14"/>
  <c r="AK313" i="14"/>
  <c r="AO313" i="14"/>
  <c r="AS313" i="14"/>
  <c r="AW313" i="14"/>
  <c r="BA313" i="14"/>
  <c r="BE313" i="14"/>
  <c r="BM317" i="14"/>
  <c r="BI317" i="14"/>
  <c r="BE317" i="14"/>
  <c r="BA317" i="14"/>
  <c r="AW317" i="14"/>
  <c r="AS317" i="14"/>
  <c r="AO317" i="14"/>
  <c r="AK317" i="14"/>
  <c r="AG317" i="14"/>
  <c r="AC317" i="14"/>
  <c r="U317" i="14"/>
  <c r="M317" i="14"/>
  <c r="I317" i="14"/>
  <c r="E317" i="14"/>
  <c r="BL317" i="14"/>
  <c r="BH317" i="14"/>
  <c r="BD317" i="14"/>
  <c r="AZ317" i="14"/>
  <c r="AV317" i="14"/>
  <c r="AR317" i="14"/>
  <c r="AN317" i="14"/>
  <c r="AJ317" i="14"/>
  <c r="AF317" i="14"/>
  <c r="AB317" i="14"/>
  <c r="X317" i="14"/>
  <c r="T317" i="14"/>
  <c r="P317" i="14"/>
  <c r="L317" i="14"/>
  <c r="H317" i="14"/>
  <c r="D317" i="14"/>
  <c r="BK317" i="14"/>
  <c r="BG317" i="14"/>
  <c r="BC317" i="14"/>
  <c r="AY317" i="14"/>
  <c r="AQ317" i="14"/>
  <c r="AM317" i="14"/>
  <c r="AI317" i="14"/>
  <c r="AE317" i="14"/>
  <c r="AA317" i="14"/>
  <c r="W317" i="14"/>
  <c r="S317" i="14"/>
  <c r="O317" i="14"/>
  <c r="K317" i="14"/>
  <c r="G317" i="14"/>
  <c r="C317" i="14"/>
  <c r="R317" i="14"/>
  <c r="AH317" i="14"/>
  <c r="AX317" i="14"/>
  <c r="AY310" i="14"/>
  <c r="BC310" i="14"/>
  <c r="BG310" i="14"/>
  <c r="AA312" i="14"/>
  <c r="AE312" i="14"/>
  <c r="AI312" i="14"/>
  <c r="AN312" i="14"/>
  <c r="AR312" i="14"/>
  <c r="AV312" i="14"/>
  <c r="AZ312" i="14"/>
  <c r="BD312" i="14"/>
  <c r="BO312" i="14" s="1"/>
  <c r="BH312" i="14"/>
  <c r="BM313" i="14"/>
  <c r="BI313" i="14"/>
  <c r="BK313" i="14"/>
  <c r="F313" i="14"/>
  <c r="J313" i="14"/>
  <c r="N313" i="14"/>
  <c r="R313" i="14"/>
  <c r="V313" i="14"/>
  <c r="Z313" i="14"/>
  <c r="AD313" i="14"/>
  <c r="AH313" i="14"/>
  <c r="AL313" i="14"/>
  <c r="AP313" i="14"/>
  <c r="AT313" i="14"/>
  <c r="AU313" i="14" s="1"/>
  <c r="AX313" i="14"/>
  <c r="BB313" i="14"/>
  <c r="BF313" i="14"/>
  <c r="BL313" i="14"/>
  <c r="E316" i="14"/>
  <c r="I316" i="14"/>
  <c r="M316" i="14"/>
  <c r="U316" i="14"/>
  <c r="AC316" i="14"/>
  <c r="AG316" i="14"/>
  <c r="AK316" i="14"/>
  <c r="AO316" i="14"/>
  <c r="AS316" i="14"/>
  <c r="AW316" i="14"/>
  <c r="BA316" i="14"/>
  <c r="BE316" i="14"/>
  <c r="BI316" i="14"/>
  <c r="BM316" i="14"/>
  <c r="E318" i="14"/>
  <c r="I318" i="14"/>
  <c r="M318" i="14"/>
  <c r="U318" i="14"/>
  <c r="AC318" i="14"/>
  <c r="AG318" i="14"/>
  <c r="AK318" i="14"/>
  <c r="AO318" i="14"/>
  <c r="AS318" i="14"/>
  <c r="AW318" i="14"/>
  <c r="BA318" i="14"/>
  <c r="BE318" i="14"/>
  <c r="BI318" i="14"/>
  <c r="BM318" i="14"/>
  <c r="F316" i="14"/>
  <c r="J316" i="14"/>
  <c r="N316" i="14"/>
  <c r="R316" i="14"/>
  <c r="V316" i="14"/>
  <c r="Z316" i="14"/>
  <c r="AD316" i="14"/>
  <c r="AH316" i="14"/>
  <c r="AL316" i="14"/>
  <c r="AP316" i="14"/>
  <c r="AT316" i="14"/>
  <c r="AU316" i="14" s="1"/>
  <c r="AX316" i="14"/>
  <c r="BB316" i="14"/>
  <c r="BF316" i="14"/>
  <c r="BJ316" i="14"/>
  <c r="F318" i="14"/>
  <c r="J318" i="14"/>
  <c r="N318" i="14"/>
  <c r="R318" i="14"/>
  <c r="V318" i="14"/>
  <c r="Z318" i="14"/>
  <c r="AD318" i="14"/>
  <c r="AH318" i="14"/>
  <c r="AL318" i="14"/>
  <c r="AP318" i="14"/>
  <c r="AT318" i="14"/>
  <c r="AU318" i="14" s="1"/>
  <c r="AX318" i="14"/>
  <c r="BB318" i="14"/>
  <c r="BF318" i="14"/>
  <c r="BJ318" i="14"/>
  <c r="C316" i="14"/>
  <c r="G316" i="14"/>
  <c r="K316" i="14"/>
  <c r="O316" i="14"/>
  <c r="S316" i="14"/>
  <c r="W316" i="14"/>
  <c r="AA316" i="14"/>
  <c r="AE316" i="14"/>
  <c r="AI316" i="14"/>
  <c r="AM316" i="14"/>
  <c r="AQ316" i="14"/>
  <c r="AY316" i="14"/>
  <c r="BC316" i="14"/>
  <c r="BG316" i="14"/>
  <c r="C318" i="14"/>
  <c r="G318" i="14"/>
  <c r="K318" i="14"/>
  <c r="O318" i="14"/>
  <c r="S318" i="14"/>
  <c r="W318" i="14"/>
  <c r="AA318" i="14"/>
  <c r="AE318" i="14"/>
  <c r="AI318" i="14"/>
  <c r="AM318" i="14"/>
  <c r="AQ318" i="14"/>
  <c r="AY318" i="14"/>
  <c r="BC318" i="14"/>
  <c r="BG318" i="14"/>
  <c r="AQ32" i="14"/>
  <c r="BK28" i="14"/>
  <c r="BK26" i="14"/>
  <c r="BK30" i="14"/>
  <c r="N27" i="14"/>
  <c r="BF27" i="14"/>
  <c r="N31" i="14"/>
  <c r="BB31" i="14"/>
  <c r="F26" i="14"/>
  <c r="AL26" i="14"/>
  <c r="BB26" i="14"/>
  <c r="H27" i="14"/>
  <c r="BD27" i="14"/>
  <c r="J28" i="14"/>
  <c r="Z28" i="14"/>
  <c r="AP28" i="14"/>
  <c r="BF28" i="14"/>
  <c r="L29" i="14"/>
  <c r="AB29" i="14"/>
  <c r="BH29" i="14"/>
  <c r="N30" i="14"/>
  <c r="AD30" i="14"/>
  <c r="AT30" i="14"/>
  <c r="BJ30" i="14"/>
  <c r="P31" i="14"/>
  <c r="AV31" i="14"/>
  <c r="R32" i="14"/>
  <c r="AX32" i="14"/>
  <c r="AX29" i="14"/>
  <c r="BF31" i="14"/>
  <c r="AD31" i="14"/>
  <c r="AO26" i="14"/>
  <c r="BE26" i="14"/>
  <c r="K27" i="14"/>
  <c r="AA27" i="14"/>
  <c r="AO28" i="14"/>
  <c r="BE28" i="14"/>
  <c r="K29" i="14"/>
  <c r="AA29" i="14"/>
  <c r="I30" i="14"/>
  <c r="AW30" i="14"/>
  <c r="AI31" i="14"/>
  <c r="BC31" i="14"/>
  <c r="M32" i="14"/>
  <c r="BA32" i="14"/>
  <c r="AN26" i="14"/>
  <c r="AQ30" i="14"/>
  <c r="AN32" i="14"/>
  <c r="BL26" i="14"/>
  <c r="BL30" i="14"/>
  <c r="AQ28" i="14"/>
  <c r="Z27" i="14"/>
  <c r="F29" i="14"/>
  <c r="AT29" i="14"/>
  <c r="J26" i="14"/>
  <c r="Z26" i="14"/>
  <c r="AP26" i="14"/>
  <c r="BF26" i="14"/>
  <c r="L27" i="14"/>
  <c r="AB27" i="14"/>
  <c r="BH27" i="14"/>
  <c r="N28" i="14"/>
  <c r="AD28" i="14"/>
  <c r="AT28" i="14"/>
  <c r="BJ28" i="14"/>
  <c r="P29" i="14"/>
  <c r="AV29" i="14"/>
  <c r="R30" i="14"/>
  <c r="AX30" i="14"/>
  <c r="D31" i="14"/>
  <c r="AJ31" i="14"/>
  <c r="AZ31" i="14"/>
  <c r="F32" i="14"/>
  <c r="AL32" i="14"/>
  <c r="BB32" i="14"/>
  <c r="AX27" i="14"/>
  <c r="J31" i="14"/>
  <c r="AD27" i="14"/>
  <c r="J29" i="14"/>
  <c r="BB29" i="14"/>
  <c r="AL31" i="14"/>
  <c r="AC26" i="14"/>
  <c r="AS26" i="14"/>
  <c r="BI26" i="14"/>
  <c r="O27" i="14"/>
  <c r="AE27" i="14"/>
  <c r="AY27" i="14"/>
  <c r="AC28" i="14"/>
  <c r="AS28" i="14"/>
  <c r="BI28" i="14"/>
  <c r="O29" i="14"/>
  <c r="AE29" i="14"/>
  <c r="AY29" i="14"/>
  <c r="M30" i="14"/>
  <c r="BA30" i="14"/>
  <c r="AM31" i="14"/>
  <c r="BG31" i="14"/>
  <c r="AO32" i="14"/>
  <c r="BE32" i="14"/>
  <c r="AQ26" i="14"/>
  <c r="AN30" i="14"/>
  <c r="AN28" i="14"/>
  <c r="AL27" i="14"/>
  <c r="N29" i="14"/>
  <c r="BF29" i="14"/>
  <c r="N26" i="14"/>
  <c r="AD26" i="14"/>
  <c r="AT26" i="14"/>
  <c r="BJ26" i="14"/>
  <c r="P27" i="14"/>
  <c r="AV27" i="14"/>
  <c r="R28" i="14"/>
  <c r="AX28" i="14"/>
  <c r="D29" i="14"/>
  <c r="AJ29" i="14"/>
  <c r="AZ29" i="14"/>
  <c r="F30" i="14"/>
  <c r="AL30" i="14"/>
  <c r="BB30" i="14"/>
  <c r="H31" i="14"/>
  <c r="BD31" i="14"/>
  <c r="J32" i="14"/>
  <c r="Z32" i="14"/>
  <c r="AP32" i="14"/>
  <c r="BF32" i="14"/>
  <c r="R29" i="14"/>
  <c r="Z31" i="14"/>
  <c r="AX31" i="14"/>
  <c r="I26" i="14"/>
  <c r="AW26" i="14"/>
  <c r="AI27" i="14"/>
  <c r="BC27" i="14"/>
  <c r="AW28" i="14"/>
  <c r="AI29" i="14"/>
  <c r="BC29" i="14"/>
  <c r="AO30" i="14"/>
  <c r="BE30" i="14"/>
  <c r="K31" i="14"/>
  <c r="AA31" i="14"/>
  <c r="E32" i="14"/>
  <c r="AC32" i="14"/>
  <c r="AS32" i="14"/>
  <c r="BL28" i="14"/>
  <c r="F27" i="14"/>
  <c r="AT27" i="14"/>
  <c r="Z29" i="14"/>
  <c r="F31" i="14"/>
  <c r="AT31" i="14"/>
  <c r="R26" i="14"/>
  <c r="AX26" i="14"/>
  <c r="D27" i="14"/>
  <c r="AJ27" i="14"/>
  <c r="AZ27" i="14"/>
  <c r="F28" i="14"/>
  <c r="AL28" i="14"/>
  <c r="BB28" i="14"/>
  <c r="H29" i="14"/>
  <c r="BD29" i="14"/>
  <c r="J30" i="14"/>
  <c r="Z30" i="14"/>
  <c r="AP30" i="14"/>
  <c r="BF30" i="14"/>
  <c r="L31" i="14"/>
  <c r="AB31" i="14"/>
  <c r="BH31" i="14"/>
  <c r="N32" i="14"/>
  <c r="AD32" i="14"/>
  <c r="AT32" i="14"/>
  <c r="R27" i="14"/>
  <c r="AL29" i="14"/>
  <c r="J27" i="14"/>
  <c r="BB27" i="14"/>
  <c r="AD29" i="14"/>
  <c r="R31" i="14"/>
  <c r="M26" i="14"/>
  <c r="BA26" i="14"/>
  <c r="AM27" i="14"/>
  <c r="BG27" i="14"/>
  <c r="BA28" i="14"/>
  <c r="AM29" i="14"/>
  <c r="BG29" i="14"/>
  <c r="AC30" i="14"/>
  <c r="AS30" i="14"/>
  <c r="BI30" i="14"/>
  <c r="O31" i="14"/>
  <c r="AE31" i="14"/>
  <c r="AY31" i="14"/>
  <c r="I32" i="14"/>
  <c r="AW32" i="14"/>
  <c r="BO205" i="14" l="1"/>
  <c r="W13" i="14"/>
  <c r="BO102" i="14"/>
  <c r="BI9" i="14"/>
  <c r="BK9" i="14"/>
  <c r="BL9" i="14"/>
  <c r="T20" i="14"/>
  <c r="BL12" i="14"/>
  <c r="Q211" i="14"/>
  <c r="BO197" i="14"/>
  <c r="BO167" i="14"/>
  <c r="Q129" i="14"/>
  <c r="BO114" i="14"/>
  <c r="Q110" i="14"/>
  <c r="BO63" i="14"/>
  <c r="Q94" i="14"/>
  <c r="W4" i="14"/>
  <c r="BL15" i="14"/>
  <c r="BJ15" i="14"/>
  <c r="BK15" i="14"/>
  <c r="Q299" i="14"/>
  <c r="BO293" i="14"/>
  <c r="BO246" i="14"/>
  <c r="BO182" i="14"/>
  <c r="Q190" i="14"/>
  <c r="BO120" i="14"/>
  <c r="BO72" i="14"/>
  <c r="Q60" i="14"/>
  <c r="X9" i="14"/>
  <c r="BO140" i="14"/>
  <c r="BO89" i="14"/>
  <c r="S4" i="14"/>
  <c r="X4" i="14"/>
  <c r="BO57" i="14"/>
  <c r="BO38" i="14"/>
  <c r="W20" i="14"/>
  <c r="S20" i="14"/>
  <c r="V20" i="14"/>
  <c r="BO149" i="14"/>
  <c r="BO292" i="14"/>
  <c r="Q229" i="14"/>
  <c r="Q201" i="14"/>
  <c r="Q184" i="14"/>
  <c r="BO144" i="14"/>
  <c r="BO128" i="14"/>
  <c r="BO122" i="14"/>
  <c r="BO117" i="14"/>
  <c r="BO109" i="14"/>
  <c r="BO74" i="14"/>
  <c r="BO48" i="14"/>
  <c r="Q73" i="14"/>
  <c r="T4" i="14"/>
  <c r="BO206" i="14"/>
  <c r="BO165" i="14"/>
  <c r="V4" i="14"/>
  <c r="X21" i="14"/>
  <c r="S21" i="14"/>
  <c r="BI13" i="14"/>
  <c r="X20" i="14"/>
  <c r="BJ20" i="14"/>
  <c r="W21" i="14"/>
  <c r="U21" i="14"/>
  <c r="V21" i="14"/>
  <c r="BO191" i="14"/>
  <c r="U13" i="14"/>
  <c r="BL13" i="14"/>
  <c r="BK13" i="14"/>
  <c r="BL21" i="14"/>
  <c r="BO305" i="14"/>
  <c r="BO249" i="14"/>
  <c r="BO210" i="14"/>
  <c r="Q198" i="14"/>
  <c r="BI4" i="14"/>
  <c r="BL4" i="14"/>
  <c r="BK4" i="14"/>
  <c r="U9" i="14"/>
  <c r="S9" i="14"/>
  <c r="BJ4" i="14"/>
  <c r="S16" i="14"/>
  <c r="V16" i="14"/>
  <c r="X16" i="14"/>
  <c r="T16" i="14"/>
  <c r="U16" i="14"/>
  <c r="W16" i="14"/>
  <c r="BO280" i="14"/>
  <c r="BO276" i="14"/>
  <c r="Q247" i="14"/>
  <c r="Q175" i="14"/>
  <c r="Q169" i="14"/>
  <c r="BO160" i="14"/>
  <c r="Q156" i="14"/>
  <c r="BO146" i="14"/>
  <c r="BO132" i="14"/>
  <c r="Q115" i="14"/>
  <c r="Q103" i="14"/>
  <c r="AN14" i="14"/>
  <c r="AO14" i="14"/>
  <c r="AP14" i="14"/>
  <c r="AQ14" i="14"/>
  <c r="BJ16" i="14"/>
  <c r="BI16" i="14"/>
  <c r="BK16" i="14"/>
  <c r="BL16" i="14"/>
  <c r="T13" i="14"/>
  <c r="S13" i="14"/>
  <c r="BK21" i="14"/>
  <c r="Q315" i="14"/>
  <c r="Q295" i="14"/>
  <c r="Q265" i="14"/>
  <c r="BO259" i="14"/>
  <c r="BO225" i="14"/>
  <c r="BO195" i="14"/>
  <c r="BO188" i="14"/>
  <c r="X11" i="14"/>
  <c r="V11" i="14"/>
  <c r="T11" i="14"/>
  <c r="W11" i="14"/>
  <c r="U11" i="14"/>
  <c r="S11" i="14"/>
  <c r="X13" i="14"/>
  <c r="T9" i="14"/>
  <c r="X10" i="14"/>
  <c r="U10" i="14"/>
  <c r="V10" i="14"/>
  <c r="S10" i="14"/>
  <c r="T10" i="14"/>
  <c r="W10" i="14"/>
  <c r="BJ21" i="14"/>
  <c r="BO198" i="14"/>
  <c r="Q83" i="14"/>
  <c r="Q71" i="14"/>
  <c r="X12" i="14"/>
  <c r="U12" i="14"/>
  <c r="V12" i="14"/>
  <c r="S12" i="14"/>
  <c r="T12" i="14"/>
  <c r="W12" i="14"/>
  <c r="Q277" i="14"/>
  <c r="BO201" i="14"/>
  <c r="BO184" i="14"/>
  <c r="Q167" i="14"/>
  <c r="Q144" i="14"/>
  <c r="Q117" i="14"/>
  <c r="BK12" i="14"/>
  <c r="BI12" i="14"/>
  <c r="T24" i="14"/>
  <c r="S24" i="14"/>
  <c r="W24" i="14"/>
  <c r="U24" i="14"/>
  <c r="X24" i="14"/>
  <c r="V24" i="14"/>
  <c r="BJ10" i="14"/>
  <c r="BI10" i="14"/>
  <c r="BK10" i="14"/>
  <c r="BL10" i="14"/>
  <c r="Y309" i="14"/>
  <c r="BN309" i="14" s="1"/>
  <c r="Q287" i="14"/>
  <c r="Q289" i="14"/>
  <c r="Q286" i="14"/>
  <c r="BO266" i="14"/>
  <c r="Q235" i="14"/>
  <c r="BO245" i="14"/>
  <c r="BO203" i="14"/>
  <c r="BI11" i="14"/>
  <c r="BJ11" i="14"/>
  <c r="BL11" i="14"/>
  <c r="BK11" i="14"/>
  <c r="Q285" i="14"/>
  <c r="AF32" i="14"/>
  <c r="BM30" i="14"/>
  <c r="Q26" i="14"/>
  <c r="AG31" i="14"/>
  <c r="AU32" i="14"/>
  <c r="AK31" i="14"/>
  <c r="BO29" i="14"/>
  <c r="AF29" i="14"/>
  <c r="AU31" i="14"/>
  <c r="AU27" i="14"/>
  <c r="Q31" i="14"/>
  <c r="BO30" i="14"/>
  <c r="AR30" i="14"/>
  <c r="AF26" i="14"/>
  <c r="AG29" i="14"/>
  <c r="BO31" i="14"/>
  <c r="AF31" i="14"/>
  <c r="AU26" i="14"/>
  <c r="BO32" i="14"/>
  <c r="AR32" i="14"/>
  <c r="Q30" i="14"/>
  <c r="BM28" i="14"/>
  <c r="BM26" i="14"/>
  <c r="AG30" i="14"/>
  <c r="AU28" i="14"/>
  <c r="Q28" i="14"/>
  <c r="AK27" i="14"/>
  <c r="AU29" i="14"/>
  <c r="Q32" i="14"/>
  <c r="AF30" i="14"/>
  <c r="Q29" i="14"/>
  <c r="BO28" i="14"/>
  <c r="AR28" i="14"/>
  <c r="Q27" i="14"/>
  <c r="BO26" i="14"/>
  <c r="AR26" i="14"/>
  <c r="AG32" i="14"/>
  <c r="AU30" i="14"/>
  <c r="AK29" i="14"/>
  <c r="AF28" i="14"/>
  <c r="BO27" i="14"/>
  <c r="AF27" i="14"/>
  <c r="BO318" i="14"/>
  <c r="BO315" i="14"/>
  <c r="Q317" i="14"/>
  <c r="BO314" i="14"/>
  <c r="Q305" i="14"/>
  <c r="BO272" i="14"/>
  <c r="BO316" i="14"/>
  <c r="BO309" i="14"/>
  <c r="BO313" i="14"/>
  <c r="BO310" i="14"/>
  <c r="Q307" i="14"/>
  <c r="Q309" i="14"/>
  <c r="BO295" i="14"/>
  <c r="Q282" i="14"/>
  <c r="Q243" i="14"/>
  <c r="BO308" i="14"/>
  <c r="BO282" i="14"/>
  <c r="BO268" i="14"/>
  <c r="Q217" i="14"/>
  <c r="Q168" i="14"/>
  <c r="Q160" i="14"/>
  <c r="Q120" i="14"/>
  <c r="BO106" i="14"/>
  <c r="Q66" i="14"/>
  <c r="Q51" i="14"/>
  <c r="Q43" i="14"/>
  <c r="BO96" i="14"/>
  <c r="BO92" i="14"/>
  <c r="Q91" i="14"/>
  <c r="Q70" i="14"/>
  <c r="Q53" i="14"/>
  <c r="Q90" i="14"/>
  <c r="Q58" i="14"/>
  <c r="BO299" i="14"/>
  <c r="Q294" i="14"/>
  <c r="BO278" i="14"/>
  <c r="Q276" i="14"/>
  <c r="BO274" i="14"/>
  <c r="Q270" i="14"/>
  <c r="Q278" i="14"/>
  <c r="BO270" i="14"/>
  <c r="Q281" i="14"/>
  <c r="BO261" i="14"/>
  <c r="Q263" i="14"/>
  <c r="Q244" i="14"/>
  <c r="Q249" i="14"/>
  <c r="BO241" i="14"/>
  <c r="BO236" i="14"/>
  <c r="BO223" i="14"/>
  <c r="Q200" i="14"/>
  <c r="BO178" i="14"/>
  <c r="Q173" i="14"/>
  <c r="BO162" i="14"/>
  <c r="Q154" i="14"/>
  <c r="BO181" i="14"/>
  <c r="Q131" i="14"/>
  <c r="Q147" i="14"/>
  <c r="Q87" i="14"/>
  <c r="Q85" i="14"/>
  <c r="Q79" i="14"/>
  <c r="Q45" i="14"/>
  <c r="Q37" i="14"/>
  <c r="BO90" i="14"/>
  <c r="BO248" i="14"/>
  <c r="BO235" i="14"/>
  <c r="BO227" i="14"/>
  <c r="BO208" i="14"/>
  <c r="BO217" i="14"/>
  <c r="BO212" i="14"/>
  <c r="BO196" i="14"/>
  <c r="Q194" i="14"/>
  <c r="BO161" i="14"/>
  <c r="BO88" i="14"/>
  <c r="BO288" i="14"/>
  <c r="Q260" i="14"/>
  <c r="BO257" i="14"/>
  <c r="BO252" i="14"/>
  <c r="BO244" i="14"/>
  <c r="Q233" i="14"/>
  <c r="BO232" i="14"/>
  <c r="Q240" i="14"/>
  <c r="Q203" i="14"/>
  <c r="BO192" i="14"/>
  <c r="Q224" i="14"/>
  <c r="Q209" i="14"/>
  <c r="BO199" i="14"/>
  <c r="BO193" i="14"/>
  <c r="BO189" i="14"/>
  <c r="Q181" i="14"/>
  <c r="Q149" i="14"/>
  <c r="BO169" i="14"/>
  <c r="Q165" i="14"/>
  <c r="Q150" i="14"/>
  <c r="Q146" i="14"/>
  <c r="BO141" i="14"/>
  <c r="BO131" i="14"/>
  <c r="BO123" i="14"/>
  <c r="BO94" i="14"/>
  <c r="Y287" i="14"/>
  <c r="BN287" i="14" s="1"/>
  <c r="Y295" i="14"/>
  <c r="BN295" i="14" s="1"/>
  <c r="Y291" i="14"/>
  <c r="BN291" i="14"/>
  <c r="Y297" i="14"/>
  <c r="BN297" i="14" s="1"/>
  <c r="BO297" i="14"/>
  <c r="Y294" i="14"/>
  <c r="BN294" i="14" s="1"/>
  <c r="Y277" i="14"/>
  <c r="BN277" i="14" s="1"/>
  <c r="Y264" i="14"/>
  <c r="BN264" i="14" s="1"/>
  <c r="Y274" i="14"/>
  <c r="BN274" i="14" s="1"/>
  <c r="Y280" i="14"/>
  <c r="BN280" i="14" s="1"/>
  <c r="BO281" i="14"/>
  <c r="Y275" i="14"/>
  <c r="BN275" i="14" s="1"/>
  <c r="Q271" i="14"/>
  <c r="Q269" i="14"/>
  <c r="Y257" i="14"/>
  <c r="BN257" i="14" s="1"/>
  <c r="BO263" i="14"/>
  <c r="Y256" i="14"/>
  <c r="BN256" i="14" s="1"/>
  <c r="BO250" i="14"/>
  <c r="BN246" i="14"/>
  <c r="Y246" i="14"/>
  <c r="Y245" i="14"/>
  <c r="BN245" i="14"/>
  <c r="Y235" i="14"/>
  <c r="BN235" i="14" s="1"/>
  <c r="BO247" i="14"/>
  <c r="BO243" i="14"/>
  <c r="Y241" i="14"/>
  <c r="BN241" i="14" s="1"/>
  <c r="Y238" i="14"/>
  <c r="BN238" i="14" s="1"/>
  <c r="BO233" i="14"/>
  <c r="Y212" i="14"/>
  <c r="BN212" i="14" s="1"/>
  <c r="BO194" i="14"/>
  <c r="Y193" i="14"/>
  <c r="BN193" i="14" s="1"/>
  <c r="Q226" i="14"/>
  <c r="Y220" i="14"/>
  <c r="BN220" i="14" s="1"/>
  <c r="Y216" i="14"/>
  <c r="BN216" i="14" s="1"/>
  <c r="BO213" i="14"/>
  <c r="Y201" i="14"/>
  <c r="BN201" i="14" s="1"/>
  <c r="Y184" i="14"/>
  <c r="BN184" i="14" s="1"/>
  <c r="Q230" i="14"/>
  <c r="Q228" i="14"/>
  <c r="Y213" i="14"/>
  <c r="BN213" i="14" s="1"/>
  <c r="Y205" i="14"/>
  <c r="BN205" i="14" s="1"/>
  <c r="Y192" i="14"/>
  <c r="BN192" i="14" s="1"/>
  <c r="Y204" i="14"/>
  <c r="BN204" i="14" s="1"/>
  <c r="Y196" i="14"/>
  <c r="BN196" i="14" s="1"/>
  <c r="Y161" i="14"/>
  <c r="BN161" i="14" s="1"/>
  <c r="Y150" i="14"/>
  <c r="BN150" i="14" s="1"/>
  <c r="BO185" i="14"/>
  <c r="Q179" i="14"/>
  <c r="Y169" i="14"/>
  <c r="BN169" i="14" s="1"/>
  <c r="Q166" i="14"/>
  <c r="Y152" i="14"/>
  <c r="BN152" i="14" s="1"/>
  <c r="Y190" i="14"/>
  <c r="BN190" i="14" s="1"/>
  <c r="BO190" i="14"/>
  <c r="Y166" i="14"/>
  <c r="BN166" i="14" s="1"/>
  <c r="Y149" i="14"/>
  <c r="BN149" i="14" s="1"/>
  <c r="BO175" i="14"/>
  <c r="Y172" i="14"/>
  <c r="BN172" i="14" s="1"/>
  <c r="Y159" i="14"/>
  <c r="BN159" i="14" s="1"/>
  <c r="BO154" i="14"/>
  <c r="Y151" i="14"/>
  <c r="BN151" i="14" s="1"/>
  <c r="Y140" i="14"/>
  <c r="BN140" i="14" s="1"/>
  <c r="Y121" i="14"/>
  <c r="BN121" i="14" s="1"/>
  <c r="Y147" i="14"/>
  <c r="BN147" i="14" s="1"/>
  <c r="Q135" i="14"/>
  <c r="Y129" i="14"/>
  <c r="BN129" i="14" s="1"/>
  <c r="Q118" i="14"/>
  <c r="Y114" i="14"/>
  <c r="BN114" i="14" s="1"/>
  <c r="Y106" i="14"/>
  <c r="BN106" i="14" s="1"/>
  <c r="Y133" i="14"/>
  <c r="BN133" i="14" s="1"/>
  <c r="Y116" i="14"/>
  <c r="BN116" i="14" s="1"/>
  <c r="Y145" i="14"/>
  <c r="BN145" i="14" s="1"/>
  <c r="Y128" i="14"/>
  <c r="BN128" i="14" s="1"/>
  <c r="BO112" i="14"/>
  <c r="Y109" i="14"/>
  <c r="BN109" i="14" s="1"/>
  <c r="Q105" i="14"/>
  <c r="Y90" i="14"/>
  <c r="BN90" i="14" s="1"/>
  <c r="Y71" i="14"/>
  <c r="BN71" i="14" s="1"/>
  <c r="Y60" i="14"/>
  <c r="BN60" i="14" s="1"/>
  <c r="Y52" i="14"/>
  <c r="BN52" i="14" s="1"/>
  <c r="Y31" i="14"/>
  <c r="Y99" i="14"/>
  <c r="BN99" i="14" s="1"/>
  <c r="Q93" i="14"/>
  <c r="BO82" i="14"/>
  <c r="Y81" i="14"/>
  <c r="BN81" i="14" s="1"/>
  <c r="BO78" i="14"/>
  <c r="Q76" i="14"/>
  <c r="Y62" i="14"/>
  <c r="BN62" i="14" s="1"/>
  <c r="Q59" i="14"/>
  <c r="Y47" i="14"/>
  <c r="BN47" i="14" s="1"/>
  <c r="Y39" i="14"/>
  <c r="BN39" i="14" s="1"/>
  <c r="Y103" i="14"/>
  <c r="BN103" i="14" s="1"/>
  <c r="Y95" i="14"/>
  <c r="BN95" i="14" s="1"/>
  <c r="Y72" i="14"/>
  <c r="BN72" i="14" s="1"/>
  <c r="Y55" i="14"/>
  <c r="BN55" i="14" s="1"/>
  <c r="Y84" i="14"/>
  <c r="BN84" i="14" s="1"/>
  <c r="BO79" i="14"/>
  <c r="Y69" i="14"/>
  <c r="BN69" i="14" s="1"/>
  <c r="BO64" i="14"/>
  <c r="Y61" i="14"/>
  <c r="BN61" i="14" s="1"/>
  <c r="BO49" i="14"/>
  <c r="Y46" i="14"/>
  <c r="BN46" i="14" s="1"/>
  <c r="BO41" i="14"/>
  <c r="Y38" i="14"/>
  <c r="BN38" i="14" s="1"/>
  <c r="BO33" i="14"/>
  <c r="Y30" i="14"/>
  <c r="BN30" i="14"/>
  <c r="Y313" i="14"/>
  <c r="BN313" i="14" s="1"/>
  <c r="Y305" i="14"/>
  <c r="BN305" i="14" s="1"/>
  <c r="Y290" i="14"/>
  <c r="BN290" i="14" s="1"/>
  <c r="BO287" i="14"/>
  <c r="BO291" i="14"/>
  <c r="Q280" i="14"/>
  <c r="Y268" i="14"/>
  <c r="BN268" i="14" s="1"/>
  <c r="Y271" i="14"/>
  <c r="BN271" i="14" s="1"/>
  <c r="Y265" i="14"/>
  <c r="BN265" i="14" s="1"/>
  <c r="Q253" i="14"/>
  <c r="Y248" i="14"/>
  <c r="BN248" i="14" s="1"/>
  <c r="BN252" i="14"/>
  <c r="Y252" i="14"/>
  <c r="Y227" i="14"/>
  <c r="BN227" i="14" s="1"/>
  <c r="BO242" i="14"/>
  <c r="Y240" i="14"/>
  <c r="BN240" i="14" s="1"/>
  <c r="Y232" i="14"/>
  <c r="BN232" i="14" s="1"/>
  <c r="Y210" i="14"/>
  <c r="BN210" i="14" s="1"/>
  <c r="Y191" i="14"/>
  <c r="BN191" i="14" s="1"/>
  <c r="Y187" i="14"/>
  <c r="BN187" i="14" s="1"/>
  <c r="Y203" i="14"/>
  <c r="BN203" i="14" s="1"/>
  <c r="Y186" i="14"/>
  <c r="BN186" i="14" s="1"/>
  <c r="Q219" i="14"/>
  <c r="Y207" i="14"/>
  <c r="BN207" i="14" s="1"/>
  <c r="Y194" i="14"/>
  <c r="BN194" i="14" s="1"/>
  <c r="Y221" i="14"/>
  <c r="BN221" i="14" s="1"/>
  <c r="Y215" i="14"/>
  <c r="BN215" i="14" s="1"/>
  <c r="Y198" i="14"/>
  <c r="BN198" i="14" s="1"/>
  <c r="BO183" i="14"/>
  <c r="Y180" i="14"/>
  <c r="BN180" i="14" s="1"/>
  <c r="Y167" i="14"/>
  <c r="BN167" i="14" s="1"/>
  <c r="Y148" i="14"/>
  <c r="BN148" i="14" s="1"/>
  <c r="Y144" i="14"/>
  <c r="BN144" i="14" s="1"/>
  <c r="Y185" i="14"/>
  <c r="BN185" i="14" s="1"/>
  <c r="Y177" i="14"/>
  <c r="BN177" i="14" s="1"/>
  <c r="Y171" i="14"/>
  <c r="BN171" i="14" s="1"/>
  <c r="Y154" i="14"/>
  <c r="BN154" i="14" s="1"/>
  <c r="Y179" i="14"/>
  <c r="BN179" i="14" s="1"/>
  <c r="Y168" i="14"/>
  <c r="BN168" i="14" s="1"/>
  <c r="Y160" i="14"/>
  <c r="BN160" i="14" s="1"/>
  <c r="Y181" i="14"/>
  <c r="BN181" i="14" s="1"/>
  <c r="Y174" i="14"/>
  <c r="BN174" i="14" s="1"/>
  <c r="BO156" i="14"/>
  <c r="Y153" i="14"/>
  <c r="BN153" i="14" s="1"/>
  <c r="Y138" i="14"/>
  <c r="BN138" i="14" s="1"/>
  <c r="Y119" i="14"/>
  <c r="BN119" i="14" s="1"/>
  <c r="Y102" i="14"/>
  <c r="BN102" i="14" s="1"/>
  <c r="Y98" i="14"/>
  <c r="BN98" i="14" s="1"/>
  <c r="Q137" i="14"/>
  <c r="Y131" i="14"/>
  <c r="BN131" i="14" s="1"/>
  <c r="Y108" i="14"/>
  <c r="BN108" i="14" s="1"/>
  <c r="Y135" i="14"/>
  <c r="BN135" i="14" s="1"/>
  <c r="Y118" i="14"/>
  <c r="BN118" i="14" s="1"/>
  <c r="BO145" i="14"/>
  <c r="Y130" i="14"/>
  <c r="BN130" i="14" s="1"/>
  <c r="BO125" i="14"/>
  <c r="Y111" i="14"/>
  <c r="BN111" i="14" s="1"/>
  <c r="Y88" i="14"/>
  <c r="BN88" i="14" s="1"/>
  <c r="Y77" i="14"/>
  <c r="BN77" i="14" s="1"/>
  <c r="Y58" i="14"/>
  <c r="BN58" i="14" s="1"/>
  <c r="Y35" i="14"/>
  <c r="BN35" i="14" s="1"/>
  <c r="BO99" i="14"/>
  <c r="Y87" i="14"/>
  <c r="BN87" i="14" s="1"/>
  <c r="Y85" i="14"/>
  <c r="BN85" i="14" s="1"/>
  <c r="Y64" i="14"/>
  <c r="BN64" i="14" s="1"/>
  <c r="Y49" i="14"/>
  <c r="BN49" i="14" s="1"/>
  <c r="Y41" i="14"/>
  <c r="BN41" i="14" s="1"/>
  <c r="BO101" i="14"/>
  <c r="Y89" i="14"/>
  <c r="BN89" i="14" s="1"/>
  <c r="Y74" i="14"/>
  <c r="BN74" i="14" s="1"/>
  <c r="Y57" i="14"/>
  <c r="BN57" i="14" s="1"/>
  <c r="Y86" i="14"/>
  <c r="BN86" i="14" s="1"/>
  <c r="BO81" i="14"/>
  <c r="BO66" i="14"/>
  <c r="Y63" i="14"/>
  <c r="BN63" i="14" s="1"/>
  <c r="Y48" i="14"/>
  <c r="BN48" i="14" s="1"/>
  <c r="BO43" i="14"/>
  <c r="Y40" i="14"/>
  <c r="BN40" i="14" s="1"/>
  <c r="BO35" i="14"/>
  <c r="Y32" i="14"/>
  <c r="BN32" i="14"/>
  <c r="Y310" i="14"/>
  <c r="BN310" i="14" s="1"/>
  <c r="Y289" i="14"/>
  <c r="BN289" i="14" s="1"/>
  <c r="Y318" i="14"/>
  <c r="BN318" i="14" s="1"/>
  <c r="BO289" i="14"/>
  <c r="Q304" i="14"/>
  <c r="Y293" i="14"/>
  <c r="BN293" i="14" s="1"/>
  <c r="Y302" i="14"/>
  <c r="BN302" i="14" s="1"/>
  <c r="Y260" i="14"/>
  <c r="BN260" i="14" s="1"/>
  <c r="Y259" i="14"/>
  <c r="BN259" i="14" s="1"/>
  <c r="Y231" i="14"/>
  <c r="BN231" i="14" s="1"/>
  <c r="Y223" i="14"/>
  <c r="BN223" i="14" s="1"/>
  <c r="Y237" i="14"/>
  <c r="BN237" i="14" s="1"/>
  <c r="BO317" i="14"/>
  <c r="BO300" i="14"/>
  <c r="Y307" i="14"/>
  <c r="BN307" i="14" s="1"/>
  <c r="Y299" i="14"/>
  <c r="BN299" i="14" s="1"/>
  <c r="Y288" i="14"/>
  <c r="BN288" i="14" s="1"/>
  <c r="Y284" i="14"/>
  <c r="BN284" i="14" s="1"/>
  <c r="Y304" i="14"/>
  <c r="BN304" i="14" s="1"/>
  <c r="Q288" i="14"/>
  <c r="Y286" i="14"/>
  <c r="BN286" i="14" s="1"/>
  <c r="Q272" i="14"/>
  <c r="Q268" i="14"/>
  <c r="Y266" i="14"/>
  <c r="BN266" i="14" s="1"/>
  <c r="Y262" i="14"/>
  <c r="BN262" i="14" s="1"/>
  <c r="Q302" i="14"/>
  <c r="BO302" i="14"/>
  <c r="BO283" i="14"/>
  <c r="BO273" i="14"/>
  <c r="Y270" i="14"/>
  <c r="BN270" i="14" s="1"/>
  <c r="Q267" i="14"/>
  <c r="Q273" i="14"/>
  <c r="BO271" i="14"/>
  <c r="BO269" i="14"/>
  <c r="Y261" i="14"/>
  <c r="BN261" i="14" s="1"/>
  <c r="Y263" i="14"/>
  <c r="BN263" i="14" s="1"/>
  <c r="BO260" i="14"/>
  <c r="Y258" i="14"/>
  <c r="BN258" i="14" s="1"/>
  <c r="Y254" i="14"/>
  <c r="BN254" i="14" s="1"/>
  <c r="Y255" i="14"/>
  <c r="BN255" i="14" s="1"/>
  <c r="BO255" i="14"/>
  <c r="Q252" i="14"/>
  <c r="BO251" i="14"/>
  <c r="Y249" i="14"/>
  <c r="BN249" i="14" s="1"/>
  <c r="Q237" i="14"/>
  <c r="Y239" i="14"/>
  <c r="BN239" i="14" s="1"/>
  <c r="Y247" i="14"/>
  <c r="BN247" i="14" s="1"/>
  <c r="Y243" i="14"/>
  <c r="BN243" i="14" s="1"/>
  <c r="BO240" i="14"/>
  <c r="Q238" i="14"/>
  <c r="BO237" i="14"/>
  <c r="Y234" i="14"/>
  <c r="BN234" i="14" s="1"/>
  <c r="Q231" i="14"/>
  <c r="Y224" i="14"/>
  <c r="BN224" i="14" s="1"/>
  <c r="BO221" i="14"/>
  <c r="BO209" i="14"/>
  <c r="Y208" i="14"/>
  <c r="BN208" i="14" s="1"/>
  <c r="Q197" i="14"/>
  <c r="BO186" i="14"/>
  <c r="Q182" i="14"/>
  <c r="BO219" i="14"/>
  <c r="Y218" i="14"/>
  <c r="BN218" i="14" s="1"/>
  <c r="BO215" i="14"/>
  <c r="Y214" i="14"/>
  <c r="BN214" i="14" s="1"/>
  <c r="Q207" i="14"/>
  <c r="BO200" i="14"/>
  <c r="Y197" i="14"/>
  <c r="BN197" i="14" s="1"/>
  <c r="BO230" i="14"/>
  <c r="BO228" i="14"/>
  <c r="BO222" i="14"/>
  <c r="Q221" i="14"/>
  <c r="Y209" i="14"/>
  <c r="BN209" i="14" s="1"/>
  <c r="BO204" i="14"/>
  <c r="Q202" i="14"/>
  <c r="Y217" i="14"/>
  <c r="BN217" i="14" s="1"/>
  <c r="Y200" i="14"/>
  <c r="BN200" i="14" s="1"/>
  <c r="Y183" i="14"/>
  <c r="BN183" i="14" s="1"/>
  <c r="BO179" i="14"/>
  <c r="Y178" i="14"/>
  <c r="BN178" i="14" s="1"/>
  <c r="Q177" i="14"/>
  <c r="BO166" i="14"/>
  <c r="Y165" i="14"/>
  <c r="BN165" i="14" s="1"/>
  <c r="Q158" i="14"/>
  <c r="BO157" i="14"/>
  <c r="Y173" i="14"/>
  <c r="BN173" i="14" s="1"/>
  <c r="BO168" i="14"/>
  <c r="Q162" i="14"/>
  <c r="Y156" i="14"/>
  <c r="BN156" i="14" s="1"/>
  <c r="Y162" i="14"/>
  <c r="BN162" i="14" s="1"/>
  <c r="Y176" i="14"/>
  <c r="BN176" i="14" s="1"/>
  <c r="BO171" i="14"/>
  <c r="Q163" i="14"/>
  <c r="BO158" i="14"/>
  <c r="Y155" i="14"/>
  <c r="BN155" i="14" s="1"/>
  <c r="BO150" i="14"/>
  <c r="Q148" i="14"/>
  <c r="BO137" i="14"/>
  <c r="Y136" i="14"/>
  <c r="BN136" i="14" s="1"/>
  <c r="Q125" i="14"/>
  <c r="BO124" i="14"/>
  <c r="BO118" i="14"/>
  <c r="Y117" i="14"/>
  <c r="BN117" i="14" s="1"/>
  <c r="Q112" i="14"/>
  <c r="Q106" i="14"/>
  <c r="Q139" i="14"/>
  <c r="Y125" i="14"/>
  <c r="BN125" i="14" s="1"/>
  <c r="Q122" i="14"/>
  <c r="Y110" i="14"/>
  <c r="BN110" i="14" s="1"/>
  <c r="Y143" i="14"/>
  <c r="BN143" i="14" s="1"/>
  <c r="Y137" i="14"/>
  <c r="BN137" i="14" s="1"/>
  <c r="Y120" i="14"/>
  <c r="BN120" i="14" s="1"/>
  <c r="Y132" i="14"/>
  <c r="BN132" i="14" s="1"/>
  <c r="BO127" i="14"/>
  <c r="Y124" i="14"/>
  <c r="BN124" i="14" s="1"/>
  <c r="Q119" i="14"/>
  <c r="Y113" i="14"/>
  <c r="BN113" i="14" s="1"/>
  <c r="BO108" i="14"/>
  <c r="BO95" i="14"/>
  <c r="Y94" i="14"/>
  <c r="BN94" i="14" s="1"/>
  <c r="BO76" i="14"/>
  <c r="Y75" i="14"/>
  <c r="BN75" i="14" s="1"/>
  <c r="Q68" i="14"/>
  <c r="Q62" i="14"/>
  <c r="Y56" i="14"/>
  <c r="BN56" i="14" s="1"/>
  <c r="Q47" i="14"/>
  <c r="Q39" i="14"/>
  <c r="Q35" i="14"/>
  <c r="Q33" i="14"/>
  <c r="Y96" i="14"/>
  <c r="BN96" i="14" s="1"/>
  <c r="Q89" i="14"/>
  <c r="Y83" i="14"/>
  <c r="BN83" i="14" s="1"/>
  <c r="BO80" i="14"/>
  <c r="Y79" i="14"/>
  <c r="BN79" i="14" s="1"/>
  <c r="Q72" i="14"/>
  <c r="Y66" i="14"/>
  <c r="BN66" i="14" s="1"/>
  <c r="Q55" i="14"/>
  <c r="Y51" i="14"/>
  <c r="BN51" i="14" s="1"/>
  <c r="Y43" i="14"/>
  <c r="BN43" i="14" s="1"/>
  <c r="Y29" i="14"/>
  <c r="Y91" i="14"/>
  <c r="BN91" i="14" s="1"/>
  <c r="Y76" i="14"/>
  <c r="BN76" i="14" s="1"/>
  <c r="Y59" i="14"/>
  <c r="BN59" i="14" s="1"/>
  <c r="Y101" i="14"/>
  <c r="BN101" i="14" s="1"/>
  <c r="Y97" i="14"/>
  <c r="BN97" i="14" s="1"/>
  <c r="BO83" i="14"/>
  <c r="Y80" i="14"/>
  <c r="BN80" i="14" s="1"/>
  <c r="BO68" i="14"/>
  <c r="Y65" i="14"/>
  <c r="BN65" i="14" s="1"/>
  <c r="BO60" i="14"/>
  <c r="Y50" i="14"/>
  <c r="BN50" i="14" s="1"/>
  <c r="BO45" i="14"/>
  <c r="Y42" i="14"/>
  <c r="BN42" i="14" s="1"/>
  <c r="BO37" i="14"/>
  <c r="Y34" i="14"/>
  <c r="BN34" i="14" s="1"/>
  <c r="Y316" i="14"/>
  <c r="BN316" i="14" s="1"/>
  <c r="Y306" i="14"/>
  <c r="BN306" i="14" s="1"/>
  <c r="Y300" i="14"/>
  <c r="BN300" i="14" s="1"/>
  <c r="Y315" i="14"/>
  <c r="BN315" i="14" s="1"/>
  <c r="Q318" i="14"/>
  <c r="Y317" i="14"/>
  <c r="BN317" i="14" s="1"/>
  <c r="Y312" i="14"/>
  <c r="BN312" i="14" s="1"/>
  <c r="Q314" i="14"/>
  <c r="BO311" i="14"/>
  <c r="Y301" i="14"/>
  <c r="BN301" i="14" s="1"/>
  <c r="Y296" i="14"/>
  <c r="BN296" i="14" s="1"/>
  <c r="Q291" i="14"/>
  <c r="BO294" i="14"/>
  <c r="Y282" i="14"/>
  <c r="BN282" i="14" s="1"/>
  <c r="Y276" i="14"/>
  <c r="BN276" i="14" s="1"/>
  <c r="Y269" i="14"/>
  <c r="BN269" i="14" s="1"/>
  <c r="Y308" i="14"/>
  <c r="BN308" i="14" s="1"/>
  <c r="Y311" i="14"/>
  <c r="BN311" i="14" s="1"/>
  <c r="BO306" i="14"/>
  <c r="Y285" i="14"/>
  <c r="BN285" i="14" s="1"/>
  <c r="Q316" i="14"/>
  <c r="Y314" i="14"/>
  <c r="BN314" i="14" s="1"/>
  <c r="Y303" i="14"/>
  <c r="BN303" i="14" s="1"/>
  <c r="Y298" i="14"/>
  <c r="BN298" i="14" s="1"/>
  <c r="BO307" i="14"/>
  <c r="Y292" i="14"/>
  <c r="BN292" i="14" s="1"/>
  <c r="Q284" i="14"/>
  <c r="BO304" i="14"/>
  <c r="Q297" i="14"/>
  <c r="Q293" i="14"/>
  <c r="BO284" i="14"/>
  <c r="BO286" i="14"/>
  <c r="Y279" i="14"/>
  <c r="BN279" i="14" s="1"/>
  <c r="Q274" i="14"/>
  <c r="Q283" i="14"/>
  <c r="Y283" i="14"/>
  <c r="BN283" i="14" s="1"/>
  <c r="BO275" i="14"/>
  <c r="Y272" i="14"/>
  <c r="BN272" i="14" s="1"/>
  <c r="BO267" i="14"/>
  <c r="Y278" i="14"/>
  <c r="BN278" i="14" s="1"/>
  <c r="Q275" i="14"/>
  <c r="Y267" i="14"/>
  <c r="BN267" i="14" s="1"/>
  <c r="Y281" i="14"/>
  <c r="BN281" i="14" s="1"/>
  <c r="Y273" i="14"/>
  <c r="BN273" i="14" s="1"/>
  <c r="Q259" i="14"/>
  <c r="BO265" i="14"/>
  <c r="Q261" i="14"/>
  <c r="Y253" i="14"/>
  <c r="BN253" i="14" s="1"/>
  <c r="BO253" i="14"/>
  <c r="Y251" i="14"/>
  <c r="BN251" i="14" s="1"/>
  <c r="Q246" i="14"/>
  <c r="Q255" i="14"/>
  <c r="Q250" i="14"/>
  <c r="Y244" i="14"/>
  <c r="BN244" i="14" s="1"/>
  <c r="Y250" i="14"/>
  <c r="BN250" i="14" s="1"/>
  <c r="Y242" i="14"/>
  <c r="BN242" i="14" s="1"/>
  <c r="Q239" i="14"/>
  <c r="Y229" i="14"/>
  <c r="BN229" i="14" s="1"/>
  <c r="Y225" i="14"/>
  <c r="BN225" i="14" s="1"/>
  <c r="Q245" i="14"/>
  <c r="Y233" i="14"/>
  <c r="BN233" i="14" s="1"/>
  <c r="Q236" i="14"/>
  <c r="BO239" i="14"/>
  <c r="Y236" i="14"/>
  <c r="BN236" i="14" s="1"/>
  <c r="BO231" i="14"/>
  <c r="BO224" i="14"/>
  <c r="BO207" i="14"/>
  <c r="Y206" i="14"/>
  <c r="BN206" i="14" s="1"/>
  <c r="Q199" i="14"/>
  <c r="Y195" i="14"/>
  <c r="BN195" i="14" s="1"/>
  <c r="Y189" i="14"/>
  <c r="BN189" i="14" s="1"/>
  <c r="Y226" i="14"/>
  <c r="BN226" i="14" s="1"/>
  <c r="Q213" i="14"/>
  <c r="Q205" i="14"/>
  <c r="BO202" i="14"/>
  <c r="Y199" i="14"/>
  <c r="BN199" i="14" s="1"/>
  <c r="Q192" i="14"/>
  <c r="BO187" i="14"/>
  <c r="Y182" i="14"/>
  <c r="BN182" i="14" s="1"/>
  <c r="Y230" i="14"/>
  <c r="BN230" i="14" s="1"/>
  <c r="Y228" i="14"/>
  <c r="BN228" i="14" s="1"/>
  <c r="Y222" i="14"/>
  <c r="BN222" i="14" s="1"/>
  <c r="Q222" i="14"/>
  <c r="Q215" i="14"/>
  <c r="Y211" i="14"/>
  <c r="BN211" i="14" s="1"/>
  <c r="Q196" i="14"/>
  <c r="Y219" i="14"/>
  <c r="BN219" i="14" s="1"/>
  <c r="Y202" i="14"/>
  <c r="BN202" i="14" s="1"/>
  <c r="BO177" i="14"/>
  <c r="Q171" i="14"/>
  <c r="BO170" i="14"/>
  <c r="BO164" i="14"/>
  <c r="Y163" i="14"/>
  <c r="BN163" i="14" s="1"/>
  <c r="Q152" i="14"/>
  <c r="Y146" i="14"/>
  <c r="BN146" i="14" s="1"/>
  <c r="Y142" i="14"/>
  <c r="BN142" i="14" s="1"/>
  <c r="Y188" i="14"/>
  <c r="BN188" i="14" s="1"/>
  <c r="Q188" i="14"/>
  <c r="BO176" i="14"/>
  <c r="Y175" i="14"/>
  <c r="BN175" i="14" s="1"/>
  <c r="Q164" i="14"/>
  <c r="Y158" i="14"/>
  <c r="BN158" i="14" s="1"/>
  <c r="Y164" i="14"/>
  <c r="BN164" i="14" s="1"/>
  <c r="BO173" i="14"/>
  <c r="Y170" i="14"/>
  <c r="BN170" i="14" s="1"/>
  <c r="Q161" i="14"/>
  <c r="Y157" i="14"/>
  <c r="BN157" i="14" s="1"/>
  <c r="BO152" i="14"/>
  <c r="BO135" i="14"/>
  <c r="Y134" i="14"/>
  <c r="BN134" i="14" s="1"/>
  <c r="Q127" i="14"/>
  <c r="BO126" i="14"/>
  <c r="Y123" i="14"/>
  <c r="BN123" i="14" s="1"/>
  <c r="BO116" i="14"/>
  <c r="Y115" i="14"/>
  <c r="BN115" i="14" s="1"/>
  <c r="Q114" i="14"/>
  <c r="BO113" i="14"/>
  <c r="Q108" i="14"/>
  <c r="BO107" i="14"/>
  <c r="Y104" i="14"/>
  <c r="BN104" i="14" s="1"/>
  <c r="Y100" i="14"/>
  <c r="BN100" i="14" s="1"/>
  <c r="BO147" i="14"/>
  <c r="Q141" i="14"/>
  <c r="Q133" i="14"/>
  <c r="Y127" i="14"/>
  <c r="BN127" i="14" s="1"/>
  <c r="Q116" i="14"/>
  <c r="Y112" i="14"/>
  <c r="BN112" i="14" s="1"/>
  <c r="BO143" i="14"/>
  <c r="Y141" i="14"/>
  <c r="BN141" i="14" s="1"/>
  <c r="Y139" i="14"/>
  <c r="BN139" i="14" s="1"/>
  <c r="Y122" i="14"/>
  <c r="BN122" i="14" s="1"/>
  <c r="BO129" i="14"/>
  <c r="Y126" i="14"/>
  <c r="BN126" i="14" s="1"/>
  <c r="Q123" i="14"/>
  <c r="BO110" i="14"/>
  <c r="Y107" i="14"/>
  <c r="BN107" i="14" s="1"/>
  <c r="Q104" i="14"/>
  <c r="Y105" i="14"/>
  <c r="BN105" i="14" s="1"/>
  <c r="BO105" i="14"/>
  <c r="BO93" i="14"/>
  <c r="Y92" i="14"/>
  <c r="BN92" i="14" s="1"/>
  <c r="Q81" i="14"/>
  <c r="Y73" i="14"/>
  <c r="BN73" i="14" s="1"/>
  <c r="Q64" i="14"/>
  <c r="Y54" i="14"/>
  <c r="BN54" i="14" s="1"/>
  <c r="Q49" i="14"/>
  <c r="Q41" i="14"/>
  <c r="Q95" i="14"/>
  <c r="BO86" i="14"/>
  <c r="BO84" i="14"/>
  <c r="Q78" i="14"/>
  <c r="Q74" i="14"/>
  <c r="Y68" i="14"/>
  <c r="BN68" i="14" s="1"/>
  <c r="Q57" i="14"/>
  <c r="Y45" i="14"/>
  <c r="BN45" i="14" s="1"/>
  <c r="Y37" i="14"/>
  <c r="BN37" i="14" s="1"/>
  <c r="BO103" i="14"/>
  <c r="Y93" i="14"/>
  <c r="BN93" i="14" s="1"/>
  <c r="Y78" i="14"/>
  <c r="BN78" i="14" s="1"/>
  <c r="Y70" i="14"/>
  <c r="BN70" i="14" s="1"/>
  <c r="BN53" i="14"/>
  <c r="Y53" i="14"/>
  <c r="BO97" i="14"/>
  <c r="Q92" i="14"/>
  <c r="Q88" i="14"/>
  <c r="BO85" i="14"/>
  <c r="Y82" i="14"/>
  <c r="BN82" i="14" s="1"/>
  <c r="Q77" i="14"/>
  <c r="Q75" i="14"/>
  <c r="Y67" i="14"/>
  <c r="BN67" i="14" s="1"/>
  <c r="BO62" i="14"/>
  <c r="Q56" i="14"/>
  <c r="BO47" i="14"/>
  <c r="Y44" i="14"/>
  <c r="BN44" i="14" s="1"/>
  <c r="BO39" i="14"/>
  <c r="Y36" i="14"/>
  <c r="BN36" i="14" s="1"/>
  <c r="Y33" i="14"/>
  <c r="BN33" i="14" s="1"/>
  <c r="AP29" i="14"/>
  <c r="AN27" i="14"/>
  <c r="U31" i="14"/>
  <c r="T31" i="14"/>
  <c r="T27" i="14"/>
  <c r="BK31" i="14"/>
  <c r="G28" i="14"/>
  <c r="S26" i="14"/>
  <c r="V29" i="14"/>
  <c r="W28" i="14"/>
  <c r="U28" i="14"/>
  <c r="AQ31" i="14"/>
  <c r="X30" i="14"/>
  <c r="U30" i="14"/>
  <c r="T32" i="14"/>
  <c r="V32" i="14"/>
  <c r="BJ29" i="14"/>
  <c r="AQ29" i="14"/>
  <c r="AQ27" i="14"/>
  <c r="W31" i="14"/>
  <c r="X27" i="14"/>
  <c r="W27" i="14"/>
  <c r="T26" i="14"/>
  <c r="V26" i="14"/>
  <c r="G31" i="14"/>
  <c r="S29" i="14"/>
  <c r="S28" i="14"/>
  <c r="AP31" i="14"/>
  <c r="G32" i="14"/>
  <c r="W30" i="14"/>
  <c r="BK27" i="14"/>
  <c r="S32" i="14"/>
  <c r="U32" i="14"/>
  <c r="BI29" i="14"/>
  <c r="AN29" i="14"/>
  <c r="AP27" i="14"/>
  <c r="S31" i="14"/>
  <c r="X31" i="14"/>
  <c r="V27" i="14"/>
  <c r="BL31" i="14"/>
  <c r="X26" i="14"/>
  <c r="U26" i="14"/>
  <c r="U29" i="14"/>
  <c r="X29" i="14"/>
  <c r="X28" i="14"/>
  <c r="V28" i="14"/>
  <c r="AO31" i="14"/>
  <c r="T30" i="14"/>
  <c r="BJ27" i="14"/>
  <c r="G29" i="14"/>
  <c r="X32" i="14"/>
  <c r="BK29" i="14"/>
  <c r="AO29" i="14"/>
  <c r="AO27" i="14"/>
  <c r="V31" i="14"/>
  <c r="U27" i="14"/>
  <c r="S27" i="14"/>
  <c r="BI31" i="14"/>
  <c r="BJ31" i="14"/>
  <c r="W26" i="14"/>
  <c r="G27" i="14"/>
  <c r="T29" i="14"/>
  <c r="W29" i="14"/>
  <c r="G30" i="14"/>
  <c r="T28" i="14"/>
  <c r="AN31" i="14"/>
  <c r="S30" i="14"/>
  <c r="V30" i="14"/>
  <c r="BI27" i="14"/>
  <c r="BL27" i="14"/>
  <c r="W32" i="14"/>
  <c r="BL29" i="14"/>
  <c r="G26" i="14"/>
  <c r="AU25" i="14"/>
  <c r="BI25" i="14"/>
  <c r="BJ25" i="14"/>
  <c r="BK25" i="14"/>
  <c r="BL25" i="14"/>
  <c r="BM27" i="14" l="1"/>
  <c r="BN31" i="14"/>
  <c r="BM31" i="14"/>
  <c r="AG27" i="14"/>
  <c r="Y27" i="14"/>
  <c r="BN27" i="14" s="1"/>
  <c r="AR27" i="14"/>
  <c r="AR29" i="14"/>
  <c r="AR31" i="14"/>
  <c r="BN29" i="14"/>
  <c r="BM29" i="14"/>
  <c r="AG28" i="14"/>
  <c r="Y28" i="14"/>
  <c r="BN28" i="14" s="1"/>
  <c r="AG26" i="14"/>
  <c r="Y26" i="14"/>
  <c r="BN26" i="14" s="1"/>
  <c r="BO25" i="14"/>
  <c r="Y25" i="14"/>
  <c r="BN25" i="14" s="1"/>
  <c r="Q25" i="14"/>
  <c r="BM25" i="14"/>
  <c r="AR25" i="14"/>
  <c r="AK25" i="14"/>
  <c r="AG25" i="14"/>
  <c r="AF25" i="14"/>
  <c r="G24" i="14"/>
  <c r="AN24" i="14"/>
  <c r="AO24" i="14"/>
  <c r="AP24" i="14"/>
  <c r="AQ24" i="14"/>
  <c r="AU24" i="14"/>
  <c r="BO24" i="14" l="1"/>
  <c r="Y24" i="14"/>
  <c r="Q24" i="14"/>
  <c r="BM24" i="14"/>
  <c r="AR24" i="14"/>
  <c r="AK24" i="14"/>
  <c r="AG24" i="14"/>
  <c r="AF24" i="14"/>
  <c r="G23" i="14"/>
  <c r="AN23" i="14"/>
  <c r="AO23" i="14"/>
  <c r="AP23" i="14"/>
  <c r="AQ23" i="14"/>
  <c r="AU23" i="14"/>
  <c r="BN24" i="14" l="1"/>
  <c r="BO23" i="14"/>
  <c r="Y23" i="14"/>
  <c r="Q23" i="14"/>
  <c r="BM23" i="14"/>
  <c r="AR23" i="14"/>
  <c r="AK23" i="14"/>
  <c r="AG23" i="14"/>
  <c r="AF23" i="14"/>
  <c r="AU22" i="14"/>
  <c r="BN23" i="14" l="1"/>
  <c r="BO22" i="14"/>
  <c r="Y22" i="14"/>
  <c r="BN22" i="14" s="1"/>
  <c r="Q22" i="14"/>
  <c r="BM22" i="14"/>
  <c r="AR22" i="14"/>
  <c r="AK22" i="14"/>
  <c r="AG22" i="14"/>
  <c r="AF22" i="14"/>
  <c r="G21" i="14"/>
  <c r="AN21" i="14"/>
  <c r="AO21" i="14"/>
  <c r="AP21" i="14"/>
  <c r="AQ21" i="14"/>
  <c r="AU21" i="14"/>
  <c r="BO21" i="14" l="1"/>
  <c r="Y21" i="14"/>
  <c r="BN21" i="14" s="1"/>
  <c r="Q21" i="14"/>
  <c r="BM21" i="14"/>
  <c r="AR21" i="14"/>
  <c r="AK21" i="14"/>
  <c r="AG21" i="14"/>
  <c r="AF21" i="14"/>
  <c r="G20" i="14"/>
  <c r="AN20" i="14"/>
  <c r="AO20" i="14"/>
  <c r="AP20" i="14"/>
  <c r="AQ20" i="14"/>
  <c r="AU20" i="14"/>
  <c r="BO20" i="14" l="1"/>
  <c r="Y20" i="14"/>
  <c r="BN20" i="14" s="1"/>
  <c r="Q20" i="14"/>
  <c r="BM20" i="14"/>
  <c r="AR20" i="14"/>
  <c r="AK20" i="14"/>
  <c r="AG20" i="14"/>
  <c r="AF20" i="14"/>
  <c r="G19" i="14"/>
  <c r="AN19" i="14"/>
  <c r="AO19" i="14"/>
  <c r="AP19" i="14"/>
  <c r="AQ19" i="14"/>
  <c r="AU19" i="14"/>
  <c r="BO19" i="14" l="1"/>
  <c r="Y19" i="14"/>
  <c r="BN19" i="14" s="1"/>
  <c r="Q19" i="14"/>
  <c r="BM19" i="14"/>
  <c r="AR19" i="14"/>
  <c r="AK19" i="14"/>
  <c r="AG19" i="14"/>
  <c r="AF19" i="14"/>
  <c r="G18" i="14"/>
  <c r="AN18" i="14"/>
  <c r="AO18" i="14"/>
  <c r="AP18" i="14"/>
  <c r="AQ18" i="14"/>
  <c r="AU18" i="14"/>
  <c r="BO18" i="14" l="1"/>
  <c r="Y18" i="14"/>
  <c r="BN18" i="14" s="1"/>
  <c r="Q18" i="14"/>
  <c r="BM18" i="14"/>
  <c r="AR18" i="14"/>
  <c r="AK18" i="14"/>
  <c r="AG18" i="14"/>
  <c r="AF18" i="14"/>
  <c r="G17" i="14"/>
  <c r="AN17" i="14"/>
  <c r="AO17" i="14"/>
  <c r="AP17" i="14"/>
  <c r="AQ17" i="14"/>
  <c r="AU17" i="14"/>
  <c r="BO17" i="14" l="1"/>
  <c r="Y17" i="14"/>
  <c r="BN17" i="14" s="1"/>
  <c r="Q17" i="14"/>
  <c r="BM17" i="14"/>
  <c r="AR17" i="14"/>
  <c r="AK17" i="14"/>
  <c r="AG17" i="14"/>
  <c r="AF17" i="14"/>
  <c r="G16" i="14"/>
  <c r="AN16" i="14"/>
  <c r="AO16" i="14"/>
  <c r="AP16" i="14"/>
  <c r="AQ16" i="14"/>
  <c r="AU16" i="14"/>
  <c r="BO16" i="14" l="1"/>
  <c r="Y16" i="14"/>
  <c r="Q16" i="14"/>
  <c r="BM16" i="14"/>
  <c r="AR16" i="14"/>
  <c r="AK16" i="14"/>
  <c r="AG16" i="14"/>
  <c r="AF16" i="14"/>
  <c r="G15" i="14"/>
  <c r="AN15" i="14"/>
  <c r="AO15" i="14"/>
  <c r="AP15" i="14"/>
  <c r="AQ15" i="14"/>
  <c r="AU15" i="14"/>
  <c r="BN16" i="14" l="1"/>
  <c r="BO15" i="14"/>
  <c r="Y15" i="14"/>
  <c r="BN15" i="14" s="1"/>
  <c r="Q15" i="14"/>
  <c r="BM15" i="14"/>
  <c r="AR15" i="14"/>
  <c r="AK15" i="14"/>
  <c r="AG15" i="14"/>
  <c r="AF15" i="14"/>
  <c r="AU14" i="14"/>
  <c r="BO14" i="14" l="1"/>
  <c r="Y14" i="14"/>
  <c r="Q14" i="14"/>
  <c r="BM14" i="14"/>
  <c r="AR14" i="14"/>
  <c r="AK14" i="14"/>
  <c r="AG14" i="14"/>
  <c r="AF14" i="14"/>
  <c r="G13" i="14"/>
  <c r="AN13" i="14"/>
  <c r="AO13" i="14"/>
  <c r="AP13" i="14"/>
  <c r="AQ13" i="14"/>
  <c r="AU13" i="14"/>
  <c r="BN14" i="14" l="1"/>
  <c r="BO13" i="14"/>
  <c r="Y13" i="14"/>
  <c r="BN13" i="14" s="1"/>
  <c r="Q13" i="14"/>
  <c r="BM13" i="14"/>
  <c r="AR13" i="14"/>
  <c r="AK13" i="14"/>
  <c r="AG13" i="14"/>
  <c r="AF13" i="14"/>
  <c r="G12" i="14"/>
  <c r="AN12" i="14"/>
  <c r="AO12" i="14"/>
  <c r="AP12" i="14"/>
  <c r="AQ12" i="14"/>
  <c r="AU12" i="14"/>
  <c r="BO12" i="14" l="1"/>
  <c r="Y12" i="14"/>
  <c r="Q12" i="14"/>
  <c r="BM12" i="14"/>
  <c r="AR12" i="14"/>
  <c r="AK12" i="14"/>
  <c r="AG12" i="14"/>
  <c r="AF12" i="14"/>
  <c r="G11" i="14"/>
  <c r="AN11" i="14"/>
  <c r="AO11" i="14"/>
  <c r="AP11" i="14"/>
  <c r="AQ11" i="14"/>
  <c r="AU11" i="14"/>
  <c r="BN12" i="14" l="1"/>
  <c r="BO11" i="14"/>
  <c r="Y11" i="14"/>
  <c r="Q11" i="14"/>
  <c r="BM11" i="14"/>
  <c r="AR11" i="14"/>
  <c r="AK11" i="14"/>
  <c r="AG11" i="14"/>
  <c r="AF11" i="14"/>
  <c r="G10" i="14"/>
  <c r="AN10" i="14"/>
  <c r="AO10" i="14"/>
  <c r="AP10" i="14"/>
  <c r="AQ10" i="14"/>
  <c r="AU10" i="14"/>
  <c r="Q6" i="14" l="1"/>
  <c r="AK6" i="14"/>
  <c r="Q8" i="14"/>
  <c r="Q4" i="14"/>
  <c r="AK4" i="14"/>
  <c r="BN11" i="14"/>
  <c r="BO10" i="14"/>
  <c r="Y10" i="14"/>
  <c r="BN10" i="14" s="1"/>
  <c r="Q10" i="14"/>
  <c r="BM10" i="14"/>
  <c r="AR10" i="14"/>
  <c r="AK10" i="14"/>
  <c r="AG10" i="14"/>
  <c r="AF10" i="14"/>
  <c r="AQ5" i="14"/>
  <c r="AQ6" i="14"/>
  <c r="AN4" i="14"/>
  <c r="AN8" i="14"/>
  <c r="AN5" i="14"/>
  <c r="AP8" i="14"/>
  <c r="AQ7" i="14"/>
  <c r="AO6" i="14"/>
  <c r="AO8" i="14"/>
  <c r="AQ4" i="14"/>
  <c r="AO7" i="14"/>
  <c r="AP5" i="14"/>
  <c r="AP4" i="14"/>
  <c r="AN6" i="14"/>
  <c r="AQ8" i="14"/>
  <c r="AO4" i="14"/>
  <c r="AO5" i="14"/>
  <c r="AP7" i="14"/>
  <c r="AP6" i="14"/>
  <c r="AN7" i="14"/>
  <c r="AQ3" i="14"/>
  <c r="AO3" i="14"/>
  <c r="AP3" i="14"/>
  <c r="AN3" i="14"/>
  <c r="AK9" i="14" l="1"/>
  <c r="Q7" i="14"/>
  <c r="AF6" i="14"/>
  <c r="BO6" i="14"/>
  <c r="AR5" i="14"/>
  <c r="AR4" i="14"/>
  <c r="BO9" i="14"/>
  <c r="AF9" i="14"/>
  <c r="AK7" i="14"/>
  <c r="Q5" i="14"/>
  <c r="AF4" i="14"/>
  <c r="BO4" i="14"/>
  <c r="AR7" i="14"/>
  <c r="AR8" i="14"/>
  <c r="AR6" i="14"/>
  <c r="AF7" i="14"/>
  <c r="AK5" i="14"/>
  <c r="AK8" i="14"/>
  <c r="BO7" i="14"/>
  <c r="Q9" i="14"/>
  <c r="AF8" i="14"/>
  <c r="BO5" i="14"/>
  <c r="AF5" i="14"/>
  <c r="BO8" i="14"/>
  <c r="Q3" i="14"/>
  <c r="AK3" i="14"/>
  <c r="BO3" i="14"/>
  <c r="AF3" i="14"/>
  <c r="AR3" i="14"/>
  <c r="A1" i="14"/>
  <c r="AH5" i="14" s="1"/>
  <c r="AQ9" i="14"/>
  <c r="U8" i="14"/>
  <c r="BK7" i="14"/>
  <c r="G7" i="14"/>
  <c r="X6" i="14"/>
  <c r="U6" i="14"/>
  <c r="BK5" i="14"/>
  <c r="BJ8" i="14"/>
  <c r="G5" i="14"/>
  <c r="S5" i="14"/>
  <c r="AO9" i="14"/>
  <c r="X8" i="14"/>
  <c r="T8" i="14"/>
  <c r="G6" i="14"/>
  <c r="AU8" i="14"/>
  <c r="S6" i="14"/>
  <c r="T6" i="14"/>
  <c r="BI5" i="14"/>
  <c r="G4" i="14"/>
  <c r="BI8" i="14"/>
  <c r="U7" i="14"/>
  <c r="T7" i="14"/>
  <c r="AU6" i="14"/>
  <c r="BL6" i="14"/>
  <c r="W5" i="14"/>
  <c r="T5" i="14"/>
  <c r="BI6" i="14"/>
  <c r="G8" i="14"/>
  <c r="AU4" i="14"/>
  <c r="AN9" i="14"/>
  <c r="S8" i="14"/>
  <c r="V8" i="14"/>
  <c r="BJ7" i="14"/>
  <c r="W6" i="14"/>
  <c r="V6" i="14"/>
  <c r="AU9" i="14"/>
  <c r="BK8" i="14"/>
  <c r="S7" i="14"/>
  <c r="X7" i="14"/>
  <c r="BJ6" i="14"/>
  <c r="BK6" i="14"/>
  <c r="X5" i="14"/>
  <c r="V5" i="14"/>
  <c r="AP9" i="14"/>
  <c r="G9" i="14"/>
  <c r="W8" i="14"/>
  <c r="BL7" i="14"/>
  <c r="BI7" i="14"/>
  <c r="BL5" i="14"/>
  <c r="BJ5" i="14"/>
  <c r="BL8" i="14"/>
  <c r="W7" i="14"/>
  <c r="V7" i="14"/>
  <c r="U5" i="14"/>
  <c r="G3" i="14"/>
  <c r="S3" i="14"/>
  <c r="T3" i="14"/>
  <c r="W3" i="14"/>
  <c r="V3" i="14"/>
  <c r="BJ3" i="14"/>
  <c r="AU3" i="14"/>
  <c r="X3" i="14"/>
  <c r="BK3" i="14"/>
  <c r="BI3" i="14"/>
  <c r="U3" i="14"/>
  <c r="BL3" i="14"/>
  <c r="C17" i="14" l="1"/>
  <c r="C23" i="14"/>
  <c r="C20" i="14"/>
  <c r="C3" i="14"/>
  <c r="C11" i="14"/>
  <c r="C25" i="14"/>
  <c r="C22" i="14"/>
  <c r="C14" i="14"/>
  <c r="C24" i="14"/>
  <c r="C19" i="14"/>
  <c r="C7" i="14"/>
  <c r="C26" i="14"/>
  <c r="C28" i="14"/>
  <c r="C9" i="14"/>
  <c r="C32" i="14"/>
  <c r="C18" i="14"/>
  <c r="C30" i="14"/>
  <c r="C29" i="14"/>
  <c r="C6" i="14"/>
  <c r="C16" i="14"/>
  <c r="C15" i="14"/>
  <c r="C13" i="14"/>
  <c r="C12" i="14"/>
  <c r="C10" i="14"/>
  <c r="C21" i="14"/>
  <c r="C31" i="14"/>
  <c r="C27" i="14"/>
  <c r="C5" i="14"/>
  <c r="C8" i="14"/>
  <c r="C4" i="14"/>
  <c r="AH27" i="14"/>
  <c r="AH32" i="14"/>
  <c r="AH29" i="14"/>
  <c r="AH26" i="14"/>
  <c r="AH30" i="14"/>
  <c r="AH31" i="14"/>
  <c r="AH28" i="14"/>
  <c r="AH25" i="14"/>
  <c r="AH24" i="14"/>
  <c r="AH23" i="14"/>
  <c r="AH22" i="14"/>
  <c r="AH21" i="14"/>
  <c r="AH20" i="14"/>
  <c r="AH19" i="14"/>
  <c r="AH18" i="14"/>
  <c r="AH17" i="14"/>
  <c r="AH16" i="14"/>
  <c r="AH15" i="14"/>
  <c r="AH14" i="14"/>
  <c r="AH13" i="14"/>
  <c r="AH12" i="14"/>
  <c r="AH11" i="14"/>
  <c r="AH10" i="14"/>
  <c r="AH4" i="14"/>
  <c r="AH7" i="14"/>
  <c r="AH6" i="14"/>
  <c r="AH3" i="14"/>
  <c r="AH8" i="14"/>
  <c r="AH9" i="14"/>
  <c r="Y4" i="24"/>
  <c r="Y5" i="24" s="1"/>
  <c r="BM7" i="14"/>
  <c r="BM9" i="14"/>
  <c r="AG4" i="14"/>
  <c r="Y4" i="14"/>
  <c r="BN4" i="14" s="1"/>
  <c r="AG7" i="14"/>
  <c r="Y7" i="14"/>
  <c r="BN7" i="14" s="1"/>
  <c r="AG8" i="14"/>
  <c r="Y8" i="14"/>
  <c r="BN8" i="14" s="1"/>
  <c r="BM4" i="14"/>
  <c r="BM6" i="14"/>
  <c r="BM8" i="14"/>
  <c r="BM5" i="14"/>
  <c r="Y6" i="14"/>
  <c r="BN6" i="14" s="1"/>
  <c r="AG6" i="14"/>
  <c r="AG9" i="14"/>
  <c r="Y9" i="14"/>
  <c r="BN9" i="14" s="1"/>
  <c r="AR9" i="14"/>
  <c r="AG5" i="14"/>
  <c r="Y5" i="14"/>
  <c r="BN5" i="14" s="1"/>
  <c r="BM3" i="14"/>
  <c r="Y3" i="14"/>
  <c r="BN3" i="14" s="1"/>
  <c r="AG3" i="14"/>
  <c r="I2" i="22" l="1"/>
  <c r="K2" i="22" l="1"/>
  <c r="AM7" i="24" l="1"/>
  <c r="AL7" i="24"/>
  <c r="AK7" i="24"/>
  <c r="AJ7" i="24"/>
  <c r="AI7" i="24"/>
  <c r="AO6" i="24" l="1"/>
  <c r="AO5" i="24"/>
  <c r="AO4" i="24"/>
  <c r="AO3" i="24"/>
  <c r="AP6" i="24"/>
  <c r="AP5" i="24"/>
  <c r="AP4" i="24"/>
  <c r="AP3" i="24"/>
  <c r="AQ6" i="24"/>
  <c r="AQ5" i="24"/>
  <c r="AQ4" i="24"/>
  <c r="AQ3" i="24"/>
  <c r="AN6" i="24"/>
  <c r="AN5" i="24"/>
  <c r="AN4" i="24"/>
  <c r="AN3" i="24"/>
  <c r="AR6" i="24"/>
  <c r="AR5" i="24"/>
  <c r="AR4" i="24"/>
  <c r="AR3" i="24"/>
  <c r="CA2" i="24"/>
  <c r="B6" i="17"/>
  <c r="B12" i="17" s="1"/>
  <c r="BY2" i="24" l="1"/>
  <c r="A2" i="6"/>
  <c r="T313" i="6" l="1"/>
  <c r="L313" i="6"/>
  <c r="B313" i="6"/>
  <c r="S312" i="6"/>
  <c r="K312" i="6"/>
  <c r="Z311" i="6"/>
  <c r="R311" i="6"/>
  <c r="J311" i="6"/>
  <c r="Y310" i="6"/>
  <c r="Q310" i="6"/>
  <c r="I310" i="6"/>
  <c r="X309" i="6"/>
  <c r="P309" i="6"/>
  <c r="H309" i="6"/>
  <c r="W308" i="6"/>
  <c r="O308" i="6"/>
  <c r="G308" i="6"/>
  <c r="V307" i="6"/>
  <c r="N307" i="6"/>
  <c r="D307" i="6"/>
  <c r="U306" i="6"/>
  <c r="M306" i="6"/>
  <c r="C306" i="6"/>
  <c r="T305" i="6"/>
  <c r="L305" i="6"/>
  <c r="B305" i="6"/>
  <c r="S304" i="6"/>
  <c r="K304" i="6"/>
  <c r="Z303" i="6"/>
  <c r="R303" i="6"/>
  <c r="J303" i="6"/>
  <c r="Y302" i="6"/>
  <c r="Q302" i="6"/>
  <c r="I302" i="6"/>
  <c r="X301" i="6"/>
  <c r="P301" i="6"/>
  <c r="H301" i="6"/>
  <c r="W300" i="6"/>
  <c r="O300" i="6"/>
  <c r="G300" i="6"/>
  <c r="V299" i="6"/>
  <c r="N299" i="6"/>
  <c r="D299" i="6"/>
  <c r="U298" i="6"/>
  <c r="M298" i="6"/>
  <c r="C298" i="6"/>
  <c r="T297" i="6"/>
  <c r="L297" i="6"/>
  <c r="B297" i="6"/>
  <c r="S296" i="6"/>
  <c r="K296" i="6"/>
  <c r="Z295" i="6"/>
  <c r="R295" i="6"/>
  <c r="J295" i="6"/>
  <c r="Y294" i="6"/>
  <c r="Q294" i="6"/>
  <c r="I294" i="6"/>
  <c r="X293" i="6"/>
  <c r="P293" i="6"/>
  <c r="H293" i="6"/>
  <c r="W292" i="6"/>
  <c r="O292" i="6"/>
  <c r="G292" i="6"/>
  <c r="V291" i="6"/>
  <c r="N291" i="6"/>
  <c r="D291" i="6"/>
  <c r="U290" i="6"/>
  <c r="M290" i="6"/>
  <c r="C290" i="6"/>
  <c r="T289" i="6"/>
  <c r="L289" i="6"/>
  <c r="B289" i="6"/>
  <c r="S288" i="6"/>
  <c r="K288" i="6"/>
  <c r="Z287" i="6"/>
  <c r="R287" i="6"/>
  <c r="J287" i="6"/>
  <c r="Y286" i="6"/>
  <c r="Q286" i="6"/>
  <c r="I286" i="6"/>
  <c r="X285" i="6"/>
  <c r="S313" i="6"/>
  <c r="K313" i="6"/>
  <c r="Z312" i="6"/>
  <c r="R312" i="6"/>
  <c r="J312" i="6"/>
  <c r="Y311" i="6"/>
  <c r="Q311" i="6"/>
  <c r="I311" i="6"/>
  <c r="X310" i="6"/>
  <c r="P310" i="6"/>
  <c r="H310" i="6"/>
  <c r="W309" i="6"/>
  <c r="O309" i="6"/>
  <c r="G309" i="6"/>
  <c r="V308" i="6"/>
  <c r="N308" i="6"/>
  <c r="D308" i="6"/>
  <c r="U307" i="6"/>
  <c r="M307" i="6"/>
  <c r="C307" i="6"/>
  <c r="T306" i="6"/>
  <c r="L306" i="6"/>
  <c r="B306" i="6"/>
  <c r="E306" i="6" s="1"/>
  <c r="S305" i="6"/>
  <c r="K305" i="6"/>
  <c r="Z304" i="6"/>
  <c r="R304" i="6"/>
  <c r="J304" i="6"/>
  <c r="Y303" i="6"/>
  <c r="Q303" i="6"/>
  <c r="I303" i="6"/>
  <c r="X302" i="6"/>
  <c r="P302" i="6"/>
  <c r="H302" i="6"/>
  <c r="W301" i="6"/>
  <c r="O301" i="6"/>
  <c r="G301" i="6"/>
  <c r="V300" i="6"/>
  <c r="N300" i="6"/>
  <c r="D300" i="6"/>
  <c r="U299" i="6"/>
  <c r="M299" i="6"/>
  <c r="C299" i="6"/>
  <c r="T298" i="6"/>
  <c r="L298" i="6"/>
  <c r="B298" i="6"/>
  <c r="S297" i="6"/>
  <c r="K297" i="6"/>
  <c r="Z296" i="6"/>
  <c r="R296" i="6"/>
  <c r="J296" i="6"/>
  <c r="Y295" i="6"/>
  <c r="Q295" i="6"/>
  <c r="I295" i="6"/>
  <c r="X294" i="6"/>
  <c r="P294" i="6"/>
  <c r="H294" i="6"/>
  <c r="W293" i="6"/>
  <c r="O293" i="6"/>
  <c r="G293" i="6"/>
  <c r="V292" i="6"/>
  <c r="N292" i="6"/>
  <c r="D292" i="6"/>
  <c r="U291" i="6"/>
  <c r="M291" i="6"/>
  <c r="C291" i="6"/>
  <c r="T290" i="6"/>
  <c r="L290" i="6"/>
  <c r="B290" i="6"/>
  <c r="E290" i="6" s="1"/>
  <c r="S289" i="6"/>
  <c r="K289" i="6"/>
  <c r="Z288" i="6"/>
  <c r="R288" i="6"/>
  <c r="J288" i="6"/>
  <c r="Y287" i="6"/>
  <c r="Q287" i="6"/>
  <c r="I287" i="6"/>
  <c r="X286" i="6"/>
  <c r="P286" i="6"/>
  <c r="H286" i="6"/>
  <c r="W285" i="6"/>
  <c r="Z313" i="6"/>
  <c r="R313" i="6"/>
  <c r="J313" i="6"/>
  <c r="Y312" i="6"/>
  <c r="Q312" i="6"/>
  <c r="I312" i="6"/>
  <c r="X311" i="6"/>
  <c r="P311" i="6"/>
  <c r="H311" i="6"/>
  <c r="W310" i="6"/>
  <c r="O310" i="6"/>
  <c r="G310" i="6"/>
  <c r="V309" i="6"/>
  <c r="N309" i="6"/>
  <c r="D309" i="6"/>
  <c r="U308" i="6"/>
  <c r="M308" i="6"/>
  <c r="C308" i="6"/>
  <c r="T307" i="6"/>
  <c r="L307" i="6"/>
  <c r="B307" i="6"/>
  <c r="E307" i="6" s="1"/>
  <c r="S306" i="6"/>
  <c r="K306" i="6"/>
  <c r="Z305" i="6"/>
  <c r="R305" i="6"/>
  <c r="J305" i="6"/>
  <c r="Y304" i="6"/>
  <c r="Q304" i="6"/>
  <c r="I304" i="6"/>
  <c r="X303" i="6"/>
  <c r="P303" i="6"/>
  <c r="H303" i="6"/>
  <c r="W302" i="6"/>
  <c r="O302" i="6"/>
  <c r="G302" i="6"/>
  <c r="V301" i="6"/>
  <c r="N301" i="6"/>
  <c r="D301" i="6"/>
  <c r="U300" i="6"/>
  <c r="M300" i="6"/>
  <c r="C300" i="6"/>
  <c r="T299" i="6"/>
  <c r="L299" i="6"/>
  <c r="B299" i="6"/>
  <c r="E299" i="6" s="1"/>
  <c r="S298" i="6"/>
  <c r="K298" i="6"/>
  <c r="Z297" i="6"/>
  <c r="R297" i="6"/>
  <c r="J297" i="6"/>
  <c r="Y296" i="6"/>
  <c r="Q296" i="6"/>
  <c r="I296" i="6"/>
  <c r="X295" i="6"/>
  <c r="P295" i="6"/>
  <c r="H295" i="6"/>
  <c r="W294" i="6"/>
  <c r="O294" i="6"/>
  <c r="G294" i="6"/>
  <c r="V293" i="6"/>
  <c r="N293" i="6"/>
  <c r="D293" i="6"/>
  <c r="U292" i="6"/>
  <c r="M292" i="6"/>
  <c r="C292" i="6"/>
  <c r="T291" i="6"/>
  <c r="L291" i="6"/>
  <c r="B291" i="6"/>
  <c r="S290" i="6"/>
  <c r="K290" i="6"/>
  <c r="Z289" i="6"/>
  <c r="R289" i="6"/>
  <c r="J289" i="6"/>
  <c r="Y288" i="6"/>
  <c r="Q288" i="6"/>
  <c r="I288" i="6"/>
  <c r="X287" i="6"/>
  <c r="P287" i="6"/>
  <c r="H287" i="6"/>
  <c r="W286" i="6"/>
  <c r="O286" i="6"/>
  <c r="G286" i="6"/>
  <c r="V285" i="6"/>
  <c r="N285" i="6"/>
  <c r="Y313" i="6"/>
  <c r="Q313" i="6"/>
  <c r="I313" i="6"/>
  <c r="X312" i="6"/>
  <c r="P312" i="6"/>
  <c r="H312" i="6"/>
  <c r="W311" i="6"/>
  <c r="O311" i="6"/>
  <c r="G311" i="6"/>
  <c r="V310" i="6"/>
  <c r="N310" i="6"/>
  <c r="D310" i="6"/>
  <c r="U309" i="6"/>
  <c r="M309" i="6"/>
  <c r="C309" i="6"/>
  <c r="T308" i="6"/>
  <c r="L308" i="6"/>
  <c r="B308" i="6"/>
  <c r="E308" i="6" s="1"/>
  <c r="S307" i="6"/>
  <c r="K307" i="6"/>
  <c r="Z306" i="6"/>
  <c r="R306" i="6"/>
  <c r="J306" i="6"/>
  <c r="Y305" i="6"/>
  <c r="Q305" i="6"/>
  <c r="I305" i="6"/>
  <c r="X304" i="6"/>
  <c r="P304" i="6"/>
  <c r="H304" i="6"/>
  <c r="W303" i="6"/>
  <c r="O303" i="6"/>
  <c r="G303" i="6"/>
  <c r="V302" i="6"/>
  <c r="N302" i="6"/>
  <c r="D302" i="6"/>
  <c r="U301" i="6"/>
  <c r="M301" i="6"/>
  <c r="C301" i="6"/>
  <c r="T300" i="6"/>
  <c r="L300" i="6"/>
  <c r="B300" i="6"/>
  <c r="E300" i="6" s="1"/>
  <c r="S299" i="6"/>
  <c r="K299" i="6"/>
  <c r="Z298" i="6"/>
  <c r="R298" i="6"/>
  <c r="J298" i="6"/>
  <c r="Y297" i="6"/>
  <c r="Q297" i="6"/>
  <c r="I297" i="6"/>
  <c r="X296" i="6"/>
  <c r="P296" i="6"/>
  <c r="H296" i="6"/>
  <c r="W295" i="6"/>
  <c r="O295" i="6"/>
  <c r="G295" i="6"/>
  <c r="V294" i="6"/>
  <c r="N294" i="6"/>
  <c r="D294" i="6"/>
  <c r="U293" i="6"/>
  <c r="M293" i="6"/>
  <c r="C293" i="6"/>
  <c r="T292" i="6"/>
  <c r="L292" i="6"/>
  <c r="B292" i="6"/>
  <c r="S291" i="6"/>
  <c r="K291" i="6"/>
  <c r="Z290" i="6"/>
  <c r="R290" i="6"/>
  <c r="J290" i="6"/>
  <c r="Y289" i="6"/>
  <c r="Q289" i="6"/>
  <c r="I289" i="6"/>
  <c r="X288" i="6"/>
  <c r="P288" i="6"/>
  <c r="H288" i="6"/>
  <c r="W287" i="6"/>
  <c r="O287" i="6"/>
  <c r="G287" i="6"/>
  <c r="V286" i="6"/>
  <c r="N286" i="6"/>
  <c r="D286" i="6"/>
  <c r="X313" i="6"/>
  <c r="P313" i="6"/>
  <c r="H313" i="6"/>
  <c r="W312" i="6"/>
  <c r="O312" i="6"/>
  <c r="G312" i="6"/>
  <c r="V311" i="6"/>
  <c r="N311" i="6"/>
  <c r="D311" i="6"/>
  <c r="U310" i="6"/>
  <c r="M310" i="6"/>
  <c r="C310" i="6"/>
  <c r="T309" i="6"/>
  <c r="L309" i="6"/>
  <c r="B309" i="6"/>
  <c r="E309" i="6" s="1"/>
  <c r="S308" i="6"/>
  <c r="K308" i="6"/>
  <c r="Z307" i="6"/>
  <c r="R307" i="6"/>
  <c r="J307" i="6"/>
  <c r="Y306" i="6"/>
  <c r="Q306" i="6"/>
  <c r="I306" i="6"/>
  <c r="X305" i="6"/>
  <c r="P305" i="6"/>
  <c r="H305" i="6"/>
  <c r="W304" i="6"/>
  <c r="O304" i="6"/>
  <c r="G304" i="6"/>
  <c r="V303" i="6"/>
  <c r="N303" i="6"/>
  <c r="D303" i="6"/>
  <c r="U302" i="6"/>
  <c r="M302" i="6"/>
  <c r="C302" i="6"/>
  <c r="T301" i="6"/>
  <c r="L301" i="6"/>
  <c r="B301" i="6"/>
  <c r="E301" i="6" s="1"/>
  <c r="S300" i="6"/>
  <c r="K300" i="6"/>
  <c r="Z299" i="6"/>
  <c r="R299" i="6"/>
  <c r="J299" i="6"/>
  <c r="Y298" i="6"/>
  <c r="Q298" i="6"/>
  <c r="I298" i="6"/>
  <c r="X297" i="6"/>
  <c r="P297" i="6"/>
  <c r="H297" i="6"/>
  <c r="W296" i="6"/>
  <c r="O296" i="6"/>
  <c r="G296" i="6"/>
  <c r="V295" i="6"/>
  <c r="N295" i="6"/>
  <c r="D295" i="6"/>
  <c r="U294" i="6"/>
  <c r="M294" i="6"/>
  <c r="C294" i="6"/>
  <c r="T293" i="6"/>
  <c r="L293" i="6"/>
  <c r="B293" i="6"/>
  <c r="E293" i="6" s="1"/>
  <c r="S292" i="6"/>
  <c r="K292" i="6"/>
  <c r="Z291" i="6"/>
  <c r="R291" i="6"/>
  <c r="J291" i="6"/>
  <c r="Y290" i="6"/>
  <c r="Q290" i="6"/>
  <c r="I290" i="6"/>
  <c r="X289" i="6"/>
  <c r="P289" i="6"/>
  <c r="H289" i="6"/>
  <c r="W288" i="6"/>
  <c r="O288" i="6"/>
  <c r="G288" i="6"/>
  <c r="V287" i="6"/>
  <c r="N287" i="6"/>
  <c r="D287" i="6"/>
  <c r="U286" i="6"/>
  <c r="M286" i="6"/>
  <c r="C286" i="6"/>
  <c r="T285" i="6"/>
  <c r="L285" i="6"/>
  <c r="B285" i="6"/>
  <c r="S284" i="6"/>
  <c r="W313" i="6"/>
  <c r="O313" i="6"/>
  <c r="G313" i="6"/>
  <c r="V312" i="6"/>
  <c r="N312" i="6"/>
  <c r="D312" i="6"/>
  <c r="U311" i="6"/>
  <c r="M311" i="6"/>
  <c r="C311" i="6"/>
  <c r="T310" i="6"/>
  <c r="L310" i="6"/>
  <c r="B310" i="6"/>
  <c r="E310" i="6" s="1"/>
  <c r="S309" i="6"/>
  <c r="K309" i="6"/>
  <c r="Z308" i="6"/>
  <c r="R308" i="6"/>
  <c r="J308" i="6"/>
  <c r="Y307" i="6"/>
  <c r="Q307" i="6"/>
  <c r="I307" i="6"/>
  <c r="X306" i="6"/>
  <c r="P306" i="6"/>
  <c r="H306" i="6"/>
  <c r="W305" i="6"/>
  <c r="O305" i="6"/>
  <c r="G305" i="6"/>
  <c r="V304" i="6"/>
  <c r="N304" i="6"/>
  <c r="D304" i="6"/>
  <c r="U303" i="6"/>
  <c r="M303" i="6"/>
  <c r="C303" i="6"/>
  <c r="T302" i="6"/>
  <c r="L302" i="6"/>
  <c r="B302" i="6"/>
  <c r="E302" i="6" s="1"/>
  <c r="S301" i="6"/>
  <c r="K301" i="6"/>
  <c r="Z300" i="6"/>
  <c r="R300" i="6"/>
  <c r="J300" i="6"/>
  <c r="Y299" i="6"/>
  <c r="Q299" i="6"/>
  <c r="I299" i="6"/>
  <c r="X298" i="6"/>
  <c r="P298" i="6"/>
  <c r="H298" i="6"/>
  <c r="W297" i="6"/>
  <c r="O297" i="6"/>
  <c r="G297" i="6"/>
  <c r="V296" i="6"/>
  <c r="N296" i="6"/>
  <c r="D296" i="6"/>
  <c r="U295" i="6"/>
  <c r="M295" i="6"/>
  <c r="C295" i="6"/>
  <c r="T294" i="6"/>
  <c r="L294" i="6"/>
  <c r="B294" i="6"/>
  <c r="S293" i="6"/>
  <c r="K293" i="6"/>
  <c r="Z292" i="6"/>
  <c r="R292" i="6"/>
  <c r="J292" i="6"/>
  <c r="Y291" i="6"/>
  <c r="Q291" i="6"/>
  <c r="I291" i="6"/>
  <c r="X290" i="6"/>
  <c r="P290" i="6"/>
  <c r="H290" i="6"/>
  <c r="W289" i="6"/>
  <c r="O289" i="6"/>
  <c r="G289" i="6"/>
  <c r="V288" i="6"/>
  <c r="N288" i="6"/>
  <c r="D288" i="6"/>
  <c r="U287" i="6"/>
  <c r="M287" i="6"/>
  <c r="C287" i="6"/>
  <c r="T286" i="6"/>
  <c r="L286" i="6"/>
  <c r="B286" i="6"/>
  <c r="S285" i="6"/>
  <c r="K285" i="6"/>
  <c r="V313" i="6"/>
  <c r="N313" i="6"/>
  <c r="D313" i="6"/>
  <c r="U312" i="6"/>
  <c r="M312" i="6"/>
  <c r="C312" i="6"/>
  <c r="T311" i="6"/>
  <c r="L311" i="6"/>
  <c r="B311" i="6"/>
  <c r="E311" i="6" s="1"/>
  <c r="S310" i="6"/>
  <c r="K310" i="6"/>
  <c r="Z309" i="6"/>
  <c r="R309" i="6"/>
  <c r="J309" i="6"/>
  <c r="Y308" i="6"/>
  <c r="Q308" i="6"/>
  <c r="I308" i="6"/>
  <c r="X307" i="6"/>
  <c r="P307" i="6"/>
  <c r="H307" i="6"/>
  <c r="W306" i="6"/>
  <c r="O306" i="6"/>
  <c r="G306" i="6"/>
  <c r="V305" i="6"/>
  <c r="N305" i="6"/>
  <c r="D305" i="6"/>
  <c r="U304" i="6"/>
  <c r="M304" i="6"/>
  <c r="C304" i="6"/>
  <c r="T303" i="6"/>
  <c r="L303" i="6"/>
  <c r="B303" i="6"/>
  <c r="E303" i="6" s="1"/>
  <c r="S302" i="6"/>
  <c r="K302" i="6"/>
  <c r="Z301" i="6"/>
  <c r="R301" i="6"/>
  <c r="J301" i="6"/>
  <c r="Y300" i="6"/>
  <c r="Q300" i="6"/>
  <c r="I300" i="6"/>
  <c r="X299" i="6"/>
  <c r="P299" i="6"/>
  <c r="H299" i="6"/>
  <c r="W298" i="6"/>
  <c r="O298" i="6"/>
  <c r="G298" i="6"/>
  <c r="V297" i="6"/>
  <c r="N297" i="6"/>
  <c r="D297" i="6"/>
  <c r="U296" i="6"/>
  <c r="M296" i="6"/>
  <c r="C296" i="6"/>
  <c r="T295" i="6"/>
  <c r="L295" i="6"/>
  <c r="B295" i="6"/>
  <c r="E295" i="6" s="1"/>
  <c r="S294" i="6"/>
  <c r="K294" i="6"/>
  <c r="Z293" i="6"/>
  <c r="R293" i="6"/>
  <c r="J293" i="6"/>
  <c r="Y292" i="6"/>
  <c r="Q292" i="6"/>
  <c r="I292" i="6"/>
  <c r="X291" i="6"/>
  <c r="P291" i="6"/>
  <c r="H291" i="6"/>
  <c r="W290" i="6"/>
  <c r="O290" i="6"/>
  <c r="G290" i="6"/>
  <c r="V289" i="6"/>
  <c r="N289" i="6"/>
  <c r="D289" i="6"/>
  <c r="U288" i="6"/>
  <c r="M288" i="6"/>
  <c r="C288" i="6"/>
  <c r="T287" i="6"/>
  <c r="L287" i="6"/>
  <c r="B287" i="6"/>
  <c r="E287" i="6" s="1"/>
  <c r="S286" i="6"/>
  <c r="K286" i="6"/>
  <c r="Z285" i="6"/>
  <c r="K311" i="6"/>
  <c r="P308" i="6"/>
  <c r="U305" i="6"/>
  <c r="Z302" i="6"/>
  <c r="H300" i="6"/>
  <c r="M297" i="6"/>
  <c r="R294" i="6"/>
  <c r="W291" i="6"/>
  <c r="C289" i="6"/>
  <c r="J286" i="6"/>
  <c r="J285" i="6"/>
  <c r="X284" i="6"/>
  <c r="O284" i="6"/>
  <c r="G284" i="6"/>
  <c r="V283" i="6"/>
  <c r="N283" i="6"/>
  <c r="D283" i="6"/>
  <c r="U282" i="6"/>
  <c r="M282" i="6"/>
  <c r="C282" i="6"/>
  <c r="T281" i="6"/>
  <c r="L281" i="6"/>
  <c r="B281" i="6"/>
  <c r="S280" i="6"/>
  <c r="K280" i="6"/>
  <c r="Z279" i="6"/>
  <c r="R279" i="6"/>
  <c r="J279" i="6"/>
  <c r="Y278" i="6"/>
  <c r="Q278" i="6"/>
  <c r="I278" i="6"/>
  <c r="X277" i="6"/>
  <c r="P277" i="6"/>
  <c r="H277" i="6"/>
  <c r="W276" i="6"/>
  <c r="O276" i="6"/>
  <c r="G276" i="6"/>
  <c r="V275" i="6"/>
  <c r="N275" i="6"/>
  <c r="D275" i="6"/>
  <c r="U274" i="6"/>
  <c r="M274" i="6"/>
  <c r="C274" i="6"/>
  <c r="T273" i="6"/>
  <c r="L273" i="6"/>
  <c r="B273" i="6"/>
  <c r="S272" i="6"/>
  <c r="K272" i="6"/>
  <c r="Z271" i="6"/>
  <c r="R271" i="6"/>
  <c r="J271" i="6"/>
  <c r="Y270" i="6"/>
  <c r="Q270" i="6"/>
  <c r="I270" i="6"/>
  <c r="X269" i="6"/>
  <c r="P269" i="6"/>
  <c r="H269" i="6"/>
  <c r="W268" i="6"/>
  <c r="O268" i="6"/>
  <c r="G268" i="6"/>
  <c r="V267" i="6"/>
  <c r="N267" i="6"/>
  <c r="D267" i="6"/>
  <c r="U266" i="6"/>
  <c r="M266" i="6"/>
  <c r="C266" i="6"/>
  <c r="T265" i="6"/>
  <c r="L265" i="6"/>
  <c r="B265" i="6"/>
  <c r="S264" i="6"/>
  <c r="K264" i="6"/>
  <c r="Z263" i="6"/>
  <c r="R263" i="6"/>
  <c r="J263" i="6"/>
  <c r="Y262" i="6"/>
  <c r="Q262" i="6"/>
  <c r="I262" i="6"/>
  <c r="X261" i="6"/>
  <c r="P261" i="6"/>
  <c r="H261" i="6"/>
  <c r="W260" i="6"/>
  <c r="O260" i="6"/>
  <c r="G260" i="6"/>
  <c r="V259" i="6"/>
  <c r="N259" i="6"/>
  <c r="M313" i="6"/>
  <c r="R310" i="6"/>
  <c r="W307" i="6"/>
  <c r="C305" i="6"/>
  <c r="J302" i="6"/>
  <c r="O299" i="6"/>
  <c r="T296" i="6"/>
  <c r="Y293" i="6"/>
  <c r="G291" i="6"/>
  <c r="L288" i="6"/>
  <c r="U285" i="6"/>
  <c r="H285" i="6"/>
  <c r="V284" i="6"/>
  <c r="M284" i="6"/>
  <c r="C284" i="6"/>
  <c r="T283" i="6"/>
  <c r="L283" i="6"/>
  <c r="B283" i="6"/>
  <c r="S282" i="6"/>
  <c r="K282" i="6"/>
  <c r="Z281" i="6"/>
  <c r="R281" i="6"/>
  <c r="J281" i="6"/>
  <c r="Y280" i="6"/>
  <c r="Q280" i="6"/>
  <c r="I280" i="6"/>
  <c r="X279" i="6"/>
  <c r="P279" i="6"/>
  <c r="H279" i="6"/>
  <c r="W278" i="6"/>
  <c r="O278" i="6"/>
  <c r="G278" i="6"/>
  <c r="V277" i="6"/>
  <c r="N277" i="6"/>
  <c r="D277" i="6"/>
  <c r="U276" i="6"/>
  <c r="M276" i="6"/>
  <c r="C276" i="6"/>
  <c r="T275" i="6"/>
  <c r="L275" i="6"/>
  <c r="B275" i="6"/>
  <c r="S274" i="6"/>
  <c r="K274" i="6"/>
  <c r="Z273" i="6"/>
  <c r="R273" i="6"/>
  <c r="J273" i="6"/>
  <c r="Y272" i="6"/>
  <c r="Q272" i="6"/>
  <c r="I272" i="6"/>
  <c r="X271" i="6"/>
  <c r="P271" i="6"/>
  <c r="H271" i="6"/>
  <c r="W270" i="6"/>
  <c r="O270" i="6"/>
  <c r="G270" i="6"/>
  <c r="V269" i="6"/>
  <c r="N269" i="6"/>
  <c r="D269" i="6"/>
  <c r="U268" i="6"/>
  <c r="M268" i="6"/>
  <c r="C268" i="6"/>
  <c r="T267" i="6"/>
  <c r="L267" i="6"/>
  <c r="B267" i="6"/>
  <c r="S266" i="6"/>
  <c r="K266" i="6"/>
  <c r="Z265" i="6"/>
  <c r="R265" i="6"/>
  <c r="J265" i="6"/>
  <c r="Y264" i="6"/>
  <c r="Q264" i="6"/>
  <c r="I264" i="6"/>
  <c r="X263" i="6"/>
  <c r="P263" i="6"/>
  <c r="H263" i="6"/>
  <c r="W262" i="6"/>
  <c r="O262" i="6"/>
  <c r="G262" i="6"/>
  <c r="V261" i="6"/>
  <c r="N261" i="6"/>
  <c r="D261" i="6"/>
  <c r="U260" i="6"/>
  <c r="M260" i="6"/>
  <c r="C260" i="6"/>
  <c r="T259" i="6"/>
  <c r="L259" i="6"/>
  <c r="C313" i="6"/>
  <c r="J310" i="6"/>
  <c r="O307" i="6"/>
  <c r="T304" i="6"/>
  <c r="Y301" i="6"/>
  <c r="G299" i="6"/>
  <c r="L296" i="6"/>
  <c r="Q293" i="6"/>
  <c r="V290" i="6"/>
  <c r="B288" i="6"/>
  <c r="E288" i="6" s="1"/>
  <c r="R285" i="6"/>
  <c r="G285" i="6"/>
  <c r="U284" i="6"/>
  <c r="L284" i="6"/>
  <c r="B284" i="6"/>
  <c r="S283" i="6"/>
  <c r="K283" i="6"/>
  <c r="Z282" i="6"/>
  <c r="R282" i="6"/>
  <c r="J282" i="6"/>
  <c r="Y281" i="6"/>
  <c r="Q281" i="6"/>
  <c r="I281" i="6"/>
  <c r="X280" i="6"/>
  <c r="P280" i="6"/>
  <c r="H280" i="6"/>
  <c r="W279" i="6"/>
  <c r="O279" i="6"/>
  <c r="G279" i="6"/>
  <c r="V278" i="6"/>
  <c r="N278" i="6"/>
  <c r="D278" i="6"/>
  <c r="U277" i="6"/>
  <c r="M277" i="6"/>
  <c r="C277" i="6"/>
  <c r="T276" i="6"/>
  <c r="L276" i="6"/>
  <c r="B276" i="6"/>
  <c r="E276" i="6" s="1"/>
  <c r="S275" i="6"/>
  <c r="K275" i="6"/>
  <c r="Z274" i="6"/>
  <c r="R274" i="6"/>
  <c r="J274" i="6"/>
  <c r="Y273" i="6"/>
  <c r="Q273" i="6"/>
  <c r="I273" i="6"/>
  <c r="X272" i="6"/>
  <c r="P272" i="6"/>
  <c r="H272" i="6"/>
  <c r="W271" i="6"/>
  <c r="O271" i="6"/>
  <c r="G271" i="6"/>
  <c r="V270" i="6"/>
  <c r="N270" i="6"/>
  <c r="D270" i="6"/>
  <c r="U269" i="6"/>
  <c r="M269" i="6"/>
  <c r="C269" i="6"/>
  <c r="T268" i="6"/>
  <c r="L268" i="6"/>
  <c r="B268" i="6"/>
  <c r="E268" i="6" s="1"/>
  <c r="S267" i="6"/>
  <c r="K267" i="6"/>
  <c r="Z266" i="6"/>
  <c r="R266" i="6"/>
  <c r="J266" i="6"/>
  <c r="Y265" i="6"/>
  <c r="Q265" i="6"/>
  <c r="I265" i="6"/>
  <c r="X264" i="6"/>
  <c r="P264" i="6"/>
  <c r="H264" i="6"/>
  <c r="W263" i="6"/>
  <c r="O263" i="6"/>
  <c r="G263" i="6"/>
  <c r="V262" i="6"/>
  <c r="N262" i="6"/>
  <c r="D262" i="6"/>
  <c r="U261" i="6"/>
  <c r="M261" i="6"/>
  <c r="C261" i="6"/>
  <c r="T260" i="6"/>
  <c r="L260" i="6"/>
  <c r="B260" i="6"/>
  <c r="L312" i="6"/>
  <c r="Q309" i="6"/>
  <c r="V306" i="6"/>
  <c r="B304" i="6"/>
  <c r="E304" i="6" s="1"/>
  <c r="I301" i="6"/>
  <c r="N298" i="6"/>
  <c r="S295" i="6"/>
  <c r="X292" i="6"/>
  <c r="D290" i="6"/>
  <c r="K287" i="6"/>
  <c r="P285" i="6"/>
  <c r="C285" i="6"/>
  <c r="R284" i="6"/>
  <c r="J284" i="6"/>
  <c r="Y283" i="6"/>
  <c r="Q283" i="6"/>
  <c r="I283" i="6"/>
  <c r="X282" i="6"/>
  <c r="P282" i="6"/>
  <c r="H282" i="6"/>
  <c r="W281" i="6"/>
  <c r="O281" i="6"/>
  <c r="G281" i="6"/>
  <c r="V280" i="6"/>
  <c r="N280" i="6"/>
  <c r="D280" i="6"/>
  <c r="U279" i="6"/>
  <c r="M279" i="6"/>
  <c r="C279" i="6"/>
  <c r="T278" i="6"/>
  <c r="L278" i="6"/>
  <c r="B278" i="6"/>
  <c r="E278" i="6" s="1"/>
  <c r="S277" i="6"/>
  <c r="K277" i="6"/>
  <c r="Z276" i="6"/>
  <c r="R276" i="6"/>
  <c r="J276" i="6"/>
  <c r="Y275" i="6"/>
  <c r="Q275" i="6"/>
  <c r="I275" i="6"/>
  <c r="X274" i="6"/>
  <c r="P274" i="6"/>
  <c r="H274" i="6"/>
  <c r="W273" i="6"/>
  <c r="O273" i="6"/>
  <c r="G273" i="6"/>
  <c r="V272" i="6"/>
  <c r="N272" i="6"/>
  <c r="D272" i="6"/>
  <c r="U271" i="6"/>
  <c r="M271" i="6"/>
  <c r="C271" i="6"/>
  <c r="T270" i="6"/>
  <c r="L270" i="6"/>
  <c r="B270" i="6"/>
  <c r="S269" i="6"/>
  <c r="K269" i="6"/>
  <c r="Z268" i="6"/>
  <c r="R268" i="6"/>
  <c r="J268" i="6"/>
  <c r="Y267" i="6"/>
  <c r="Q267" i="6"/>
  <c r="I267" i="6"/>
  <c r="X266" i="6"/>
  <c r="P266" i="6"/>
  <c r="H266" i="6"/>
  <c r="W265" i="6"/>
  <c r="O265" i="6"/>
  <c r="G265" i="6"/>
  <c r="V264" i="6"/>
  <c r="N264" i="6"/>
  <c r="D264" i="6"/>
  <c r="U263" i="6"/>
  <c r="M263" i="6"/>
  <c r="C263" i="6"/>
  <c r="T262" i="6"/>
  <c r="L262" i="6"/>
  <c r="B262" i="6"/>
  <c r="S261" i="6"/>
  <c r="K261" i="6"/>
  <c r="Z260" i="6"/>
  <c r="R260" i="6"/>
  <c r="J260" i="6"/>
  <c r="Y259" i="6"/>
  <c r="Q259" i="6"/>
  <c r="B312" i="6"/>
  <c r="E312" i="6" s="1"/>
  <c r="I309" i="6"/>
  <c r="N306" i="6"/>
  <c r="S303" i="6"/>
  <c r="X300" i="6"/>
  <c r="D298" i="6"/>
  <c r="K295" i="6"/>
  <c r="P292" i="6"/>
  <c r="U289" i="6"/>
  <c r="Z286" i="6"/>
  <c r="O285" i="6"/>
  <c r="Z284" i="6"/>
  <c r="Q284" i="6"/>
  <c r="I284" i="6"/>
  <c r="X283" i="6"/>
  <c r="P283" i="6"/>
  <c r="H283" i="6"/>
  <c r="W282" i="6"/>
  <c r="O282" i="6"/>
  <c r="G282" i="6"/>
  <c r="V281" i="6"/>
  <c r="N281" i="6"/>
  <c r="D281" i="6"/>
  <c r="U280" i="6"/>
  <c r="M280" i="6"/>
  <c r="C280" i="6"/>
  <c r="T279" i="6"/>
  <c r="L279" i="6"/>
  <c r="B279" i="6"/>
  <c r="E279" i="6" s="1"/>
  <c r="S278" i="6"/>
  <c r="K278" i="6"/>
  <c r="Z277" i="6"/>
  <c r="R277" i="6"/>
  <c r="J277" i="6"/>
  <c r="Y276" i="6"/>
  <c r="Q276" i="6"/>
  <c r="I276" i="6"/>
  <c r="X275" i="6"/>
  <c r="P275" i="6"/>
  <c r="H275" i="6"/>
  <c r="W274" i="6"/>
  <c r="O274" i="6"/>
  <c r="G274" i="6"/>
  <c r="V273" i="6"/>
  <c r="N273" i="6"/>
  <c r="D273" i="6"/>
  <c r="U272" i="6"/>
  <c r="M272" i="6"/>
  <c r="C272" i="6"/>
  <c r="T271" i="6"/>
  <c r="L271" i="6"/>
  <c r="B271" i="6"/>
  <c r="E271" i="6" s="1"/>
  <c r="S270" i="6"/>
  <c r="K270" i="6"/>
  <c r="Z269" i="6"/>
  <c r="R269" i="6"/>
  <c r="J269" i="6"/>
  <c r="Y268" i="6"/>
  <c r="Q268" i="6"/>
  <c r="I268" i="6"/>
  <c r="X267" i="6"/>
  <c r="P267" i="6"/>
  <c r="H267" i="6"/>
  <c r="W266" i="6"/>
  <c r="O266" i="6"/>
  <c r="G266" i="6"/>
  <c r="V265" i="6"/>
  <c r="N265" i="6"/>
  <c r="D265" i="6"/>
  <c r="U264" i="6"/>
  <c r="M264" i="6"/>
  <c r="C264" i="6"/>
  <c r="T263" i="6"/>
  <c r="L263" i="6"/>
  <c r="B263" i="6"/>
  <c r="E263" i="6" s="1"/>
  <c r="S262" i="6"/>
  <c r="K262" i="6"/>
  <c r="Z261" i="6"/>
  <c r="R261" i="6"/>
  <c r="U313" i="6"/>
  <c r="D306" i="6"/>
  <c r="V298" i="6"/>
  <c r="O291" i="6"/>
  <c r="M285" i="6"/>
  <c r="K284" i="6"/>
  <c r="M283" i="6"/>
  <c r="N282" i="6"/>
  <c r="P281" i="6"/>
  <c r="R280" i="6"/>
  <c r="S279" i="6"/>
  <c r="U278" i="6"/>
  <c r="W277" i="6"/>
  <c r="X276" i="6"/>
  <c r="Z275" i="6"/>
  <c r="C275" i="6"/>
  <c r="D274" i="6"/>
  <c r="H273" i="6"/>
  <c r="J272" i="6"/>
  <c r="K271" i="6"/>
  <c r="M270" i="6"/>
  <c r="O269" i="6"/>
  <c r="P268" i="6"/>
  <c r="R267" i="6"/>
  <c r="T266" i="6"/>
  <c r="U265" i="6"/>
  <c r="W264" i="6"/>
  <c r="Y263" i="6"/>
  <c r="Z262" i="6"/>
  <c r="C262" i="6"/>
  <c r="I261" i="6"/>
  <c r="P260" i="6"/>
  <c r="W259" i="6"/>
  <c r="J259" i="6"/>
  <c r="Y258" i="6"/>
  <c r="Q258" i="6"/>
  <c r="I258" i="6"/>
  <c r="X257" i="6"/>
  <c r="P257" i="6"/>
  <c r="H257" i="6"/>
  <c r="W256" i="6"/>
  <c r="O256" i="6"/>
  <c r="G256" i="6"/>
  <c r="V255" i="6"/>
  <c r="N255" i="6"/>
  <c r="D255" i="6"/>
  <c r="U254" i="6"/>
  <c r="M254" i="6"/>
  <c r="C254" i="6"/>
  <c r="T253" i="6"/>
  <c r="L253" i="6"/>
  <c r="B253" i="6"/>
  <c r="S252" i="6"/>
  <c r="K252" i="6"/>
  <c r="Z251" i="6"/>
  <c r="R251" i="6"/>
  <c r="J251" i="6"/>
  <c r="Y250" i="6"/>
  <c r="Q250" i="6"/>
  <c r="I250" i="6"/>
  <c r="X249" i="6"/>
  <c r="P249" i="6"/>
  <c r="H249" i="6"/>
  <c r="W248" i="6"/>
  <c r="O248" i="6"/>
  <c r="G248" i="6"/>
  <c r="V247" i="6"/>
  <c r="N247" i="6"/>
  <c r="D247" i="6"/>
  <c r="U246" i="6"/>
  <c r="M246" i="6"/>
  <c r="C246" i="6"/>
  <c r="T245" i="6"/>
  <c r="L245" i="6"/>
  <c r="B245" i="6"/>
  <c r="S244" i="6"/>
  <c r="K244" i="6"/>
  <c r="Z243" i="6"/>
  <c r="R243" i="6"/>
  <c r="J243" i="6"/>
  <c r="Y242" i="6"/>
  <c r="Q242" i="6"/>
  <c r="I242" i="6"/>
  <c r="X241" i="6"/>
  <c r="P241" i="6"/>
  <c r="H241" i="6"/>
  <c r="W240" i="6"/>
  <c r="S311" i="6"/>
  <c r="L304" i="6"/>
  <c r="C297" i="6"/>
  <c r="M289" i="6"/>
  <c r="D285" i="6"/>
  <c r="D284" i="6"/>
  <c r="G283" i="6"/>
  <c r="I282" i="6"/>
  <c r="K281" i="6"/>
  <c r="L280" i="6"/>
  <c r="N279" i="6"/>
  <c r="P278" i="6"/>
  <c r="Q277" i="6"/>
  <c r="S276" i="6"/>
  <c r="U275" i="6"/>
  <c r="V274" i="6"/>
  <c r="X273" i="6"/>
  <c r="Z272" i="6"/>
  <c r="B272" i="6"/>
  <c r="E272" i="6" s="1"/>
  <c r="D271" i="6"/>
  <c r="H270" i="6"/>
  <c r="I269" i="6"/>
  <c r="K268" i="6"/>
  <c r="M267" i="6"/>
  <c r="N266" i="6"/>
  <c r="P265" i="6"/>
  <c r="R264" i="6"/>
  <c r="S263" i="6"/>
  <c r="U262" i="6"/>
  <c r="W261" i="6"/>
  <c r="B261" i="6"/>
  <c r="E261" i="6" s="1"/>
  <c r="K260" i="6"/>
  <c r="S259" i="6"/>
  <c r="H259" i="6"/>
  <c r="W258" i="6"/>
  <c r="O258" i="6"/>
  <c r="G258" i="6"/>
  <c r="V257" i="6"/>
  <c r="N257" i="6"/>
  <c r="D257" i="6"/>
  <c r="U256" i="6"/>
  <c r="M256" i="6"/>
  <c r="C256" i="6"/>
  <c r="T255" i="6"/>
  <c r="L255" i="6"/>
  <c r="B255" i="6"/>
  <c r="S254" i="6"/>
  <c r="K254" i="6"/>
  <c r="Z253" i="6"/>
  <c r="R253" i="6"/>
  <c r="J253" i="6"/>
  <c r="Y252" i="6"/>
  <c r="Q252" i="6"/>
  <c r="I252" i="6"/>
  <c r="X251" i="6"/>
  <c r="P251" i="6"/>
  <c r="H251" i="6"/>
  <c r="W250" i="6"/>
  <c r="O250" i="6"/>
  <c r="G250" i="6"/>
  <c r="V249" i="6"/>
  <c r="N249" i="6"/>
  <c r="D249" i="6"/>
  <c r="U248" i="6"/>
  <c r="M248" i="6"/>
  <c r="C248" i="6"/>
  <c r="T247" i="6"/>
  <c r="L247" i="6"/>
  <c r="B247" i="6"/>
  <c r="S246" i="6"/>
  <c r="K246" i="6"/>
  <c r="Z245" i="6"/>
  <c r="R245" i="6"/>
  <c r="J245" i="6"/>
  <c r="Y244" i="6"/>
  <c r="Q244" i="6"/>
  <c r="I244" i="6"/>
  <c r="X243" i="6"/>
  <c r="P243" i="6"/>
  <c r="H243" i="6"/>
  <c r="W242" i="6"/>
  <c r="O242" i="6"/>
  <c r="G242" i="6"/>
  <c r="V241" i="6"/>
  <c r="N241" i="6"/>
  <c r="D241" i="6"/>
  <c r="U240" i="6"/>
  <c r="Z310" i="6"/>
  <c r="K303" i="6"/>
  <c r="B296" i="6"/>
  <c r="E296" i="6" s="1"/>
  <c r="T288" i="6"/>
  <c r="Y284" i="6"/>
  <c r="Z283" i="6"/>
  <c r="C283" i="6"/>
  <c r="D282" i="6"/>
  <c r="H281" i="6"/>
  <c r="J280" i="6"/>
  <c r="K279" i="6"/>
  <c r="M278" i="6"/>
  <c r="O277" i="6"/>
  <c r="P276" i="6"/>
  <c r="R275" i="6"/>
  <c r="T274" i="6"/>
  <c r="U273" i="6"/>
  <c r="W272" i="6"/>
  <c r="Y271" i="6"/>
  <c r="Z270" i="6"/>
  <c r="C270" i="6"/>
  <c r="G269" i="6"/>
  <c r="H268" i="6"/>
  <c r="J267" i="6"/>
  <c r="L266" i="6"/>
  <c r="M265" i="6"/>
  <c r="O264" i="6"/>
  <c r="Q263" i="6"/>
  <c r="R262" i="6"/>
  <c r="T261" i="6"/>
  <c r="Y260" i="6"/>
  <c r="I260" i="6"/>
  <c r="R259" i="6"/>
  <c r="G259" i="6"/>
  <c r="V258" i="6"/>
  <c r="N258" i="6"/>
  <c r="D258" i="6"/>
  <c r="U257" i="6"/>
  <c r="M257" i="6"/>
  <c r="C257" i="6"/>
  <c r="T256" i="6"/>
  <c r="L256" i="6"/>
  <c r="B256" i="6"/>
  <c r="S255" i="6"/>
  <c r="K255" i="6"/>
  <c r="Z254" i="6"/>
  <c r="R254" i="6"/>
  <c r="J254" i="6"/>
  <c r="Y253" i="6"/>
  <c r="Q253" i="6"/>
  <c r="I253" i="6"/>
  <c r="X252" i="6"/>
  <c r="P252" i="6"/>
  <c r="H252" i="6"/>
  <c r="W251" i="6"/>
  <c r="O251" i="6"/>
  <c r="G251" i="6"/>
  <c r="V250" i="6"/>
  <c r="N250" i="6"/>
  <c r="D250" i="6"/>
  <c r="U249" i="6"/>
  <c r="M249" i="6"/>
  <c r="C249" i="6"/>
  <c r="T248" i="6"/>
  <c r="L248" i="6"/>
  <c r="B248" i="6"/>
  <c r="E248" i="6" s="1"/>
  <c r="S247" i="6"/>
  <c r="K247" i="6"/>
  <c r="Z246" i="6"/>
  <c r="R246" i="6"/>
  <c r="J246" i="6"/>
  <c r="Y245" i="6"/>
  <c r="Q245" i="6"/>
  <c r="I245" i="6"/>
  <c r="X244" i="6"/>
  <c r="P244" i="6"/>
  <c r="H244" i="6"/>
  <c r="W243" i="6"/>
  <c r="O243" i="6"/>
  <c r="G243" i="6"/>
  <c r="V242" i="6"/>
  <c r="N242" i="6"/>
  <c r="X308" i="6"/>
  <c r="Q301" i="6"/>
  <c r="J294" i="6"/>
  <c r="R286" i="6"/>
  <c r="T284" i="6"/>
  <c r="U283" i="6"/>
  <c r="V282" i="6"/>
  <c r="X281" i="6"/>
  <c r="Z280" i="6"/>
  <c r="B280" i="6"/>
  <c r="E280" i="6" s="1"/>
  <c r="D279" i="6"/>
  <c r="H278" i="6"/>
  <c r="I277" i="6"/>
  <c r="K276" i="6"/>
  <c r="M275" i="6"/>
  <c r="N274" i="6"/>
  <c r="P273" i="6"/>
  <c r="R272" i="6"/>
  <c r="S271" i="6"/>
  <c r="U270" i="6"/>
  <c r="W269" i="6"/>
  <c r="X268" i="6"/>
  <c r="Z267" i="6"/>
  <c r="C267" i="6"/>
  <c r="D266" i="6"/>
  <c r="H265" i="6"/>
  <c r="J264" i="6"/>
  <c r="K263" i="6"/>
  <c r="M262" i="6"/>
  <c r="O261" i="6"/>
  <c r="V260" i="6"/>
  <c r="D260" i="6"/>
  <c r="O259" i="6"/>
  <c r="C259" i="6"/>
  <c r="T258" i="6"/>
  <c r="L258" i="6"/>
  <c r="B258" i="6"/>
  <c r="S257" i="6"/>
  <c r="K257" i="6"/>
  <c r="Z256" i="6"/>
  <c r="R256" i="6"/>
  <c r="J256" i="6"/>
  <c r="Y255" i="6"/>
  <c r="Q255" i="6"/>
  <c r="I255" i="6"/>
  <c r="X254" i="6"/>
  <c r="P254" i="6"/>
  <c r="H254" i="6"/>
  <c r="W253" i="6"/>
  <c r="O253" i="6"/>
  <c r="G253" i="6"/>
  <c r="V252" i="6"/>
  <c r="N252" i="6"/>
  <c r="D252" i="6"/>
  <c r="U251" i="6"/>
  <c r="M251" i="6"/>
  <c r="C251" i="6"/>
  <c r="T250" i="6"/>
  <c r="L250" i="6"/>
  <c r="B250" i="6"/>
  <c r="E250" i="6" s="1"/>
  <c r="S249" i="6"/>
  <c r="K249" i="6"/>
  <c r="Z248" i="6"/>
  <c r="R248" i="6"/>
  <c r="J248" i="6"/>
  <c r="Y247" i="6"/>
  <c r="Q247" i="6"/>
  <c r="I247" i="6"/>
  <c r="X246" i="6"/>
  <c r="P246" i="6"/>
  <c r="H246" i="6"/>
  <c r="W245" i="6"/>
  <c r="O245" i="6"/>
  <c r="G245" i="6"/>
  <c r="V244" i="6"/>
  <c r="N244" i="6"/>
  <c r="D244" i="6"/>
  <c r="U243" i="6"/>
  <c r="M243" i="6"/>
  <c r="C243" i="6"/>
  <c r="T242" i="6"/>
  <c r="L242" i="6"/>
  <c r="B242" i="6"/>
  <c r="S241" i="6"/>
  <c r="K241" i="6"/>
  <c r="H308" i="6"/>
  <c r="P300" i="6"/>
  <c r="I293" i="6"/>
  <c r="Y285" i="6"/>
  <c r="P284" i="6"/>
  <c r="R283" i="6"/>
  <c r="T282" i="6"/>
  <c r="U281" i="6"/>
  <c r="W280" i="6"/>
  <c r="Y279" i="6"/>
  <c r="Z278" i="6"/>
  <c r="C278" i="6"/>
  <c r="G277" i="6"/>
  <c r="H276" i="6"/>
  <c r="J275" i="6"/>
  <c r="L274" i="6"/>
  <c r="M273" i="6"/>
  <c r="O272" i="6"/>
  <c r="Q271" i="6"/>
  <c r="R270" i="6"/>
  <c r="T269" i="6"/>
  <c r="V268" i="6"/>
  <c r="W267" i="6"/>
  <c r="Y266" i="6"/>
  <c r="B266" i="6"/>
  <c r="E266" i="6" s="1"/>
  <c r="C265" i="6"/>
  <c r="G264" i="6"/>
  <c r="I263" i="6"/>
  <c r="J262" i="6"/>
  <c r="L261" i="6"/>
  <c r="S260" i="6"/>
  <c r="Z259" i="6"/>
  <c r="M259" i="6"/>
  <c r="B259" i="6"/>
  <c r="S258" i="6"/>
  <c r="K258" i="6"/>
  <c r="Z257" i="6"/>
  <c r="R257" i="6"/>
  <c r="J257" i="6"/>
  <c r="Y256" i="6"/>
  <c r="Q256" i="6"/>
  <c r="I256" i="6"/>
  <c r="X255" i="6"/>
  <c r="P255" i="6"/>
  <c r="H255" i="6"/>
  <c r="W254" i="6"/>
  <c r="O254" i="6"/>
  <c r="G254" i="6"/>
  <c r="V253" i="6"/>
  <c r="N253" i="6"/>
  <c r="D253" i="6"/>
  <c r="U252" i="6"/>
  <c r="M252" i="6"/>
  <c r="C252" i="6"/>
  <c r="T251" i="6"/>
  <c r="L251" i="6"/>
  <c r="B251" i="6"/>
  <c r="E251" i="6" s="1"/>
  <c r="S250" i="6"/>
  <c r="K250" i="6"/>
  <c r="Z249" i="6"/>
  <c r="R249" i="6"/>
  <c r="J249" i="6"/>
  <c r="Y248" i="6"/>
  <c r="Q248" i="6"/>
  <c r="I248" i="6"/>
  <c r="X247" i="6"/>
  <c r="P247" i="6"/>
  <c r="H247" i="6"/>
  <c r="W246" i="6"/>
  <c r="O246" i="6"/>
  <c r="G246" i="6"/>
  <c r="V245" i="6"/>
  <c r="N245" i="6"/>
  <c r="D245" i="6"/>
  <c r="U244" i="6"/>
  <c r="M244" i="6"/>
  <c r="C244" i="6"/>
  <c r="T243" i="6"/>
  <c r="L243" i="6"/>
  <c r="B243" i="6"/>
  <c r="E243" i="6" s="1"/>
  <c r="S242" i="6"/>
  <c r="K242" i="6"/>
  <c r="Z241" i="6"/>
  <c r="R241" i="6"/>
  <c r="J241" i="6"/>
  <c r="Y309" i="6"/>
  <c r="N290" i="6"/>
  <c r="O283" i="6"/>
  <c r="C281" i="6"/>
  <c r="R278" i="6"/>
  <c r="D276" i="6"/>
  <c r="S273" i="6"/>
  <c r="I271" i="6"/>
  <c r="S268" i="6"/>
  <c r="I266" i="6"/>
  <c r="V263" i="6"/>
  <c r="J261" i="6"/>
  <c r="P259" i="6"/>
  <c r="P258" i="6"/>
  <c r="Q257" i="6"/>
  <c r="S256" i="6"/>
  <c r="U255" i="6"/>
  <c r="V254" i="6"/>
  <c r="X253" i="6"/>
  <c r="Z252" i="6"/>
  <c r="B252" i="6"/>
  <c r="D251" i="6"/>
  <c r="H250" i="6"/>
  <c r="I249" i="6"/>
  <c r="K248" i="6"/>
  <c r="M247" i="6"/>
  <c r="N246" i="6"/>
  <c r="P245" i="6"/>
  <c r="R244" i="6"/>
  <c r="S243" i="6"/>
  <c r="U242" i="6"/>
  <c r="Y241" i="6"/>
  <c r="I241" i="6"/>
  <c r="T240" i="6"/>
  <c r="L240" i="6"/>
  <c r="B240" i="6"/>
  <c r="S239" i="6"/>
  <c r="K239" i="6"/>
  <c r="Z238" i="6"/>
  <c r="R238" i="6"/>
  <c r="J238" i="6"/>
  <c r="Y237" i="6"/>
  <c r="Q237" i="6"/>
  <c r="I237" i="6"/>
  <c r="X236" i="6"/>
  <c r="P236" i="6"/>
  <c r="H236" i="6"/>
  <c r="W235" i="6"/>
  <c r="O235" i="6"/>
  <c r="G235" i="6"/>
  <c r="V234" i="6"/>
  <c r="N234" i="6"/>
  <c r="D234" i="6"/>
  <c r="U233" i="6"/>
  <c r="M233" i="6"/>
  <c r="C233" i="6"/>
  <c r="T232" i="6"/>
  <c r="L232" i="6"/>
  <c r="B232" i="6"/>
  <c r="S231" i="6"/>
  <c r="K231" i="6"/>
  <c r="Z230" i="6"/>
  <c r="R230" i="6"/>
  <c r="J230" i="6"/>
  <c r="Y229" i="6"/>
  <c r="Q229" i="6"/>
  <c r="I229" i="6"/>
  <c r="X228" i="6"/>
  <c r="P228" i="6"/>
  <c r="H228" i="6"/>
  <c r="X227" i="6"/>
  <c r="P227" i="6"/>
  <c r="H227" i="6"/>
  <c r="X226" i="6"/>
  <c r="P226" i="6"/>
  <c r="H226" i="6"/>
  <c r="X225" i="6"/>
  <c r="P225" i="6"/>
  <c r="H225" i="6"/>
  <c r="X224" i="6"/>
  <c r="P224" i="6"/>
  <c r="H224" i="6"/>
  <c r="X223" i="6"/>
  <c r="P223" i="6"/>
  <c r="H223" i="6"/>
  <c r="X222" i="6"/>
  <c r="P222" i="6"/>
  <c r="H222" i="6"/>
  <c r="X221" i="6"/>
  <c r="P221" i="6"/>
  <c r="H221" i="6"/>
  <c r="X220" i="6"/>
  <c r="P220" i="6"/>
  <c r="H220" i="6"/>
  <c r="G307" i="6"/>
  <c r="S287" i="6"/>
  <c r="J283" i="6"/>
  <c r="T280" i="6"/>
  <c r="J278" i="6"/>
  <c r="W275" i="6"/>
  <c r="K273" i="6"/>
  <c r="X270" i="6"/>
  <c r="N268" i="6"/>
  <c r="X265" i="6"/>
  <c r="N263" i="6"/>
  <c r="G261" i="6"/>
  <c r="K259" i="6"/>
  <c r="M258" i="6"/>
  <c r="O257" i="6"/>
  <c r="P256" i="6"/>
  <c r="R255" i="6"/>
  <c r="T254" i="6"/>
  <c r="U253" i="6"/>
  <c r="W252" i="6"/>
  <c r="Y251" i="6"/>
  <c r="Z250" i="6"/>
  <c r="C250" i="6"/>
  <c r="G249" i="6"/>
  <c r="H248" i="6"/>
  <c r="J247" i="6"/>
  <c r="L246" i="6"/>
  <c r="M245" i="6"/>
  <c r="O244" i="6"/>
  <c r="Q243" i="6"/>
  <c r="R242" i="6"/>
  <c r="W241" i="6"/>
  <c r="G241" i="6"/>
  <c r="S240" i="6"/>
  <c r="K240" i="6"/>
  <c r="Z239" i="6"/>
  <c r="R239" i="6"/>
  <c r="J239" i="6"/>
  <c r="Y238" i="6"/>
  <c r="Q238" i="6"/>
  <c r="I238" i="6"/>
  <c r="X237" i="6"/>
  <c r="P237" i="6"/>
  <c r="H237" i="6"/>
  <c r="W236" i="6"/>
  <c r="O236" i="6"/>
  <c r="G236" i="6"/>
  <c r="V235" i="6"/>
  <c r="N235" i="6"/>
  <c r="D235" i="6"/>
  <c r="U234" i="6"/>
  <c r="M234" i="6"/>
  <c r="C234" i="6"/>
  <c r="T233" i="6"/>
  <c r="L233" i="6"/>
  <c r="B233" i="6"/>
  <c r="S232" i="6"/>
  <c r="K232" i="6"/>
  <c r="Z231" i="6"/>
  <c r="R231" i="6"/>
  <c r="J231" i="6"/>
  <c r="Y230" i="6"/>
  <c r="Q230" i="6"/>
  <c r="I230" i="6"/>
  <c r="X229" i="6"/>
  <c r="P229" i="6"/>
  <c r="H229" i="6"/>
  <c r="W228" i="6"/>
  <c r="O228" i="6"/>
  <c r="G228" i="6"/>
  <c r="W227" i="6"/>
  <c r="O227" i="6"/>
  <c r="G227" i="6"/>
  <c r="W226" i="6"/>
  <c r="O226" i="6"/>
  <c r="G226" i="6"/>
  <c r="W225" i="6"/>
  <c r="O225" i="6"/>
  <c r="G225" i="6"/>
  <c r="W224" i="6"/>
  <c r="O224" i="6"/>
  <c r="G224" i="6"/>
  <c r="W223" i="6"/>
  <c r="O223" i="6"/>
  <c r="G223" i="6"/>
  <c r="W222" i="6"/>
  <c r="O222" i="6"/>
  <c r="G222" i="6"/>
  <c r="W221" i="6"/>
  <c r="O221" i="6"/>
  <c r="G221" i="6"/>
  <c r="W220" i="6"/>
  <c r="O220" i="6"/>
  <c r="G220" i="6"/>
  <c r="W219" i="6"/>
  <c r="O219" i="6"/>
  <c r="M305" i="6"/>
  <c r="Q285" i="6"/>
  <c r="Y282" i="6"/>
  <c r="O280" i="6"/>
  <c r="Y277" i="6"/>
  <c r="O275" i="6"/>
  <c r="C273" i="6"/>
  <c r="P270" i="6"/>
  <c r="D268" i="6"/>
  <c r="S265" i="6"/>
  <c r="D263" i="6"/>
  <c r="X260" i="6"/>
  <c r="I259" i="6"/>
  <c r="J258" i="6"/>
  <c r="L257" i="6"/>
  <c r="N256" i="6"/>
  <c r="O255" i="6"/>
  <c r="Q254" i="6"/>
  <c r="S253" i="6"/>
  <c r="T252" i="6"/>
  <c r="V251" i="6"/>
  <c r="X250" i="6"/>
  <c r="Y249" i="6"/>
  <c r="B249" i="6"/>
  <c r="D248" i="6"/>
  <c r="G247" i="6"/>
  <c r="I246" i="6"/>
  <c r="K245" i="6"/>
  <c r="L244" i="6"/>
  <c r="N243" i="6"/>
  <c r="P242" i="6"/>
  <c r="U241" i="6"/>
  <c r="C241" i="6"/>
  <c r="R240" i="6"/>
  <c r="J240" i="6"/>
  <c r="Y239" i="6"/>
  <c r="Q239" i="6"/>
  <c r="I239" i="6"/>
  <c r="X238" i="6"/>
  <c r="P238" i="6"/>
  <c r="H238" i="6"/>
  <c r="W237" i="6"/>
  <c r="O237" i="6"/>
  <c r="G237" i="6"/>
  <c r="V236" i="6"/>
  <c r="N236" i="6"/>
  <c r="D236" i="6"/>
  <c r="U235" i="6"/>
  <c r="M235" i="6"/>
  <c r="C235" i="6"/>
  <c r="T234" i="6"/>
  <c r="L234" i="6"/>
  <c r="B234" i="6"/>
  <c r="E234" i="6" s="1"/>
  <c r="S233" i="6"/>
  <c r="K233" i="6"/>
  <c r="Z232" i="6"/>
  <c r="R232" i="6"/>
  <c r="J232" i="6"/>
  <c r="Y231" i="6"/>
  <c r="Q231" i="6"/>
  <c r="I231" i="6"/>
  <c r="X230" i="6"/>
  <c r="P230" i="6"/>
  <c r="H230" i="6"/>
  <c r="W229" i="6"/>
  <c r="O229" i="6"/>
  <c r="G229" i="6"/>
  <c r="V228" i="6"/>
  <c r="N228" i="6"/>
  <c r="V227" i="6"/>
  <c r="N227" i="6"/>
  <c r="V226" i="6"/>
  <c r="W299" i="6"/>
  <c r="W284" i="6"/>
  <c r="L282" i="6"/>
  <c r="V279" i="6"/>
  <c r="L277" i="6"/>
  <c r="Y274" i="6"/>
  <c r="L272" i="6"/>
  <c r="Y269" i="6"/>
  <c r="O267" i="6"/>
  <c r="Z264" i="6"/>
  <c r="P262" i="6"/>
  <c r="N260" i="6"/>
  <c r="Z258" i="6"/>
  <c r="C258" i="6"/>
  <c r="G257" i="6"/>
  <c r="H256" i="6"/>
  <c r="J255" i="6"/>
  <c r="L254" i="6"/>
  <c r="M253" i="6"/>
  <c r="O252" i="6"/>
  <c r="Q251" i="6"/>
  <c r="R250" i="6"/>
  <c r="T249" i="6"/>
  <c r="V248" i="6"/>
  <c r="W247" i="6"/>
  <c r="Y246" i="6"/>
  <c r="B246" i="6"/>
  <c r="E246" i="6" s="1"/>
  <c r="C245" i="6"/>
  <c r="G244" i="6"/>
  <c r="I243" i="6"/>
  <c r="J242" i="6"/>
  <c r="Q241" i="6"/>
  <c r="Z240" i="6"/>
  <c r="P240" i="6"/>
  <c r="H240" i="6"/>
  <c r="W239" i="6"/>
  <c r="O239" i="6"/>
  <c r="G239" i="6"/>
  <c r="V238" i="6"/>
  <c r="N238" i="6"/>
  <c r="D238" i="6"/>
  <c r="U237" i="6"/>
  <c r="M237" i="6"/>
  <c r="C237" i="6"/>
  <c r="T236" i="6"/>
  <c r="L236" i="6"/>
  <c r="B236" i="6"/>
  <c r="S235" i="6"/>
  <c r="K235" i="6"/>
  <c r="Z234" i="6"/>
  <c r="R234" i="6"/>
  <c r="J234" i="6"/>
  <c r="Y233" i="6"/>
  <c r="Q233" i="6"/>
  <c r="I233" i="6"/>
  <c r="X232" i="6"/>
  <c r="P232" i="6"/>
  <c r="H232" i="6"/>
  <c r="W231" i="6"/>
  <c r="O231" i="6"/>
  <c r="G231" i="6"/>
  <c r="V230" i="6"/>
  <c r="N230" i="6"/>
  <c r="D230" i="6"/>
  <c r="U229" i="6"/>
  <c r="M229" i="6"/>
  <c r="C229" i="6"/>
  <c r="T228" i="6"/>
  <c r="L228" i="6"/>
  <c r="C228" i="6"/>
  <c r="T227" i="6"/>
  <c r="L227" i="6"/>
  <c r="C227" i="6"/>
  <c r="T226" i="6"/>
  <c r="L226" i="6"/>
  <c r="C226" i="6"/>
  <c r="T225" i="6"/>
  <c r="L225" i="6"/>
  <c r="C225" i="6"/>
  <c r="T224" i="6"/>
  <c r="L224" i="6"/>
  <c r="C224" i="6"/>
  <c r="T223" i="6"/>
  <c r="L223" i="6"/>
  <c r="C223" i="6"/>
  <c r="T222" i="6"/>
  <c r="L222" i="6"/>
  <c r="C222" i="6"/>
  <c r="T221" i="6"/>
  <c r="L221" i="6"/>
  <c r="C221" i="6"/>
  <c r="T220" i="6"/>
  <c r="U297" i="6"/>
  <c r="N284" i="6"/>
  <c r="B282" i="6"/>
  <c r="E282" i="6" s="1"/>
  <c r="Q279" i="6"/>
  <c r="B277" i="6"/>
  <c r="E277" i="6" s="1"/>
  <c r="Q274" i="6"/>
  <c r="G272" i="6"/>
  <c r="Q269" i="6"/>
  <c r="G267" i="6"/>
  <c r="T264" i="6"/>
  <c r="H262" i="6"/>
  <c r="H260" i="6"/>
  <c r="X258" i="6"/>
  <c r="Y257" i="6"/>
  <c r="B257" i="6"/>
  <c r="D256" i="6"/>
  <c r="G255" i="6"/>
  <c r="I254" i="6"/>
  <c r="K253" i="6"/>
  <c r="L252" i="6"/>
  <c r="N251" i="6"/>
  <c r="P250" i="6"/>
  <c r="Q249" i="6"/>
  <c r="S248" i="6"/>
  <c r="U247" i="6"/>
  <c r="V246" i="6"/>
  <c r="X245" i="6"/>
  <c r="Z244" i="6"/>
  <c r="B244" i="6"/>
  <c r="D243" i="6"/>
  <c r="H242" i="6"/>
  <c r="O241" i="6"/>
  <c r="Y240" i="6"/>
  <c r="O240" i="6"/>
  <c r="G240" i="6"/>
  <c r="V239" i="6"/>
  <c r="N239" i="6"/>
  <c r="D239" i="6"/>
  <c r="U238" i="6"/>
  <c r="M238" i="6"/>
  <c r="C238" i="6"/>
  <c r="T237" i="6"/>
  <c r="L237" i="6"/>
  <c r="B237" i="6"/>
  <c r="S236" i="6"/>
  <c r="K236" i="6"/>
  <c r="Z235" i="6"/>
  <c r="R235" i="6"/>
  <c r="J235" i="6"/>
  <c r="Y234" i="6"/>
  <c r="Q234" i="6"/>
  <c r="I234" i="6"/>
  <c r="X233" i="6"/>
  <c r="P233" i="6"/>
  <c r="H233" i="6"/>
  <c r="W232" i="6"/>
  <c r="O232" i="6"/>
  <c r="G232" i="6"/>
  <c r="V231" i="6"/>
  <c r="N231" i="6"/>
  <c r="D231" i="6"/>
  <c r="U230" i="6"/>
  <c r="M230" i="6"/>
  <c r="C230" i="6"/>
  <c r="T229" i="6"/>
  <c r="L229" i="6"/>
  <c r="B229" i="6"/>
  <c r="E229" i="6" s="1"/>
  <c r="S228" i="6"/>
  <c r="K228" i="6"/>
  <c r="B228" i="6"/>
  <c r="S227" i="6"/>
  <c r="K227" i="6"/>
  <c r="B227" i="6"/>
  <c r="E227" i="6" s="1"/>
  <c r="S226" i="6"/>
  <c r="K226" i="6"/>
  <c r="B226" i="6"/>
  <c r="S225" i="6"/>
  <c r="K225" i="6"/>
  <c r="B225" i="6"/>
  <c r="E225" i="6" s="1"/>
  <c r="S224" i="6"/>
  <c r="K224" i="6"/>
  <c r="B224" i="6"/>
  <c r="S223" i="6"/>
  <c r="K223" i="6"/>
  <c r="B223" i="6"/>
  <c r="Q282" i="6"/>
  <c r="N276" i="6"/>
  <c r="L269" i="6"/>
  <c r="X262" i="6"/>
  <c r="R258" i="6"/>
  <c r="Z255" i="6"/>
  <c r="P253" i="6"/>
  <c r="I251" i="6"/>
  <c r="P248" i="6"/>
  <c r="D246" i="6"/>
  <c r="V243" i="6"/>
  <c r="M241" i="6"/>
  <c r="I240" i="6"/>
  <c r="L239" i="6"/>
  <c r="L238" i="6"/>
  <c r="N237" i="6"/>
  <c r="Q236" i="6"/>
  <c r="Q235" i="6"/>
  <c r="S234" i="6"/>
  <c r="V233" i="6"/>
  <c r="V232" i="6"/>
  <c r="X231" i="6"/>
  <c r="B231" i="6"/>
  <c r="B230" i="6"/>
  <c r="D229" i="6"/>
  <c r="I228" i="6"/>
  <c r="J227" i="6"/>
  <c r="N226" i="6"/>
  <c r="V225" i="6"/>
  <c r="N224" i="6"/>
  <c r="V223" i="6"/>
  <c r="Q222" i="6"/>
  <c r="B222" i="6"/>
  <c r="E222" i="6" s="1"/>
  <c r="N221" i="6"/>
  <c r="Z220" i="6"/>
  <c r="M220" i="6"/>
  <c r="B220" i="6"/>
  <c r="R219" i="6"/>
  <c r="I219" i="6"/>
  <c r="Y218" i="6"/>
  <c r="Q218" i="6"/>
  <c r="I218" i="6"/>
  <c r="Y217" i="6"/>
  <c r="Q217" i="6"/>
  <c r="I217" i="6"/>
  <c r="Y216" i="6"/>
  <c r="Q216" i="6"/>
  <c r="I216" i="6"/>
  <c r="Y215" i="6"/>
  <c r="Q215" i="6"/>
  <c r="I215" i="6"/>
  <c r="Y214" i="6"/>
  <c r="Q214" i="6"/>
  <c r="I214" i="6"/>
  <c r="Y213" i="6"/>
  <c r="Q213" i="6"/>
  <c r="I213" i="6"/>
  <c r="Y212" i="6"/>
  <c r="Q212" i="6"/>
  <c r="I212" i="6"/>
  <c r="Y211" i="6"/>
  <c r="Q211" i="6"/>
  <c r="I211" i="6"/>
  <c r="Y210" i="6"/>
  <c r="Q210" i="6"/>
  <c r="I210" i="6"/>
  <c r="Y209" i="6"/>
  <c r="Q209" i="6"/>
  <c r="I209" i="6"/>
  <c r="Y208" i="6"/>
  <c r="Q208" i="6"/>
  <c r="I208" i="6"/>
  <c r="Y207" i="6"/>
  <c r="Q207" i="6"/>
  <c r="I207" i="6"/>
  <c r="Y206" i="6"/>
  <c r="Q206" i="6"/>
  <c r="I206" i="6"/>
  <c r="Y205" i="6"/>
  <c r="Q205" i="6"/>
  <c r="I205" i="6"/>
  <c r="Y204" i="6"/>
  <c r="Q204" i="6"/>
  <c r="T312" i="6"/>
  <c r="S281" i="6"/>
  <c r="G275" i="6"/>
  <c r="B269" i="6"/>
  <c r="E269" i="6" s="1"/>
  <c r="Y261" i="6"/>
  <c r="H258" i="6"/>
  <c r="W255" i="6"/>
  <c r="H253" i="6"/>
  <c r="U250" i="6"/>
  <c r="N248" i="6"/>
  <c r="U245" i="6"/>
  <c r="K243" i="6"/>
  <c r="L241" i="6"/>
  <c r="D240" i="6"/>
  <c r="H239" i="6"/>
  <c r="K238" i="6"/>
  <c r="K237" i="6"/>
  <c r="M236" i="6"/>
  <c r="P235" i="6"/>
  <c r="P234" i="6"/>
  <c r="R233" i="6"/>
  <c r="U232" i="6"/>
  <c r="U231" i="6"/>
  <c r="W230" i="6"/>
  <c r="Z229" i="6"/>
  <c r="Z228" i="6"/>
  <c r="D228" i="6"/>
  <c r="I227" i="6"/>
  <c r="M226" i="6"/>
  <c r="U225" i="6"/>
  <c r="D225" i="6"/>
  <c r="M224" i="6"/>
  <c r="U223" i="6"/>
  <c r="D223" i="6"/>
  <c r="N222" i="6"/>
  <c r="Z221" i="6"/>
  <c r="M221" i="6"/>
  <c r="Y220" i="6"/>
  <c r="L220" i="6"/>
  <c r="Z219" i="6"/>
  <c r="Q219" i="6"/>
  <c r="H219" i="6"/>
  <c r="X218" i="6"/>
  <c r="P218" i="6"/>
  <c r="H218" i="6"/>
  <c r="X217" i="6"/>
  <c r="P217" i="6"/>
  <c r="H217" i="6"/>
  <c r="X216" i="6"/>
  <c r="P216" i="6"/>
  <c r="H216" i="6"/>
  <c r="X215" i="6"/>
  <c r="P215" i="6"/>
  <c r="H215" i="6"/>
  <c r="X214" i="6"/>
  <c r="P214" i="6"/>
  <c r="H214" i="6"/>
  <c r="X213" i="6"/>
  <c r="P213" i="6"/>
  <c r="H213" i="6"/>
  <c r="X212" i="6"/>
  <c r="P212" i="6"/>
  <c r="H212" i="6"/>
  <c r="X211" i="6"/>
  <c r="P211" i="6"/>
  <c r="H211" i="6"/>
  <c r="X210" i="6"/>
  <c r="P210" i="6"/>
  <c r="H210" i="6"/>
  <c r="X209" i="6"/>
  <c r="P209" i="6"/>
  <c r="H209" i="6"/>
  <c r="X208" i="6"/>
  <c r="P208" i="6"/>
  <c r="H208" i="6"/>
  <c r="X207" i="6"/>
  <c r="P207" i="6"/>
  <c r="H207" i="6"/>
  <c r="X206" i="6"/>
  <c r="P206" i="6"/>
  <c r="H206" i="6"/>
  <c r="X205" i="6"/>
  <c r="P205" i="6"/>
  <c r="H205" i="6"/>
  <c r="X204" i="6"/>
  <c r="P204" i="6"/>
  <c r="H204" i="6"/>
  <c r="X203" i="6"/>
  <c r="P203" i="6"/>
  <c r="H203" i="6"/>
  <c r="X202" i="6"/>
  <c r="P202" i="6"/>
  <c r="H202" i="6"/>
  <c r="X201" i="6"/>
  <c r="P201" i="6"/>
  <c r="H201" i="6"/>
  <c r="X200" i="6"/>
  <c r="P200" i="6"/>
  <c r="H200" i="6"/>
  <c r="X199" i="6"/>
  <c r="P199" i="6"/>
  <c r="H199" i="6"/>
  <c r="X198" i="6"/>
  <c r="P198" i="6"/>
  <c r="H198" i="6"/>
  <c r="R302" i="6"/>
  <c r="M281" i="6"/>
  <c r="I274" i="6"/>
  <c r="U267" i="6"/>
  <c r="Q261" i="6"/>
  <c r="W257" i="6"/>
  <c r="M255" i="6"/>
  <c r="C253" i="6"/>
  <c r="M250" i="6"/>
  <c r="Z247" i="6"/>
  <c r="S245" i="6"/>
  <c r="Z242" i="6"/>
  <c r="B241" i="6"/>
  <c r="E241" i="6" s="1"/>
  <c r="C240" i="6"/>
  <c r="C239" i="6"/>
  <c r="G238" i="6"/>
  <c r="J237" i="6"/>
  <c r="J236" i="6"/>
  <c r="L235" i="6"/>
  <c r="O234" i="6"/>
  <c r="O233" i="6"/>
  <c r="Q232" i="6"/>
  <c r="T231" i="6"/>
  <c r="T230" i="6"/>
  <c r="V229" i="6"/>
  <c r="Y228" i="6"/>
  <c r="Z227" i="6"/>
  <c r="D227" i="6"/>
  <c r="J226" i="6"/>
  <c r="R225" i="6"/>
  <c r="Z224" i="6"/>
  <c r="J224" i="6"/>
  <c r="R223" i="6"/>
  <c r="Z222" i="6"/>
  <c r="M222" i="6"/>
  <c r="Y221" i="6"/>
  <c r="K221" i="6"/>
  <c r="V220" i="6"/>
  <c r="K220" i="6"/>
  <c r="Y219" i="6"/>
  <c r="P219" i="6"/>
  <c r="G219" i="6"/>
  <c r="W218" i="6"/>
  <c r="O218" i="6"/>
  <c r="G218" i="6"/>
  <c r="W217" i="6"/>
  <c r="O217" i="6"/>
  <c r="G217" i="6"/>
  <c r="W216" i="6"/>
  <c r="O216" i="6"/>
  <c r="G216" i="6"/>
  <c r="W215" i="6"/>
  <c r="O215" i="6"/>
  <c r="G215" i="6"/>
  <c r="W214" i="6"/>
  <c r="O214" i="6"/>
  <c r="G214" i="6"/>
  <c r="W213" i="6"/>
  <c r="O213" i="6"/>
  <c r="G213" i="6"/>
  <c r="W212" i="6"/>
  <c r="O212" i="6"/>
  <c r="G212" i="6"/>
  <c r="W211" i="6"/>
  <c r="O211" i="6"/>
  <c r="G211" i="6"/>
  <c r="W210" i="6"/>
  <c r="O210" i="6"/>
  <c r="G210" i="6"/>
  <c r="W209" i="6"/>
  <c r="O209" i="6"/>
  <c r="G209" i="6"/>
  <c r="W208" i="6"/>
  <c r="O208" i="6"/>
  <c r="G208" i="6"/>
  <c r="W207" i="6"/>
  <c r="O207" i="6"/>
  <c r="G207" i="6"/>
  <c r="W206" i="6"/>
  <c r="O206" i="6"/>
  <c r="G206" i="6"/>
  <c r="W205" i="6"/>
  <c r="O205" i="6"/>
  <c r="G205" i="6"/>
  <c r="W204" i="6"/>
  <c r="O204" i="6"/>
  <c r="G204" i="6"/>
  <c r="W203" i="6"/>
  <c r="O203" i="6"/>
  <c r="G203" i="6"/>
  <c r="W202" i="6"/>
  <c r="O202" i="6"/>
  <c r="G202" i="6"/>
  <c r="W201" i="6"/>
  <c r="O201" i="6"/>
  <c r="Z294" i="6"/>
  <c r="G280" i="6"/>
  <c r="B274" i="6"/>
  <c r="E274" i="6" s="1"/>
  <c r="V266" i="6"/>
  <c r="Q260" i="6"/>
  <c r="T257" i="6"/>
  <c r="C255" i="6"/>
  <c r="R252" i="6"/>
  <c r="J250" i="6"/>
  <c r="R247" i="6"/>
  <c r="H245" i="6"/>
  <c r="X242" i="6"/>
  <c r="X240" i="6"/>
  <c r="X239" i="6"/>
  <c r="B239" i="6"/>
  <c r="B238" i="6"/>
  <c r="E238" i="6" s="1"/>
  <c r="D237" i="6"/>
  <c r="I236" i="6"/>
  <c r="I235" i="6"/>
  <c r="K234" i="6"/>
  <c r="N233" i="6"/>
  <c r="N232" i="6"/>
  <c r="P231" i="6"/>
  <c r="S230" i="6"/>
  <c r="S229" i="6"/>
  <c r="U228" i="6"/>
  <c r="Y227" i="6"/>
  <c r="Z226" i="6"/>
  <c r="I226" i="6"/>
  <c r="Q225" i="6"/>
  <c r="Y224" i="6"/>
  <c r="I224" i="6"/>
  <c r="Q223" i="6"/>
  <c r="Y222" i="6"/>
  <c r="K222" i="6"/>
  <c r="V221" i="6"/>
  <c r="J221" i="6"/>
  <c r="U220" i="6"/>
  <c r="J220" i="6"/>
  <c r="X219" i="6"/>
  <c r="N219" i="6"/>
  <c r="V218" i="6"/>
  <c r="N218" i="6"/>
  <c r="V217" i="6"/>
  <c r="N217" i="6"/>
  <c r="V216" i="6"/>
  <c r="N216" i="6"/>
  <c r="V215" i="6"/>
  <c r="N215" i="6"/>
  <c r="V214" i="6"/>
  <c r="N214" i="6"/>
  <c r="V213" i="6"/>
  <c r="N213" i="6"/>
  <c r="V212" i="6"/>
  <c r="N212" i="6"/>
  <c r="V211" i="6"/>
  <c r="N211" i="6"/>
  <c r="V210" i="6"/>
  <c r="N210" i="6"/>
  <c r="V209" i="6"/>
  <c r="N209" i="6"/>
  <c r="V208" i="6"/>
  <c r="N208" i="6"/>
  <c r="V207" i="6"/>
  <c r="H292" i="6"/>
  <c r="I279" i="6"/>
  <c r="T272" i="6"/>
  <c r="Q266" i="6"/>
  <c r="X259" i="6"/>
  <c r="I257" i="6"/>
  <c r="Y254" i="6"/>
  <c r="J252" i="6"/>
  <c r="W249" i="6"/>
  <c r="O247" i="6"/>
  <c r="W244" i="6"/>
  <c r="M242" i="6"/>
  <c r="V240" i="6"/>
  <c r="U239" i="6"/>
  <c r="W238" i="6"/>
  <c r="Z237" i="6"/>
  <c r="Z236" i="6"/>
  <c r="C236" i="6"/>
  <c r="H235" i="6"/>
  <c r="H234" i="6"/>
  <c r="J233" i="6"/>
  <c r="M232" i="6"/>
  <c r="M231" i="6"/>
  <c r="O230" i="6"/>
  <c r="R229" i="6"/>
  <c r="R228" i="6"/>
  <c r="U227" i="6"/>
  <c r="Y226" i="6"/>
  <c r="N225" i="6"/>
  <c r="V224" i="6"/>
  <c r="N223" i="6"/>
  <c r="V222" i="6"/>
  <c r="J222" i="6"/>
  <c r="U221" i="6"/>
  <c r="I221" i="6"/>
  <c r="S220" i="6"/>
  <c r="I220" i="6"/>
  <c r="V219" i="6"/>
  <c r="M219" i="6"/>
  <c r="D219" i="6"/>
  <c r="U218" i="6"/>
  <c r="M218" i="6"/>
  <c r="D218" i="6"/>
  <c r="U217" i="6"/>
  <c r="M217" i="6"/>
  <c r="D217" i="6"/>
  <c r="U216" i="6"/>
  <c r="M216" i="6"/>
  <c r="D216" i="6"/>
  <c r="U215" i="6"/>
  <c r="M215" i="6"/>
  <c r="D215" i="6"/>
  <c r="U214" i="6"/>
  <c r="M214" i="6"/>
  <c r="D214" i="6"/>
  <c r="U213" i="6"/>
  <c r="M213" i="6"/>
  <c r="D213" i="6"/>
  <c r="U212" i="6"/>
  <c r="M212" i="6"/>
  <c r="D212" i="6"/>
  <c r="U211" i="6"/>
  <c r="M211" i="6"/>
  <c r="D211" i="6"/>
  <c r="U210" i="6"/>
  <c r="M210" i="6"/>
  <c r="D210" i="6"/>
  <c r="U209" i="6"/>
  <c r="M209" i="6"/>
  <c r="D209" i="6"/>
  <c r="U208" i="6"/>
  <c r="M208" i="6"/>
  <c r="D208" i="6"/>
  <c r="U207" i="6"/>
  <c r="M207" i="6"/>
  <c r="D207" i="6"/>
  <c r="U206" i="6"/>
  <c r="M206" i="6"/>
  <c r="D206" i="6"/>
  <c r="U205" i="6"/>
  <c r="M205" i="6"/>
  <c r="D205" i="6"/>
  <c r="U204" i="6"/>
  <c r="M204" i="6"/>
  <c r="I285" i="6"/>
  <c r="X278" i="6"/>
  <c r="V271" i="6"/>
  <c r="K265" i="6"/>
  <c r="U259" i="6"/>
  <c r="X256" i="6"/>
  <c r="N254" i="6"/>
  <c r="G252" i="6"/>
  <c r="O249" i="6"/>
  <c r="C247" i="6"/>
  <c r="T244" i="6"/>
  <c r="D242" i="6"/>
  <c r="Q240" i="6"/>
  <c r="T239" i="6"/>
  <c r="T238" i="6"/>
  <c r="V237" i="6"/>
  <c r="Y236" i="6"/>
  <c r="Y235" i="6"/>
  <c r="B235" i="6"/>
  <c r="E235" i="6" s="1"/>
  <c r="G234" i="6"/>
  <c r="G233" i="6"/>
  <c r="I232" i="6"/>
  <c r="L231" i="6"/>
  <c r="L230" i="6"/>
  <c r="N229" i="6"/>
  <c r="Q228" i="6"/>
  <c r="R227" i="6"/>
  <c r="U226" i="6"/>
  <c r="D226" i="6"/>
  <c r="M225" i="6"/>
  <c r="U224" i="6"/>
  <c r="D224" i="6"/>
  <c r="M223" i="6"/>
  <c r="U222" i="6"/>
  <c r="I222" i="6"/>
  <c r="S221" i="6"/>
  <c r="R220" i="6"/>
  <c r="U219" i="6"/>
  <c r="L219" i="6"/>
  <c r="C219" i="6"/>
  <c r="T218" i="6"/>
  <c r="L218" i="6"/>
  <c r="C218" i="6"/>
  <c r="T217" i="6"/>
  <c r="L217" i="6"/>
  <c r="C217" i="6"/>
  <c r="T216" i="6"/>
  <c r="L216" i="6"/>
  <c r="C216" i="6"/>
  <c r="T215" i="6"/>
  <c r="L215" i="6"/>
  <c r="C215" i="6"/>
  <c r="T214" i="6"/>
  <c r="L214" i="6"/>
  <c r="C214" i="6"/>
  <c r="T213" i="6"/>
  <c r="L213" i="6"/>
  <c r="C213" i="6"/>
  <c r="T212" i="6"/>
  <c r="L212" i="6"/>
  <c r="C212" i="6"/>
  <c r="T211" i="6"/>
  <c r="L211" i="6"/>
  <c r="C211" i="6"/>
  <c r="T210" i="6"/>
  <c r="L210" i="6"/>
  <c r="C210" i="6"/>
  <c r="T209" i="6"/>
  <c r="L209" i="6"/>
  <c r="C209" i="6"/>
  <c r="T208" i="6"/>
  <c r="L208" i="6"/>
  <c r="C208" i="6"/>
  <c r="T207" i="6"/>
  <c r="L207" i="6"/>
  <c r="H284" i="6"/>
  <c r="T277" i="6"/>
  <c r="N271" i="6"/>
  <c r="L264" i="6"/>
  <c r="D259" i="6"/>
  <c r="V256" i="6"/>
  <c r="D254" i="6"/>
  <c r="S251" i="6"/>
  <c r="L249" i="6"/>
  <c r="T246" i="6"/>
  <c r="J244" i="6"/>
  <c r="C242" i="6"/>
  <c r="N240" i="6"/>
  <c r="P239" i="6"/>
  <c r="S238" i="6"/>
  <c r="S237" i="6"/>
  <c r="U236" i="6"/>
  <c r="X235" i="6"/>
  <c r="X234" i="6"/>
  <c r="Z233" i="6"/>
  <c r="D233" i="6"/>
  <c r="D232" i="6"/>
  <c r="H231" i="6"/>
  <c r="K230" i="6"/>
  <c r="K229" i="6"/>
  <c r="M228" i="6"/>
  <c r="Q227" i="6"/>
  <c r="R226" i="6"/>
  <c r="Z225" i="6"/>
  <c r="J225" i="6"/>
  <c r="R224" i="6"/>
  <c r="Z223" i="6"/>
  <c r="J223" i="6"/>
  <c r="S222" i="6"/>
  <c r="R221" i="6"/>
  <c r="D221" i="6"/>
  <c r="Q220" i="6"/>
  <c r="D220" i="6"/>
  <c r="T219" i="6"/>
  <c r="K219" i="6"/>
  <c r="B219" i="6"/>
  <c r="E219" i="6" s="1"/>
  <c r="S218" i="6"/>
  <c r="K218" i="6"/>
  <c r="B218" i="6"/>
  <c r="S217" i="6"/>
  <c r="K217" i="6"/>
  <c r="B217" i="6"/>
  <c r="S216" i="6"/>
  <c r="K216" i="6"/>
  <c r="B216" i="6"/>
  <c r="E216" i="6" s="1"/>
  <c r="S215" i="6"/>
  <c r="K215" i="6"/>
  <c r="B215" i="6"/>
  <c r="S214" i="6"/>
  <c r="K214" i="6"/>
  <c r="B214" i="6"/>
  <c r="E214" i="6" s="1"/>
  <c r="S213" i="6"/>
  <c r="K213" i="6"/>
  <c r="B213" i="6"/>
  <c r="S212" i="6"/>
  <c r="K212" i="6"/>
  <c r="B212" i="6"/>
  <c r="S211" i="6"/>
  <c r="K211" i="6"/>
  <c r="B211" i="6"/>
  <c r="E211" i="6" s="1"/>
  <c r="S210" i="6"/>
  <c r="K210" i="6"/>
  <c r="B210" i="6"/>
  <c r="S209" i="6"/>
  <c r="K209" i="6"/>
  <c r="B209" i="6"/>
  <c r="S208" i="6"/>
  <c r="K208" i="6"/>
  <c r="B208" i="6"/>
  <c r="E208" i="6" s="1"/>
  <c r="K251" i="6"/>
  <c r="R237" i="6"/>
  <c r="G230" i="6"/>
  <c r="Y223" i="6"/>
  <c r="S219" i="6"/>
  <c r="Z216" i="6"/>
  <c r="J214" i="6"/>
  <c r="R211" i="6"/>
  <c r="Z208" i="6"/>
  <c r="J207" i="6"/>
  <c r="R206" i="6"/>
  <c r="Z205" i="6"/>
  <c r="J205" i="6"/>
  <c r="R204" i="6"/>
  <c r="C204" i="6"/>
  <c r="R203" i="6"/>
  <c r="T202" i="6"/>
  <c r="J202" i="6"/>
  <c r="V201" i="6"/>
  <c r="L201" i="6"/>
  <c r="B201" i="6"/>
  <c r="R200" i="6"/>
  <c r="I200" i="6"/>
  <c r="W199" i="6"/>
  <c r="N199" i="6"/>
  <c r="D199" i="6"/>
  <c r="T198" i="6"/>
  <c r="K198" i="6"/>
  <c r="Z197" i="6"/>
  <c r="R197" i="6"/>
  <c r="J197" i="6"/>
  <c r="Z196" i="6"/>
  <c r="R196" i="6"/>
  <c r="J196" i="6"/>
  <c r="Z195" i="6"/>
  <c r="R195" i="6"/>
  <c r="J195" i="6"/>
  <c r="Z194" i="6"/>
  <c r="R194" i="6"/>
  <c r="J194" i="6"/>
  <c r="Z193" i="6"/>
  <c r="R193" i="6"/>
  <c r="J193" i="6"/>
  <c r="Z192" i="6"/>
  <c r="R192" i="6"/>
  <c r="J192" i="6"/>
  <c r="Z191" i="6"/>
  <c r="R191" i="6"/>
  <c r="J191" i="6"/>
  <c r="Z190" i="6"/>
  <c r="R190" i="6"/>
  <c r="J190" i="6"/>
  <c r="Z189" i="6"/>
  <c r="R189" i="6"/>
  <c r="J189" i="6"/>
  <c r="Z188" i="6"/>
  <c r="R188" i="6"/>
  <c r="J188" i="6"/>
  <c r="Z187" i="6"/>
  <c r="R187" i="6"/>
  <c r="J187" i="6"/>
  <c r="Z186" i="6"/>
  <c r="R186" i="6"/>
  <c r="J186" i="6"/>
  <c r="Z185" i="6"/>
  <c r="R185" i="6"/>
  <c r="J185" i="6"/>
  <c r="Z184" i="6"/>
  <c r="R184" i="6"/>
  <c r="J184" i="6"/>
  <c r="Z183" i="6"/>
  <c r="R183" i="6"/>
  <c r="J183" i="6"/>
  <c r="Z182" i="6"/>
  <c r="R182" i="6"/>
  <c r="J182" i="6"/>
  <c r="Z181" i="6"/>
  <c r="R181" i="6"/>
  <c r="J181" i="6"/>
  <c r="Z180" i="6"/>
  <c r="R180" i="6"/>
  <c r="J180" i="6"/>
  <c r="W283" i="6"/>
  <c r="X248" i="6"/>
  <c r="R236" i="6"/>
  <c r="J229" i="6"/>
  <c r="I223" i="6"/>
  <c r="J219" i="6"/>
  <c r="R216" i="6"/>
  <c r="Z213" i="6"/>
  <c r="J211" i="6"/>
  <c r="R208" i="6"/>
  <c r="N206" i="6"/>
  <c r="V205" i="6"/>
  <c r="N204" i="6"/>
  <c r="B204" i="6"/>
  <c r="Q203" i="6"/>
  <c r="D203" i="6"/>
  <c r="S202" i="6"/>
  <c r="I202" i="6"/>
  <c r="U201" i="6"/>
  <c r="K201" i="6"/>
  <c r="Z200" i="6"/>
  <c r="Q200" i="6"/>
  <c r="G200" i="6"/>
  <c r="V199" i="6"/>
  <c r="M199" i="6"/>
  <c r="C199" i="6"/>
  <c r="S198" i="6"/>
  <c r="J198" i="6"/>
  <c r="Y197" i="6"/>
  <c r="Q197" i="6"/>
  <c r="I197" i="6"/>
  <c r="Y196" i="6"/>
  <c r="Q196" i="6"/>
  <c r="I196" i="6"/>
  <c r="Y195" i="6"/>
  <c r="Q195" i="6"/>
  <c r="I195" i="6"/>
  <c r="Y194" i="6"/>
  <c r="Q194" i="6"/>
  <c r="I194" i="6"/>
  <c r="Y193" i="6"/>
  <c r="Q193" i="6"/>
  <c r="I193" i="6"/>
  <c r="Y192" i="6"/>
  <c r="Q192" i="6"/>
  <c r="I192" i="6"/>
  <c r="Y191" i="6"/>
  <c r="Q191" i="6"/>
  <c r="I191" i="6"/>
  <c r="Y190" i="6"/>
  <c r="Q190" i="6"/>
  <c r="I190" i="6"/>
  <c r="Y189" i="6"/>
  <c r="Q189" i="6"/>
  <c r="I189" i="6"/>
  <c r="Y188" i="6"/>
  <c r="Q188" i="6"/>
  <c r="I188" i="6"/>
  <c r="Y187" i="6"/>
  <c r="Q187" i="6"/>
  <c r="I187" i="6"/>
  <c r="Y186" i="6"/>
  <c r="Q186" i="6"/>
  <c r="I186" i="6"/>
  <c r="Y185" i="6"/>
  <c r="Q185" i="6"/>
  <c r="I185" i="6"/>
  <c r="Y184" i="6"/>
  <c r="Q184" i="6"/>
  <c r="I184" i="6"/>
  <c r="Y183" i="6"/>
  <c r="Q183" i="6"/>
  <c r="I183" i="6"/>
  <c r="Y182" i="6"/>
  <c r="Q182" i="6"/>
  <c r="I182" i="6"/>
  <c r="Y181" i="6"/>
  <c r="Q181" i="6"/>
  <c r="I181" i="6"/>
  <c r="Y180" i="6"/>
  <c r="Q180" i="6"/>
  <c r="I180" i="6"/>
  <c r="V276" i="6"/>
  <c r="Q246" i="6"/>
  <c r="T235" i="6"/>
  <c r="J228" i="6"/>
  <c r="R222" i="6"/>
  <c r="Z218" i="6"/>
  <c r="J216" i="6"/>
  <c r="R213" i="6"/>
  <c r="Z210" i="6"/>
  <c r="J208" i="6"/>
  <c r="C207" i="6"/>
  <c r="L206" i="6"/>
  <c r="T205" i="6"/>
  <c r="C205" i="6"/>
  <c r="L204" i="6"/>
  <c r="Z203" i="6"/>
  <c r="N203" i="6"/>
  <c r="C203" i="6"/>
  <c r="R202" i="6"/>
  <c r="T201" i="6"/>
  <c r="J201" i="6"/>
  <c r="Y200" i="6"/>
  <c r="O200" i="6"/>
  <c r="U199" i="6"/>
  <c r="L199" i="6"/>
  <c r="B199" i="6"/>
  <c r="E199" i="6" s="1"/>
  <c r="R198" i="6"/>
  <c r="I198" i="6"/>
  <c r="X197" i="6"/>
  <c r="P197" i="6"/>
  <c r="H197" i="6"/>
  <c r="X196" i="6"/>
  <c r="P196" i="6"/>
  <c r="H196" i="6"/>
  <c r="X195" i="6"/>
  <c r="P195" i="6"/>
  <c r="H195" i="6"/>
  <c r="X194" i="6"/>
  <c r="P194" i="6"/>
  <c r="H194" i="6"/>
  <c r="X193" i="6"/>
  <c r="P193" i="6"/>
  <c r="H193" i="6"/>
  <c r="X192" i="6"/>
  <c r="P192" i="6"/>
  <c r="H192" i="6"/>
  <c r="X191" i="6"/>
  <c r="P191" i="6"/>
  <c r="H191" i="6"/>
  <c r="X190" i="6"/>
  <c r="P190" i="6"/>
  <c r="H190" i="6"/>
  <c r="X189" i="6"/>
  <c r="P189" i="6"/>
  <c r="H189" i="6"/>
  <c r="X188" i="6"/>
  <c r="P188" i="6"/>
  <c r="H188" i="6"/>
  <c r="X187" i="6"/>
  <c r="P187" i="6"/>
  <c r="H187" i="6"/>
  <c r="X186" i="6"/>
  <c r="P186" i="6"/>
  <c r="H186" i="6"/>
  <c r="X185" i="6"/>
  <c r="P185" i="6"/>
  <c r="H185" i="6"/>
  <c r="X184" i="6"/>
  <c r="P184" i="6"/>
  <c r="H184" i="6"/>
  <c r="X183" i="6"/>
  <c r="P183" i="6"/>
  <c r="H183" i="6"/>
  <c r="X182" i="6"/>
  <c r="P182" i="6"/>
  <c r="H182" i="6"/>
  <c r="X181" i="6"/>
  <c r="P181" i="6"/>
  <c r="H181" i="6"/>
  <c r="X180" i="6"/>
  <c r="P180" i="6"/>
  <c r="H180" i="6"/>
  <c r="X179" i="6"/>
  <c r="P179" i="6"/>
  <c r="J270" i="6"/>
  <c r="Y243" i="6"/>
  <c r="W234" i="6"/>
  <c r="M227" i="6"/>
  <c r="D222" i="6"/>
  <c r="R218" i="6"/>
  <c r="Z215" i="6"/>
  <c r="J213" i="6"/>
  <c r="R210" i="6"/>
  <c r="Z207" i="6"/>
  <c r="B207" i="6"/>
  <c r="K206" i="6"/>
  <c r="S205" i="6"/>
  <c r="B205" i="6"/>
  <c r="E205" i="6" s="1"/>
  <c r="K204" i="6"/>
  <c r="Y203" i="6"/>
  <c r="M203" i="6"/>
  <c r="B203" i="6"/>
  <c r="Q202" i="6"/>
  <c r="D202" i="6"/>
  <c r="S201" i="6"/>
  <c r="I201" i="6"/>
  <c r="W200" i="6"/>
  <c r="N200" i="6"/>
  <c r="D200" i="6"/>
  <c r="T199" i="6"/>
  <c r="K199" i="6"/>
  <c r="Z198" i="6"/>
  <c r="Q198" i="6"/>
  <c r="G198" i="6"/>
  <c r="W197" i="6"/>
  <c r="O197" i="6"/>
  <c r="G197" i="6"/>
  <c r="W196" i="6"/>
  <c r="O196" i="6"/>
  <c r="G196" i="6"/>
  <c r="W195" i="6"/>
  <c r="O195" i="6"/>
  <c r="G195" i="6"/>
  <c r="W194" i="6"/>
  <c r="O194" i="6"/>
  <c r="G194" i="6"/>
  <c r="W193" i="6"/>
  <c r="O193" i="6"/>
  <c r="G193" i="6"/>
  <c r="W192" i="6"/>
  <c r="O192" i="6"/>
  <c r="G192" i="6"/>
  <c r="W191" i="6"/>
  <c r="O191" i="6"/>
  <c r="G191" i="6"/>
  <c r="W190" i="6"/>
  <c r="O190" i="6"/>
  <c r="G190" i="6"/>
  <c r="W189" i="6"/>
  <c r="O189" i="6"/>
  <c r="G189" i="6"/>
  <c r="W188" i="6"/>
  <c r="O188" i="6"/>
  <c r="G188" i="6"/>
  <c r="W187" i="6"/>
  <c r="O187" i="6"/>
  <c r="G187" i="6"/>
  <c r="W186" i="6"/>
  <c r="O186" i="6"/>
  <c r="G186" i="6"/>
  <c r="W185" i="6"/>
  <c r="O185" i="6"/>
  <c r="G185" i="6"/>
  <c r="W184" i="6"/>
  <c r="O184" i="6"/>
  <c r="G184" i="6"/>
  <c r="W183" i="6"/>
  <c r="O183" i="6"/>
  <c r="G183" i="6"/>
  <c r="W182" i="6"/>
  <c r="O182" i="6"/>
  <c r="G182" i="6"/>
  <c r="W181" i="6"/>
  <c r="O181" i="6"/>
  <c r="G181" i="6"/>
  <c r="W180" i="6"/>
  <c r="O180" i="6"/>
  <c r="G180" i="6"/>
  <c r="B264" i="6"/>
  <c r="E264" i="6" s="1"/>
  <c r="T241" i="6"/>
  <c r="W233" i="6"/>
  <c r="Q226" i="6"/>
  <c r="Q221" i="6"/>
  <c r="J218" i="6"/>
  <c r="R215" i="6"/>
  <c r="Z212" i="6"/>
  <c r="J210" i="6"/>
  <c r="S207" i="6"/>
  <c r="Z206" i="6"/>
  <c r="J206" i="6"/>
  <c r="R205" i="6"/>
  <c r="Z204" i="6"/>
  <c r="J204" i="6"/>
  <c r="V203" i="6"/>
  <c r="L203" i="6"/>
  <c r="Z202" i="6"/>
  <c r="N202" i="6"/>
  <c r="C202" i="6"/>
  <c r="R201" i="6"/>
  <c r="G201" i="6"/>
  <c r="V200" i="6"/>
  <c r="M200" i="6"/>
  <c r="C200" i="6"/>
  <c r="S199" i="6"/>
  <c r="J199" i="6"/>
  <c r="Y198" i="6"/>
  <c r="O198" i="6"/>
  <c r="V197" i="6"/>
  <c r="N197" i="6"/>
  <c r="V196" i="6"/>
  <c r="N196" i="6"/>
  <c r="V195" i="6"/>
  <c r="N195" i="6"/>
  <c r="V194" i="6"/>
  <c r="N194" i="6"/>
  <c r="V193" i="6"/>
  <c r="N193" i="6"/>
  <c r="V192" i="6"/>
  <c r="N192" i="6"/>
  <c r="V191" i="6"/>
  <c r="N191" i="6"/>
  <c r="V190" i="6"/>
  <c r="N190" i="6"/>
  <c r="V189" i="6"/>
  <c r="N189" i="6"/>
  <c r="V188" i="6"/>
  <c r="N188" i="6"/>
  <c r="V187" i="6"/>
  <c r="N187" i="6"/>
  <c r="V186" i="6"/>
  <c r="N186" i="6"/>
  <c r="V185" i="6"/>
  <c r="N185" i="6"/>
  <c r="V184" i="6"/>
  <c r="N184" i="6"/>
  <c r="U258" i="6"/>
  <c r="M240" i="6"/>
  <c r="Y232" i="6"/>
  <c r="Y225" i="6"/>
  <c r="B221" i="6"/>
  <c r="E221" i="6" s="1"/>
  <c r="Z217" i="6"/>
  <c r="J215" i="6"/>
  <c r="R212" i="6"/>
  <c r="Z209" i="6"/>
  <c r="R207" i="6"/>
  <c r="V206" i="6"/>
  <c r="N205" i="6"/>
  <c r="V204" i="6"/>
  <c r="I204" i="6"/>
  <c r="U203" i="6"/>
  <c r="K203" i="6"/>
  <c r="Y202" i="6"/>
  <c r="M202" i="6"/>
  <c r="B202" i="6"/>
  <c r="E202" i="6" s="1"/>
  <c r="Q201" i="6"/>
  <c r="U200" i="6"/>
  <c r="L200" i="6"/>
  <c r="B200" i="6"/>
  <c r="R199" i="6"/>
  <c r="I199" i="6"/>
  <c r="W198" i="6"/>
  <c r="N198" i="6"/>
  <c r="D198" i="6"/>
  <c r="U197" i="6"/>
  <c r="M197" i="6"/>
  <c r="D197" i="6"/>
  <c r="U196" i="6"/>
  <c r="M196" i="6"/>
  <c r="D196" i="6"/>
  <c r="U195" i="6"/>
  <c r="M195" i="6"/>
  <c r="D195" i="6"/>
  <c r="U194" i="6"/>
  <c r="M194" i="6"/>
  <c r="D194" i="6"/>
  <c r="U193" i="6"/>
  <c r="M193" i="6"/>
  <c r="D193" i="6"/>
  <c r="U192" i="6"/>
  <c r="M192" i="6"/>
  <c r="D192" i="6"/>
  <c r="U191" i="6"/>
  <c r="M191" i="6"/>
  <c r="D191" i="6"/>
  <c r="U190" i="6"/>
  <c r="M190" i="6"/>
  <c r="D190" i="6"/>
  <c r="U189" i="6"/>
  <c r="M189" i="6"/>
  <c r="D189" i="6"/>
  <c r="U188" i="6"/>
  <c r="M188" i="6"/>
  <c r="D188" i="6"/>
  <c r="U187" i="6"/>
  <c r="M187" i="6"/>
  <c r="D187" i="6"/>
  <c r="U186" i="6"/>
  <c r="M186" i="6"/>
  <c r="D186" i="6"/>
  <c r="U185" i="6"/>
  <c r="M185" i="6"/>
  <c r="D185" i="6"/>
  <c r="U184" i="6"/>
  <c r="M184" i="6"/>
  <c r="D184" i="6"/>
  <c r="U183" i="6"/>
  <c r="M183" i="6"/>
  <c r="D183" i="6"/>
  <c r="U182" i="6"/>
  <c r="M182" i="6"/>
  <c r="D182" i="6"/>
  <c r="U181" i="6"/>
  <c r="M181" i="6"/>
  <c r="D181" i="6"/>
  <c r="U180" i="6"/>
  <c r="M180" i="6"/>
  <c r="D180" i="6"/>
  <c r="U179" i="6"/>
  <c r="K256" i="6"/>
  <c r="M239" i="6"/>
  <c r="C232" i="6"/>
  <c r="I225" i="6"/>
  <c r="N220" i="6"/>
  <c r="R217" i="6"/>
  <c r="Z214" i="6"/>
  <c r="J212" i="6"/>
  <c r="R209" i="6"/>
  <c r="N207" i="6"/>
  <c r="T206" i="6"/>
  <c r="C206" i="6"/>
  <c r="L205" i="6"/>
  <c r="T204" i="6"/>
  <c r="T203" i="6"/>
  <c r="J203" i="6"/>
  <c r="V202" i="6"/>
  <c r="L202" i="6"/>
  <c r="Z201" i="6"/>
  <c r="N201" i="6"/>
  <c r="D201" i="6"/>
  <c r="T200" i="6"/>
  <c r="K200" i="6"/>
  <c r="Z199" i="6"/>
  <c r="Q199" i="6"/>
  <c r="G199" i="6"/>
  <c r="V198" i="6"/>
  <c r="M198" i="6"/>
  <c r="C198" i="6"/>
  <c r="T197" i="6"/>
  <c r="L197" i="6"/>
  <c r="C197" i="6"/>
  <c r="T196" i="6"/>
  <c r="L196" i="6"/>
  <c r="C196" i="6"/>
  <c r="T195" i="6"/>
  <c r="L195" i="6"/>
  <c r="C195" i="6"/>
  <c r="T194" i="6"/>
  <c r="L194" i="6"/>
  <c r="C194" i="6"/>
  <c r="T193" i="6"/>
  <c r="L193" i="6"/>
  <c r="C193" i="6"/>
  <c r="T192" i="6"/>
  <c r="L192" i="6"/>
  <c r="C192" i="6"/>
  <c r="T191" i="6"/>
  <c r="L191" i="6"/>
  <c r="C191" i="6"/>
  <c r="T190" i="6"/>
  <c r="L190" i="6"/>
  <c r="C190" i="6"/>
  <c r="T189" i="6"/>
  <c r="L189" i="6"/>
  <c r="C189" i="6"/>
  <c r="T188" i="6"/>
  <c r="L188" i="6"/>
  <c r="C188" i="6"/>
  <c r="T187" i="6"/>
  <c r="L187" i="6"/>
  <c r="C187" i="6"/>
  <c r="T186" i="6"/>
  <c r="L186" i="6"/>
  <c r="C186" i="6"/>
  <c r="T185" i="6"/>
  <c r="L185" i="6"/>
  <c r="C185" i="6"/>
  <c r="T184" i="6"/>
  <c r="L184" i="6"/>
  <c r="C184" i="6"/>
  <c r="T183" i="6"/>
  <c r="L183" i="6"/>
  <c r="C183" i="6"/>
  <c r="T182" i="6"/>
  <c r="L182" i="6"/>
  <c r="C182" i="6"/>
  <c r="T181" i="6"/>
  <c r="L181" i="6"/>
  <c r="C181" i="6"/>
  <c r="T180" i="6"/>
  <c r="Z211" i="6"/>
  <c r="S203" i="6"/>
  <c r="J200" i="6"/>
  <c r="K197" i="6"/>
  <c r="S194" i="6"/>
  <c r="B192" i="6"/>
  <c r="E192" i="6" s="1"/>
  <c r="K189" i="6"/>
  <c r="S186" i="6"/>
  <c r="B184" i="6"/>
  <c r="S182" i="6"/>
  <c r="K181" i="6"/>
  <c r="S179" i="6"/>
  <c r="J179" i="6"/>
  <c r="Z178" i="6"/>
  <c r="R178" i="6"/>
  <c r="J178" i="6"/>
  <c r="Z177" i="6"/>
  <c r="R177" i="6"/>
  <c r="J177" i="6"/>
  <c r="Z176" i="6"/>
  <c r="R176" i="6"/>
  <c r="J176" i="6"/>
  <c r="Z175" i="6"/>
  <c r="R175" i="6"/>
  <c r="J175" i="6"/>
  <c r="Z174" i="6"/>
  <c r="R174" i="6"/>
  <c r="J174" i="6"/>
  <c r="Z173" i="6"/>
  <c r="R173" i="6"/>
  <c r="J173" i="6"/>
  <c r="Z172" i="6"/>
  <c r="R172" i="6"/>
  <c r="J172" i="6"/>
  <c r="Z171" i="6"/>
  <c r="R171" i="6"/>
  <c r="J171" i="6"/>
  <c r="Z170" i="6"/>
  <c r="R170" i="6"/>
  <c r="J170" i="6"/>
  <c r="Z169" i="6"/>
  <c r="R169" i="6"/>
  <c r="J169" i="6"/>
  <c r="Z168" i="6"/>
  <c r="R168" i="6"/>
  <c r="J168" i="6"/>
  <c r="Z167" i="6"/>
  <c r="R167" i="6"/>
  <c r="J167" i="6"/>
  <c r="Z166" i="6"/>
  <c r="R166" i="6"/>
  <c r="J166" i="6"/>
  <c r="Z165" i="6"/>
  <c r="R165" i="6"/>
  <c r="J165" i="6"/>
  <c r="Z164" i="6"/>
  <c r="R164" i="6"/>
  <c r="J164" i="6"/>
  <c r="Z163" i="6"/>
  <c r="R163" i="6"/>
  <c r="J163" i="6"/>
  <c r="Z162" i="6"/>
  <c r="R162" i="6"/>
  <c r="J162" i="6"/>
  <c r="Z161" i="6"/>
  <c r="R161" i="6"/>
  <c r="J161" i="6"/>
  <c r="Z160" i="6"/>
  <c r="R160" i="6"/>
  <c r="J160" i="6"/>
  <c r="Z159" i="6"/>
  <c r="R159" i="6"/>
  <c r="J159" i="6"/>
  <c r="Z158" i="6"/>
  <c r="R158" i="6"/>
  <c r="J158" i="6"/>
  <c r="Z157" i="6"/>
  <c r="R157" i="6"/>
  <c r="J157" i="6"/>
  <c r="Z156" i="6"/>
  <c r="R156" i="6"/>
  <c r="J156" i="6"/>
  <c r="Z155" i="6"/>
  <c r="R155" i="6"/>
  <c r="J155" i="6"/>
  <c r="Z154" i="6"/>
  <c r="R154" i="6"/>
  <c r="J154" i="6"/>
  <c r="Z153" i="6"/>
  <c r="R153" i="6"/>
  <c r="J153" i="6"/>
  <c r="Z152" i="6"/>
  <c r="R152" i="6"/>
  <c r="J152" i="6"/>
  <c r="Z151" i="6"/>
  <c r="R151" i="6"/>
  <c r="J151" i="6"/>
  <c r="Z150" i="6"/>
  <c r="R150" i="6"/>
  <c r="J150" i="6"/>
  <c r="Z149" i="6"/>
  <c r="R149" i="6"/>
  <c r="J149" i="6"/>
  <c r="Z148" i="6"/>
  <c r="R148" i="6"/>
  <c r="J148" i="6"/>
  <c r="Z147" i="6"/>
  <c r="R147" i="6"/>
  <c r="J147" i="6"/>
  <c r="Z146" i="6"/>
  <c r="R146" i="6"/>
  <c r="J146" i="6"/>
  <c r="Z145" i="6"/>
  <c r="R145" i="6"/>
  <c r="J145" i="6"/>
  <c r="Z144" i="6"/>
  <c r="R144" i="6"/>
  <c r="J144" i="6"/>
  <c r="Z143" i="6"/>
  <c r="R143" i="6"/>
  <c r="J143" i="6"/>
  <c r="Z142" i="6"/>
  <c r="R142" i="6"/>
  <c r="J142" i="6"/>
  <c r="Z141" i="6"/>
  <c r="R141" i="6"/>
  <c r="J141" i="6"/>
  <c r="Z140" i="6"/>
  <c r="R140" i="6"/>
  <c r="J140" i="6"/>
  <c r="Z139" i="6"/>
  <c r="R139" i="6"/>
  <c r="J139" i="6"/>
  <c r="Z138" i="6"/>
  <c r="R138" i="6"/>
  <c r="J138" i="6"/>
  <c r="Z137" i="6"/>
  <c r="R137" i="6"/>
  <c r="J137" i="6"/>
  <c r="Z136" i="6"/>
  <c r="R136" i="6"/>
  <c r="J136" i="6"/>
  <c r="Z135" i="6"/>
  <c r="R135" i="6"/>
  <c r="J135" i="6"/>
  <c r="Z134" i="6"/>
  <c r="R134" i="6"/>
  <c r="J134" i="6"/>
  <c r="Z133" i="6"/>
  <c r="R133" i="6"/>
  <c r="J133" i="6"/>
  <c r="Z132" i="6"/>
  <c r="R132" i="6"/>
  <c r="J132" i="6"/>
  <c r="Z131" i="6"/>
  <c r="R131" i="6"/>
  <c r="J131" i="6"/>
  <c r="Z130" i="6"/>
  <c r="R130" i="6"/>
  <c r="J130" i="6"/>
  <c r="Z129" i="6"/>
  <c r="R129" i="6"/>
  <c r="J129" i="6"/>
  <c r="Z128" i="6"/>
  <c r="R128" i="6"/>
  <c r="J128" i="6"/>
  <c r="B254" i="6"/>
  <c r="E254" i="6" s="1"/>
  <c r="J209" i="6"/>
  <c r="I203" i="6"/>
  <c r="Y199" i="6"/>
  <c r="B197" i="6"/>
  <c r="K194" i="6"/>
  <c r="S191" i="6"/>
  <c r="B189" i="6"/>
  <c r="E189" i="6" s="1"/>
  <c r="K186" i="6"/>
  <c r="V183" i="6"/>
  <c r="N182" i="6"/>
  <c r="C180" i="6"/>
  <c r="R179" i="6"/>
  <c r="I179" i="6"/>
  <c r="Y178" i="6"/>
  <c r="Q178" i="6"/>
  <c r="I178" i="6"/>
  <c r="Y177" i="6"/>
  <c r="Q177" i="6"/>
  <c r="I177" i="6"/>
  <c r="Y176" i="6"/>
  <c r="Q176" i="6"/>
  <c r="I176" i="6"/>
  <c r="Y175" i="6"/>
  <c r="Q175" i="6"/>
  <c r="I175" i="6"/>
  <c r="Y174" i="6"/>
  <c r="Q174" i="6"/>
  <c r="I174" i="6"/>
  <c r="Y173" i="6"/>
  <c r="Q173" i="6"/>
  <c r="I173" i="6"/>
  <c r="Y172" i="6"/>
  <c r="Q172" i="6"/>
  <c r="I172" i="6"/>
  <c r="Y171" i="6"/>
  <c r="Q171" i="6"/>
  <c r="I171" i="6"/>
  <c r="Y170" i="6"/>
  <c r="Q170" i="6"/>
  <c r="I170" i="6"/>
  <c r="Y169" i="6"/>
  <c r="Q169" i="6"/>
  <c r="I169" i="6"/>
  <c r="Y168" i="6"/>
  <c r="Q168" i="6"/>
  <c r="I168" i="6"/>
  <c r="Y167" i="6"/>
  <c r="Q167" i="6"/>
  <c r="I167" i="6"/>
  <c r="Y166" i="6"/>
  <c r="Q166" i="6"/>
  <c r="I166" i="6"/>
  <c r="Y165" i="6"/>
  <c r="Q165" i="6"/>
  <c r="I165" i="6"/>
  <c r="Y164" i="6"/>
  <c r="Q164" i="6"/>
  <c r="I164" i="6"/>
  <c r="Y163" i="6"/>
  <c r="Q163" i="6"/>
  <c r="I163" i="6"/>
  <c r="Y162" i="6"/>
  <c r="Q162" i="6"/>
  <c r="I162" i="6"/>
  <c r="Y161" i="6"/>
  <c r="Q161" i="6"/>
  <c r="I161" i="6"/>
  <c r="Y160" i="6"/>
  <c r="Q160" i="6"/>
  <c r="I160" i="6"/>
  <c r="Y159" i="6"/>
  <c r="Q159" i="6"/>
  <c r="I159" i="6"/>
  <c r="Y158" i="6"/>
  <c r="Q158" i="6"/>
  <c r="I158" i="6"/>
  <c r="Y157" i="6"/>
  <c r="Q157" i="6"/>
  <c r="I157" i="6"/>
  <c r="Y156" i="6"/>
  <c r="Q156" i="6"/>
  <c r="I156" i="6"/>
  <c r="Y155" i="6"/>
  <c r="Q155" i="6"/>
  <c r="I155" i="6"/>
  <c r="Y154" i="6"/>
  <c r="Q154" i="6"/>
  <c r="I154" i="6"/>
  <c r="Y153" i="6"/>
  <c r="Q153" i="6"/>
  <c r="I153" i="6"/>
  <c r="Y152" i="6"/>
  <c r="Q152" i="6"/>
  <c r="I152" i="6"/>
  <c r="Y151" i="6"/>
  <c r="Q151" i="6"/>
  <c r="I151" i="6"/>
  <c r="Y150" i="6"/>
  <c r="Q150" i="6"/>
  <c r="I150" i="6"/>
  <c r="Y149" i="6"/>
  <c r="Q149" i="6"/>
  <c r="I149" i="6"/>
  <c r="Y148" i="6"/>
  <c r="Q148" i="6"/>
  <c r="I148" i="6"/>
  <c r="Y147" i="6"/>
  <c r="Q147" i="6"/>
  <c r="I147" i="6"/>
  <c r="Y146" i="6"/>
  <c r="Q146" i="6"/>
  <c r="I146" i="6"/>
  <c r="Y145" i="6"/>
  <c r="Q145" i="6"/>
  <c r="I145" i="6"/>
  <c r="Y144" i="6"/>
  <c r="Q144" i="6"/>
  <c r="I144" i="6"/>
  <c r="Y143" i="6"/>
  <c r="Q143" i="6"/>
  <c r="I143" i="6"/>
  <c r="Y142" i="6"/>
  <c r="Q142" i="6"/>
  <c r="I142" i="6"/>
  <c r="Y141" i="6"/>
  <c r="Q141" i="6"/>
  <c r="I141" i="6"/>
  <c r="Y140" i="6"/>
  <c r="Q140" i="6"/>
  <c r="I140" i="6"/>
  <c r="Y139" i="6"/>
  <c r="Q139" i="6"/>
  <c r="I139" i="6"/>
  <c r="Y138" i="6"/>
  <c r="Q138" i="6"/>
  <c r="I138" i="6"/>
  <c r="Y137" i="6"/>
  <c r="Q137" i="6"/>
  <c r="I137" i="6"/>
  <c r="Y136" i="6"/>
  <c r="Q136" i="6"/>
  <c r="I136" i="6"/>
  <c r="Y135" i="6"/>
  <c r="Q135" i="6"/>
  <c r="I135" i="6"/>
  <c r="Y134" i="6"/>
  <c r="Q134" i="6"/>
  <c r="I134" i="6"/>
  <c r="Y133" i="6"/>
  <c r="Q133" i="6"/>
  <c r="O238" i="6"/>
  <c r="K207" i="6"/>
  <c r="U202" i="6"/>
  <c r="O199" i="6"/>
  <c r="S196" i="6"/>
  <c r="B194" i="6"/>
  <c r="K191" i="6"/>
  <c r="S188" i="6"/>
  <c r="B186" i="6"/>
  <c r="S183" i="6"/>
  <c r="K182" i="6"/>
  <c r="B181" i="6"/>
  <c r="B180" i="6"/>
  <c r="E180" i="6" s="1"/>
  <c r="Q179" i="6"/>
  <c r="H179" i="6"/>
  <c r="X178" i="6"/>
  <c r="P178" i="6"/>
  <c r="H178" i="6"/>
  <c r="X177" i="6"/>
  <c r="P177" i="6"/>
  <c r="H177" i="6"/>
  <c r="X176" i="6"/>
  <c r="P176" i="6"/>
  <c r="H176" i="6"/>
  <c r="X175" i="6"/>
  <c r="P175" i="6"/>
  <c r="H175" i="6"/>
  <c r="X174" i="6"/>
  <c r="P174" i="6"/>
  <c r="H174" i="6"/>
  <c r="X173" i="6"/>
  <c r="P173" i="6"/>
  <c r="H173" i="6"/>
  <c r="X172" i="6"/>
  <c r="P172" i="6"/>
  <c r="H172" i="6"/>
  <c r="X171" i="6"/>
  <c r="P171" i="6"/>
  <c r="H171" i="6"/>
  <c r="X170" i="6"/>
  <c r="P170" i="6"/>
  <c r="H170" i="6"/>
  <c r="X169" i="6"/>
  <c r="P169" i="6"/>
  <c r="H169" i="6"/>
  <c r="X168" i="6"/>
  <c r="P168" i="6"/>
  <c r="H168" i="6"/>
  <c r="X167" i="6"/>
  <c r="P167" i="6"/>
  <c r="H167" i="6"/>
  <c r="X166" i="6"/>
  <c r="P166" i="6"/>
  <c r="H166" i="6"/>
  <c r="X165" i="6"/>
  <c r="P165" i="6"/>
  <c r="H165" i="6"/>
  <c r="X164" i="6"/>
  <c r="P164" i="6"/>
  <c r="H164" i="6"/>
  <c r="X163" i="6"/>
  <c r="P163" i="6"/>
  <c r="H163" i="6"/>
  <c r="X162" i="6"/>
  <c r="P162" i="6"/>
  <c r="H162" i="6"/>
  <c r="X161" i="6"/>
  <c r="P161" i="6"/>
  <c r="H161" i="6"/>
  <c r="X160" i="6"/>
  <c r="P160" i="6"/>
  <c r="H160" i="6"/>
  <c r="X159" i="6"/>
  <c r="P159" i="6"/>
  <c r="H159" i="6"/>
  <c r="X158" i="6"/>
  <c r="P158" i="6"/>
  <c r="H158" i="6"/>
  <c r="X157" i="6"/>
  <c r="P157" i="6"/>
  <c r="H157" i="6"/>
  <c r="X156" i="6"/>
  <c r="P156" i="6"/>
  <c r="H156" i="6"/>
  <c r="X155" i="6"/>
  <c r="P155" i="6"/>
  <c r="H155" i="6"/>
  <c r="X154" i="6"/>
  <c r="P154" i="6"/>
  <c r="H154" i="6"/>
  <c r="X153" i="6"/>
  <c r="P153" i="6"/>
  <c r="H153" i="6"/>
  <c r="X152" i="6"/>
  <c r="P152" i="6"/>
  <c r="H152" i="6"/>
  <c r="X151" i="6"/>
  <c r="P151" i="6"/>
  <c r="H151" i="6"/>
  <c r="X150" i="6"/>
  <c r="P150" i="6"/>
  <c r="H150" i="6"/>
  <c r="X149" i="6"/>
  <c r="P149" i="6"/>
  <c r="H149" i="6"/>
  <c r="X148" i="6"/>
  <c r="P148" i="6"/>
  <c r="H148" i="6"/>
  <c r="X147" i="6"/>
  <c r="P147" i="6"/>
  <c r="H147" i="6"/>
  <c r="X146" i="6"/>
  <c r="P146" i="6"/>
  <c r="H146" i="6"/>
  <c r="X145" i="6"/>
  <c r="P145" i="6"/>
  <c r="H145" i="6"/>
  <c r="X144" i="6"/>
  <c r="P144" i="6"/>
  <c r="H144" i="6"/>
  <c r="X143" i="6"/>
  <c r="P143" i="6"/>
  <c r="H143" i="6"/>
  <c r="X142" i="6"/>
  <c r="P142" i="6"/>
  <c r="H142" i="6"/>
  <c r="X141" i="6"/>
  <c r="P141" i="6"/>
  <c r="H141" i="6"/>
  <c r="X140" i="6"/>
  <c r="P140" i="6"/>
  <c r="H140" i="6"/>
  <c r="X139" i="6"/>
  <c r="P139" i="6"/>
  <c r="H139" i="6"/>
  <c r="X138" i="6"/>
  <c r="P138" i="6"/>
  <c r="H138" i="6"/>
  <c r="X137" i="6"/>
  <c r="P137" i="6"/>
  <c r="H137" i="6"/>
  <c r="X136" i="6"/>
  <c r="P136" i="6"/>
  <c r="H136" i="6"/>
  <c r="X135" i="6"/>
  <c r="P135" i="6"/>
  <c r="H135" i="6"/>
  <c r="X134" i="6"/>
  <c r="P134" i="6"/>
  <c r="H134" i="6"/>
  <c r="X133" i="6"/>
  <c r="P133" i="6"/>
  <c r="H133" i="6"/>
  <c r="X132" i="6"/>
  <c r="P132" i="6"/>
  <c r="H132" i="6"/>
  <c r="X131" i="6"/>
  <c r="P131" i="6"/>
  <c r="H131" i="6"/>
  <c r="X130" i="6"/>
  <c r="P130" i="6"/>
  <c r="H130" i="6"/>
  <c r="X129" i="6"/>
  <c r="P129" i="6"/>
  <c r="H129" i="6"/>
  <c r="X128" i="6"/>
  <c r="P128" i="6"/>
  <c r="H128" i="6"/>
  <c r="X127" i="6"/>
  <c r="P127" i="6"/>
  <c r="C231" i="6"/>
  <c r="S206" i="6"/>
  <c r="K202" i="6"/>
  <c r="K196" i="6"/>
  <c r="S193" i="6"/>
  <c r="B191" i="6"/>
  <c r="E191" i="6" s="1"/>
  <c r="K188" i="6"/>
  <c r="S185" i="6"/>
  <c r="N183" i="6"/>
  <c r="V180" i="6"/>
  <c r="Z179" i="6"/>
  <c r="O179" i="6"/>
  <c r="G179" i="6"/>
  <c r="W178" i="6"/>
  <c r="O178" i="6"/>
  <c r="G178" i="6"/>
  <c r="W177" i="6"/>
  <c r="O177" i="6"/>
  <c r="G177" i="6"/>
  <c r="W176" i="6"/>
  <c r="O176" i="6"/>
  <c r="G176" i="6"/>
  <c r="W175" i="6"/>
  <c r="O175" i="6"/>
  <c r="G175" i="6"/>
  <c r="W174" i="6"/>
  <c r="O174" i="6"/>
  <c r="G174" i="6"/>
  <c r="W173" i="6"/>
  <c r="O173" i="6"/>
  <c r="G173" i="6"/>
  <c r="W172" i="6"/>
  <c r="O172" i="6"/>
  <c r="G172" i="6"/>
  <c r="W171" i="6"/>
  <c r="O171" i="6"/>
  <c r="G171" i="6"/>
  <c r="W170" i="6"/>
  <c r="O170" i="6"/>
  <c r="G170" i="6"/>
  <c r="W169" i="6"/>
  <c r="O169" i="6"/>
  <c r="G169" i="6"/>
  <c r="W168" i="6"/>
  <c r="O168" i="6"/>
  <c r="G168" i="6"/>
  <c r="W167" i="6"/>
  <c r="O167" i="6"/>
  <c r="G167" i="6"/>
  <c r="W166" i="6"/>
  <c r="O166" i="6"/>
  <c r="G166" i="6"/>
  <c r="W165" i="6"/>
  <c r="O165" i="6"/>
  <c r="G165" i="6"/>
  <c r="W164" i="6"/>
  <c r="O164" i="6"/>
  <c r="G164" i="6"/>
  <c r="W163" i="6"/>
  <c r="O163" i="6"/>
  <c r="G163" i="6"/>
  <c r="W162" i="6"/>
  <c r="O162" i="6"/>
  <c r="G162" i="6"/>
  <c r="W161" i="6"/>
  <c r="O161" i="6"/>
  <c r="G161" i="6"/>
  <c r="W160" i="6"/>
  <c r="O160" i="6"/>
  <c r="G160" i="6"/>
  <c r="W159" i="6"/>
  <c r="O159" i="6"/>
  <c r="G159" i="6"/>
  <c r="W158" i="6"/>
  <c r="O158" i="6"/>
  <c r="G158" i="6"/>
  <c r="W157" i="6"/>
  <c r="O157" i="6"/>
  <c r="G157" i="6"/>
  <c r="W156" i="6"/>
  <c r="O156" i="6"/>
  <c r="G156" i="6"/>
  <c r="W155" i="6"/>
  <c r="O155" i="6"/>
  <c r="G155" i="6"/>
  <c r="W154" i="6"/>
  <c r="O154" i="6"/>
  <c r="G154" i="6"/>
  <c r="W153" i="6"/>
  <c r="O153" i="6"/>
  <c r="G153" i="6"/>
  <c r="W152" i="6"/>
  <c r="O152" i="6"/>
  <c r="G152" i="6"/>
  <c r="W151" i="6"/>
  <c r="O151" i="6"/>
  <c r="G151" i="6"/>
  <c r="W150" i="6"/>
  <c r="O150" i="6"/>
  <c r="G150" i="6"/>
  <c r="W149" i="6"/>
  <c r="O149" i="6"/>
  <c r="G149" i="6"/>
  <c r="W148" i="6"/>
  <c r="O148" i="6"/>
  <c r="G148" i="6"/>
  <c r="W147" i="6"/>
  <c r="O147" i="6"/>
  <c r="G147" i="6"/>
  <c r="W146" i="6"/>
  <c r="O146" i="6"/>
  <c r="G146" i="6"/>
  <c r="W145" i="6"/>
  <c r="O145" i="6"/>
  <c r="G145" i="6"/>
  <c r="W144" i="6"/>
  <c r="O144" i="6"/>
  <c r="G144" i="6"/>
  <c r="W143" i="6"/>
  <c r="O143" i="6"/>
  <c r="G143" i="6"/>
  <c r="W142" i="6"/>
  <c r="O142" i="6"/>
  <c r="G142" i="6"/>
  <c r="W141" i="6"/>
  <c r="O141" i="6"/>
  <c r="G141" i="6"/>
  <c r="W140" i="6"/>
  <c r="O140" i="6"/>
  <c r="G140" i="6"/>
  <c r="W139" i="6"/>
  <c r="O139" i="6"/>
  <c r="G139" i="6"/>
  <c r="W138" i="6"/>
  <c r="O138" i="6"/>
  <c r="G138" i="6"/>
  <c r="W137" i="6"/>
  <c r="O137" i="6"/>
  <c r="G137" i="6"/>
  <c r="W136" i="6"/>
  <c r="O136" i="6"/>
  <c r="G136" i="6"/>
  <c r="W135" i="6"/>
  <c r="O135" i="6"/>
  <c r="G135" i="6"/>
  <c r="W134" i="6"/>
  <c r="O134" i="6"/>
  <c r="G134" i="6"/>
  <c r="W133" i="6"/>
  <c r="O133" i="6"/>
  <c r="G133" i="6"/>
  <c r="W132" i="6"/>
  <c r="O132" i="6"/>
  <c r="G132" i="6"/>
  <c r="W131" i="6"/>
  <c r="O131" i="6"/>
  <c r="G131" i="6"/>
  <c r="W130" i="6"/>
  <c r="O130" i="6"/>
  <c r="Q224" i="6"/>
  <c r="B206" i="6"/>
  <c r="E206" i="6" s="1"/>
  <c r="Y201" i="6"/>
  <c r="U198" i="6"/>
  <c r="B196" i="6"/>
  <c r="E196" i="6" s="1"/>
  <c r="K193" i="6"/>
  <c r="S190" i="6"/>
  <c r="B188" i="6"/>
  <c r="E188" i="6" s="1"/>
  <c r="K185" i="6"/>
  <c r="K183" i="6"/>
  <c r="B182" i="6"/>
  <c r="E182" i="6" s="1"/>
  <c r="S180" i="6"/>
  <c r="Y179" i="6"/>
  <c r="N179" i="6"/>
  <c r="V178" i="6"/>
  <c r="N178" i="6"/>
  <c r="V177" i="6"/>
  <c r="N177" i="6"/>
  <c r="V176" i="6"/>
  <c r="N176" i="6"/>
  <c r="V175" i="6"/>
  <c r="N175" i="6"/>
  <c r="V174" i="6"/>
  <c r="N174" i="6"/>
  <c r="V173" i="6"/>
  <c r="N173" i="6"/>
  <c r="V172" i="6"/>
  <c r="N172" i="6"/>
  <c r="V171" i="6"/>
  <c r="N171" i="6"/>
  <c r="V170" i="6"/>
  <c r="N170" i="6"/>
  <c r="V169" i="6"/>
  <c r="N169" i="6"/>
  <c r="V168" i="6"/>
  <c r="N168" i="6"/>
  <c r="V167" i="6"/>
  <c r="N167" i="6"/>
  <c r="V166" i="6"/>
  <c r="N166" i="6"/>
  <c r="V165" i="6"/>
  <c r="N165" i="6"/>
  <c r="V164" i="6"/>
  <c r="N164" i="6"/>
  <c r="V163" i="6"/>
  <c r="N163" i="6"/>
  <c r="V162" i="6"/>
  <c r="N162" i="6"/>
  <c r="V161" i="6"/>
  <c r="N161" i="6"/>
  <c r="V160" i="6"/>
  <c r="N160" i="6"/>
  <c r="V159" i="6"/>
  <c r="N159" i="6"/>
  <c r="V158" i="6"/>
  <c r="N158" i="6"/>
  <c r="V157" i="6"/>
  <c r="N157" i="6"/>
  <c r="V156" i="6"/>
  <c r="N156" i="6"/>
  <c r="V155" i="6"/>
  <c r="N155" i="6"/>
  <c r="V154" i="6"/>
  <c r="N154" i="6"/>
  <c r="V153" i="6"/>
  <c r="N153" i="6"/>
  <c r="V152" i="6"/>
  <c r="N152" i="6"/>
  <c r="V151" i="6"/>
  <c r="N151" i="6"/>
  <c r="V150" i="6"/>
  <c r="N150" i="6"/>
  <c r="V149" i="6"/>
  <c r="N149" i="6"/>
  <c r="V148" i="6"/>
  <c r="N148" i="6"/>
  <c r="V147" i="6"/>
  <c r="N147" i="6"/>
  <c r="V146" i="6"/>
  <c r="N146" i="6"/>
  <c r="V145" i="6"/>
  <c r="N145" i="6"/>
  <c r="V144" i="6"/>
  <c r="N144" i="6"/>
  <c r="C220" i="6"/>
  <c r="K205" i="6"/>
  <c r="M201" i="6"/>
  <c r="L198" i="6"/>
  <c r="S195" i="6"/>
  <c r="B193" i="6"/>
  <c r="E193" i="6" s="1"/>
  <c r="K190" i="6"/>
  <c r="S187" i="6"/>
  <c r="B185" i="6"/>
  <c r="E185" i="6" s="1"/>
  <c r="V181" i="6"/>
  <c r="N180" i="6"/>
  <c r="W179" i="6"/>
  <c r="M179" i="6"/>
  <c r="D179" i="6"/>
  <c r="U178" i="6"/>
  <c r="M178" i="6"/>
  <c r="D178" i="6"/>
  <c r="U177" i="6"/>
  <c r="M177" i="6"/>
  <c r="D177" i="6"/>
  <c r="U176" i="6"/>
  <c r="M176" i="6"/>
  <c r="D176" i="6"/>
  <c r="U175" i="6"/>
  <c r="M175" i="6"/>
  <c r="D175" i="6"/>
  <c r="U174" i="6"/>
  <c r="M174" i="6"/>
  <c r="D174" i="6"/>
  <c r="U173" i="6"/>
  <c r="M173" i="6"/>
  <c r="D173" i="6"/>
  <c r="U172" i="6"/>
  <c r="M172" i="6"/>
  <c r="D172" i="6"/>
  <c r="U171" i="6"/>
  <c r="M171" i="6"/>
  <c r="D171" i="6"/>
  <c r="U170" i="6"/>
  <c r="M170" i="6"/>
  <c r="D170" i="6"/>
  <c r="U169" i="6"/>
  <c r="M169" i="6"/>
  <c r="D169" i="6"/>
  <c r="U168" i="6"/>
  <c r="M168" i="6"/>
  <c r="D168" i="6"/>
  <c r="U167" i="6"/>
  <c r="M167" i="6"/>
  <c r="D167" i="6"/>
  <c r="U166" i="6"/>
  <c r="M166" i="6"/>
  <c r="D166" i="6"/>
  <c r="U165" i="6"/>
  <c r="M165" i="6"/>
  <c r="D165" i="6"/>
  <c r="U164" i="6"/>
  <c r="M164" i="6"/>
  <c r="D164" i="6"/>
  <c r="U163" i="6"/>
  <c r="M163" i="6"/>
  <c r="D163" i="6"/>
  <c r="U162" i="6"/>
  <c r="M162" i="6"/>
  <c r="D162" i="6"/>
  <c r="U161" i="6"/>
  <c r="M161" i="6"/>
  <c r="D161" i="6"/>
  <c r="U160" i="6"/>
  <c r="M160" i="6"/>
  <c r="D160" i="6"/>
  <c r="U159" i="6"/>
  <c r="M159" i="6"/>
  <c r="D159" i="6"/>
  <c r="U158" i="6"/>
  <c r="M158" i="6"/>
  <c r="D158" i="6"/>
  <c r="U157" i="6"/>
  <c r="M157" i="6"/>
  <c r="D157" i="6"/>
  <c r="U156" i="6"/>
  <c r="M156" i="6"/>
  <c r="D156" i="6"/>
  <c r="U155" i="6"/>
  <c r="M155" i="6"/>
  <c r="D155" i="6"/>
  <c r="U154" i="6"/>
  <c r="M154" i="6"/>
  <c r="D154" i="6"/>
  <c r="U153" i="6"/>
  <c r="M153" i="6"/>
  <c r="D153" i="6"/>
  <c r="U152" i="6"/>
  <c r="M152" i="6"/>
  <c r="D152" i="6"/>
  <c r="U151" i="6"/>
  <c r="M151" i="6"/>
  <c r="D151" i="6"/>
  <c r="U150" i="6"/>
  <c r="M150" i="6"/>
  <c r="D150" i="6"/>
  <c r="U149" i="6"/>
  <c r="M149" i="6"/>
  <c r="D149" i="6"/>
  <c r="U148" i="6"/>
  <c r="M148" i="6"/>
  <c r="D148" i="6"/>
  <c r="U147" i="6"/>
  <c r="M147" i="6"/>
  <c r="D147" i="6"/>
  <c r="U146" i="6"/>
  <c r="M146" i="6"/>
  <c r="D146" i="6"/>
  <c r="U145" i="6"/>
  <c r="M145" i="6"/>
  <c r="D145" i="6"/>
  <c r="U144" i="6"/>
  <c r="M144" i="6"/>
  <c r="D144" i="6"/>
  <c r="U143" i="6"/>
  <c r="M143" i="6"/>
  <c r="D143" i="6"/>
  <c r="U142" i="6"/>
  <c r="M142" i="6"/>
  <c r="D142" i="6"/>
  <c r="U141" i="6"/>
  <c r="M141" i="6"/>
  <c r="D141" i="6"/>
  <c r="U140" i="6"/>
  <c r="M140" i="6"/>
  <c r="D140" i="6"/>
  <c r="U139" i="6"/>
  <c r="M139" i="6"/>
  <c r="D139" i="6"/>
  <c r="U138" i="6"/>
  <c r="M138" i="6"/>
  <c r="D138" i="6"/>
  <c r="U137" i="6"/>
  <c r="M137" i="6"/>
  <c r="D137" i="6"/>
  <c r="U136" i="6"/>
  <c r="J217" i="6"/>
  <c r="K195" i="6"/>
  <c r="S184" i="6"/>
  <c r="V179" i="6"/>
  <c r="L178" i="6"/>
  <c r="C177" i="6"/>
  <c r="T175" i="6"/>
  <c r="L174" i="6"/>
  <c r="C173" i="6"/>
  <c r="T171" i="6"/>
  <c r="L170" i="6"/>
  <c r="C169" i="6"/>
  <c r="T167" i="6"/>
  <c r="L166" i="6"/>
  <c r="C165" i="6"/>
  <c r="T163" i="6"/>
  <c r="L162" i="6"/>
  <c r="C161" i="6"/>
  <c r="T159" i="6"/>
  <c r="L158" i="6"/>
  <c r="C157" i="6"/>
  <c r="T155" i="6"/>
  <c r="L154" i="6"/>
  <c r="C153" i="6"/>
  <c r="T151" i="6"/>
  <c r="L150" i="6"/>
  <c r="C149" i="6"/>
  <c r="T147" i="6"/>
  <c r="L146" i="6"/>
  <c r="C145" i="6"/>
  <c r="B144" i="6"/>
  <c r="C143" i="6"/>
  <c r="K141" i="6"/>
  <c r="L140" i="6"/>
  <c r="N139" i="6"/>
  <c r="S138" i="6"/>
  <c r="T137" i="6"/>
  <c r="V136" i="6"/>
  <c r="D136" i="6"/>
  <c r="M135" i="6"/>
  <c r="U134" i="6"/>
  <c r="D134" i="6"/>
  <c r="M133" i="6"/>
  <c r="Y132" i="6"/>
  <c r="L132" i="6"/>
  <c r="V131" i="6"/>
  <c r="K131" i="6"/>
  <c r="U130" i="6"/>
  <c r="I130" i="6"/>
  <c r="V129" i="6"/>
  <c r="L129" i="6"/>
  <c r="Y128" i="6"/>
  <c r="N128" i="6"/>
  <c r="C128" i="6"/>
  <c r="S127" i="6"/>
  <c r="J127" i="6"/>
  <c r="Z126" i="6"/>
  <c r="R126" i="6"/>
  <c r="J126" i="6"/>
  <c r="Z125" i="6"/>
  <c r="R125" i="6"/>
  <c r="J125" i="6"/>
  <c r="Z124" i="6"/>
  <c r="R124" i="6"/>
  <c r="J124" i="6"/>
  <c r="Z123" i="6"/>
  <c r="R123" i="6"/>
  <c r="J123" i="6"/>
  <c r="Z122" i="6"/>
  <c r="R122" i="6"/>
  <c r="J122" i="6"/>
  <c r="Z121" i="6"/>
  <c r="R121" i="6"/>
  <c r="J121" i="6"/>
  <c r="Z120" i="6"/>
  <c r="R120" i="6"/>
  <c r="J120" i="6"/>
  <c r="Z119" i="6"/>
  <c r="R119" i="6"/>
  <c r="J119" i="6"/>
  <c r="Z118" i="6"/>
  <c r="R118" i="6"/>
  <c r="J118" i="6"/>
  <c r="Z117" i="6"/>
  <c r="R117" i="6"/>
  <c r="J117" i="6"/>
  <c r="Z116" i="6"/>
  <c r="R116" i="6"/>
  <c r="J116" i="6"/>
  <c r="Z115" i="6"/>
  <c r="R115" i="6"/>
  <c r="J115" i="6"/>
  <c r="Z114" i="6"/>
  <c r="R114" i="6"/>
  <c r="J114" i="6"/>
  <c r="Z113" i="6"/>
  <c r="R113" i="6"/>
  <c r="J113" i="6"/>
  <c r="Z112" i="6"/>
  <c r="R112" i="6"/>
  <c r="J112" i="6"/>
  <c r="Z111" i="6"/>
  <c r="R111" i="6"/>
  <c r="J111" i="6"/>
  <c r="Z110" i="6"/>
  <c r="R110" i="6"/>
  <c r="J110" i="6"/>
  <c r="Z109" i="6"/>
  <c r="R109" i="6"/>
  <c r="J109" i="6"/>
  <c r="Z108" i="6"/>
  <c r="R108" i="6"/>
  <c r="J108" i="6"/>
  <c r="Z107" i="6"/>
  <c r="R107" i="6"/>
  <c r="J107" i="6"/>
  <c r="Z106" i="6"/>
  <c r="R106" i="6"/>
  <c r="J106" i="6"/>
  <c r="Z105" i="6"/>
  <c r="R105" i="6"/>
  <c r="J105" i="6"/>
  <c r="Z104" i="6"/>
  <c r="R104" i="6"/>
  <c r="J104" i="6"/>
  <c r="Z103" i="6"/>
  <c r="R103" i="6"/>
  <c r="J103" i="6"/>
  <c r="Z102" i="6"/>
  <c r="R102" i="6"/>
  <c r="J102" i="6"/>
  <c r="Z101" i="6"/>
  <c r="R101" i="6"/>
  <c r="J101" i="6"/>
  <c r="Z100" i="6"/>
  <c r="R100" i="6"/>
  <c r="J100" i="6"/>
  <c r="Z99" i="6"/>
  <c r="R99" i="6"/>
  <c r="J99" i="6"/>
  <c r="Z98" i="6"/>
  <c r="R98" i="6"/>
  <c r="J98" i="6"/>
  <c r="Z97" i="6"/>
  <c r="R97" i="6"/>
  <c r="J97" i="6"/>
  <c r="Z96" i="6"/>
  <c r="R96" i="6"/>
  <c r="J96" i="6"/>
  <c r="Z95" i="6"/>
  <c r="R95" i="6"/>
  <c r="J95" i="6"/>
  <c r="Z94" i="6"/>
  <c r="R94" i="6"/>
  <c r="J94" i="6"/>
  <c r="Z93" i="6"/>
  <c r="R93" i="6"/>
  <c r="J93" i="6"/>
  <c r="Z92" i="6"/>
  <c r="R92" i="6"/>
  <c r="J92" i="6"/>
  <c r="Z91" i="6"/>
  <c r="R91" i="6"/>
  <c r="J91" i="6"/>
  <c r="R214" i="6"/>
  <c r="B195" i="6"/>
  <c r="E195" i="6" s="1"/>
  <c r="K184" i="6"/>
  <c r="T179" i="6"/>
  <c r="K178" i="6"/>
  <c r="B177" i="6"/>
  <c r="S175" i="6"/>
  <c r="K174" i="6"/>
  <c r="B173" i="6"/>
  <c r="S171" i="6"/>
  <c r="K170" i="6"/>
  <c r="B169" i="6"/>
  <c r="E169" i="6" s="1"/>
  <c r="S167" i="6"/>
  <c r="K166" i="6"/>
  <c r="B165" i="6"/>
  <c r="S163" i="6"/>
  <c r="K162" i="6"/>
  <c r="B161" i="6"/>
  <c r="E161" i="6" s="1"/>
  <c r="S159" i="6"/>
  <c r="K158" i="6"/>
  <c r="B157" i="6"/>
  <c r="S155" i="6"/>
  <c r="K154" i="6"/>
  <c r="B153" i="6"/>
  <c r="S151" i="6"/>
  <c r="K150" i="6"/>
  <c r="B149" i="6"/>
  <c r="E149" i="6" s="1"/>
  <c r="S147" i="6"/>
  <c r="K146" i="6"/>
  <c r="B145" i="6"/>
  <c r="V143" i="6"/>
  <c r="B143" i="6"/>
  <c r="C142" i="6"/>
  <c r="K140" i="6"/>
  <c r="L139" i="6"/>
  <c r="N138" i="6"/>
  <c r="S137" i="6"/>
  <c r="T136" i="6"/>
  <c r="C136" i="6"/>
  <c r="L135" i="6"/>
  <c r="T134" i="6"/>
  <c r="C134" i="6"/>
  <c r="L133" i="6"/>
  <c r="V132" i="6"/>
  <c r="K132" i="6"/>
  <c r="U131" i="6"/>
  <c r="I131" i="6"/>
  <c r="T130" i="6"/>
  <c r="G130" i="6"/>
  <c r="U129" i="6"/>
  <c r="K129" i="6"/>
  <c r="W128" i="6"/>
  <c r="M128" i="6"/>
  <c r="B128" i="6"/>
  <c r="R127" i="6"/>
  <c r="I127" i="6"/>
  <c r="Y126" i="6"/>
  <c r="Q126" i="6"/>
  <c r="I126" i="6"/>
  <c r="Y125" i="6"/>
  <c r="Q125" i="6"/>
  <c r="I125" i="6"/>
  <c r="Y124" i="6"/>
  <c r="Q124" i="6"/>
  <c r="I124" i="6"/>
  <c r="Y123" i="6"/>
  <c r="Q123" i="6"/>
  <c r="I123" i="6"/>
  <c r="Y122" i="6"/>
  <c r="Q122" i="6"/>
  <c r="I122" i="6"/>
  <c r="Y121" i="6"/>
  <c r="Q121" i="6"/>
  <c r="I121" i="6"/>
  <c r="Y120" i="6"/>
  <c r="Q120" i="6"/>
  <c r="I120" i="6"/>
  <c r="Y119" i="6"/>
  <c r="Q119" i="6"/>
  <c r="I119" i="6"/>
  <c r="Y118" i="6"/>
  <c r="Q118" i="6"/>
  <c r="I118" i="6"/>
  <c r="Y117" i="6"/>
  <c r="Q117" i="6"/>
  <c r="I117" i="6"/>
  <c r="Y116" i="6"/>
  <c r="Q116" i="6"/>
  <c r="I116" i="6"/>
  <c r="Y115" i="6"/>
  <c r="Q115" i="6"/>
  <c r="I115" i="6"/>
  <c r="Y114" i="6"/>
  <c r="Q114" i="6"/>
  <c r="I114" i="6"/>
  <c r="Y113" i="6"/>
  <c r="Q113" i="6"/>
  <c r="I113" i="6"/>
  <c r="Y112" i="6"/>
  <c r="Q112" i="6"/>
  <c r="I112" i="6"/>
  <c r="Y111" i="6"/>
  <c r="Q111" i="6"/>
  <c r="I111" i="6"/>
  <c r="Y110" i="6"/>
  <c r="Q110" i="6"/>
  <c r="I110" i="6"/>
  <c r="Y109" i="6"/>
  <c r="Q109" i="6"/>
  <c r="I109" i="6"/>
  <c r="Y108" i="6"/>
  <c r="Q108" i="6"/>
  <c r="I108" i="6"/>
  <c r="Y107" i="6"/>
  <c r="Q107" i="6"/>
  <c r="I107" i="6"/>
  <c r="Y106" i="6"/>
  <c r="Q106" i="6"/>
  <c r="I106" i="6"/>
  <c r="Y105" i="6"/>
  <c r="Q105" i="6"/>
  <c r="I105" i="6"/>
  <c r="Y104" i="6"/>
  <c r="Q104" i="6"/>
  <c r="I104" i="6"/>
  <c r="Y103" i="6"/>
  <c r="Q103" i="6"/>
  <c r="I103" i="6"/>
  <c r="Y102" i="6"/>
  <c r="Q102" i="6"/>
  <c r="I102" i="6"/>
  <c r="Y101" i="6"/>
  <c r="Q101" i="6"/>
  <c r="I101" i="6"/>
  <c r="Y100" i="6"/>
  <c r="Q100" i="6"/>
  <c r="I100" i="6"/>
  <c r="Y99" i="6"/>
  <c r="Q99" i="6"/>
  <c r="I99" i="6"/>
  <c r="Y98" i="6"/>
  <c r="Q98" i="6"/>
  <c r="I98" i="6"/>
  <c r="Y97" i="6"/>
  <c r="Q97" i="6"/>
  <c r="I97" i="6"/>
  <c r="Y96" i="6"/>
  <c r="Q96" i="6"/>
  <c r="I96" i="6"/>
  <c r="Y95" i="6"/>
  <c r="Q95" i="6"/>
  <c r="I95" i="6"/>
  <c r="Y94" i="6"/>
  <c r="Q94" i="6"/>
  <c r="I94" i="6"/>
  <c r="Y93" i="6"/>
  <c r="Q93" i="6"/>
  <c r="I93" i="6"/>
  <c r="Y92" i="6"/>
  <c r="Q92" i="6"/>
  <c r="I92" i="6"/>
  <c r="Y91" i="6"/>
  <c r="Q91" i="6"/>
  <c r="I91" i="6"/>
  <c r="Y90" i="6"/>
  <c r="Q90" i="6"/>
  <c r="I90" i="6"/>
  <c r="Y89" i="6"/>
  <c r="Q89" i="6"/>
  <c r="I89" i="6"/>
  <c r="Y88" i="6"/>
  <c r="Q88" i="6"/>
  <c r="I88" i="6"/>
  <c r="Y87" i="6"/>
  <c r="Q87" i="6"/>
  <c r="I87" i="6"/>
  <c r="Y86" i="6"/>
  <c r="Q86" i="6"/>
  <c r="I86" i="6"/>
  <c r="Y85" i="6"/>
  <c r="D204" i="6"/>
  <c r="K192" i="6"/>
  <c r="V182" i="6"/>
  <c r="K179" i="6"/>
  <c r="B178" i="6"/>
  <c r="S176" i="6"/>
  <c r="K175" i="6"/>
  <c r="B174" i="6"/>
  <c r="S172" i="6"/>
  <c r="K171" i="6"/>
  <c r="B170" i="6"/>
  <c r="S168" i="6"/>
  <c r="K167" i="6"/>
  <c r="B166" i="6"/>
  <c r="S164" i="6"/>
  <c r="K163" i="6"/>
  <c r="B162" i="6"/>
  <c r="S160" i="6"/>
  <c r="K159" i="6"/>
  <c r="B158" i="6"/>
  <c r="S156" i="6"/>
  <c r="K155" i="6"/>
  <c r="B154" i="6"/>
  <c r="S152" i="6"/>
  <c r="K151" i="6"/>
  <c r="B150" i="6"/>
  <c r="S148" i="6"/>
  <c r="K147" i="6"/>
  <c r="B146" i="6"/>
  <c r="S144" i="6"/>
  <c r="S143" i="6"/>
  <c r="T142" i="6"/>
  <c r="V141" i="6"/>
  <c r="B141" i="6"/>
  <c r="C140" i="6"/>
  <c r="K138" i="6"/>
  <c r="L137" i="6"/>
  <c r="N136" i="6"/>
  <c r="V135" i="6"/>
  <c r="N134" i="6"/>
  <c r="V133" i="6"/>
  <c r="I133" i="6"/>
  <c r="T132" i="6"/>
  <c r="S131" i="6"/>
  <c r="D131" i="6"/>
  <c r="Q130" i="6"/>
  <c r="D130" i="6"/>
  <c r="S129" i="6"/>
  <c r="G129" i="6"/>
  <c r="U128" i="6"/>
  <c r="K128" i="6"/>
  <c r="Y127" i="6"/>
  <c r="O127" i="6"/>
  <c r="G127" i="6"/>
  <c r="W126" i="6"/>
  <c r="O126" i="6"/>
  <c r="G126" i="6"/>
  <c r="W125" i="6"/>
  <c r="O125" i="6"/>
  <c r="G125" i="6"/>
  <c r="W124" i="6"/>
  <c r="O124" i="6"/>
  <c r="G124" i="6"/>
  <c r="W123" i="6"/>
  <c r="O123" i="6"/>
  <c r="G123" i="6"/>
  <c r="W122" i="6"/>
  <c r="O122" i="6"/>
  <c r="G122" i="6"/>
  <c r="W121" i="6"/>
  <c r="O121" i="6"/>
  <c r="G121" i="6"/>
  <c r="W120" i="6"/>
  <c r="O120" i="6"/>
  <c r="G120" i="6"/>
  <c r="W119" i="6"/>
  <c r="O119" i="6"/>
  <c r="G119" i="6"/>
  <c r="W118" i="6"/>
  <c r="O118" i="6"/>
  <c r="G118" i="6"/>
  <c r="W117" i="6"/>
  <c r="O117" i="6"/>
  <c r="G117" i="6"/>
  <c r="W116" i="6"/>
  <c r="O116" i="6"/>
  <c r="G116" i="6"/>
  <c r="W115" i="6"/>
  <c r="O115" i="6"/>
  <c r="G115" i="6"/>
  <c r="W114" i="6"/>
  <c r="O114" i="6"/>
  <c r="G114" i="6"/>
  <c r="W113" i="6"/>
  <c r="O113" i="6"/>
  <c r="G113" i="6"/>
  <c r="W112" i="6"/>
  <c r="O112" i="6"/>
  <c r="G112" i="6"/>
  <c r="W111" i="6"/>
  <c r="O111" i="6"/>
  <c r="G111" i="6"/>
  <c r="W110" i="6"/>
  <c r="O110" i="6"/>
  <c r="G110" i="6"/>
  <c r="W109" i="6"/>
  <c r="O109" i="6"/>
  <c r="G109" i="6"/>
  <c r="W108" i="6"/>
  <c r="O108" i="6"/>
  <c r="G108" i="6"/>
  <c r="W107" i="6"/>
  <c r="O107" i="6"/>
  <c r="G107" i="6"/>
  <c r="W106" i="6"/>
  <c r="O106" i="6"/>
  <c r="G106" i="6"/>
  <c r="W105" i="6"/>
  <c r="O105" i="6"/>
  <c r="G105" i="6"/>
  <c r="W104" i="6"/>
  <c r="O104" i="6"/>
  <c r="G104" i="6"/>
  <c r="W103" i="6"/>
  <c r="O103" i="6"/>
  <c r="G103" i="6"/>
  <c r="W102" i="6"/>
  <c r="O102" i="6"/>
  <c r="G102" i="6"/>
  <c r="W101" i="6"/>
  <c r="O101" i="6"/>
  <c r="G101" i="6"/>
  <c r="W100" i="6"/>
  <c r="O100" i="6"/>
  <c r="G100" i="6"/>
  <c r="W99" i="6"/>
  <c r="O99" i="6"/>
  <c r="G99" i="6"/>
  <c r="W98" i="6"/>
  <c r="O98" i="6"/>
  <c r="G98" i="6"/>
  <c r="W97" i="6"/>
  <c r="O97" i="6"/>
  <c r="G97" i="6"/>
  <c r="W96" i="6"/>
  <c r="O96" i="6"/>
  <c r="G96" i="6"/>
  <c r="W95" i="6"/>
  <c r="O95" i="6"/>
  <c r="G95" i="6"/>
  <c r="W94" i="6"/>
  <c r="O94" i="6"/>
  <c r="G94" i="6"/>
  <c r="W93" i="6"/>
  <c r="O93" i="6"/>
  <c r="G93" i="6"/>
  <c r="W92" i="6"/>
  <c r="O92" i="6"/>
  <c r="G92" i="6"/>
  <c r="W91" i="6"/>
  <c r="O91" i="6"/>
  <c r="G91" i="6"/>
  <c r="W90" i="6"/>
  <c r="O90" i="6"/>
  <c r="G90" i="6"/>
  <c r="W89" i="6"/>
  <c r="O89" i="6"/>
  <c r="C201" i="6"/>
  <c r="B190" i="6"/>
  <c r="E190" i="6" s="1"/>
  <c r="S181" i="6"/>
  <c r="C179" i="6"/>
  <c r="T177" i="6"/>
  <c r="L176" i="6"/>
  <c r="C175" i="6"/>
  <c r="T173" i="6"/>
  <c r="L172" i="6"/>
  <c r="C171" i="6"/>
  <c r="T169" i="6"/>
  <c r="L168" i="6"/>
  <c r="C167" i="6"/>
  <c r="T165" i="6"/>
  <c r="L164" i="6"/>
  <c r="C163" i="6"/>
  <c r="T161" i="6"/>
  <c r="L160" i="6"/>
  <c r="C159" i="6"/>
  <c r="T157" i="6"/>
  <c r="L156" i="6"/>
  <c r="C155" i="6"/>
  <c r="T153" i="6"/>
  <c r="L152" i="6"/>
  <c r="C151" i="6"/>
  <c r="T149" i="6"/>
  <c r="L148" i="6"/>
  <c r="C147" i="6"/>
  <c r="T145" i="6"/>
  <c r="L144" i="6"/>
  <c r="N143" i="6"/>
  <c r="S142" i="6"/>
  <c r="T141" i="6"/>
  <c r="V140" i="6"/>
  <c r="B140" i="6"/>
  <c r="E140" i="6" s="1"/>
  <c r="C139" i="6"/>
  <c r="K137" i="6"/>
  <c r="M136" i="6"/>
  <c r="U135" i="6"/>
  <c r="D135" i="6"/>
  <c r="M134" i="6"/>
  <c r="U133" i="6"/>
  <c r="S132" i="6"/>
  <c r="D132" i="6"/>
  <c r="Q131" i="6"/>
  <c r="C131" i="6"/>
  <c r="N130" i="6"/>
  <c r="C130" i="6"/>
  <c r="Q129" i="6"/>
  <c r="T128" i="6"/>
  <c r="I128" i="6"/>
  <c r="W127" i="6"/>
  <c r="N127" i="6"/>
  <c r="V126" i="6"/>
  <c r="N126" i="6"/>
  <c r="V125" i="6"/>
  <c r="N125" i="6"/>
  <c r="V124" i="6"/>
  <c r="N124" i="6"/>
  <c r="V123" i="6"/>
  <c r="N123" i="6"/>
  <c r="V122" i="6"/>
  <c r="N122" i="6"/>
  <c r="V121" i="6"/>
  <c r="N121" i="6"/>
  <c r="V120" i="6"/>
  <c r="N120" i="6"/>
  <c r="V119" i="6"/>
  <c r="N119" i="6"/>
  <c r="V118" i="6"/>
  <c r="N118" i="6"/>
  <c r="V117" i="6"/>
  <c r="N117" i="6"/>
  <c r="V116" i="6"/>
  <c r="N116" i="6"/>
  <c r="V115" i="6"/>
  <c r="N115" i="6"/>
  <c r="V114" i="6"/>
  <c r="N114" i="6"/>
  <c r="V113" i="6"/>
  <c r="N113" i="6"/>
  <c r="V112" i="6"/>
  <c r="N112" i="6"/>
  <c r="V111" i="6"/>
  <c r="N111" i="6"/>
  <c r="V110" i="6"/>
  <c r="N110" i="6"/>
  <c r="V109" i="6"/>
  <c r="N109" i="6"/>
  <c r="V108" i="6"/>
  <c r="N108" i="6"/>
  <c r="V107" i="6"/>
  <c r="N107" i="6"/>
  <c r="V106" i="6"/>
  <c r="N106" i="6"/>
  <c r="V105" i="6"/>
  <c r="N105" i="6"/>
  <c r="V104" i="6"/>
  <c r="N104" i="6"/>
  <c r="V103" i="6"/>
  <c r="N103" i="6"/>
  <c r="V102" i="6"/>
  <c r="N102" i="6"/>
  <c r="V101" i="6"/>
  <c r="N101" i="6"/>
  <c r="V100" i="6"/>
  <c r="N100" i="6"/>
  <c r="S200" i="6"/>
  <c r="S189" i="6"/>
  <c r="N181" i="6"/>
  <c r="B179" i="6"/>
  <c r="E179" i="6" s="1"/>
  <c r="S177" i="6"/>
  <c r="K176" i="6"/>
  <c r="B175" i="6"/>
  <c r="S173" i="6"/>
  <c r="K172" i="6"/>
  <c r="B171" i="6"/>
  <c r="S169" i="6"/>
  <c r="K168" i="6"/>
  <c r="B167" i="6"/>
  <c r="E167" i="6" s="1"/>
  <c r="S165" i="6"/>
  <c r="K164" i="6"/>
  <c r="B163" i="6"/>
  <c r="S161" i="6"/>
  <c r="K160" i="6"/>
  <c r="B159" i="6"/>
  <c r="S157" i="6"/>
  <c r="K156" i="6"/>
  <c r="B155" i="6"/>
  <c r="E155" i="6" s="1"/>
  <c r="S153" i="6"/>
  <c r="K152" i="6"/>
  <c r="B151" i="6"/>
  <c r="S149" i="6"/>
  <c r="K148" i="6"/>
  <c r="B147" i="6"/>
  <c r="E147" i="6" s="1"/>
  <c r="S145" i="6"/>
  <c r="K144" i="6"/>
  <c r="L143" i="6"/>
  <c r="N142" i="6"/>
  <c r="S141" i="6"/>
  <c r="T140" i="6"/>
  <c r="V139" i="6"/>
  <c r="B139" i="6"/>
  <c r="E139" i="6" s="1"/>
  <c r="C138" i="6"/>
  <c r="L136" i="6"/>
  <c r="T135" i="6"/>
  <c r="C135" i="6"/>
  <c r="L134" i="6"/>
  <c r="T133" i="6"/>
  <c r="D133" i="6"/>
  <c r="Q132" i="6"/>
  <c r="C132" i="6"/>
  <c r="N131" i="6"/>
  <c r="B131" i="6"/>
  <c r="M130" i="6"/>
  <c r="B130" i="6"/>
  <c r="O129" i="6"/>
  <c r="D129" i="6"/>
  <c r="S128" i="6"/>
  <c r="G128" i="6"/>
  <c r="V127" i="6"/>
  <c r="M127" i="6"/>
  <c r="D127" i="6"/>
  <c r="U126" i="6"/>
  <c r="M126" i="6"/>
  <c r="D126" i="6"/>
  <c r="U125" i="6"/>
  <c r="M125" i="6"/>
  <c r="D125" i="6"/>
  <c r="U124" i="6"/>
  <c r="M124" i="6"/>
  <c r="D124" i="6"/>
  <c r="U123" i="6"/>
  <c r="M123" i="6"/>
  <c r="D123" i="6"/>
  <c r="U122" i="6"/>
  <c r="M122" i="6"/>
  <c r="D122" i="6"/>
  <c r="U121" i="6"/>
  <c r="M121" i="6"/>
  <c r="D121" i="6"/>
  <c r="U120" i="6"/>
  <c r="M120" i="6"/>
  <c r="D120" i="6"/>
  <c r="U119" i="6"/>
  <c r="M119" i="6"/>
  <c r="D119" i="6"/>
  <c r="U118" i="6"/>
  <c r="M118" i="6"/>
  <c r="D118" i="6"/>
  <c r="U117" i="6"/>
  <c r="M117" i="6"/>
  <c r="D117" i="6"/>
  <c r="U116" i="6"/>
  <c r="M116" i="6"/>
  <c r="D116" i="6"/>
  <c r="U115" i="6"/>
  <c r="M115" i="6"/>
  <c r="D115" i="6"/>
  <c r="U114" i="6"/>
  <c r="M114" i="6"/>
  <c r="D114" i="6"/>
  <c r="U113" i="6"/>
  <c r="M113" i="6"/>
  <c r="D113" i="6"/>
  <c r="U112" i="6"/>
  <c r="M112" i="6"/>
  <c r="D112" i="6"/>
  <c r="U111" i="6"/>
  <c r="M111" i="6"/>
  <c r="D111" i="6"/>
  <c r="U110" i="6"/>
  <c r="M110" i="6"/>
  <c r="D110" i="6"/>
  <c r="U109" i="6"/>
  <c r="M109" i="6"/>
  <c r="D109" i="6"/>
  <c r="U108" i="6"/>
  <c r="M108" i="6"/>
  <c r="D108" i="6"/>
  <c r="U107" i="6"/>
  <c r="M107" i="6"/>
  <c r="D107" i="6"/>
  <c r="U106" i="6"/>
  <c r="M106" i="6"/>
  <c r="D106" i="6"/>
  <c r="U105" i="6"/>
  <c r="M105" i="6"/>
  <c r="D105" i="6"/>
  <c r="U104" i="6"/>
  <c r="M104" i="6"/>
  <c r="D104" i="6"/>
  <c r="U103" i="6"/>
  <c r="M103" i="6"/>
  <c r="D103" i="6"/>
  <c r="U102" i="6"/>
  <c r="M102" i="6"/>
  <c r="D102" i="6"/>
  <c r="U101" i="6"/>
  <c r="M101" i="6"/>
  <c r="D101" i="6"/>
  <c r="U100" i="6"/>
  <c r="M100" i="6"/>
  <c r="D100" i="6"/>
  <c r="U99" i="6"/>
  <c r="M99" i="6"/>
  <c r="D99" i="6"/>
  <c r="U98" i="6"/>
  <c r="M98" i="6"/>
  <c r="D98" i="6"/>
  <c r="U97" i="6"/>
  <c r="M97" i="6"/>
  <c r="D97" i="6"/>
  <c r="U96" i="6"/>
  <c r="M96" i="6"/>
  <c r="D96" i="6"/>
  <c r="U95" i="6"/>
  <c r="M95" i="6"/>
  <c r="D95" i="6"/>
  <c r="U94" i="6"/>
  <c r="M94" i="6"/>
  <c r="D94" i="6"/>
  <c r="U93" i="6"/>
  <c r="M93" i="6"/>
  <c r="D93" i="6"/>
  <c r="U92" i="6"/>
  <c r="M92" i="6"/>
  <c r="D92" i="6"/>
  <c r="U91" i="6"/>
  <c r="L180" i="6"/>
  <c r="T176" i="6"/>
  <c r="K173" i="6"/>
  <c r="L169" i="6"/>
  <c r="C166" i="6"/>
  <c r="S162" i="6"/>
  <c r="T158" i="6"/>
  <c r="L155" i="6"/>
  <c r="B152" i="6"/>
  <c r="C148" i="6"/>
  <c r="T144" i="6"/>
  <c r="K142" i="6"/>
  <c r="T139" i="6"/>
  <c r="N137" i="6"/>
  <c r="N135" i="6"/>
  <c r="S133" i="6"/>
  <c r="I132" i="6"/>
  <c r="V130" i="6"/>
  <c r="N129" i="6"/>
  <c r="L128" i="6"/>
  <c r="K127" i="6"/>
  <c r="L126" i="6"/>
  <c r="P125" i="6"/>
  <c r="S124" i="6"/>
  <c r="T123" i="6"/>
  <c r="X122" i="6"/>
  <c r="B122" i="6"/>
  <c r="C121" i="6"/>
  <c r="H120" i="6"/>
  <c r="K119" i="6"/>
  <c r="L118" i="6"/>
  <c r="P117" i="6"/>
  <c r="S116" i="6"/>
  <c r="T115" i="6"/>
  <c r="X114" i="6"/>
  <c r="B114" i="6"/>
  <c r="C113" i="6"/>
  <c r="H112" i="6"/>
  <c r="K111" i="6"/>
  <c r="L110" i="6"/>
  <c r="P109" i="6"/>
  <c r="S108" i="6"/>
  <c r="T107" i="6"/>
  <c r="X106" i="6"/>
  <c r="B106" i="6"/>
  <c r="C105" i="6"/>
  <c r="H104" i="6"/>
  <c r="K103" i="6"/>
  <c r="L102" i="6"/>
  <c r="P101" i="6"/>
  <c r="S100" i="6"/>
  <c r="X99" i="6"/>
  <c r="H99" i="6"/>
  <c r="P98" i="6"/>
  <c r="S204" i="6"/>
  <c r="K180" i="6"/>
  <c r="C176" i="6"/>
  <c r="T172" i="6"/>
  <c r="K169" i="6"/>
  <c r="L165" i="6"/>
  <c r="C162" i="6"/>
  <c r="S158" i="6"/>
  <c r="T154" i="6"/>
  <c r="L151" i="6"/>
  <c r="B148" i="6"/>
  <c r="B142" i="6"/>
  <c r="E142" i="6" s="1"/>
  <c r="S139" i="6"/>
  <c r="C137" i="6"/>
  <c r="K135" i="6"/>
  <c r="N133" i="6"/>
  <c r="B132" i="6"/>
  <c r="S130" i="6"/>
  <c r="M129" i="6"/>
  <c r="H127" i="6"/>
  <c r="K126" i="6"/>
  <c r="L125" i="6"/>
  <c r="P124" i="6"/>
  <c r="S123" i="6"/>
  <c r="T122" i="6"/>
  <c r="X121" i="6"/>
  <c r="B121" i="6"/>
  <c r="C120" i="6"/>
  <c r="H119" i="6"/>
  <c r="K118" i="6"/>
  <c r="L117" i="6"/>
  <c r="P116" i="6"/>
  <c r="S115" i="6"/>
  <c r="T114" i="6"/>
  <c r="X113" i="6"/>
  <c r="B113" i="6"/>
  <c r="C112" i="6"/>
  <c r="H111" i="6"/>
  <c r="K110" i="6"/>
  <c r="L109" i="6"/>
  <c r="P108" i="6"/>
  <c r="S107" i="6"/>
  <c r="T106" i="6"/>
  <c r="X105" i="6"/>
  <c r="B105" i="6"/>
  <c r="E105" i="6" s="1"/>
  <c r="C104" i="6"/>
  <c r="H103" i="6"/>
  <c r="K102" i="6"/>
  <c r="L101" i="6"/>
  <c r="P100" i="6"/>
  <c r="V99" i="6"/>
  <c r="N98" i="6"/>
  <c r="V97" i="6"/>
  <c r="N96" i="6"/>
  <c r="V95" i="6"/>
  <c r="N94" i="6"/>
  <c r="V93" i="6"/>
  <c r="N92" i="6"/>
  <c r="V91" i="6"/>
  <c r="H91" i="6"/>
  <c r="U90" i="6"/>
  <c r="K90" i="6"/>
  <c r="X89" i="6"/>
  <c r="M89" i="6"/>
  <c r="C89" i="6"/>
  <c r="S88" i="6"/>
  <c r="J88" i="6"/>
  <c r="X87" i="6"/>
  <c r="O87" i="6"/>
  <c r="U86" i="6"/>
  <c r="L86" i="6"/>
  <c r="B86" i="6"/>
  <c r="R85" i="6"/>
  <c r="J85" i="6"/>
  <c r="Z84" i="6"/>
  <c r="R84" i="6"/>
  <c r="J84" i="6"/>
  <c r="Z83" i="6"/>
  <c r="R83" i="6"/>
  <c r="J83" i="6"/>
  <c r="Z82" i="6"/>
  <c r="R82" i="6"/>
  <c r="J82" i="6"/>
  <c r="Z81" i="6"/>
  <c r="R81" i="6"/>
  <c r="J81" i="6"/>
  <c r="Z80" i="6"/>
  <c r="R80" i="6"/>
  <c r="J80" i="6"/>
  <c r="Z79" i="6"/>
  <c r="R79" i="6"/>
  <c r="J79" i="6"/>
  <c r="Z78" i="6"/>
  <c r="R78" i="6"/>
  <c r="J78" i="6"/>
  <c r="Z77" i="6"/>
  <c r="R77" i="6"/>
  <c r="J77" i="6"/>
  <c r="Z76" i="6"/>
  <c r="R76" i="6"/>
  <c r="J76" i="6"/>
  <c r="Z75" i="6"/>
  <c r="R75" i="6"/>
  <c r="J75" i="6"/>
  <c r="Z74" i="6"/>
  <c r="R74" i="6"/>
  <c r="J74" i="6"/>
  <c r="Z73" i="6"/>
  <c r="R73" i="6"/>
  <c r="J73" i="6"/>
  <c r="Z72" i="6"/>
  <c r="R72" i="6"/>
  <c r="J72" i="6"/>
  <c r="Z71" i="6"/>
  <c r="R71" i="6"/>
  <c r="J71" i="6"/>
  <c r="Z70" i="6"/>
  <c r="R70" i="6"/>
  <c r="J70" i="6"/>
  <c r="Z69" i="6"/>
  <c r="R69" i="6"/>
  <c r="J69" i="6"/>
  <c r="Z68" i="6"/>
  <c r="R68" i="6"/>
  <c r="J68" i="6"/>
  <c r="Z67" i="6"/>
  <c r="R67" i="6"/>
  <c r="J67" i="6"/>
  <c r="Z66" i="6"/>
  <c r="R66" i="6"/>
  <c r="J66" i="6"/>
  <c r="Z65" i="6"/>
  <c r="R65" i="6"/>
  <c r="J65" i="6"/>
  <c r="Z64" i="6"/>
  <c r="R64" i="6"/>
  <c r="J64" i="6"/>
  <c r="Z63" i="6"/>
  <c r="R63" i="6"/>
  <c r="J63" i="6"/>
  <c r="Z62" i="6"/>
  <c r="R62" i="6"/>
  <c r="J62" i="6"/>
  <c r="Z61" i="6"/>
  <c r="R61" i="6"/>
  <c r="J61" i="6"/>
  <c r="Z60" i="6"/>
  <c r="R60" i="6"/>
  <c r="J60" i="6"/>
  <c r="Z59" i="6"/>
  <c r="R59" i="6"/>
  <c r="J59" i="6"/>
  <c r="Z58" i="6"/>
  <c r="R58" i="6"/>
  <c r="J58" i="6"/>
  <c r="Z57" i="6"/>
  <c r="R57" i="6"/>
  <c r="J57" i="6"/>
  <c r="Z56" i="6"/>
  <c r="R56" i="6"/>
  <c r="J56" i="6"/>
  <c r="Z55" i="6"/>
  <c r="R55" i="6"/>
  <c r="B198" i="6"/>
  <c r="E198" i="6" s="1"/>
  <c r="L179" i="6"/>
  <c r="B176" i="6"/>
  <c r="E176" i="6" s="1"/>
  <c r="C172" i="6"/>
  <c r="T168" i="6"/>
  <c r="K165" i="6"/>
  <c r="L161" i="6"/>
  <c r="C158" i="6"/>
  <c r="S154" i="6"/>
  <c r="T150" i="6"/>
  <c r="L147" i="6"/>
  <c r="C144" i="6"/>
  <c r="N141" i="6"/>
  <c r="K139" i="6"/>
  <c r="B137" i="6"/>
  <c r="B135" i="6"/>
  <c r="E135" i="6" s="1"/>
  <c r="K133" i="6"/>
  <c r="Y131" i="6"/>
  <c r="L130" i="6"/>
  <c r="I129" i="6"/>
  <c r="D128" i="6"/>
  <c r="C127" i="6"/>
  <c r="H126" i="6"/>
  <c r="K125" i="6"/>
  <c r="L124" i="6"/>
  <c r="P123" i="6"/>
  <c r="S122" i="6"/>
  <c r="T121" i="6"/>
  <c r="X120" i="6"/>
  <c r="B120" i="6"/>
  <c r="C119" i="6"/>
  <c r="H118" i="6"/>
  <c r="K117" i="6"/>
  <c r="L116" i="6"/>
  <c r="P115" i="6"/>
  <c r="S114" i="6"/>
  <c r="T113" i="6"/>
  <c r="X112" i="6"/>
  <c r="B112" i="6"/>
  <c r="C111" i="6"/>
  <c r="H110" i="6"/>
  <c r="K109" i="6"/>
  <c r="L108" i="6"/>
  <c r="P107" i="6"/>
  <c r="S106" i="6"/>
  <c r="T105" i="6"/>
  <c r="X104" i="6"/>
  <c r="B104" i="6"/>
  <c r="C103" i="6"/>
  <c r="H102" i="6"/>
  <c r="K101" i="6"/>
  <c r="L100" i="6"/>
  <c r="T99" i="6"/>
  <c r="C99" i="6"/>
  <c r="L98" i="6"/>
  <c r="T97" i="6"/>
  <c r="C97" i="6"/>
  <c r="L96" i="6"/>
  <c r="T95" i="6"/>
  <c r="C95" i="6"/>
  <c r="L94" i="6"/>
  <c r="T93" i="6"/>
  <c r="C93" i="6"/>
  <c r="L92" i="6"/>
  <c r="T91" i="6"/>
  <c r="T90" i="6"/>
  <c r="J90" i="6"/>
  <c r="V89" i="6"/>
  <c r="L89" i="6"/>
  <c r="B89" i="6"/>
  <c r="E89" i="6" s="1"/>
  <c r="R88" i="6"/>
  <c r="H88" i="6"/>
  <c r="W87" i="6"/>
  <c r="N87" i="6"/>
  <c r="D87" i="6"/>
  <c r="T86" i="6"/>
  <c r="K86" i="6"/>
  <c r="Z85" i="6"/>
  <c r="Q85" i="6"/>
  <c r="I85" i="6"/>
  <c r="Y84" i="6"/>
  <c r="Q84" i="6"/>
  <c r="I84" i="6"/>
  <c r="Y83" i="6"/>
  <c r="Q83" i="6"/>
  <c r="I83" i="6"/>
  <c r="Y82" i="6"/>
  <c r="Q82" i="6"/>
  <c r="I82" i="6"/>
  <c r="Y81" i="6"/>
  <c r="Q81" i="6"/>
  <c r="I81" i="6"/>
  <c r="Y80" i="6"/>
  <c r="Q80" i="6"/>
  <c r="I80" i="6"/>
  <c r="Y79" i="6"/>
  <c r="Q79" i="6"/>
  <c r="I79" i="6"/>
  <c r="Y78" i="6"/>
  <c r="Q78" i="6"/>
  <c r="I78" i="6"/>
  <c r="Y77" i="6"/>
  <c r="Q77" i="6"/>
  <c r="I77" i="6"/>
  <c r="Y76" i="6"/>
  <c r="Q76" i="6"/>
  <c r="I76" i="6"/>
  <c r="Y75" i="6"/>
  <c r="Q75" i="6"/>
  <c r="I75" i="6"/>
  <c r="Y74" i="6"/>
  <c r="Q74" i="6"/>
  <c r="I74" i="6"/>
  <c r="Y73" i="6"/>
  <c r="Q73" i="6"/>
  <c r="I73" i="6"/>
  <c r="Y72" i="6"/>
  <c r="Q72" i="6"/>
  <c r="I72" i="6"/>
  <c r="Y71" i="6"/>
  <c r="Q71" i="6"/>
  <c r="I71" i="6"/>
  <c r="Y70" i="6"/>
  <c r="Q70" i="6"/>
  <c r="I70" i="6"/>
  <c r="Y69" i="6"/>
  <c r="Q69" i="6"/>
  <c r="I69" i="6"/>
  <c r="Y68" i="6"/>
  <c r="Q68" i="6"/>
  <c r="I68" i="6"/>
  <c r="Y67" i="6"/>
  <c r="Q67" i="6"/>
  <c r="I67" i="6"/>
  <c r="Y66" i="6"/>
  <c r="Q66" i="6"/>
  <c r="I66" i="6"/>
  <c r="Y65" i="6"/>
  <c r="Q65" i="6"/>
  <c r="I65" i="6"/>
  <c r="Y64" i="6"/>
  <c r="Q64" i="6"/>
  <c r="I64" i="6"/>
  <c r="Y63" i="6"/>
  <c r="Q63" i="6"/>
  <c r="I63" i="6"/>
  <c r="Y62" i="6"/>
  <c r="Q62" i="6"/>
  <c r="I62" i="6"/>
  <c r="Y61" i="6"/>
  <c r="S197" i="6"/>
  <c r="T178" i="6"/>
  <c r="L175" i="6"/>
  <c r="B172" i="6"/>
  <c r="C168" i="6"/>
  <c r="T164" i="6"/>
  <c r="K161" i="6"/>
  <c r="L157" i="6"/>
  <c r="C154" i="6"/>
  <c r="S150" i="6"/>
  <c r="T146" i="6"/>
  <c r="T143" i="6"/>
  <c r="L141" i="6"/>
  <c r="V138" i="6"/>
  <c r="S136" i="6"/>
  <c r="V134" i="6"/>
  <c r="C133" i="6"/>
  <c r="T131" i="6"/>
  <c r="K130" i="6"/>
  <c r="C129" i="6"/>
  <c r="Z127" i="6"/>
  <c r="B127" i="6"/>
  <c r="E127" i="6" s="1"/>
  <c r="C126" i="6"/>
  <c r="H125" i="6"/>
  <c r="K124" i="6"/>
  <c r="L123" i="6"/>
  <c r="P122" i="6"/>
  <c r="S121" i="6"/>
  <c r="T120" i="6"/>
  <c r="X119" i="6"/>
  <c r="B119" i="6"/>
  <c r="E119" i="6" s="1"/>
  <c r="C118" i="6"/>
  <c r="H117" i="6"/>
  <c r="K116" i="6"/>
  <c r="L115" i="6"/>
  <c r="P114" i="6"/>
  <c r="S113" i="6"/>
  <c r="T112" i="6"/>
  <c r="X111" i="6"/>
  <c r="B111" i="6"/>
  <c r="C110" i="6"/>
  <c r="H109" i="6"/>
  <c r="K108" i="6"/>
  <c r="L107" i="6"/>
  <c r="P106" i="6"/>
  <c r="S105" i="6"/>
  <c r="T104" i="6"/>
  <c r="X103" i="6"/>
  <c r="B103" i="6"/>
  <c r="C102" i="6"/>
  <c r="H101" i="6"/>
  <c r="K100" i="6"/>
  <c r="S99" i="6"/>
  <c r="B99" i="6"/>
  <c r="E99" i="6" s="1"/>
  <c r="K98" i="6"/>
  <c r="S192" i="6"/>
  <c r="S178" i="6"/>
  <c r="T174" i="6"/>
  <c r="L171" i="6"/>
  <c r="B168" i="6"/>
  <c r="E168" i="6" s="1"/>
  <c r="C164" i="6"/>
  <c r="T160" i="6"/>
  <c r="K157" i="6"/>
  <c r="L153" i="6"/>
  <c r="C150" i="6"/>
  <c r="S146" i="6"/>
  <c r="K143" i="6"/>
  <c r="C141" i="6"/>
  <c r="T138" i="6"/>
  <c r="K136" i="6"/>
  <c r="S134" i="6"/>
  <c r="B133" i="6"/>
  <c r="M131" i="6"/>
  <c r="B129" i="6"/>
  <c r="U127" i="6"/>
  <c r="X126" i="6"/>
  <c r="B126" i="6"/>
  <c r="C125" i="6"/>
  <c r="H124" i="6"/>
  <c r="K123" i="6"/>
  <c r="L122" i="6"/>
  <c r="P121" i="6"/>
  <c r="S120" i="6"/>
  <c r="T119" i="6"/>
  <c r="X118" i="6"/>
  <c r="B118" i="6"/>
  <c r="E118" i="6" s="1"/>
  <c r="C117" i="6"/>
  <c r="H116" i="6"/>
  <c r="K115" i="6"/>
  <c r="L114" i="6"/>
  <c r="P113" i="6"/>
  <c r="S112" i="6"/>
  <c r="T111" i="6"/>
  <c r="X110" i="6"/>
  <c r="B110" i="6"/>
  <c r="E110" i="6" s="1"/>
  <c r="C109" i="6"/>
  <c r="H108" i="6"/>
  <c r="K107" i="6"/>
  <c r="L106" i="6"/>
  <c r="P105" i="6"/>
  <c r="S104" i="6"/>
  <c r="T103" i="6"/>
  <c r="X102" i="6"/>
  <c r="B102" i="6"/>
  <c r="C101" i="6"/>
  <c r="H100" i="6"/>
  <c r="P99" i="6"/>
  <c r="X98" i="6"/>
  <c r="H98" i="6"/>
  <c r="P97" i="6"/>
  <c r="X96" i="6"/>
  <c r="H96" i="6"/>
  <c r="P95" i="6"/>
  <c r="X94" i="6"/>
  <c r="H94" i="6"/>
  <c r="P93" i="6"/>
  <c r="X92" i="6"/>
  <c r="H92" i="6"/>
  <c r="P91" i="6"/>
  <c r="C91" i="6"/>
  <c r="R90" i="6"/>
  <c r="T89" i="6"/>
  <c r="J89" i="6"/>
  <c r="X88" i="6"/>
  <c r="O88" i="6"/>
  <c r="U87" i="6"/>
  <c r="L87" i="6"/>
  <c r="B87" i="6"/>
  <c r="R86" i="6"/>
  <c r="H86" i="6"/>
  <c r="W85" i="6"/>
  <c r="O85" i="6"/>
  <c r="G85" i="6"/>
  <c r="W84" i="6"/>
  <c r="O84" i="6"/>
  <c r="G84" i="6"/>
  <c r="W83" i="6"/>
  <c r="O83" i="6"/>
  <c r="G83" i="6"/>
  <c r="W82" i="6"/>
  <c r="O82" i="6"/>
  <c r="G82" i="6"/>
  <c r="W81" i="6"/>
  <c r="O81" i="6"/>
  <c r="G81" i="6"/>
  <c r="W80" i="6"/>
  <c r="O80" i="6"/>
  <c r="G80" i="6"/>
  <c r="W79" i="6"/>
  <c r="O79" i="6"/>
  <c r="G79" i="6"/>
  <c r="W78" i="6"/>
  <c r="O78" i="6"/>
  <c r="G78" i="6"/>
  <c r="W77" i="6"/>
  <c r="O77" i="6"/>
  <c r="G77" i="6"/>
  <c r="W76" i="6"/>
  <c r="O76" i="6"/>
  <c r="G76" i="6"/>
  <c r="W75" i="6"/>
  <c r="O75" i="6"/>
  <c r="G75" i="6"/>
  <c r="W74" i="6"/>
  <c r="O74" i="6"/>
  <c r="G74" i="6"/>
  <c r="W73" i="6"/>
  <c r="O73" i="6"/>
  <c r="G73" i="6"/>
  <c r="W72" i="6"/>
  <c r="O72" i="6"/>
  <c r="G72" i="6"/>
  <c r="W71" i="6"/>
  <c r="O71" i="6"/>
  <c r="G71" i="6"/>
  <c r="W70" i="6"/>
  <c r="O70" i="6"/>
  <c r="G70" i="6"/>
  <c r="W69" i="6"/>
  <c r="O69" i="6"/>
  <c r="G69" i="6"/>
  <c r="W68" i="6"/>
  <c r="O68" i="6"/>
  <c r="G68" i="6"/>
  <c r="W67" i="6"/>
  <c r="O67" i="6"/>
  <c r="G67" i="6"/>
  <c r="W66" i="6"/>
  <c r="O66" i="6"/>
  <c r="G66" i="6"/>
  <c r="W65" i="6"/>
  <c r="O65" i="6"/>
  <c r="G65" i="6"/>
  <c r="W64" i="6"/>
  <c r="O64" i="6"/>
  <c r="G64" i="6"/>
  <c r="W63" i="6"/>
  <c r="O63" i="6"/>
  <c r="G63" i="6"/>
  <c r="W62" i="6"/>
  <c r="O62" i="6"/>
  <c r="G62" i="6"/>
  <c r="W61" i="6"/>
  <c r="O61" i="6"/>
  <c r="B187" i="6"/>
  <c r="E187" i="6" s="1"/>
  <c r="L177" i="6"/>
  <c r="C174" i="6"/>
  <c r="S170" i="6"/>
  <c r="T166" i="6"/>
  <c r="L163" i="6"/>
  <c r="B160" i="6"/>
  <c r="C156" i="6"/>
  <c r="T152" i="6"/>
  <c r="K149" i="6"/>
  <c r="L145" i="6"/>
  <c r="V142" i="6"/>
  <c r="N140" i="6"/>
  <c r="B138" i="6"/>
  <c r="B136" i="6"/>
  <c r="E136" i="6" s="1"/>
  <c r="N132" i="6"/>
  <c r="W129" i="6"/>
  <c r="Q128" i="6"/>
  <c r="Q127" i="6"/>
  <c r="S126" i="6"/>
  <c r="T125" i="6"/>
  <c r="X124" i="6"/>
  <c r="B124" i="6"/>
  <c r="C123" i="6"/>
  <c r="H122" i="6"/>
  <c r="K121" i="6"/>
  <c r="L120" i="6"/>
  <c r="P119" i="6"/>
  <c r="S118" i="6"/>
  <c r="T117" i="6"/>
  <c r="X116" i="6"/>
  <c r="B116" i="6"/>
  <c r="C115" i="6"/>
  <c r="H114" i="6"/>
  <c r="K113" i="6"/>
  <c r="L112" i="6"/>
  <c r="P111" i="6"/>
  <c r="S110" i="6"/>
  <c r="T109" i="6"/>
  <c r="X108" i="6"/>
  <c r="B108" i="6"/>
  <c r="C107" i="6"/>
  <c r="H106" i="6"/>
  <c r="K105" i="6"/>
  <c r="L104" i="6"/>
  <c r="P103" i="6"/>
  <c r="S102" i="6"/>
  <c r="T101" i="6"/>
  <c r="X100" i="6"/>
  <c r="C100" i="6"/>
  <c r="L99" i="6"/>
  <c r="T98" i="6"/>
  <c r="C98" i="6"/>
  <c r="L97" i="6"/>
  <c r="T96" i="6"/>
  <c r="C96" i="6"/>
  <c r="L95" i="6"/>
  <c r="T94" i="6"/>
  <c r="C94" i="6"/>
  <c r="L93" i="6"/>
  <c r="T92" i="6"/>
  <c r="C92" i="6"/>
  <c r="M91" i="6"/>
  <c r="Z90" i="6"/>
  <c r="N90" i="6"/>
  <c r="C90" i="6"/>
  <c r="R89" i="6"/>
  <c r="G89" i="6"/>
  <c r="V88" i="6"/>
  <c r="M88" i="6"/>
  <c r="C88" i="6"/>
  <c r="S87" i="6"/>
  <c r="J87" i="6"/>
  <c r="X86" i="6"/>
  <c r="O86" i="6"/>
  <c r="U85" i="6"/>
  <c r="M85" i="6"/>
  <c r="D85" i="6"/>
  <c r="U84" i="6"/>
  <c r="M84" i="6"/>
  <c r="D84" i="6"/>
  <c r="U83" i="6"/>
  <c r="M83" i="6"/>
  <c r="D83" i="6"/>
  <c r="U82" i="6"/>
  <c r="M82" i="6"/>
  <c r="D82" i="6"/>
  <c r="U81" i="6"/>
  <c r="M81" i="6"/>
  <c r="D81" i="6"/>
  <c r="U80" i="6"/>
  <c r="M80" i="6"/>
  <c r="D80" i="6"/>
  <c r="U79" i="6"/>
  <c r="M79" i="6"/>
  <c r="D79" i="6"/>
  <c r="U78" i="6"/>
  <c r="M78" i="6"/>
  <c r="D78" i="6"/>
  <c r="U77" i="6"/>
  <c r="M77" i="6"/>
  <c r="D77" i="6"/>
  <c r="U76" i="6"/>
  <c r="M76" i="6"/>
  <c r="D76" i="6"/>
  <c r="U75" i="6"/>
  <c r="M75" i="6"/>
  <c r="D75" i="6"/>
  <c r="U74" i="6"/>
  <c r="M74" i="6"/>
  <c r="D74" i="6"/>
  <c r="U73" i="6"/>
  <c r="M73" i="6"/>
  <c r="D73" i="6"/>
  <c r="U72" i="6"/>
  <c r="M72" i="6"/>
  <c r="D72" i="6"/>
  <c r="U71" i="6"/>
  <c r="M71" i="6"/>
  <c r="D71" i="6"/>
  <c r="U70" i="6"/>
  <c r="M70" i="6"/>
  <c r="D70" i="6"/>
  <c r="U69" i="6"/>
  <c r="M69" i="6"/>
  <c r="D69" i="6"/>
  <c r="U68" i="6"/>
  <c r="M68" i="6"/>
  <c r="D68" i="6"/>
  <c r="U67" i="6"/>
  <c r="M67" i="6"/>
  <c r="D67" i="6"/>
  <c r="U66" i="6"/>
  <c r="M66" i="6"/>
  <c r="B183" i="6"/>
  <c r="E183" i="6" s="1"/>
  <c r="K177" i="6"/>
  <c r="L173" i="6"/>
  <c r="C170" i="6"/>
  <c r="S166" i="6"/>
  <c r="T162" i="6"/>
  <c r="L159" i="6"/>
  <c r="B156" i="6"/>
  <c r="C152" i="6"/>
  <c r="T148" i="6"/>
  <c r="K145" i="6"/>
  <c r="L142" i="6"/>
  <c r="V137" i="6"/>
  <c r="S135" i="6"/>
  <c r="B134" i="6"/>
  <c r="E134" i="6" s="1"/>
  <c r="M132" i="6"/>
  <c r="Y130" i="6"/>
  <c r="T129" i="6"/>
  <c r="O128" i="6"/>
  <c r="L127" i="6"/>
  <c r="P126" i="6"/>
  <c r="S125" i="6"/>
  <c r="T124" i="6"/>
  <c r="X123" i="6"/>
  <c r="B123" i="6"/>
  <c r="C122" i="6"/>
  <c r="H121" i="6"/>
  <c r="K120" i="6"/>
  <c r="L119" i="6"/>
  <c r="P118" i="6"/>
  <c r="S117" i="6"/>
  <c r="T116" i="6"/>
  <c r="X115" i="6"/>
  <c r="B115" i="6"/>
  <c r="E115" i="6" s="1"/>
  <c r="C114" i="6"/>
  <c r="H113" i="6"/>
  <c r="K112" i="6"/>
  <c r="L111" i="6"/>
  <c r="P110" i="6"/>
  <c r="S109" i="6"/>
  <c r="T108" i="6"/>
  <c r="X107" i="6"/>
  <c r="B107" i="6"/>
  <c r="C106" i="6"/>
  <c r="H105" i="6"/>
  <c r="K104" i="6"/>
  <c r="L103" i="6"/>
  <c r="P102" i="6"/>
  <c r="S101" i="6"/>
  <c r="T100" i="6"/>
  <c r="B100" i="6"/>
  <c r="K99" i="6"/>
  <c r="S98" i="6"/>
  <c r="B98" i="6"/>
  <c r="K97" i="6"/>
  <c r="S96" i="6"/>
  <c r="B96" i="6"/>
  <c r="K95" i="6"/>
  <c r="S94" i="6"/>
  <c r="B94" i="6"/>
  <c r="K93" i="6"/>
  <c r="S92" i="6"/>
  <c r="B92" i="6"/>
  <c r="L91" i="6"/>
  <c r="X90" i="6"/>
  <c r="M90" i="6"/>
  <c r="B90" i="6"/>
  <c r="P89" i="6"/>
  <c r="U88" i="6"/>
  <c r="L88" i="6"/>
  <c r="B88" i="6"/>
  <c r="R87" i="6"/>
  <c r="H87" i="6"/>
  <c r="W86" i="6"/>
  <c r="N86" i="6"/>
  <c r="D86" i="6"/>
  <c r="T85" i="6"/>
  <c r="L85" i="6"/>
  <c r="C85" i="6"/>
  <c r="T84" i="6"/>
  <c r="L84" i="6"/>
  <c r="C84" i="6"/>
  <c r="T83" i="6"/>
  <c r="L83" i="6"/>
  <c r="C83" i="6"/>
  <c r="T82" i="6"/>
  <c r="L82" i="6"/>
  <c r="C82" i="6"/>
  <c r="T81" i="6"/>
  <c r="L81" i="6"/>
  <c r="C81" i="6"/>
  <c r="T80" i="6"/>
  <c r="L80" i="6"/>
  <c r="C80" i="6"/>
  <c r="T79" i="6"/>
  <c r="L79" i="6"/>
  <c r="C79" i="6"/>
  <c r="T78" i="6"/>
  <c r="L78" i="6"/>
  <c r="C78" i="6"/>
  <c r="T77" i="6"/>
  <c r="L77" i="6"/>
  <c r="C77" i="6"/>
  <c r="T76" i="6"/>
  <c r="L76" i="6"/>
  <c r="C76" i="6"/>
  <c r="T75" i="6"/>
  <c r="L75" i="6"/>
  <c r="C75" i="6"/>
  <c r="T74" i="6"/>
  <c r="L74" i="6"/>
  <c r="C74" i="6"/>
  <c r="T73" i="6"/>
  <c r="L73" i="6"/>
  <c r="C73" i="6"/>
  <c r="T72" i="6"/>
  <c r="L72" i="6"/>
  <c r="C72" i="6"/>
  <c r="T71" i="6"/>
  <c r="L71" i="6"/>
  <c r="C71" i="6"/>
  <c r="T70" i="6"/>
  <c r="L70" i="6"/>
  <c r="C70" i="6"/>
  <c r="T69" i="6"/>
  <c r="L69" i="6"/>
  <c r="C69" i="6"/>
  <c r="T68" i="6"/>
  <c r="L68" i="6"/>
  <c r="C68" i="6"/>
  <c r="T67" i="6"/>
  <c r="L67" i="6"/>
  <c r="C67" i="6"/>
  <c r="T66" i="6"/>
  <c r="L66" i="6"/>
  <c r="C66" i="6"/>
  <c r="T65" i="6"/>
  <c r="L65" i="6"/>
  <c r="C65" i="6"/>
  <c r="T64" i="6"/>
  <c r="L64" i="6"/>
  <c r="C64" i="6"/>
  <c r="T63" i="6"/>
  <c r="L63" i="6"/>
  <c r="C63" i="6"/>
  <c r="T62" i="6"/>
  <c r="L62" i="6"/>
  <c r="C62" i="6"/>
  <c r="T156" i="6"/>
  <c r="K134" i="6"/>
  <c r="B125" i="6"/>
  <c r="X117" i="6"/>
  <c r="T110" i="6"/>
  <c r="S103" i="6"/>
  <c r="X97" i="6"/>
  <c r="K94" i="6"/>
  <c r="P92" i="6"/>
  <c r="B91" i="6"/>
  <c r="E91" i="6" s="1"/>
  <c r="U89" i="6"/>
  <c r="T88" i="6"/>
  <c r="T87" i="6"/>
  <c r="S86" i="6"/>
  <c r="S85" i="6"/>
  <c r="V84" i="6"/>
  <c r="X83" i="6"/>
  <c r="B83" i="6"/>
  <c r="H81" i="6"/>
  <c r="K80" i="6"/>
  <c r="N79" i="6"/>
  <c r="P78" i="6"/>
  <c r="S77" i="6"/>
  <c r="V76" i="6"/>
  <c r="X75" i="6"/>
  <c r="B75" i="6"/>
  <c r="E75" i="6" s="1"/>
  <c r="H73" i="6"/>
  <c r="K72" i="6"/>
  <c r="N71" i="6"/>
  <c r="P70" i="6"/>
  <c r="S69" i="6"/>
  <c r="V68" i="6"/>
  <c r="X67" i="6"/>
  <c r="B67" i="6"/>
  <c r="E67" i="6" s="1"/>
  <c r="N65" i="6"/>
  <c r="V64" i="6"/>
  <c r="N63" i="6"/>
  <c r="V62" i="6"/>
  <c r="Q61" i="6"/>
  <c r="G61" i="6"/>
  <c r="V60" i="6"/>
  <c r="M60" i="6"/>
  <c r="C60" i="6"/>
  <c r="S59" i="6"/>
  <c r="I59" i="6"/>
  <c r="X58" i="6"/>
  <c r="O58" i="6"/>
  <c r="U57" i="6"/>
  <c r="L57" i="6"/>
  <c r="B57" i="6"/>
  <c r="Q56" i="6"/>
  <c r="H56" i="6"/>
  <c r="W55" i="6"/>
  <c r="N55" i="6"/>
  <c r="V54" i="6"/>
  <c r="N54" i="6"/>
  <c r="V53" i="6"/>
  <c r="N53" i="6"/>
  <c r="V52" i="6"/>
  <c r="N52" i="6"/>
  <c r="V51" i="6"/>
  <c r="N51" i="6"/>
  <c r="V50" i="6"/>
  <c r="N50" i="6"/>
  <c r="V49" i="6"/>
  <c r="N49" i="6"/>
  <c r="V48" i="6"/>
  <c r="N48" i="6"/>
  <c r="V47" i="6"/>
  <c r="N47" i="6"/>
  <c r="V46" i="6"/>
  <c r="N46" i="6"/>
  <c r="V45" i="6"/>
  <c r="N45" i="6"/>
  <c r="V44" i="6"/>
  <c r="N44" i="6"/>
  <c r="V43" i="6"/>
  <c r="N43" i="6"/>
  <c r="V42" i="6"/>
  <c r="N42" i="6"/>
  <c r="V41" i="6"/>
  <c r="N41" i="6"/>
  <c r="V40" i="6"/>
  <c r="N40" i="6"/>
  <c r="V39" i="6"/>
  <c r="N39" i="6"/>
  <c r="V38" i="6"/>
  <c r="N38" i="6"/>
  <c r="V37" i="6"/>
  <c r="N37" i="6"/>
  <c r="V36" i="6"/>
  <c r="N36" i="6"/>
  <c r="V35" i="6"/>
  <c r="N35" i="6"/>
  <c r="V34" i="6"/>
  <c r="N34" i="6"/>
  <c r="T24" i="6"/>
  <c r="D23" i="6"/>
  <c r="T22" i="6"/>
  <c r="D21" i="6"/>
  <c r="T20" i="6"/>
  <c r="K187" i="6"/>
  <c r="K153" i="6"/>
  <c r="U132" i="6"/>
  <c r="C124" i="6"/>
  <c r="B117" i="6"/>
  <c r="E117" i="6" s="1"/>
  <c r="X109" i="6"/>
  <c r="T102" i="6"/>
  <c r="S97" i="6"/>
  <c r="X95" i="6"/>
  <c r="K92" i="6"/>
  <c r="V90" i="6"/>
  <c r="S89" i="6"/>
  <c r="P88" i="6"/>
  <c r="P87" i="6"/>
  <c r="P86" i="6"/>
  <c r="P85" i="6"/>
  <c r="S84" i="6"/>
  <c r="V83" i="6"/>
  <c r="X82" i="6"/>
  <c r="B82" i="6"/>
  <c r="E82" i="6" s="1"/>
  <c r="H80" i="6"/>
  <c r="K79" i="6"/>
  <c r="N78" i="6"/>
  <c r="P77" i="6"/>
  <c r="S76" i="6"/>
  <c r="V75" i="6"/>
  <c r="X74" i="6"/>
  <c r="B74" i="6"/>
  <c r="E74" i="6" s="1"/>
  <c r="H72" i="6"/>
  <c r="K71" i="6"/>
  <c r="N70" i="6"/>
  <c r="P69" i="6"/>
  <c r="S68" i="6"/>
  <c r="V67" i="6"/>
  <c r="X66" i="6"/>
  <c r="D66" i="6"/>
  <c r="M65" i="6"/>
  <c r="U64" i="6"/>
  <c r="D64" i="6"/>
  <c r="M63" i="6"/>
  <c r="U62" i="6"/>
  <c r="D62" i="6"/>
  <c r="P61" i="6"/>
  <c r="U60" i="6"/>
  <c r="L60" i="6"/>
  <c r="B60" i="6"/>
  <c r="E60" i="6" s="1"/>
  <c r="Q59" i="6"/>
  <c r="H59" i="6"/>
  <c r="W58" i="6"/>
  <c r="N58" i="6"/>
  <c r="D58" i="6"/>
  <c r="T57" i="6"/>
  <c r="K57" i="6"/>
  <c r="Y56" i="6"/>
  <c r="P56" i="6"/>
  <c r="G56" i="6"/>
  <c r="V55" i="6"/>
  <c r="M55" i="6"/>
  <c r="D55" i="6"/>
  <c r="U54" i="6"/>
  <c r="M54" i="6"/>
  <c r="D54" i="6"/>
  <c r="U53" i="6"/>
  <c r="M53" i="6"/>
  <c r="D53" i="6"/>
  <c r="U52" i="6"/>
  <c r="M52" i="6"/>
  <c r="D52" i="6"/>
  <c r="U51" i="6"/>
  <c r="M51" i="6"/>
  <c r="D51" i="6"/>
  <c r="U50" i="6"/>
  <c r="M50" i="6"/>
  <c r="D50" i="6"/>
  <c r="U49" i="6"/>
  <c r="M49" i="6"/>
  <c r="D49" i="6"/>
  <c r="U48" i="6"/>
  <c r="M48" i="6"/>
  <c r="D48" i="6"/>
  <c r="U47" i="6"/>
  <c r="M47" i="6"/>
  <c r="D47" i="6"/>
  <c r="U46" i="6"/>
  <c r="M46" i="6"/>
  <c r="D46" i="6"/>
  <c r="U45" i="6"/>
  <c r="M45" i="6"/>
  <c r="D45" i="6"/>
  <c r="U44" i="6"/>
  <c r="M44" i="6"/>
  <c r="D44" i="6"/>
  <c r="U43" i="6"/>
  <c r="M43" i="6"/>
  <c r="D43" i="6"/>
  <c r="U42" i="6"/>
  <c r="M42" i="6"/>
  <c r="D42" i="6"/>
  <c r="U41" i="6"/>
  <c r="M41" i="6"/>
  <c r="D41" i="6"/>
  <c r="U40" i="6"/>
  <c r="M40" i="6"/>
  <c r="D40" i="6"/>
  <c r="U39" i="6"/>
  <c r="M39" i="6"/>
  <c r="D39" i="6"/>
  <c r="U38" i="6"/>
  <c r="M38" i="6"/>
  <c r="D38" i="6"/>
  <c r="U37" i="6"/>
  <c r="M37" i="6"/>
  <c r="D37" i="6"/>
  <c r="U36" i="6"/>
  <c r="M36" i="6"/>
  <c r="D36" i="6"/>
  <c r="U35" i="6"/>
  <c r="M35" i="6"/>
  <c r="D35" i="6"/>
  <c r="U34" i="6"/>
  <c r="M34" i="6"/>
  <c r="D34" i="6"/>
  <c r="D33" i="6"/>
  <c r="D32" i="6"/>
  <c r="D31" i="6"/>
  <c r="D30" i="6"/>
  <c r="D29" i="6"/>
  <c r="D28" i="6"/>
  <c r="D27" i="6"/>
  <c r="D26" i="6"/>
  <c r="D25" i="6"/>
  <c r="W23" i="6"/>
  <c r="C23" i="6"/>
  <c r="X23" i="6" s="1"/>
  <c r="C21" i="6"/>
  <c r="X21" i="6" s="1"/>
  <c r="C19" i="6"/>
  <c r="X19" i="6" s="1"/>
  <c r="C17" i="6"/>
  <c r="X17" i="6" s="1"/>
  <c r="C15" i="6"/>
  <c r="X15" i="6" s="1"/>
  <c r="N13" i="6"/>
  <c r="C13" i="6"/>
  <c r="X13" i="6" s="1"/>
  <c r="C178" i="6"/>
  <c r="L149" i="6"/>
  <c r="L131" i="6"/>
  <c r="H123" i="6"/>
  <c r="C116" i="6"/>
  <c r="B109" i="6"/>
  <c r="E109" i="6" s="1"/>
  <c r="X101" i="6"/>
  <c r="N97" i="6"/>
  <c r="S95" i="6"/>
  <c r="X93" i="6"/>
  <c r="S90" i="6"/>
  <c r="N89" i="6"/>
  <c r="N88" i="6"/>
  <c r="M87" i="6"/>
  <c r="M86" i="6"/>
  <c r="N85" i="6"/>
  <c r="P84" i="6"/>
  <c r="S83" i="6"/>
  <c r="V82" i="6"/>
  <c r="X81" i="6"/>
  <c r="B81" i="6"/>
  <c r="E81" i="6" s="1"/>
  <c r="H79" i="6"/>
  <c r="K78" i="6"/>
  <c r="N77" i="6"/>
  <c r="P76" i="6"/>
  <c r="S75" i="6"/>
  <c r="V74" i="6"/>
  <c r="X73" i="6"/>
  <c r="B73" i="6"/>
  <c r="E73" i="6" s="1"/>
  <c r="H71" i="6"/>
  <c r="K70" i="6"/>
  <c r="N69" i="6"/>
  <c r="P68" i="6"/>
  <c r="S67" i="6"/>
  <c r="V66" i="6"/>
  <c r="B66" i="6"/>
  <c r="E66" i="6" s="1"/>
  <c r="K65" i="6"/>
  <c r="S64" i="6"/>
  <c r="B64" i="6"/>
  <c r="E64" i="6" s="1"/>
  <c r="K63" i="6"/>
  <c r="S62" i="6"/>
  <c r="B62" i="6"/>
  <c r="N61" i="6"/>
  <c r="D61" i="6"/>
  <c r="T60" i="6"/>
  <c r="K60" i="6"/>
  <c r="Y59" i="6"/>
  <c r="P59" i="6"/>
  <c r="G59" i="6"/>
  <c r="V58" i="6"/>
  <c r="M58" i="6"/>
  <c r="C58" i="6"/>
  <c r="S57" i="6"/>
  <c r="I57" i="6"/>
  <c r="X56" i="6"/>
  <c r="O56" i="6"/>
  <c r="U55" i="6"/>
  <c r="L55" i="6"/>
  <c r="C55" i="6"/>
  <c r="T54" i="6"/>
  <c r="L54" i="6"/>
  <c r="C54" i="6"/>
  <c r="T53" i="6"/>
  <c r="L53" i="6"/>
  <c r="C53" i="6"/>
  <c r="T52" i="6"/>
  <c r="L52" i="6"/>
  <c r="C52" i="6"/>
  <c r="T51" i="6"/>
  <c r="L51" i="6"/>
  <c r="C51" i="6"/>
  <c r="T50" i="6"/>
  <c r="L50" i="6"/>
  <c r="C50" i="6"/>
  <c r="T49" i="6"/>
  <c r="L49" i="6"/>
  <c r="C49" i="6"/>
  <c r="T48" i="6"/>
  <c r="L48" i="6"/>
  <c r="C48" i="6"/>
  <c r="T47" i="6"/>
  <c r="L47" i="6"/>
  <c r="C47" i="6"/>
  <c r="T46" i="6"/>
  <c r="L46" i="6"/>
  <c r="C46" i="6"/>
  <c r="T45" i="6"/>
  <c r="L45" i="6"/>
  <c r="C45" i="6"/>
  <c r="T44" i="6"/>
  <c r="L44" i="6"/>
  <c r="C44" i="6"/>
  <c r="T43" i="6"/>
  <c r="L43" i="6"/>
  <c r="C43" i="6"/>
  <c r="T42" i="6"/>
  <c r="L42" i="6"/>
  <c r="C42" i="6"/>
  <c r="T41" i="6"/>
  <c r="L41" i="6"/>
  <c r="C41" i="6"/>
  <c r="T40" i="6"/>
  <c r="L40" i="6"/>
  <c r="C40" i="6"/>
  <c r="T39" i="6"/>
  <c r="L39" i="6"/>
  <c r="C39" i="6"/>
  <c r="T38" i="6"/>
  <c r="L38" i="6"/>
  <c r="C38" i="6"/>
  <c r="T37" i="6"/>
  <c r="L37" i="6"/>
  <c r="C37" i="6"/>
  <c r="T36" i="6"/>
  <c r="L36" i="6"/>
  <c r="C36" i="6"/>
  <c r="T35" i="6"/>
  <c r="L35" i="6"/>
  <c r="C35" i="6"/>
  <c r="T34" i="6"/>
  <c r="L34" i="6"/>
  <c r="C34" i="6"/>
  <c r="Q33" i="6"/>
  <c r="C33" i="6"/>
  <c r="Y33" i="6" s="1"/>
  <c r="Q32" i="6"/>
  <c r="C32" i="6"/>
  <c r="Y32" i="6" s="1"/>
  <c r="Q31" i="6"/>
  <c r="C31" i="6"/>
  <c r="Y31" i="6" s="1"/>
  <c r="Q30" i="6"/>
  <c r="C30" i="6"/>
  <c r="Y30" i="6" s="1"/>
  <c r="Q29" i="6"/>
  <c r="C29" i="6"/>
  <c r="Y29" i="6" s="1"/>
  <c r="Q28" i="6"/>
  <c r="C28" i="6"/>
  <c r="Y28" i="6" s="1"/>
  <c r="Q27" i="6"/>
  <c r="C27" i="6"/>
  <c r="Y27" i="6" s="1"/>
  <c r="Q26" i="6"/>
  <c r="C26" i="6"/>
  <c r="Y26" i="6" s="1"/>
  <c r="Q25" i="6"/>
  <c r="C25" i="6"/>
  <c r="Y25" i="6" s="1"/>
  <c r="V23" i="6"/>
  <c r="M23" i="6"/>
  <c r="B23" i="6"/>
  <c r="E23" i="6" s="1"/>
  <c r="V21" i="6"/>
  <c r="B21" i="6"/>
  <c r="V19" i="6"/>
  <c r="M19" i="6"/>
  <c r="B19" i="6"/>
  <c r="E19" i="6" s="1"/>
  <c r="V17" i="6"/>
  <c r="B17" i="6"/>
  <c r="V15" i="6"/>
  <c r="B15" i="6"/>
  <c r="S174" i="6"/>
  <c r="C146" i="6"/>
  <c r="Y129" i="6"/>
  <c r="K122" i="6"/>
  <c r="H115" i="6"/>
  <c r="C108" i="6"/>
  <c r="B101" i="6"/>
  <c r="E101" i="6" s="1"/>
  <c r="H97" i="6"/>
  <c r="N95" i="6"/>
  <c r="S93" i="6"/>
  <c r="X91" i="6"/>
  <c r="P90" i="6"/>
  <c r="K89" i="6"/>
  <c r="K88" i="6"/>
  <c r="K87" i="6"/>
  <c r="J86" i="6"/>
  <c r="K85" i="6"/>
  <c r="N84" i="6"/>
  <c r="P83" i="6"/>
  <c r="S82" i="6"/>
  <c r="V81" i="6"/>
  <c r="X80" i="6"/>
  <c r="B80" i="6"/>
  <c r="E80" i="6" s="1"/>
  <c r="H78" i="6"/>
  <c r="K77" i="6"/>
  <c r="N76" i="6"/>
  <c r="P75" i="6"/>
  <c r="S74" i="6"/>
  <c r="V73" i="6"/>
  <c r="X72" i="6"/>
  <c r="B72" i="6"/>
  <c r="E72" i="6" s="1"/>
  <c r="H70" i="6"/>
  <c r="K69" i="6"/>
  <c r="N68" i="6"/>
  <c r="P67" i="6"/>
  <c r="S66" i="6"/>
  <c r="X65" i="6"/>
  <c r="H65" i="6"/>
  <c r="P64" i="6"/>
  <c r="X63" i="6"/>
  <c r="H63" i="6"/>
  <c r="P62" i="6"/>
  <c r="X61" i="6"/>
  <c r="M61" i="6"/>
  <c r="C61" i="6"/>
  <c r="S60" i="6"/>
  <c r="I60" i="6"/>
  <c r="X59" i="6"/>
  <c r="O59" i="6"/>
  <c r="U58" i="6"/>
  <c r="L58" i="6"/>
  <c r="B58" i="6"/>
  <c r="E58" i="6" s="1"/>
  <c r="Q57" i="6"/>
  <c r="H57" i="6"/>
  <c r="W56" i="6"/>
  <c r="N56" i="6"/>
  <c r="D56" i="6"/>
  <c r="T55" i="6"/>
  <c r="K55" i="6"/>
  <c r="B55" i="6"/>
  <c r="E55" i="6" s="1"/>
  <c r="S54" i="6"/>
  <c r="K54" i="6"/>
  <c r="B54" i="6"/>
  <c r="S53" i="6"/>
  <c r="K53" i="6"/>
  <c r="B53" i="6"/>
  <c r="E53" i="6" s="1"/>
  <c r="S52" i="6"/>
  <c r="K52" i="6"/>
  <c r="B52" i="6"/>
  <c r="E52" i="6" s="1"/>
  <c r="S51" i="6"/>
  <c r="K51" i="6"/>
  <c r="B51" i="6"/>
  <c r="E51" i="6" s="1"/>
  <c r="S50" i="6"/>
  <c r="K50" i="6"/>
  <c r="B50" i="6"/>
  <c r="E50" i="6" s="1"/>
  <c r="S49" i="6"/>
  <c r="K49" i="6"/>
  <c r="B49" i="6"/>
  <c r="S48" i="6"/>
  <c r="K48" i="6"/>
  <c r="B48" i="6"/>
  <c r="E48" i="6" s="1"/>
  <c r="S47" i="6"/>
  <c r="K47" i="6"/>
  <c r="B47" i="6"/>
  <c r="E47" i="6" s="1"/>
  <c r="S46" i="6"/>
  <c r="K46" i="6"/>
  <c r="B46" i="6"/>
  <c r="S45" i="6"/>
  <c r="K45" i="6"/>
  <c r="B45" i="6"/>
  <c r="E45" i="6" s="1"/>
  <c r="S44" i="6"/>
  <c r="K44" i="6"/>
  <c r="B44" i="6"/>
  <c r="E44" i="6" s="1"/>
  <c r="S43" i="6"/>
  <c r="K43" i="6"/>
  <c r="B43" i="6"/>
  <c r="E43" i="6" s="1"/>
  <c r="S42" i="6"/>
  <c r="K42" i="6"/>
  <c r="B42" i="6"/>
  <c r="E42" i="6" s="1"/>
  <c r="S41" i="6"/>
  <c r="K41" i="6"/>
  <c r="B41" i="6"/>
  <c r="S40" i="6"/>
  <c r="K40" i="6"/>
  <c r="B40" i="6"/>
  <c r="E40" i="6" s="1"/>
  <c r="S39" i="6"/>
  <c r="K39" i="6"/>
  <c r="B39" i="6"/>
  <c r="E39" i="6" s="1"/>
  <c r="S38" i="6"/>
  <c r="K38" i="6"/>
  <c r="B38" i="6"/>
  <c r="S37" i="6"/>
  <c r="K37" i="6"/>
  <c r="B37" i="6"/>
  <c r="E37" i="6" s="1"/>
  <c r="S36" i="6"/>
  <c r="K36" i="6"/>
  <c r="B36" i="6"/>
  <c r="E36" i="6" s="1"/>
  <c r="S35" i="6"/>
  <c r="K35" i="6"/>
  <c r="B35" i="6"/>
  <c r="E35" i="6" s="1"/>
  <c r="S34" i="6"/>
  <c r="K34" i="6"/>
  <c r="B34" i="6"/>
  <c r="E34" i="6" s="1"/>
  <c r="O33" i="6"/>
  <c r="B33" i="6"/>
  <c r="E33" i="6" s="1"/>
  <c r="B32" i="6"/>
  <c r="O31" i="6"/>
  <c r="B31" i="6"/>
  <c r="E31" i="6" s="1"/>
  <c r="O30" i="6"/>
  <c r="B30" i="6"/>
  <c r="E30" i="6" s="1"/>
  <c r="O29" i="6"/>
  <c r="B29" i="6"/>
  <c r="E29" i="6" s="1"/>
  <c r="B28" i="6"/>
  <c r="O27" i="6"/>
  <c r="B27" i="6"/>
  <c r="E27" i="6" s="1"/>
  <c r="O26" i="6"/>
  <c r="B26" i="6"/>
  <c r="E26" i="6" s="1"/>
  <c r="O25" i="6"/>
  <c r="B25" i="6"/>
  <c r="E25" i="6" s="1"/>
  <c r="Q24" i="6"/>
  <c r="U23" i="6"/>
  <c r="K23" i="6"/>
  <c r="Q22" i="6"/>
  <c r="U21" i="6"/>
  <c r="K21" i="6"/>
  <c r="Q20" i="6"/>
  <c r="U19" i="6"/>
  <c r="K19" i="6"/>
  <c r="Q18" i="6"/>
  <c r="Q16" i="6"/>
  <c r="T170" i="6"/>
  <c r="V128" i="6"/>
  <c r="L121" i="6"/>
  <c r="K114" i="6"/>
  <c r="H107" i="6"/>
  <c r="B97" i="6"/>
  <c r="E97" i="6" s="1"/>
  <c r="H95" i="6"/>
  <c r="N93" i="6"/>
  <c r="S91" i="6"/>
  <c r="L90" i="6"/>
  <c r="H89" i="6"/>
  <c r="G88" i="6"/>
  <c r="G87" i="6"/>
  <c r="G86" i="6"/>
  <c r="H85" i="6"/>
  <c r="K84" i="6"/>
  <c r="N83" i="6"/>
  <c r="P82" i="6"/>
  <c r="S81" i="6"/>
  <c r="V80" i="6"/>
  <c r="X79" i="6"/>
  <c r="B79" i="6"/>
  <c r="E79" i="6" s="1"/>
  <c r="H77" i="6"/>
  <c r="K76" i="6"/>
  <c r="N75" i="6"/>
  <c r="P74" i="6"/>
  <c r="S73" i="6"/>
  <c r="V72" i="6"/>
  <c r="X71" i="6"/>
  <c r="B71" i="6"/>
  <c r="E71" i="6" s="1"/>
  <c r="H69" i="6"/>
  <c r="K68" i="6"/>
  <c r="N67" i="6"/>
  <c r="P66" i="6"/>
  <c r="V65" i="6"/>
  <c r="N64" i="6"/>
  <c r="V63" i="6"/>
  <c r="N62" i="6"/>
  <c r="V61" i="6"/>
  <c r="L61" i="6"/>
  <c r="B61" i="6"/>
  <c r="E61" i="6" s="1"/>
  <c r="Q60" i="6"/>
  <c r="H60" i="6"/>
  <c r="W59" i="6"/>
  <c r="N59" i="6"/>
  <c r="D59" i="6"/>
  <c r="T58" i="6"/>
  <c r="K58" i="6"/>
  <c r="Y57" i="6"/>
  <c r="P57" i="6"/>
  <c r="G57" i="6"/>
  <c r="V56" i="6"/>
  <c r="M56" i="6"/>
  <c r="C56" i="6"/>
  <c r="S55" i="6"/>
  <c r="J55" i="6"/>
  <c r="Z54" i="6"/>
  <c r="R54" i="6"/>
  <c r="J54" i="6"/>
  <c r="Z53" i="6"/>
  <c r="R53" i="6"/>
  <c r="J53" i="6"/>
  <c r="Z52" i="6"/>
  <c r="R52" i="6"/>
  <c r="J52" i="6"/>
  <c r="Z51" i="6"/>
  <c r="R51" i="6"/>
  <c r="J51" i="6"/>
  <c r="Z50" i="6"/>
  <c r="R50" i="6"/>
  <c r="J50" i="6"/>
  <c r="Z49" i="6"/>
  <c r="R49" i="6"/>
  <c r="J49" i="6"/>
  <c r="Z48" i="6"/>
  <c r="R48" i="6"/>
  <c r="J48" i="6"/>
  <c r="Z47" i="6"/>
  <c r="R47" i="6"/>
  <c r="J47" i="6"/>
  <c r="Z46" i="6"/>
  <c r="R46" i="6"/>
  <c r="J46" i="6"/>
  <c r="Z45" i="6"/>
  <c r="R45" i="6"/>
  <c r="J45" i="6"/>
  <c r="Z44" i="6"/>
  <c r="R44" i="6"/>
  <c r="J44" i="6"/>
  <c r="Z43" i="6"/>
  <c r="R43" i="6"/>
  <c r="J43" i="6"/>
  <c r="Z42" i="6"/>
  <c r="R42" i="6"/>
  <c r="J42" i="6"/>
  <c r="Z41" i="6"/>
  <c r="R41" i="6"/>
  <c r="J41" i="6"/>
  <c r="Z40" i="6"/>
  <c r="R40" i="6"/>
  <c r="J40" i="6"/>
  <c r="Z39" i="6"/>
  <c r="R39" i="6"/>
  <c r="J39" i="6"/>
  <c r="Z38" i="6"/>
  <c r="R38" i="6"/>
  <c r="J38" i="6"/>
  <c r="Z37" i="6"/>
  <c r="R37" i="6"/>
  <c r="J37" i="6"/>
  <c r="Z36" i="6"/>
  <c r="R36" i="6"/>
  <c r="J36" i="6"/>
  <c r="Z35" i="6"/>
  <c r="R35" i="6"/>
  <c r="J35" i="6"/>
  <c r="Z34" i="6"/>
  <c r="R34" i="6"/>
  <c r="J34" i="6"/>
  <c r="Z33" i="6"/>
  <c r="N33" i="6"/>
  <c r="Z31" i="6"/>
  <c r="N31" i="6"/>
  <c r="Z30" i="6"/>
  <c r="N30" i="6"/>
  <c r="Z29" i="6"/>
  <c r="N29" i="6"/>
  <c r="Z27" i="6"/>
  <c r="N27" i="6"/>
  <c r="Z26" i="6"/>
  <c r="N26" i="6"/>
  <c r="Z25" i="6"/>
  <c r="N25" i="6"/>
  <c r="D24" i="6"/>
  <c r="T23" i="6"/>
  <c r="J23" i="6"/>
  <c r="D22" i="6"/>
  <c r="T21" i="6"/>
  <c r="J21" i="6"/>
  <c r="D20" i="6"/>
  <c r="T19" i="6"/>
  <c r="J19" i="6"/>
  <c r="D18" i="6"/>
  <c r="T17" i="6"/>
  <c r="B164" i="6"/>
  <c r="E164" i="6" s="1"/>
  <c r="L138" i="6"/>
  <c r="T126" i="6"/>
  <c r="S119" i="6"/>
  <c r="P112" i="6"/>
  <c r="L105" i="6"/>
  <c r="V98" i="6"/>
  <c r="P96" i="6"/>
  <c r="V94" i="6"/>
  <c r="B93" i="6"/>
  <c r="E93" i="6" s="1"/>
  <c r="K91" i="6"/>
  <c r="D90" i="6"/>
  <c r="Z88" i="6"/>
  <c r="Z87" i="6"/>
  <c r="Z86" i="6"/>
  <c r="X85" i="6"/>
  <c r="B85" i="6"/>
  <c r="E85" i="6" s="1"/>
  <c r="H83" i="6"/>
  <c r="K82" i="6"/>
  <c r="N81" i="6"/>
  <c r="P80" i="6"/>
  <c r="S79" i="6"/>
  <c r="V78" i="6"/>
  <c r="X77" i="6"/>
  <c r="B77" i="6"/>
  <c r="E77" i="6" s="1"/>
  <c r="H75" i="6"/>
  <c r="K74" i="6"/>
  <c r="N73" i="6"/>
  <c r="P72" i="6"/>
  <c r="S71" i="6"/>
  <c r="V70" i="6"/>
  <c r="X69" i="6"/>
  <c r="B69" i="6"/>
  <c r="E69" i="6" s="1"/>
  <c r="H67" i="6"/>
  <c r="K66" i="6"/>
  <c r="S65" i="6"/>
  <c r="B65" i="6"/>
  <c r="E65" i="6" s="1"/>
  <c r="K64" i="6"/>
  <c r="S63" i="6"/>
  <c r="B63" i="6"/>
  <c r="E63" i="6" s="1"/>
  <c r="K62" i="6"/>
  <c r="T61" i="6"/>
  <c r="I61" i="6"/>
  <c r="X60" i="6"/>
  <c r="O60" i="6"/>
  <c r="U59" i="6"/>
  <c r="L59" i="6"/>
  <c r="B59" i="6"/>
  <c r="Q58" i="6"/>
  <c r="H58" i="6"/>
  <c r="W57" i="6"/>
  <c r="N57" i="6"/>
  <c r="D57" i="6"/>
  <c r="T56" i="6"/>
  <c r="K56" i="6"/>
  <c r="Y55" i="6"/>
  <c r="P55" i="6"/>
  <c r="H55" i="6"/>
  <c r="X54" i="6"/>
  <c r="P54" i="6"/>
  <c r="H54" i="6"/>
  <c r="X53" i="6"/>
  <c r="P53" i="6"/>
  <c r="H53" i="6"/>
  <c r="X52" i="6"/>
  <c r="P52" i="6"/>
  <c r="H52" i="6"/>
  <c r="X51" i="6"/>
  <c r="P51" i="6"/>
  <c r="H51" i="6"/>
  <c r="X50" i="6"/>
  <c r="P50" i="6"/>
  <c r="H50" i="6"/>
  <c r="X49" i="6"/>
  <c r="P49" i="6"/>
  <c r="H49" i="6"/>
  <c r="X48" i="6"/>
  <c r="P48" i="6"/>
  <c r="H48" i="6"/>
  <c r="X47" i="6"/>
  <c r="P47" i="6"/>
  <c r="H47" i="6"/>
  <c r="X46" i="6"/>
  <c r="P46" i="6"/>
  <c r="H46" i="6"/>
  <c r="X45" i="6"/>
  <c r="P45" i="6"/>
  <c r="H45" i="6"/>
  <c r="X44" i="6"/>
  <c r="P44" i="6"/>
  <c r="H44" i="6"/>
  <c r="X43" i="6"/>
  <c r="P43" i="6"/>
  <c r="H43" i="6"/>
  <c r="X42" i="6"/>
  <c r="P42" i="6"/>
  <c r="H42" i="6"/>
  <c r="X41" i="6"/>
  <c r="P41" i="6"/>
  <c r="H41" i="6"/>
  <c r="X40" i="6"/>
  <c r="P40" i="6"/>
  <c r="H40" i="6"/>
  <c r="X39" i="6"/>
  <c r="P39" i="6"/>
  <c r="H39" i="6"/>
  <c r="X38" i="6"/>
  <c r="P38" i="6"/>
  <c r="H38" i="6"/>
  <c r="X37" i="6"/>
  <c r="P37" i="6"/>
  <c r="H37" i="6"/>
  <c r="X36" i="6"/>
  <c r="P36" i="6"/>
  <c r="H36" i="6"/>
  <c r="X35" i="6"/>
  <c r="P35" i="6"/>
  <c r="H35" i="6"/>
  <c r="X34" i="6"/>
  <c r="P34" i="6"/>
  <c r="H34" i="6"/>
  <c r="V33" i="6"/>
  <c r="J33" i="6"/>
  <c r="V32" i="6"/>
  <c r="V31" i="6"/>
  <c r="J31" i="6"/>
  <c r="V30" i="6"/>
  <c r="J30" i="6"/>
  <c r="V29" i="6"/>
  <c r="J29" i="6"/>
  <c r="V28" i="6"/>
  <c r="V27" i="6"/>
  <c r="J27" i="6"/>
  <c r="V26" i="6"/>
  <c r="J26" i="6"/>
  <c r="V25" i="6"/>
  <c r="J25" i="6"/>
  <c r="V24" i="6"/>
  <c r="B24" i="6"/>
  <c r="R23" i="6"/>
  <c r="G23" i="6"/>
  <c r="V22" i="6"/>
  <c r="B22" i="6"/>
  <c r="R21" i="6"/>
  <c r="G21" i="6"/>
  <c r="V20" i="6"/>
  <c r="B20" i="6"/>
  <c r="R19" i="6"/>
  <c r="G19" i="6"/>
  <c r="V18" i="6"/>
  <c r="B18" i="6"/>
  <c r="V16" i="6"/>
  <c r="B16" i="6"/>
  <c r="V14" i="6"/>
  <c r="C160" i="6"/>
  <c r="X125" i="6"/>
  <c r="T118" i="6"/>
  <c r="S111" i="6"/>
  <c r="P104" i="6"/>
  <c r="K96" i="6"/>
  <c r="P94" i="6"/>
  <c r="V92" i="6"/>
  <c r="D91" i="6"/>
  <c r="Z89" i="6"/>
  <c r="W88" i="6"/>
  <c r="V87" i="6"/>
  <c r="V86" i="6"/>
  <c r="V85" i="6"/>
  <c r="X84" i="6"/>
  <c r="B84" i="6"/>
  <c r="H82" i="6"/>
  <c r="K81" i="6"/>
  <c r="N80" i="6"/>
  <c r="P79" i="6"/>
  <c r="S78" i="6"/>
  <c r="V77" i="6"/>
  <c r="X76" i="6"/>
  <c r="B76" i="6"/>
  <c r="H74" i="6"/>
  <c r="K73" i="6"/>
  <c r="N72" i="6"/>
  <c r="P71" i="6"/>
  <c r="S70" i="6"/>
  <c r="V69" i="6"/>
  <c r="X68" i="6"/>
  <c r="B68" i="6"/>
  <c r="H66" i="6"/>
  <c r="P65" i="6"/>
  <c r="X64" i="6"/>
  <c r="H64" i="6"/>
  <c r="P63" i="6"/>
  <c r="X62" i="6"/>
  <c r="H62" i="6"/>
  <c r="S61" i="6"/>
  <c r="H61" i="6"/>
  <c r="W60" i="6"/>
  <c r="N60" i="6"/>
  <c r="D60" i="6"/>
  <c r="T59" i="6"/>
  <c r="K59" i="6"/>
  <c r="Y58" i="6"/>
  <c r="P58" i="6"/>
  <c r="G58" i="6"/>
  <c r="V57" i="6"/>
  <c r="M57" i="6"/>
  <c r="C57" i="6"/>
  <c r="S56" i="6"/>
  <c r="I56" i="6"/>
  <c r="X55" i="6"/>
  <c r="O55" i="6"/>
  <c r="G55" i="6"/>
  <c r="W54" i="6"/>
  <c r="O54" i="6"/>
  <c r="G54" i="6"/>
  <c r="W53" i="6"/>
  <c r="O53" i="6"/>
  <c r="G53" i="6"/>
  <c r="W52" i="6"/>
  <c r="O52" i="6"/>
  <c r="G52" i="6"/>
  <c r="W51" i="6"/>
  <c r="O51" i="6"/>
  <c r="G51" i="6"/>
  <c r="W50" i="6"/>
  <c r="O50" i="6"/>
  <c r="G50" i="6"/>
  <c r="W49" i="6"/>
  <c r="O49" i="6"/>
  <c r="G49" i="6"/>
  <c r="W48" i="6"/>
  <c r="O48" i="6"/>
  <c r="G48" i="6"/>
  <c r="W47" i="6"/>
  <c r="O47" i="6"/>
  <c r="G47" i="6"/>
  <c r="W46" i="6"/>
  <c r="O46" i="6"/>
  <c r="G46" i="6"/>
  <c r="W45" i="6"/>
  <c r="O45" i="6"/>
  <c r="G45" i="6"/>
  <c r="W44" i="6"/>
  <c r="O44" i="6"/>
  <c r="G44" i="6"/>
  <c r="W43" i="6"/>
  <c r="O43" i="6"/>
  <c r="G43" i="6"/>
  <c r="W42" i="6"/>
  <c r="O42" i="6"/>
  <c r="G42" i="6"/>
  <c r="W41" i="6"/>
  <c r="O41" i="6"/>
  <c r="G41" i="6"/>
  <c r="W40" i="6"/>
  <c r="O40" i="6"/>
  <c r="G40" i="6"/>
  <c r="W39" i="6"/>
  <c r="O39" i="6"/>
  <c r="G39" i="6"/>
  <c r="W38" i="6"/>
  <c r="O38" i="6"/>
  <c r="G38" i="6"/>
  <c r="W37" i="6"/>
  <c r="O37" i="6"/>
  <c r="G37" i="6"/>
  <c r="W36" i="6"/>
  <c r="O36" i="6"/>
  <c r="G36" i="6"/>
  <c r="W35" i="6"/>
  <c r="O35" i="6"/>
  <c r="G35" i="6"/>
  <c r="W34" i="6"/>
  <c r="O34" i="6"/>
  <c r="G34" i="6"/>
  <c r="T33" i="6"/>
  <c r="G33" i="6"/>
  <c r="T32" i="6"/>
  <c r="T31" i="6"/>
  <c r="G31" i="6"/>
  <c r="T30" i="6"/>
  <c r="G30" i="6"/>
  <c r="T29" i="6"/>
  <c r="G29" i="6"/>
  <c r="T28" i="6"/>
  <c r="T27" i="6"/>
  <c r="G27" i="6"/>
  <c r="T26" i="6"/>
  <c r="G26" i="6"/>
  <c r="T25" i="6"/>
  <c r="G25" i="6"/>
  <c r="Z23" i="6"/>
  <c r="Q23" i="6"/>
  <c r="Z21" i="6"/>
  <c r="Q21" i="6"/>
  <c r="Z19" i="6"/>
  <c r="Q19" i="6"/>
  <c r="Q17" i="6"/>
  <c r="L167" i="6"/>
  <c r="B95" i="6"/>
  <c r="B78" i="6"/>
  <c r="X70" i="6"/>
  <c r="M64" i="6"/>
  <c r="G60" i="6"/>
  <c r="I54" i="6"/>
  <c r="Q51" i="6"/>
  <c r="Y48" i="6"/>
  <c r="I46" i="6"/>
  <c r="Q43" i="6"/>
  <c r="Y40" i="6"/>
  <c r="I38" i="6"/>
  <c r="Q35" i="6"/>
  <c r="I21" i="6"/>
  <c r="T18" i="6"/>
  <c r="D17" i="6"/>
  <c r="C16" i="6"/>
  <c r="X16" i="6" s="1"/>
  <c r="Q14" i="6"/>
  <c r="C14" i="6"/>
  <c r="X14" i="6" s="1"/>
  <c r="R13" i="6"/>
  <c r="B12" i="6"/>
  <c r="T10" i="6"/>
  <c r="D9" i="6"/>
  <c r="B8" i="6"/>
  <c r="T6" i="6"/>
  <c r="D5" i="6"/>
  <c r="B4" i="6"/>
  <c r="S23" i="6"/>
  <c r="D15" i="6"/>
  <c r="O13" i="6"/>
  <c r="D10" i="6"/>
  <c r="T7" i="6"/>
  <c r="B5" i="6"/>
  <c r="I52" i="6"/>
  <c r="K25" i="6"/>
  <c r="X78" i="6"/>
  <c r="I49" i="6"/>
  <c r="T14" i="6"/>
  <c r="V6" i="6"/>
  <c r="S140" i="6"/>
  <c r="H93" i="6"/>
  <c r="H84" i="6"/>
  <c r="B70" i="6"/>
  <c r="U63" i="6"/>
  <c r="V59" i="6"/>
  <c r="U56" i="6"/>
  <c r="Y53" i="6"/>
  <c r="I51" i="6"/>
  <c r="Q48" i="6"/>
  <c r="Y45" i="6"/>
  <c r="I43" i="6"/>
  <c r="Q40" i="6"/>
  <c r="Y37" i="6"/>
  <c r="I35" i="6"/>
  <c r="W31" i="6"/>
  <c r="W27" i="6"/>
  <c r="C24" i="6"/>
  <c r="Y24" i="6" s="1"/>
  <c r="B14" i="6"/>
  <c r="Q13" i="6"/>
  <c r="D13" i="6"/>
  <c r="V11" i="6"/>
  <c r="Q10" i="6"/>
  <c r="C9" i="6"/>
  <c r="W9" i="6" s="1"/>
  <c r="V7" i="6"/>
  <c r="Q6" i="6"/>
  <c r="C5" i="6"/>
  <c r="W5" i="6" s="1"/>
  <c r="K27" i="6"/>
  <c r="Z13" i="6"/>
  <c r="B13" i="6"/>
  <c r="E13" i="6" s="1"/>
  <c r="B9" i="6"/>
  <c r="D19" i="6"/>
  <c r="B11" i="6"/>
  <c r="V71" i="6"/>
  <c r="Y51" i="6"/>
  <c r="I41" i="6"/>
  <c r="G13" i="6"/>
  <c r="C8" i="6"/>
  <c r="W8" i="6" s="1"/>
  <c r="T127" i="6"/>
  <c r="N91" i="6"/>
  <c r="K83" i="6"/>
  <c r="H76" i="6"/>
  <c r="D63" i="6"/>
  <c r="M59" i="6"/>
  <c r="L56" i="6"/>
  <c r="Q53" i="6"/>
  <c r="Y50" i="6"/>
  <c r="I48" i="6"/>
  <c r="Q45" i="6"/>
  <c r="Y42" i="6"/>
  <c r="I40" i="6"/>
  <c r="Q37" i="6"/>
  <c r="Y34" i="6"/>
  <c r="K31" i="6"/>
  <c r="T11" i="6"/>
  <c r="D6" i="6"/>
  <c r="I44" i="6"/>
  <c r="D12" i="6"/>
  <c r="D4" i="6"/>
  <c r="C86" i="6"/>
  <c r="Q54" i="6"/>
  <c r="P120" i="6"/>
  <c r="H90" i="6"/>
  <c r="N82" i="6"/>
  <c r="K75" i="6"/>
  <c r="H68" i="6"/>
  <c r="M62" i="6"/>
  <c r="C59" i="6"/>
  <c r="B56" i="6"/>
  <c r="E56" i="6" s="1"/>
  <c r="I53" i="6"/>
  <c r="Q50" i="6"/>
  <c r="Y47" i="6"/>
  <c r="I45" i="6"/>
  <c r="Q42" i="6"/>
  <c r="Y39" i="6"/>
  <c r="I37" i="6"/>
  <c r="Q34" i="6"/>
  <c r="W30" i="6"/>
  <c r="W26" i="6"/>
  <c r="I23" i="6"/>
  <c r="C20" i="6"/>
  <c r="X20" i="6" s="1"/>
  <c r="C18" i="6"/>
  <c r="X18" i="6" s="1"/>
  <c r="T16" i="6"/>
  <c r="T15" i="6"/>
  <c r="Y13" i="6"/>
  <c r="M13" i="6"/>
  <c r="V12" i="6"/>
  <c r="Q11" i="6"/>
  <c r="C10" i="6"/>
  <c r="W10" i="6" s="1"/>
  <c r="V8" i="6"/>
  <c r="Q7" i="6"/>
  <c r="C6" i="6"/>
  <c r="W6" i="6" s="1"/>
  <c r="V4" i="6"/>
  <c r="C87" i="6"/>
  <c r="K33" i="6"/>
  <c r="I13" i="6"/>
  <c r="T5" i="6"/>
  <c r="D65" i="6"/>
  <c r="Q46" i="6"/>
  <c r="S21" i="6"/>
  <c r="D14" i="6"/>
  <c r="V10" i="6"/>
  <c r="L113" i="6"/>
  <c r="D89" i="6"/>
  <c r="P81" i="6"/>
  <c r="N74" i="6"/>
  <c r="K67" i="6"/>
  <c r="U61" i="6"/>
  <c r="S58" i="6"/>
  <c r="Q55" i="6"/>
  <c r="Y52" i="6"/>
  <c r="I50" i="6"/>
  <c r="Q47" i="6"/>
  <c r="Y44" i="6"/>
  <c r="I42" i="6"/>
  <c r="Q39" i="6"/>
  <c r="Y36" i="6"/>
  <c r="I34" i="6"/>
  <c r="K30" i="6"/>
  <c r="K26" i="6"/>
  <c r="S19" i="6"/>
  <c r="O16" i="6"/>
  <c r="V13" i="6"/>
  <c r="K13" i="6"/>
  <c r="T12" i="6"/>
  <c r="D11" i="6"/>
  <c r="B10" i="6"/>
  <c r="E10" i="6" s="1"/>
  <c r="T8" i="6"/>
  <c r="D7" i="6"/>
  <c r="B6" i="6"/>
  <c r="E6" i="6" s="1"/>
  <c r="T4" i="6"/>
  <c r="N99" i="6"/>
  <c r="I36" i="6"/>
  <c r="T13" i="6"/>
  <c r="D8" i="6"/>
  <c r="V96" i="6"/>
  <c r="P60" i="6"/>
  <c r="Y43" i="6"/>
  <c r="Y35" i="6"/>
  <c r="C12" i="6"/>
  <c r="X12" i="6" s="1"/>
  <c r="Q5" i="6"/>
  <c r="K106" i="6"/>
  <c r="D88" i="6"/>
  <c r="S80" i="6"/>
  <c r="P73" i="6"/>
  <c r="N66" i="6"/>
  <c r="K61" i="6"/>
  <c r="I58" i="6"/>
  <c r="I55" i="6"/>
  <c r="Q52" i="6"/>
  <c r="Y49" i="6"/>
  <c r="I47" i="6"/>
  <c r="Q44" i="6"/>
  <c r="Y41" i="6"/>
  <c r="I39" i="6"/>
  <c r="Q36" i="6"/>
  <c r="W33" i="6"/>
  <c r="W29" i="6"/>
  <c r="W25" i="6"/>
  <c r="I19" i="6"/>
  <c r="N16" i="6"/>
  <c r="Q15" i="6"/>
  <c r="U13" i="6"/>
  <c r="J13" i="6"/>
  <c r="Q12" i="6"/>
  <c r="C11" i="6"/>
  <c r="W11" i="6" s="1"/>
  <c r="V9" i="6"/>
  <c r="Q8" i="6"/>
  <c r="C7" i="6"/>
  <c r="W7" i="6" s="1"/>
  <c r="V5" i="6"/>
  <c r="Q4" i="6"/>
  <c r="V79" i="6"/>
  <c r="S72" i="6"/>
  <c r="U65" i="6"/>
  <c r="Y60" i="6"/>
  <c r="X57" i="6"/>
  <c r="Y54" i="6"/>
  <c r="Q49" i="6"/>
  <c r="Y46" i="6"/>
  <c r="Q41" i="6"/>
  <c r="Y38" i="6"/>
  <c r="K29" i="6"/>
  <c r="C22" i="6"/>
  <c r="X22" i="6" s="1"/>
  <c r="U14" i="6"/>
  <c r="T9" i="6"/>
  <c r="B7" i="6"/>
  <c r="O57" i="6"/>
  <c r="Q38" i="6"/>
  <c r="D16" i="6"/>
  <c r="S13" i="6"/>
  <c r="Q9" i="6"/>
  <c r="C4" i="6"/>
  <c r="W4" i="6" s="1"/>
  <c r="X6" i="6"/>
  <c r="U10" i="6"/>
  <c r="Z6" i="6"/>
  <c r="Z10" i="6"/>
  <c r="O9" i="6"/>
  <c r="L13" i="6"/>
  <c r="H16" i="6"/>
  <c r="L21" i="6"/>
  <c r="H24" i="6"/>
  <c r="H26" i="6"/>
  <c r="H30" i="6"/>
  <c r="I25" i="6"/>
  <c r="U27" i="6"/>
  <c r="M30" i="6"/>
  <c r="I33" i="6"/>
  <c r="L11" i="6"/>
  <c r="H9" i="6"/>
  <c r="L7" i="6"/>
  <c r="P20" i="6"/>
  <c r="U29" i="6"/>
  <c r="X10" i="6"/>
  <c r="X27" i="6"/>
  <c r="I30" i="6"/>
  <c r="X7" i="6"/>
  <c r="H7" i="6"/>
  <c r="Y10" i="6"/>
  <c r="Y5" i="6"/>
  <c r="Y9" i="6"/>
  <c r="J9" i="6"/>
  <c r="J11" i="6"/>
  <c r="S5" i="6"/>
  <c r="S7" i="6"/>
  <c r="S9" i="6"/>
  <c r="S11" i="6"/>
  <c r="P13" i="6"/>
  <c r="L16" i="6"/>
  <c r="H19" i="6"/>
  <c r="P21" i="6"/>
  <c r="L26" i="6"/>
  <c r="L30" i="6"/>
  <c r="M25" i="6"/>
  <c r="U30" i="6"/>
  <c r="M33" i="6"/>
  <c r="N12" i="6"/>
  <c r="G7" i="6"/>
  <c r="H18" i="6"/>
  <c r="P27" i="6"/>
  <c r="I27" i="6"/>
  <c r="U12" i="6"/>
  <c r="K7" i="6"/>
  <c r="H21" i="6"/>
  <c r="X29" i="6"/>
  <c r="H8" i="6"/>
  <c r="I6" i="6"/>
  <c r="I10" i="6"/>
  <c r="N5" i="6"/>
  <c r="N7" i="6"/>
  <c r="N9" i="6"/>
  <c r="G6" i="6"/>
  <c r="G10" i="6"/>
  <c r="H14" i="6"/>
  <c r="P16" i="6"/>
  <c r="L19" i="6"/>
  <c r="P26" i="6"/>
  <c r="P30" i="6"/>
  <c r="U25" i="6"/>
  <c r="I31" i="6"/>
  <c r="U33" i="6"/>
  <c r="M9" i="6"/>
  <c r="P29" i="6"/>
  <c r="P23" i="6"/>
  <c r="L9" i="6"/>
  <c r="U11" i="6"/>
  <c r="M6" i="6"/>
  <c r="M10" i="6"/>
  <c r="R9" i="6"/>
  <c r="R11" i="6"/>
  <c r="X5" i="6"/>
  <c r="K6" i="6"/>
  <c r="K10" i="6"/>
  <c r="P19" i="6"/>
  <c r="X26" i="6"/>
  <c r="X30" i="6"/>
  <c r="I26" i="6"/>
  <c r="M31" i="6"/>
  <c r="P10" i="6"/>
  <c r="N10" i="6"/>
  <c r="L23" i="6"/>
  <c r="P33" i="6"/>
  <c r="U9" i="6"/>
  <c r="H13" i="6"/>
  <c r="X33" i="6"/>
  <c r="X9" i="6"/>
  <c r="L10" i="6"/>
  <c r="Y11" i="6"/>
  <c r="P7" i="6"/>
  <c r="U6" i="6"/>
  <c r="M11" i="6"/>
  <c r="Z9" i="6"/>
  <c r="Z11" i="6"/>
  <c r="L6" i="6"/>
  <c r="O6" i="6"/>
  <c r="O10" i="6"/>
  <c r="O12" i="6"/>
  <c r="H20" i="6"/>
  <c r="H25" i="6"/>
  <c r="H27" i="6"/>
  <c r="H29" i="6"/>
  <c r="H31" i="6"/>
  <c r="H33" i="6"/>
  <c r="M26" i="6"/>
  <c r="I29" i="6"/>
  <c r="U31" i="6"/>
  <c r="P9" i="6"/>
  <c r="K11" i="6"/>
  <c r="X25" i="6"/>
  <c r="M27" i="6"/>
  <c r="H10" i="6"/>
  <c r="H11" i="6"/>
  <c r="I9" i="6"/>
  <c r="Y7" i="6"/>
  <c r="J6" i="6"/>
  <c r="J10" i="6"/>
  <c r="P6" i="6"/>
  <c r="S6" i="6"/>
  <c r="S10" i="6"/>
  <c r="H15" i="6"/>
  <c r="L20" i="6"/>
  <c r="H23" i="6"/>
  <c r="L25" i="6"/>
  <c r="L27" i="6"/>
  <c r="L29" i="6"/>
  <c r="L31" i="6"/>
  <c r="L33" i="6"/>
  <c r="U26" i="6"/>
  <c r="M29" i="6"/>
  <c r="M12" i="6"/>
  <c r="G9" i="6"/>
  <c r="P25" i="6"/>
  <c r="P31" i="6"/>
  <c r="M5" i="6"/>
  <c r="R6" i="6"/>
  <c r="K9" i="6"/>
  <c r="L18" i="6"/>
  <c r="X31" i="6"/>
  <c r="AI22" i="6"/>
  <c r="AH22" i="6"/>
  <c r="AG22" i="6"/>
  <c r="AF22" i="6"/>
  <c r="AI21" i="6"/>
  <c r="AH21" i="6"/>
  <c r="AG21" i="6"/>
  <c r="AF21" i="6"/>
  <c r="AI20" i="6"/>
  <c r="AH20" i="6"/>
  <c r="AG20" i="6"/>
  <c r="AF20" i="6"/>
  <c r="AI19" i="6"/>
  <c r="AH19" i="6"/>
  <c r="AG19" i="6"/>
  <c r="AF19" i="6"/>
  <c r="AI18" i="6"/>
  <c r="AH18" i="6"/>
  <c r="AG18" i="6"/>
  <c r="AF18" i="6"/>
  <c r="AI17" i="6"/>
  <c r="AH17" i="6"/>
  <c r="AG17" i="6"/>
  <c r="AF17" i="6"/>
  <c r="AI16" i="6"/>
  <c r="AH16" i="6"/>
  <c r="AG16" i="6"/>
  <c r="AF16" i="6"/>
  <c r="AI15" i="6"/>
  <c r="AH15" i="6"/>
  <c r="AG15" i="6"/>
  <c r="AF15" i="6"/>
  <c r="AI14" i="6"/>
  <c r="AH14" i="6"/>
  <c r="AG14" i="6"/>
  <c r="AF14" i="6"/>
  <c r="AI13" i="6"/>
  <c r="AH13" i="6"/>
  <c r="AG13" i="6"/>
  <c r="AF13" i="6"/>
  <c r="AI12" i="6"/>
  <c r="AH12" i="6"/>
  <c r="AG12" i="6"/>
  <c r="AF12" i="6"/>
  <c r="AI11" i="6"/>
  <c r="AH11" i="6"/>
  <c r="AG11" i="6"/>
  <c r="AF11" i="6"/>
  <c r="AI10" i="6"/>
  <c r="AH10" i="6"/>
  <c r="AG10" i="6"/>
  <c r="AF10" i="6"/>
  <c r="AI9" i="6"/>
  <c r="AH9" i="6"/>
  <c r="AG9" i="6"/>
  <c r="AF9" i="6"/>
  <c r="AI8" i="6"/>
  <c r="AH8" i="6"/>
  <c r="AG8" i="6"/>
  <c r="AF8" i="6"/>
  <c r="AI7" i="6"/>
  <c r="AH7" i="6"/>
  <c r="AG7" i="6"/>
  <c r="AF7" i="6"/>
  <c r="AI6" i="6"/>
  <c r="AH6" i="6"/>
  <c r="AG6" i="6"/>
  <c r="AF6" i="6"/>
  <c r="AI5" i="6"/>
  <c r="AH5" i="6"/>
  <c r="AG5" i="6"/>
  <c r="AF5" i="6"/>
  <c r="AI4" i="6"/>
  <c r="AH4" i="6"/>
  <c r="AG4" i="6"/>
  <c r="AF4" i="6"/>
  <c r="O4" i="6" l="1"/>
  <c r="U4" i="6"/>
  <c r="K4" i="6"/>
  <c r="M4" i="6"/>
  <c r="L28" i="6"/>
  <c r="P18" i="6"/>
  <c r="Z8" i="6"/>
  <c r="S15" i="6"/>
  <c r="G15" i="6"/>
  <c r="E90" i="6"/>
  <c r="E100" i="6"/>
  <c r="E107" i="6"/>
  <c r="J4" i="6"/>
  <c r="R15" i="6"/>
  <c r="E172" i="6"/>
  <c r="E154" i="6"/>
  <c r="E186" i="6"/>
  <c r="E260" i="6"/>
  <c r="X4" i="6"/>
  <c r="X28" i="6"/>
  <c r="E113" i="6"/>
  <c r="E257" i="6"/>
  <c r="S8" i="6"/>
  <c r="Y4" i="6"/>
  <c r="U8" i="6"/>
  <c r="L15" i="6"/>
  <c r="S4" i="6"/>
  <c r="X8" i="6"/>
  <c r="Y8" i="6"/>
  <c r="G5" i="6"/>
  <c r="P32" i="6"/>
  <c r="I4" i="6"/>
  <c r="R4" i="6"/>
  <c r="I5" i="6"/>
  <c r="N8" i="6"/>
  <c r="O11" i="6"/>
  <c r="U5" i="6"/>
  <c r="Z15" i="6"/>
  <c r="E70" i="6"/>
  <c r="K15" i="6"/>
  <c r="E15" i="6"/>
  <c r="E21" i="6"/>
  <c r="E62" i="6"/>
  <c r="N21" i="6"/>
  <c r="E104" i="6"/>
  <c r="E121" i="6"/>
  <c r="E173" i="6"/>
  <c r="E209" i="6"/>
  <c r="E217" i="6"/>
  <c r="E228" i="6"/>
  <c r="H4" i="6"/>
  <c r="Z7" i="6"/>
  <c r="R7" i="6"/>
  <c r="P8" i="6"/>
  <c r="G4" i="6"/>
  <c r="I11" i="6"/>
  <c r="J7" i="6"/>
  <c r="N6" i="6"/>
  <c r="X11" i="6"/>
  <c r="J15" i="6"/>
  <c r="J16" i="6"/>
  <c r="O15" i="6"/>
  <c r="W20" i="6"/>
  <c r="U15" i="6"/>
  <c r="M15" i="6"/>
  <c r="M21" i="6"/>
  <c r="E125" i="6"/>
  <c r="E137" i="6"/>
  <c r="E171" i="6"/>
  <c r="E194" i="6"/>
  <c r="G8" i="6"/>
  <c r="Z5" i="6"/>
  <c r="N4" i="6"/>
  <c r="R5" i="6"/>
  <c r="N11" i="6"/>
  <c r="M7" i="6"/>
  <c r="P11" i="6"/>
  <c r="J5" i="6"/>
  <c r="P15" i="6"/>
  <c r="I8" i="6"/>
  <c r="O5" i="6"/>
  <c r="W18" i="6"/>
  <c r="I15" i="6"/>
  <c r="E78" i="6"/>
  <c r="N23" i="6"/>
  <c r="J8" i="6"/>
  <c r="O8" i="6"/>
  <c r="K8" i="6"/>
  <c r="L8" i="6"/>
  <c r="R8" i="6"/>
  <c r="H5" i="6"/>
  <c r="Y15" i="6"/>
  <c r="E95" i="6"/>
  <c r="E128" i="6"/>
  <c r="E145" i="6"/>
  <c r="E177" i="6"/>
  <c r="O7" i="6"/>
  <c r="W16" i="6"/>
  <c r="K16" i="6"/>
  <c r="O22" i="6"/>
  <c r="W13" i="6"/>
  <c r="W21" i="6"/>
  <c r="N18" i="6"/>
  <c r="N24" i="6"/>
  <c r="U16" i="6"/>
  <c r="E22" i="6"/>
  <c r="R14" i="6"/>
  <c r="G24" i="6"/>
  <c r="O19" i="6"/>
  <c r="E4" i="6"/>
  <c r="Y19" i="6"/>
  <c r="E144" i="6"/>
  <c r="E247" i="6"/>
  <c r="E253" i="6"/>
  <c r="E283" i="6"/>
  <c r="E281" i="6"/>
  <c r="J18" i="6"/>
  <c r="E9" i="6"/>
  <c r="K18" i="6"/>
  <c r="I20" i="6"/>
  <c r="R31" i="6"/>
  <c r="E148" i="6"/>
  <c r="E262" i="6"/>
  <c r="E286" i="6"/>
  <c r="S20" i="6"/>
  <c r="E88" i="6"/>
  <c r="E103" i="6"/>
  <c r="E143" i="6"/>
  <c r="E153" i="6"/>
  <c r="K20" i="6"/>
  <c r="E16" i="6"/>
  <c r="E83" i="6"/>
  <c r="E98" i="6"/>
  <c r="E133" i="6"/>
  <c r="E249" i="6"/>
  <c r="M16" i="6"/>
  <c r="G18" i="6"/>
  <c r="R27" i="6"/>
  <c r="E181" i="6"/>
  <c r="E203" i="6"/>
  <c r="E210" i="6"/>
  <c r="E218" i="6"/>
  <c r="E284" i="6"/>
  <c r="E28" i="6"/>
  <c r="R12" i="6"/>
  <c r="P14" i="6"/>
  <c r="K12" i="6"/>
  <c r="W14" i="6"/>
  <c r="O17" i="6"/>
  <c r="E12" i="6"/>
  <c r="M18" i="6"/>
  <c r="Y18" i="6"/>
  <c r="Z18" i="6"/>
  <c r="Z22" i="6"/>
  <c r="M17" i="6"/>
  <c r="R20" i="6"/>
  <c r="S16" i="6"/>
  <c r="W19" i="6"/>
  <c r="R26" i="6"/>
  <c r="R30" i="6"/>
  <c r="J22" i="6"/>
  <c r="S26" i="6"/>
  <c r="E94" i="6"/>
  <c r="E106" i="6"/>
  <c r="E131" i="6"/>
  <c r="E175" i="6"/>
  <c r="E162" i="6"/>
  <c r="E157" i="6"/>
  <c r="E213" i="6"/>
  <c r="E220" i="6"/>
  <c r="E224" i="6"/>
  <c r="E240" i="6"/>
  <c r="E289" i="6"/>
  <c r="S27" i="6"/>
  <c r="E108" i="6"/>
  <c r="E126" i="6"/>
  <c r="E114" i="6"/>
  <c r="E174" i="6"/>
  <c r="E204" i="6"/>
  <c r="E232" i="6"/>
  <c r="E258" i="6"/>
  <c r="E255" i="6"/>
  <c r="E298" i="6"/>
  <c r="K28" i="6"/>
  <c r="K24" i="6"/>
  <c r="E32" i="6"/>
  <c r="E116" i="6"/>
  <c r="E122" i="6"/>
  <c r="P12" i="6"/>
  <c r="G28" i="6"/>
  <c r="M22" i="6"/>
  <c r="S28" i="6"/>
  <c r="H12" i="6"/>
  <c r="X24" i="6"/>
  <c r="P28" i="6"/>
  <c r="M32" i="6"/>
  <c r="L24" i="6"/>
  <c r="Z12" i="6"/>
  <c r="S17" i="6"/>
  <c r="K14" i="6"/>
  <c r="E5" i="6"/>
  <c r="K32" i="6"/>
  <c r="U20" i="6"/>
  <c r="U24" i="6"/>
  <c r="O28" i="6"/>
  <c r="O32" i="6"/>
  <c r="E41" i="6"/>
  <c r="E49" i="6"/>
  <c r="R18" i="6"/>
  <c r="S14" i="6"/>
  <c r="W17" i="6"/>
  <c r="I24" i="6"/>
  <c r="J20" i="6"/>
  <c r="O23" i="6"/>
  <c r="S29" i="6"/>
  <c r="E96" i="6"/>
  <c r="E123" i="6"/>
  <c r="E124" i="6"/>
  <c r="E160" i="6"/>
  <c r="E166" i="6"/>
  <c r="E239" i="6"/>
  <c r="E242" i="6"/>
  <c r="E245" i="6"/>
  <c r="E270" i="6"/>
  <c r="E275" i="6"/>
  <c r="E273" i="6"/>
  <c r="E294" i="6"/>
  <c r="E292" i="6"/>
  <c r="E291" i="6"/>
  <c r="Y22" i="6"/>
  <c r="E46" i="6"/>
  <c r="I14" i="6"/>
  <c r="J12" i="6"/>
  <c r="Y12" i="6"/>
  <c r="L12" i="6"/>
  <c r="W24" i="6"/>
  <c r="W22" i="6"/>
  <c r="Z14" i="6"/>
  <c r="N14" i="6"/>
  <c r="E14" i="6"/>
  <c r="E20" i="6"/>
  <c r="E59" i="6"/>
  <c r="J17" i="6"/>
  <c r="O20" i="6"/>
  <c r="Z16" i="6"/>
  <c r="Z20" i="6"/>
  <c r="G22" i="6"/>
  <c r="I18" i="6"/>
  <c r="S24" i="6"/>
  <c r="R28" i="6"/>
  <c r="R32" i="6"/>
  <c r="Y23" i="6"/>
  <c r="S30" i="6"/>
  <c r="E156" i="6"/>
  <c r="E138" i="6"/>
  <c r="E129" i="6"/>
  <c r="E152" i="6"/>
  <c r="E159" i="6"/>
  <c r="E146" i="6"/>
  <c r="E178" i="6"/>
  <c r="E201" i="6"/>
  <c r="E267" i="6"/>
  <c r="E265" i="6"/>
  <c r="I32" i="6"/>
  <c r="E38" i="6"/>
  <c r="U32" i="6"/>
  <c r="L22" i="6"/>
  <c r="P22" i="6"/>
  <c r="U28" i="6"/>
  <c r="P24" i="6"/>
  <c r="I28" i="6"/>
  <c r="L5" i="6"/>
  <c r="L4" i="6"/>
  <c r="K5" i="6"/>
  <c r="H32" i="6"/>
  <c r="Y6" i="6"/>
  <c r="N22" i="6"/>
  <c r="O14" i="6"/>
  <c r="E8" i="6"/>
  <c r="Z17" i="6"/>
  <c r="G17" i="6"/>
  <c r="M20" i="6"/>
  <c r="Y20" i="6"/>
  <c r="K17" i="6"/>
  <c r="G16" i="6"/>
  <c r="R22" i="6"/>
  <c r="N15" i="6"/>
  <c r="S18" i="6"/>
  <c r="J24" i="6"/>
  <c r="S31" i="6"/>
  <c r="E92" i="6"/>
  <c r="E112" i="6"/>
  <c r="E158" i="6"/>
  <c r="E197" i="6"/>
  <c r="E200" i="6"/>
  <c r="E212" i="6"/>
  <c r="E230" i="6"/>
  <c r="E223" i="6"/>
  <c r="E244" i="6"/>
  <c r="E256" i="6"/>
  <c r="E313" i="6"/>
  <c r="Y17" i="6"/>
  <c r="R24" i="6"/>
  <c r="P17" i="6"/>
  <c r="I12" i="6"/>
  <c r="H22" i="6"/>
  <c r="J14" i="6"/>
  <c r="E11" i="6"/>
  <c r="W28" i="6"/>
  <c r="K22" i="6"/>
  <c r="E68" i="6"/>
  <c r="E76" i="6"/>
  <c r="E84" i="6"/>
  <c r="M14" i="6"/>
  <c r="R17" i="6"/>
  <c r="E24" i="6"/>
  <c r="O24" i="6"/>
  <c r="N28" i="6"/>
  <c r="N32" i="6"/>
  <c r="U17" i="6"/>
  <c r="R16" i="6"/>
  <c r="W15" i="6"/>
  <c r="I22" i="6"/>
  <c r="R25" i="6"/>
  <c r="R29" i="6"/>
  <c r="R33" i="6"/>
  <c r="O21" i="6"/>
  <c r="S32" i="6"/>
  <c r="E57" i="6"/>
  <c r="E87" i="6"/>
  <c r="E102" i="6"/>
  <c r="E111" i="6"/>
  <c r="E120" i="6"/>
  <c r="E132" i="6"/>
  <c r="E130" i="6"/>
  <c r="E151" i="6"/>
  <c r="E170" i="6"/>
  <c r="E165" i="6"/>
  <c r="E207" i="6"/>
  <c r="E215" i="6"/>
  <c r="E231" i="6"/>
  <c r="E226" i="6"/>
  <c r="E237" i="6"/>
  <c r="E233" i="6"/>
  <c r="E285" i="6"/>
  <c r="E305" i="6"/>
  <c r="G12" i="6"/>
  <c r="W32" i="6"/>
  <c r="I17" i="6"/>
  <c r="G32" i="6"/>
  <c r="E54" i="6"/>
  <c r="N17" i="6"/>
  <c r="S12" i="6"/>
  <c r="H17" i="6"/>
  <c r="W12" i="6"/>
  <c r="L17" i="6"/>
  <c r="X32" i="6"/>
  <c r="L14" i="6"/>
  <c r="U7" i="6"/>
  <c r="M28" i="6"/>
  <c r="P5" i="6"/>
  <c r="P4" i="6"/>
  <c r="R10" i="6"/>
  <c r="G11" i="6"/>
  <c r="L32" i="6"/>
  <c r="I7" i="6"/>
  <c r="M8" i="6"/>
  <c r="H28" i="6"/>
  <c r="Z4" i="6"/>
  <c r="H6" i="6"/>
  <c r="E7" i="6"/>
  <c r="G14" i="6"/>
  <c r="Y14" i="6"/>
  <c r="N20" i="6"/>
  <c r="Y16" i="6"/>
  <c r="U18" i="6"/>
  <c r="U22" i="6"/>
  <c r="E18" i="6"/>
  <c r="M24" i="6"/>
  <c r="J28" i="6"/>
  <c r="J32" i="6"/>
  <c r="O18" i="6"/>
  <c r="Z24" i="6"/>
  <c r="Z28" i="6"/>
  <c r="Z32" i="6"/>
  <c r="E17" i="6"/>
  <c r="G20" i="6"/>
  <c r="I16" i="6"/>
  <c r="N19" i="6"/>
  <c r="S22" i="6"/>
  <c r="Y21" i="6"/>
  <c r="S25" i="6"/>
  <c r="S33" i="6"/>
  <c r="E86" i="6"/>
  <c r="E163" i="6"/>
  <c r="E141" i="6"/>
  <c r="E150" i="6"/>
  <c r="E184" i="6"/>
  <c r="E236" i="6"/>
  <c r="E252" i="6"/>
  <c r="E259" i="6"/>
  <c r="E297" i="6"/>
  <c r="M21" i="29"/>
  <c r="M20" i="29"/>
  <c r="M19" i="29"/>
  <c r="M18" i="29"/>
  <c r="M17" i="29"/>
  <c r="M16" i="29"/>
  <c r="M15" i="29"/>
  <c r="M14" i="29"/>
  <c r="M13" i="29"/>
  <c r="M12" i="29"/>
  <c r="M11" i="29"/>
  <c r="M10" i="29"/>
  <c r="M9" i="29"/>
  <c r="M8" i="29"/>
  <c r="M7" i="29"/>
  <c r="M6" i="29"/>
  <c r="M5" i="29"/>
  <c r="M4" i="29"/>
  <c r="C1" i="29" a="1"/>
  <c r="C1" i="29" s="1"/>
  <c r="B1" i="29"/>
  <c r="J1" i="16"/>
  <c r="H46" i="34"/>
  <c r="D46" i="34"/>
  <c r="H45" i="34"/>
  <c r="D45" i="34"/>
  <c r="H44" i="34"/>
  <c r="D44" i="34"/>
  <c r="H43" i="34"/>
  <c r="D43" i="34"/>
  <c r="H42" i="34"/>
  <c r="D42" i="34"/>
  <c r="H41" i="34"/>
  <c r="D41" i="34"/>
  <c r="H40" i="34"/>
  <c r="D40" i="34"/>
  <c r="H39" i="34"/>
  <c r="D39" i="34"/>
  <c r="H38" i="34"/>
  <c r="D38" i="34"/>
  <c r="H37" i="34"/>
  <c r="D37" i="34"/>
  <c r="H36" i="34"/>
  <c r="D36" i="34"/>
  <c r="H35" i="34"/>
  <c r="D35" i="34"/>
  <c r="H34" i="34"/>
  <c r="D34" i="34"/>
  <c r="H33" i="34"/>
  <c r="D33" i="34"/>
  <c r="H32" i="34"/>
  <c r="D32" i="34"/>
  <c r="H31" i="34"/>
  <c r="D31" i="34"/>
  <c r="H30" i="34"/>
  <c r="D30" i="34"/>
  <c r="H29" i="34"/>
  <c r="D29" i="34"/>
  <c r="H28" i="34"/>
  <c r="D28" i="34"/>
  <c r="H27" i="34"/>
  <c r="D27" i="34"/>
  <c r="H26" i="34"/>
  <c r="D26" i="34"/>
  <c r="H25" i="34"/>
  <c r="D25" i="34"/>
  <c r="H24" i="34"/>
  <c r="D24" i="34"/>
  <c r="H23" i="34"/>
  <c r="D23" i="34"/>
  <c r="H22" i="34"/>
  <c r="D22" i="34"/>
  <c r="H21" i="34"/>
  <c r="D21" i="34"/>
  <c r="H20" i="34"/>
  <c r="D20" i="34"/>
  <c r="H19" i="34"/>
  <c r="D19" i="34"/>
  <c r="H18" i="34"/>
  <c r="D18" i="34"/>
  <c r="H17" i="34"/>
  <c r="D17" i="34"/>
  <c r="H16" i="34"/>
  <c r="D16" i="34"/>
  <c r="H15" i="34"/>
  <c r="D15" i="34"/>
  <c r="H14" i="34"/>
  <c r="D14" i="34"/>
  <c r="H13" i="34"/>
  <c r="D13" i="34"/>
  <c r="H12" i="34"/>
  <c r="D12" i="34"/>
  <c r="H11" i="34"/>
  <c r="D11" i="34"/>
  <c r="H10" i="34"/>
  <c r="D10" i="34"/>
  <c r="H9" i="34"/>
  <c r="D9" i="34"/>
  <c r="H8" i="34"/>
  <c r="D8" i="34"/>
  <c r="H7" i="34"/>
  <c r="D7" i="34"/>
  <c r="H6" i="34"/>
  <c r="D6" i="34"/>
  <c r="H5" i="34"/>
  <c r="D5" i="34"/>
  <c r="H4" i="34"/>
  <c r="D4" i="34"/>
  <c r="H3" i="34"/>
  <c r="D3" i="34"/>
  <c r="H2" i="34"/>
  <c r="D2" i="34"/>
  <c r="AA9" i="6" l="1"/>
  <c r="AA6" i="6"/>
  <c r="AA5" i="6"/>
  <c r="AA13" i="6"/>
  <c r="AA20" i="6"/>
  <c r="AA8" i="6"/>
  <c r="AA16" i="6"/>
  <c r="AA14" i="6"/>
  <c r="AA21" i="6"/>
  <c r="AA11" i="6"/>
  <c r="AA23" i="6"/>
  <c r="AA12" i="6"/>
  <c r="AA7" i="6"/>
  <c r="AA27" i="6"/>
  <c r="AA10" i="6"/>
  <c r="AA4" i="6"/>
  <c r="AA18" i="6"/>
  <c r="AA17" i="6"/>
  <c r="AA19" i="6"/>
  <c r="AA24" i="6"/>
  <c r="AA26" i="6"/>
  <c r="AA15" i="6"/>
  <c r="AA25" i="6"/>
  <c r="AA22" i="6"/>
  <c r="B3" i="31" l="1"/>
  <c r="N32" i="31"/>
  <c r="M32" i="31"/>
  <c r="L32" i="31"/>
  <c r="K32" i="31"/>
  <c r="J32" i="31"/>
  <c r="I32" i="31"/>
  <c r="H32" i="31"/>
  <c r="G32" i="31"/>
  <c r="F32" i="31"/>
  <c r="E32" i="31"/>
  <c r="D32" i="31"/>
  <c r="B32" i="31"/>
  <c r="A32" i="31"/>
  <c r="N31" i="31"/>
  <c r="M31" i="31"/>
  <c r="L31" i="31"/>
  <c r="K31" i="31"/>
  <c r="J31" i="31"/>
  <c r="I31" i="31"/>
  <c r="H31" i="31"/>
  <c r="G31" i="31"/>
  <c r="F31" i="31"/>
  <c r="E31" i="31"/>
  <c r="D31" i="31"/>
  <c r="B31" i="31"/>
  <c r="A31" i="31"/>
  <c r="N30" i="31"/>
  <c r="M30" i="31"/>
  <c r="L30" i="31"/>
  <c r="K30" i="31"/>
  <c r="J30" i="31"/>
  <c r="I30" i="31"/>
  <c r="H30" i="31"/>
  <c r="G30" i="31"/>
  <c r="F30" i="31"/>
  <c r="E30" i="31"/>
  <c r="D30" i="31"/>
  <c r="B30" i="31"/>
  <c r="A30" i="31"/>
  <c r="N29" i="31"/>
  <c r="M29" i="31"/>
  <c r="L29" i="31"/>
  <c r="K29" i="31"/>
  <c r="J29" i="31"/>
  <c r="I29" i="31"/>
  <c r="H29" i="31"/>
  <c r="G29" i="31"/>
  <c r="F29" i="31"/>
  <c r="E29" i="31"/>
  <c r="D29" i="31"/>
  <c r="B29" i="31"/>
  <c r="A29" i="31"/>
  <c r="N28" i="31"/>
  <c r="M28" i="31"/>
  <c r="L28" i="31"/>
  <c r="K28" i="31"/>
  <c r="J28" i="31"/>
  <c r="I28" i="31"/>
  <c r="H28" i="31"/>
  <c r="G28" i="31"/>
  <c r="F28" i="31"/>
  <c r="E28" i="31"/>
  <c r="D28" i="31"/>
  <c r="B28" i="31"/>
  <c r="A28" i="31"/>
  <c r="N27" i="31"/>
  <c r="M27" i="31"/>
  <c r="L27" i="31"/>
  <c r="K27" i="31"/>
  <c r="J27" i="31"/>
  <c r="I27" i="31"/>
  <c r="H27" i="31"/>
  <c r="G27" i="31"/>
  <c r="F27" i="31"/>
  <c r="E27" i="31"/>
  <c r="D27" i="31"/>
  <c r="B27" i="31"/>
  <c r="A27" i="31"/>
  <c r="N26" i="31"/>
  <c r="M26" i="31"/>
  <c r="L26" i="31"/>
  <c r="K26" i="31"/>
  <c r="J26" i="31"/>
  <c r="I26" i="31"/>
  <c r="H26" i="31"/>
  <c r="G26" i="31"/>
  <c r="F26" i="31"/>
  <c r="E26" i="31"/>
  <c r="D26" i="31"/>
  <c r="B26" i="31"/>
  <c r="A26" i="31"/>
  <c r="N25" i="31"/>
  <c r="M25" i="31"/>
  <c r="L25" i="31"/>
  <c r="K25" i="31"/>
  <c r="J25" i="31"/>
  <c r="I25" i="31"/>
  <c r="H25" i="31"/>
  <c r="G25" i="31"/>
  <c r="F25" i="31"/>
  <c r="E25" i="31"/>
  <c r="D25" i="31"/>
  <c r="B25" i="31"/>
  <c r="A25" i="31"/>
  <c r="N24" i="31"/>
  <c r="M24" i="31"/>
  <c r="L24" i="31"/>
  <c r="K24" i="31"/>
  <c r="J24" i="31"/>
  <c r="I24" i="31"/>
  <c r="H24" i="31"/>
  <c r="G24" i="31"/>
  <c r="F24" i="31"/>
  <c r="E24" i="31"/>
  <c r="D24" i="31"/>
  <c r="B24" i="31"/>
  <c r="A24" i="31"/>
  <c r="N23" i="31"/>
  <c r="M23" i="31"/>
  <c r="L23" i="31"/>
  <c r="K23" i="31"/>
  <c r="J23" i="31"/>
  <c r="I23" i="31"/>
  <c r="H23" i="31"/>
  <c r="G23" i="31"/>
  <c r="F23" i="31"/>
  <c r="E23" i="31"/>
  <c r="D23" i="31"/>
  <c r="B23" i="31"/>
  <c r="A23" i="31"/>
  <c r="N22" i="31"/>
  <c r="M22" i="31"/>
  <c r="L22" i="31"/>
  <c r="K22" i="31"/>
  <c r="J22" i="31"/>
  <c r="I22" i="31"/>
  <c r="H22" i="31"/>
  <c r="G22" i="31"/>
  <c r="F22" i="31"/>
  <c r="E22" i="31"/>
  <c r="D22" i="31"/>
  <c r="B22" i="31"/>
  <c r="A22" i="31"/>
  <c r="N21" i="31"/>
  <c r="M21" i="31"/>
  <c r="L21" i="31"/>
  <c r="K21" i="31"/>
  <c r="J21" i="31"/>
  <c r="I21" i="31"/>
  <c r="H21" i="31"/>
  <c r="G21" i="31"/>
  <c r="F21" i="31"/>
  <c r="E21" i="31"/>
  <c r="D21" i="31"/>
  <c r="B21" i="31"/>
  <c r="A21" i="31"/>
  <c r="N20" i="31"/>
  <c r="M20" i="31"/>
  <c r="L20" i="31"/>
  <c r="K20" i="31"/>
  <c r="J20" i="31"/>
  <c r="I20" i="31"/>
  <c r="H20" i="31"/>
  <c r="G20" i="31"/>
  <c r="F20" i="31"/>
  <c r="E20" i="31"/>
  <c r="D20" i="31"/>
  <c r="B20" i="31"/>
  <c r="A20" i="31"/>
  <c r="N19" i="31"/>
  <c r="M19" i="31"/>
  <c r="L19" i="31"/>
  <c r="K19" i="31"/>
  <c r="J19" i="31"/>
  <c r="I19" i="31"/>
  <c r="H19" i="31"/>
  <c r="G19" i="31"/>
  <c r="F19" i="31"/>
  <c r="E19" i="31"/>
  <c r="D19" i="31"/>
  <c r="B19" i="31"/>
  <c r="A19" i="31"/>
  <c r="N18" i="31"/>
  <c r="M18" i="31"/>
  <c r="L18" i="31"/>
  <c r="K18" i="31"/>
  <c r="J18" i="31"/>
  <c r="I18" i="31"/>
  <c r="H18" i="31"/>
  <c r="G18" i="31"/>
  <c r="F18" i="31"/>
  <c r="E18" i="31"/>
  <c r="D18" i="31"/>
  <c r="B18" i="31"/>
  <c r="A18" i="31"/>
  <c r="N17" i="31"/>
  <c r="M17" i="31"/>
  <c r="L17" i="31"/>
  <c r="K17" i="31"/>
  <c r="J17" i="31"/>
  <c r="I17" i="31"/>
  <c r="H17" i="31"/>
  <c r="G17" i="31"/>
  <c r="F17" i="31"/>
  <c r="E17" i="31"/>
  <c r="D17" i="31"/>
  <c r="B17" i="31"/>
  <c r="A17" i="31"/>
  <c r="N16" i="31"/>
  <c r="M16" i="31"/>
  <c r="L16" i="31"/>
  <c r="K16" i="31"/>
  <c r="J16" i="31"/>
  <c r="I16" i="31"/>
  <c r="H16" i="31"/>
  <c r="G16" i="31"/>
  <c r="F16" i="31"/>
  <c r="E16" i="31"/>
  <c r="D16" i="31"/>
  <c r="B16" i="31"/>
  <c r="A16" i="31"/>
  <c r="N15" i="31"/>
  <c r="M15" i="31"/>
  <c r="L15" i="31"/>
  <c r="K15" i="31"/>
  <c r="J15" i="31"/>
  <c r="I15" i="31"/>
  <c r="H15" i="31"/>
  <c r="G15" i="31"/>
  <c r="F15" i="31"/>
  <c r="E15" i="31"/>
  <c r="D15" i="31"/>
  <c r="B15" i="31"/>
  <c r="A15" i="31"/>
  <c r="N14" i="31"/>
  <c r="M14" i="31"/>
  <c r="L14" i="31"/>
  <c r="K14" i="31"/>
  <c r="J14" i="31"/>
  <c r="I14" i="31"/>
  <c r="H14" i="31"/>
  <c r="G14" i="31"/>
  <c r="F14" i="31"/>
  <c r="E14" i="31"/>
  <c r="D14" i="31"/>
  <c r="B14" i="31"/>
  <c r="A14" i="31"/>
  <c r="N13" i="31"/>
  <c r="M13" i="31"/>
  <c r="L13" i="31"/>
  <c r="K13" i="31"/>
  <c r="J13" i="31"/>
  <c r="I13" i="31"/>
  <c r="H13" i="31"/>
  <c r="G13" i="31"/>
  <c r="F13" i="31"/>
  <c r="E13" i="31"/>
  <c r="D13" i="31"/>
  <c r="B13" i="31"/>
  <c r="A13" i="31"/>
  <c r="N12" i="31"/>
  <c r="M12" i="31"/>
  <c r="L12" i="31"/>
  <c r="K12" i="31"/>
  <c r="J12" i="31"/>
  <c r="I12" i="31"/>
  <c r="H12" i="31"/>
  <c r="G12" i="31"/>
  <c r="F12" i="31"/>
  <c r="E12" i="31"/>
  <c r="D12" i="31"/>
  <c r="B12" i="31"/>
  <c r="A12" i="31"/>
  <c r="N11" i="31"/>
  <c r="M11" i="31"/>
  <c r="L11" i="31"/>
  <c r="K11" i="31"/>
  <c r="J11" i="31"/>
  <c r="I11" i="31"/>
  <c r="H11" i="31"/>
  <c r="G11" i="31"/>
  <c r="F11" i="31"/>
  <c r="E11" i="31"/>
  <c r="D11" i="31"/>
  <c r="B11" i="31"/>
  <c r="A11" i="31"/>
  <c r="N10" i="31"/>
  <c r="M10" i="31"/>
  <c r="L10" i="31"/>
  <c r="K10" i="31"/>
  <c r="J10" i="31"/>
  <c r="I10" i="31"/>
  <c r="H10" i="31"/>
  <c r="G10" i="31"/>
  <c r="F10" i="31"/>
  <c r="E10" i="31"/>
  <c r="D10" i="31"/>
  <c r="B10" i="31"/>
  <c r="A10" i="31"/>
  <c r="N9" i="31"/>
  <c r="M9" i="31"/>
  <c r="L9" i="31"/>
  <c r="K9" i="31"/>
  <c r="J9" i="31"/>
  <c r="I9" i="31"/>
  <c r="H9" i="31"/>
  <c r="G9" i="31"/>
  <c r="F9" i="31"/>
  <c r="E9" i="31"/>
  <c r="D9" i="31"/>
  <c r="B9" i="31"/>
  <c r="A9" i="31"/>
  <c r="N8" i="31"/>
  <c r="M8" i="31"/>
  <c r="L8" i="31"/>
  <c r="K8" i="31"/>
  <c r="J8" i="31"/>
  <c r="I8" i="31"/>
  <c r="H8" i="31"/>
  <c r="G8" i="31"/>
  <c r="F8" i="31"/>
  <c r="E8" i="31"/>
  <c r="D8" i="31"/>
  <c r="B8" i="31"/>
  <c r="A8" i="31"/>
  <c r="N7" i="31"/>
  <c r="M7" i="31"/>
  <c r="L7" i="31"/>
  <c r="K7" i="31"/>
  <c r="J7" i="31"/>
  <c r="I7" i="31"/>
  <c r="H7" i="31"/>
  <c r="G7" i="31"/>
  <c r="F7" i="31"/>
  <c r="E7" i="31"/>
  <c r="D7" i="31"/>
  <c r="B7" i="31"/>
  <c r="A7" i="31"/>
  <c r="N6" i="31"/>
  <c r="M6" i="31"/>
  <c r="L6" i="31"/>
  <c r="K6" i="31"/>
  <c r="J6" i="31"/>
  <c r="I6" i="31"/>
  <c r="H6" i="31"/>
  <c r="G6" i="31"/>
  <c r="F6" i="31"/>
  <c r="E6" i="31"/>
  <c r="D6" i="31"/>
  <c r="B6" i="31"/>
  <c r="A6" i="31"/>
  <c r="N5" i="31"/>
  <c r="M5" i="31"/>
  <c r="L5" i="31"/>
  <c r="K5" i="31"/>
  <c r="J5" i="31"/>
  <c r="I5" i="31"/>
  <c r="H5" i="31"/>
  <c r="F5" i="31"/>
  <c r="E5" i="31"/>
  <c r="D5" i="31"/>
  <c r="B5" i="31"/>
  <c r="A5" i="31"/>
  <c r="B4" i="31"/>
  <c r="A4" i="31"/>
  <c r="A3" i="31"/>
  <c r="B3" i="21"/>
  <c r="B2" i="21"/>
  <c r="G2" i="22"/>
  <c r="H1" i="16" l="1"/>
  <c r="H2" i="22"/>
  <c r="A6" i="17" s="1"/>
  <c r="B11" i="17" s="1"/>
  <c r="A1" i="31"/>
  <c r="F4" i="31"/>
  <c r="J4" i="31"/>
  <c r="K4" i="31"/>
  <c r="N4" i="31"/>
  <c r="L4" i="31"/>
  <c r="E4" i="31"/>
  <c r="M4" i="31"/>
  <c r="I4" i="31"/>
  <c r="H4" i="31"/>
  <c r="D4" i="31"/>
  <c r="G5" i="31"/>
  <c r="L2" i="22"/>
  <c r="J2" i="22"/>
  <c r="C6" i="17" l="1"/>
  <c r="D6" i="17"/>
  <c r="E6" i="17"/>
  <c r="C4" i="31"/>
  <c r="F3" i="31"/>
  <c r="I3" i="31"/>
  <c r="C6" i="31"/>
  <c r="C10" i="31"/>
  <c r="C14" i="31"/>
  <c r="C18" i="31"/>
  <c r="C22" i="31"/>
  <c r="C26" i="31"/>
  <c r="C30" i="31"/>
  <c r="C3" i="31"/>
  <c r="H3" i="31"/>
  <c r="C7" i="31"/>
  <c r="C11" i="31"/>
  <c r="C15" i="31"/>
  <c r="C19" i="31"/>
  <c r="C23" i="31"/>
  <c r="C27" i="31"/>
  <c r="C31" i="31"/>
  <c r="N3" i="31"/>
  <c r="M3" i="31"/>
  <c r="E3" i="31"/>
  <c r="C8" i="31"/>
  <c r="C12" i="31"/>
  <c r="C16" i="31"/>
  <c r="C20" i="31"/>
  <c r="C24" i="31"/>
  <c r="C28" i="31"/>
  <c r="C32" i="31"/>
  <c r="G4" i="31"/>
  <c r="J3" i="31"/>
  <c r="D3" i="31"/>
  <c r="K3" i="31"/>
  <c r="L3" i="31"/>
  <c r="C5" i="31"/>
  <c r="C9" i="31"/>
  <c r="C13" i="31"/>
  <c r="C17" i="31"/>
  <c r="C21" i="31"/>
  <c r="C25" i="31"/>
  <c r="C29" i="31"/>
  <c r="G3" i="31"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<sst xmlns="http://schemas.openxmlformats.org/spreadsheetml/2006/main" count="28464" uniqueCount="2666">
  <si>
    <t>ISIN</t>
  </si>
  <si>
    <t>SPREAD_TO_TSY_ISSUE</t>
  </si>
  <si>
    <t>FIXED_REOFFER_SPRD_TO_GOVT_BENCH</t>
  </si>
  <si>
    <t>FLT_SPREAD</t>
  </si>
  <si>
    <t>市场指数</t>
  </si>
  <si>
    <t>道琼斯工业平均指数</t>
  </si>
  <si>
    <t>标普500指数</t>
  </si>
  <si>
    <t>纳斯达克综合指数</t>
  </si>
  <si>
    <t>英国富时100指数</t>
  </si>
  <si>
    <t>D</t>
  </si>
  <si>
    <t>Currency</t>
  </si>
  <si>
    <t>USD</t>
  </si>
  <si>
    <t>恒生指数</t>
  </si>
  <si>
    <t>上证指数</t>
  </si>
  <si>
    <t>Date</t>
  </si>
  <si>
    <t>2年期</t>
  </si>
  <si>
    <t>3年期</t>
  </si>
  <si>
    <t>5年期</t>
  </si>
  <si>
    <t>10年期</t>
  </si>
  <si>
    <t>波动率</t>
  </si>
  <si>
    <t>2年美国国债利率</t>
  </si>
  <si>
    <t>5年美国国债利率</t>
  </si>
  <si>
    <t>30年美国国债利率</t>
  </si>
  <si>
    <t>RTG_MDY_ISSUER</t>
  </si>
  <si>
    <t>RTG_MOODY_LONG_TERM</t>
  </si>
  <si>
    <t>VIX</t>
  </si>
  <si>
    <t>美元兑离岸人民币</t>
  </si>
  <si>
    <t>日经225指数</t>
  </si>
  <si>
    <t>10年美国国债利率</t>
  </si>
  <si>
    <t>iTraxx AEJ IG</t>
  </si>
  <si>
    <t>中资美元债指数</t>
  </si>
  <si>
    <t>中资投资级美元债指数</t>
  </si>
  <si>
    <t>中资高收益级美元债指数</t>
  </si>
  <si>
    <t>布伦特原油</t>
  </si>
  <si>
    <t>黄金</t>
  </si>
  <si>
    <t>美元指数</t>
  </si>
  <si>
    <t>Index</t>
  </si>
  <si>
    <t>定价日</t>
  </si>
  <si>
    <t>债项评级</t>
  </si>
  <si>
    <t>评级分类</t>
  </si>
  <si>
    <t>定价息差</t>
  </si>
  <si>
    <t>发行评级</t>
  </si>
  <si>
    <t>投资级</t>
  </si>
  <si>
    <t>无评级</t>
  </si>
  <si>
    <t>BBG FIELD</t>
  </si>
  <si>
    <t>RTG_SP_LT_FC_ISSUER_CREDIT</t>
  </si>
  <si>
    <t>RTG_FITCH_LT_ISSUER_DEFAULT</t>
  </si>
  <si>
    <t>Column1</t>
  </si>
  <si>
    <t>Column2</t>
  </si>
  <si>
    <t>Column3</t>
  </si>
  <si>
    <t>Column4</t>
  </si>
  <si>
    <t>Column5</t>
  </si>
  <si>
    <t>Column6</t>
  </si>
  <si>
    <t>Column7</t>
  </si>
  <si>
    <t>Column8</t>
  </si>
  <si>
    <t>Column9</t>
  </si>
  <si>
    <t>Column12</t>
  </si>
  <si>
    <t>Column13</t>
  </si>
  <si>
    <t>Column14</t>
  </si>
  <si>
    <t>Column92</t>
  </si>
  <si>
    <t>Column93</t>
  </si>
  <si>
    <t>Column94</t>
  </si>
  <si>
    <t>Column96</t>
  </si>
  <si>
    <t>BBB+</t>
  </si>
  <si>
    <t>A</t>
  </si>
  <si>
    <t>Ba2</t>
  </si>
  <si>
    <t>BBB</t>
  </si>
  <si>
    <t>Baa1</t>
  </si>
  <si>
    <t>A2</t>
  </si>
  <si>
    <t>BB</t>
  </si>
  <si>
    <t>BBB-</t>
  </si>
  <si>
    <t>Ba3</t>
  </si>
  <si>
    <t>A1</t>
  </si>
  <si>
    <t>WD</t>
  </si>
  <si>
    <t>NR</t>
  </si>
  <si>
    <t>A3</t>
  </si>
  <si>
    <t>A-</t>
  </si>
  <si>
    <t>BB+</t>
  </si>
  <si>
    <t>Baa3</t>
  </si>
  <si>
    <t>Baa2</t>
  </si>
  <si>
    <t>A+</t>
  </si>
  <si>
    <t>Caa2</t>
  </si>
  <si>
    <t>C</t>
  </si>
  <si>
    <t>Ca</t>
  </si>
  <si>
    <t>Ba1</t>
  </si>
  <si>
    <t>BB-</t>
  </si>
  <si>
    <t>B</t>
  </si>
  <si>
    <t>B-</t>
  </si>
  <si>
    <t>B1</t>
  </si>
  <si>
    <t>AA</t>
  </si>
  <si>
    <t>Aa3</t>
  </si>
  <si>
    <t>Caa3</t>
  </si>
  <si>
    <t>B3</t>
  </si>
  <si>
    <t>Caa1</t>
  </si>
  <si>
    <t>CCC+</t>
  </si>
  <si>
    <t>B+</t>
  </si>
  <si>
    <t>B2</t>
  </si>
  <si>
    <t>Num</t>
  </si>
  <si>
    <t>Moody's</t>
  </si>
  <si>
    <t>S&amp;P</t>
  </si>
  <si>
    <t>Fitch</t>
  </si>
  <si>
    <t>Aaa</t>
  </si>
  <si>
    <t>AAA</t>
  </si>
  <si>
    <t>Aa1</t>
  </si>
  <si>
    <t>AA+</t>
  </si>
  <si>
    <t>Aa2</t>
  </si>
  <si>
    <t>AA-</t>
  </si>
  <si>
    <t>CCC</t>
  </si>
  <si>
    <t>CCC-</t>
  </si>
  <si>
    <t>CC</t>
  </si>
  <si>
    <t>SD</t>
  </si>
  <si>
    <t>RD</t>
  </si>
  <si>
    <t>-</t>
  </si>
  <si>
    <t>主体评级</t>
  </si>
  <si>
    <t>浮息息差</t>
  </si>
  <si>
    <t>货币</t>
  </si>
  <si>
    <t>信用主体</t>
  </si>
  <si>
    <t>行业</t>
  </si>
  <si>
    <t>省份</t>
  </si>
  <si>
    <t>兑付日</t>
  </si>
  <si>
    <t>IPT</t>
  </si>
  <si>
    <t>FPG</t>
  </si>
  <si>
    <t>SBLC提供者</t>
  </si>
  <si>
    <t>发行规模(亿)</t>
  </si>
  <si>
    <t>发行期限(年)</t>
  </si>
  <si>
    <t>联席全球协调人</t>
  </si>
  <si>
    <t>备证行</t>
  </si>
  <si>
    <t>FLOATER_FORMULA</t>
  </si>
  <si>
    <t>FLOATER</t>
  </si>
  <si>
    <t>城市</t>
  </si>
  <si>
    <t>区县</t>
  </si>
  <si>
    <t>债券简称</t>
  </si>
  <si>
    <t>穆迪/标普</t>
  </si>
  <si>
    <t>主体评级展望</t>
  </si>
  <si>
    <t>收窄幅度(bp)</t>
  </si>
  <si>
    <t>偿还顺位</t>
  </si>
  <si>
    <t>发行价</t>
  </si>
  <si>
    <t>首日涨跌</t>
  </si>
  <si>
    <t>认购倍数</t>
  </si>
  <si>
    <t>亚洲占比</t>
  </si>
  <si>
    <t>基金占比</t>
  </si>
  <si>
    <t>--/--/--</t>
  </si>
  <si>
    <t>SECURITY_PRICING_DATE</t>
  </si>
  <si>
    <t>NAME</t>
  </si>
  <si>
    <t>GUARANTOR</t>
  </si>
  <si>
    <t>KEEPWELL_AGREEMENT_BBID_LIST</t>
  </si>
  <si>
    <t>RTG_MOODY</t>
  </si>
  <si>
    <t>RTG_SP</t>
  </si>
  <si>
    <t>RTG_FITCH</t>
  </si>
  <si>
    <t>RTG_MDY_LT_CORP_FAMILY</t>
  </si>
  <si>
    <t>GUARANTOR_EQY_TICKER</t>
  </si>
  <si>
    <t>Entity</t>
  </si>
  <si>
    <t>欄4</t>
  </si>
  <si>
    <t>欄5</t>
  </si>
  <si>
    <t>欄6</t>
  </si>
  <si>
    <t>Column142</t>
  </si>
  <si>
    <t>当前</t>
  </si>
  <si>
    <t>∆1周</t>
  </si>
  <si>
    <t>∆ 年初至今</t>
  </si>
  <si>
    <t>∆ 过去1年</t>
  </si>
  <si>
    <t>股指 / 波动率指数</t>
  </si>
  <si>
    <t>国债利率</t>
  </si>
  <si>
    <t>信用息差</t>
  </si>
  <si>
    <t>彭博债券指数</t>
  </si>
  <si>
    <t>大宗商品</t>
  </si>
  <si>
    <t>外汇</t>
  </si>
  <si>
    <t>注：每周手动</t>
    <phoneticPr fontId="10" type="noConversion"/>
  </si>
  <si>
    <t>Start date</t>
    <phoneticPr fontId="10" type="noConversion"/>
  </si>
  <si>
    <t>End date</t>
    <phoneticPr fontId="10" type="noConversion"/>
  </si>
  <si>
    <t>1 week before</t>
    <phoneticPr fontId="10" type="noConversion"/>
  </si>
  <si>
    <t>Start of year</t>
    <phoneticPr fontId="10" type="noConversion"/>
  </si>
  <si>
    <t xml:space="preserve">1 year before </t>
    <phoneticPr fontId="10" type="noConversion"/>
  </si>
  <si>
    <t>Security</t>
  </si>
  <si>
    <t xml:space="preserve">I29381US Index                                               </t>
  </si>
  <si>
    <t>ITRX EXJP IG CDSI GEN 5Y Corp</t>
  </si>
  <si>
    <t>VIX Index</t>
  </si>
  <si>
    <t>USGG2YR Index</t>
  </si>
  <si>
    <t>USGG3YR Index</t>
  </si>
  <si>
    <t>USGG5YR Index</t>
  </si>
  <si>
    <t>USGG10YR Index</t>
    <phoneticPr fontId="29" type="noConversion"/>
  </si>
  <si>
    <t>USGG7YR Index</t>
  </si>
  <si>
    <t>USGG30YR Index</t>
  </si>
  <si>
    <t>GCNY3YR Index</t>
  </si>
  <si>
    <t>Start Date</t>
  </si>
  <si>
    <t>End Date</t>
  </si>
  <si>
    <t>Period</t>
  </si>
  <si>
    <t>FLDS</t>
    <phoneticPr fontId="29" type="noConversion"/>
  </si>
  <si>
    <t>PX_LAST</t>
  </si>
  <si>
    <t>FLDS</t>
  </si>
  <si>
    <t xml:space="preserve">INDU Index                                                      </t>
  </si>
  <si>
    <t>SPX Index</t>
  </si>
  <si>
    <t>CCMP Index</t>
  </si>
  <si>
    <t>UKX Index</t>
  </si>
  <si>
    <t>NKY Index</t>
    <phoneticPr fontId="29" type="noConversion"/>
  </si>
  <si>
    <t>HSI Index</t>
  </si>
  <si>
    <t>SHCOMP Index</t>
  </si>
  <si>
    <t xml:space="preserve">I29380US Index                                               </t>
    <phoneticPr fontId="29" type="noConversion"/>
  </si>
  <si>
    <t xml:space="preserve">I29382US Index                                               </t>
  </si>
  <si>
    <t>C01 Comdty</t>
    <phoneticPr fontId="29" type="noConversion"/>
  </si>
  <si>
    <t>GOLDLNPM Index</t>
  </si>
  <si>
    <t>DXY Curncy</t>
  </si>
  <si>
    <t>CNH BGN Curncy</t>
  </si>
  <si>
    <t>RTG_MDY_ISSUER</t>
    <phoneticPr fontId="10" type="noConversion"/>
  </si>
  <si>
    <t>RTG_FITCH_LT_ISSUER_DEFAULT</t>
    <phoneticPr fontId="10" type="noConversion"/>
  </si>
  <si>
    <t>Name</t>
  </si>
  <si>
    <t>总平均收窄幅度：</t>
  </si>
  <si>
    <t>bps</t>
  </si>
  <si>
    <t>总平均收窄幅度</t>
  </si>
  <si>
    <t>无评级平均收窄幅度：</t>
  </si>
  <si>
    <t>投资级平均收窄幅度：</t>
  </si>
  <si>
    <t>高收益平均收窄幅度：</t>
  </si>
  <si>
    <t>补充OMAS updates</t>
  </si>
  <si>
    <t>WeeklyDate</t>
  </si>
  <si>
    <t>WeeklyStart</t>
  </si>
  <si>
    <t>DOWNLOAD</t>
  </si>
  <si>
    <t>WEEKLY</t>
  </si>
  <si>
    <t>认购额(亿)</t>
  </si>
  <si>
    <t>BBG需设为“中文”再下载</t>
  </si>
  <si>
    <t>BBG ECON</t>
  </si>
  <si>
    <t>过往3个月新发交易簿记情况</t>
  </si>
  <si>
    <t>DMI：美元债一级</t>
  </si>
  <si>
    <t>BBG：Refresh "coded" Tabs</t>
  </si>
  <si>
    <t>BBG：Paste value  to "valued". Download ECON</t>
  </si>
  <si>
    <t>定价日期</t>
  </si>
  <si>
    <t>债券名称</t>
  </si>
  <si>
    <t>到期期限</t>
  </si>
  <si>
    <t>规模 (亿美元)</t>
  </si>
  <si>
    <t>初始发行价</t>
  </si>
  <si>
    <t>首日表现</t>
  </si>
  <si>
    <t>最终订单量/峰值订单（亿美元）</t>
  </si>
  <si>
    <t>FROM</t>
  </si>
  <si>
    <t>TO</t>
  </si>
  <si>
    <t>华尔街交易员周报</t>
  </si>
  <si>
    <t>中资美元债 (serespartners.com)</t>
  </si>
  <si>
    <t>OMAS：截图</t>
  </si>
  <si>
    <t>事件</t>
  </si>
  <si>
    <t>品种</t>
  </si>
  <si>
    <t>日期</t>
  </si>
  <si>
    <t>高级债</t>
  </si>
  <si>
    <t>备证信用增强债券</t>
  </si>
  <si>
    <t>明珠债</t>
  </si>
  <si>
    <t>ESG</t>
  </si>
  <si>
    <t>浮息债</t>
  </si>
  <si>
    <t>高级永续债</t>
  </si>
  <si>
    <t>债项</t>
  </si>
  <si>
    <t>交银国际担任全球协调人</t>
  </si>
  <si>
    <t>交通银行担任全球协调人</t>
  </si>
  <si>
    <t>交银国际担任账簿管理人</t>
  </si>
  <si>
    <t>交通银行担任账簿管理人</t>
  </si>
  <si>
    <t>BOCOM DEAL</t>
  </si>
  <si>
    <t>Language</t>
  </si>
  <si>
    <t>美元</t>
  </si>
  <si>
    <t>已宣布路演，</t>
  </si>
  <si>
    <t>人民币</t>
  </si>
  <si>
    <t>于3月27日召开一系列固定收益投资者电话会议</t>
  </si>
  <si>
    <t>绿色</t>
  </si>
  <si>
    <t>欧元</t>
  </si>
  <si>
    <t>年期</t>
  </si>
  <si>
    <t>364天</t>
  </si>
  <si>
    <t>2年期的IPG为4.8%区间</t>
  </si>
  <si>
    <t>3年</t>
  </si>
  <si>
    <t>已宣布开簿，</t>
  </si>
  <si>
    <t>3年期的FPG为4.8%区间</t>
  </si>
  <si>
    <t>3年期的IPG为4.28%区间</t>
  </si>
  <si>
    <t>3年期的IPG为4.7%区间</t>
  </si>
  <si>
    <t>Check</t>
  </si>
  <si>
    <t>潜在交易</t>
  </si>
  <si>
    <t>3年期的IPG为4.5%区间</t>
  </si>
  <si>
    <t>3年期的FPG为4.7%</t>
  </si>
  <si>
    <t>--/A+/--</t>
  </si>
  <si>
    <t>For check order summary</t>
  </si>
  <si>
    <t>A1/A/A</t>
  </si>
  <si>
    <t>2年</t>
  </si>
  <si>
    <t>2年期的IPG为3.25%区间</t>
  </si>
  <si>
    <t>发行方式</t>
  </si>
  <si>
    <t>Baa3/--/BBB</t>
  </si>
  <si>
    <t>于6月12日-6月15日在香港、新加坡安排召开投资者电话会议</t>
  </si>
  <si>
    <t>上海银行</t>
  </si>
  <si>
    <t>3年期的IPG为3.85%区间</t>
  </si>
  <si>
    <t>宁波银行</t>
  </si>
  <si>
    <t>杭州银行</t>
  </si>
  <si>
    <t>3年期价格为5.3%</t>
  </si>
  <si>
    <t>信用主体简称</t>
  </si>
  <si>
    <t>拟发行</t>
  </si>
  <si>
    <t>中航租赁</t>
  </si>
  <si>
    <t>中国进出口银行</t>
  </si>
  <si>
    <t>中国银行澳门分行</t>
  </si>
  <si>
    <t>义乌国资</t>
  </si>
  <si>
    <t>桐庐新城发展</t>
  </si>
  <si>
    <t>吴兴交旅投</t>
  </si>
  <si>
    <t>Baa1/--/A-</t>
  </si>
  <si>
    <t>A1/A+/A+</t>
  </si>
  <si>
    <t>常德经投</t>
  </si>
  <si>
    <t>绍兴上虞国资</t>
  </si>
  <si>
    <t>远东国际租赁</t>
  </si>
  <si>
    <t>衢州工业发展</t>
  </si>
  <si>
    <t>南宁五象建投</t>
  </si>
  <si>
    <t>漳州九龙江</t>
  </si>
  <si>
    <t>长兴交投</t>
  </si>
  <si>
    <t>路演/IPG/FPG详情</t>
  </si>
  <si>
    <t>已宣布委任，</t>
  </si>
  <si>
    <t>玉兰债</t>
  </si>
  <si>
    <t>BOCOM_DEAL?</t>
  </si>
  <si>
    <t>发行品种</t>
  </si>
  <si>
    <t>绿色浮息债</t>
  </si>
  <si>
    <t>绿色债券</t>
  </si>
  <si>
    <t>点心债</t>
  </si>
  <si>
    <t>绿色明珠债</t>
  </si>
  <si>
    <t>可持续明珠债</t>
  </si>
  <si>
    <t>二级资本债</t>
  </si>
  <si>
    <t>额外一级资本债</t>
  </si>
  <si>
    <t>澳交所债券</t>
  </si>
  <si>
    <t>可持续挂钩债券</t>
  </si>
  <si>
    <t>绿色澳交所债券</t>
  </si>
  <si>
    <t>济南市中财金投资集团</t>
  </si>
  <si>
    <t>济南历城控股集团</t>
  </si>
  <si>
    <t>364天的IPG为7.4%区间</t>
  </si>
  <si>
    <t>CNTRY_ISSUE_ISO</t>
    <phoneticPr fontId="10" type="noConversion"/>
  </si>
  <si>
    <t>发行人注册地</t>
  </si>
  <si>
    <t>发行人注册地</t>
    <phoneticPr fontId="10" type="noConversion"/>
  </si>
  <si>
    <t>发行人注册地</t>
    <phoneticPr fontId="10" type="noConversion"/>
  </si>
  <si>
    <t>新加坡人民币存款余额</t>
  </si>
  <si>
    <t>台湾人民币存款余额</t>
  </si>
  <si>
    <t>香港人民币存款余额</t>
  </si>
  <si>
    <t>在岸人民币国债到期收益率%</t>
  </si>
  <si>
    <t>CNHSQQ2 BGN Curncy</t>
  </si>
  <si>
    <t>CNHSQQ3 BGN Curncy</t>
    <phoneticPr fontId="10" type="noConversion"/>
  </si>
  <si>
    <t>CNHSQQ5 BGN Curncy</t>
    <phoneticPr fontId="10" type="noConversion"/>
  </si>
  <si>
    <t>CNHBYR1 Index</t>
  </si>
  <si>
    <t>#N/A N/A</t>
  </si>
  <si>
    <t>1年期</t>
  </si>
  <si>
    <t>境内外利差</t>
  </si>
  <si>
    <t>GCNY1YR Index</t>
  </si>
  <si>
    <t>GCNY2YR Index</t>
  </si>
  <si>
    <t>CNHBYR2 Index</t>
  </si>
  <si>
    <t>CNHBYR3 Index</t>
  </si>
  <si>
    <t>GCNY5YR Index</t>
  </si>
  <si>
    <t>CNHBYR5 Index</t>
  </si>
  <si>
    <t>GCNY10YR Index</t>
  </si>
  <si>
    <t>CNHBYR10 Index</t>
  </si>
  <si>
    <t>利率指标</t>
  </si>
  <si>
    <t>7D Repo利率-在岸人民币</t>
  </si>
  <si>
    <t>OR007 BGN Curncy</t>
  </si>
  <si>
    <t>5年期在岸人民币国债利率</t>
  </si>
  <si>
    <t>GCNY5YR Index</t>
    <phoneticPr fontId="10" type="noConversion"/>
  </si>
  <si>
    <t>10年期在岸人民币国债利率</t>
  </si>
  <si>
    <t>GCNY10YR Index</t>
    <phoneticPr fontId="10" type="noConversion"/>
  </si>
  <si>
    <t>2年期在岸人民币IRS-7D Repo</t>
  </si>
  <si>
    <t>CINR7P2Y Index</t>
  </si>
  <si>
    <t>3年期在岸人民币IRS-7D Repo</t>
  </si>
  <si>
    <t>CINR7P3Y Index</t>
    <phoneticPr fontId="10" type="noConversion"/>
  </si>
  <si>
    <t>5年期在岸人民币IRS-7D Repo</t>
  </si>
  <si>
    <t>CINR7P5Y Index</t>
    <phoneticPr fontId="10" type="noConversion"/>
  </si>
  <si>
    <t>1个月CNH HIBOR</t>
  </si>
  <si>
    <t>HICNH1M Index</t>
  </si>
  <si>
    <t>2年期CNHUSD 货币交叉掉期</t>
  </si>
  <si>
    <t>3年期CNHUSD 货币交叉掉期</t>
  </si>
  <si>
    <t>5年期CNHUSD 货币交叉掉期</t>
  </si>
  <si>
    <t>中国信达香港</t>
  </si>
  <si>
    <t>Baa1 /BBB+/A</t>
  </si>
  <si>
    <t>--/BBB+/--</t>
  </si>
  <si>
    <t>3.5年期</t>
  </si>
  <si>
    <r>
      <rPr>
        <sz val="10"/>
        <color rgb="FF404040"/>
        <rFont val="Arial"/>
        <family val="2"/>
      </rPr>
      <t>3.5年期的IPG</t>
    </r>
    <r>
      <rPr>
        <sz val="10"/>
        <color rgb="FF404040"/>
        <rFont val="KaiTi"/>
        <family val="3"/>
        <charset val="134"/>
      </rPr>
      <t>在</t>
    </r>
    <r>
      <rPr>
        <sz val="10"/>
        <color rgb="FF404040"/>
        <rFont val="Arial"/>
        <family val="2"/>
      </rPr>
      <t>T3+175bps区间</t>
    </r>
  </si>
  <si>
    <t>3年期的IPG为7.6%区间</t>
  </si>
  <si>
    <t>GUARANTOR_EQY_TICKER</t>
    <phoneticPr fontId="10" type="noConversion"/>
  </si>
  <si>
    <t>发行人上市地</t>
    <phoneticPr fontId="10" type="noConversion"/>
  </si>
  <si>
    <t>英文简称</t>
  </si>
  <si>
    <t>发行架构</t>
  </si>
  <si>
    <t>信用增强债券</t>
  </si>
  <si>
    <t>绿色点心债</t>
  </si>
  <si>
    <t>可持续债券</t>
  </si>
  <si>
    <t>玉兰点心债</t>
  </si>
  <si>
    <t>澳交所点心债</t>
  </si>
  <si>
    <t>可持续点心债</t>
  </si>
  <si>
    <t>澳交所浮息债</t>
  </si>
  <si>
    <t>玉兰债券</t>
  </si>
  <si>
    <t>浮息点心债</t>
  </si>
  <si>
    <t>票息</t>
  </si>
  <si>
    <t>Date Time</t>
  </si>
  <si>
    <t>Event</t>
  </si>
  <si>
    <t>Survey</t>
  </si>
  <si>
    <t>Actual</t>
  </si>
  <si>
    <t>Prior</t>
  </si>
  <si>
    <t>Revised</t>
  </si>
  <si>
    <t>Relevance</t>
  </si>
  <si>
    <t>Ticker</t>
  </si>
  <si>
    <t>PX_LAST</t>
    <phoneticPr fontId="10" type="noConversion"/>
  </si>
  <si>
    <t>EQY_PRIM_SECURITY_PRIM_EXCH</t>
  </si>
  <si>
    <t>鲁商集团</t>
  </si>
  <si>
    <r>
      <rPr>
        <sz val="10"/>
        <color rgb="FF404040"/>
        <rFont val="Arial"/>
        <family val="2"/>
      </rPr>
      <t>3年期的IPG</t>
    </r>
    <r>
      <rPr>
        <sz val="10"/>
        <color rgb="FF404040"/>
        <rFont val="KaiTi"/>
        <family val="3"/>
        <charset val="134"/>
      </rPr>
      <t>在</t>
    </r>
    <r>
      <rPr>
        <sz val="10"/>
        <color rgb="FF404040"/>
        <rFont val="Arial"/>
        <family val="2"/>
      </rPr>
      <t>8.2%区间</t>
    </r>
  </si>
  <si>
    <t>BBGCorp To Dynamic</t>
  </si>
  <si>
    <t>Add Stats Tab: 补充OMAS Bookupdates</t>
  </si>
  <si>
    <t>发行人主上市地</t>
  </si>
  <si>
    <t>发行规则</t>
  </si>
  <si>
    <t>COLUMN1</t>
  </si>
  <si>
    <t>细分行业</t>
  </si>
  <si>
    <t>主题债券</t>
  </si>
  <si>
    <t>债项初始评级</t>
  </si>
  <si>
    <t>境内主体评级</t>
  </si>
  <si>
    <t>剩余期限</t>
  </si>
  <si>
    <t>公司类型</t>
  </si>
  <si>
    <t>评级类型</t>
  </si>
  <si>
    <t>投资者账户数</t>
  </si>
  <si>
    <t>投资者类型</t>
  </si>
  <si>
    <t>投资者分布</t>
  </si>
  <si>
    <t>筹款用途</t>
  </si>
  <si>
    <t>ticker</t>
  </si>
  <si>
    <t>债券最新面值</t>
  </si>
  <si>
    <t>债券余额</t>
  </si>
  <si>
    <t>起息日期</t>
  </si>
  <si>
    <t>行权兑付日</t>
  </si>
  <si>
    <t>最新票面利率</t>
  </si>
  <si>
    <t>计息基准</t>
  </si>
  <si>
    <t>首次付息日</t>
  </si>
  <si>
    <t>发行人</t>
  </si>
  <si>
    <t>担保人</t>
  </si>
  <si>
    <t>发行起始日</t>
  </si>
  <si>
    <t>定价</t>
  </si>
  <si>
    <t>上市日期</t>
  </si>
  <si>
    <t>特殊条款说明</t>
  </si>
  <si>
    <t>牵头经办人</t>
  </si>
  <si>
    <t>联席账簿管理人</t>
  </si>
  <si>
    <t>是否永续债</t>
  </si>
  <si>
    <t>是否存单</t>
  </si>
  <si>
    <t>利率类型</t>
  </si>
  <si>
    <t>交易状态</t>
  </si>
  <si>
    <t>债券类型</t>
  </si>
  <si>
    <t>特殊条款</t>
  </si>
  <si>
    <t>付息频率</t>
  </si>
  <si>
    <t>维好协议提供者</t>
  </si>
  <si>
    <t>Issuer</t>
  </si>
  <si>
    <t>G'tor</t>
  </si>
  <si>
    <t>Nex-call Date</t>
  </si>
  <si>
    <t>发行规模</t>
  </si>
  <si>
    <t>GUARANTOR_NAME</t>
  </si>
  <si>
    <t>STANDBY_LOC_BBID_LIST</t>
  </si>
  <si>
    <t>INT_ACC_DT</t>
  </si>
  <si>
    <t>MATURITY</t>
  </si>
  <si>
    <t>NXT_CALL_DT</t>
  </si>
  <si>
    <t>CPN</t>
  </si>
  <si>
    <t>CRNCY</t>
  </si>
  <si>
    <t>AMT_ISSUED</t>
  </si>
  <si>
    <t>ISSUER</t>
  </si>
  <si>
    <t>KPW Provider BBID</t>
    <phoneticPr fontId="10" type="noConversion"/>
  </si>
  <si>
    <t>KPW Name</t>
    <phoneticPr fontId="10" type="noConversion"/>
  </si>
  <si>
    <t xml:space="preserve"> </t>
    <phoneticPr fontId="10" type="noConversion"/>
  </si>
  <si>
    <t>SBLC Provider BBID</t>
    <phoneticPr fontId="10" type="noConversion"/>
  </si>
  <si>
    <t>SBLC Provider Name</t>
    <phoneticPr fontId="10" type="noConversion"/>
  </si>
  <si>
    <t>KPW Provider BBID</t>
  </si>
  <si>
    <t>KPW Name</t>
  </si>
  <si>
    <t>SBLC Provider BBID</t>
  </si>
  <si>
    <t>KPW NAME</t>
  </si>
  <si>
    <t>ISSUE_PX</t>
  </si>
  <si>
    <t>发行价格</t>
    <phoneticPr fontId="10" type="noConversion"/>
  </si>
  <si>
    <t>发行价格</t>
  </si>
  <si>
    <t>--</t>
  </si>
  <si>
    <t/>
  </si>
  <si>
    <t>GREEN</t>
  </si>
  <si>
    <t>GREEN</t>
    <phoneticPr fontId="10" type="noConversion"/>
  </si>
  <si>
    <t>GREEN_BOND_LOAN_INDICATOR</t>
  </si>
  <si>
    <t>GREEN_BOND_LOAN_INDICATOR</t>
    <phoneticPr fontId="10" type="noConversion"/>
  </si>
  <si>
    <t>SUSTAINABLE</t>
  </si>
  <si>
    <t>SUSTAINABLE</t>
    <phoneticPr fontId="10" type="noConversion"/>
  </si>
  <si>
    <t>SOCIAL</t>
  </si>
  <si>
    <t>SOCIAL</t>
    <phoneticPr fontId="10" type="noConversion"/>
  </si>
  <si>
    <t>SUSTAINABILITY_BOND_IND</t>
  </si>
  <si>
    <t>SOCIAL_BOND_IND</t>
  </si>
  <si>
    <t>穆迪主体评级</t>
    <phoneticPr fontId="10" type="noConversion"/>
  </si>
  <si>
    <t>穆迪主体评级</t>
  </si>
  <si>
    <t>SP主体评级</t>
  </si>
  <si>
    <t>SP主体评级</t>
    <phoneticPr fontId="10" type="noConversion"/>
  </si>
  <si>
    <t>FITCH主体评级</t>
  </si>
  <si>
    <t>FITCH主体评级</t>
    <phoneticPr fontId="10" type="noConversion"/>
  </si>
  <si>
    <t>ISSUER_PARENT_EQY_TICKER</t>
  </si>
  <si>
    <t>Parent company tiker</t>
  </si>
  <si>
    <t>Parent company tiker</t>
    <phoneticPr fontId="10" type="noConversion"/>
  </si>
  <si>
    <t>RTG_FITCH_LT_ISSUER_DEFAULT</t>
    <phoneticPr fontId="10" type="noConversion"/>
  </si>
  <si>
    <t>RTG_SP_LT_LC_ISSUER_CREDIT</t>
  </si>
  <si>
    <t>ESG Theme</t>
  </si>
  <si>
    <t>穆迪KPW评级</t>
  </si>
  <si>
    <t>SPKPW评级</t>
  </si>
  <si>
    <t>FITCHKPW评级</t>
  </si>
  <si>
    <t>KPW Rating</t>
  </si>
  <si>
    <t>KWP Rating</t>
  </si>
  <si>
    <t>RTG_MDY_LC_CURR_ISSUER_RATING</t>
    <phoneticPr fontId="10" type="noConversion"/>
  </si>
  <si>
    <t>Guarantor RTG MDY RA</t>
    <phoneticPr fontId="10" type="noConversion"/>
  </si>
  <si>
    <t>离岸人民币国债到期收益率%</t>
  </si>
  <si>
    <t>RTG_MDY_FOREIGN_LT_BANK_DEPOSITS</t>
    <phoneticPr fontId="10" type="noConversion"/>
  </si>
  <si>
    <t>RTG_MDY_LT_BANK_DEPOSITS</t>
  </si>
  <si>
    <t>Index</t>
    <phoneticPr fontId="10" type="noConversion"/>
  </si>
  <si>
    <t>Ticker</t>
    <phoneticPr fontId="10" type="noConversion"/>
  </si>
  <si>
    <t>欄1</t>
  </si>
  <si>
    <t>欄2</t>
  </si>
  <si>
    <t>SP</t>
  </si>
  <si>
    <t>FITCH</t>
  </si>
  <si>
    <t>邮储银行</t>
  </si>
  <si>
    <t>ZH102219@CHBE Corp</t>
    <phoneticPr fontId="10" type="noConversion"/>
  </si>
  <si>
    <t>中国银行</t>
  </si>
  <si>
    <t>3988 HK Equity</t>
    <phoneticPr fontId="10" type="noConversion"/>
  </si>
  <si>
    <t>工商银行</t>
  </si>
  <si>
    <t>1398 HK Equity</t>
  </si>
  <si>
    <t>招商永隆银行</t>
  </si>
  <si>
    <t>ZL893951@BVAL Corp</t>
    <phoneticPr fontId="10" type="noConversion"/>
  </si>
  <si>
    <t>南洋商业银行</t>
  </si>
  <si>
    <t>1054Z HK Equity</t>
  </si>
  <si>
    <t>招商银行</t>
  </si>
  <si>
    <t>3968 HK Equity</t>
    <phoneticPr fontId="10" type="noConversion"/>
  </si>
  <si>
    <t>601229 CH Equity</t>
  </si>
  <si>
    <t>002142 CH Equity</t>
  </si>
  <si>
    <t>江苏银行</t>
  </si>
  <si>
    <t>600919 CH Equity</t>
  </si>
  <si>
    <t>浦发银行</t>
  </si>
  <si>
    <t>600000 CH Equity</t>
  </si>
  <si>
    <t>重庆农商行</t>
  </si>
  <si>
    <t>CQRUCZ CH Equity</t>
  </si>
  <si>
    <t>南京银行</t>
  </si>
  <si>
    <t>601009 CH Equity</t>
  </si>
  <si>
    <t>浙商银行</t>
  </si>
  <si>
    <t>2016 HK Equity</t>
  </si>
  <si>
    <t>渤海银行</t>
  </si>
  <si>
    <t>9668 HK Equity</t>
    <phoneticPr fontId="10" type="noConversion"/>
  </si>
  <si>
    <t>北京银行</t>
  </si>
  <si>
    <t>601169 CH Equity</t>
    <phoneticPr fontId="10" type="noConversion"/>
  </si>
  <si>
    <t>华夏银行</t>
  </si>
  <si>
    <t>600015 CH Equity</t>
  </si>
  <si>
    <t>600926 CH Equity</t>
  </si>
  <si>
    <t>恒丰银行</t>
  </si>
  <si>
    <t>EVBACZ CH Equity</t>
  </si>
  <si>
    <t>徽商银行</t>
  </si>
  <si>
    <t>3698 HK Equity</t>
  </si>
  <si>
    <t>RTG_MDY_FOREIGN_LT_BANK_DEPOSITS</t>
  </si>
  <si>
    <t>ZH102219@CHBE Corp</t>
  </si>
  <si>
    <t>3988 HK Equity</t>
  </si>
  <si>
    <t>ZL893951@BVAL Corp</t>
  </si>
  <si>
    <t>3968 HK Equity</t>
  </si>
  <si>
    <t>9668 HK Equity</t>
  </si>
  <si>
    <t>601169 CH Equity</t>
  </si>
  <si>
    <t>穆迪</t>
  </si>
  <si>
    <t>标普</t>
  </si>
  <si>
    <t>惠誉</t>
  </si>
  <si>
    <t>23年Q4</t>
    <phoneticPr fontId="10" type="noConversion"/>
  </si>
  <si>
    <t>24年Q1</t>
    <phoneticPr fontId="10" type="noConversion"/>
  </si>
  <si>
    <t>24年Q2</t>
    <phoneticPr fontId="10" type="noConversion"/>
  </si>
  <si>
    <t>24年Q3</t>
    <phoneticPr fontId="10" type="noConversion"/>
  </si>
  <si>
    <t>最高预测</t>
    <phoneticPr fontId="10" type="noConversion"/>
  </si>
  <si>
    <t>PR293</t>
    <phoneticPr fontId="10" type="noConversion"/>
  </si>
  <si>
    <t>中位数</t>
    <phoneticPr fontId="10" type="noConversion"/>
  </si>
  <si>
    <t>PR291</t>
    <phoneticPr fontId="10" type="noConversion"/>
  </si>
  <si>
    <t>平均数</t>
    <phoneticPr fontId="10" type="noConversion"/>
  </si>
  <si>
    <t>PR292</t>
    <phoneticPr fontId="10" type="noConversion"/>
  </si>
  <si>
    <t>最低预测</t>
    <phoneticPr fontId="10" type="noConversion"/>
  </si>
  <si>
    <t>PR294</t>
    <phoneticPr fontId="10" type="noConversion"/>
  </si>
  <si>
    <t>主要金融机构对在岸人民币走势预测</t>
  </si>
  <si>
    <t>SUSTNABILTY_LINKD_INDCTR</t>
  </si>
  <si>
    <t>Sustainable linked</t>
    <phoneticPr fontId="9" type="noConversion"/>
  </si>
  <si>
    <t>Sustainable linked</t>
  </si>
  <si>
    <t>RTG_MDY_FOREIGN_LT_BANK_DEPOSITS</t>
    <phoneticPr fontId="11" type="noConversion"/>
  </si>
  <si>
    <t>Issuer rating</t>
  </si>
  <si>
    <t>Column42</t>
  </si>
  <si>
    <t>RTG_MOODY_LONG_TERM</t>
    <phoneticPr fontId="11" type="noConversion"/>
  </si>
  <si>
    <t>RTG_MDY_LT_CORP_FAMILY</t>
    <phoneticPr fontId="11" type="noConversion"/>
  </si>
  <si>
    <t>RTG_SP_LT_FC_ISSUER_CREDIT</t>
    <phoneticPr fontId="11" type="noConversion"/>
  </si>
  <si>
    <t>RTG_FITCH_LT_ISSUER_DEFAULT</t>
    <phoneticPr fontId="11" type="noConversion"/>
  </si>
  <si>
    <t>欄3</t>
  </si>
  <si>
    <t>G'tor rating</t>
    <phoneticPr fontId="11" type="noConversion"/>
  </si>
  <si>
    <t>parent评级</t>
  </si>
  <si>
    <t>parent评级</t>
    <phoneticPr fontId="11" type="noConversion"/>
  </si>
  <si>
    <t>主体评级Final</t>
  </si>
  <si>
    <t>主体评级Final</t>
    <phoneticPr fontId="11" type="noConversion"/>
  </si>
  <si>
    <t>Guarantor RTG MDY RA</t>
  </si>
  <si>
    <t>G'tor rating</t>
  </si>
  <si>
    <t>ESG_Indicator</t>
  </si>
  <si>
    <t>ESG Indicator</t>
  </si>
  <si>
    <t>SPREAD_TO_MID_SWAPS_AT_ISSUE</t>
  </si>
  <si>
    <t>ISSUE_SPREAD_BNCHMRK</t>
    <phoneticPr fontId="10" type="noConversion"/>
  </si>
  <si>
    <t>Column132</t>
  </si>
  <si>
    <t>TICKER</t>
  </si>
  <si>
    <t>TICKER1</t>
  </si>
  <si>
    <t>TICKER2</t>
  </si>
  <si>
    <t>TICKER3</t>
  </si>
  <si>
    <t>TICKER4</t>
  </si>
  <si>
    <t>TICKER5</t>
  </si>
  <si>
    <t>TICKER6</t>
  </si>
  <si>
    <t>2024</t>
  </si>
  <si>
    <t>CINR7P3Y Index</t>
  </si>
  <si>
    <t>NKY Index</t>
  </si>
  <si>
    <t>CINR7P5Y Index</t>
  </si>
  <si>
    <t>CNHSQQ3 BGN Curncy</t>
  </si>
  <si>
    <t>CNHSQQ5 BGN Curncy</t>
  </si>
  <si>
    <t>USGG10YR Index</t>
  </si>
  <si>
    <t>C01 Comdty</t>
  </si>
  <si>
    <t>HK</t>
  </si>
  <si>
    <t>FX</t>
  </si>
  <si>
    <t>CNH</t>
  </si>
  <si>
    <t>CNY</t>
  </si>
  <si>
    <t>1年期离岸人民币国债利率</t>
  </si>
  <si>
    <t>2年期离岸人民币国债利率</t>
  </si>
  <si>
    <t>3年期离岸人民币国债利率</t>
  </si>
  <si>
    <t>5年期离岸人民币国债利率</t>
  </si>
  <si>
    <t>10年期离岸人民币国债利率</t>
  </si>
  <si>
    <t>SIRMBDEP Index</t>
  </si>
  <si>
    <t>TWRMTTL Index</t>
  </si>
  <si>
    <t>CNY Curncy</t>
  </si>
  <si>
    <t>HKRDTTL Index</t>
  </si>
  <si>
    <t>Name_CN</t>
  </si>
  <si>
    <t>Y</t>
  </si>
  <si>
    <t>IS_TABLE</t>
  </si>
  <si>
    <t>IS_GRAPH</t>
  </si>
  <si>
    <t>INDU Index</t>
  </si>
  <si>
    <t>I29380US Index</t>
  </si>
  <si>
    <t>彭博中资美元债指数</t>
  </si>
  <si>
    <t>彭博中资投资级美元债指数</t>
  </si>
  <si>
    <t>彭博中资高收益级美元债指数</t>
  </si>
  <si>
    <t>INDU</t>
  </si>
  <si>
    <t>SPX</t>
  </si>
  <si>
    <t>CCMP</t>
  </si>
  <si>
    <t>UKX</t>
  </si>
  <si>
    <t>NKY</t>
  </si>
  <si>
    <t>HSI</t>
  </si>
  <si>
    <t>SHCOMP</t>
  </si>
  <si>
    <t>USGG2YR</t>
  </si>
  <si>
    <t>USGG5YR</t>
  </si>
  <si>
    <t>USGG7YR</t>
  </si>
  <si>
    <t>USGG10YR</t>
  </si>
  <si>
    <t>USGG30YR</t>
  </si>
  <si>
    <t>OR007</t>
  </si>
  <si>
    <t>Curncy</t>
  </si>
  <si>
    <t>CINR7P2Y</t>
  </si>
  <si>
    <t>CINR7P3Y</t>
  </si>
  <si>
    <t>CINR7P5Y</t>
  </si>
  <si>
    <t>CNHSQQ2</t>
  </si>
  <si>
    <t>CNHSQQ3</t>
  </si>
  <si>
    <t>CNHSQQ5</t>
  </si>
  <si>
    <t>GCNY1YR</t>
  </si>
  <si>
    <t>GCNY2YR</t>
  </si>
  <si>
    <t>GCNY3YR</t>
  </si>
  <si>
    <t>GCNY5YR</t>
  </si>
  <si>
    <t>GCNY10YR</t>
  </si>
  <si>
    <t>CNHBYR1</t>
  </si>
  <si>
    <t>CNHBYR2</t>
  </si>
  <si>
    <t>CNHBYR3</t>
  </si>
  <si>
    <t>CNHBYR5</t>
  </si>
  <si>
    <t>CNHBYR10</t>
  </si>
  <si>
    <t>HICNH1M</t>
  </si>
  <si>
    <t>IG</t>
  </si>
  <si>
    <t>5Y</t>
  </si>
  <si>
    <t>Corp</t>
  </si>
  <si>
    <t>I29380US</t>
  </si>
  <si>
    <t>I29382US</t>
  </si>
  <si>
    <t>I29381US</t>
  </si>
  <si>
    <t>C01</t>
  </si>
  <si>
    <t>Comdty</t>
  </si>
  <si>
    <t>GOLDLNPM</t>
  </si>
  <si>
    <t>DXY</t>
  </si>
  <si>
    <t>SIRMBDEP</t>
  </si>
  <si>
    <t>TWRMTTL</t>
  </si>
  <si>
    <t>HKRDTTL</t>
  </si>
  <si>
    <t>E</t>
  </si>
  <si>
    <t>R</t>
  </si>
  <si>
    <t>2Y</t>
  </si>
  <si>
    <t>3Y</t>
  </si>
  <si>
    <t>3个月美国国债利率</t>
  </si>
  <si>
    <t>USGG3YR</t>
  </si>
  <si>
    <t>USGG3M</t>
  </si>
  <si>
    <t>CGB</t>
  </si>
  <si>
    <t>OIL</t>
  </si>
  <si>
    <t>GOLD</t>
  </si>
  <si>
    <t>CNHUSD</t>
  </si>
  <si>
    <t>CNYUSD</t>
  </si>
  <si>
    <t>2年期美国国债利率</t>
  </si>
  <si>
    <t>3年期美国国债利率</t>
  </si>
  <si>
    <t>5年期美国国债利率</t>
  </si>
  <si>
    <t>7年期美国国债利率</t>
  </si>
  <si>
    <t>10年期美国国债利率</t>
  </si>
  <si>
    <t>30年期美国国债利率</t>
  </si>
  <si>
    <t>美元离岸人民币汇率</t>
  </si>
  <si>
    <t>美元在岸人民币汇率</t>
  </si>
  <si>
    <t>2年期离岸人民币利率互换</t>
  </si>
  <si>
    <t>3年期离岸人民币利率互换</t>
  </si>
  <si>
    <t>5年期离岸人民币利率互换</t>
  </si>
  <si>
    <t>在岸人民币7天回购利率</t>
  </si>
  <si>
    <t>2年期在岸人民币7天回购利率互换</t>
  </si>
  <si>
    <t>3年期在岸人民币7天回购利率互换</t>
  </si>
  <si>
    <t>5年期在岸人民币7天回购利率互换</t>
  </si>
  <si>
    <t>USGG3M Index</t>
  </si>
  <si>
    <t>I29382US Index</t>
  </si>
  <si>
    <t>I29381US Index</t>
  </si>
  <si>
    <t>1个月香港同业人民币拆息</t>
  </si>
  <si>
    <t>1年期中国国债利率</t>
  </si>
  <si>
    <t>2年期中国国债利率</t>
  </si>
  <si>
    <t>3年期中国国债利率</t>
  </si>
  <si>
    <t>5年期中国国债利率</t>
  </si>
  <si>
    <t>10年期中国国债利率</t>
  </si>
  <si>
    <t>波动率指数</t>
  </si>
  <si>
    <t>KUNGFUBOND</t>
  </si>
  <si>
    <t>3M</t>
  </si>
  <si>
    <t>7Y</t>
  </si>
  <si>
    <t>10Y</t>
  </si>
  <si>
    <t>30Y</t>
  </si>
  <si>
    <t>1Y</t>
  </si>
  <si>
    <t>1M</t>
  </si>
  <si>
    <t>UST</t>
  </si>
  <si>
    <t>CNHIRS</t>
  </si>
  <si>
    <t>CNHB</t>
  </si>
  <si>
    <t>CNYIRS7P</t>
  </si>
  <si>
    <t>CNHHIBOR</t>
  </si>
  <si>
    <t>FI</t>
  </si>
  <si>
    <t>Z</t>
  </si>
  <si>
    <t>CDSITRX</t>
  </si>
  <si>
    <t>EXJPIG5Y</t>
  </si>
  <si>
    <t>HY</t>
  </si>
  <si>
    <t>TOTAL</t>
  </si>
  <si>
    <t>SG</t>
  </si>
  <si>
    <t>RMBDEPO</t>
  </si>
  <si>
    <t>TW</t>
  </si>
  <si>
    <t>SP500</t>
  </si>
  <si>
    <t>NASDAQ</t>
  </si>
  <si>
    <t>FTSE100</t>
  </si>
  <si>
    <t>NK225</t>
  </si>
  <si>
    <t>CNYREPO</t>
  </si>
  <si>
    <t>7D</t>
  </si>
  <si>
    <t>PK</t>
  </si>
  <si>
    <t>ITRX EXJP IG CDSI GEN 5Y</t>
  </si>
  <si>
    <t>BGN Curncy</t>
  </si>
  <si>
    <t>1. Start date 和 End date</t>
  </si>
  <si>
    <t>2. 日期fomat要注意：2月9还是9月2</t>
  </si>
  <si>
    <t>Ticker_Suffix</t>
  </si>
  <si>
    <t>Ticker_FullName</t>
  </si>
  <si>
    <t>PK_Class</t>
  </si>
  <si>
    <t>PK_Series</t>
  </si>
  <si>
    <t>PK_Indices</t>
  </si>
  <si>
    <t>I_BD_KUNGFUIG</t>
  </si>
  <si>
    <t>I_BD_KUNGFUHY</t>
  </si>
  <si>
    <t>I_CDS_ITRXAEJ_IG5Y</t>
  </si>
  <si>
    <t>I_VIX</t>
  </si>
  <si>
    <t>R_UST_3M</t>
  </si>
  <si>
    <t>R_UST_2Y</t>
  </si>
  <si>
    <t>R_UST_3Y</t>
  </si>
  <si>
    <t>R_UST_5Y</t>
  </si>
  <si>
    <t>R_UST_10Y</t>
  </si>
  <si>
    <t>R_UST_7Y</t>
  </si>
  <si>
    <t>R_UST_30Y</t>
  </si>
  <si>
    <t>R_CGB_3Y</t>
  </si>
  <si>
    <t>I_RMBDEPO_SG</t>
  </si>
  <si>
    <t>I_RMBDEPO_TW</t>
  </si>
  <si>
    <t>I_RMBDEPO_HK</t>
  </si>
  <si>
    <t>I_FX_DXY</t>
  </si>
  <si>
    <t>C_CNY_USD</t>
  </si>
  <si>
    <t>C_CNH_USD</t>
  </si>
  <si>
    <t>R_CNHIRS_2Y</t>
  </si>
  <si>
    <t>R_CNHIRS_3Y</t>
  </si>
  <si>
    <t>R_CNHIRS_5Y</t>
  </si>
  <si>
    <t>I_INDU</t>
  </si>
  <si>
    <t>I_SP500</t>
  </si>
  <si>
    <t>I_NASDAQ</t>
  </si>
  <si>
    <t>I_FTSE100</t>
  </si>
  <si>
    <t>I_NK225</t>
  </si>
  <si>
    <t>I_HSI</t>
  </si>
  <si>
    <t>I_SHCOMP</t>
  </si>
  <si>
    <t>R_CNYREPO_7D</t>
  </si>
  <si>
    <t>R_CNYIRS7P_2Y</t>
  </si>
  <si>
    <t>R_CNYIRS7P_3Y</t>
  </si>
  <si>
    <t>R_CNYIRS7P_5Y</t>
  </si>
  <si>
    <t>R_CGB_1Y</t>
  </si>
  <si>
    <t>R_CGB_2Y</t>
  </si>
  <si>
    <t>R_CGB_5Y</t>
  </si>
  <si>
    <t>R_CGB_10Y</t>
  </si>
  <si>
    <t>R_CNHB_1Y</t>
  </si>
  <si>
    <t>R_CNHB_2Y</t>
  </si>
  <si>
    <t>R_CNHB_3Y</t>
  </si>
  <si>
    <t>R_CNHB_5Y</t>
  </si>
  <si>
    <t>R_CNHB_10Y</t>
  </si>
  <si>
    <t>R_CNHHIBOR_1M</t>
  </si>
  <si>
    <t>I_BD_KUNGFUTOTAL</t>
  </si>
  <si>
    <t>I_CMDT_OIL</t>
  </si>
  <si>
    <t>I_CMDT_GOLD</t>
  </si>
  <si>
    <t>iTraxx亚洲除日本外投资级5年期信用违约息差</t>
  </si>
  <si>
    <t>美元兑在岸人民币汇率</t>
  </si>
  <si>
    <t>美元兑离岸人民币汇率</t>
  </si>
  <si>
    <t>7天在岸人民币回购利率</t>
  </si>
  <si>
    <t>HKD</t>
  </si>
  <si>
    <t>NZD</t>
  </si>
  <si>
    <t>daily</t>
    <phoneticPr fontId="10" type="noConversion"/>
  </si>
  <si>
    <t>hips</t>
    <phoneticPr fontId="10" type="noConversion"/>
  </si>
  <si>
    <t>Monthly</t>
    <phoneticPr fontId="10" type="noConversion"/>
  </si>
  <si>
    <t>SBLC_Provider_Name</t>
  </si>
  <si>
    <t>日期格式</t>
  </si>
  <si>
    <t>YYYYMMDD</t>
  </si>
  <si>
    <t>可改参数W,D,Y</t>
  </si>
  <si>
    <t>起始日</t>
  </si>
  <si>
    <t>截止日</t>
  </si>
  <si>
    <t>频率</t>
  </si>
  <si>
    <t>Q</t>
  </si>
  <si>
    <t>JPY</t>
  </si>
  <si>
    <t>GBP</t>
  </si>
  <si>
    <t>EUR</t>
  </si>
  <si>
    <t>SGD</t>
  </si>
  <si>
    <t>MOP</t>
  </si>
  <si>
    <t>AUD</t>
  </si>
  <si>
    <t>CAD</t>
  </si>
  <si>
    <t>364D</t>
  </si>
  <si>
    <t>文档DEALs</t>
  </si>
  <si>
    <t>【PROJECT_CODE】 期数</t>
  </si>
  <si>
    <t>Others</t>
  </si>
  <si>
    <t>【PROJECT_CODE】</t>
  </si>
  <si>
    <t>金投国际点心债项目</t>
  </si>
  <si>
    <t>JGC</t>
  </si>
  <si>
    <t>BISL</t>
  </si>
  <si>
    <t>SCMI(Level II)</t>
  </si>
  <si>
    <t>Issuer模板</t>
  </si>
  <si>
    <t>我司电邮Issuer确认</t>
  </si>
  <si>
    <t>自营</t>
  </si>
  <si>
    <t>自营3m</t>
  </si>
  <si>
    <t>*EXE预设*</t>
  </si>
  <si>
    <t>中国内地公司</t>
  </si>
  <si>
    <t>中</t>
  </si>
  <si>
    <t>⚠️ 未发送</t>
  </si>
  <si>
    <t>⚠️ 未过会</t>
  </si>
  <si>
    <t>CP</t>
  </si>
  <si>
    <t>10d after closing</t>
  </si>
  <si>
    <t>Gross</t>
  </si>
  <si>
    <t>带单入团</t>
  </si>
  <si>
    <t>Sole</t>
  </si>
  <si>
    <t>角色不分层</t>
  </si>
  <si>
    <t>Tong</t>
  </si>
  <si>
    <t>⚠️未法审</t>
  </si>
  <si>
    <t>腾讯(录音存档)</t>
  </si>
  <si>
    <t>BIHL -&gt; BISL</t>
  </si>
  <si>
    <t>中债登宣介会</t>
  </si>
  <si>
    <t>Mandate+IPG</t>
  </si>
  <si>
    <t>不是</t>
  </si>
  <si>
    <t>首笔绿色美元债券</t>
  </si>
  <si>
    <t>11月1日</t>
  </si>
  <si>
    <t>Arcadia I(SBLC)</t>
  </si>
  <si>
    <t>Completed</t>
  </si>
  <si>
    <t>YILI CAITONG STATE OWNED ASSETS MANAGEMENT CO., LTD</t>
  </si>
  <si>
    <t>Arcadia</t>
  </si>
  <si>
    <t>桃花源</t>
  </si>
  <si>
    <t>SBLC FTZ</t>
  </si>
  <si>
    <t>JBR</t>
  </si>
  <si>
    <t>海通 Haitong</t>
  </si>
  <si>
    <t>SCMI</t>
  </si>
  <si>
    <t>In-house模板</t>
  </si>
  <si>
    <t>挂名</t>
  </si>
  <si>
    <t>n/a</t>
  </si>
  <si>
    <t>伊犁财通国资</t>
  </si>
  <si>
    <t>Existing</t>
  </si>
  <si>
    <t>✅ Sent</t>
  </si>
  <si>
    <t>✅Confirmed</t>
  </si>
  <si>
    <t>n/a(挂名)</t>
  </si>
  <si>
    <t>No RS</t>
  </si>
  <si>
    <t>[Input]</t>
  </si>
  <si>
    <t>是</t>
  </si>
  <si>
    <t>伊犁财通国资(邮储银行) FTZ 3.6% 26'</t>
  </si>
  <si>
    <t>8900万元</t>
  </si>
  <si>
    <t>Arcadia II(Direct)</t>
  </si>
  <si>
    <t>Terminated</t>
  </si>
  <si>
    <t>FTZ</t>
  </si>
  <si>
    <t>CNH, 1亿美元等值</t>
  </si>
  <si>
    <t>【】</t>
  </si>
  <si>
    <t>Track Last Deal</t>
  </si>
  <si>
    <t>霍尔果斯</t>
  </si>
  <si>
    <t>⚠️ 已过会(待委任）</t>
  </si>
  <si>
    <t>2023年6月12日</t>
  </si>
  <si>
    <t>Blue Ocean</t>
  </si>
  <si>
    <t>QINGDAO WEST COAST NEW AREA OCEAN HOLDING GROUP CO., LTD.</t>
  </si>
  <si>
    <t>蓝海</t>
  </si>
  <si>
    <t>中金 CICC</t>
  </si>
  <si>
    <t>OC</t>
  </si>
  <si>
    <t>青岛西海岸海控</t>
  </si>
  <si>
    <t>30d after closing</t>
  </si>
  <si>
    <t>手机(录音存档)</t>
  </si>
  <si>
    <t>Correct</t>
  </si>
  <si>
    <t>24hr: IPG,Stats: Nil</t>
  </si>
  <si>
    <t>青岛西海岸海控 FTZ 5.5% 26'</t>
  </si>
  <si>
    <t>10亿元</t>
  </si>
  <si>
    <t>Chenfan II Tap</t>
  </si>
  <si>
    <t>HONGKONG XIANGYU INVESTMENT CO., LIMITED</t>
  </si>
  <si>
    <t>Chenfan</t>
  </si>
  <si>
    <t>兴业港分 CIBHK</t>
  </si>
  <si>
    <t>厦门象屿</t>
  </si>
  <si>
    <t>Net</t>
  </si>
  <si>
    <t>无</t>
  </si>
  <si>
    <t>厦门象屿集团 USD 5.7% 25'</t>
  </si>
  <si>
    <t>1.9亿美元</t>
  </si>
  <si>
    <t>Chenfan II</t>
  </si>
  <si>
    <t>Consonance</t>
  </si>
  <si>
    <t>NANNING WUXIANG NEW AREA CONSTRUCTION INVESTMENT CO., LTD</t>
  </si>
  <si>
    <t>灵犀</t>
  </si>
  <si>
    <t>CNH 1.4亿</t>
  </si>
  <si>
    <t>国君 GTJA</t>
  </si>
  <si>
    <t>不参与</t>
  </si>
  <si>
    <t>7d after the date of the relevant Fee Letter</t>
  </si>
  <si>
    <t>Eugenia</t>
  </si>
  <si>
    <t>👩🏻‍💼ES 3319</t>
  </si>
  <si>
    <t>创广西地区自贸债历史最大发行规模、最低利率</t>
  </si>
  <si>
    <t>南宁五象建投(桂林银行) FTZ 4.65% 26'</t>
  </si>
  <si>
    <t>1.4亿元</t>
  </si>
  <si>
    <t>Futuretown II</t>
  </si>
  <si>
    <t>SHAOXING SHANGYU HANGZHOU BAY ECONOMIC DEVELOPMENT ZONE HOLDING GROUP CO., LTD.</t>
  </si>
  <si>
    <t>Futuretown</t>
  </si>
  <si>
    <t>未来城</t>
  </si>
  <si>
    <t>不超过CNH 17亿</t>
  </si>
  <si>
    <t>3yr</t>
  </si>
  <si>
    <t>总行FTU</t>
  </si>
  <si>
    <t>待定</t>
  </si>
  <si>
    <t>绍兴上虞杭州湾</t>
  </si>
  <si>
    <t>Not CP</t>
  </si>
  <si>
    <t>30 PRC Business Days after the Closing Date</t>
  </si>
  <si>
    <t>Cindy Liu</t>
  </si>
  <si>
    <t>24hr: Mandate+IPG,Stats: Nil</t>
  </si>
  <si>
    <t>绍兴上虞杭州湾 FTZ 4.5% 26'</t>
  </si>
  <si>
    <t>10.2亿元</t>
  </si>
  <si>
    <t>Get IV</t>
  </si>
  <si>
    <t>GUANGZHOU DEVELOPMENT DISTRICT HOLDING GROUP LIMITED</t>
  </si>
  <si>
    <t>Get</t>
  </si>
  <si>
    <t>2亿美元等值</t>
  </si>
  <si>
    <t>东京分行</t>
  </si>
  <si>
    <t>广州开发区控股</t>
  </si>
  <si>
    <t>on or before the Closing Date</t>
  </si>
  <si>
    <t>广州开发区控股 FTZ 3.98% 26'</t>
  </si>
  <si>
    <t>13.7亿元</t>
  </si>
  <si>
    <t>Grand (SBLC DimSum)</t>
  </si>
  <si>
    <t>Grand</t>
  </si>
  <si>
    <t>赤甲</t>
  </si>
  <si>
    <t>DimSum</t>
  </si>
  <si>
    <t>基准</t>
  </si>
  <si>
    <t>万海 Wanhai</t>
  </si>
  <si>
    <t>重庆赤甲旅发</t>
  </si>
  <si>
    <t>within seven PRC Business Days after the Closing Date</t>
  </si>
  <si>
    <t>邮件确认</t>
  </si>
  <si>
    <t>We setup</t>
  </si>
  <si>
    <t>FPG (No IPG),Stats: Nil</t>
  </si>
  <si>
    <t>重庆赤甲 CNY 4.2% 26'</t>
  </si>
  <si>
    <t>1.88亿元人民币</t>
  </si>
  <si>
    <t>Grand (SBLC Dim Sum)</t>
  </si>
  <si>
    <t>Green</t>
  </si>
  <si>
    <t>5亿USD</t>
  </si>
  <si>
    <t>6/12 Mandate, 6/20定价</t>
  </si>
  <si>
    <t>渣打 SCB</t>
  </si>
  <si>
    <t>50m承诺函(实10m)</t>
  </si>
  <si>
    <t>BVI/Cayman公司</t>
  </si>
  <si>
    <t>no later than five business days from the Closing Date.</t>
  </si>
  <si>
    <t>Jason Huang</t>
  </si>
  <si>
    <t>GIC</t>
  </si>
  <si>
    <t>24hr: IPG</t>
  </si>
  <si>
    <t>创今年以来全国地方平台境外债券最大发行规模</t>
  </si>
  <si>
    <t>义乌国资 USD 5.7% 26'</t>
  </si>
  <si>
    <t>4亿美元</t>
  </si>
  <si>
    <t>Green II</t>
  </si>
  <si>
    <t>GUILIN ETDZ INVESTMENT HOLDING CO., LTD.</t>
  </si>
  <si>
    <t>CNH 100MM，北部湾备证</t>
  </si>
  <si>
    <t>桂林经开</t>
  </si>
  <si>
    <t>BIAL -&gt; BISL</t>
  </si>
  <si>
    <t>广西地区首单自贸区离岸债券</t>
  </si>
  <si>
    <t>桂林经开(广西北部湾银行) FTZ 4.8% 26'</t>
  </si>
  <si>
    <t>1亿元</t>
  </si>
  <si>
    <t>Haining III</t>
  </si>
  <si>
    <t>HAINING CITY DEVELOPMENT INVESTMENT GROUP., LTD</t>
  </si>
  <si>
    <t>Haining</t>
  </si>
  <si>
    <t>人民币15亿元</t>
  </si>
  <si>
    <t>承销商/JLM</t>
  </si>
  <si>
    <t>兴证国际 CISI</t>
  </si>
  <si>
    <t>海宁城投</t>
  </si>
  <si>
    <t>30d after the receipt of an invoice</t>
  </si>
  <si>
    <t>创区县级地方国企自贸区债券最大发行规模及自贸区债最大收窄幅度</t>
  </si>
  <si>
    <t>海宁城投 FTZ 4.3% 26'</t>
  </si>
  <si>
    <t>17亿元</t>
  </si>
  <si>
    <t>Inkcity</t>
  </si>
  <si>
    <t>QINGDAO JIMO DISTRICT URBAN DEVELOPMENT INVESTMENT CO., LTD.</t>
  </si>
  <si>
    <t>CNH1.5b</t>
  </si>
  <si>
    <t>3亿(不超过20%)</t>
  </si>
  <si>
    <t>青岛即墨城投</t>
  </si>
  <si>
    <t>Fee letter signed 10 days after date of SA</t>
  </si>
  <si>
    <t>青岛即墨城投 FTZ 6.2% 26'</t>
  </si>
  <si>
    <t>5.6亿元</t>
  </si>
  <si>
    <t>Inkcity III</t>
  </si>
  <si>
    <t>Innovation</t>
  </si>
  <si>
    <t>KUNSHAN GUOCHUANG INVESTMENT GROUP CO., LTD.</t>
  </si>
  <si>
    <t>国创</t>
  </si>
  <si>
    <t>CNH 不超过10亿人民币</t>
  </si>
  <si>
    <t>东方证券 Orient</t>
  </si>
  <si>
    <t>我司授权OC代为电邮Issuer确认</t>
  </si>
  <si>
    <t>昆山国创</t>
  </si>
  <si>
    <t>FL no more than 5 days after closing</t>
  </si>
  <si>
    <t>创江苏省内区县级单笔明珠债最大规模的纪录,创全国区县级信用发行明珠债历史最低利率的纪录</t>
  </si>
  <si>
    <t>昆山国创 FTZ 3.55% 26'</t>
  </si>
  <si>
    <t>Jincheng III</t>
  </si>
  <si>
    <t>JINJIANG ROAD AND BRIDGE CONSTRUCTION &amp; DEVELOPMENT CO., LTD</t>
  </si>
  <si>
    <t>Jincheng</t>
  </si>
  <si>
    <t>晋城</t>
  </si>
  <si>
    <t>再融资三月到期US 158mm</t>
  </si>
  <si>
    <t>等基石，预计周五3/3</t>
  </si>
  <si>
    <t>澳门国际 Luso</t>
  </si>
  <si>
    <t>未提供</t>
  </si>
  <si>
    <t>公司拒绝委任(申请合规豁免)</t>
  </si>
  <si>
    <t>3m；审批中</t>
  </si>
  <si>
    <t>晋江城投</t>
  </si>
  <si>
    <t>晋江城投 USD 6.68% 24'</t>
  </si>
  <si>
    <t>1.6亿美元</t>
  </si>
  <si>
    <t>Jincheng IV</t>
  </si>
  <si>
    <t>USD 142mio</t>
  </si>
  <si>
    <t>中泰 Zhongtai</t>
  </si>
  <si>
    <t>2m</t>
  </si>
  <si>
    <t>24hr: IPG,FPG (No IPG)</t>
  </si>
  <si>
    <t>晋江城投 USD 6.08% 24'</t>
  </si>
  <si>
    <t>1.2亿美元</t>
  </si>
  <si>
    <t>Ocean</t>
  </si>
  <si>
    <t>Postponed</t>
  </si>
  <si>
    <t>2/10定价</t>
  </si>
  <si>
    <t>【TBC】</t>
  </si>
  <si>
    <t>江苏腾海</t>
  </si>
  <si>
    <t>2023年3月1日</t>
  </si>
  <si>
    <t>Sail</t>
  </si>
  <si>
    <t>HONGKONG INTERNATIONAL (QINGDAO) COMPANY LIMITED</t>
  </si>
  <si>
    <t>CNH 10亿</t>
  </si>
  <si>
    <t>签署</t>
  </si>
  <si>
    <t>青岛城投</t>
  </si>
  <si>
    <t>90d after closing</t>
  </si>
  <si>
    <t>青岛城投 FTZ 4.2% 26'</t>
  </si>
  <si>
    <t>7亿元</t>
  </si>
  <si>
    <t>Shangcheng II</t>
  </si>
  <si>
    <t>ZHEJIANG BOXIN (BVI) LIMITED</t>
  </si>
  <si>
    <t>Shangcheng</t>
  </si>
  <si>
    <t>上城</t>
  </si>
  <si>
    <t>USD300mio</t>
  </si>
  <si>
    <t>下单5m(拿2)</t>
  </si>
  <si>
    <t>杭州上城城投</t>
  </si>
  <si>
    <t>40 days of the Closing Date</t>
  </si>
  <si>
    <t>杭州上城城建 USD 5.9% 24'</t>
  </si>
  <si>
    <t>2亿美元</t>
  </si>
  <si>
    <t>Soar</t>
  </si>
  <si>
    <t>QINGDAO WEST COAST NEW AREA RONGHE HOLDING GROUP CO., LTD.</t>
  </si>
  <si>
    <t>翱翔</t>
  </si>
  <si>
    <t>CNH 5亿</t>
  </si>
  <si>
    <t>丝路 Silkroad</t>
  </si>
  <si>
    <t>Issuer电邮我司确认</t>
  </si>
  <si>
    <t>2亿不超过20%</t>
  </si>
  <si>
    <t>青岛西海岸融控</t>
  </si>
  <si>
    <t>青岛西海岸融控 FTZ 5.4% 26'</t>
  </si>
  <si>
    <t>4亿元</t>
  </si>
  <si>
    <t>Soar II</t>
  </si>
  <si>
    <t>CNH 6亿</t>
  </si>
  <si>
    <t>within 14d from the date(s) of the Fee Letters</t>
  </si>
  <si>
    <t>青岛西海岸融控 FTZ 5.35% 26'</t>
  </si>
  <si>
    <t>3亿元</t>
  </si>
  <si>
    <t>Spring Radiance IV</t>
  </si>
  <si>
    <t>SHAOXING SHANGYU STATE-OWNED CAPITAL INVESTMENT AND OPERATION CO., LTD.</t>
  </si>
  <si>
    <t>Spring Radiance</t>
  </si>
  <si>
    <t>春晖</t>
  </si>
  <si>
    <t>40d after closing</t>
  </si>
  <si>
    <t>绍兴上虞国资 FTZ 4.95% 26'</t>
  </si>
  <si>
    <t>11.3亿元</t>
  </si>
  <si>
    <t>Spring Radiance V</t>
  </si>
  <si>
    <t>4月17日</t>
  </si>
  <si>
    <t>更换品种沿用上期(经合规批准)</t>
  </si>
  <si>
    <t>经合规同意由发行人确认沿用</t>
  </si>
  <si>
    <t>10%订单审批中，在最后审批环节</t>
  </si>
  <si>
    <t>👨🏻‍💼JH 3255</t>
  </si>
  <si>
    <t>绍兴上虞国资 FTZ 4.35% 25'</t>
  </si>
  <si>
    <t>13.6亿元</t>
  </si>
  <si>
    <t>TianmuMountain II</t>
  </si>
  <si>
    <t>HUANTAIHU INTERNATIONAL INVESTMENT CO., LTD.</t>
  </si>
  <si>
    <t>TianmuMountain</t>
  </si>
  <si>
    <t>天目山</t>
  </si>
  <si>
    <t>2亿USD</t>
  </si>
  <si>
    <t>定价2/13</t>
  </si>
  <si>
    <t>湖州经开投</t>
  </si>
  <si>
    <t>该债券为2023年湖州首笔美元债</t>
  </si>
  <si>
    <t>湖州经开投 USD 7.3% 26'</t>
  </si>
  <si>
    <t>Tongriver</t>
  </si>
  <si>
    <t>桐庐新城</t>
  </si>
  <si>
    <t>桐庐新城(宁波银行) FTZ 3.69% 26'</t>
  </si>
  <si>
    <t>4.8亿元</t>
  </si>
  <si>
    <t>Turquoise</t>
  </si>
  <si>
    <t>HUAIBEI PUBLIC UTILITY ASSETS OPERATION CO., LTD.</t>
  </si>
  <si>
    <t>CNH 6.4亿 4%</t>
  </si>
  <si>
    <t>2月16日周四</t>
  </si>
  <si>
    <t>天风 TFI</t>
  </si>
  <si>
    <t>挂名，下单1亿人民币</t>
  </si>
  <si>
    <t>淮北公用</t>
  </si>
  <si>
    <t>2023年淮北地区首笔离岸债券,创2023年以来自贸区人民币债券最低发行利率</t>
  </si>
  <si>
    <t>淮北公用(工商银行) FTZ 3.78% 26'</t>
  </si>
  <si>
    <t>6.4亿元</t>
  </si>
  <si>
    <t>WJF</t>
  </si>
  <si>
    <t>不超过1亿美元</t>
  </si>
  <si>
    <t>1m，审批中</t>
  </si>
  <si>
    <t>乌鲁木齐建投</t>
  </si>
  <si>
    <t>2023年3月9日</t>
  </si>
  <si>
    <t>WJF (FTZ)</t>
  </si>
  <si>
    <t>3/31定价</t>
  </si>
  <si>
    <t>Beibu Gulf</t>
  </si>
  <si>
    <t>入团</t>
  </si>
  <si>
    <t>北部湾</t>
  </si>
  <si>
    <t>广西北投</t>
  </si>
  <si>
    <t>RFP</t>
  </si>
  <si>
    <t>[input]</t>
  </si>
  <si>
    <t>Lotus IV</t>
  </si>
  <si>
    <t>Lotus</t>
  </si>
  <si>
    <t>USD 350mio</t>
  </si>
  <si>
    <t>T2, 10NC5</t>
  </si>
  <si>
    <t>6/26-6/27</t>
  </si>
  <si>
    <t>自营,external</t>
  </si>
  <si>
    <t>2+5</t>
  </si>
  <si>
    <t>澳门国际银行</t>
  </si>
  <si>
    <t>SDD(认可机构/持牌/上市)</t>
  </si>
  <si>
    <t>低</t>
  </si>
  <si>
    <t>30 calendar days after the date of the relevant Fee Letter.</t>
  </si>
  <si>
    <t>48hr: Mandate+IPG,Stats: Nil</t>
  </si>
  <si>
    <t>瑞信AT1减记事件以来，亚洲离岸债券市场的首笔银行资本债券公募发行,亚洲地区罕见的无评级银行资本债券发行,年初至今并列最大规模的亚洲银行离岸次级资本债券发行</t>
  </si>
  <si>
    <t>Reach III</t>
  </si>
  <si>
    <t>Reach</t>
  </si>
  <si>
    <t>致远</t>
  </si>
  <si>
    <t>3亿美元等值</t>
  </si>
  <si>
    <t>初步定在十月中旬到十月底</t>
  </si>
  <si>
    <t>Joint Mandate</t>
  </si>
  <si>
    <t>济南历下</t>
  </si>
  <si>
    <t>✅Cleared</t>
  </si>
  <si>
    <t>10月31日</t>
  </si>
  <si>
    <t>Sakura</t>
  </si>
  <si>
    <t>樱花</t>
  </si>
  <si>
    <t>武汉商贸</t>
  </si>
  <si>
    <t>CarolineYu</t>
  </si>
  <si>
    <t>2023年9月22日</t>
  </si>
  <si>
    <t>CMBL MTN PP</t>
  </si>
  <si>
    <t>CMBL</t>
  </si>
  <si>
    <t>SOFR</t>
  </si>
  <si>
    <t>USD50m</t>
  </si>
  <si>
    <t>6mth</t>
  </si>
  <si>
    <t>Sole Dealer</t>
  </si>
  <si>
    <t>招银金租</t>
  </si>
  <si>
    <t>HK公司</t>
  </si>
  <si>
    <t>新规不适用</t>
  </si>
  <si>
    <t>招银租赁 USD FRN 23'</t>
  </si>
  <si>
    <t>5000万美元</t>
  </si>
  <si>
    <t>上饶投控</t>
  </si>
  <si>
    <t>上饶投资 USD 7.9% 26'</t>
  </si>
  <si>
    <t>SR IV</t>
  </si>
  <si>
    <t>成都空港城发</t>
  </si>
  <si>
    <t>CHENGDU AEROTROPOLIS CITY DEVELOPMENT GROUP CO., LTD.</t>
  </si>
  <si>
    <t>成都空港城发 USD 6.9% 26'</t>
  </si>
  <si>
    <t>1.8亿美元</t>
  </si>
  <si>
    <t>Laputa III</t>
  </si>
  <si>
    <t>郴州产投</t>
  </si>
  <si>
    <t>CHENZHOU INDUSTRY INVESTMENT GROUP CO., LTD.</t>
  </si>
  <si>
    <t>郴州产投(华夏银行) FTZ 4% 26'</t>
  </si>
  <si>
    <t>8.8亿元</t>
  </si>
  <si>
    <t>Drogo Plus</t>
  </si>
  <si>
    <t>重庆涪陵实业</t>
  </si>
  <si>
    <t>CHONGQING FULING INDUSTRIAL DEVELOPMENT GROUP CO., LTD</t>
  </si>
  <si>
    <t>重庆辖区内首笔上海自贸区离岸债券,创中西部地区单笔信用自贸区债券最大规模,创近期西南区域发行人收益率最低</t>
  </si>
  <si>
    <t>重庆涪陵 FTZ 4.9% 26'</t>
  </si>
  <si>
    <t>16亿元</t>
  </si>
  <si>
    <t>Sail (CQ)</t>
  </si>
  <si>
    <t>赣州城投</t>
  </si>
  <si>
    <t>GANZHOU URBAN INVESTMENT HOLDING GROUP CO., LTD.</t>
  </si>
  <si>
    <t>赣州城投 USD 7.7% 26'</t>
  </si>
  <si>
    <t>Sunrise II</t>
  </si>
  <si>
    <t>湖北澴川国资</t>
  </si>
  <si>
    <t>HUBEI HUANCHUAN STATE OWNED CAPITAL INVESTMENT AND OPERATION GROUP CO., LTD.</t>
  </si>
  <si>
    <t>湖北首单自贸区债券</t>
  </si>
  <si>
    <t>湖北澴川国资(恒丰银行) FTZ 4.7% 25'</t>
  </si>
  <si>
    <t>9.7亿元</t>
  </si>
  <si>
    <t>Sake</t>
  </si>
  <si>
    <t>成都陆港枢纽</t>
  </si>
  <si>
    <t>CHENGDU INLAND PORT HUB INVESTMENT &amp; DEVELOPMENT (GROUP) CO., LTD.</t>
  </si>
  <si>
    <t>成都陆港枢纽(上海银行) FTZ 4.3% 25'</t>
  </si>
  <si>
    <t>2.8亿元</t>
  </si>
  <si>
    <t>Silkroad II</t>
  </si>
  <si>
    <t>长沙先导</t>
  </si>
  <si>
    <t>CHANGSHA PILOT INVESTMENT HOLDINGS GROUP CO., LTD.</t>
  </si>
  <si>
    <t>长沙先导 FTZ 4.2% 25'</t>
  </si>
  <si>
    <t>5亿元</t>
  </si>
  <si>
    <t>Supernova II</t>
  </si>
  <si>
    <t>中伟股份</t>
  </si>
  <si>
    <t>ZOOMWE HONG KONG NEW ENERGY TECHNOLOGY CO., LIMITED</t>
  </si>
  <si>
    <t>中伟股份(长沙银行) USD 5.7% 25'</t>
  </si>
  <si>
    <t>1.4亿美元</t>
  </si>
  <si>
    <t>Sailing II</t>
  </si>
  <si>
    <t>重庆南岸城建</t>
  </si>
  <si>
    <t>CHONGQING NAN’AN URBAN CONSTRUCTION &amp; DEVELOPMENT (GROUP) CO., LTD</t>
  </si>
  <si>
    <t>重庆南岸城建* USD 4.98% 25'</t>
  </si>
  <si>
    <t>4000万美元</t>
  </si>
  <si>
    <t>Dollar 005 Tap</t>
  </si>
  <si>
    <t>River</t>
  </si>
  <si>
    <t>CSI MTN LIMITED</t>
  </si>
  <si>
    <t>CNH2b</t>
  </si>
  <si>
    <t>2-3yr</t>
  </si>
  <si>
    <t>7/6定价</t>
  </si>
  <si>
    <t>中信里昂 CLSA</t>
  </si>
  <si>
    <t>公司拒绝修改意见(申请合规豁免)</t>
  </si>
  <si>
    <t>中信证券国际</t>
  </si>
  <si>
    <t>迄今中资非银行金融机构离岸人民币债券发行最低收益率</t>
  </si>
  <si>
    <t>广州科学城</t>
  </si>
  <si>
    <t>SCI (HK) DEVELOPMENT LIMITED</t>
  </si>
  <si>
    <t>不超过2亿美元</t>
  </si>
  <si>
    <t>7.13号mandate，14定价</t>
  </si>
  <si>
    <t>2023年7月11日</t>
  </si>
  <si>
    <t>TH</t>
  </si>
  <si>
    <t>不超过10亿人民币</t>
  </si>
  <si>
    <t>7.12定价</t>
  </si>
  <si>
    <t>信银国际 CNCBI</t>
  </si>
  <si>
    <t>external</t>
  </si>
  <si>
    <t>无锡太湖新城</t>
  </si>
  <si>
    <t>within 14 business days after the date of the Fee Letter</t>
  </si>
  <si>
    <t>江苏省地方国企首单点心债券</t>
  </si>
  <si>
    <t>I 2023 MTN</t>
  </si>
  <si>
    <t>I</t>
  </si>
  <si>
    <t>500m - 1b</t>
  </si>
  <si>
    <t>3yr. TBC FXD / FRN</t>
  </si>
  <si>
    <t>最早7/10-11</t>
  </si>
  <si>
    <t>10m</t>
  </si>
  <si>
    <t>中金公司</t>
  </si>
  <si>
    <t>60d of signing</t>
  </si>
  <si>
    <t>合名</t>
  </si>
  <si>
    <t>网上路演</t>
  </si>
  <si>
    <t>Stats: Published,24hr: IPG</t>
  </si>
  <si>
    <t>Shangcheng II Tap</t>
  </si>
  <si>
    <t>150m</t>
  </si>
  <si>
    <t>within 10 days after the Closing Date</t>
  </si>
  <si>
    <t>Stats: Nil,24hr: IPG</t>
  </si>
  <si>
    <t>Spring Radiance VII</t>
  </si>
  <si>
    <t>Nengda II</t>
  </si>
  <si>
    <t>HONGKONG YUNLIN INTERNATIONAL CO., LIMITED</t>
  </si>
  <si>
    <t>Nengda</t>
  </si>
  <si>
    <t>能达</t>
  </si>
  <si>
    <t>SBLC JPY</t>
  </si>
  <si>
    <t>不超过CNH 500m等值</t>
  </si>
  <si>
    <t>上海银行备证（待批复）</t>
  </si>
  <si>
    <t>8/22定价 T+3</t>
  </si>
  <si>
    <t>JGC,B&amp;D FOP</t>
  </si>
  <si>
    <t>无锡能达热电</t>
  </si>
  <si>
    <t>within 14 days following the execution of the Fee Letters</t>
  </si>
  <si>
    <t>承揽资源</t>
  </si>
  <si>
    <t>创江苏省日元债券发行利率新低,上海银行首笔境外日元备证项目</t>
  </si>
  <si>
    <t>Hakka II</t>
  </si>
  <si>
    <t>Hakka</t>
  </si>
  <si>
    <t>客家</t>
  </si>
  <si>
    <t>4.6亿人民币</t>
  </si>
  <si>
    <t>预计7/20定价</t>
  </si>
  <si>
    <t>金桥</t>
  </si>
  <si>
    <t>赣州旅投</t>
  </si>
  <si>
    <t>👩🏻‍💼CY 3299</t>
  </si>
  <si>
    <t>Kapok</t>
  </si>
  <si>
    <t>SBLC DimSum</t>
  </si>
  <si>
    <t>不超过5000万美元</t>
  </si>
  <si>
    <t>8月8日定价</t>
  </si>
  <si>
    <t>汇生 Wilson</t>
  </si>
  <si>
    <t>攀枝花城建交通</t>
  </si>
  <si>
    <t>创2023年以来西部地区点心债最低票面记录,创2023年以来全国市级地方国有企业点心债最低票面记录</t>
  </si>
  <si>
    <t>Jade Rabbit II</t>
  </si>
  <si>
    <t>Jade Rabbit</t>
  </si>
  <si>
    <t>玉兔</t>
  </si>
  <si>
    <t>CNH 不超过人民币5.5亿元</t>
  </si>
  <si>
    <t>预计于7/21定价</t>
  </si>
  <si>
    <t>财通 Caitong</t>
  </si>
  <si>
    <t>青田国资</t>
  </si>
  <si>
    <t>2023年7月19日</t>
  </si>
  <si>
    <t>HZJT PP (DimSum)</t>
  </si>
  <si>
    <t>HZJT PP</t>
  </si>
  <si>
    <t>CNH 不超过人民币3.5亿元</t>
  </si>
  <si>
    <t>360天</t>
  </si>
  <si>
    <t>PA</t>
  </si>
  <si>
    <t>杭州金投</t>
  </si>
  <si>
    <t>within 14 calendar days after the Closing Date</t>
  </si>
  <si>
    <t>FPG (No IPG)</t>
  </si>
  <si>
    <t>杭州市最高国际评级主体首笔离岸人民币债,创2023年以来杭州国企境外债发行最低利率</t>
  </si>
  <si>
    <t>Happiness</t>
  </si>
  <si>
    <t>幸福</t>
  </si>
  <si>
    <t>人民币10元</t>
  </si>
  <si>
    <t>2023年底先发行人民币10亿元的备证点心债，其后发行美元债</t>
  </si>
  <si>
    <t>中诚国际 CCIG</t>
  </si>
  <si>
    <t>威海城投</t>
  </si>
  <si>
    <t>Sapphire</t>
  </si>
  <si>
    <t>不超过人民币5亿元等值</t>
  </si>
  <si>
    <t>8月7日定价</t>
  </si>
  <si>
    <t>淞港国际 SunRiver</t>
  </si>
  <si>
    <t>云南能投</t>
  </si>
  <si>
    <t>2023年8月8日</t>
  </si>
  <si>
    <t>Turbo</t>
  </si>
  <si>
    <t>CHINA CINDA (2020) I MANAGEMENT LIMITED</t>
  </si>
  <si>
    <t>极速</t>
  </si>
  <si>
    <t>USD 400mio</t>
  </si>
  <si>
    <t>3.5yrs</t>
  </si>
  <si>
    <t>31/7/2023定价</t>
  </si>
  <si>
    <t>JGC,Arranger</t>
  </si>
  <si>
    <t>美银 BofA</t>
  </si>
  <si>
    <t>保护条款(OC)</t>
  </si>
  <si>
    <t>先电子版后补签署协议</t>
  </si>
  <si>
    <t>8m</t>
  </si>
  <si>
    <t>信达香港</t>
  </si>
  <si>
    <t>45d after the Issue Date or per FL</t>
  </si>
  <si>
    <t>24hr: IPG,Stats: Published</t>
  </si>
  <si>
    <t>2023年首笔资产管理公司美元债,订单簿峰值逾9倍</t>
  </si>
  <si>
    <t>Wutong V</t>
  </si>
  <si>
    <t>Wutong</t>
  </si>
  <si>
    <t>梧桐</t>
  </si>
  <si>
    <t>USD 500-700 mm</t>
  </si>
  <si>
    <t>3yrs</t>
  </si>
  <si>
    <t>华泰 Huatai</t>
  </si>
  <si>
    <t>20m</t>
  </si>
  <si>
    <t>华泰证券</t>
  </si>
  <si>
    <t>90d after the Issue Date</t>
  </si>
  <si>
    <t>华泰证券 USD 5.25% 26'</t>
  </si>
  <si>
    <t>8亿美元</t>
  </si>
  <si>
    <t>Grace</t>
  </si>
  <si>
    <t>1.5亿美元（等值）</t>
  </si>
  <si>
    <t>8月3日定价</t>
  </si>
  <si>
    <t>中达 CentralWealth</t>
  </si>
  <si>
    <t>宜宾丝丽雅</t>
  </si>
  <si>
    <t>Yimeng III</t>
  </si>
  <si>
    <t>Yimeng</t>
  </si>
  <si>
    <t>US 300m</t>
  </si>
  <si>
    <t>8.10定价</t>
  </si>
  <si>
    <t>1m</t>
  </si>
  <si>
    <t>临沂城投</t>
  </si>
  <si>
    <t>not specified</t>
  </si>
  <si>
    <t>GHATG 2023</t>
  </si>
  <si>
    <t>GANSU PROVINCIAL HIGHWAY AVIATION TOURISM INVESTMENT GROUP CO., LTD.</t>
  </si>
  <si>
    <t>GHATG</t>
  </si>
  <si>
    <t>20亿人民币</t>
  </si>
  <si>
    <t>预计9月18、19号簿记， T+5交割</t>
  </si>
  <si>
    <t>固定费用</t>
  </si>
  <si>
    <t>Mgmt审批豁免修改意见后签署</t>
  </si>
  <si>
    <t>external,交行</t>
  </si>
  <si>
    <t>不超过10%(如点心债收益率4%以上)</t>
  </si>
  <si>
    <t>甘肃公航旅</t>
  </si>
  <si>
    <t>2023年9月20日</t>
  </si>
  <si>
    <t>Southbank I&amp;II</t>
  </si>
  <si>
    <t>Southbank</t>
  </si>
  <si>
    <t>southbank II 最快10月16日这周定价</t>
  </si>
  <si>
    <t>B&amp;D FOP</t>
  </si>
  <si>
    <t>脉搏 Pulsar</t>
  </si>
  <si>
    <t>重庆江南新城</t>
  </si>
  <si>
    <t>同业/互换/挂名</t>
  </si>
  <si>
    <t>2023年10月31日</t>
  </si>
  <si>
    <t>southbank I 时间表待定</t>
  </si>
  <si>
    <t>Qianjiang IV</t>
  </si>
  <si>
    <t>ZHEJIANG BARON BVI CO LTD</t>
  </si>
  <si>
    <t>Qianjiang</t>
  </si>
  <si>
    <t>钱江</t>
  </si>
  <si>
    <t>不超过USD 2亿</t>
  </si>
  <si>
    <t>8/22定价</t>
  </si>
  <si>
    <t>杭州上城城建综合</t>
  </si>
  <si>
    <t>需QRC确认Existing</t>
  </si>
  <si>
    <t>60d of the Closing Date</t>
  </si>
  <si>
    <t>👩🏻‍💼CL 3379</t>
  </si>
  <si>
    <t>Beryl</t>
  </si>
  <si>
    <t>BANK OF COMMUNICATIONS CO., LTD HONG KONG BRANCH</t>
  </si>
  <si>
    <t>USD 500mio</t>
  </si>
  <si>
    <t>3 yrs SOFR</t>
  </si>
  <si>
    <t>东方汇理 CACIB</t>
  </si>
  <si>
    <t>Issuer模板(委任我司为OC)</t>
  </si>
  <si>
    <t>OC角色,支付时间</t>
  </si>
  <si>
    <t>交银港分</t>
  </si>
  <si>
    <t>Frame</t>
  </si>
  <si>
    <t>中银国际 BOCI</t>
  </si>
  <si>
    <t>中行迪拜</t>
  </si>
  <si>
    <t>高</t>
  </si>
  <si>
    <t>10月19日</t>
  </si>
  <si>
    <t>Coastline 02</t>
  </si>
  <si>
    <t>Coastline</t>
  </si>
  <si>
    <t>海滨</t>
  </si>
  <si>
    <t>最早8.29定价</t>
  </si>
  <si>
    <t>海盐国资</t>
  </si>
  <si>
    <t>within 15 days after the receipt of an invoice</t>
  </si>
  <si>
    <t>Gongfu II</t>
  </si>
  <si>
    <t>Closing</t>
  </si>
  <si>
    <t>ZHEJIANG KUNPENG (BVI) COMPANY LIMITED</t>
  </si>
  <si>
    <t>Gongfu</t>
  </si>
  <si>
    <t>共富</t>
  </si>
  <si>
    <t>2.23亿美元</t>
  </si>
  <si>
    <t>10月13日定价</t>
  </si>
  <si>
    <t>杭州上城国资</t>
  </si>
  <si>
    <t>within 60 days of the Closing Date</t>
  </si>
  <si>
    <t>10月18日</t>
  </si>
  <si>
    <t>Gold Valley VIII</t>
  </si>
  <si>
    <t>Gold Valley</t>
  </si>
  <si>
    <t>金谷</t>
  </si>
  <si>
    <t>3亿美元</t>
  </si>
  <si>
    <t>最早于10月16日一周发行</t>
  </si>
  <si>
    <t>济南高新控股</t>
  </si>
  <si>
    <t>10月24日</t>
  </si>
  <si>
    <t>Ubertech III</t>
  </si>
  <si>
    <t>Ubertech</t>
  </si>
  <si>
    <t>1.5亿美元等值</t>
  </si>
  <si>
    <t>衡山证券 Carnegie Hill</t>
  </si>
  <si>
    <t>西北地区首只点心债</t>
  </si>
  <si>
    <t>Qilin</t>
  </si>
  <si>
    <t>麒麟</t>
  </si>
  <si>
    <t>不超过4亿美元</t>
  </si>
  <si>
    <t>预计2023年9月12日</t>
  </si>
  <si>
    <t>东吴 SooChow</t>
  </si>
  <si>
    <t>我司电邮OC汇总后由公司确认</t>
  </si>
  <si>
    <t>不超过2m</t>
  </si>
  <si>
    <t>徐州经开</t>
  </si>
  <si>
    <t>Qixin</t>
  </si>
  <si>
    <t>齐信</t>
  </si>
  <si>
    <t>不超过6亿元人民币</t>
  </si>
  <si>
    <t>36个月</t>
  </si>
  <si>
    <t>2023年9月13日定价</t>
  </si>
  <si>
    <t>淄博淄川财金</t>
  </si>
  <si>
    <t>Baima Lake VI</t>
  </si>
  <si>
    <t>Baima Lake</t>
  </si>
  <si>
    <t>白马湖</t>
  </si>
  <si>
    <t>SBLC USD</t>
  </si>
  <si>
    <t>9月27日或9月28日定价</t>
  </si>
  <si>
    <t>常德城建</t>
  </si>
  <si>
    <t>Benchmark Size</t>
  </si>
  <si>
    <t>预计9月13日/14日定价</t>
  </si>
  <si>
    <t>光大悉尼</t>
  </si>
  <si>
    <t>Camphor Tree</t>
  </si>
  <si>
    <t>不超过1亿美元等值</t>
  </si>
  <si>
    <t>9月20日定价</t>
  </si>
  <si>
    <t>国信 Guosen</t>
  </si>
  <si>
    <t>江苏平陵</t>
  </si>
  <si>
    <t>Sunrise III</t>
  </si>
  <si>
    <t>Sunrise</t>
  </si>
  <si>
    <t>9月28日定价</t>
  </si>
  <si>
    <t>广发 GF</t>
  </si>
  <si>
    <t>上饶城建</t>
  </si>
  <si>
    <t>Dragon X</t>
  </si>
  <si>
    <t>FUJIAN ZHANGLONG GROUP CO LTD</t>
  </si>
  <si>
    <t>Dragon</t>
  </si>
  <si>
    <t>巨龙</t>
  </si>
  <si>
    <t>不超过5亿美元等值</t>
  </si>
  <si>
    <t>最早于10月20日宣布交易，23日新加坡路演，25日香港路演，26日定价</t>
  </si>
  <si>
    <t>福建漳龙</t>
  </si>
  <si>
    <t>on or before the 20th business day after the signing of the Fee Letters.</t>
  </si>
  <si>
    <t>Small Group/1-1s,HK+SG</t>
  </si>
  <si>
    <t>中资非金融企业首笔离岸蓝色债券</t>
  </si>
  <si>
    <t>10月27日</t>
  </si>
  <si>
    <t>Fengcheng</t>
  </si>
  <si>
    <t>凤城</t>
  </si>
  <si>
    <t>西安经发</t>
  </si>
  <si>
    <t>Tianfu Source</t>
  </si>
  <si>
    <t>天府源</t>
  </si>
  <si>
    <t>不超过人民币9.7亿元</t>
  </si>
  <si>
    <t>预计于11月3日定价</t>
  </si>
  <si>
    <t>鸿昇 HungSing</t>
  </si>
  <si>
    <t>都江堰城投</t>
  </si>
  <si>
    <t>Rock Tea</t>
  </si>
  <si>
    <t>入团,承揽</t>
  </si>
  <si>
    <t>大红袍</t>
  </si>
  <si>
    <t>4亿人民币</t>
  </si>
  <si>
    <t>众和 Sigma</t>
  </si>
  <si>
    <t>南平武夷</t>
  </si>
  <si>
    <t>Connection 2023</t>
  </si>
  <si>
    <t>JINAN SHUNTONG INTERNATIONAL CO. LIMITED</t>
  </si>
  <si>
    <t>Connection</t>
  </si>
  <si>
    <t>预计2-3亿美元</t>
  </si>
  <si>
    <t>建银国际 CCBI</t>
  </si>
  <si>
    <t>济南轨交</t>
  </si>
  <si>
    <t>Suspend</t>
  </si>
  <si>
    <t>创青岛区级平台明珠债最大发行规模,发行时创青岛地区明珠债最大收窄幅度，最终价格指引较初始价格指引大幅收窄50个基点</t>
  </si>
  <si>
    <t>全国首笔县属国有企业点心债,全国首笔银担联动点心债,重庆农村商业银行近五年来首笔备用信用证增信点心债,重庆兴农融资担保集团首笔银担联动境外债券</t>
  </si>
  <si>
    <t>创青岛地区明珠债直接发行最低利率,创青岛地区明珠债最大收窄幅度，最终价格指引较初始价格指引大幅收窄60个基点</t>
  </si>
  <si>
    <t>全国区县级国企首单绿色点心债,西南地区备证项下单笔最大规模点心债</t>
  </si>
  <si>
    <t>11月6日</t>
  </si>
  <si>
    <t>预计于11月13日一周发行</t>
  </si>
  <si>
    <t>⚠️Legal Cmt</t>
  </si>
  <si>
    <t>Yongjiang 2024</t>
  </si>
  <si>
    <t>NANNING COMMUNICATIONS INVESTMENT GROUP CO LTD</t>
  </si>
  <si>
    <t>Yongjiang</t>
  </si>
  <si>
    <t>邕江</t>
  </si>
  <si>
    <t>南宁交投</t>
  </si>
  <si>
    <t>视图 Download All</t>
  </si>
  <si>
    <t>【COVERAGE】</t>
  </si>
  <si>
    <t>【COVERAGE】👨🏻‍💼KT</t>
  </si>
  <si>
    <t>👨🏻‍💼KT</t>
  </si>
  <si>
    <t>*SOE</t>
  </si>
  <si>
    <t>2307 *SOE👩ES</t>
  </si>
  <si>
    <t>👩ES</t>
  </si>
  <si>
    <t>2212 *SOE👩ES👩🏻‍💼CL</t>
  </si>
  <si>
    <t>2303 *SOE👩🏻‍💼CL👩ES</t>
  </si>
  <si>
    <t>👩🏻‍💼CL</t>
  </si>
  <si>
    <t>CHONGQING CHIJIA TOURISM CULTURE CREATIVE DEVELOPMENT GROUP CO., LTD.</t>
  </si>
  <si>
    <t>,CHONGQING CHIJIA TOURISM CULTURE CREATIVE DEVELOPMENT GROUP CO., LTD.</t>
  </si>
  <si>
    <t>CHOUZHOU INTERNATIONAL INVESTMENT LIMITED</t>
  </si>
  <si>
    <t>2307 *SOE👨🏻‍💼JH</t>
  </si>
  <si>
    <t>👨🏻‍💼JH</t>
  </si>
  <si>
    <t>,CHOUZHOU INTERNATIONAL INVESTMENT LIMITED</t>
  </si>
  <si>
    <t>2303 *SOE👩🏻‍💼CL</t>
  </si>
  <si>
    <t>TONGLU NEW CITY DEVELOPMENT INVESTMENT CO., LTD.</t>
  </si>
  <si>
    <t>,TONGLU NEW CITY DEVELOPMENT INVESTMENT CO., LTD.</t>
  </si>
  <si>
    <t>2309 *SOE👩ES👨🏻‍💼JH</t>
  </si>
  <si>
    <t>*FI</t>
  </si>
  <si>
    <t>LUSO INTERNATIONAL BANKING LIMITED</t>
  </si>
  <si>
    <t>2307 *FI👩ES</t>
  </si>
  <si>
    <t>,LUSO INTERNATIONAL BANKING LIMITED</t>
  </si>
  <si>
    <t>2309 *SOE👩🏻CY👨🏻‍💼JH</t>
  </si>
  <si>
    <t>👩🏻CY</t>
  </si>
  <si>
    <t>*POE</t>
  </si>
  <si>
    <t>2309 *POE👩🏻CY👨🏻‍💼JH</t>
  </si>
  <si>
    <t>CMB INTERNATIONAL LEASING MANAGEMENT LIMITED</t>
  </si>
  <si>
    <t>,CMB INTERNATIONAL LEASING MANAGEMENT LIMITED</t>
  </si>
  <si>
    <t>SHANGRAO INVESTMENT HOLDINGS INTERNATIONAL COMPANY LIMITED</t>
  </si>
  <si>
    <t>,SHANGRAO INVESTMENT HOLDINGS INTERNATIONAL COMPANY LIMITED</t>
  </si>
  <si>
    <t>2307 *FI👩🏻CY</t>
  </si>
  <si>
    <t>2309 *SOE👩🏻‍💼CL</t>
  </si>
  <si>
    <t>WUXI TAIHU NEW CITY ASSET MANAGEMENT CO., LTD.</t>
  </si>
  <si>
    <t>,WUXI TAIHU NEW CITY ASSET MANAGEMENT CO., LTD.</t>
  </si>
  <si>
    <t>CICC HONG KONG FINANCE 2016 MTN LIMITED</t>
  </si>
  <si>
    <t>2307 *FI👩ES👨🏻‍💼JH</t>
  </si>
  <si>
    <t>,CICC HONG KONG FINANCE 2016 MTN LIMITED</t>
  </si>
  <si>
    <t>GANZHOU TOURISM INVESTMENT GROUP LTD.</t>
  </si>
  <si>
    <t>2309 *POE👩🏻CY</t>
  </si>
  <si>
    <t>,GANZHOU TOURISM INVESTMENT GROUP LTD.</t>
  </si>
  <si>
    <t>PANZHIHUA CITY CONSTRUCTION AND TRANSPORTATION (GROUP) CO., LTD.</t>
  </si>
  <si>
    <t>,PANZHIHUA CITY CONSTRUCTION AND TRANSPORTATION (GROUP) CO., LTD.</t>
  </si>
  <si>
    <t>HFI INTERNATIONAL (HK) LIMITED</t>
  </si>
  <si>
    <t>,HFI INTERNATIONAL (HK) LIMITED</t>
  </si>
  <si>
    <t>SOE</t>
  </si>
  <si>
    <t>2310 SOE👩🏻‍💼CL👨🏻‍💼JH</t>
  </si>
  <si>
    <t>2309 *FI👩ES</t>
  </si>
  <si>
    <t>PIONEER REWARD LIMITED</t>
  </si>
  <si>
    <t>,PIONEER REWARD LIMITED</t>
  </si>
  <si>
    <t>YIBIN GRACE GROUP CO., LTD.</t>
  </si>
  <si>
    <t>,YIBIN GRACE GROUP CO., LTD.</t>
  </si>
  <si>
    <t>YI BRIGHT INTERNATIONAL LIMITED</t>
  </si>
  <si>
    <t>,YI BRIGHT INTERNATIONAL LIMITED</t>
  </si>
  <si>
    <t>2309 *POE👩🏻CY👩ES</t>
  </si>
  <si>
    <t>BANK OF CHINA (DUBAI) BRANCH</t>
  </si>
  <si>
    <t>,BANK OF CHINA (DUBAI) BRANCH</t>
  </si>
  <si>
    <t>HAIYAN COASTLINE CO., LIMITED</t>
  </si>
  <si>
    <t>,HAIYAN COASTLINE CO., LIMITED</t>
  </si>
  <si>
    <t>2310 SOE👩🏻‍💼CL</t>
  </si>
  <si>
    <t>2310 SOE👩🏻‍💼CL👩ES</t>
  </si>
  <si>
    <t>URUMQI GAOXIN INVESTMENT AND DEVELOPMENT GROUP CO., LTD.</t>
  </si>
  <si>
    <t>乌鲁木齐高新</t>
  </si>
  <si>
    <t>2309 *FI👩🏻CY👩ES</t>
  </si>
  <si>
    <t>1.5亿美金等值</t>
  </si>
  <si>
    <t>35个月</t>
  </si>
  <si>
    <t>星展 DBS</t>
  </si>
  <si>
    <t>2310 *POE👩🏻CY👨🏻‍💼JH</t>
  </si>
  <si>
    <t>POE</t>
  </si>
  <si>
    <t>B&amp;D FOP,JBR</t>
  </si>
  <si>
    <t>POE👩🏻CY</t>
  </si>
  <si>
    <t>within 90 business days after the execution of Fee Letter</t>
  </si>
  <si>
    <t>Missing BISL</t>
  </si>
  <si>
    <t>SOE👩ES👩🏻CY</t>
  </si>
  <si>
    <t>Lotus V</t>
  </si>
  <si>
    <t>莲花</t>
  </si>
  <si>
    <t>10.5NC5</t>
  </si>
  <si>
    <t>FI👩ES</t>
  </si>
  <si>
    <t>Dongchang</t>
  </si>
  <si>
    <t>B&amp;D FOP,PA</t>
  </si>
  <si>
    <t>SOE👩🏻‍💼CL</t>
  </si>
  <si>
    <t>国泰东昌</t>
  </si>
  <si>
    <t>Longshan III</t>
  </si>
  <si>
    <t>Longshan</t>
  </si>
  <si>
    <t>龙山</t>
  </si>
  <si>
    <t>济南章丘</t>
  </si>
  <si>
    <t>Accord</t>
  </si>
  <si>
    <t>CHINA CONSTRUCTION BANK CORPORATION LONDON BRANCH</t>
  </si>
  <si>
    <t>USD EUR</t>
  </si>
  <si>
    <t>建设银行</t>
  </si>
  <si>
    <t>,CHINA CONSTRUCTION BANK CORPORATION LONDON BRANCH</t>
  </si>
  <si>
    <t>中信建投(国际)金融控股有限公司</t>
  </si>
  <si>
    <t>普通债</t>
  </si>
  <si>
    <t>未到期</t>
  </si>
  <si>
    <t>固定利率</t>
  </si>
  <si>
    <t>否</t>
  </si>
  <si>
    <t>China Securities (International) Brokerage Company Limited</t>
  </si>
  <si>
    <t>China Securities International Investment Co Ltd</t>
  </si>
  <si>
    <t>CSCIF</t>
  </si>
  <si>
    <t>地方国有企业</t>
  </si>
  <si>
    <t>金融</t>
  </si>
  <si>
    <t>--/--</t>
  </si>
  <si>
    <t>多元金融</t>
  </si>
  <si>
    <t>新发</t>
  </si>
  <si>
    <t>北京市</t>
  </si>
  <si>
    <t>担保发行</t>
  </si>
  <si>
    <t>RegS</t>
  </si>
  <si>
    <t>未上市</t>
  </si>
  <si>
    <t>M6</t>
  </si>
  <si>
    <t>3.01Y</t>
  </si>
  <si>
    <t>城投</t>
  </si>
  <si>
    <t>Senior Unsecured</t>
  </si>
  <si>
    <t>直接发行</t>
  </si>
  <si>
    <t>中华（澳门）金融资产交易股份有限公司</t>
  </si>
  <si>
    <t>3.0000</t>
  </si>
  <si>
    <t>M3</t>
  </si>
  <si>
    <t>浮动利率</t>
  </si>
  <si>
    <t>中央国有企业</t>
  </si>
  <si>
    <t>银行</t>
  </si>
  <si>
    <t>香港交易所</t>
  </si>
  <si>
    <t>稳定/稳定</t>
  </si>
  <si>
    <t>国有企业</t>
  </si>
  <si>
    <t>国有相对控股企业</t>
  </si>
  <si>
    <t>证券</t>
  </si>
  <si>
    <t>Baa1/BBB+</t>
  </si>
  <si>
    <t>山东省</t>
  </si>
  <si>
    <t>0.9945</t>
  </si>
  <si>
    <t>广东省</t>
  </si>
  <si>
    <t>--/稳定</t>
  </si>
  <si>
    <t>Y1</t>
  </si>
  <si>
    <t>西城区</t>
  </si>
  <si>
    <t>3.0Y</t>
  </si>
  <si>
    <t>基础建设</t>
  </si>
  <si>
    <t>控制权变更回售@101%</t>
  </si>
  <si>
    <t>A-u</t>
  </si>
  <si>
    <t>BB+u</t>
  </si>
  <si>
    <t>美元两个各5-7亿，欧元5亿</t>
  </si>
  <si>
    <t>Ticker_ParentCo</t>
  </si>
  <si>
    <t>母公司评级</t>
  </si>
  <si>
    <t>【信用主体】</t>
  </si>
  <si>
    <t>--/BBB</t>
  </si>
  <si>
    <t>维好协议</t>
  </si>
  <si>
    <t>浙江省</t>
  </si>
  <si>
    <t>杭州市</t>
  </si>
  <si>
    <t>2023-12-20</t>
  </si>
  <si>
    <t>Active</t>
  </si>
  <si>
    <t>11月23日</t>
  </si>
  <si>
    <t>1.26亿美元</t>
  </si>
  <si>
    <t>FI👩🏻CY👩ES</t>
  </si>
  <si>
    <t>Canal 2023</t>
  </si>
  <si>
    <t>CHINA CITIC BANK INTERNATIONAL LIMITED</t>
  </si>
  <si>
    <t>Canal</t>
  </si>
  <si>
    <t>10NC5</t>
  </si>
  <si>
    <t>24/11 announce, 27/11 r/s, 28/11 price</t>
  </si>
  <si>
    <t>信银国际</t>
  </si>
  <si>
    <t>China Securities International</t>
  </si>
  <si>
    <t>China Securities International Finance Holding Co Ltd</t>
  </si>
  <si>
    <t>【TBC】,不参与</t>
  </si>
  <si>
    <t>临时isin</t>
  </si>
  <si>
    <t>China Securities (International) Corporate Finance Company Limited</t>
  </si>
  <si>
    <t>房屋建设</t>
  </si>
  <si>
    <t>综合</t>
  </si>
  <si>
    <t>A1/--</t>
  </si>
  <si>
    <t>Unsecured</t>
  </si>
  <si>
    <t>7.5%</t>
  </si>
  <si>
    <t>T2</t>
  </si>
  <si>
    <t>0.9973</t>
  </si>
  <si>
    <t>Left-lead</t>
  </si>
  <si>
    <t>稳定/--</t>
  </si>
  <si>
    <t>上海市</t>
  </si>
  <si>
    <t>浦东新区</t>
  </si>
  <si>
    <t>Bank of China Hong Kong Ltd</t>
  </si>
  <si>
    <t>BCLMHK</t>
  </si>
  <si>
    <t>11月29日 T+5 备证已批复</t>
  </si>
  <si>
    <t>NSCMI</t>
  </si>
  <si>
    <t>OC电邮我司确认Issuer回复知悉</t>
  </si>
  <si>
    <t>延后，时间待定</t>
  </si>
  <si>
    <t>JNCJ 2023</t>
  </si>
  <si>
    <t>JINAN CITY CONSTRUCTION GROUP LIMITED COMPANY,JINAN URBAN CONSTRUCTION INTERNATIONAL INVESTMENT CO., LIMITED</t>
  </si>
  <si>
    <t>JNCJ</t>
  </si>
  <si>
    <t>不超过人民币10亿元</t>
  </si>
  <si>
    <t>最早于12月1日定价</t>
  </si>
  <si>
    <t>济南城建</t>
  </si>
  <si>
    <t>LuQiao</t>
  </si>
  <si>
    <t>路桥</t>
  </si>
  <si>
    <t>5亿人民币等值</t>
  </si>
  <si>
    <t>圆通</t>
  </si>
  <si>
    <t>内江路桥</t>
  </si>
  <si>
    <t>0.4986</t>
  </si>
  <si>
    <t>广州市</t>
  </si>
  <si>
    <t>福建省</t>
  </si>
  <si>
    <t>济南市</t>
  </si>
  <si>
    <t>0.2466</t>
  </si>
  <si>
    <t>Bank of Communications Co., Ltd. Hong Kong Branch</t>
  </si>
  <si>
    <t>image.png</t>
  </si>
  <si>
    <t>GIC,Small Group/1-1s</t>
  </si>
  <si>
    <t>创信银二级资本证券历史最低发行利差</t>
  </si>
  <si>
    <t>济宁市</t>
  </si>
  <si>
    <t>2023-12-11</t>
  </si>
  <si>
    <t>2023-12-13</t>
  </si>
  <si>
    <t>2024-06-13</t>
  </si>
  <si>
    <t>2023-12-19</t>
  </si>
  <si>
    <t>2024-06-19</t>
  </si>
  <si>
    <t>CLSA Limited</t>
  </si>
  <si>
    <t>2023-12-12</t>
  </si>
  <si>
    <t>1.01Y</t>
  </si>
  <si>
    <t>四川省</t>
  </si>
  <si>
    <t>90D</t>
  </si>
  <si>
    <t>邹城市</t>
  </si>
  <si>
    <t>成都市</t>
  </si>
  <si>
    <t>2023-12-15</t>
  </si>
  <si>
    <t>BNP Paribas</t>
  </si>
  <si>
    <t>民营企业</t>
  </si>
  <si>
    <t>A2/A-</t>
  </si>
  <si>
    <t>Baa2/BBB+</t>
  </si>
  <si>
    <t>JNHITE</t>
  </si>
  <si>
    <t>Bocom Leasing Management Hong Kong Co Ltd</t>
  </si>
  <si>
    <t>8.50%</t>
  </si>
  <si>
    <t>河南省</t>
  </si>
  <si>
    <t>EXIMCH</t>
  </si>
  <si>
    <t>Export-Import Bank of China/The</t>
  </si>
  <si>
    <t>2024-03-20</t>
  </si>
  <si>
    <t>2023-12-21</t>
  </si>
  <si>
    <t>CHEVBK</t>
  </si>
  <si>
    <t>2024-03-15</t>
  </si>
  <si>
    <t>2023-12-18</t>
  </si>
  <si>
    <t>中信建投证券股份有限公司</t>
  </si>
  <si>
    <t>朝阳区</t>
  </si>
  <si>
    <t>CSFCO</t>
  </si>
  <si>
    <t>CSC Financial Co Ltd</t>
  </si>
  <si>
    <t>2023-12-14</t>
  </si>
  <si>
    <t>2024-03-14</t>
  </si>
  <si>
    <t>O/N SOFR +100.000</t>
  </si>
  <si>
    <t>2024-02-21</t>
  </si>
  <si>
    <t>广发控股(香港)有限公司</t>
  </si>
  <si>
    <t>GFGCHK</t>
  </si>
  <si>
    <t>GF Global Capital Ltd/HK</t>
  </si>
  <si>
    <t>交银金融租赁有限责任公司</t>
  </si>
  <si>
    <t>2024-06-18</t>
  </si>
  <si>
    <t>2024-06-21</t>
  </si>
  <si>
    <t>2024-06-20</t>
  </si>
  <si>
    <t>2024-06-15</t>
  </si>
  <si>
    <t>181D</t>
  </si>
  <si>
    <t>Essence International Securities (Hong Kong) Limited</t>
  </si>
  <si>
    <t>CDXNJN</t>
  </si>
  <si>
    <t>CSCIF Asia Ltd</t>
  </si>
  <si>
    <t>91D</t>
  </si>
  <si>
    <t>2024-01-17</t>
  </si>
  <si>
    <t>5.60%</t>
  </si>
  <si>
    <t>洛阳市</t>
  </si>
  <si>
    <t>5.20%</t>
  </si>
  <si>
    <t>福州市</t>
  </si>
  <si>
    <t>China Everbright Bank Co Ltd/Luxembourg</t>
  </si>
  <si>
    <t>Hongkong &amp; Shanghai Banking Corporation Ltd</t>
  </si>
  <si>
    <t>济宁高新技术产业开发区</t>
  </si>
  <si>
    <t>2026-12-18</t>
  </si>
  <si>
    <t>孙颖芝</t>
  </si>
  <si>
    <t>12月6日定价</t>
  </si>
  <si>
    <t>Yunlai</t>
  </si>
  <si>
    <t>沄崃</t>
  </si>
  <si>
    <t>不超过5,000万美元</t>
  </si>
  <si>
    <t>成都沄崃</t>
  </si>
  <si>
    <t>ZQ CNY</t>
  </si>
  <si>
    <t>ZQ</t>
  </si>
  <si>
    <t>15亿元</t>
  </si>
  <si>
    <t>12月15日</t>
  </si>
  <si>
    <t>刘嘉西</t>
  </si>
  <si>
    <t>WHHT</t>
  </si>
  <si>
    <t>承揽</t>
  </si>
  <si>
    <t>不超过人民币7.5亿元</t>
  </si>
  <si>
    <t>24年1月上旬完成发行</t>
  </si>
  <si>
    <t>威海鸿泰</t>
  </si>
  <si>
    <t>Wuling</t>
  </si>
  <si>
    <t>约2-3亿美元等值人民币</t>
  </si>
  <si>
    <t>预计 3 年期</t>
  </si>
  <si>
    <t>常德城发</t>
  </si>
  <si>
    <t>A3 *-</t>
  </si>
  <si>
    <t>交易所</t>
  </si>
  <si>
    <t>成都新津城市产业发展集团有限公司</t>
  </si>
  <si>
    <t>CDXNJN 7.5 12/19/26</t>
  </si>
  <si>
    <t>XS2734731065</t>
  </si>
  <si>
    <t>成都新津城发集团 7.5 2026-12-19</t>
  </si>
  <si>
    <t>2026-12-19</t>
  </si>
  <si>
    <t>募集资金净额将用于天府牧山数字新城数字经济产业园项目建设及补充营运资金</t>
  </si>
  <si>
    <t>CNCB (Hong Kong) Capital Limited;China Zheshang Bank Co., Ltd. Hong Kong Branch;Far East Horizon International Securities Limited;Donghai International Securities (Hong Kong) Limited;China Industrial Securities International Brokerage Limited;Haitong Bank, Macau Branch</t>
  </si>
  <si>
    <t>CNCB (Hong Kong) Capital Limited;China Zheshang Bank Co., Ltd. Hong Kong Branch;Essence International Securities (Hong Kong) Limited;Far East Horizon International Securities Limited;Donghai International Securities (Hong Kong) Limited;China Industrial Securities International Brokerage Limited;Haitong Bank, Macau Branch</t>
  </si>
  <si>
    <t>济南天桥产业发展集团有限公司</t>
  </si>
  <si>
    <t>JNTQID 8.5 12/18/24</t>
  </si>
  <si>
    <t>XS2734136182</t>
  </si>
  <si>
    <t>天桥产发集团 8.5 2024-12-18</t>
  </si>
  <si>
    <t>2024-12-18</t>
  </si>
  <si>
    <t>中华（澳门）金融资产交易股份有限公司;香港交易所</t>
  </si>
  <si>
    <t>Guoyuan Securities Brokerage (Hong Kong) Limited;Fortune Origin Securities Limited</t>
  </si>
  <si>
    <t>一般公司用途及补充集团营运资金</t>
  </si>
  <si>
    <t>JNTQID</t>
  </si>
  <si>
    <t>Zheshang International Financial Holdings Co., Limited;Guolian Securities International Capital Co., Limited;Soochow Securities International Brokerage Limited;Head &amp; Shoulders Securities Limited;Plutus Securities Limited;China Industrial Securities International Brokerage Limited;Soochow CSSD Capital Markets (Asia) Pte. Ltd.;Cinda International Capital Limited;Zhongtai International Securities Limited;Eddid Securities and Futures Limited</t>
  </si>
  <si>
    <t>Plutus Securities Limited;Zheshang International Financial Holdings Co., Limited;Guolian Securities International Capital Co., Limited;Fortune Origin Securities Limited;Head &amp; Shoulders Securities Limited;Guoyuan Securities Brokerage (Hong Kong) Limited;Soochow Securities International Brokerage Limited;Cinda International Capital Limited;Eddid Securities and Futures Limited;Soochow CSSD Capital Markets (Asia) Pte. Ltd.;Zhongtai International Securities Limited;China Industrial Securities International Brokerage Limited</t>
  </si>
  <si>
    <t>洛阳国苑投资控股集团有限公司</t>
  </si>
  <si>
    <t>LYGYIH 7 12/15/26</t>
  </si>
  <si>
    <t>XS2728394920</t>
  </si>
  <si>
    <t>洛阳国苑 7 2026-12-15</t>
  </si>
  <si>
    <t>2026-12-15</t>
  </si>
  <si>
    <t>涧西区</t>
  </si>
  <si>
    <t>Fortune Origin Securities Limited;China Galaxy International Securities (Hong Kong) Co., Limited</t>
  </si>
  <si>
    <t>LYGYIH</t>
  </si>
  <si>
    <t>Sino Opulence Securities Limited;Excellent Tide Securities Limited</t>
  </si>
  <si>
    <t>Fortune Origin Securities Limited;China Galaxy International Securities (Hong Kong) Co., Limited;Sino Opulence Securities Limited;Excellent Tide Securities Limited</t>
  </si>
  <si>
    <t>济宁高新控股集团有限公司</t>
  </si>
  <si>
    <t>JNHITE 7.8 12/19/24</t>
  </si>
  <si>
    <t>XS2735265360</t>
  </si>
  <si>
    <t>济宁高新控股集团 7.8 2024-12-19</t>
  </si>
  <si>
    <t>2024-12-19</t>
  </si>
  <si>
    <t>ChaoShang Securities Ltd;China Galaxy International Securities (Hong Kong) Company Limited</t>
  </si>
  <si>
    <t>IVY TECH INDUSTRY CO LTD</t>
  </si>
  <si>
    <t>Innovest Securities Investment Ltd</t>
  </si>
  <si>
    <t>ChaoShang Securities Ltd;China Galaxy International Securities (Hong Kong) Company Limited;Innovest Securities Investment Ltd</t>
  </si>
  <si>
    <t>EXIMCH 2.9 12/20/24</t>
  </si>
  <si>
    <t>BBG01KJMCSC7</t>
  </si>
  <si>
    <t>进出口银行 2.9 2024-12-20</t>
  </si>
  <si>
    <t>2024-12-20</t>
  </si>
  <si>
    <t>GFGCHK 5.8 03/15/24</t>
  </si>
  <si>
    <t>XS2735272572</t>
  </si>
  <si>
    <t>广发控股(香港) 5.8 2024-03-15</t>
  </si>
  <si>
    <t>山东正方控股集团有限公司</t>
  </si>
  <si>
    <t>SDZFHD 7.8 12/15/26</t>
  </si>
  <si>
    <t>XS2735284585</t>
  </si>
  <si>
    <t>山东正方控股 7.8 2026-12-15</t>
  </si>
  <si>
    <t>SDZFHD</t>
  </si>
  <si>
    <t>ChaoShang Securities Ltd;Haitong International Securities Company Limited</t>
  </si>
  <si>
    <t>CSFCO 3.45 12/19/26</t>
  </si>
  <si>
    <t>HK0000976347</t>
  </si>
  <si>
    <t>中信建投证券 3.45 2026-12-19</t>
  </si>
  <si>
    <t>China CITIC Bank International Limited;China Securities International</t>
  </si>
  <si>
    <t>中国光大银行股份有限公司</t>
  </si>
  <si>
    <t>CHEVBK 3.66 12/19/26</t>
  </si>
  <si>
    <t>XS2735890407</t>
  </si>
  <si>
    <t>中国光大银行 3.66 2026-12-19</t>
  </si>
  <si>
    <t>HK0000976339</t>
  </si>
  <si>
    <t>HK0000976453</t>
  </si>
  <si>
    <t>China Securities International;Hongkong &amp; Shanghai Banking Corporation Ltd</t>
  </si>
  <si>
    <t>建德市国有资产投资控股集团有限公司</t>
  </si>
  <si>
    <t>JDGZTK 5.2 12/19/26</t>
  </si>
  <si>
    <t>HK0000971652</t>
  </si>
  <si>
    <t>建德国资投控集团 5.2 2026-12-19</t>
  </si>
  <si>
    <t>资助集团的项目建设并补充集团的营运资金</t>
  </si>
  <si>
    <t>JDGZTK</t>
  </si>
  <si>
    <t>建投国际(香港)有限公司</t>
  </si>
  <si>
    <t>Zhongtai International;CMBC Capital Holdings;Hua Xia Bank Co., Limited Hong Kong Branch;Industrial Bank Co., Ltd. Hong Kong Branch;Guosen Securities (HK) Capital Company Limited;China CITIC Bank International Limited;China Galaxy International Securities (Hong Kong) Company Limited;Haitong International Securities Company Limited;CHINA EVERBRIGHT SECURITIES (HK) LIMITED</t>
  </si>
  <si>
    <t>CHINA EVERBRIGHT SECURITIES (HK) LIMITED;Zhongtai International;CMBC Capital Holdings;Hua Xia Bank Co., Limited Hong Kong Branch;Industrial Bank Co., Ltd. Hong Kong Branch;Guosen Securities (HK) Capital Company Limited;China CITIC Bank International Limited;China Galaxy International Securities (Hong Kong) Company Limited;Haitong International Securities Company Limited;China Securities (International) Corporate Finance Company Limited</t>
  </si>
  <si>
    <t>CSCIF 2.8 03/15/24</t>
  </si>
  <si>
    <t>XS2735350980</t>
  </si>
  <si>
    <t>中信建投国际 2.8 2024-03-15</t>
  </si>
  <si>
    <t>CSCIF 5.7 01/17/24</t>
  </si>
  <si>
    <t>XS2735361243</t>
  </si>
  <si>
    <t>中信建投国际 5.7 2024-01-17</t>
  </si>
  <si>
    <t>0.0904</t>
  </si>
  <si>
    <t>33D</t>
  </si>
  <si>
    <t>CSCIF 2.7 02/21/24</t>
  </si>
  <si>
    <t>XS2735348810</t>
  </si>
  <si>
    <t>中信建投国际 2.7 2024-02-21</t>
  </si>
  <si>
    <t>0.1863</t>
  </si>
  <si>
    <t>68D</t>
  </si>
  <si>
    <t>CSCIF 5.32 03/15/24</t>
  </si>
  <si>
    <t>XS2735361169</t>
  </si>
  <si>
    <t>中信建投国际 5.32 2024-03-15</t>
  </si>
  <si>
    <t>CSCIF 5.45 02/21/24</t>
  </si>
  <si>
    <t>XS2735349974</t>
  </si>
  <si>
    <t>中信建投国际 5.45 2024-02-21</t>
  </si>
  <si>
    <t>GFGCHK 3 06/13/24</t>
  </si>
  <si>
    <t>XS2735203098</t>
  </si>
  <si>
    <t>广发控股(香港) 3 2024-06-13</t>
  </si>
  <si>
    <t>GFGCHK 5.8 03/14/24</t>
  </si>
  <si>
    <t>XS2735202363</t>
  </si>
  <si>
    <t>广发控股(香港) 5.8 2024-03-14</t>
  </si>
  <si>
    <t>BCLMHK FLOAT 12/20/26</t>
  </si>
  <si>
    <t>XS2735690492</t>
  </si>
  <si>
    <t>交银金融租赁 FLOAT 2026-12-20</t>
  </si>
  <si>
    <t>2026-12-20</t>
  </si>
  <si>
    <t>CHEVBK 3.7 12/18/26</t>
  </si>
  <si>
    <t>XS2734301133</t>
  </si>
  <si>
    <t>中国光大银行 3.7 2026-12-18</t>
  </si>
  <si>
    <t>CHEVBK 5 12/18/26</t>
  </si>
  <si>
    <t>XS2735849197</t>
  </si>
  <si>
    <t>中国光大银行 5 2026-12-18</t>
  </si>
  <si>
    <t>平潭综合实验区城市发展集团有限公司</t>
  </si>
  <si>
    <t>PTCFJT 5.6 12/18/26</t>
  </si>
  <si>
    <t>HK0000954526</t>
  </si>
  <si>
    <t>平潭城发集团 5.6 2026-12-18</t>
  </si>
  <si>
    <t>5.80% 区域</t>
  </si>
  <si>
    <t>平潭县</t>
  </si>
  <si>
    <t>China Industrial Securities International Brokerage Limited;Guotai Junan Securities (Hong Kong) Limited;Industrial Bank Co., Ltd. Hong Kong Branch;CMBC Securities Company Limited</t>
  </si>
  <si>
    <t>为了资助和/或再融资发行人在其绿色金融框架中定义的符合条件的绿色项目，并作为与这些符合条件的绿色项目相关的运营资金。</t>
  </si>
  <si>
    <t>PTCFJT</t>
  </si>
  <si>
    <t>CLSA Securities Limited;SPDB International Capital Limited;Soochow Securities Company Limited;Guolian Securities International Capital Co., Limited;Huafu International Securities Limited;Bank of Communications Co., Ltd. Hong Kong Branch;Luso International Banking Ltd;China International Capital Corporation Hong Kong Securities Limited;CNCB (Hong Kong) Capital Limited;China CITIC Bank International Limited;Huatai Financial Holdings (Hong Kong) Limited;Shanghai Pudong Development Bank Hong Kong Branch;ABCI Capital Limited;Bank of China Limited, Singapore Branch;China Securities (International) Corporate Finance Company Limited;Haitong Bank, Macau Branch;Haitong International Securities Company Limited</t>
  </si>
  <si>
    <t>CLSA Securities Limited;SPDB International Capital Limited;China Industrial Securities International Brokerage Limited;Soochow Securities Company Limited;Guolian Securities International Capital Co., Limited;Huafu International Securities Limited;Bank of Communications Co., Ltd. Hong Kong Branch;Luso International Banking Ltd;Industrial Bank Co., Ltd. Hong Kong Branch;China International Capital Corporation Hong Kong Securities Limited;CNCB (Hong Kong) Capital Limited;China CITIC Bank International Limited;Huatai Financial Holdings (Hong Kong) Limited;Guotai Junan Securities (Hong Kong) Limited;Shanghai Pudong Development Bank Hong Kong Branch;ABCI Capital Limited;Bank of China Limited, Singapore Branch;CMBC Securities Company Limited;China Securities (International) Corporate Finance Company Limited;Haitong Bank, Macau Branch;Haitong International Securities Company Limited</t>
  </si>
  <si>
    <t>【分行介绍】</t>
  </si>
  <si>
    <t>新疆区分行投行部</t>
  </si>
  <si>
    <t>23/3</t>
  </si>
  <si>
    <t>青岛分行投行部</t>
  </si>
  <si>
    <t>dcm_project.blueocean@bocomgroup.com</t>
  </si>
  <si>
    <t>厦门分行投行部</t>
  </si>
  <si>
    <t>17/4</t>
  </si>
  <si>
    <t>广西区分行投行部</t>
  </si>
  <si>
    <t>浙江省分行投行部</t>
  </si>
  <si>
    <t>广东省分行国际部,投行部</t>
  </si>
  <si>
    <t>广州开发区控股承诺函 23/03</t>
  </si>
  <si>
    <t>重庆市分行投行部</t>
  </si>
  <si>
    <t>义乌国资承诺函 23/06</t>
  </si>
  <si>
    <t>苏州分行投行部</t>
  </si>
  <si>
    <t>福建省分行投行部</t>
  </si>
  <si>
    <t>晋江城投承诺函 23/01</t>
  </si>
  <si>
    <t>晋江城投承诺函 23/05</t>
  </si>
  <si>
    <t>17/4/2023</t>
  </si>
  <si>
    <t>dcm_project.springradiance@bocomgroup.com</t>
  </si>
  <si>
    <t>安徽省分行投行部</t>
  </si>
  <si>
    <t>淮北公用承诺函 23/02</t>
  </si>
  <si>
    <t>dcm_project.beibugulf@bocomgroup.com</t>
  </si>
  <si>
    <t>Standalone</t>
  </si>
  <si>
    <t>山东省分行投行部</t>
  </si>
  <si>
    <t>dcm_project.reach@bocomgroup.com</t>
  </si>
  <si>
    <t>dcm_project.sakura@bocomgroup.com</t>
  </si>
  <si>
    <t>中信证券国际承诺函 23/07</t>
  </si>
  <si>
    <t>广东省分行投行部</t>
  </si>
  <si>
    <t>广州科学城承诺函 23/06</t>
  </si>
  <si>
    <t>无锡分行投行部</t>
  </si>
  <si>
    <t>江西省分行投行部</t>
  </si>
  <si>
    <t>四川省分行国际部</t>
  </si>
  <si>
    <t>PP</t>
  </si>
  <si>
    <t>dcm_project.happiness@bocomgroup.com</t>
  </si>
  <si>
    <t>云南省分行投行部</t>
  </si>
  <si>
    <t>云能投.png</t>
  </si>
  <si>
    <t>云南能投承诺函 23/07</t>
  </si>
  <si>
    <t>dcm_project.turbo@bocomgroup.com</t>
  </si>
  <si>
    <t>MTN Update &amp; Drawdown</t>
  </si>
  <si>
    <t>信达香港承诺函 23/07</t>
  </si>
  <si>
    <t>MTN Setup + Drawdown</t>
  </si>
  <si>
    <t>四川省分行投行部</t>
  </si>
  <si>
    <t>甘肃省分行投行部</t>
  </si>
  <si>
    <t>dcm_project.ghatg@bocomgroup.com</t>
  </si>
  <si>
    <t>甘肃公航旅承诺函 23/06</t>
  </si>
  <si>
    <t>23/8</t>
  </si>
  <si>
    <t>订单承诺.png</t>
  </si>
  <si>
    <t>交银港分承诺函 23/08</t>
  </si>
  <si>
    <t>dcm_project.soe@bocomgroup.com</t>
  </si>
  <si>
    <t>江苏省分行投行部</t>
  </si>
  <si>
    <t>湖南省分行投行部</t>
  </si>
  <si>
    <t>常德城建承诺函 23/09</t>
  </si>
  <si>
    <t>Standalone(精简)</t>
  </si>
  <si>
    <t>陕西省分行投行部</t>
  </si>
  <si>
    <t>dcm_project.poe@bocomgroup.com</t>
  </si>
  <si>
    <t>Tianfu Source II</t>
  </si>
  <si>
    <t>不超过人民币4.8亿元</t>
  </si>
  <si>
    <t>认购承诺函.png</t>
  </si>
  <si>
    <t>济南轨交承诺函 23/10</t>
  </si>
  <si>
    <t>24/11</t>
  </si>
  <si>
    <t>dcm_project.fi@bocomgroup.com</t>
  </si>
  <si>
    <t>dcm_project.dongchang@bocomgroup.com</t>
  </si>
  <si>
    <t>dcm_project.longshan@bocomgroup.com</t>
  </si>
  <si>
    <t>dcm_project.accord@bocomgroup.com</t>
  </si>
  <si>
    <t>预计周四(14/12)定价</t>
  </si>
  <si>
    <t>23年Q4</t>
  </si>
  <si>
    <t>24年Q1</t>
  </si>
  <si>
    <t>24年Q2</t>
  </si>
  <si>
    <t>24年Q3</t>
  </si>
  <si>
    <t>最高预测</t>
  </si>
  <si>
    <t>FCUSCN Q423 Index</t>
  </si>
  <si>
    <t>FCUSCN Q124 Index</t>
  </si>
  <si>
    <t>FCUSCN Q224 Index</t>
  </si>
  <si>
    <t>FCUSCN Q324 Index</t>
  </si>
  <si>
    <t>FCUSCN Q424 Index</t>
  </si>
  <si>
    <t>PR293</t>
  </si>
  <si>
    <t>中位数</t>
  </si>
  <si>
    <t>PR291</t>
  </si>
  <si>
    <t>平均数</t>
  </si>
  <si>
    <t>PR292</t>
  </si>
  <si>
    <t>最低预测</t>
  </si>
  <si>
    <t>PR294</t>
  </si>
  <si>
    <t>Q423</t>
  </si>
  <si>
    <t>Q124</t>
  </si>
  <si>
    <t>Q224</t>
  </si>
  <si>
    <t>Q324</t>
  </si>
  <si>
    <t>Q424</t>
  </si>
  <si>
    <t>-5bps</t>
  </si>
  <si>
    <t>-8bps</t>
  </si>
  <si>
    <t>-10bps</t>
  </si>
  <si>
    <t>1bps</t>
  </si>
  <si>
    <t>2bps</t>
  </si>
  <si>
    <t>-30bps</t>
  </si>
  <si>
    <t>51bps</t>
  </si>
  <si>
    <t xml:space="preserve">I29380US Index                                               </t>
  </si>
  <si>
    <t xml:space="preserve"> </t>
  </si>
  <si>
    <t>14/12/2023</t>
  </si>
  <si>
    <t>JN TIANQIAO INDUS DEV</t>
  </si>
  <si>
    <t>N</t>
  </si>
  <si>
    <t>CN</t>
  </si>
  <si>
    <t>济南天桥产业发展集团</t>
  </si>
  <si>
    <t>2023/12/20</t>
  </si>
  <si>
    <t>2024/12/18</t>
  </si>
  <si>
    <t>2023/12/14</t>
  </si>
  <si>
    <t>13/12/2023</t>
  </si>
  <si>
    <t>LY GUOHONG INV HLD GRP</t>
  </si>
  <si>
    <t>洛阳国宏投资控股集团</t>
  </si>
  <si>
    <t>2023/12/15</t>
  </si>
  <si>
    <t>2026/12/15</t>
  </si>
  <si>
    <t>2023/12/13</t>
  </si>
  <si>
    <t>1668284D CH</t>
  </si>
  <si>
    <t>JN HIGHTECH HOLDING</t>
  </si>
  <si>
    <t>1731400D CH</t>
  </si>
  <si>
    <t>VG</t>
  </si>
  <si>
    <t>IVY Technology Industry Co Ltd</t>
  </si>
  <si>
    <t>Jining Hi-tech Holding Group Co Ltd</t>
  </si>
  <si>
    <t>2023/12/21</t>
  </si>
  <si>
    <t>2024/12/19</t>
  </si>
  <si>
    <t>12/12/2023</t>
  </si>
  <si>
    <t>EXPORT-IMPORT BANK CHINA</t>
  </si>
  <si>
    <t>A+u</t>
  </si>
  <si>
    <t>--/A+/A+u</t>
  </si>
  <si>
    <t>--/--/A+</t>
  </si>
  <si>
    <t>2024/12/20</t>
  </si>
  <si>
    <t>2023/12/12</t>
  </si>
  <si>
    <t>EIBCZ CH</t>
  </si>
  <si>
    <t>GF GLOBAL CAPITAL LTD/HK</t>
  </si>
  <si>
    <t>GF HOLDINGS HONG KONG CO</t>
  </si>
  <si>
    <t>1462574D HK</t>
  </si>
  <si>
    <t>--/BBB/--</t>
  </si>
  <si>
    <t>--/--/BBB</t>
  </si>
  <si>
    <t>广发全球资本有限公司</t>
  </si>
  <si>
    <t>GF Holdings Hong Kong Corp Ltd</t>
  </si>
  <si>
    <t>2024/03/15</t>
  </si>
  <si>
    <t>000776 CH</t>
  </si>
  <si>
    <t>--/BBB/BBB</t>
  </si>
  <si>
    <t>SHANDONG ZHENGFANG HOLDI</t>
  </si>
  <si>
    <t>山东正方控股集团有限</t>
  </si>
  <si>
    <t>CSCIF ASIA LTD</t>
  </si>
  <si>
    <t>CHINA SECURITIES FINANCE</t>
  </si>
  <si>
    <t>Baa1/--/--</t>
  </si>
  <si>
    <t>6066 HK</t>
  </si>
  <si>
    <t>Baa1/BBB+/BBB+</t>
  </si>
  <si>
    <t>Baa1/--/BBB+</t>
  </si>
  <si>
    <t>2023/12/19</t>
  </si>
  <si>
    <t>2026/12/19</t>
  </si>
  <si>
    <t>--/BBB+/BBB+</t>
  </si>
  <si>
    <t>CHINA EVERBRIGHT BK/LUX</t>
  </si>
  <si>
    <t>LU</t>
  </si>
  <si>
    <t>China Everbright Bank Co Ltd/L</t>
  </si>
  <si>
    <t>601818 CH</t>
  </si>
  <si>
    <t>Baa2/BBB+/BBB+</t>
  </si>
  <si>
    <t>JIANTOU INTL HK CO</t>
  </si>
  <si>
    <t>Jiande State Owned Assets Inve</t>
  </si>
  <si>
    <t>建投国际(香港)有限公</t>
  </si>
  <si>
    <t>1555174D CH</t>
  </si>
  <si>
    <t>CHINA SEC INTL INVEST</t>
  </si>
  <si>
    <t>CHINA SECURITIES INTL FI</t>
  </si>
  <si>
    <t>2173618D HK</t>
  </si>
  <si>
    <t>2024/01/17</t>
  </si>
  <si>
    <t>2024/02/21</t>
  </si>
  <si>
    <t>11/12/2023</t>
  </si>
  <si>
    <t>2024/06/13</t>
  </si>
  <si>
    <t>2023/12/11</t>
  </si>
  <si>
    <t>2024/03/14</t>
  </si>
  <si>
    <t>BOCOM LEASING MGMT</t>
  </si>
  <si>
    <t>Bank of Communications Financi</t>
  </si>
  <si>
    <t>A3/A-/A</t>
  </si>
  <si>
    <t>A3/--/A-</t>
  </si>
  <si>
    <t>交银租赁管理香港有限</t>
  </si>
  <si>
    <t>A2/A-/A</t>
  </si>
  <si>
    <t>2026/12/20</t>
  </si>
  <si>
    <t>3328 HK</t>
  </si>
  <si>
    <t>2023/12/18</t>
  </si>
  <si>
    <t>2026/12/18</t>
  </si>
  <si>
    <t>PINGTAN PILOT ZONE DEV</t>
  </si>
  <si>
    <t>平潭综合实验区城市发</t>
  </si>
  <si>
    <t>//</t>
  </si>
  <si>
    <t>CSCIF 5.6 12/19/24</t>
  </si>
  <si>
    <t>XS2737024583</t>
  </si>
  <si>
    <t>中信建投国际 5.6 2024-12-19</t>
  </si>
  <si>
    <t>1.0000</t>
  </si>
  <si>
    <t>1.0Y</t>
  </si>
  <si>
    <t>2024-12-29</t>
  </si>
  <si>
    <t>到期一次还本付息</t>
  </si>
  <si>
    <t>泰安市城市发展投资有限公司</t>
  </si>
  <si>
    <t>TAICIT 8.9 12/20/24</t>
  </si>
  <si>
    <t>XS2721113756</t>
  </si>
  <si>
    <t>泰安城发展 8.9 2024-12-20</t>
  </si>
  <si>
    <t>9.10%区域</t>
  </si>
  <si>
    <t>8.90%</t>
  </si>
  <si>
    <t>泰安市</t>
  </si>
  <si>
    <t>Guotai Junan Securities (Hong Kong) Limited;CLSA Limited;China Securities (International) Brokerage Company Limited</t>
  </si>
  <si>
    <t>用于一般企业用途和现有债务再融资</t>
  </si>
  <si>
    <t>TAICIT</t>
  </si>
  <si>
    <t>2023-12-22</t>
  </si>
  <si>
    <t>2024-06-22</t>
  </si>
  <si>
    <t>泰山城市投资有限公司</t>
  </si>
  <si>
    <t>Zhongtai International;Hua Xia Bank Co., Limited Hong Kong Branch;Haitong Bank, Macau Branch</t>
  </si>
  <si>
    <t>CLSA Limited;Zhongtai International;Hua Xia Bank Co., Limited Hong Kong Branch;Guotai Junan Securities (Hong Kong) Limited;China Securities (International) Brokerage Company Limited;Haitong Bank, Macau Branch</t>
  </si>
  <si>
    <t>如东县金鑫交通工程建设投资有限公司</t>
  </si>
  <si>
    <t>RUDOTR 5.7 12/20/26</t>
  </si>
  <si>
    <t>XS2736886412</t>
  </si>
  <si>
    <t>金鑫交通 5.7 2026-12-20</t>
  </si>
  <si>
    <t>6.2%区域</t>
  </si>
  <si>
    <t>5.70%</t>
  </si>
  <si>
    <t>SBLC</t>
  </si>
  <si>
    <t>南京银行股份有限公司南通分行</t>
  </si>
  <si>
    <t>江苏省</t>
  </si>
  <si>
    <t>南通市</t>
  </si>
  <si>
    <t>Guotai Junan Securities (Hong Kong) Limited;Tensant Securities Limited</t>
  </si>
  <si>
    <t>为离岸债务再融资</t>
  </si>
  <si>
    <t>RUDOTR</t>
  </si>
  <si>
    <t>控制权变更回售@100%</t>
  </si>
  <si>
    <t>Soochow Securities Company Limited;Zhongtai International;Industrial Bank Co., Ltd. Hong Kong Branch;CMBC Capital Holdings;CNCB (Hong Kong) Capital Limited;CLSA Securities Limited;Donghai International Securities (Hong Kong) Limited;Haitong International Securities Company Limited</t>
  </si>
  <si>
    <t>Soochow Securities Company Limited;Zhongtai International;Industrial Bank Co., Ltd. Hong Kong Branch;CMBC Capital Holdings;CNCB (Hong Kong) Capital Limited;Guotai Junan Securities (Hong Kong) Limited;CLSA Securities Limited;Tensant Securities Limited;Donghai International Securities (Hong Kong) Limited;Haitong International Securities Company Limited</t>
  </si>
  <si>
    <t>济南章丘控股集团有限公司</t>
  </si>
  <si>
    <t>JNZQHO 7 12/19/24</t>
  </si>
  <si>
    <t>HK0000976412</t>
  </si>
  <si>
    <t>章丘控股 7 2024-12-19</t>
  </si>
  <si>
    <t>7%</t>
  </si>
  <si>
    <t>章丘区</t>
  </si>
  <si>
    <t>China Credit International Securities Co., Limited;BOCOM International Securities Limited;CLSA Limited;Shenwan Hongyuan Securities (H.K.) Limited</t>
  </si>
  <si>
    <t>偿还有息债务及补充营运资金</t>
  </si>
  <si>
    <t>JNZQHO</t>
  </si>
  <si>
    <t>China Zheshang Bank Co., Ltd. Hong Kong Branch;Hua Xia Bank Co., Limited Hong Kong Branch;Dongxing Securities (Hong Kong) Company Limited;Guotai Junan International Holdings;Yuan Tong Global Securities Limited;Shun Heng Securities Limited;China Galaxy International Securities (Hong Kong) Co., Limited;Antai Securities Limited;CNCB Capital;Zhongtai International Securities Limited;Shanxi Securities International Limited;Pulun International Securities Limited;Tung Yat Securities Limited;Haitong International Securities Company Limited;Haitong Bank, Macau Branch</t>
  </si>
  <si>
    <t>CNCB Capital;Shanxi Securities International Limited;CLSA Limited;Guotai Junan International Holdings;Yuan Tong Global Securities Limited;Shenwan Hongyuan Securities (H.K.) Limited;Shun Heng Securities Limited;Dongxing Securities (Hong Kong) Company Limited;Tung Yat Securities Limited;Zhongtai International Securities Limited;China Credit International Securities Co., Limited;Hua Xia Bank Co., Limited Hong Kong Branch;BOCOM International Securities Limited;China Zheshang Bank Co., Ltd. Hong Kong Branch;China Galaxy International Securities (Hong Kong) Co., Limited;Antai Securities Limited;Pulun International Securities Limited;Haitong International Securities Company Limited;Haitong Bank, Macau Branch</t>
  </si>
  <si>
    <t>郴州市福天建设发展有限公司</t>
  </si>
  <si>
    <t>CZFTCD 4.6 12/22/26</t>
  </si>
  <si>
    <t>HK0000976032</t>
  </si>
  <si>
    <t>郴州福天建发 4.6 2026-12-22</t>
  </si>
  <si>
    <t>2026-12-22</t>
  </si>
  <si>
    <t>4.6%区域</t>
  </si>
  <si>
    <t>4.6%</t>
  </si>
  <si>
    <t>渤海银行股份有限公司长沙分行</t>
  </si>
  <si>
    <t>湖南省</t>
  </si>
  <si>
    <t>郴州市</t>
  </si>
  <si>
    <t>TFI Securities and Futures Limited;JA Securities Limited</t>
  </si>
  <si>
    <t>其他</t>
  </si>
  <si>
    <t>用于项目建设及补充发行人营运资金</t>
  </si>
  <si>
    <t>CZFTCD</t>
  </si>
  <si>
    <t>China Zheshang Bank Co., Ltd. Hong Kong Branch;Industrial Bank Co., Ltd. Hong Kong Branch;GF Securities (Hong Kong) Brokerage Limited;China CITIC Bank International Limited;Harmonia Capital Limited;Excellent Tide Securities Limited;China Galaxy International Securities (Hong Kong) Co., Limited;Zheshang International Financial Holdings Co., Limited;HUNG SING SECURITIES LIMITED;SunRiver International Securities Group Limited;Pearl International Securities Limited;Shenwan Hongyuan Securities (H.K.) Limited;Huafu International Securities Limited;Guosen Securities (HK) Capital Company Limited;China Industrial Securities International Brokerage Limited;Donghai International Securities (Hong Kong) Limited;Soochow Securities International Brokerage Limited;Guoyuan Securities Brokerage (Hong Kong) Limited;Guolian Securities International Capital Co., Limited</t>
  </si>
  <si>
    <t>Zheshang International Financial Holdings Co., Limited;Shenwan Hongyuan Securities (H.K.) Limited;TFI Securities and Futures Limited;Guosen Securities (HK) Capital Company Limited;Guoyuan Securities Brokerage (Hong Kong) Limited;GF Securities (Hong Kong) Brokerage Limited;China Industrial Securities International Brokerage Limited;Pearl International Securities Limited;Huafu International Securities Limited;Guolian Securities International Capital Co., Limited;Industrial Bank Co., Ltd. Hong Kong Branch;China Zheshang Bank Co., Ltd. Hong Kong Branch;China CITIC Bank International Limited;China Galaxy International Securities (Hong Kong) Co., Limited;Soochow Securities International Brokerage Limited;HUNG SING SECURITIES LIMITED;SunRiver International Securities Group Limited;Harmonia Capital Limited;Donghai International Securities (Hong Kong) Limited;Excellent Tide Securities Limited;JA Securities Limited</t>
  </si>
  <si>
    <t>CHEVBK 3 12/18/26</t>
  </si>
  <si>
    <t>BBG01KM3KSL6</t>
  </si>
  <si>
    <t>中国光大银行 3 2026-12-18</t>
  </si>
  <si>
    <t>2.9726</t>
  </si>
  <si>
    <t>Bank of China (Hong Kong) Limited</t>
  </si>
  <si>
    <t>2023-12-28</t>
  </si>
  <si>
    <t>中信证券国际有限公司</t>
  </si>
  <si>
    <t>CSILTD 5.75 03/21/24</t>
  </si>
  <si>
    <t>HK0000979473</t>
  </si>
  <si>
    <t>中信证券国际 5.75 2024-03-21</t>
  </si>
  <si>
    <t>--/BBB+</t>
  </si>
  <si>
    <t>2024-03-21</t>
  </si>
  <si>
    <t>深圳市</t>
  </si>
  <si>
    <t>94D</t>
  </si>
  <si>
    <t>CSILTD</t>
  </si>
  <si>
    <t>CSI MTN LTD</t>
  </si>
  <si>
    <t>HZJT PP (DimSum)第三方费用</t>
  </si>
  <si>
    <t>GHATG 2023新规固定费用</t>
  </si>
  <si>
    <t>Camphor Tree新规固定费用</t>
  </si>
  <si>
    <t>【For Ref】Fengcheng 第三方费用</t>
  </si>
  <si>
    <t>Launch</t>
  </si>
  <si>
    <t>Connection 2023新规支付时间</t>
  </si>
  <si>
    <t>Celadon</t>
  </si>
  <si>
    <t>慈溪国投</t>
  </si>
  <si>
    <t>34bps</t>
  </si>
  <si>
    <t>-9bps</t>
  </si>
  <si>
    <t>17bps</t>
  </si>
  <si>
    <t>3bps</t>
  </si>
  <si>
    <t>5bps</t>
  </si>
  <si>
    <t>-28bps</t>
  </si>
  <si>
    <t>21bps</t>
  </si>
  <si>
    <t>-33bps</t>
  </si>
  <si>
    <t>29bps</t>
  </si>
  <si>
    <t>-31bps</t>
  </si>
  <si>
    <t>4bps</t>
  </si>
  <si>
    <t>46bps</t>
  </si>
  <si>
    <t>15/12/2023</t>
  </si>
  <si>
    <t>TAISHAN CITY INVESTMENT</t>
  </si>
  <si>
    <t>TAIAN CITY DEV INVST</t>
  </si>
  <si>
    <t>1914317D CH</t>
  </si>
  <si>
    <t>Taishan City Investment Co Ltd</t>
  </si>
  <si>
    <t>Taian City Development and Investment Co Ltd</t>
  </si>
  <si>
    <t>2023/12/22</t>
  </si>
  <si>
    <t>RUDONG JINXIN TRA ENG</t>
  </si>
  <si>
    <t>如东县金鑫交通工程建</t>
  </si>
  <si>
    <t>Bank of Nanjing/Nantong</t>
  </si>
  <si>
    <t>JINAN ZHANGQIU HOLD</t>
  </si>
  <si>
    <t>济南章丘控股集团有限</t>
  </si>
  <si>
    <t>CZ FUTIAN CONS DEVELOP</t>
  </si>
  <si>
    <t>郴州市福天建设发展有</t>
  </si>
  <si>
    <t>China Bohai Bank Co Ltd</t>
  </si>
  <si>
    <t>2026/12/22</t>
  </si>
  <si>
    <t>2023/12/28</t>
  </si>
  <si>
    <t>CITIC SECURITIES INTERNA</t>
  </si>
  <si>
    <t>0335254D HK</t>
  </si>
  <si>
    <t>--/--/BBB+</t>
  </si>
  <si>
    <t>CSI MTN Ltd</t>
  </si>
  <si>
    <t>CITIC Securities International Co Ltd</t>
  </si>
  <si>
    <t>2024/03/21</t>
  </si>
  <si>
    <t>600030 CH</t>
  </si>
  <si>
    <t>CHENGDU XINJIN IND DEV</t>
  </si>
  <si>
    <t>成都新津城市产业发展</t>
  </si>
  <si>
    <t>12/12/2023 00:00</t>
  </si>
  <si>
    <t>US</t>
  </si>
  <si>
    <t>1)</t>
  </si>
  <si>
    <t>纽约联储1年通胀预期</t>
  </si>
  <si>
    <t>Nov</t>
  </si>
  <si>
    <t>NYCNM1IR Index</t>
  </si>
  <si>
    <t>12/12/2023 19:00</t>
  </si>
  <si>
    <t>2)</t>
  </si>
  <si>
    <t>NFIB中小企业乐观程度指数</t>
  </si>
  <si>
    <t>SBOITOTL Index</t>
  </si>
  <si>
    <t>12/12/2023 21:30</t>
  </si>
  <si>
    <t>3)</t>
  </si>
  <si>
    <t>CPI 月环比</t>
  </si>
  <si>
    <t>CPI CHNG Index</t>
  </si>
  <si>
    <t>4)</t>
  </si>
  <si>
    <t>CPI（除食品与能源）月环比</t>
  </si>
  <si>
    <t>CPUPXCHG Index</t>
  </si>
  <si>
    <t>5)</t>
  </si>
  <si>
    <t>CPI 同比</t>
  </si>
  <si>
    <t>CPI YOY Index</t>
  </si>
  <si>
    <t>6)</t>
  </si>
  <si>
    <t>CPI（除食品和能源）同比</t>
  </si>
  <si>
    <t>CPI XYOY Index</t>
  </si>
  <si>
    <t>7)</t>
  </si>
  <si>
    <t>CPI指数（未经季调）</t>
  </si>
  <si>
    <t>CPURNSA Index</t>
  </si>
  <si>
    <t>8)</t>
  </si>
  <si>
    <t>CPI核心指数 经季调</t>
  </si>
  <si>
    <t>CPUPAXFE Index</t>
  </si>
  <si>
    <t>9)</t>
  </si>
  <si>
    <t>实际平均时薪(同比)</t>
  </si>
  <si>
    <t>REALYRAW Index</t>
  </si>
  <si>
    <t>10)</t>
  </si>
  <si>
    <t>实际平均每周同比盈利</t>
  </si>
  <si>
    <t>REALYRAE Index</t>
  </si>
  <si>
    <t>12/13/2023 03:00</t>
  </si>
  <si>
    <t>11)</t>
  </si>
  <si>
    <t>预算月报</t>
  </si>
  <si>
    <t>-$317.0b</t>
  </si>
  <si>
    <t>-$314.0b</t>
  </si>
  <si>
    <t>-$248.5b</t>
  </si>
  <si>
    <t>FDDSSD Index</t>
  </si>
  <si>
    <t>12/13/2023 20:00</t>
  </si>
  <si>
    <t>12)</t>
  </si>
  <si>
    <t>周度MBA抵押贷款申请指数环比</t>
  </si>
  <si>
    <t>MBAVCHNG Index</t>
  </si>
  <si>
    <t>12/13/2023 21:30</t>
  </si>
  <si>
    <t>13)</t>
  </si>
  <si>
    <t>生产者价格环比</t>
  </si>
  <si>
    <t>FDIDFDMO Index</t>
  </si>
  <si>
    <t>14)</t>
  </si>
  <si>
    <t>PPI（除食品与能源）月环比</t>
  </si>
  <si>
    <t>FDIDSGMO Index</t>
  </si>
  <si>
    <t>15)</t>
  </si>
  <si>
    <t>PPI (除食品、能源及贸易)月环比</t>
  </si>
  <si>
    <t>FDIDSGUM Index</t>
  </si>
  <si>
    <t>16)</t>
  </si>
  <si>
    <t>PPI最终需求 同比</t>
  </si>
  <si>
    <t>FDIUFDYO Index</t>
  </si>
  <si>
    <t>17)</t>
  </si>
  <si>
    <t>PPI（除食品与能源）同比</t>
  </si>
  <si>
    <t>FDIUSGYO Index</t>
  </si>
  <si>
    <t>18)</t>
  </si>
  <si>
    <t>PPI (除食品、能源及贸易)同比</t>
  </si>
  <si>
    <t>FDIUSGUY Index</t>
  </si>
  <si>
    <t>12/14/2023 03:00</t>
  </si>
  <si>
    <t>19)</t>
  </si>
  <si>
    <t>FOMC利率决策(上限)</t>
  </si>
  <si>
    <t>FDTR Index</t>
  </si>
  <si>
    <t>20)</t>
  </si>
  <si>
    <t>FOMC利率决策(下限)</t>
  </si>
  <si>
    <t>FDTRFTRL Index</t>
  </si>
  <si>
    <t>21)</t>
  </si>
  <si>
    <t>储备余额利率</t>
  </si>
  <si>
    <t>IRRBIOER Index</t>
  </si>
  <si>
    <t>12/14/2023 21:30</t>
  </si>
  <si>
    <t>22)</t>
  </si>
  <si>
    <t>零售销售月环比</t>
  </si>
  <si>
    <t>RSTAMOM Index</t>
  </si>
  <si>
    <t>23)</t>
  </si>
  <si>
    <t>零售销售（除汽车）月环比</t>
  </si>
  <si>
    <t>RSTAXMOM Index</t>
  </si>
  <si>
    <t>24)</t>
  </si>
  <si>
    <t>零售销售（除汽车与汽油）</t>
  </si>
  <si>
    <t>RSTAXAG% Index</t>
  </si>
  <si>
    <t>25)</t>
  </si>
  <si>
    <t>零售销售对照小组</t>
  </si>
  <si>
    <t>RSTAXAGM Index</t>
  </si>
  <si>
    <t>26)</t>
  </si>
  <si>
    <t>周度首次申领失业救济人数</t>
  </si>
  <si>
    <t>220k</t>
  </si>
  <si>
    <t>202k</t>
  </si>
  <si>
    <t>221k</t>
  </si>
  <si>
    <t>INJCJC Index</t>
  </si>
  <si>
    <t>27)</t>
  </si>
  <si>
    <t>持续领取失业救济人数</t>
  </si>
  <si>
    <t>1879k</t>
  </si>
  <si>
    <t>1876k</t>
  </si>
  <si>
    <t>1861k</t>
  </si>
  <si>
    <t>1856k</t>
  </si>
  <si>
    <t>INJCSP Index</t>
  </si>
  <si>
    <t>28)</t>
  </si>
  <si>
    <t>进口价格指数月环比</t>
  </si>
  <si>
    <t>IMP1CHNG Index</t>
  </si>
  <si>
    <t>29)</t>
  </si>
  <si>
    <t>进口价格指数(除石油)月环比</t>
  </si>
  <si>
    <t>IMP1XPM% Index</t>
  </si>
  <si>
    <t>30)</t>
  </si>
  <si>
    <t>进口价格指数同比</t>
  </si>
  <si>
    <t>IMP1YOY% Index</t>
  </si>
  <si>
    <t>31)</t>
  </si>
  <si>
    <t>出口价格指数月环比</t>
  </si>
  <si>
    <t>EXP1CMOM Index</t>
  </si>
  <si>
    <t>32)</t>
  </si>
  <si>
    <t>出口价格指数同比</t>
  </si>
  <si>
    <t>EXP1CYOY Index</t>
  </si>
  <si>
    <t>12/14/2023 23:00</t>
  </si>
  <si>
    <t>33)</t>
  </si>
  <si>
    <t>营运库存</t>
  </si>
  <si>
    <t>Oct</t>
  </si>
  <si>
    <t>MTIBCHNG Index</t>
  </si>
  <si>
    <t>12/15/2023 21:30</t>
  </si>
  <si>
    <t>34)</t>
  </si>
  <si>
    <t>纽约州制造业调查指数</t>
  </si>
  <si>
    <t>Dec</t>
  </si>
  <si>
    <t>EMPRGBCI Index</t>
  </si>
  <si>
    <t>12/15/2023 22:15</t>
  </si>
  <si>
    <t>35)</t>
  </si>
  <si>
    <t>工业产值(月环比)</t>
  </si>
  <si>
    <t>IP CHNG Index</t>
  </si>
  <si>
    <t>36)</t>
  </si>
  <si>
    <t>设备使用率</t>
  </si>
  <si>
    <t>CPTICHNG Index</t>
  </si>
  <si>
    <t>37)</t>
  </si>
  <si>
    <t>制造业(SIC)产值</t>
  </si>
  <si>
    <t>IPMGCHNG Index</t>
  </si>
  <si>
    <t>12/15/2023 22:45</t>
  </si>
  <si>
    <t>38)</t>
  </si>
  <si>
    <t>标普全球-美国制造业PMI</t>
  </si>
  <si>
    <t>Dec P</t>
  </si>
  <si>
    <t>MPMIUSMA Index</t>
  </si>
  <si>
    <t>39)</t>
  </si>
  <si>
    <t>标普全球-美国服务业PMI</t>
  </si>
  <si>
    <t>MPMIUSSA Index</t>
  </si>
  <si>
    <t>40)</t>
  </si>
  <si>
    <t>标普全球-美国综合PMI</t>
  </si>
  <si>
    <t>MPMIUSCA Index</t>
  </si>
  <si>
    <t>12/18/2023 21:30</t>
  </si>
  <si>
    <t>41)</t>
  </si>
  <si>
    <t>纽约联储服务业商业活动</t>
  </si>
  <si>
    <t>NYBLCNBA Index</t>
  </si>
  <si>
    <t>12/18/2023 23:00</t>
  </si>
  <si>
    <t>42)</t>
  </si>
  <si>
    <t>NAHB住宅市场指数</t>
  </si>
  <si>
    <t>USHBMIDX Index</t>
  </si>
  <si>
    <t>12/19/2023 21:30</t>
  </si>
  <si>
    <t>43)</t>
  </si>
  <si>
    <t>新宅开工指数</t>
  </si>
  <si>
    <t>1360k</t>
  </si>
  <si>
    <t>1372k</t>
  </si>
  <si>
    <t>NHSPSTOT Index</t>
  </si>
  <si>
    <t>44)</t>
  </si>
  <si>
    <t>建筑许可</t>
  </si>
  <si>
    <t>1460k</t>
  </si>
  <si>
    <t>1487k</t>
  </si>
  <si>
    <t>1498k</t>
  </si>
  <si>
    <t>NHSPATOT Index</t>
  </si>
  <si>
    <t>45)</t>
  </si>
  <si>
    <t>新宅开工月环比</t>
  </si>
  <si>
    <t>NHCHSTCH Index</t>
  </si>
  <si>
    <t>46)</t>
  </si>
  <si>
    <t>建设许可月环比</t>
  </si>
  <si>
    <t>NHCHATCH Index</t>
  </si>
  <si>
    <t>12/20/2023 05:00</t>
  </si>
  <si>
    <t>47)</t>
  </si>
  <si>
    <t>长期净TIC流量</t>
  </si>
  <si>
    <t>-$1.7b</t>
  </si>
  <si>
    <t>FRNTTOTL Index</t>
  </si>
  <si>
    <t>48)</t>
  </si>
  <si>
    <t>净TIC流量总计</t>
  </si>
  <si>
    <t>-$67.4b</t>
  </si>
  <si>
    <t>FRNTTNET Index</t>
  </si>
  <si>
    <t>12/20/2023 20:00</t>
  </si>
  <si>
    <t>49)</t>
  </si>
  <si>
    <t>12/20/2023 21:30</t>
  </si>
  <si>
    <t>50)</t>
  </si>
  <si>
    <t>经常项目余额</t>
  </si>
  <si>
    <t>3Q</t>
  </si>
  <si>
    <t>-$196.0b</t>
  </si>
  <si>
    <t>-$212.1b</t>
  </si>
  <si>
    <t>USCABAL Index</t>
  </si>
  <si>
    <t>12/20/2023 23:00</t>
  </si>
  <si>
    <t>51)</t>
  </si>
  <si>
    <t>二手房销量年率</t>
  </si>
  <si>
    <t>3.77m</t>
  </si>
  <si>
    <t>3.79m</t>
  </si>
  <si>
    <t>ETSLTOTL Index</t>
  </si>
  <si>
    <t>52)</t>
  </si>
  <si>
    <t>旧宅销售 月环比</t>
  </si>
  <si>
    <t>ETSLMOM Index</t>
  </si>
  <si>
    <t>53)</t>
  </si>
  <si>
    <t>世界大型企业研究会消费者信心指数</t>
  </si>
  <si>
    <t>CONCCONF Index</t>
  </si>
  <si>
    <t>54)</t>
  </si>
  <si>
    <t>经济咨商局当前状况</t>
  </si>
  <si>
    <t>CONCPSIT Index</t>
  </si>
  <si>
    <t>55)</t>
  </si>
  <si>
    <t>经济咨商局预期</t>
  </si>
  <si>
    <t>CONCEXP Index</t>
  </si>
  <si>
    <t>12/21/2023 21:30</t>
  </si>
  <si>
    <t>56)</t>
  </si>
  <si>
    <t>GDP环比折合年率</t>
  </si>
  <si>
    <t>3Q T</t>
  </si>
  <si>
    <t>GDP CQOQ Index</t>
  </si>
  <si>
    <t>57)</t>
  </si>
  <si>
    <t>个人消费</t>
  </si>
  <si>
    <t>GDPCTOT% Index</t>
  </si>
  <si>
    <t>58)</t>
  </si>
  <si>
    <t>GDP价格指数</t>
  </si>
  <si>
    <t>GDP PIQQ Index</t>
  </si>
  <si>
    <t>59)</t>
  </si>
  <si>
    <t>核心PCE价格指数季环比</t>
  </si>
  <si>
    <t>GDPCPCEC Index</t>
  </si>
  <si>
    <t>60)</t>
  </si>
  <si>
    <t>215k</t>
  </si>
  <si>
    <t>61)</t>
  </si>
  <si>
    <t>1880k</t>
  </si>
  <si>
    <t>62)</t>
  </si>
  <si>
    <t>费城联储企业前景</t>
  </si>
  <si>
    <t>OUTFGAF Index</t>
  </si>
  <si>
    <t>12/21/2023 23:00</t>
  </si>
  <si>
    <t>63)</t>
  </si>
  <si>
    <t>世界大型企业研究会领先指数环比</t>
  </si>
  <si>
    <t>LEI CHNG Index</t>
  </si>
  <si>
    <t>12/22/2023 00:00</t>
  </si>
  <si>
    <t>64)</t>
  </si>
  <si>
    <t>堪萨斯城联储制造业活动指数</t>
  </si>
  <si>
    <t>KCLSSACI Index</t>
  </si>
  <si>
    <t>12/22/2023 21:30</t>
  </si>
  <si>
    <t>65)</t>
  </si>
  <si>
    <t>个人收入环比</t>
  </si>
  <si>
    <t>PITLCHNG Index</t>
  </si>
  <si>
    <t>66)</t>
  </si>
  <si>
    <t>个人支出环比</t>
  </si>
  <si>
    <t>PCE CRCH Index</t>
  </si>
  <si>
    <t>67)</t>
  </si>
  <si>
    <t>实际个人支出</t>
  </si>
  <si>
    <t>PCE CHNC Index</t>
  </si>
  <si>
    <t>68)</t>
  </si>
  <si>
    <t>PCE平减指数月环比</t>
  </si>
  <si>
    <t>PCE DEFM Index</t>
  </si>
  <si>
    <t>69)</t>
  </si>
  <si>
    <t>PCE平减指数同比</t>
  </si>
  <si>
    <t>PCE DEFY Index</t>
  </si>
  <si>
    <t>70)</t>
  </si>
  <si>
    <t>PCE核心平减指数月环比</t>
  </si>
  <si>
    <t>PCE CMOM Index</t>
  </si>
  <si>
    <t>71)</t>
  </si>
  <si>
    <t>PCE核心平减指数年同比</t>
  </si>
  <si>
    <t>PCE CYOY Index</t>
  </si>
  <si>
    <t>72)</t>
  </si>
  <si>
    <t>耐用品订单环比</t>
  </si>
  <si>
    <t>Nov P</t>
  </si>
  <si>
    <t>DGNOCHNG Index</t>
  </si>
  <si>
    <t>73)</t>
  </si>
  <si>
    <t>耐用消费品(除运输类)</t>
  </si>
  <si>
    <t>DGNOXTCH Index</t>
  </si>
  <si>
    <t>74)</t>
  </si>
  <si>
    <t>非国防资本货物订单(飞机除外)</t>
  </si>
  <si>
    <t>CGNOXAI% Index</t>
  </si>
  <si>
    <t>75)</t>
  </si>
  <si>
    <t>非国防资本货物出货(飞机除外)</t>
  </si>
  <si>
    <t>CGSHXAI% Index</t>
  </si>
  <si>
    <t>12/22/2023 22:00</t>
  </si>
  <si>
    <t>76)</t>
  </si>
  <si>
    <t>彭博12月美国调查</t>
  </si>
  <si>
    <t>12/22/2023 23:00</t>
  </si>
  <si>
    <t>77)</t>
  </si>
  <si>
    <t>新建住宅销量年率</t>
  </si>
  <si>
    <t>688k</t>
  </si>
  <si>
    <t>679k</t>
  </si>
  <si>
    <t>NHSLTOT Index</t>
  </si>
  <si>
    <t>78)</t>
  </si>
  <si>
    <t>新建住宅销售 月环比</t>
  </si>
  <si>
    <t>NHSLCHNG Index</t>
  </si>
  <si>
    <t>79)</t>
  </si>
  <si>
    <t>密歇根大学消费者信心指数</t>
  </si>
  <si>
    <t>Dec F</t>
  </si>
  <si>
    <t>CONSSENT Index</t>
  </si>
  <si>
    <t>80)</t>
  </si>
  <si>
    <t>密歇根大学预期</t>
  </si>
  <si>
    <t>CONSEXP Index</t>
  </si>
  <si>
    <t>81)</t>
  </si>
  <si>
    <t>密歇根大学现况</t>
  </si>
  <si>
    <t>CONSCURR Index</t>
  </si>
  <si>
    <t>82)</t>
  </si>
  <si>
    <t>密歇根大学1年通胀</t>
  </si>
  <si>
    <t>CONSPXMD Index</t>
  </si>
  <si>
    <t>83)</t>
  </si>
  <si>
    <t>密歇根大学5-10年通胀</t>
  </si>
  <si>
    <t>CONSP5MD Index</t>
  </si>
  <si>
    <t>12/23/2023 00:00</t>
  </si>
  <si>
    <t>84)</t>
  </si>
  <si>
    <t>堪萨斯城联储服务业活动</t>
  </si>
  <si>
    <t>KCSSMCOM Index</t>
  </si>
  <si>
    <t>12/13/2023 17:00</t>
  </si>
  <si>
    <t>CH</t>
  </si>
  <si>
    <t>总融资人民币</t>
  </si>
  <si>
    <t>2595.0b</t>
  </si>
  <si>
    <t>2450.0b</t>
  </si>
  <si>
    <t>1850.0b</t>
  </si>
  <si>
    <t>1844.1b</t>
  </si>
  <si>
    <t>CNLNASF Index</t>
  </si>
  <si>
    <t>新增人民币贷款</t>
  </si>
  <si>
    <t>1300.0b</t>
  </si>
  <si>
    <t>1090.0b</t>
  </si>
  <si>
    <t>738.4b</t>
  </si>
  <si>
    <t>CNLNNEW Index</t>
  </si>
  <si>
    <t>货币供应M2同比</t>
  </si>
  <si>
    <t>CNMS2YOY Index</t>
  </si>
  <si>
    <t>货币供应M1年同比</t>
  </si>
  <si>
    <t>CNMS1YOY Index</t>
  </si>
  <si>
    <t>货币供应M0年同比</t>
  </si>
  <si>
    <t>CNMS0YOY Index</t>
  </si>
  <si>
    <t>12/14/2023 16:19</t>
  </si>
  <si>
    <t>彭博12月中国调查 (表格)</t>
  </si>
  <si>
    <t>12/15/2023 09:20</t>
  </si>
  <si>
    <t>1-Yr Medium-Term Lending Facility Rate</t>
  </si>
  <si>
    <t>CHLLM1YR Index</t>
  </si>
  <si>
    <t>1-Yr Medium-Term Lending Facilities Volume</t>
  </si>
  <si>
    <t>975.0b</t>
  </si>
  <si>
    <t>1450.0b</t>
  </si>
  <si>
    <t>CHLLM1YV Index</t>
  </si>
  <si>
    <t>12/15/2023 09:30</t>
  </si>
  <si>
    <t>新建住宅均价环比</t>
  </si>
  <si>
    <t>CHHEAVGM Index</t>
  </si>
  <si>
    <t>12/15/2023 10:00</t>
  </si>
  <si>
    <t>工业增加值同比</t>
  </si>
  <si>
    <t>CHVAIOY Index</t>
  </si>
  <si>
    <t>工业增加值年迄今同比</t>
  </si>
  <si>
    <t>CHVAICY Index</t>
  </si>
  <si>
    <t>社会消费品零售总额同比</t>
  </si>
  <si>
    <t>CNRSCYOY Index</t>
  </si>
  <si>
    <t>社会消费品零售</t>
  </si>
  <si>
    <t>CNRSACMY Index</t>
  </si>
  <si>
    <t>固定资产除农村年迄今同比</t>
  </si>
  <si>
    <t>CNFAYOY Index</t>
  </si>
  <si>
    <t>物业投资年至今同比</t>
  </si>
  <si>
    <t>CHRXCINY Index</t>
  </si>
  <si>
    <t>Residential Property Sales YTD YoY</t>
  </si>
  <si>
    <t>CHRXSARY Index</t>
  </si>
  <si>
    <t>调查失业率</t>
  </si>
  <si>
    <t>CNUESRU Index</t>
  </si>
  <si>
    <t>12/15/2023 17:00</t>
  </si>
  <si>
    <t>中国银行结售汇 - 银行代客</t>
  </si>
  <si>
    <t>-166.4b</t>
  </si>
  <si>
    <t>-57.8b</t>
  </si>
  <si>
    <t>CNFZNCC Index</t>
  </si>
  <si>
    <t>12/15/2023 12/18</t>
  </si>
  <si>
    <t>FDI YTD YoY CNY</t>
  </si>
  <si>
    <t>CNDIACRY Index</t>
  </si>
  <si>
    <t>12/20/2023 09:15</t>
  </si>
  <si>
    <t>5-Year Loan Prime Rate</t>
  </si>
  <si>
    <t>CHLRLPR5 Index</t>
  </si>
  <si>
    <t>1-Year Loan Prime Rate</t>
  </si>
  <si>
    <t>CHLRLPR1 Index</t>
  </si>
  <si>
    <t>12/21/2023 09:00</t>
  </si>
  <si>
    <t>Swift全球支付人民币</t>
  </si>
  <si>
    <t>SWFTCNY Index</t>
  </si>
  <si>
    <t>12/11/2023 15:30</t>
  </si>
  <si>
    <t>EC</t>
  </si>
  <si>
    <t>SURVEY REPORT: Euro Area Economic Forecasts in Dec. 2023</t>
  </si>
  <si>
    <t>12/12/2023 18:00</t>
  </si>
  <si>
    <t>ZEW调查预期</t>
  </si>
  <si>
    <t>GRZEEUEX Index</t>
  </si>
  <si>
    <t>12/13/2023 18:00</t>
  </si>
  <si>
    <t>工业产值经季调月环比</t>
  </si>
  <si>
    <t>EUITEMUM Index</t>
  </si>
  <si>
    <t>工业产值工作日调整同比</t>
  </si>
  <si>
    <t>EUIPEMUY Index</t>
  </si>
  <si>
    <t>12/14/2023 21:15</t>
  </si>
  <si>
    <t>欧洲央行主要再融资利率</t>
  </si>
  <si>
    <t>EURR002W Index</t>
  </si>
  <si>
    <t>欧洲央行边际贷款工具</t>
  </si>
  <si>
    <t>EUORMARG Index</t>
  </si>
  <si>
    <t>欧洲央行存款机制利率</t>
  </si>
  <si>
    <t>EUORDEPO Index</t>
  </si>
  <si>
    <t>HCOB欧元区制造业PMI</t>
  </si>
  <si>
    <t>MPMIEZMA Index</t>
  </si>
  <si>
    <t>HCOB欧元区服务业PMI</t>
  </si>
  <si>
    <t>MPMIEZSA Index</t>
  </si>
  <si>
    <t>HCOB欧元区综合PMI</t>
  </si>
  <si>
    <t>MPMIEZCA Index</t>
  </si>
  <si>
    <t>12/15/2023 18:00</t>
  </si>
  <si>
    <t>贸易余额（经季调）</t>
  </si>
  <si>
    <t>10.0b</t>
  </si>
  <si>
    <t>10.9b</t>
  </si>
  <si>
    <t>9.2b</t>
  </si>
  <si>
    <t>8.7b</t>
  </si>
  <si>
    <t>XTSBEZ Index</t>
  </si>
  <si>
    <t>贸易余额（未经季调）</t>
  </si>
  <si>
    <t>11.1b</t>
  </si>
  <si>
    <t>XTTBEZ Index</t>
  </si>
  <si>
    <t>劳动力成本同比</t>
  </si>
  <si>
    <t>LNTNEMUY Index</t>
  </si>
  <si>
    <t>12/19/2023 18:00</t>
  </si>
  <si>
    <t>Nov F</t>
  </si>
  <si>
    <t>ECCPEMUY Index</t>
  </si>
  <si>
    <t>ECCPEMUM Index</t>
  </si>
  <si>
    <t>核心CPI同比</t>
  </si>
  <si>
    <t>CPEXEMUY Index</t>
  </si>
  <si>
    <t>12/20/2023 15:00</t>
  </si>
  <si>
    <t>EU27 新车注册</t>
  </si>
  <si>
    <t>WCAR25 Y Index</t>
  </si>
  <si>
    <t>12/20/2023 17:00</t>
  </si>
  <si>
    <t>欧洲央行经常项目经季调</t>
  </si>
  <si>
    <t>31.2b</t>
  </si>
  <si>
    <t>EUSATOTN Index</t>
  </si>
  <si>
    <t>12/20/2023 18:00</t>
  </si>
  <si>
    <t>建设产值月环比</t>
  </si>
  <si>
    <t>EUCPTSAM Index</t>
  </si>
  <si>
    <t>建筑产值同比</t>
  </si>
  <si>
    <t>EUCPTWDY Index</t>
  </si>
  <si>
    <t>消费者信心指数</t>
  </si>
  <si>
    <t>EUCCEMU Index</t>
  </si>
  <si>
    <t>Sample【交行】(6)</t>
  </si>
  <si>
    <t>渤海银行(89)</t>
  </si>
  <si>
    <t>交行霍尔果斯(200)</t>
  </si>
  <si>
    <t>华夏银行(300),兴业银行(200),银河自营(50),北京银行(200),浙商银行(50),交行霍尔果斯(200)</t>
  </si>
  <si>
    <t>交行BISL(1)</t>
  </si>
  <si>
    <t>澳门国际银行(45),兴业银行(38),浙江稠州银行(30),邮储银行(30),中信银行(21),华夏银行(19),农银国际(5),兴证国际(1),交行BISL(1)</t>
  </si>
  <si>
    <t>浙商银行,渤海银行</t>
  </si>
  <si>
    <t>华夏银行,兴业银行,浦发银行</t>
  </si>
  <si>
    <t>交行FTU(100)</t>
  </si>
  <si>
    <t>华夏银行(140),浦发银行(40),厦门国际银行(500),兴业银行(50),工银亚洲(40),上海银行(400),农银国际(0),民生总行(0),交行FTU(100)</t>
  </si>
  <si>
    <t>交行BISL(3)</t>
  </si>
  <si>
    <t>浙商银行(39),华侨银行(31),交行BISL(3),厦门国际银行(26),海通银行(12),中信银行(10),信银资本(10),华夏银行(10),银河国际(6),信达国际(0.5)</t>
  </si>
  <si>
    <t>渤海银行(100)</t>
  </si>
  <si>
    <t>交行FTU(139)</t>
  </si>
  <si>
    <t>交行霍尔果斯(112)</t>
  </si>
  <si>
    <t>交行霍尔果斯(112),招银国际(0),兴业银行(112),浙商银行(336)</t>
  </si>
  <si>
    <t>交行FTU(40)</t>
  </si>
  <si>
    <t>浦发银行(150),上海银行(150),厦门国际银行(150),上海农商行(200),北京银行(150),交行FTU(40),兴业银行(10),南京银行(40),江苏银行(110),中信里昂(0)</t>
  </si>
  <si>
    <t>交行BISL(0)</t>
  </si>
  <si>
    <t>交行BISL(2)</t>
  </si>
  <si>
    <t>广发证券,广发证券资管,广发证券,中信里昂,中信证券,中信证券(CSI Capital Mgmt),中金,国元证券,鹏华基金,鹏华基金,兴证国际,民银国际,中信证券,中信证券(CSI Capital Mgmt),国泰君安资管,中信证券,贝莱德,交行BISL(2)</t>
  </si>
  <si>
    <t>浙商银行(700)</t>
  </si>
  <si>
    <t>交行BISL(1.2)</t>
  </si>
  <si>
    <t>广发证券,广发香港,广发证券资管,广发银行,浦银国际资管,浦银国际资管,信银国际资管,信银国际资管,建银国际,信银投资,兴证国际资管,交行BISL(1.2),华泰证券,中信建投</t>
  </si>
  <si>
    <t>交行霍尔果斯(80)</t>
  </si>
  <si>
    <t>兴业银行,浦发银行,北京银行,浙商银行,交行霍尔果斯(80),浦发银行</t>
  </si>
  <si>
    <t>交行霍尔果斯(60)</t>
  </si>
  <si>
    <t>交行霍尔果斯(60),浦发银行,兴业银行,华夏银行,浙商银行,北京银行</t>
  </si>
  <si>
    <t>中信建投,华夏银行(339),兴业银行(25),(50),厦门国际银行(70),浦发银行(190),江苏银行(200),北京银行(50),杭州银行(100),海通银行(6),交行FTU(100)</t>
  </si>
  <si>
    <t>民生总行(20),上海银行(300),杭州银行(60),海通银行(100),海通银行(50),上海农商行(50),国联证券(50),北京银行(180),南京银行(75),南京银行(75),华夏银行(300),交行FTU(100)</t>
  </si>
  <si>
    <t>邮储银行,大连银行,交行BISL(0),(0)</t>
  </si>
  <si>
    <t>交行BISL(0.5)</t>
  </si>
  <si>
    <t>交行FTU(300)</t>
  </si>
  <si>
    <t>交行FTU(80)</t>
  </si>
  <si>
    <t>交行布拉格分行(28)</t>
  </si>
  <si>
    <t>交行霍尔果斯(100)</t>
  </si>
  <si>
    <t>交行BISL(14)</t>
  </si>
  <si>
    <t>交行BISL Sole(100),交行BISL Sole(250)</t>
  </si>
  <si>
    <t>交行BISL(0.2)</t>
  </si>
  <si>
    <t>交行BISL(1.5)</t>
  </si>
  <si>
    <t>渤海银行(5900)</t>
  </si>
  <si>
    <t>交行BISL Sole(0)</t>
  </si>
  <si>
    <t>交行BISL(5),江苏银行(20)</t>
  </si>
  <si>
    <t>交行BISL(10)</t>
  </si>
  <si>
    <t>交行霍尔果斯(161.2),交行霍尔果斯(161.2)</t>
  </si>
  <si>
    <t>交行霍尔果斯(161.2)</t>
  </si>
  <si>
    <t>BISL Sole(External)(140),交行BISL(0)</t>
  </si>
  <si>
    <t>BISL Sole(External)(140)</t>
  </si>
  <si>
    <t>交行BISL Sole(0.2),交银国际资管(0)</t>
  </si>
  <si>
    <t>交行BISL Sole(2)</t>
  </si>
  <si>
    <t>23年12月18日定价</t>
  </si>
  <si>
    <t>龚瑞琪 Rachel</t>
  </si>
  <si>
    <t>3亿USD</t>
  </si>
  <si>
    <t>2024年1月</t>
  </si>
  <si>
    <t>12月20日</t>
  </si>
  <si>
    <t>预计于1月3号定价</t>
  </si>
  <si>
    <t>南平市首单境外债,福建省首单工行备证非金融境外债,创下福建省离岸人民币债券发行利率历史新低</t>
  </si>
  <si>
    <t>12月19日</t>
  </si>
  <si>
    <t>入团,承揽,Launch</t>
  </si>
  <si>
    <t>内江市最低点心债券发行票面记录</t>
  </si>
  <si>
    <t>Launch,承揽</t>
  </si>
  <si>
    <t>武陵</t>
  </si>
  <si>
    <t>12月21日</t>
  </si>
  <si>
    <t>青瓷</t>
  </si>
  <si>
    <t>8mio</t>
  </si>
  <si>
    <t>2023年12月18日</t>
  </si>
  <si>
    <t>交行BISL(5),交行BISL Sole(10),0,交行BISL Sole(10)</t>
  </si>
  <si>
    <t>交行BISL(5),交行BISL Sole(10),交行BISL Sole(10)</t>
  </si>
  <si>
    <t>II期：CNH 不超过3亿人民币/I期：CNH 不超过3亿人民币</t>
  </si>
  <si>
    <t>II：3年期，恒丰银行备证；/I：3年期，重庆三峡银行备证</t>
  </si>
  <si>
    <t>交行BISL Sole(10)</t>
  </si>
  <si>
    <t>下周三11月22日:HK USD fixed rate green bond; DIFC USD floating rate green ;LUX EUR fixed rate green bond</t>
  </si>
  <si>
    <t>交行BISL Sole(1)</t>
  </si>
  <si>
    <t>定价时间未确定;浦发香港备证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</si>
</sst>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_-* #,##0.00_-;\-* #,##0.00_-;_-* &quot;-&quot;??_-;_-@_-"/>
    <numFmt numFmtId="165" formatCode="0.000"/>
    <numFmt numFmtId="166" formatCode="_ * #,##0.00_ ;_ * \-#,##0.00_ ;_ * &quot;-&quot;??_ ;_ @_ "/>
    <numFmt numFmtId="167" formatCode="0.0000%"/>
    <numFmt numFmtId="168" formatCode="yyyy/m/d;@"/>
    <numFmt numFmtId="169" formatCode="0.0"/>
    <numFmt numFmtId="170" formatCode="0_ "/>
    <numFmt numFmtId="171" formatCode="yyyy\-mm\-dd;@"/>
    <numFmt numFmtId="172" formatCode="0.00_);[Red]\(0.00\)"/>
    <numFmt numFmtId="173" formatCode="_-* #,##0_-;\-* #,##0_-;_-* &quot;-&quot;??_-;_-@_-"/>
  </numFmts>
  <fonts count="97">
    <font>
      <sz val="12"/>
      <color theme="1"/>
      <name val="Microsoft JhengHei"/>
      <family val="2"/>
      <charset val="136"/>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11"/>
      <color theme="1"/>
      <name val="Microsoft JhengHei"/>
      <family val="2"/>
      <scheme val="minor"/>
    </font>
    <font>
      <sz val="9"/>
      <name val="Microsoft JhengHei"/>
      <family val="2"/>
      <charset val="136"/>
      <scheme val="minor"/>
    </font>
    <font>
      <sz val="11"/>
      <color theme="1"/>
      <name val="Microsoft JhengHei"/>
      <family val="2"/>
      <charset val="134"/>
      <scheme val="minor"/>
    </font>
    <font>
      <sz val="11"/>
      <color theme="1"/>
      <name val="Microsoft JhengHei"/>
      <family val="2"/>
      <scheme val="minor"/>
    </font>
    <font>
      <sz val="10"/>
      <name val="Arial"/>
      <family val="2"/>
    </font>
    <font>
      <sz val="12"/>
      <color theme="1"/>
      <name val="Microsoft JhengHei"/>
      <family val="2"/>
      <charset val="136"/>
      <scheme val="minor"/>
    </font>
    <font>
      <b/>
      <sz val="10"/>
      <color indexed="9"/>
      <name val="Microsoft JhengHei"/>
      <family val="1"/>
      <charset val="136"/>
      <scheme val="major"/>
    </font>
    <font>
      <sz val="11"/>
      <color indexed="8"/>
      <name val="Microsoft JhengHei"/>
      <family val="2"/>
      <scheme val="minor"/>
    </font>
    <font>
      <sz val="10"/>
      <color theme="1"/>
      <name val="Microsoft JhengHei"/>
      <family val="2"/>
      <charset val="136"/>
      <scheme val="minor"/>
    </font>
    <font>
      <sz val="8"/>
      <color theme="1"/>
      <name val="Microsoft JhengHei"/>
      <family val="2"/>
      <scheme val="minor"/>
    </font>
    <font>
      <sz val="8"/>
      <color theme="0"/>
      <name val="Microsoft JhengHei"/>
      <family val="2"/>
      <scheme val="minor"/>
    </font>
    <font>
      <sz val="8"/>
      <color theme="1"/>
      <name val="Microsoft JhengHei"/>
      <family val="2"/>
      <charset val="136"/>
      <scheme val="minor"/>
    </font>
    <font>
      <sz val="10"/>
      <color rgb="FF000000"/>
      <name val="Arial"/>
      <family val="2"/>
    </font>
    <font>
      <sz val="8"/>
      <color rgb="FF000000"/>
      <name val="Arial"/>
      <family val="2"/>
    </font>
    <font>
      <sz val="8"/>
      <color theme="1"/>
      <name val="Arial"/>
      <family val="2"/>
    </font>
    <font>
      <b/>
      <sz val="8"/>
      <color rgb="FF002C71"/>
      <name val="Arial"/>
      <family val="2"/>
    </font>
    <font>
      <sz val="8"/>
      <color rgb="FF002C71"/>
      <name val="Arial"/>
      <family val="2"/>
    </font>
    <font>
      <sz val="10"/>
      <color theme="1"/>
      <name val="Arial"/>
      <family val="2"/>
    </font>
    <font>
      <sz val="8"/>
      <color theme="1"/>
      <name val="Microsoft JhengHei"/>
      <family val="2"/>
    </font>
    <font>
      <sz val="10"/>
      <color theme="2" tint="-0.249977111117893"/>
      <name val="Arial"/>
      <family val="2"/>
    </font>
    <font>
      <sz val="9"/>
      <name val="Microsoft JhengHei"/>
      <family val="3"/>
      <charset val="136"/>
      <scheme val="minor"/>
    </font>
    <font>
      <sz val="10"/>
      <color theme="1"/>
      <name val="Microsoft JhengHei"/>
      <family val="2"/>
    </font>
    <font>
      <b/>
      <sz val="10"/>
      <color theme="1"/>
      <name val="Microsoft JhengHei"/>
      <family val="2"/>
    </font>
    <font>
      <u/>
      <sz val="8"/>
      <color theme="1"/>
      <name val="Microsoft JhengHei"/>
      <family val="2"/>
    </font>
    <font>
      <b/>
      <sz val="10"/>
      <color rgb="FF002C71"/>
      <name val="Microsoft JhengHei"/>
      <family val="2"/>
    </font>
    <font>
      <sz val="10"/>
      <color rgb="FF002C71"/>
      <name val="Microsoft JhengHei"/>
      <family val="2"/>
    </font>
    <font>
      <sz val="10"/>
      <color rgb="FF52555A"/>
      <name val="Microsoft JhengHei"/>
      <family val="2"/>
    </font>
    <font>
      <sz val="10"/>
      <color rgb="FF00AF50"/>
      <name val="Microsoft JhengHei"/>
      <family val="2"/>
    </font>
    <font>
      <b/>
      <sz val="8"/>
      <color theme="0"/>
      <name val="Microsoft JhengHei"/>
      <family val="2"/>
      <scheme val="minor"/>
    </font>
    <font>
      <b/>
      <sz val="11"/>
      <color theme="0"/>
      <name val="Microsoft JhengHei"/>
      <family val="2"/>
      <scheme val="minor"/>
    </font>
    <font>
      <sz val="22"/>
      <color rgb="FF0070C0"/>
      <name val="Microsoft JhengHei"/>
      <family val="2"/>
      <charset val="136"/>
      <scheme val="minor"/>
    </font>
    <font>
      <u/>
      <sz val="12"/>
      <color theme="1"/>
      <name val="Microsoft JhengHei"/>
      <family val="2"/>
      <scheme val="minor"/>
    </font>
    <font>
      <u/>
      <sz val="12"/>
      <color theme="1" tint="0.59999389629810485"/>
      <name val="Microsoft JhengHei"/>
      <family val="2"/>
      <scheme val="minor"/>
    </font>
    <font>
      <b/>
      <sz val="14"/>
      <color theme="9" tint="-0.249977111117893"/>
      <name val="Microsoft JhengHei"/>
      <family val="2"/>
      <scheme val="minor"/>
    </font>
    <font>
      <sz val="12"/>
      <color theme="1" tint="0.59999389629810485"/>
      <name val="Microsoft JhengHei"/>
      <family val="2"/>
      <scheme val="minor"/>
    </font>
    <font>
      <sz val="12"/>
      <color theme="1" tint="0.39997558519241921"/>
      <name val="Microsoft JhengHei"/>
      <family val="2"/>
      <charset val="136"/>
      <scheme val="minor"/>
    </font>
    <font>
      <sz val="12"/>
      <color theme="0"/>
      <name val="Microsoft JhengHei"/>
      <family val="2"/>
      <charset val="136"/>
      <scheme val="minor"/>
    </font>
    <font>
      <b/>
      <sz val="12"/>
      <color theme="1"/>
      <name val="Microsoft JhengHei"/>
      <family val="2"/>
      <scheme val="minor"/>
    </font>
    <font>
      <sz val="8"/>
      <color indexed="8"/>
      <name val="Microsoft JhengHei"/>
      <family val="2"/>
      <scheme val="minor"/>
    </font>
    <font>
      <sz val="11"/>
      <name val="Calibri"/>
      <family val="2"/>
    </font>
    <font>
      <sz val="22"/>
      <color theme="6" tint="-0.499984740745262"/>
      <name val="Microsoft JhengHei"/>
      <family val="2"/>
      <charset val="136"/>
      <scheme val="minor"/>
    </font>
    <font>
      <u/>
      <sz val="12"/>
      <color theme="10"/>
      <name val="Microsoft JhengHei"/>
      <family val="2"/>
      <charset val="136"/>
      <scheme val="minor"/>
    </font>
    <font>
      <sz val="11"/>
      <name val="Calibri"/>
      <family val="2"/>
    </font>
    <font>
      <sz val="11"/>
      <name val="Calibri"/>
      <family val="2"/>
    </font>
    <font>
      <sz val="36"/>
      <color rgb="FFD4C4AA"/>
      <name val="Microsoft JhengHei"/>
      <family val="2"/>
      <scheme val="minor"/>
    </font>
    <font>
      <sz val="26"/>
      <color rgb="FFC49162"/>
      <name val="Microsoft JhengHei"/>
      <family val="2"/>
      <charset val="136"/>
      <scheme val="minor"/>
    </font>
    <font>
      <b/>
      <sz val="24"/>
      <color rgb="FFD4C4AA"/>
      <name val="Microsoft JhengHei"/>
      <family val="2"/>
      <scheme val="minor"/>
    </font>
    <font>
      <sz val="11"/>
      <name val="Calibri"/>
      <family val="2"/>
    </font>
    <font>
      <b/>
      <sz val="11"/>
      <name val="Calibri"/>
      <family val="2"/>
    </font>
    <font>
      <sz val="10"/>
      <color rgb="FF404040"/>
      <name val="Arial"/>
      <family val="2"/>
    </font>
    <font>
      <sz val="10"/>
      <color rgb="FF404040"/>
      <name val="KaiTi"/>
      <family val="3"/>
      <charset val="134"/>
    </font>
    <font>
      <sz val="10"/>
      <color rgb="FF404040"/>
      <name val="KaiTi"/>
      <family val="2"/>
      <charset val="134"/>
    </font>
    <font>
      <sz val="14"/>
      <color indexed="1"/>
      <name val="微软雅黑"/>
      <family val="2"/>
      <charset val="136"/>
    </font>
    <font>
      <sz val="8"/>
      <color rgb="FF008000"/>
      <name val="Microsoft JhengHei"/>
      <family val="2"/>
      <scheme val="minor"/>
    </font>
    <font>
      <sz val="6"/>
      <color rgb="FF000000"/>
      <name val="Microsoft JhengHei"/>
      <family val="2"/>
      <scheme val="minor"/>
    </font>
    <font>
      <sz val="6"/>
      <color rgb="FF008000"/>
      <name val="Microsoft JhengHei"/>
      <family val="2"/>
      <scheme val="minor"/>
    </font>
    <font>
      <sz val="6"/>
      <color rgb="FF660066"/>
      <name val="Microsoft JhengHei"/>
      <family val="2"/>
      <scheme val="minor"/>
    </font>
    <font>
      <sz val="6"/>
      <color theme="1"/>
      <name val="Microsoft JhengHei"/>
      <family val="2"/>
      <scheme val="minor"/>
    </font>
    <font>
      <b/>
      <sz val="14"/>
      <color rgb="FFFF0000"/>
      <name val="Arial"/>
      <family val="2"/>
    </font>
    <font>
      <sz val="6"/>
      <color indexed="8"/>
      <name val="Microsoft JhengHei"/>
      <family val="2"/>
      <charset val="136"/>
      <scheme val="minor"/>
    </font>
    <font>
      <sz val="6"/>
      <color theme="1"/>
      <name val="Microsoft JhengHei"/>
      <family val="2"/>
      <charset val="136"/>
      <scheme val="minor"/>
    </font>
    <font>
      <sz val="22"/>
      <color rgb="FFD4C4AA"/>
      <name val="Microsoft JhengHei"/>
      <family val="2"/>
      <charset val="136"/>
      <scheme val="minor"/>
    </font>
    <font>
      <sz val="8"/>
      <color theme="1"/>
      <name val="Microsoft JhengHei"/>
      <family val="2"/>
      <charset val="136"/>
      <scheme val="minor"/>
    </font>
    <font>
      <sz val="8"/>
      <color theme="0"/>
      <name val="Microsoft JhengHei"/>
      <family val="2"/>
      <charset val="136"/>
      <scheme val="minor"/>
    </font>
    <font>
      <b/>
      <sz val="8"/>
      <name val="Microsoft JhengHei"/>
      <family val="2"/>
      <scheme val="minor"/>
    </font>
    <font>
      <b/>
      <sz val="8"/>
      <name val="Microsoft JhengHei"/>
      <family val="2"/>
      <charset val="136"/>
      <scheme val="minor"/>
    </font>
    <font>
      <b/>
      <sz val="8"/>
      <color theme="0"/>
      <name val="Segoe UI Variable Text"/>
      <family val="2"/>
    </font>
    <font>
      <b/>
      <sz val="8"/>
      <color rgb="FFFA7D00"/>
      <name val="Microsoft JhengHei"/>
      <family val="2"/>
      <scheme val="minor"/>
    </font>
    <font>
      <u/>
      <sz val="11"/>
      <color theme="10"/>
      <name val="Microsoft JhengHei"/>
      <family val="2"/>
      <charset val="134"/>
      <scheme val="minor"/>
    </font>
    <font>
      <sz val="8"/>
      <color theme="1"/>
      <name val="Microsoft JhengHei"/>
      <family val="2"/>
      <charset val="134"/>
      <scheme val="minor"/>
    </font>
    <font>
      <sz val="6"/>
      <color indexed="8"/>
      <name val="Microsoft JhengHei"/>
      <family val="2"/>
      <scheme val="minor"/>
    </font>
    <font>
      <sz val="12"/>
      <color theme="1"/>
      <name val="Microsoft JhengHei"/>
      <family val="2"/>
      <scheme val="minor"/>
    </font>
    <font>
      <sz val="12"/>
      <color theme="1"/>
      <name val="Microsoft JhengHei"/>
      <family val="2"/>
      <charset val="136"/>
      <scheme val="minor"/>
    </font>
    <font>
      <b/>
      <sz val="10"/>
      <color theme="0"/>
      <name val="3."/>
    </font>
    <font>
      <sz val="10"/>
      <color theme="1"/>
      <name val="3."/>
    </font>
    <font>
      <sz val="11"/>
      <color theme="1"/>
      <name val="3."/>
    </font>
    <font>
      <sz val="8"/>
      <color theme="1"/>
      <name val="3."/>
    </font>
    <font>
      <sz val="10"/>
      <color theme="2" tint="-0.249977111117893"/>
      <name val="3."/>
    </font>
    <font>
      <sz val="8"/>
      <color theme="0"/>
      <name val="3."/>
    </font>
    <font>
      <sz val="10"/>
      <name val="3."/>
    </font>
    <font>
      <b/>
      <sz val="10"/>
      <color theme="1"/>
      <name val="3."/>
    </font>
    <font>
      <b/>
      <sz val="10"/>
      <name val="3."/>
    </font>
    <font>
      <sz val="12"/>
      <name val="微软雅黑"/>
      <family val="2"/>
      <charset val="136"/>
    </font>
    <font>
      <sz val="28"/>
      <color rgb="FF0070C0"/>
      <name val="Microsoft JhengHei"/>
      <family val="2"/>
      <charset val="136"/>
      <scheme val="minor"/>
    </font>
    <font>
      <sz val="28"/>
      <color theme="1"/>
      <name val="Microsoft JhengHei"/>
      <family val="2"/>
      <charset val="136"/>
      <scheme val="minor"/>
    </font>
    <font>
      <sz val="10"/>
      <color rgb="FF000000"/>
      <name val="Microsoft JhengHei"/>
      <family val="2"/>
      <charset val="136"/>
      <scheme val="minor"/>
    </font>
    <font>
      <sz val="8"/>
      <color rgb="FF3F3F76"/>
      <name val="Microsoft JhengHei"/>
      <family val="2"/>
      <scheme val="minor"/>
    </font>
    <font>
      <sz val="12"/>
      <name val="微软雅黑"/>
    </font>
  </fonts>
  <fills count="23">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4F81BD"/>
        <bgColor indexed="64"/>
      </patternFill>
    </fill>
    <fill>
      <patternFill patternType="solid">
        <fgColor theme="1" tint="0.79998168889431442"/>
        <bgColor indexed="64"/>
      </patternFill>
    </fill>
    <fill>
      <patternFill patternType="solid">
        <fgColor theme="1"/>
        <bgColor indexed="64"/>
      </patternFill>
    </fill>
    <fill>
      <patternFill patternType="solid">
        <fgColor indexed="22"/>
      </patternFill>
    </fill>
    <fill>
      <patternFill patternType="solid">
        <fgColor rgb="FFC000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CCF1FB"/>
        <bgColor indexed="64"/>
      </patternFill>
    </fill>
    <fill>
      <patternFill patternType="solid">
        <fgColor rgb="FFA5A5A5"/>
      </patternFill>
    </fill>
    <fill>
      <patternFill patternType="solid">
        <fgColor rgb="FF0070C0"/>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rgb="FFF2F2F2"/>
      </patternFill>
    </fill>
    <fill>
      <patternFill patternType="solid">
        <fgColor theme="6" tint="-0.249977111117893"/>
        <bgColor indexed="64"/>
      </patternFill>
    </fill>
    <fill>
      <patternFill patternType="solid">
        <fgColor rgb="FFFFCC99"/>
      </patternFill>
    </fill>
  </fills>
  <borders count="37">
    <border>
      <left/>
      <right/>
      <top/>
      <bottom/>
      <diagonal/>
    </border>
    <border>
      <left/>
      <right style="thin">
        <color rgb="FF52555A"/>
      </right>
      <top/>
      <bottom style="dotted">
        <color rgb="FF52555A"/>
      </bottom>
      <diagonal/>
    </border>
    <border>
      <left style="thin">
        <color rgb="FF52555A"/>
      </left>
      <right/>
      <top/>
      <bottom style="dotted">
        <color rgb="FF52555A"/>
      </bottom>
      <diagonal/>
    </border>
    <border>
      <left/>
      <right/>
      <top/>
      <bottom style="dotted">
        <color rgb="FF52555A"/>
      </bottom>
      <diagonal/>
    </border>
    <border>
      <left/>
      <right style="thin">
        <color rgb="FF52555A"/>
      </right>
      <top/>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style="thin">
        <color theme="1"/>
      </left>
      <right style="thin">
        <color theme="1"/>
      </right>
      <top style="thin">
        <color theme="1"/>
      </top>
      <bottom style="medium">
        <color theme="1"/>
      </bottom>
      <diagonal/>
    </border>
    <border>
      <left/>
      <right/>
      <top/>
      <bottom style="thin">
        <color rgb="FF000000"/>
      </bottom>
      <diagonal/>
    </border>
    <border>
      <left/>
      <right/>
      <top/>
      <bottom style="thin">
        <color indexed="64"/>
      </bottom>
      <diagonal/>
    </border>
    <border>
      <left/>
      <right/>
      <top style="thin">
        <color indexed="64"/>
      </top>
      <bottom style="thin">
        <color indexed="64"/>
      </bottom>
      <diagonal/>
    </border>
    <border>
      <left/>
      <right style="thin">
        <color rgb="FF52555A"/>
      </right>
      <top style="dotted">
        <color rgb="FF52555A"/>
      </top>
      <bottom style="thin">
        <color indexed="64"/>
      </bottom>
      <diagonal/>
    </border>
    <border>
      <left style="thin">
        <color rgb="FF52555A"/>
      </left>
      <right/>
      <top style="dotted">
        <color rgb="FF52555A"/>
      </top>
      <bottom style="thin">
        <color indexed="64"/>
      </bottom>
      <diagonal/>
    </border>
    <border>
      <left/>
      <right/>
      <top style="dotted">
        <color rgb="FF52555A"/>
      </top>
      <bottom style="thin">
        <color indexed="64"/>
      </bottom>
      <diagonal/>
    </border>
    <border>
      <left style="double">
        <color rgb="FF3F3F3F"/>
      </left>
      <right style="double">
        <color rgb="FF3F3F3F"/>
      </right>
      <top style="double">
        <color rgb="FF3F3F3F"/>
      </top>
      <bottom style="double">
        <color rgb="FF3F3F3F"/>
      </bottom>
      <diagonal/>
    </border>
    <border>
      <left/>
      <right/>
      <top style="thin">
        <color theme="1"/>
      </top>
      <bottom/>
      <diagonal/>
    </border>
    <border>
      <left style="thin">
        <color theme="1"/>
      </left>
      <right/>
      <top style="thin">
        <color theme="1"/>
      </top>
      <bottom/>
      <diagonal/>
    </border>
    <border>
      <left style="thin">
        <color auto="1"/>
      </left>
      <right/>
      <top/>
      <bottom style="thin">
        <color auto="1"/>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hair">
        <color theme="1" tint="0.39994506668294322"/>
      </top>
      <bottom style="hair">
        <color theme="1" tint="0.39994506668294322"/>
      </bottom>
      <diagonal/>
    </border>
    <border>
      <left style="hair">
        <color theme="1" tint="0.39994506668294322"/>
      </left>
      <right style="hair">
        <color theme="1" tint="0.39994506668294322"/>
      </right>
      <top style="thin">
        <color auto="1"/>
      </top>
      <bottom style="thin">
        <color auto="1"/>
      </bottom>
      <diagonal/>
    </border>
    <border>
      <left/>
      <right style="thin">
        <color auto="1"/>
      </right>
      <top style="thin">
        <color auto="1"/>
      </top>
      <bottom style="thin">
        <color auto="1"/>
      </bottom>
      <diagonal/>
    </border>
    <border>
      <left/>
      <right/>
      <top style="hair">
        <color theme="1" tint="0.39994506668294322"/>
      </top>
      <bottom style="thin">
        <color auto="1"/>
      </bottom>
      <diagonal/>
    </border>
    <border>
      <left style="thin">
        <color auto="1"/>
      </left>
      <right style="hair">
        <color theme="1" tint="0.39994506668294322"/>
      </right>
      <top style="thin">
        <color auto="1"/>
      </top>
      <bottom style="thin">
        <color auto="1"/>
      </bottom>
      <diagonal/>
    </border>
    <border>
      <left style="hair">
        <color theme="1" tint="0.39994506668294322"/>
      </left>
      <right style="thin">
        <color indexed="64"/>
      </right>
      <top style="thin">
        <color auto="1"/>
      </top>
      <bottom style="thin">
        <color auto="1"/>
      </bottom>
      <diagonal/>
    </border>
    <border>
      <left style="thin">
        <color auto="1"/>
      </left>
      <right style="hair">
        <color theme="1" tint="0.39994506668294322"/>
      </right>
      <top/>
      <bottom/>
      <diagonal/>
    </border>
    <border>
      <left style="hair">
        <color theme="1" tint="0.39994506668294322"/>
      </left>
      <right style="hair">
        <color theme="1" tint="0.39994506668294322"/>
      </right>
      <top/>
      <bottom/>
      <diagonal/>
    </border>
    <border>
      <left style="hair">
        <color theme="1" tint="0.39994506668294322"/>
      </left>
      <right style="thin">
        <color indexed="64"/>
      </right>
      <top/>
      <bottom/>
      <diagonal/>
    </border>
    <border>
      <left style="thin">
        <color auto="1"/>
      </left>
      <right style="hair">
        <color theme="1" tint="0.39994506668294322"/>
      </right>
      <top/>
      <bottom style="thin">
        <color auto="1"/>
      </bottom>
      <diagonal/>
    </border>
    <border>
      <left style="hair">
        <color theme="1" tint="0.39994506668294322"/>
      </left>
      <right style="hair">
        <color theme="1" tint="0.39994506668294322"/>
      </right>
      <top/>
      <bottom style="thin">
        <color indexed="64"/>
      </bottom>
      <diagonal/>
    </border>
    <border>
      <left style="hair">
        <color theme="1" tint="0.39994506668294322"/>
      </left>
      <right style="thin">
        <color indexed="64"/>
      </right>
      <top/>
      <bottom style="thin">
        <color indexed="64"/>
      </bottom>
      <diagonal/>
    </border>
  </borders>
  <cellStyleXfs count="82">
    <xf numFmtId="0" fontId="0" fillId="0" borderId="0">
      <alignment vertical="center"/>
    </xf>
    <xf numFmtId="0" fontId="11" fillId="0" borderId="0"/>
    <xf numFmtId="0" fontId="12" fillId="0" borderId="0"/>
    <xf numFmtId="43" fontId="12" fillId="0" borderId="0" applyFont="0" applyFill="0" applyBorder="0" applyAlignment="0" applyProtection="0">
      <alignment vertical="center"/>
    </xf>
    <xf numFmtId="9" fontId="12" fillId="0" borderId="0" applyFont="0" applyFill="0" applyBorder="0" applyAlignment="0" applyProtection="0">
      <alignment vertical="center"/>
    </xf>
    <xf numFmtId="0" fontId="15" fillId="6" borderId="5">
      <alignment vertical="center"/>
    </xf>
    <xf numFmtId="0" fontId="16" fillId="0" borderId="0"/>
    <xf numFmtId="166" fontId="11" fillId="0" borderId="0" applyFont="0" applyFill="0" applyBorder="0" applyAlignment="0" applyProtection="0"/>
    <xf numFmtId="9" fontId="11" fillId="0" borderId="0" applyFont="0" applyFill="0" applyBorder="0" applyAlignment="0" applyProtection="0"/>
    <xf numFmtId="0" fontId="16" fillId="0" borderId="0"/>
    <xf numFmtId="0" fontId="16" fillId="0" borderId="0"/>
    <xf numFmtId="43" fontId="12" fillId="0" borderId="0" applyFont="0" applyFill="0" applyBorder="0" applyAlignment="0" applyProtection="0">
      <alignment vertical="center"/>
    </xf>
    <xf numFmtId="9" fontId="12" fillId="0" borderId="0" applyFont="0" applyFill="0" applyBorder="0" applyAlignment="0" applyProtection="0"/>
    <xf numFmtId="164" fontId="12" fillId="0" borderId="0" applyFont="0" applyFill="0" applyBorder="0" applyAlignment="0" applyProtection="0"/>
    <xf numFmtId="9" fontId="14" fillId="0" borderId="0" applyFont="0" applyFill="0" applyBorder="0" applyAlignment="0" applyProtection="0">
      <alignment vertical="center"/>
    </xf>
    <xf numFmtId="22" fontId="13" fillId="0" borderId="0"/>
    <xf numFmtId="43" fontId="9" fillId="0" borderId="0" applyFont="0" applyFill="0" applyBorder="0" applyAlignment="0" applyProtection="0">
      <alignment vertical="center"/>
    </xf>
    <xf numFmtId="43" fontId="8" fillId="0" borderId="0" applyFont="0" applyFill="0" applyBorder="0" applyAlignment="0" applyProtection="0">
      <alignment vertical="center"/>
    </xf>
    <xf numFmtId="0" fontId="38" fillId="16" borderId="14" applyNumberFormat="0" applyAlignment="0" applyProtection="0"/>
    <xf numFmtId="0" fontId="8" fillId="0" borderId="0"/>
    <xf numFmtId="43" fontId="8" fillId="0" borderId="0" applyFont="0" applyFill="0" applyBorder="0" applyAlignment="0" applyProtection="0">
      <alignment vertical="center"/>
    </xf>
    <xf numFmtId="9" fontId="8" fillId="0" borderId="0" applyFont="0" applyFill="0" applyBorder="0" applyAlignment="0" applyProtection="0">
      <alignment vertical="center"/>
    </xf>
    <xf numFmtId="0" fontId="48" fillId="0" borderId="0"/>
    <xf numFmtId="0" fontId="50" fillId="0" borderId="0" applyNumberFormat="0" applyFill="0" applyBorder="0" applyAlignment="0" applyProtection="0">
      <alignment vertical="center"/>
    </xf>
    <xf numFmtId="0" fontId="51" fillId="0" borderId="0"/>
    <xf numFmtId="0" fontId="52" fillId="0" borderId="0"/>
    <xf numFmtId="0" fontId="16" fillId="0" borderId="0">
      <alignment vertical="center"/>
    </xf>
    <xf numFmtId="0" fontId="56" fillId="0" borderId="0"/>
    <xf numFmtId="0" fontId="6" fillId="0" borderId="0"/>
    <xf numFmtId="164" fontId="14" fillId="0" borderId="0" applyFont="0" applyFill="0" applyBorder="0" applyAlignment="0" applyProtection="0"/>
    <xf numFmtId="0" fontId="16" fillId="0" borderId="0">
      <alignment vertical="center"/>
    </xf>
    <xf numFmtId="0" fontId="4" fillId="0" borderId="0"/>
    <xf numFmtId="9" fontId="4" fillId="0" borderId="0" applyFont="0" applyFill="0" applyBorder="0" applyAlignment="0" applyProtection="0"/>
    <xf numFmtId="0" fontId="75" fillId="16" borderId="14" applyNumberFormat="0" applyAlignment="0" applyProtection="0"/>
    <xf numFmtId="0" fontId="76" fillId="20" borderId="18" applyNumberFormat="0" applyAlignment="0" applyProtection="0"/>
    <xf numFmtId="0" fontId="11" fillId="0" borderId="0"/>
    <xf numFmtId="0" fontId="77" fillId="0" borderId="0" applyNumberFormat="0" applyFill="0" applyBorder="0" applyAlignment="0" applyProtection="0"/>
    <xf numFmtId="0" fontId="16" fillId="0" borderId="0"/>
    <xf numFmtId="164" fontId="4" fillId="0" borderId="0" applyFont="0" applyFill="0" applyBorder="0" applyAlignment="0" applyProtection="0">
      <alignment vertical="center"/>
    </xf>
    <xf numFmtId="164" fontId="4" fillId="0" borderId="0" applyFont="0" applyFill="0" applyBorder="0" applyAlignment="0" applyProtection="0"/>
    <xf numFmtId="164" fontId="16" fillId="0" borderId="0" applyFont="0" applyFill="0" applyBorder="0" applyAlignment="0" applyProtection="0"/>
    <xf numFmtId="0" fontId="78" fillId="0" borderId="0"/>
    <xf numFmtId="9" fontId="4" fillId="0" borderId="0" applyFont="0" applyFill="0" applyBorder="0" applyAlignment="0" applyProtection="0">
      <alignment vertical="center"/>
    </xf>
    <xf numFmtId="9" fontId="4" fillId="0" borderId="0" applyFont="0" applyFill="0" applyBorder="0" applyAlignment="0" applyProtection="0"/>
    <xf numFmtId="0" fontId="3" fillId="0" borderId="0"/>
    <xf numFmtId="9" fontId="3" fillId="0" borderId="0" applyFont="0" applyFill="0" applyBorder="0" applyAlignment="0" applyProtection="0"/>
    <xf numFmtId="164" fontId="3" fillId="0" borderId="0" applyFont="0" applyFill="0" applyBorder="0" applyAlignment="0" applyProtection="0">
      <alignment vertical="center"/>
    </xf>
    <xf numFmtId="164" fontId="3" fillId="0" borderId="0" applyFont="0" applyFill="0" applyBorder="0" applyAlignment="0" applyProtection="0"/>
    <xf numFmtId="9" fontId="3" fillId="0" borderId="0" applyFont="0" applyFill="0" applyBorder="0" applyAlignment="0" applyProtection="0">
      <alignment vertical="center"/>
    </xf>
    <xf numFmtId="9" fontId="3" fillId="0" borderId="0" applyFont="0" applyFill="0" applyBorder="0" applyAlignment="0" applyProtection="0"/>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164" fontId="2" fillId="0" borderId="0" applyFont="0" applyFill="0" applyBorder="0" applyAlignment="0" applyProtection="0">
      <alignment vertical="center"/>
    </xf>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alignment vertical="center"/>
    </xf>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xf numFmtId="0" fontId="48" fillId="0" borderId="0"/>
    <xf numFmtId="0" fontId="48" fillId="0" borderId="0"/>
    <xf numFmtId="0" fontId="2" fillId="0" borderId="0"/>
    <xf numFmtId="164" fontId="14"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164" fontId="16"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1" fillId="0" borderId="0"/>
    <xf numFmtId="0" fontId="1" fillId="0" borderId="0"/>
    <xf numFmtId="0" fontId="95" fillId="22" borderId="18" applyNumberFormat="0" applyAlignment="0" applyProtection="0"/>
  </cellStyleXfs>
  <cellXfs count="282">
    <xf numFmtId="0" fontId="0" fillId="0" borderId="0" xfId="0">
      <alignment vertical="center"/>
    </xf>
    <xf numFmtId="0" fontId="17" fillId="2" borderId="0" xfId="0" applyFont="1" applyFill="1">
      <alignment vertical="center"/>
    </xf>
    <xf numFmtId="0" fontId="18" fillId="2" borderId="0" xfId="0" applyFont="1" applyFill="1">
      <alignment vertical="center"/>
    </xf>
    <xf numFmtId="0" fontId="0" fillId="0" borderId="0" xfId="0" applyAlignment="1"/>
    <xf numFmtId="0" fontId="19" fillId="8" borderId="0" xfId="0" applyFont="1" applyFill="1" applyAlignment="1">
      <alignment horizontal="center" vertical="center"/>
    </xf>
    <xf numFmtId="0" fontId="18" fillId="2" borderId="0" xfId="0" applyFont="1" applyFill="1" applyAlignment="1">
      <alignment horizontal="left" vertical="center"/>
    </xf>
    <xf numFmtId="0" fontId="20" fillId="2" borderId="0" xfId="0" applyFont="1" applyFill="1" applyAlignment="1">
      <alignment horizontal="center" vertical="center"/>
    </xf>
    <xf numFmtId="0" fontId="21" fillId="0" borderId="8" xfId="0" applyFont="1" applyBorder="1" applyAlignment="1">
      <alignment horizontal="center"/>
    </xf>
    <xf numFmtId="0" fontId="21" fillId="0" borderId="8" xfId="0" applyFont="1" applyBorder="1" applyAlignment="1">
      <alignment horizontal="center" vertical="center"/>
    </xf>
    <xf numFmtId="0" fontId="23" fillId="0" borderId="0" xfId="0" applyFont="1" applyAlignment="1">
      <alignment horizontal="center" vertical="center"/>
    </xf>
    <xf numFmtId="0" fontId="18" fillId="7" borderId="0" xfId="0" applyFont="1" applyFill="1" applyAlignment="1" applyProtection="1">
      <alignment horizontal="center" vertical="center"/>
      <protection hidden="1"/>
    </xf>
    <xf numFmtId="0" fontId="26" fillId="2" borderId="0" xfId="2" applyFont="1" applyFill="1"/>
    <xf numFmtId="0" fontId="12" fillId="2" borderId="0" xfId="2" applyFill="1"/>
    <xf numFmtId="0" fontId="27" fillId="2" borderId="0" xfId="2" applyFont="1" applyFill="1" applyAlignment="1">
      <alignment horizontal="center" vertical="center"/>
    </xf>
    <xf numFmtId="0" fontId="28" fillId="2" borderId="0" xfId="2" applyFont="1" applyFill="1"/>
    <xf numFmtId="169" fontId="28" fillId="2" borderId="0" xfId="2" applyNumberFormat="1" applyFont="1" applyFill="1"/>
    <xf numFmtId="0" fontId="27" fillId="2" borderId="0" xfId="2" applyFont="1" applyFill="1"/>
    <xf numFmtId="0" fontId="12" fillId="0" borderId="0" xfId="2"/>
    <xf numFmtId="0" fontId="0" fillId="2" borderId="0" xfId="0" applyFill="1">
      <alignment vertical="center"/>
    </xf>
    <xf numFmtId="0" fontId="18" fillId="5" borderId="0" xfId="0" quotePrefix="1" applyFont="1" applyFill="1" applyAlignment="1" applyProtection="1">
      <alignment horizontal="center" vertical="center"/>
      <protection hidden="1"/>
    </xf>
    <xf numFmtId="0" fontId="18" fillId="5" borderId="0" xfId="0" applyFont="1" applyFill="1" applyAlignment="1" applyProtection="1">
      <alignment horizontal="center" vertical="center"/>
      <protection hidden="1"/>
    </xf>
    <xf numFmtId="0" fontId="40" fillId="2" borderId="0" xfId="0" applyFont="1" applyFill="1" applyAlignment="1">
      <alignment horizontal="center" vertical="center"/>
    </xf>
    <xf numFmtId="0" fontId="41" fillId="2" borderId="0" xfId="0" applyFont="1" applyFill="1" applyAlignment="1">
      <alignment horizontal="center" vertical="center"/>
    </xf>
    <xf numFmtId="168" fontId="43" fillId="2" borderId="0" xfId="0" applyNumberFormat="1" applyFont="1" applyFill="1" applyAlignment="1">
      <alignment horizontal="center" vertical="center"/>
    </xf>
    <xf numFmtId="0" fontId="0" fillId="2" borderId="0" xfId="0" applyFill="1" applyAlignment="1"/>
    <xf numFmtId="171" fontId="44" fillId="7" borderId="0" xfId="0" applyNumberFormat="1" applyFont="1" applyFill="1" applyAlignment="1">
      <alignment horizontal="left" vertical="center"/>
    </xf>
    <xf numFmtId="171" fontId="0" fillId="2" borderId="0" xfId="0" applyNumberFormat="1" applyFill="1">
      <alignment vertical="center"/>
    </xf>
    <xf numFmtId="0" fontId="46" fillId="0" borderId="0" xfId="0" applyFont="1" applyAlignment="1">
      <alignment horizontal="left"/>
    </xf>
    <xf numFmtId="0" fontId="46" fillId="0" borderId="0" xfId="0" applyFont="1" applyAlignment="1">
      <alignment horizontal="left" vertical="center"/>
    </xf>
    <xf numFmtId="0" fontId="0" fillId="0" borderId="0" xfId="0" applyAlignment="1">
      <alignment horizontal="center" vertical="center"/>
    </xf>
    <xf numFmtId="0" fontId="44" fillId="7" borderId="0" xfId="0" applyFont="1" applyFill="1" applyAlignment="1">
      <alignment horizontal="left"/>
    </xf>
    <xf numFmtId="0" fontId="26" fillId="2" borderId="0" xfId="19" applyFont="1" applyFill="1"/>
    <xf numFmtId="0" fontId="8" fillId="2" borderId="0" xfId="19" applyFill="1"/>
    <xf numFmtId="0" fontId="27" fillId="2" borderId="0" xfId="19" applyFont="1" applyFill="1" applyAlignment="1">
      <alignment horizontal="center" vertical="center"/>
    </xf>
    <xf numFmtId="0" fontId="27" fillId="2" borderId="0" xfId="19" applyFont="1" applyFill="1"/>
    <xf numFmtId="0" fontId="28" fillId="2" borderId="0" xfId="19" applyFont="1" applyFill="1"/>
    <xf numFmtId="169" fontId="28" fillId="2" borderId="0" xfId="19" applyNumberFormat="1" applyFont="1" applyFill="1"/>
    <xf numFmtId="0" fontId="30" fillId="2" borderId="9" xfId="19" applyFont="1" applyFill="1" applyBorder="1"/>
    <xf numFmtId="0" fontId="31" fillId="2" borderId="9" xfId="19" applyFont="1" applyFill="1" applyBorder="1" applyAlignment="1">
      <alignment horizontal="center" vertical="center"/>
    </xf>
    <xf numFmtId="0" fontId="32" fillId="2" borderId="0" xfId="19" applyFont="1" applyFill="1"/>
    <xf numFmtId="0" fontId="33" fillId="5" borderId="0" xfId="19" applyFont="1" applyFill="1"/>
    <xf numFmtId="0" fontId="30" fillId="5" borderId="0" xfId="19" applyFont="1" applyFill="1" applyAlignment="1">
      <alignment horizontal="center" vertical="center"/>
    </xf>
    <xf numFmtId="0" fontId="34" fillId="2" borderId="1" xfId="19" applyFont="1" applyFill="1" applyBorder="1" applyAlignment="1">
      <alignment vertical="center" wrapText="1"/>
    </xf>
    <xf numFmtId="3" fontId="35" fillId="15" borderId="2" xfId="19" applyNumberFormat="1" applyFont="1" applyFill="1" applyBorder="1" applyAlignment="1">
      <alignment horizontal="center" vertical="center" wrapText="1"/>
    </xf>
    <xf numFmtId="10" fontId="36" fillId="2" borderId="3" xfId="19" applyNumberFormat="1" applyFont="1" applyFill="1" applyBorder="1" applyAlignment="1">
      <alignment horizontal="center" vertical="center" wrapText="1"/>
    </xf>
    <xf numFmtId="10" fontId="35" fillId="2" borderId="3" xfId="19" applyNumberFormat="1" applyFont="1" applyFill="1" applyBorder="1" applyAlignment="1">
      <alignment horizontal="center" vertical="center" wrapText="1"/>
    </xf>
    <xf numFmtId="0" fontId="34" fillId="2" borderId="4" xfId="19" applyFont="1" applyFill="1" applyBorder="1" applyAlignment="1">
      <alignment vertical="center" wrapText="1"/>
    </xf>
    <xf numFmtId="10" fontId="35" fillId="15" borderId="2" xfId="21" applyNumberFormat="1" applyFont="1" applyFill="1" applyBorder="1" applyAlignment="1">
      <alignment horizontal="center" vertical="center" wrapText="1"/>
    </xf>
    <xf numFmtId="1" fontId="36" fillId="2" borderId="3" xfId="19" applyNumberFormat="1" applyFont="1" applyFill="1" applyBorder="1" applyAlignment="1">
      <alignment horizontal="center" vertical="center" wrapText="1"/>
    </xf>
    <xf numFmtId="1" fontId="35" fillId="2" borderId="3" xfId="20" applyNumberFormat="1" applyFont="1" applyFill="1" applyBorder="1" applyAlignment="1">
      <alignment horizontal="center" vertical="center" wrapText="1"/>
    </xf>
    <xf numFmtId="0" fontId="35" fillId="5" borderId="0" xfId="19" applyFont="1" applyFill="1" applyAlignment="1">
      <alignment horizontal="center" vertical="center"/>
    </xf>
    <xf numFmtId="0" fontId="34" fillId="2" borderId="11" xfId="19" applyFont="1" applyFill="1" applyBorder="1" applyAlignment="1">
      <alignment vertical="center" wrapText="1"/>
    </xf>
    <xf numFmtId="4" fontId="35" fillId="15" borderId="12" xfId="19" applyNumberFormat="1" applyFont="1" applyFill="1" applyBorder="1" applyAlignment="1">
      <alignment horizontal="center" vertical="center" wrapText="1"/>
    </xf>
    <xf numFmtId="10" fontId="36" fillId="2" borderId="13" xfId="19" applyNumberFormat="1" applyFont="1" applyFill="1" applyBorder="1" applyAlignment="1">
      <alignment horizontal="center" vertical="center" wrapText="1"/>
    </xf>
    <xf numFmtId="10" fontId="35" fillId="2" borderId="13" xfId="19" applyNumberFormat="1" applyFont="1" applyFill="1" applyBorder="1" applyAlignment="1">
      <alignment horizontal="center" vertical="center" wrapText="1"/>
    </xf>
    <xf numFmtId="0" fontId="8" fillId="0" borderId="0" xfId="19"/>
    <xf numFmtId="0" fontId="22" fillId="2" borderId="0" xfId="0" applyFont="1" applyFill="1" applyAlignment="1">
      <alignment horizontal="center" vertical="center"/>
    </xf>
    <xf numFmtId="0" fontId="24" fillId="2" borderId="0" xfId="0" applyFont="1" applyFill="1" applyAlignment="1">
      <alignment horizontal="center" vertical="center"/>
    </xf>
    <xf numFmtId="0" fontId="25" fillId="2" borderId="0" xfId="0" applyFont="1" applyFill="1" applyAlignment="1">
      <alignment horizontal="center" vertical="center" wrapText="1"/>
    </xf>
    <xf numFmtId="0" fontId="23" fillId="2" borderId="0" xfId="0" applyFont="1" applyFill="1" applyAlignment="1">
      <alignment horizontal="center" vertical="center"/>
    </xf>
    <xf numFmtId="0" fontId="37" fillId="2" borderId="7" xfId="0" applyFont="1" applyFill="1" applyBorder="1" applyAlignment="1">
      <alignment horizontal="center" vertical="center"/>
    </xf>
    <xf numFmtId="0" fontId="19" fillId="2" borderId="0" xfId="0" applyFont="1" applyFill="1" applyAlignment="1">
      <alignment horizontal="center" vertical="center"/>
    </xf>
    <xf numFmtId="0" fontId="47" fillId="2" borderId="0" xfId="9" applyFont="1" applyFill="1"/>
    <xf numFmtId="0" fontId="19" fillId="0" borderId="0" xfId="9" applyFont="1"/>
    <xf numFmtId="0" fontId="19" fillId="0" borderId="0" xfId="0" applyFont="1" applyAlignment="1">
      <alignment horizontal="center" vertical="center"/>
    </xf>
    <xf numFmtId="0" fontId="0" fillId="0" borderId="0" xfId="9" applyFont="1" applyAlignment="1">
      <alignment horizontal="center"/>
    </xf>
    <xf numFmtId="0" fontId="48" fillId="2" borderId="0" xfId="22" applyFill="1"/>
    <xf numFmtId="0" fontId="39" fillId="2" borderId="9" xfId="0" applyFont="1" applyFill="1" applyBorder="1" applyProtection="1">
      <alignment vertical="center"/>
      <protection hidden="1"/>
    </xf>
    <xf numFmtId="0" fontId="0" fillId="2" borderId="9" xfId="0" applyFill="1" applyBorder="1" applyProtection="1">
      <alignment vertical="center"/>
      <protection hidden="1"/>
    </xf>
    <xf numFmtId="0" fontId="0" fillId="2" borderId="9" xfId="0" applyFill="1" applyBorder="1" applyAlignment="1" applyProtection="1">
      <alignment horizontal="center" vertical="center"/>
      <protection hidden="1"/>
    </xf>
    <xf numFmtId="168" fontId="38" fillId="16" borderId="14" xfId="18" applyNumberFormat="1" applyAlignment="1" applyProtection="1">
      <alignment horizontal="center" vertical="center"/>
      <protection hidden="1"/>
    </xf>
    <xf numFmtId="0" fontId="0" fillId="2" borderId="10" xfId="0" applyFill="1" applyBorder="1" applyAlignment="1" applyProtection="1">
      <alignment horizontal="center" vertical="center" wrapText="1"/>
      <protection locked="0"/>
    </xf>
    <xf numFmtId="0" fontId="0" fillId="2" borderId="0" xfId="0" applyFill="1" applyAlignment="1" applyProtection="1">
      <alignment horizontal="center" vertical="center"/>
      <protection locked="0"/>
    </xf>
    <xf numFmtId="0" fontId="0" fillId="2" borderId="0" xfId="0" applyFill="1" applyProtection="1">
      <alignment vertical="center"/>
      <protection locked="0"/>
    </xf>
    <xf numFmtId="0" fontId="49" fillId="2" borderId="9" xfId="0" applyFont="1" applyFill="1" applyBorder="1" applyProtection="1">
      <alignment vertical="center"/>
      <protection hidden="1"/>
    </xf>
    <xf numFmtId="0" fontId="50" fillId="0" borderId="0" xfId="23">
      <alignment vertical="center"/>
    </xf>
    <xf numFmtId="0" fontId="0" fillId="0" borderId="0" xfId="0" applyAlignment="1">
      <alignment horizontal="left" vertical="center"/>
    </xf>
    <xf numFmtId="0" fontId="0" fillId="2" borderId="10" xfId="0" applyFill="1" applyBorder="1">
      <alignment vertical="center"/>
    </xf>
    <xf numFmtId="168" fontId="18" fillId="7" borderId="0" xfId="0" applyNumberFormat="1" applyFont="1" applyFill="1" applyAlignment="1" applyProtection="1">
      <alignment horizontal="center" vertical="center"/>
      <protection hidden="1"/>
    </xf>
    <xf numFmtId="0" fontId="47" fillId="0" borderId="0" xfId="9" applyFont="1"/>
    <xf numFmtId="0" fontId="18" fillId="2" borderId="0" xfId="0" applyFont="1" applyFill="1" applyAlignment="1">
      <alignment horizontal="center" vertical="center"/>
    </xf>
    <xf numFmtId="0" fontId="52" fillId="0" borderId="0" xfId="25"/>
    <xf numFmtId="0" fontId="7" fillId="0" borderId="15" xfId="0" applyFont="1" applyBorder="1">
      <alignment vertical="center"/>
    </xf>
    <xf numFmtId="0" fontId="7" fillId="0" borderId="15" xfId="9" applyFont="1" applyBorder="1"/>
    <xf numFmtId="0" fontId="0" fillId="0" borderId="0" xfId="0" applyAlignment="1">
      <alignment horizontal="left" vertical="center" wrapText="1"/>
    </xf>
    <xf numFmtId="0" fontId="53" fillId="2" borderId="0" xfId="0" applyFont="1" applyFill="1">
      <alignment vertical="center"/>
    </xf>
    <xf numFmtId="168" fontId="42" fillId="3" borderId="14" xfId="18" applyNumberFormat="1" applyFont="1" applyFill="1" applyAlignment="1">
      <alignment horizontal="center" vertical="center"/>
    </xf>
    <xf numFmtId="168" fontId="0" fillId="0" borderId="0" xfId="0" applyNumberFormat="1" applyAlignment="1">
      <alignment horizontal="left" vertical="center" wrapText="1"/>
    </xf>
    <xf numFmtId="0" fontId="0" fillId="0" borderId="0" xfId="0" quotePrefix="1" applyAlignment="1">
      <alignment horizontal="left" vertical="center" wrapText="1"/>
    </xf>
    <xf numFmtId="0" fontId="54" fillId="2" borderId="0" xfId="0" applyFont="1" applyFill="1" applyAlignment="1">
      <alignment horizontal="left" vertical="center"/>
    </xf>
    <xf numFmtId="0" fontId="55" fillId="2" borderId="0" xfId="0" applyFont="1" applyFill="1" applyAlignment="1">
      <alignment horizontal="left" vertical="center"/>
    </xf>
    <xf numFmtId="0" fontId="0" fillId="0" borderId="0" xfId="0" applyAlignment="1" applyProtection="1">
      <alignment vertical="center" wrapText="1"/>
      <protection locked="0"/>
    </xf>
    <xf numFmtId="10" fontId="0" fillId="0" borderId="0" xfId="0" applyNumberFormat="1" applyAlignment="1" applyProtection="1">
      <alignment vertical="center" wrapText="1"/>
      <protection locked="0"/>
    </xf>
    <xf numFmtId="0" fontId="48" fillId="0" borderId="0" xfId="22"/>
    <xf numFmtId="0" fontId="56" fillId="0" borderId="0" xfId="27"/>
    <xf numFmtId="0" fontId="57" fillId="0" borderId="6" xfId="27" applyFont="1" applyBorder="1" applyAlignment="1">
      <alignment horizontal="center" vertical="top"/>
    </xf>
    <xf numFmtId="14" fontId="26" fillId="2" borderId="0" xfId="19" applyNumberFormat="1" applyFont="1" applyFill="1"/>
    <xf numFmtId="1" fontId="45" fillId="17" borderId="0" xfId="17" applyNumberFormat="1" applyFont="1" applyFill="1" applyBorder="1" applyAlignment="1" applyProtection="1">
      <alignment horizontal="center"/>
      <protection locked="0"/>
    </xf>
    <xf numFmtId="14" fontId="27" fillId="2" borderId="0" xfId="19" applyNumberFormat="1" applyFont="1" applyFill="1"/>
    <xf numFmtId="14" fontId="8" fillId="0" borderId="0" xfId="19" applyNumberFormat="1"/>
    <xf numFmtId="17" fontId="0" fillId="0" borderId="0" xfId="0" applyNumberFormat="1" applyAlignment="1" applyProtection="1">
      <alignment vertical="center" wrapText="1"/>
      <protection locked="0"/>
    </xf>
    <xf numFmtId="0" fontId="58" fillId="0" borderId="0" xfId="0" applyFont="1">
      <alignment vertical="center"/>
    </xf>
    <xf numFmtId="0" fontId="0" fillId="2" borderId="0" xfId="0" quotePrefix="1" applyFill="1">
      <alignment vertical="center"/>
    </xf>
    <xf numFmtId="0" fontId="60" fillId="0" borderId="0" xfId="0" applyFont="1">
      <alignment vertical="center"/>
    </xf>
    <xf numFmtId="0" fontId="18" fillId="3" borderId="0" xfId="0" applyFont="1" applyFill="1" applyAlignment="1" applyProtection="1">
      <alignment horizontal="center" vertical="center"/>
      <protection locked="0" hidden="1"/>
    </xf>
    <xf numFmtId="0" fontId="7" fillId="3" borderId="0" xfId="0" applyFont="1" applyFill="1" applyAlignment="1" applyProtection="1">
      <alignment horizontal="center" vertical="center" wrapText="1"/>
      <protection locked="0" hidden="1"/>
    </xf>
    <xf numFmtId="0" fontId="7" fillId="3" borderId="0" xfId="0" applyFont="1" applyFill="1" applyAlignment="1" applyProtection="1">
      <alignment horizontal="center" vertical="center"/>
      <protection locked="0" hidden="1"/>
    </xf>
    <xf numFmtId="0" fontId="7" fillId="0" borderId="16" xfId="9" applyFont="1" applyBorder="1"/>
    <xf numFmtId="0" fontId="62" fillId="2" borderId="0" xfId="9" applyFont="1" applyFill="1"/>
    <xf numFmtId="0" fontId="63" fillId="0" borderId="0" xfId="9" applyFont="1"/>
    <xf numFmtId="0" fontId="64" fillId="0" borderId="0" xfId="9" applyFont="1"/>
    <xf numFmtId="0" fontId="65" fillId="0" borderId="0" xfId="0" applyFont="1">
      <alignment vertical="center"/>
    </xf>
    <xf numFmtId="0" fontId="66" fillId="0" borderId="0" xfId="0" applyFont="1">
      <alignment vertical="center"/>
    </xf>
    <xf numFmtId="0" fontId="66" fillId="0" borderId="0" xfId="9" applyFont="1"/>
    <xf numFmtId="0" fontId="68" fillId="2" borderId="0" xfId="9" applyFont="1" applyFill="1"/>
    <xf numFmtId="0" fontId="69" fillId="0" borderId="0" xfId="9" applyFont="1"/>
    <xf numFmtId="0" fontId="20" fillId="2" borderId="0" xfId="0" applyFont="1" applyFill="1" applyAlignment="1">
      <alignment horizontal="left" vertical="center"/>
    </xf>
    <xf numFmtId="168" fontId="20" fillId="2" borderId="0" xfId="0" applyNumberFormat="1" applyFont="1" applyFill="1">
      <alignment vertical="center"/>
    </xf>
    <xf numFmtId="0" fontId="20" fillId="2" borderId="0" xfId="0" applyFont="1" applyFill="1">
      <alignment vertical="center"/>
    </xf>
    <xf numFmtId="0" fontId="70" fillId="2" borderId="0" xfId="0" applyFont="1" applyFill="1" applyAlignment="1">
      <alignment horizontal="left" vertical="center"/>
    </xf>
    <xf numFmtId="0" fontId="19" fillId="18" borderId="0" xfId="0" applyFont="1" applyFill="1" applyAlignment="1" applyProtection="1">
      <alignment horizontal="center" vertical="center"/>
      <protection locked="0"/>
    </xf>
    <xf numFmtId="0" fontId="5" fillId="2" borderId="0" xfId="0" applyFont="1" applyFill="1" applyAlignment="1">
      <alignment horizontal="center" vertical="center"/>
    </xf>
    <xf numFmtId="0" fontId="71" fillId="5" borderId="0" xfId="0" quotePrefix="1" applyFont="1" applyFill="1" applyAlignment="1" applyProtection="1">
      <alignment horizontal="center" vertical="center"/>
      <protection hidden="1"/>
    </xf>
    <xf numFmtId="0" fontId="72" fillId="8" borderId="0" xfId="0" applyFont="1" applyFill="1" applyAlignment="1">
      <alignment horizontal="center" vertical="center"/>
    </xf>
    <xf numFmtId="0" fontId="37" fillId="2" borderId="0" xfId="0" applyFont="1" applyFill="1" applyAlignment="1">
      <alignment horizontal="center" vertical="center"/>
    </xf>
    <xf numFmtId="0" fontId="72" fillId="0" borderId="0" xfId="0" applyFont="1" applyAlignment="1">
      <alignment horizontal="center" vertical="center"/>
    </xf>
    <xf numFmtId="0" fontId="73" fillId="2" borderId="0" xfId="0" applyFont="1" applyFill="1" applyAlignment="1">
      <alignment horizontal="center" vertical="center"/>
    </xf>
    <xf numFmtId="0" fontId="74" fillId="2" borderId="0" xfId="0" applyFont="1" applyFill="1" applyAlignment="1">
      <alignment horizontal="center" vertical="center"/>
    </xf>
    <xf numFmtId="0" fontId="61" fillId="19" borderId="6" xfId="9" applyFont="1" applyFill="1" applyBorder="1" applyAlignment="1">
      <alignment horizontal="center" vertical="center" wrapText="1"/>
    </xf>
    <xf numFmtId="0" fontId="61" fillId="19" borderId="17" xfId="9" applyFont="1" applyFill="1" applyBorder="1" applyAlignment="1">
      <alignment vertical="center" wrapText="1"/>
    </xf>
    <xf numFmtId="0" fontId="61" fillId="19" borderId="9" xfId="9" applyFont="1" applyFill="1" applyBorder="1" applyAlignment="1">
      <alignment vertical="center" wrapText="1"/>
    </xf>
    <xf numFmtId="0" fontId="0" fillId="19" borderId="0" xfId="0" applyFill="1">
      <alignment vertical="center"/>
    </xf>
    <xf numFmtId="164" fontId="71" fillId="5" borderId="0" xfId="29" quotePrefix="1" applyFont="1" applyFill="1" applyAlignment="1" applyProtection="1">
      <alignment horizontal="center" vertical="center"/>
      <protection hidden="1"/>
    </xf>
    <xf numFmtId="173" fontId="18" fillId="5" borderId="0" xfId="29" quotePrefix="1" applyNumberFormat="1" applyFont="1" applyFill="1" applyAlignment="1" applyProtection="1">
      <alignment horizontal="center" vertical="center"/>
      <protection hidden="1"/>
    </xf>
    <xf numFmtId="173" fontId="71" fillId="5" borderId="0" xfId="29" quotePrefix="1" applyNumberFormat="1" applyFont="1" applyFill="1" applyAlignment="1" applyProtection="1">
      <alignment horizontal="center" vertical="center"/>
      <protection hidden="1"/>
    </xf>
    <xf numFmtId="168" fontId="18" fillId="5" borderId="0" xfId="0" quotePrefix="1" applyNumberFormat="1" applyFont="1" applyFill="1" applyAlignment="1" applyProtection="1">
      <alignment horizontal="center" vertical="center"/>
      <protection hidden="1"/>
    </xf>
    <xf numFmtId="168" fontId="71" fillId="5" borderId="0" xfId="0" quotePrefix="1" applyNumberFormat="1" applyFont="1" applyFill="1" applyAlignment="1" applyProtection="1">
      <alignment horizontal="center" vertical="center"/>
      <protection hidden="1"/>
    </xf>
    <xf numFmtId="168" fontId="71" fillId="0" borderId="0" xfId="0" quotePrefix="1" applyNumberFormat="1" applyFont="1" applyAlignment="1" applyProtection="1">
      <alignment horizontal="center" vertical="center"/>
      <protection hidden="1"/>
    </xf>
    <xf numFmtId="0" fontId="5" fillId="3" borderId="0" xfId="0" applyFont="1" applyFill="1" applyAlignment="1" applyProtection="1">
      <alignment horizontal="center" vertical="center" wrapText="1"/>
      <protection locked="0" hidden="1"/>
    </xf>
    <xf numFmtId="173" fontId="20" fillId="5" borderId="0" xfId="29" quotePrefix="1" applyNumberFormat="1" applyFont="1" applyFill="1" applyAlignment="1" applyProtection="1">
      <alignment horizontal="center" vertical="center"/>
      <protection hidden="1"/>
    </xf>
    <xf numFmtId="164" fontId="20" fillId="5" borderId="0" xfId="29" quotePrefix="1" applyFont="1" applyFill="1" applyAlignment="1" applyProtection="1">
      <alignment horizontal="center" vertical="center"/>
      <protection hidden="1"/>
    </xf>
    <xf numFmtId="173" fontId="18" fillId="5" borderId="0" xfId="0" quotePrefix="1" applyNumberFormat="1" applyFont="1" applyFill="1" applyAlignment="1" applyProtection="1">
      <alignment horizontal="center" vertical="center"/>
      <protection hidden="1"/>
    </xf>
    <xf numFmtId="0" fontId="5" fillId="5" borderId="0" xfId="29" quotePrefix="1" applyNumberFormat="1" applyFont="1" applyFill="1" applyAlignment="1" applyProtection="1">
      <alignment horizontal="center" vertical="center"/>
      <protection hidden="1"/>
    </xf>
    <xf numFmtId="0" fontId="5" fillId="21" borderId="0" xfId="0" applyFont="1" applyFill="1" applyAlignment="1">
      <alignment horizontal="center" vertical="center"/>
    </xf>
    <xf numFmtId="0" fontId="5" fillId="2" borderId="0" xfId="0" applyFont="1" applyFill="1">
      <alignment vertical="center"/>
    </xf>
    <xf numFmtId="0" fontId="5" fillId="21" borderId="0" xfId="0" applyFont="1" applyFill="1" applyAlignment="1">
      <alignment horizontal="left" vertical="center"/>
    </xf>
    <xf numFmtId="0" fontId="27" fillId="2" borderId="0" xfId="58" applyFont="1" applyFill="1"/>
    <xf numFmtId="0" fontId="47" fillId="4" borderId="0" xfId="9" applyFont="1" applyFill="1"/>
    <xf numFmtId="0" fontId="79" fillId="2" borderId="0" xfId="9" applyFont="1" applyFill="1"/>
    <xf numFmtId="0" fontId="5" fillId="3" borderId="0" xfId="0" applyFont="1" applyFill="1" applyAlignment="1" applyProtection="1">
      <alignment horizontal="center" vertical="center"/>
      <protection locked="0" hidden="1"/>
    </xf>
    <xf numFmtId="0" fontId="0" fillId="0" borderId="0" xfId="19" applyFont="1"/>
    <xf numFmtId="0" fontId="44" fillId="0" borderId="0" xfId="19" applyFont="1" applyAlignment="1">
      <alignment horizontal="center" vertical="center"/>
    </xf>
    <xf numFmtId="14" fontId="44" fillId="0" borderId="0" xfId="19" applyNumberFormat="1" applyFont="1" applyAlignment="1">
      <alignment horizontal="center" vertical="center"/>
    </xf>
    <xf numFmtId="0" fontId="0" fillId="0" borderId="0" xfId="19" applyFont="1" applyAlignment="1">
      <alignment horizontal="center" vertical="center" readingOrder="1"/>
    </xf>
    <xf numFmtId="14" fontId="0" fillId="0" borderId="0" xfId="19" applyNumberFormat="1" applyFont="1" applyAlignment="1">
      <alignment horizontal="center" vertical="center" readingOrder="1"/>
    </xf>
    <xf numFmtId="0" fontId="0" fillId="0" borderId="0" xfId="19" applyFont="1" applyAlignment="1">
      <alignment horizontal="center" vertical="center" wrapText="1" readingOrder="1"/>
    </xf>
    <xf numFmtId="172" fontId="0" fillId="0" borderId="0" xfId="19" applyNumberFormat="1" applyFont="1" applyAlignment="1">
      <alignment horizontal="center" vertical="center" wrapText="1" readingOrder="1"/>
    </xf>
    <xf numFmtId="170" fontId="0" fillId="0" borderId="0" xfId="20" applyNumberFormat="1" applyFont="1" applyFill="1" applyBorder="1" applyAlignment="1">
      <alignment horizontal="center" vertical="center" wrapText="1" readingOrder="1"/>
    </xf>
    <xf numFmtId="0" fontId="0" fillId="0" borderId="0" xfId="0" applyAlignment="1">
      <alignment horizontal="center" vertical="center" wrapText="1"/>
    </xf>
    <xf numFmtId="0" fontId="0" fillId="0" borderId="0" xfId="58" applyFont="1"/>
    <xf numFmtId="0" fontId="0" fillId="0" borderId="19" xfId="0" applyBorder="1" applyAlignment="1">
      <alignment horizontal="center" vertical="center"/>
    </xf>
    <xf numFmtId="0" fontId="0" fillId="0" borderId="20" xfId="19" applyFont="1" applyBorder="1" applyAlignment="1">
      <alignment horizontal="center" vertical="center" readingOrder="1"/>
    </xf>
    <xf numFmtId="14" fontId="0" fillId="0" borderId="20" xfId="19" applyNumberFormat="1" applyFont="1" applyBorder="1" applyAlignment="1">
      <alignment horizontal="center" vertical="center" readingOrder="1"/>
    </xf>
    <xf numFmtId="0" fontId="0" fillId="0" borderId="20" xfId="19" applyFont="1" applyBorder="1"/>
    <xf numFmtId="0" fontId="0" fillId="0" borderId="21" xfId="19" applyFont="1" applyBorder="1"/>
    <xf numFmtId="0" fontId="0" fillId="0" borderId="22" xfId="0" applyBorder="1" applyAlignment="1">
      <alignment horizontal="center" vertical="center"/>
    </xf>
    <xf numFmtId="0" fontId="0" fillId="0" borderId="23" xfId="19" applyFont="1" applyBorder="1"/>
    <xf numFmtId="0" fontId="0" fillId="0" borderId="22" xfId="0" applyBorder="1" applyAlignment="1">
      <alignment horizontal="center" vertical="center" wrapText="1"/>
    </xf>
    <xf numFmtId="0" fontId="0" fillId="0" borderId="17" xfId="0" applyBorder="1" applyAlignment="1">
      <alignment horizontal="center" vertical="center"/>
    </xf>
    <xf numFmtId="0" fontId="0" fillId="0" borderId="9" xfId="19" applyFont="1" applyBorder="1" applyAlignment="1">
      <alignment horizontal="center" vertical="center" wrapText="1" readingOrder="1"/>
    </xf>
    <xf numFmtId="172" fontId="0" fillId="0" borderId="9" xfId="19" applyNumberFormat="1" applyFont="1" applyBorder="1" applyAlignment="1">
      <alignment horizontal="center" vertical="center" wrapText="1" readingOrder="1"/>
    </xf>
    <xf numFmtId="170" fontId="0" fillId="0" borderId="9" xfId="20" applyNumberFormat="1" applyFont="1" applyFill="1" applyBorder="1" applyAlignment="1">
      <alignment horizontal="center" vertical="center" wrapText="1" readingOrder="1"/>
    </xf>
    <xf numFmtId="0" fontId="0" fillId="0" borderId="9" xfId="19" applyFont="1" applyBorder="1"/>
    <xf numFmtId="0" fontId="0" fillId="0" borderId="24" xfId="19" applyFont="1" applyBorder="1"/>
    <xf numFmtId="0" fontId="0" fillId="0" borderId="17" xfId="0" applyBorder="1" applyAlignment="1">
      <alignment horizontal="center" vertical="center" wrapText="1"/>
    </xf>
    <xf numFmtId="0" fontId="0" fillId="0" borderId="20" xfId="58" applyFont="1" applyBorder="1"/>
    <xf numFmtId="0" fontId="0" fillId="0" borderId="23" xfId="58" applyFont="1" applyBorder="1"/>
    <xf numFmtId="0" fontId="0" fillId="2" borderId="17" xfId="0" applyFill="1" applyBorder="1">
      <alignment vertical="center"/>
    </xf>
    <xf numFmtId="0" fontId="0" fillId="2" borderId="9" xfId="0" applyFill="1" applyBorder="1">
      <alignment vertical="center"/>
    </xf>
    <xf numFmtId="0" fontId="27" fillId="2" borderId="9" xfId="58" applyFont="1" applyFill="1" applyBorder="1"/>
    <xf numFmtId="0" fontId="0" fillId="2" borderId="24" xfId="0" applyFill="1" applyBorder="1">
      <alignment vertical="center"/>
    </xf>
    <xf numFmtId="0" fontId="27" fillId="2" borderId="19" xfId="19" applyFont="1" applyFill="1" applyBorder="1"/>
    <xf numFmtId="0" fontId="27" fillId="2" borderId="20" xfId="19" applyFont="1" applyFill="1" applyBorder="1"/>
    <xf numFmtId="0" fontId="26" fillId="2" borderId="21" xfId="19" applyFont="1" applyFill="1" applyBorder="1"/>
    <xf numFmtId="14" fontId="27" fillId="2" borderId="22" xfId="19" applyNumberFormat="1" applyFont="1" applyFill="1" applyBorder="1"/>
    <xf numFmtId="0" fontId="27" fillId="2" borderId="23" xfId="19" applyFont="1" applyFill="1" applyBorder="1"/>
    <xf numFmtId="14" fontId="26" fillId="2" borderId="22" xfId="19" applyNumberFormat="1" applyFont="1" applyFill="1" applyBorder="1"/>
    <xf numFmtId="14" fontId="26" fillId="2" borderId="23" xfId="19" applyNumberFormat="1" applyFont="1" applyFill="1" applyBorder="1"/>
    <xf numFmtId="14" fontId="26" fillId="2" borderId="17" xfId="19" applyNumberFormat="1" applyFont="1" applyFill="1" applyBorder="1"/>
    <xf numFmtId="0" fontId="26" fillId="2" borderId="9" xfId="19" applyFont="1" applyFill="1" applyBorder="1"/>
    <xf numFmtId="14" fontId="26" fillId="2" borderId="24" xfId="19" applyNumberFormat="1" applyFont="1" applyFill="1" applyBorder="1"/>
    <xf numFmtId="0" fontId="0" fillId="2" borderId="25" xfId="0" applyFill="1" applyBorder="1" applyAlignment="1">
      <alignment horizontal="left" vertical="center"/>
    </xf>
    <xf numFmtId="0" fontId="0" fillId="2" borderId="28" xfId="0" applyFill="1" applyBorder="1" applyAlignment="1">
      <alignment horizontal="left" vertical="center"/>
    </xf>
    <xf numFmtId="0" fontId="0" fillId="2" borderId="25" xfId="0" applyFill="1" applyBorder="1">
      <alignment vertical="center"/>
    </xf>
    <xf numFmtId="0" fontId="80" fillId="0" borderId="0" xfId="0" applyFont="1" applyAlignment="1">
      <alignment horizontal="left" vertical="center"/>
    </xf>
    <xf numFmtId="0" fontId="81" fillId="0" borderId="0" xfId="0" applyFont="1" applyAlignment="1">
      <alignment horizontal="left" vertical="center"/>
    </xf>
    <xf numFmtId="0" fontId="0" fillId="2" borderId="0" xfId="0" applyFill="1" applyAlignment="1">
      <alignment horizontal="left" vertical="center"/>
    </xf>
    <xf numFmtId="0" fontId="82" fillId="10" borderId="0" xfId="2" applyFont="1" applyFill="1"/>
    <xf numFmtId="0" fontId="83" fillId="2" borderId="0" xfId="2" applyFont="1" applyFill="1"/>
    <xf numFmtId="0" fontId="84" fillId="2" borderId="0" xfId="2" applyFont="1" applyFill="1"/>
    <xf numFmtId="0" fontId="85" fillId="2" borderId="0" xfId="2" applyFont="1" applyFill="1" applyAlignment="1">
      <alignment horizontal="center" vertical="center"/>
    </xf>
    <xf numFmtId="0" fontId="86" fillId="2" borderId="0" xfId="2" applyFont="1" applyFill="1"/>
    <xf numFmtId="169" fontId="86" fillId="2" borderId="0" xfId="2" applyNumberFormat="1" applyFont="1" applyFill="1"/>
    <xf numFmtId="14" fontId="83" fillId="4" borderId="0" xfId="2" applyNumberFormat="1" applyFont="1" applyFill="1"/>
    <xf numFmtId="14" fontId="85" fillId="0" borderId="0" xfId="2" applyNumberFormat="1" applyFont="1" applyAlignment="1">
      <alignment horizontal="center" vertical="center"/>
    </xf>
    <xf numFmtId="14" fontId="87" fillId="2" borderId="0" xfId="2" applyNumberFormat="1" applyFont="1" applyFill="1" applyAlignment="1">
      <alignment horizontal="center" vertical="center"/>
    </xf>
    <xf numFmtId="0" fontId="85" fillId="2" borderId="0" xfId="2" applyFont="1" applyFill="1"/>
    <xf numFmtId="0" fontId="83" fillId="2" borderId="9" xfId="2" applyFont="1" applyFill="1" applyBorder="1"/>
    <xf numFmtId="0" fontId="83" fillId="2" borderId="27" xfId="2" applyFont="1" applyFill="1" applyBorder="1"/>
    <xf numFmtId="0" fontId="83" fillId="2" borderId="23" xfId="2" applyFont="1" applyFill="1" applyBorder="1" applyAlignment="1">
      <alignment horizontal="left" vertical="center"/>
    </xf>
    <xf numFmtId="0" fontId="83" fillId="2" borderId="23" xfId="2" applyFont="1" applyFill="1" applyBorder="1"/>
    <xf numFmtId="0" fontId="83" fillId="2" borderId="24" xfId="2" applyFont="1" applyFill="1" applyBorder="1"/>
    <xf numFmtId="14" fontId="83" fillId="2" borderId="23" xfId="2" applyNumberFormat="1" applyFont="1" applyFill="1" applyBorder="1"/>
    <xf numFmtId="0" fontId="83" fillId="2" borderId="29" xfId="2" applyFont="1" applyFill="1" applyBorder="1"/>
    <xf numFmtId="0" fontId="83" fillId="2" borderId="26" xfId="2" applyFont="1" applyFill="1" applyBorder="1"/>
    <xf numFmtId="14" fontId="83" fillId="2" borderId="26" xfId="2" applyNumberFormat="1" applyFont="1" applyFill="1" applyBorder="1"/>
    <xf numFmtId="0" fontId="88" fillId="2" borderId="26" xfId="2" applyFont="1" applyFill="1" applyBorder="1"/>
    <xf numFmtId="0" fontId="83" fillId="2" borderId="26" xfId="28" applyFont="1" applyFill="1" applyBorder="1"/>
    <xf numFmtId="14" fontId="83" fillId="2" borderId="26" xfId="28" applyNumberFormat="1" applyFont="1" applyFill="1" applyBorder="1"/>
    <xf numFmtId="0" fontId="83" fillId="2" borderId="30" xfId="28" applyFont="1" applyFill="1" applyBorder="1"/>
    <xf numFmtId="0" fontId="89" fillId="11" borderId="31" xfId="2" applyFont="1" applyFill="1" applyBorder="1" applyAlignment="1">
      <alignment horizontal="left" vertical="center"/>
    </xf>
    <xf numFmtId="0" fontId="89" fillId="11" borderId="32" xfId="2" applyFont="1" applyFill="1" applyBorder="1" applyAlignment="1">
      <alignment horizontal="left" vertical="center"/>
    </xf>
    <xf numFmtId="0" fontId="90" fillId="11" borderId="32" xfId="2" applyFont="1" applyFill="1" applyBorder="1" applyAlignment="1">
      <alignment horizontal="left" vertical="center"/>
    </xf>
    <xf numFmtId="0" fontId="89" fillId="11" borderId="32" xfId="28" applyFont="1" applyFill="1" applyBorder="1" applyAlignment="1">
      <alignment horizontal="left" vertical="center"/>
    </xf>
    <xf numFmtId="0" fontId="83" fillId="2" borderId="32" xfId="2" applyFont="1" applyFill="1" applyBorder="1"/>
    <xf numFmtId="0" fontId="83" fillId="2" borderId="33" xfId="2" applyFont="1" applyFill="1" applyBorder="1"/>
    <xf numFmtId="22" fontId="88" fillId="2" borderId="31" xfId="15" applyFont="1" applyFill="1" applyBorder="1" applyAlignment="1">
      <alignment horizontal="left" vertical="center"/>
    </xf>
    <xf numFmtId="22" fontId="88" fillId="2" borderId="32" xfId="15" applyFont="1" applyFill="1" applyBorder="1" applyAlignment="1">
      <alignment horizontal="left" vertical="center"/>
    </xf>
    <xf numFmtId="0" fontId="88" fillId="2" borderId="32" xfId="2" applyFont="1" applyFill="1" applyBorder="1"/>
    <xf numFmtId="0" fontId="85" fillId="2" borderId="32" xfId="2" applyFont="1" applyFill="1" applyBorder="1"/>
    <xf numFmtId="22" fontId="88" fillId="2" borderId="32" xfId="15" applyFont="1" applyFill="1" applyBorder="1" applyAlignment="1">
      <alignment horizontal="left"/>
    </xf>
    <xf numFmtId="0" fontId="83" fillId="2" borderId="31" xfId="2" applyFont="1" applyFill="1" applyBorder="1" applyAlignment="1">
      <alignment horizontal="left" vertical="center"/>
    </xf>
    <xf numFmtId="0" fontId="83" fillId="2" borderId="32" xfId="2" applyFont="1" applyFill="1" applyBorder="1" applyAlignment="1">
      <alignment horizontal="left"/>
    </xf>
    <xf numFmtId="0" fontId="83" fillId="2" borderId="32" xfId="2" applyFont="1" applyFill="1" applyBorder="1" applyAlignment="1">
      <alignment horizontal="left" vertical="center"/>
    </xf>
    <xf numFmtId="0" fontId="83" fillId="2" borderId="31" xfId="2" applyFont="1" applyFill="1" applyBorder="1" applyAlignment="1">
      <alignment horizontal="left"/>
    </xf>
    <xf numFmtId="0" fontId="89" fillId="12" borderId="34" xfId="2" applyFont="1" applyFill="1" applyBorder="1" applyAlignment="1">
      <alignment horizontal="left"/>
    </xf>
    <xf numFmtId="0" fontId="89" fillId="13" borderId="35" xfId="2" applyFont="1" applyFill="1" applyBorder="1" applyAlignment="1">
      <alignment horizontal="left"/>
    </xf>
    <xf numFmtId="0" fontId="89" fillId="3" borderId="35" xfId="2" applyFont="1" applyFill="1" applyBorder="1" applyAlignment="1">
      <alignment horizontal="left"/>
    </xf>
    <xf numFmtId="0" fontId="89" fillId="14" borderId="35" xfId="2" applyFont="1" applyFill="1" applyBorder="1" applyAlignment="1">
      <alignment horizontal="left"/>
    </xf>
    <xf numFmtId="0" fontId="83" fillId="2" borderId="35" xfId="2" applyFont="1" applyFill="1" applyBorder="1" applyAlignment="1">
      <alignment horizontal="right"/>
    </xf>
    <xf numFmtId="0" fontId="83" fillId="2" borderId="35" xfId="2" applyFont="1" applyFill="1" applyBorder="1" applyAlignment="1">
      <alignment horizontal="center"/>
    </xf>
    <xf numFmtId="0" fontId="83" fillId="2" borderId="36" xfId="2" applyFont="1" applyFill="1" applyBorder="1" applyAlignment="1">
      <alignment horizontal="center"/>
    </xf>
    <xf numFmtId="0" fontId="83" fillId="2" borderId="31" xfId="2" applyFont="1" applyFill="1" applyBorder="1" applyAlignment="1">
      <alignment horizontal="right"/>
    </xf>
    <xf numFmtId="0" fontId="83" fillId="2" borderId="32" xfId="2" applyFont="1" applyFill="1" applyBorder="1" applyAlignment="1">
      <alignment horizontal="right"/>
    </xf>
    <xf numFmtId="167" fontId="83" fillId="2" borderId="32" xfId="14" applyNumberFormat="1" applyFont="1" applyFill="1" applyBorder="1" applyAlignment="1">
      <alignment horizontal="right"/>
    </xf>
    <xf numFmtId="0" fontId="83" fillId="2" borderId="33" xfId="2" applyFont="1" applyFill="1" applyBorder="1" applyAlignment="1">
      <alignment horizontal="right"/>
    </xf>
    <xf numFmtId="165" fontId="83" fillId="2" borderId="32" xfId="2" applyNumberFormat="1" applyFont="1" applyFill="1" applyBorder="1"/>
    <xf numFmtId="0" fontId="83" fillId="2" borderId="31" xfId="2" applyFont="1" applyFill="1" applyBorder="1"/>
    <xf numFmtId="0" fontId="84" fillId="2" borderId="32" xfId="2" applyFont="1" applyFill="1" applyBorder="1"/>
    <xf numFmtId="0" fontId="85" fillId="2" borderId="32" xfId="2" applyFont="1" applyFill="1" applyBorder="1" applyAlignment="1">
      <alignment horizontal="center" vertical="center"/>
    </xf>
    <xf numFmtId="0" fontId="86" fillId="2" borderId="32" xfId="2" applyFont="1" applyFill="1" applyBorder="1"/>
    <xf numFmtId="169" fontId="86" fillId="2" borderId="32" xfId="2" applyNumberFormat="1" applyFont="1" applyFill="1" applyBorder="1"/>
    <xf numFmtId="10" fontId="0" fillId="0" borderId="0" xfId="14" applyNumberFormat="1" applyFont="1" applyFill="1" applyBorder="1" applyAlignment="1">
      <alignment horizontal="center" vertical="center" wrapText="1" readingOrder="1"/>
    </xf>
    <xf numFmtId="14" fontId="35" fillId="2" borderId="3" xfId="20" applyNumberFormat="1" applyFont="1" applyFill="1" applyBorder="1" applyAlignment="1">
      <alignment horizontal="center" vertical="center" wrapText="1"/>
    </xf>
    <xf numFmtId="14" fontId="30" fillId="5" borderId="0" xfId="19" applyNumberFormat="1" applyFont="1" applyFill="1" applyAlignment="1">
      <alignment horizontal="center" vertical="center"/>
    </xf>
    <xf numFmtId="14" fontId="35" fillId="5" borderId="0" xfId="19" applyNumberFormat="1" applyFont="1" applyFill="1" applyAlignment="1">
      <alignment horizontal="center" vertical="center"/>
    </xf>
    <xf numFmtId="14" fontId="27" fillId="2" borderId="0" xfId="19" applyNumberFormat="1" applyFont="1" applyFill="1" applyAlignment="1">
      <alignment horizontal="center" vertical="center"/>
    </xf>
    <xf numFmtId="0" fontId="0" fillId="0" borderId="0" xfId="0" applyProtection="1">
      <alignment vertical="center"/>
      <protection locked="0"/>
    </xf>
    <xf numFmtId="0" fontId="91" fillId="0" borderId="6" xfId="0" applyFont="1" applyBorder="1" applyAlignment="1">
      <alignment horizontal="left"/>
    </xf>
    <xf numFmtId="0" fontId="91" fillId="0" borderId="6" xfId="0" applyFont="1" applyBorder="1" applyAlignment="1">
      <alignment horizontal="right"/>
    </xf>
    <xf numFmtId="1" fontId="26" fillId="2" borderId="0" xfId="19" applyNumberFormat="1" applyFont="1" applyFill="1"/>
    <xf numFmtId="0" fontId="92" fillId="2" borderId="9" xfId="0" applyFont="1" applyFill="1" applyBorder="1" applyProtection="1">
      <alignment vertical="center"/>
      <protection hidden="1"/>
    </xf>
    <xf numFmtId="0" fontId="93" fillId="2" borderId="9" xfId="0" applyFont="1" applyFill="1" applyBorder="1" applyProtection="1">
      <alignment vertical="center"/>
      <protection hidden="1"/>
    </xf>
    <xf numFmtId="16" fontId="94" fillId="0" borderId="0" xfId="0" applyNumberFormat="1" applyFont="1" applyAlignment="1">
      <alignment horizontal="left" vertical="center"/>
    </xf>
    <xf numFmtId="9" fontId="94" fillId="0" borderId="0" xfId="0" applyNumberFormat="1" applyFont="1" applyAlignment="1">
      <alignment horizontal="left" vertical="center"/>
    </xf>
    <xf numFmtId="0" fontId="92" fillId="2" borderId="0" xfId="0" applyFont="1" applyFill="1" applyProtection="1">
      <alignment vertical="center"/>
      <protection hidden="1"/>
    </xf>
    <xf numFmtId="0" fontId="0" fillId="4" borderId="0" xfId="0" applyFill="1">
      <alignment vertical="center"/>
    </xf>
    <xf numFmtId="0" fontId="0" fillId="4" borderId="9" xfId="0" applyFill="1" applyBorder="1">
      <alignment vertical="center"/>
    </xf>
    <xf numFmtId="0" fontId="91" fillId="9" borderId="6" xfId="0" applyFont="1" applyFill="1" applyBorder="1" applyAlignment="1">
      <alignment horizontal="center" vertical="center" wrapText="1"/>
    </xf>
    <xf numFmtId="14" fontId="26" fillId="2" borderId="0" xfId="2" applyNumberFormat="1" applyFont="1" applyFill="1"/>
    <xf numFmtId="0" fontId="95" fillId="22" borderId="18" xfId="81" applyAlignment="1">
      <alignment horizontal="center" vertical="center"/>
    </xf>
    <xf numFmtId="10" fontId="36" fillId="2" borderId="3" xfId="19" quotePrefix="1" applyNumberFormat="1" applyFont="1" applyFill="1" applyBorder="1" applyAlignment="1">
      <alignment horizontal="center" vertical="center" wrapText="1"/>
    </xf>
    <xf numFmtId="170" fontId="0" fillId="0" borderId="0" xfId="20" quotePrefix="1" applyNumberFormat="1" applyFont="1" applyFill="1" applyBorder="1" applyAlignment="1">
      <alignment horizontal="center" vertical="center" wrapText="1" readingOrder="1"/>
    </xf>
    <xf numFmtId="170" fontId="0" fillId="0" borderId="9" xfId="20" quotePrefix="1" applyNumberFormat="1" applyFont="1" applyFill="1" applyBorder="1" applyAlignment="1">
      <alignment horizontal="center" vertical="center" wrapText="1" readingOrder="1"/>
    </xf>
    <xf numFmtId="0" fontId="96" fillId="0" borderId="6" xfId="0" applyFont="1" applyBorder="1" applyAlignment="1">
      <alignment horizontal="left"/>
    </xf>
    <xf numFmtId="0" fontId="96" fillId="0" borderId="6" xfId="0" applyFont="1" applyBorder="1" applyAlignment="1">
      <alignment horizontal="right"/>
    </xf>
    <xf numFmtId="0" fontId="94" fillId="0" borderId="0" xfId="0" applyFont="1" applyAlignment="1">
      <alignment horizontal="left" vertical="center"/>
    </xf>
    <xf numFmtId="22" fontId="94" fillId="0" borderId="0" xfId="0" applyNumberFormat="1" applyFont="1" applyAlignment="1">
      <alignment horizontal="left" vertical="center"/>
    </xf>
    <xf numFmtId="14" fontId="94" fillId="0" borderId="0" xfId="0" applyNumberFormat="1" applyFont="1" applyAlignment="1">
      <alignment horizontal="left" vertical="center"/>
    </xf>
    <xf numFmtId="0" fontId="94" fillId="0" borderId="0" xfId="0" applyFont="1" applyAlignment="1">
      <alignment horizontal="left" vertical="center"/>
    </xf>
    <xf numFmtId="22" fontId="94" fillId="0" borderId="0" xfId="0" applyNumberFormat="1" applyFont="1" applyAlignment="1">
      <alignment horizontal="left" vertical="center"/>
    </xf>
    <xf numFmtId="14" fontId="94" fillId="0" borderId="0" xfId="0" applyNumberFormat="1" applyFont="1" applyAlignment="1">
      <alignment horizontal="left" vertical="center"/>
    </xf>
  </cellXfs>
  <cellStyles count="82">
    <cellStyle name="blp_column_header" xfId="5" xr:uid="{00000000-0005-0000-0000-000000000000}"/>
    <cellStyle name="blp_datetime" xfId="15" xr:uid="{00000000-0005-0000-0000-000001000000}"/>
    <cellStyle name="Calculation 2" xfId="34" xr:uid="{00000000-0005-0000-0000-000002000000}"/>
    <cellStyle name="Check Cell" xfId="18" builtinId="23"/>
    <cellStyle name="Check Cell 2" xfId="33" xr:uid="{00000000-0005-0000-0000-000003000000}"/>
    <cellStyle name="Comma" xfId="29" builtinId="3"/>
    <cellStyle name="Comma 2" xfId="11" xr:uid="{00000000-0005-0000-0000-000004000000}"/>
    <cellStyle name="Comma 2 2" xfId="16" xr:uid="{00000000-0005-0000-0000-000005000000}"/>
    <cellStyle name="Comma 2 2 2" xfId="17" xr:uid="{00000000-0005-0000-0000-000006000000}"/>
    <cellStyle name="Comma 2 2 2 2" xfId="57" xr:uid="{00000000-0005-0000-0000-000007000000}"/>
    <cellStyle name="Comma 2 2 3" xfId="40" xr:uid="{00000000-0005-0000-0000-000008000000}"/>
    <cellStyle name="Comma 2 2 3 2" xfId="70" xr:uid="{00000000-0005-0000-0000-000009000000}"/>
    <cellStyle name="Comma 2 2 4" xfId="56" xr:uid="{00000000-0005-0000-0000-00000A000000}"/>
    <cellStyle name="Comma 2 3" xfId="38" xr:uid="{00000000-0005-0000-0000-00000B000000}"/>
    <cellStyle name="Comma 2 3 2" xfId="68" xr:uid="{00000000-0005-0000-0000-00000C000000}"/>
    <cellStyle name="Comma 2 4" xfId="46" xr:uid="{00000000-0005-0000-0000-00000D000000}"/>
    <cellStyle name="Comma 2 4 2" xfId="75" xr:uid="{00000000-0005-0000-0000-00000E000000}"/>
    <cellStyle name="Comma 2 5" xfId="53" xr:uid="{00000000-0005-0000-0000-00000F000000}"/>
    <cellStyle name="Comma 3" xfId="13" xr:uid="{00000000-0005-0000-0000-000010000000}"/>
    <cellStyle name="Comma 3 2" xfId="39" xr:uid="{00000000-0005-0000-0000-000011000000}"/>
    <cellStyle name="Comma 3 2 2" xfId="69" xr:uid="{00000000-0005-0000-0000-000012000000}"/>
    <cellStyle name="Comma 3 3" xfId="47" xr:uid="{00000000-0005-0000-0000-000013000000}"/>
    <cellStyle name="Comma 3 3 2" xfId="76" xr:uid="{00000000-0005-0000-0000-000014000000}"/>
    <cellStyle name="Comma 3 4" xfId="55" xr:uid="{00000000-0005-0000-0000-000015000000}"/>
    <cellStyle name="Comma 4" xfId="65" xr:uid="{00000000-0005-0000-0000-000016000000}"/>
    <cellStyle name="Hyperlink" xfId="23" builtinId="8"/>
    <cellStyle name="Hyperlink 2" xfId="36" xr:uid="{00000000-0005-0000-0000-000017000000}"/>
    <cellStyle name="Input" xfId="81" builtinId="20"/>
    <cellStyle name="Normal" xfId="0" builtinId="0"/>
    <cellStyle name="Normal 10" xfId="80" xr:uid="{00000000-0005-0000-0000-000018000000}"/>
    <cellStyle name="Normal 11" xfId="79" xr:uid="{00000000-0005-0000-0000-000019000000}"/>
    <cellStyle name="Normal 2" xfId="9" xr:uid="{00000000-0005-0000-0000-00001A000000}"/>
    <cellStyle name="Normal 2 2" xfId="37" xr:uid="{00000000-0005-0000-0000-00001B000000}"/>
    <cellStyle name="Normal 2 3" xfId="35" xr:uid="{00000000-0005-0000-0000-00001C000000}"/>
    <cellStyle name="Normal 3" xfId="22" xr:uid="{00000000-0005-0000-0000-00001D000000}"/>
    <cellStyle name="Normal 4" xfId="24" xr:uid="{00000000-0005-0000-0000-00001E000000}"/>
    <cellStyle name="Normal 4 2" xfId="41" xr:uid="{00000000-0005-0000-0000-00001F000000}"/>
    <cellStyle name="Normal 4 3" xfId="61" xr:uid="{00000000-0005-0000-0000-000020000000}"/>
    <cellStyle name="Normal 5" xfId="25" xr:uid="{00000000-0005-0000-0000-000021000000}"/>
    <cellStyle name="Normal 5 2" xfId="62" xr:uid="{00000000-0005-0000-0000-000022000000}"/>
    <cellStyle name="Normal 6" xfId="27" xr:uid="{00000000-0005-0000-0000-000023000000}"/>
    <cellStyle name="Normal 6 2" xfId="63" xr:uid="{00000000-0005-0000-0000-000024000000}"/>
    <cellStyle name="Normal 7" xfId="30" xr:uid="{00000000-0005-0000-0000-000025000000}"/>
    <cellStyle name="Normal 8" xfId="31" xr:uid="{00000000-0005-0000-0000-000026000000}"/>
    <cellStyle name="Normal 8 2" xfId="66" xr:uid="{00000000-0005-0000-0000-000027000000}"/>
    <cellStyle name="Normal 9" xfId="44" xr:uid="{00000000-0005-0000-0000-000028000000}"/>
    <cellStyle name="Normal 9 2" xfId="73" xr:uid="{00000000-0005-0000-0000-000029000000}"/>
    <cellStyle name="Percent" xfId="14" builtinId="5"/>
    <cellStyle name="Percent 2" xfId="12" xr:uid="{00000000-0005-0000-0000-00002A000000}"/>
    <cellStyle name="Percent 2 2" xfId="32" xr:uid="{00000000-0005-0000-0000-00002B000000}"/>
    <cellStyle name="Percent 2 2 2" xfId="67" xr:uid="{00000000-0005-0000-0000-00002C000000}"/>
    <cellStyle name="Percent 2 3" xfId="45" xr:uid="{00000000-0005-0000-0000-00002D000000}"/>
    <cellStyle name="Percent 2 3 2" xfId="74" xr:uid="{00000000-0005-0000-0000-00002E000000}"/>
    <cellStyle name="Percent 2 4" xfId="54" xr:uid="{00000000-0005-0000-0000-00002F000000}"/>
    <cellStyle name="Percent 3" xfId="42" xr:uid="{00000000-0005-0000-0000-000030000000}"/>
    <cellStyle name="Percent 3 2" xfId="48" xr:uid="{00000000-0005-0000-0000-000031000000}"/>
    <cellStyle name="Percent 3 2 2" xfId="77" xr:uid="{00000000-0005-0000-0000-000032000000}"/>
    <cellStyle name="Percent 3 3" xfId="71" xr:uid="{00000000-0005-0000-0000-000033000000}"/>
    <cellStyle name="Percent 4" xfId="43" xr:uid="{00000000-0005-0000-0000-000034000000}"/>
    <cellStyle name="Percent 4 2" xfId="72" xr:uid="{00000000-0005-0000-0000-000035000000}"/>
    <cellStyle name="Percent 5" xfId="49" xr:uid="{00000000-0005-0000-0000-000036000000}"/>
    <cellStyle name="Percent 5 2" xfId="78" xr:uid="{00000000-0005-0000-0000-000037000000}"/>
    <cellStyle name="一般 2" xfId="1" xr:uid="{00000000-0005-0000-0000-000039000000}"/>
    <cellStyle name="一般 3" xfId="2" xr:uid="{00000000-0005-0000-0000-00003A000000}"/>
    <cellStyle name="一般 3 2" xfId="10" xr:uid="{00000000-0005-0000-0000-00003B000000}"/>
    <cellStyle name="一般 3 3" xfId="19" xr:uid="{00000000-0005-0000-0000-00003C000000}"/>
    <cellStyle name="一般 3 3 2" xfId="58" xr:uid="{00000000-0005-0000-0000-00003D000000}"/>
    <cellStyle name="一般 3 4" xfId="28" xr:uid="{00000000-0005-0000-0000-00003E000000}"/>
    <cellStyle name="一般 3 4 2" xfId="64" xr:uid="{00000000-0005-0000-0000-00003F000000}"/>
    <cellStyle name="一般 3 5" xfId="50" xr:uid="{00000000-0005-0000-0000-000040000000}"/>
    <cellStyle name="一般 4" xfId="26" xr:uid="{00000000-0005-0000-0000-000041000000}"/>
    <cellStyle name="千分位 2" xfId="3" xr:uid="{00000000-0005-0000-0000-000043000000}"/>
    <cellStyle name="千分位 2 2" xfId="7" xr:uid="{00000000-0005-0000-0000-000044000000}"/>
    <cellStyle name="千分位 2 3" xfId="20" xr:uid="{00000000-0005-0000-0000-000045000000}"/>
    <cellStyle name="千分位 2 3 2" xfId="59" xr:uid="{00000000-0005-0000-0000-000046000000}"/>
    <cellStyle name="千分位 2 4" xfId="51" xr:uid="{00000000-0005-0000-0000-000047000000}"/>
    <cellStyle name="常规 2" xfId="6" xr:uid="{00000000-0005-0000-0000-00004E000000}"/>
    <cellStyle name="百分比 2" xfId="4" xr:uid="{00000000-0005-0000-0000-000049000000}"/>
    <cellStyle name="百分比 2 2" xfId="8" xr:uid="{00000000-0005-0000-0000-00004A000000}"/>
    <cellStyle name="百分比 2 3" xfId="21" xr:uid="{00000000-0005-0000-0000-00004B000000}"/>
    <cellStyle name="百分比 2 3 2" xfId="60" xr:uid="{00000000-0005-0000-0000-00004C000000}"/>
    <cellStyle name="百分比 2 4" xfId="52" xr:uid="{00000000-0005-0000-0000-00004D000000}"/>
  </cellStyles>
  <dxfs count="221">
    <dxf>
      <numFmt numFmtId="0" formatCode="Genera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
      <font>
        <strike val="0"/>
        <color rgb="FFFF0000"/>
      </font>
    </dxf>
    <dxf>
      <font>
        <color rgb="FF33CC33"/>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solid">
          <fgColor indexed="64"/>
          <bgColor theme="0"/>
        </patternFill>
      </fill>
      <alignment horizontal="left" vertical="center" textRotation="0" wrapText="0" indent="0" justifyLastLine="0" shrinkToFit="0" readingOrder="0"/>
      <border diagonalUp="0" diagonalDown="0">
        <left/>
        <right/>
        <top style="hair">
          <color theme="1" tint="0.39994506668294322"/>
        </top>
        <bottom style="hair">
          <color theme="1" tint="0.39994506668294322"/>
        </bottom>
        <vertical/>
        <horizontal/>
      </border>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numFmt numFmtId="0" formatCode="General"/>
    </dxf>
    <dxf>
      <numFmt numFmtId="0" formatCode="General"/>
    </dxf>
    <dxf>
      <numFmt numFmtId="170" formatCode="0_ "/>
    </dxf>
    <dxf>
      <numFmt numFmtId="170" formatCode="0_ "/>
    </dxf>
    <dxf>
      <numFmt numFmtId="170" formatCode="0_ "/>
    </dxf>
    <dxf>
      <numFmt numFmtId="14" formatCode="0.00%"/>
    </dxf>
    <dxf>
      <font>
        <strike val="0"/>
        <color rgb="FFFF0000"/>
      </font>
    </dxf>
    <dxf>
      <font>
        <color rgb="FF33CC33"/>
      </font>
    </dxf>
    <dxf>
      <font>
        <color rgb="FFFF0000"/>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color rgb="FF9C0006"/>
      </font>
      <fill>
        <patternFill>
          <bgColor rgb="FFFFC7CE"/>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dxf>
    <dxf>
      <font>
        <b val="0"/>
        <i val="0"/>
        <strike val="0"/>
        <outline val="0"/>
        <shadow val="0"/>
        <u val="none"/>
        <vertAlign val="baseline"/>
        <sz val="6"/>
        <name val="Microsoft JhengHei"/>
        <scheme val="minor"/>
      </font>
    </dxf>
    <dxf>
      <font>
        <strike val="0"/>
        <outline val="0"/>
        <shadow val="0"/>
        <u val="none"/>
        <vertAlign val="baseline"/>
        <sz val="8"/>
        <color theme="0"/>
        <name val="Microsoft JhengHei"/>
        <scheme val="minor"/>
      </font>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6" tint="-0.249977111117893"/>
        </patternFill>
      </fill>
      <alignment horizontal="left" vertical="center" textRotation="0" wrapText="0" indent="0" justifyLastLine="0" shrinkToFit="0" readingOrder="0"/>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protection locked="0"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168" formatCode="yyyy/m/d;@"/>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alignment horizontal="center" vertical="center" textRotation="0" wrapText="0" indent="0" justifyLastLine="0" shrinkToFit="0" readingOrder="0"/>
      <protection locked="1"/>
    </dxf>
    <dxf>
      <font>
        <strike val="0"/>
        <outline val="0"/>
        <shadow val="0"/>
        <u val="none"/>
        <vertAlign val="baseline"/>
        <sz val="8"/>
        <color theme="0"/>
        <name val="Microsoft JhengHei"/>
        <scheme val="minor"/>
      </font>
      <fill>
        <patternFill patternType="solid">
          <fgColor indexed="64"/>
          <bgColor theme="1"/>
        </patternFill>
      </fill>
      <alignment horizontal="center" vertical="center" textRotation="0" wrapText="0" indent="0" justifyLastLine="0" shrinkToFit="0" readingOrder="0"/>
      <protection locked="1"/>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b/>
        <i val="0"/>
        <strike val="0"/>
        <condense val="0"/>
        <extend val="0"/>
        <outline val="0"/>
        <shadow val="0"/>
        <u val="none"/>
        <vertAlign val="baseline"/>
        <sz val="12"/>
        <color theme="1" tint="0.59999389629810485"/>
        <name val="Microsoft JhengHei"/>
        <scheme val="minor"/>
      </font>
      <numFmt numFmtId="168" formatCode="yyyy/m/d;@"/>
      <fill>
        <patternFill patternType="solid">
          <fgColor indexed="64"/>
          <bgColor theme="0"/>
        </patternFill>
      </fill>
      <alignment horizontal="center" vertical="center" textRotation="0" wrapText="0" indent="0" justifyLastLine="0" shrinkToFit="0" readingOrder="0"/>
      <border outline="0">
        <left style="double">
          <color rgb="FF3F3F3F"/>
        </left>
      </border>
    </dxf>
    <dxf>
      <font>
        <strike val="0"/>
        <outline val="0"/>
        <shadow val="0"/>
        <u val="none"/>
        <vertAlign val="baseline"/>
        <sz val="14"/>
        <color theme="9" tint="-0.249977111117893"/>
        <name val="Microsoft JhengHei"/>
        <scheme val="minor"/>
      </font>
      <numFmt numFmtId="168" formatCode="yyyy/m/d;@"/>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2"/>
        <color theme="9" tint="-0.249977111117893"/>
        <name val="Microsoft JhengHe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ertAlign val="baseline"/>
        <sz val="12"/>
        <color theme="1"/>
        <name val="Microsoft JhengHei"/>
        <scheme val="minor"/>
      </font>
      <fill>
        <patternFill patternType="solid">
          <fgColor indexed="64"/>
          <bgColor theme="0"/>
        </patternFill>
      </fill>
      <alignment horizontal="center" vertical="center" textRotation="0" wrapText="0" indent="0" justifyLastLine="0" shrinkToFit="0" readingOrder="0"/>
    </dxf>
    <dxf>
      <font>
        <b/>
        <i val="0"/>
        <color theme="0"/>
      </font>
      <fill>
        <patternFill>
          <bgColor theme="4" tint="-0.24994659260841701"/>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font>
      <fill>
        <patternFill>
          <bgColor rgb="FFE1E1E9"/>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border>
        <left style="thin">
          <color rgb="FF2A7968"/>
        </left>
        <right style="thin">
          <color rgb="FF2A7968"/>
        </right>
        <top style="thin">
          <color rgb="FF2A7968"/>
        </top>
        <bottom style="thin">
          <color rgb="FF2A7968"/>
        </bottom>
        <vertical/>
        <horizontal/>
      </border>
    </dxf>
    <dxf>
      <font>
        <b/>
        <i val="0"/>
        <sz val="10"/>
        <color rgb="FFC2B59B"/>
      </font>
      <border>
        <bottom style="thin">
          <color rgb="FFC2B59B"/>
        </bottom>
        <vertical/>
        <horizontal/>
      </border>
    </dxf>
    <dxf>
      <font>
        <sz val="8"/>
        <color theme="2" tint="0.34998626667073579"/>
      </font>
      <border>
        <left style="thin">
          <color rgb="FFC2B59B"/>
        </left>
        <right style="thin">
          <color rgb="FFC2B59B"/>
        </right>
        <top style="thin">
          <color rgb="FFC2B59B"/>
        </top>
        <bottom style="thin">
          <color rgb="FFC2B59B"/>
        </bottom>
        <vertical/>
        <horizontal/>
      </border>
    </dxf>
    <dxf>
      <fill>
        <patternFill>
          <bgColor theme="0" tint="-4.9989318521683403E-2"/>
        </patternFill>
      </fill>
      <border>
        <top style="thin">
          <color auto="1"/>
        </top>
        <bottom style="double">
          <color auto="1"/>
        </bottom>
      </border>
    </dxf>
    <dxf>
      <font>
        <b/>
        <i val="0"/>
        <color theme="0"/>
      </font>
      <fill>
        <patternFill>
          <bgColor theme="9" tint="-0.499984740745262"/>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fill>
        <patternFill>
          <bgColor theme="7" tint="0.79998168889431442"/>
        </patternFill>
      </fill>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
      <font>
        <b/>
        <i val="0"/>
        <color theme="0"/>
      </font>
      <fill>
        <patternFill>
          <bgColor rgb="FFD4C4AA"/>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s>
  <tableStyles count="13" defaultTableStyle="TableStyleMedium4" defaultPivotStyle="PivotStyleLight16">
    <tableStyle name="Qry Source" pivot="0" count="2" xr9:uid="{00000000-0011-0000-FFFF-FFFF00000000}">
      <tableStyleElement type="wholeTable" dxfId="220"/>
      <tableStyleElement type="headerRow" dxfId="219"/>
    </tableStyle>
    <tableStyle name="Qry Source 2" pivot="0" count="2" xr9:uid="{00000000-0011-0000-FFFF-FFFF01000000}">
      <tableStyleElement type="wholeTable" dxfId="218"/>
      <tableStyleElement type="headerRow" dxfId="217"/>
    </tableStyle>
    <tableStyle name="tbl_bbgcoded" pivot="0" count="9" xr9:uid="{00000000-0011-0000-FFFF-FFFF02000000}">
      <tableStyleElement type="wholeTable" dxfId="216"/>
      <tableStyleElement type="headerRow" dxfId="215"/>
      <tableStyleElement type="totalRow" dxfId="214"/>
      <tableStyleElement type="firstColumn" dxfId="213"/>
      <tableStyleElement type="lastColumn" dxfId="212"/>
      <tableStyleElement type="firstRowStripe" dxfId="211"/>
      <tableStyleElement type="secondRowStripe" dxfId="210"/>
      <tableStyleElement type="firstColumnStripe" dxfId="209"/>
      <tableStyleElement type="secondColumnStripe" dxfId="208"/>
    </tableStyle>
    <tableStyle name="CNH Slicer" pivot="0" table="0" count="2" xr9:uid="{00000000-0011-0000-FFFF-FFFF03000000}">
      <tableStyleElement type="wholeTable" dxfId="207"/>
      <tableStyleElement type="headerRow" dxfId="206"/>
    </tableStyle>
    <tableStyle name="Deal Slicer" pivot="0" table="0" count="2" xr9:uid="{00000000-0011-0000-FFFF-FFFF04000000}">
      <tableStyleElement type="wholeTable" dxfId="205"/>
      <tableStyleElement type="headerRow" dxfId="204"/>
    </tableStyle>
    <tableStyle name="DimSum" pivot="0" count="3" xr9:uid="{00000000-0011-0000-FFFF-FFFF05000000}">
      <tableStyleElement type="wholeTable" dxfId="203"/>
      <tableStyleElement type="headerRow" dxfId="202"/>
      <tableStyleElement type="totalRow" dxfId="201"/>
    </tableStyle>
    <tableStyle name="Entity Slicer" pivot="0" table="0" count="2" xr9:uid="{00000000-0011-0000-FFFF-FFFF06000000}">
      <tableStyleElement type="wholeTable" dxfId="200"/>
      <tableStyleElement type="headerRow" dxfId="199"/>
    </tableStyle>
    <tableStyle name="ESG Slicer" pivot="0" table="0" count="2" xr9:uid="{00000000-0011-0000-FFFF-FFFF07000000}">
      <tableStyleElement type="wholeTable" dxfId="198"/>
      <tableStyleElement type="headerRow" dxfId="197"/>
    </tableStyle>
    <tableStyle name="Qry Load" pivot="0" count="3" xr9:uid="{00000000-0011-0000-FFFF-FFFF08000000}">
      <tableStyleElement type="wholeTable" dxfId="196"/>
      <tableStyleElement type="headerRow" dxfId="195"/>
      <tableStyleElement type="totalRow" dxfId="194"/>
    </tableStyle>
    <tableStyle name="Qry Load DIRECTRY" pivot="0" count="3" xr9:uid="{00000000-0011-0000-FFFF-FFFF09000000}">
      <tableStyleElement type="wholeTable" dxfId="193"/>
      <tableStyleElement type="headerRow" dxfId="192"/>
      <tableStyleElement type="totalRow" dxfId="191"/>
    </tableStyle>
    <tableStyle name="Qry Load ESG" pivot="0" count="3" xr9:uid="{00000000-0011-0000-FFFF-FFFF0A000000}">
      <tableStyleElement type="wholeTable" dxfId="190"/>
      <tableStyleElement type="headerRow" dxfId="189"/>
      <tableStyleElement type="totalRow" dxfId="188"/>
    </tableStyle>
    <tableStyle name="Table Style 1" pivot="0" count="2" xr9:uid="{00000000-0011-0000-FFFF-FFFF0B000000}">
      <tableStyleElement type="wholeTable" dxfId="187"/>
      <tableStyleElement type="headerRow" dxfId="186"/>
    </tableStyle>
    <tableStyle name="FTZ" pivot="0" count="2" xr9:uid="{00000000-0011-0000-FFFF-FFFF0C000000}">
      <tableStyleElement type="wholeTable" dxfId="185"/>
      <tableStyleElement type="headerRow" dxfId="184"/>
    </tableStyle>
  </tableStyles>
  <colors>
    <mruColors>
      <color rgb="FF888AA6"/>
      <color rgb="FFD4C4AA"/>
      <color rgb="FFE1E1E9"/>
      <color rgb="FFC49162"/>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2</xdr:col>
      <xdr:colOff>733425</xdr:colOff>
      <xdr:row>5</xdr:row>
      <xdr:rowOff>85725</xdr:rowOff>
    </xdr:from>
    <xdr:to>
      <xdr:col>2</xdr:col>
      <xdr:colOff>3371520</xdr:colOff>
      <xdr:row>5</xdr:row>
      <xdr:rowOff>323820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81250" y="3143250"/>
          <a:ext cx="2638095" cy="238095"/>
        </a:xfrm>
        <a:prstGeom prst="rect">
          <a:avLst/>
        </a:prstGeom>
      </xdr:spPr>
    </xdr:pic>
    <xdr:clientData/>
  </xdr:twoCellAnchor>
  <xdr:twoCellAnchor editAs="oneCell">
    <xdr:from>
      <xdr:col>2</xdr:col>
      <xdr:colOff>809625</xdr:colOff>
      <xdr:row>6</xdr:row>
      <xdr:rowOff>76200</xdr:rowOff>
    </xdr:from>
    <xdr:to>
      <xdr:col>2</xdr:col>
      <xdr:colOff>4190577</xdr:colOff>
      <xdr:row>6</xdr:row>
      <xdr:rowOff>371438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457450" y="3590925"/>
          <a:ext cx="3380952" cy="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55</xdr:col>
      <xdr:colOff>0</xdr:colOff>
      <xdr:row>2</xdr:row>
      <xdr:rowOff>0</xdr:rowOff>
    </xdr:from>
    <xdr:to>
      <xdr:col>55</xdr:col>
      <xdr:colOff>304800</xdr:colOff>
      <xdr:row>3</xdr:row>
      <xdr:rowOff>104775</xdr:rowOff>
    </xdr:to>
    <xdr:sp macro="" textlink="">
      <xdr:nvSpPr>
        <xdr:cNvPr id="3" name="AutoShape 1">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 name="AutoShape 2">
          <a:extLst>
            <a:ext uri="{FF2B5EF4-FFF2-40B4-BE49-F238E27FC236}">
              <a16:creationId xmlns:a16="http://schemas.microsoft.com/office/drawing/2014/main" id="{00000000-0008-0000-0200-00000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5" name="AutoShape 3">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 name="AutoShape 4">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7" name="AutoShape 5">
          <a:extLst>
            <a:ext uri="{FF2B5EF4-FFF2-40B4-BE49-F238E27FC236}">
              <a16:creationId xmlns:a16="http://schemas.microsoft.com/office/drawing/2014/main" id="{00000000-0008-0000-0200-00000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8" name="AutoShape 6">
          <a:extLst>
            <a:ext uri="{FF2B5EF4-FFF2-40B4-BE49-F238E27FC236}">
              <a16:creationId xmlns:a16="http://schemas.microsoft.com/office/drawing/2014/main" id="{00000000-0008-0000-0200-000008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 name="AutoShape 7">
          <a:extLst>
            <a:ext uri="{FF2B5EF4-FFF2-40B4-BE49-F238E27FC236}">
              <a16:creationId xmlns:a16="http://schemas.microsoft.com/office/drawing/2014/main" id="{00000000-0008-0000-0200-000009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 name="AutoShape 8">
          <a:extLst>
            <a:ext uri="{FF2B5EF4-FFF2-40B4-BE49-F238E27FC236}">
              <a16:creationId xmlns:a16="http://schemas.microsoft.com/office/drawing/2014/main" id="{00000000-0008-0000-0200-00000A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 name="AutoShape 9">
          <a:extLst>
            <a:ext uri="{FF2B5EF4-FFF2-40B4-BE49-F238E27FC236}">
              <a16:creationId xmlns:a16="http://schemas.microsoft.com/office/drawing/2014/main" id="{00000000-0008-0000-0200-00000B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2" name="AutoShape 10">
          <a:extLst>
            <a:ext uri="{FF2B5EF4-FFF2-40B4-BE49-F238E27FC236}">
              <a16:creationId xmlns:a16="http://schemas.microsoft.com/office/drawing/2014/main" id="{00000000-0008-0000-0200-00000C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 name="AutoShape 11">
          <a:extLst>
            <a:ext uri="{FF2B5EF4-FFF2-40B4-BE49-F238E27FC236}">
              <a16:creationId xmlns:a16="http://schemas.microsoft.com/office/drawing/2014/main" id="{00000000-0008-0000-0200-00000D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4" name="AutoShape 12">
          <a:extLst>
            <a:ext uri="{FF2B5EF4-FFF2-40B4-BE49-F238E27FC236}">
              <a16:creationId xmlns:a16="http://schemas.microsoft.com/office/drawing/2014/main" id="{00000000-0008-0000-0200-00000E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5" name="AutoShape 13">
          <a:extLst>
            <a:ext uri="{FF2B5EF4-FFF2-40B4-BE49-F238E27FC236}">
              <a16:creationId xmlns:a16="http://schemas.microsoft.com/office/drawing/2014/main" id="{00000000-0008-0000-0200-00000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6" name="AutoShape 14">
          <a:extLst>
            <a:ext uri="{FF2B5EF4-FFF2-40B4-BE49-F238E27FC236}">
              <a16:creationId xmlns:a16="http://schemas.microsoft.com/office/drawing/2014/main" id="{00000000-0008-0000-0200-000010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 name="AutoShape 15">
          <a:extLst>
            <a:ext uri="{FF2B5EF4-FFF2-40B4-BE49-F238E27FC236}">
              <a16:creationId xmlns:a16="http://schemas.microsoft.com/office/drawing/2014/main" id="{00000000-0008-0000-0200-00001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8" name="AutoShape 16">
          <a:extLst>
            <a:ext uri="{FF2B5EF4-FFF2-40B4-BE49-F238E27FC236}">
              <a16:creationId xmlns:a16="http://schemas.microsoft.com/office/drawing/2014/main" id="{00000000-0008-0000-0200-000012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9" name="AutoShape 17">
          <a:extLst>
            <a:ext uri="{FF2B5EF4-FFF2-40B4-BE49-F238E27FC236}">
              <a16:creationId xmlns:a16="http://schemas.microsoft.com/office/drawing/2014/main" id="{00000000-0008-0000-0200-000013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 name="AutoShape 18">
          <a:extLst>
            <a:ext uri="{FF2B5EF4-FFF2-40B4-BE49-F238E27FC236}">
              <a16:creationId xmlns:a16="http://schemas.microsoft.com/office/drawing/2014/main" id="{00000000-0008-0000-0200-00001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 name="AutoShape 19">
          <a:extLst>
            <a:ext uri="{FF2B5EF4-FFF2-40B4-BE49-F238E27FC236}">
              <a16:creationId xmlns:a16="http://schemas.microsoft.com/office/drawing/2014/main" id="{00000000-0008-0000-0200-00001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 name="AutoShape 20">
          <a:extLst>
            <a:ext uri="{FF2B5EF4-FFF2-40B4-BE49-F238E27FC236}">
              <a16:creationId xmlns:a16="http://schemas.microsoft.com/office/drawing/2014/main" id="{00000000-0008-0000-0200-00001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3" name="AutoShape 21">
          <a:extLst>
            <a:ext uri="{FF2B5EF4-FFF2-40B4-BE49-F238E27FC236}">
              <a16:creationId xmlns:a16="http://schemas.microsoft.com/office/drawing/2014/main" id="{00000000-0008-0000-0200-00001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4" name="AutoShape 22">
          <a:extLst>
            <a:ext uri="{FF2B5EF4-FFF2-40B4-BE49-F238E27FC236}">
              <a16:creationId xmlns:a16="http://schemas.microsoft.com/office/drawing/2014/main" id="{00000000-0008-0000-0200-00001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5" name="AutoShape 23">
          <a:extLst>
            <a:ext uri="{FF2B5EF4-FFF2-40B4-BE49-F238E27FC236}">
              <a16:creationId xmlns:a16="http://schemas.microsoft.com/office/drawing/2014/main" id="{00000000-0008-0000-0200-000019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6" name="AutoShape 24">
          <a:extLst>
            <a:ext uri="{FF2B5EF4-FFF2-40B4-BE49-F238E27FC236}">
              <a16:creationId xmlns:a16="http://schemas.microsoft.com/office/drawing/2014/main" id="{00000000-0008-0000-0200-00001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 name="AutoShape 25">
          <a:extLst>
            <a:ext uri="{FF2B5EF4-FFF2-40B4-BE49-F238E27FC236}">
              <a16:creationId xmlns:a16="http://schemas.microsoft.com/office/drawing/2014/main" id="{00000000-0008-0000-0200-00001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8" name="AutoShape 26">
          <a:extLst>
            <a:ext uri="{FF2B5EF4-FFF2-40B4-BE49-F238E27FC236}">
              <a16:creationId xmlns:a16="http://schemas.microsoft.com/office/drawing/2014/main" id="{00000000-0008-0000-0200-00001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 name="AutoShape 27">
          <a:extLst>
            <a:ext uri="{FF2B5EF4-FFF2-40B4-BE49-F238E27FC236}">
              <a16:creationId xmlns:a16="http://schemas.microsoft.com/office/drawing/2014/main" id="{00000000-0008-0000-0200-00001D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 name="AutoShape 28">
          <a:extLst>
            <a:ext uri="{FF2B5EF4-FFF2-40B4-BE49-F238E27FC236}">
              <a16:creationId xmlns:a16="http://schemas.microsoft.com/office/drawing/2014/main" id="{00000000-0008-0000-0200-00001E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 name="AutoShape 29">
          <a:extLst>
            <a:ext uri="{FF2B5EF4-FFF2-40B4-BE49-F238E27FC236}">
              <a16:creationId xmlns:a16="http://schemas.microsoft.com/office/drawing/2014/main" id="{00000000-0008-0000-0200-00001F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2" name="AutoShape 30">
          <a:extLst>
            <a:ext uri="{FF2B5EF4-FFF2-40B4-BE49-F238E27FC236}">
              <a16:creationId xmlns:a16="http://schemas.microsoft.com/office/drawing/2014/main" id="{00000000-0008-0000-0200-000020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3" name="AutoShape 31">
          <a:extLst>
            <a:ext uri="{FF2B5EF4-FFF2-40B4-BE49-F238E27FC236}">
              <a16:creationId xmlns:a16="http://schemas.microsoft.com/office/drawing/2014/main" id="{00000000-0008-0000-0200-000021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34" name="AutoShape 32">
          <a:extLst>
            <a:ext uri="{FF2B5EF4-FFF2-40B4-BE49-F238E27FC236}">
              <a16:creationId xmlns:a16="http://schemas.microsoft.com/office/drawing/2014/main" id="{00000000-0008-0000-0200-000022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37</xdr:col>
      <xdr:colOff>47625</xdr:colOff>
      <xdr:row>2</xdr:row>
      <xdr:rowOff>0</xdr:rowOff>
    </xdr:from>
    <xdr:to>
      <xdr:col>37</xdr:col>
      <xdr:colOff>352425</xdr:colOff>
      <xdr:row>3</xdr:row>
      <xdr:rowOff>104775</xdr:rowOff>
    </xdr:to>
    <xdr:sp macro="" textlink="">
      <xdr:nvSpPr>
        <xdr:cNvPr id="35" name="AutoShape 33">
          <a:extLst>
            <a:ext uri="{FF2B5EF4-FFF2-40B4-BE49-F238E27FC236}">
              <a16:creationId xmlns:a16="http://schemas.microsoft.com/office/drawing/2014/main" id="{00000000-0008-0000-0200-000023000000}"/>
            </a:ext>
          </a:extLst>
        </xdr:cNvPr>
        <xdr:cNvSpPr>
          <a:spLocks noChangeAspect="1" noChangeArrowheads="1"/>
        </xdr:cNvSpPr>
      </xdr:nvSpPr>
      <xdr:spPr bwMode="auto">
        <a:xfrm>
          <a:off x="59055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6" name="AutoShape 34">
          <a:extLst>
            <a:ext uri="{FF2B5EF4-FFF2-40B4-BE49-F238E27FC236}">
              <a16:creationId xmlns:a16="http://schemas.microsoft.com/office/drawing/2014/main" id="{00000000-0008-0000-0200-00002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7" name="AutoShape 35">
          <a:extLst>
            <a:ext uri="{FF2B5EF4-FFF2-40B4-BE49-F238E27FC236}">
              <a16:creationId xmlns:a16="http://schemas.microsoft.com/office/drawing/2014/main" id="{00000000-0008-0000-0200-00002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 name="AutoShape 36">
          <a:extLst>
            <a:ext uri="{FF2B5EF4-FFF2-40B4-BE49-F238E27FC236}">
              <a16:creationId xmlns:a16="http://schemas.microsoft.com/office/drawing/2014/main" id="{00000000-0008-0000-0200-00002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9" name="AutoShape 37">
          <a:extLst>
            <a:ext uri="{FF2B5EF4-FFF2-40B4-BE49-F238E27FC236}">
              <a16:creationId xmlns:a16="http://schemas.microsoft.com/office/drawing/2014/main" id="{00000000-0008-0000-0200-000027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 name="AutoShape 38">
          <a:extLst>
            <a:ext uri="{FF2B5EF4-FFF2-40B4-BE49-F238E27FC236}">
              <a16:creationId xmlns:a16="http://schemas.microsoft.com/office/drawing/2014/main" id="{00000000-0008-0000-0200-000028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1" name="AutoShape 39">
          <a:extLst>
            <a:ext uri="{FF2B5EF4-FFF2-40B4-BE49-F238E27FC236}">
              <a16:creationId xmlns:a16="http://schemas.microsoft.com/office/drawing/2014/main" id="{00000000-0008-0000-0200-000029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2" name="AutoShape 40">
          <a:extLst>
            <a:ext uri="{FF2B5EF4-FFF2-40B4-BE49-F238E27FC236}">
              <a16:creationId xmlns:a16="http://schemas.microsoft.com/office/drawing/2014/main" id="{00000000-0008-0000-0200-00002A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 name="AutoShape 41">
          <a:extLst>
            <a:ext uri="{FF2B5EF4-FFF2-40B4-BE49-F238E27FC236}">
              <a16:creationId xmlns:a16="http://schemas.microsoft.com/office/drawing/2014/main" id="{00000000-0008-0000-0200-00002B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 name="AutoShape 42">
          <a:extLst>
            <a:ext uri="{FF2B5EF4-FFF2-40B4-BE49-F238E27FC236}">
              <a16:creationId xmlns:a16="http://schemas.microsoft.com/office/drawing/2014/main" id="{00000000-0008-0000-0200-00002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5" name="AutoShape 43">
          <a:extLst>
            <a:ext uri="{FF2B5EF4-FFF2-40B4-BE49-F238E27FC236}">
              <a16:creationId xmlns:a16="http://schemas.microsoft.com/office/drawing/2014/main" id="{00000000-0008-0000-0200-00002D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 name="AutoShape 44">
          <a:extLst>
            <a:ext uri="{FF2B5EF4-FFF2-40B4-BE49-F238E27FC236}">
              <a16:creationId xmlns:a16="http://schemas.microsoft.com/office/drawing/2014/main" id="{00000000-0008-0000-0200-00002E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7" name="AutoShape 45">
          <a:extLst>
            <a:ext uri="{FF2B5EF4-FFF2-40B4-BE49-F238E27FC236}">
              <a16:creationId xmlns:a16="http://schemas.microsoft.com/office/drawing/2014/main" id="{00000000-0008-0000-0200-00002F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 name="AutoShape 46">
          <a:extLst>
            <a:ext uri="{FF2B5EF4-FFF2-40B4-BE49-F238E27FC236}">
              <a16:creationId xmlns:a16="http://schemas.microsoft.com/office/drawing/2014/main" id="{00000000-0008-0000-0200-000030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 name="AutoShape 47">
          <a:extLst>
            <a:ext uri="{FF2B5EF4-FFF2-40B4-BE49-F238E27FC236}">
              <a16:creationId xmlns:a16="http://schemas.microsoft.com/office/drawing/2014/main" id="{00000000-0008-0000-0200-00003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50" name="AutoShape 48">
          <a:extLst>
            <a:ext uri="{FF2B5EF4-FFF2-40B4-BE49-F238E27FC236}">
              <a16:creationId xmlns:a16="http://schemas.microsoft.com/office/drawing/2014/main" id="{00000000-0008-0000-0200-00003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51" name="AutoShape 49">
          <a:extLst>
            <a:ext uri="{FF2B5EF4-FFF2-40B4-BE49-F238E27FC236}">
              <a16:creationId xmlns:a16="http://schemas.microsoft.com/office/drawing/2014/main" id="{00000000-0008-0000-0200-00003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52" name="AutoShape 50">
          <a:extLst>
            <a:ext uri="{FF2B5EF4-FFF2-40B4-BE49-F238E27FC236}">
              <a16:creationId xmlns:a16="http://schemas.microsoft.com/office/drawing/2014/main" id="{00000000-0008-0000-0200-000034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53" name="AutoShape 51">
          <a:extLst>
            <a:ext uri="{FF2B5EF4-FFF2-40B4-BE49-F238E27FC236}">
              <a16:creationId xmlns:a16="http://schemas.microsoft.com/office/drawing/2014/main" id="{00000000-0008-0000-0200-000035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54" name="AutoShape 52">
          <a:extLst>
            <a:ext uri="{FF2B5EF4-FFF2-40B4-BE49-F238E27FC236}">
              <a16:creationId xmlns:a16="http://schemas.microsoft.com/office/drawing/2014/main" id="{00000000-0008-0000-0200-000036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55" name="AutoShape 53">
          <a:extLst>
            <a:ext uri="{FF2B5EF4-FFF2-40B4-BE49-F238E27FC236}">
              <a16:creationId xmlns:a16="http://schemas.microsoft.com/office/drawing/2014/main" id="{00000000-0008-0000-0200-000037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56" name="AutoShape 54">
          <a:extLst>
            <a:ext uri="{FF2B5EF4-FFF2-40B4-BE49-F238E27FC236}">
              <a16:creationId xmlns:a16="http://schemas.microsoft.com/office/drawing/2014/main" id="{00000000-0008-0000-0200-000038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57" name="AutoShape 55">
          <a:extLst>
            <a:ext uri="{FF2B5EF4-FFF2-40B4-BE49-F238E27FC236}">
              <a16:creationId xmlns:a16="http://schemas.microsoft.com/office/drawing/2014/main" id="{00000000-0008-0000-0200-00003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58" name="AutoShape 56">
          <a:extLst>
            <a:ext uri="{FF2B5EF4-FFF2-40B4-BE49-F238E27FC236}">
              <a16:creationId xmlns:a16="http://schemas.microsoft.com/office/drawing/2014/main" id="{00000000-0008-0000-0200-00003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59" name="AutoShape 57">
          <a:extLst>
            <a:ext uri="{FF2B5EF4-FFF2-40B4-BE49-F238E27FC236}">
              <a16:creationId xmlns:a16="http://schemas.microsoft.com/office/drawing/2014/main" id="{00000000-0008-0000-0200-00003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0" name="AutoShape 58">
          <a:extLst>
            <a:ext uri="{FF2B5EF4-FFF2-40B4-BE49-F238E27FC236}">
              <a16:creationId xmlns:a16="http://schemas.microsoft.com/office/drawing/2014/main" id="{00000000-0008-0000-0200-00003C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61" name="AutoShape 59">
          <a:extLst>
            <a:ext uri="{FF2B5EF4-FFF2-40B4-BE49-F238E27FC236}">
              <a16:creationId xmlns:a16="http://schemas.microsoft.com/office/drawing/2014/main" id="{00000000-0008-0000-0200-00003D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62" name="AutoShape 60">
          <a:extLst>
            <a:ext uri="{FF2B5EF4-FFF2-40B4-BE49-F238E27FC236}">
              <a16:creationId xmlns:a16="http://schemas.microsoft.com/office/drawing/2014/main" id="{00000000-0008-0000-0200-00003E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63" name="AutoShape 61">
          <a:extLst>
            <a:ext uri="{FF2B5EF4-FFF2-40B4-BE49-F238E27FC236}">
              <a16:creationId xmlns:a16="http://schemas.microsoft.com/office/drawing/2014/main" id="{00000000-0008-0000-0200-00003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64" name="AutoShape 62">
          <a:extLst>
            <a:ext uri="{FF2B5EF4-FFF2-40B4-BE49-F238E27FC236}">
              <a16:creationId xmlns:a16="http://schemas.microsoft.com/office/drawing/2014/main" id="{00000000-0008-0000-0200-00004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65" name="AutoShape 63">
          <a:extLst>
            <a:ext uri="{FF2B5EF4-FFF2-40B4-BE49-F238E27FC236}">
              <a16:creationId xmlns:a16="http://schemas.microsoft.com/office/drawing/2014/main" id="{00000000-0008-0000-0200-00004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6" name="AutoShape 64">
          <a:extLst>
            <a:ext uri="{FF2B5EF4-FFF2-40B4-BE49-F238E27FC236}">
              <a16:creationId xmlns:a16="http://schemas.microsoft.com/office/drawing/2014/main" id="{00000000-0008-0000-0200-00004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67" name="AutoShape 65">
          <a:extLst>
            <a:ext uri="{FF2B5EF4-FFF2-40B4-BE49-F238E27FC236}">
              <a16:creationId xmlns:a16="http://schemas.microsoft.com/office/drawing/2014/main" id="{00000000-0008-0000-0200-00004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68" name="AutoShape 66">
          <a:extLst>
            <a:ext uri="{FF2B5EF4-FFF2-40B4-BE49-F238E27FC236}">
              <a16:creationId xmlns:a16="http://schemas.microsoft.com/office/drawing/2014/main" id="{00000000-0008-0000-0200-00004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69" name="AutoShape 67">
          <a:extLst>
            <a:ext uri="{FF2B5EF4-FFF2-40B4-BE49-F238E27FC236}">
              <a16:creationId xmlns:a16="http://schemas.microsoft.com/office/drawing/2014/main" id="{00000000-0008-0000-0200-00004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70" name="AutoShape 68">
          <a:extLst>
            <a:ext uri="{FF2B5EF4-FFF2-40B4-BE49-F238E27FC236}">
              <a16:creationId xmlns:a16="http://schemas.microsoft.com/office/drawing/2014/main" id="{00000000-0008-0000-0200-000046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71" name="AutoShape 69">
          <a:extLst>
            <a:ext uri="{FF2B5EF4-FFF2-40B4-BE49-F238E27FC236}">
              <a16:creationId xmlns:a16="http://schemas.microsoft.com/office/drawing/2014/main" id="{00000000-0008-0000-0200-00004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72" name="AutoShape 70">
          <a:extLst>
            <a:ext uri="{FF2B5EF4-FFF2-40B4-BE49-F238E27FC236}">
              <a16:creationId xmlns:a16="http://schemas.microsoft.com/office/drawing/2014/main" id="{00000000-0008-0000-0200-00004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73" name="AutoShape 71">
          <a:extLst>
            <a:ext uri="{FF2B5EF4-FFF2-40B4-BE49-F238E27FC236}">
              <a16:creationId xmlns:a16="http://schemas.microsoft.com/office/drawing/2014/main" id="{00000000-0008-0000-0200-000049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74" name="AutoShape 72">
          <a:extLst>
            <a:ext uri="{FF2B5EF4-FFF2-40B4-BE49-F238E27FC236}">
              <a16:creationId xmlns:a16="http://schemas.microsoft.com/office/drawing/2014/main" id="{00000000-0008-0000-0200-00004A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75" name="AutoShape 73">
          <a:extLst>
            <a:ext uri="{FF2B5EF4-FFF2-40B4-BE49-F238E27FC236}">
              <a16:creationId xmlns:a16="http://schemas.microsoft.com/office/drawing/2014/main" id="{00000000-0008-0000-0200-00004B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76" name="AutoShape 74">
          <a:extLst>
            <a:ext uri="{FF2B5EF4-FFF2-40B4-BE49-F238E27FC236}">
              <a16:creationId xmlns:a16="http://schemas.microsoft.com/office/drawing/2014/main" id="{00000000-0008-0000-0200-00004C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77" name="AutoShape 75">
          <a:extLst>
            <a:ext uri="{FF2B5EF4-FFF2-40B4-BE49-F238E27FC236}">
              <a16:creationId xmlns:a16="http://schemas.microsoft.com/office/drawing/2014/main" id="{00000000-0008-0000-0200-00004D00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78" name="AutoShape 76">
          <a:extLst>
            <a:ext uri="{FF2B5EF4-FFF2-40B4-BE49-F238E27FC236}">
              <a16:creationId xmlns:a16="http://schemas.microsoft.com/office/drawing/2014/main" id="{00000000-0008-0000-0200-00004E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79" name="AutoShape 77">
          <a:extLst>
            <a:ext uri="{FF2B5EF4-FFF2-40B4-BE49-F238E27FC236}">
              <a16:creationId xmlns:a16="http://schemas.microsoft.com/office/drawing/2014/main" id="{00000000-0008-0000-0200-00004F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80" name="AutoShape 78">
          <a:extLst>
            <a:ext uri="{FF2B5EF4-FFF2-40B4-BE49-F238E27FC236}">
              <a16:creationId xmlns:a16="http://schemas.microsoft.com/office/drawing/2014/main" id="{00000000-0008-0000-0200-000050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81" name="AutoShape 79">
          <a:extLst>
            <a:ext uri="{FF2B5EF4-FFF2-40B4-BE49-F238E27FC236}">
              <a16:creationId xmlns:a16="http://schemas.microsoft.com/office/drawing/2014/main" id="{00000000-0008-0000-0200-000051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82" name="AutoShape 80">
          <a:extLst>
            <a:ext uri="{FF2B5EF4-FFF2-40B4-BE49-F238E27FC236}">
              <a16:creationId xmlns:a16="http://schemas.microsoft.com/office/drawing/2014/main" id="{00000000-0008-0000-0200-00005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83" name="AutoShape 81">
          <a:extLst>
            <a:ext uri="{FF2B5EF4-FFF2-40B4-BE49-F238E27FC236}">
              <a16:creationId xmlns:a16="http://schemas.microsoft.com/office/drawing/2014/main" id="{00000000-0008-0000-0200-00005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84" name="AutoShape 82">
          <a:extLst>
            <a:ext uri="{FF2B5EF4-FFF2-40B4-BE49-F238E27FC236}">
              <a16:creationId xmlns:a16="http://schemas.microsoft.com/office/drawing/2014/main" id="{00000000-0008-0000-0200-00005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85" name="AutoShape 83">
          <a:extLst>
            <a:ext uri="{FF2B5EF4-FFF2-40B4-BE49-F238E27FC236}">
              <a16:creationId xmlns:a16="http://schemas.microsoft.com/office/drawing/2014/main" id="{00000000-0008-0000-0200-000055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86" name="AutoShape 84">
          <a:extLst>
            <a:ext uri="{FF2B5EF4-FFF2-40B4-BE49-F238E27FC236}">
              <a16:creationId xmlns:a16="http://schemas.microsoft.com/office/drawing/2014/main" id="{00000000-0008-0000-0200-000056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87" name="AutoShape 85">
          <a:extLst>
            <a:ext uri="{FF2B5EF4-FFF2-40B4-BE49-F238E27FC236}">
              <a16:creationId xmlns:a16="http://schemas.microsoft.com/office/drawing/2014/main" id="{00000000-0008-0000-0200-000057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88" name="AutoShape 86">
          <a:extLst>
            <a:ext uri="{FF2B5EF4-FFF2-40B4-BE49-F238E27FC236}">
              <a16:creationId xmlns:a16="http://schemas.microsoft.com/office/drawing/2014/main" id="{00000000-0008-0000-0200-000058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89" name="AutoShape 87">
          <a:extLst>
            <a:ext uri="{FF2B5EF4-FFF2-40B4-BE49-F238E27FC236}">
              <a16:creationId xmlns:a16="http://schemas.microsoft.com/office/drawing/2014/main" id="{00000000-0008-0000-0200-000059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90" name="AutoShape 88">
          <a:extLst>
            <a:ext uri="{FF2B5EF4-FFF2-40B4-BE49-F238E27FC236}">
              <a16:creationId xmlns:a16="http://schemas.microsoft.com/office/drawing/2014/main" id="{00000000-0008-0000-0200-00005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1" name="AutoShape 89">
          <a:extLst>
            <a:ext uri="{FF2B5EF4-FFF2-40B4-BE49-F238E27FC236}">
              <a16:creationId xmlns:a16="http://schemas.microsoft.com/office/drawing/2014/main" id="{00000000-0008-0000-0200-00005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92" name="AutoShape 90">
          <a:extLst>
            <a:ext uri="{FF2B5EF4-FFF2-40B4-BE49-F238E27FC236}">
              <a16:creationId xmlns:a16="http://schemas.microsoft.com/office/drawing/2014/main" id="{00000000-0008-0000-0200-00005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93" name="AutoShape 91">
          <a:extLst>
            <a:ext uri="{FF2B5EF4-FFF2-40B4-BE49-F238E27FC236}">
              <a16:creationId xmlns:a16="http://schemas.microsoft.com/office/drawing/2014/main" id="{00000000-0008-0000-0200-00005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94" name="AutoShape 92">
          <a:extLst>
            <a:ext uri="{FF2B5EF4-FFF2-40B4-BE49-F238E27FC236}">
              <a16:creationId xmlns:a16="http://schemas.microsoft.com/office/drawing/2014/main" id="{00000000-0008-0000-0200-00005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95" name="AutoShape 93">
          <a:extLst>
            <a:ext uri="{FF2B5EF4-FFF2-40B4-BE49-F238E27FC236}">
              <a16:creationId xmlns:a16="http://schemas.microsoft.com/office/drawing/2014/main" id="{00000000-0008-0000-0200-00005F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96" name="AutoShape 94">
          <a:extLst>
            <a:ext uri="{FF2B5EF4-FFF2-40B4-BE49-F238E27FC236}">
              <a16:creationId xmlns:a16="http://schemas.microsoft.com/office/drawing/2014/main" id="{00000000-0008-0000-0200-000060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7" name="AutoShape 95">
          <a:extLst>
            <a:ext uri="{FF2B5EF4-FFF2-40B4-BE49-F238E27FC236}">
              <a16:creationId xmlns:a16="http://schemas.microsoft.com/office/drawing/2014/main" id="{00000000-0008-0000-0200-000061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98" name="AutoShape 96">
          <a:extLst>
            <a:ext uri="{FF2B5EF4-FFF2-40B4-BE49-F238E27FC236}">
              <a16:creationId xmlns:a16="http://schemas.microsoft.com/office/drawing/2014/main" id="{00000000-0008-0000-0200-000062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99" name="AutoShape 97">
          <a:extLst>
            <a:ext uri="{FF2B5EF4-FFF2-40B4-BE49-F238E27FC236}">
              <a16:creationId xmlns:a16="http://schemas.microsoft.com/office/drawing/2014/main" id="{00000000-0008-0000-0200-000063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00" name="AutoShape 98">
          <a:extLst>
            <a:ext uri="{FF2B5EF4-FFF2-40B4-BE49-F238E27FC236}">
              <a16:creationId xmlns:a16="http://schemas.microsoft.com/office/drawing/2014/main" id="{00000000-0008-0000-0200-000064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01" name="AutoShape 99">
          <a:extLst>
            <a:ext uri="{FF2B5EF4-FFF2-40B4-BE49-F238E27FC236}">
              <a16:creationId xmlns:a16="http://schemas.microsoft.com/office/drawing/2014/main" id="{00000000-0008-0000-0200-000065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02" name="AutoShape 100">
          <a:extLst>
            <a:ext uri="{FF2B5EF4-FFF2-40B4-BE49-F238E27FC236}">
              <a16:creationId xmlns:a16="http://schemas.microsoft.com/office/drawing/2014/main" id="{00000000-0008-0000-0200-000066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03" name="AutoShape 101">
          <a:extLst>
            <a:ext uri="{FF2B5EF4-FFF2-40B4-BE49-F238E27FC236}">
              <a16:creationId xmlns:a16="http://schemas.microsoft.com/office/drawing/2014/main" id="{00000000-0008-0000-0200-00006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04" name="AutoShape 102">
          <a:extLst>
            <a:ext uri="{FF2B5EF4-FFF2-40B4-BE49-F238E27FC236}">
              <a16:creationId xmlns:a16="http://schemas.microsoft.com/office/drawing/2014/main" id="{00000000-0008-0000-0200-000068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5" name="AutoShape 103">
          <a:extLst>
            <a:ext uri="{FF2B5EF4-FFF2-40B4-BE49-F238E27FC236}">
              <a16:creationId xmlns:a16="http://schemas.microsoft.com/office/drawing/2014/main" id="{00000000-0008-0000-0200-000069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06" name="AutoShape 104">
          <a:extLst>
            <a:ext uri="{FF2B5EF4-FFF2-40B4-BE49-F238E27FC236}">
              <a16:creationId xmlns:a16="http://schemas.microsoft.com/office/drawing/2014/main" id="{00000000-0008-0000-0200-00006A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07" name="AutoShape 105">
          <a:extLst>
            <a:ext uri="{FF2B5EF4-FFF2-40B4-BE49-F238E27FC236}">
              <a16:creationId xmlns:a16="http://schemas.microsoft.com/office/drawing/2014/main" id="{00000000-0008-0000-0200-00006B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08" name="AutoShape 106">
          <a:extLst>
            <a:ext uri="{FF2B5EF4-FFF2-40B4-BE49-F238E27FC236}">
              <a16:creationId xmlns:a16="http://schemas.microsoft.com/office/drawing/2014/main" id="{00000000-0008-0000-0200-00006C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9" name="AutoShape 107">
          <a:extLst>
            <a:ext uri="{FF2B5EF4-FFF2-40B4-BE49-F238E27FC236}">
              <a16:creationId xmlns:a16="http://schemas.microsoft.com/office/drawing/2014/main" id="{00000000-0008-0000-0200-00006D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10" name="AutoShape 108">
          <a:extLst>
            <a:ext uri="{FF2B5EF4-FFF2-40B4-BE49-F238E27FC236}">
              <a16:creationId xmlns:a16="http://schemas.microsoft.com/office/drawing/2014/main" id="{00000000-0008-0000-0200-00006E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1" name="AutoShape 109">
          <a:extLst>
            <a:ext uri="{FF2B5EF4-FFF2-40B4-BE49-F238E27FC236}">
              <a16:creationId xmlns:a16="http://schemas.microsoft.com/office/drawing/2014/main" id="{00000000-0008-0000-0200-00006F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12" name="AutoShape 110">
          <a:extLst>
            <a:ext uri="{FF2B5EF4-FFF2-40B4-BE49-F238E27FC236}">
              <a16:creationId xmlns:a16="http://schemas.microsoft.com/office/drawing/2014/main" id="{00000000-0008-0000-0200-000070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13" name="AutoShape 111">
          <a:extLst>
            <a:ext uri="{FF2B5EF4-FFF2-40B4-BE49-F238E27FC236}">
              <a16:creationId xmlns:a16="http://schemas.microsoft.com/office/drawing/2014/main" id="{00000000-0008-0000-0200-000071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14" name="AutoShape 112">
          <a:extLst>
            <a:ext uri="{FF2B5EF4-FFF2-40B4-BE49-F238E27FC236}">
              <a16:creationId xmlns:a16="http://schemas.microsoft.com/office/drawing/2014/main" id="{00000000-0008-0000-0200-00007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15" name="AutoShape 113">
          <a:extLst>
            <a:ext uri="{FF2B5EF4-FFF2-40B4-BE49-F238E27FC236}">
              <a16:creationId xmlns:a16="http://schemas.microsoft.com/office/drawing/2014/main" id="{00000000-0008-0000-0200-00007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16" name="AutoShape 114">
          <a:extLst>
            <a:ext uri="{FF2B5EF4-FFF2-40B4-BE49-F238E27FC236}">
              <a16:creationId xmlns:a16="http://schemas.microsoft.com/office/drawing/2014/main" id="{00000000-0008-0000-0200-00007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17" name="AutoShape 115">
          <a:extLst>
            <a:ext uri="{FF2B5EF4-FFF2-40B4-BE49-F238E27FC236}">
              <a16:creationId xmlns:a16="http://schemas.microsoft.com/office/drawing/2014/main" id="{00000000-0008-0000-0200-00007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8" name="AutoShape 116">
          <a:extLst>
            <a:ext uri="{FF2B5EF4-FFF2-40B4-BE49-F238E27FC236}">
              <a16:creationId xmlns:a16="http://schemas.microsoft.com/office/drawing/2014/main" id="{00000000-0008-0000-0200-00007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19" name="AutoShape 117">
          <a:extLst>
            <a:ext uri="{FF2B5EF4-FFF2-40B4-BE49-F238E27FC236}">
              <a16:creationId xmlns:a16="http://schemas.microsoft.com/office/drawing/2014/main" id="{00000000-0008-0000-0200-00007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20" name="AutoShape 118">
          <a:extLst>
            <a:ext uri="{FF2B5EF4-FFF2-40B4-BE49-F238E27FC236}">
              <a16:creationId xmlns:a16="http://schemas.microsoft.com/office/drawing/2014/main" id="{00000000-0008-0000-0200-000078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21" name="AutoShape 119">
          <a:extLst>
            <a:ext uri="{FF2B5EF4-FFF2-40B4-BE49-F238E27FC236}">
              <a16:creationId xmlns:a16="http://schemas.microsoft.com/office/drawing/2014/main" id="{00000000-0008-0000-0200-00007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22" name="AutoShape 120">
          <a:extLst>
            <a:ext uri="{FF2B5EF4-FFF2-40B4-BE49-F238E27FC236}">
              <a16:creationId xmlns:a16="http://schemas.microsoft.com/office/drawing/2014/main" id="{00000000-0008-0000-0200-00007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23" name="AutoShape 121">
          <a:extLst>
            <a:ext uri="{FF2B5EF4-FFF2-40B4-BE49-F238E27FC236}">
              <a16:creationId xmlns:a16="http://schemas.microsoft.com/office/drawing/2014/main" id="{00000000-0008-0000-0200-00007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24" name="AutoShape 122">
          <a:extLst>
            <a:ext uri="{FF2B5EF4-FFF2-40B4-BE49-F238E27FC236}">
              <a16:creationId xmlns:a16="http://schemas.microsoft.com/office/drawing/2014/main" id="{00000000-0008-0000-0200-00007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25" name="AutoShape 123">
          <a:extLst>
            <a:ext uri="{FF2B5EF4-FFF2-40B4-BE49-F238E27FC236}">
              <a16:creationId xmlns:a16="http://schemas.microsoft.com/office/drawing/2014/main" id="{00000000-0008-0000-0200-00007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26" name="AutoShape 124">
          <a:extLst>
            <a:ext uri="{FF2B5EF4-FFF2-40B4-BE49-F238E27FC236}">
              <a16:creationId xmlns:a16="http://schemas.microsoft.com/office/drawing/2014/main" id="{00000000-0008-0000-0200-00007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27" name="AutoShape 125">
          <a:extLst>
            <a:ext uri="{FF2B5EF4-FFF2-40B4-BE49-F238E27FC236}">
              <a16:creationId xmlns:a16="http://schemas.microsoft.com/office/drawing/2014/main" id="{00000000-0008-0000-0200-00007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28" name="AutoShape 126">
          <a:extLst>
            <a:ext uri="{FF2B5EF4-FFF2-40B4-BE49-F238E27FC236}">
              <a16:creationId xmlns:a16="http://schemas.microsoft.com/office/drawing/2014/main" id="{00000000-0008-0000-0200-00008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29" name="AutoShape 127">
          <a:extLst>
            <a:ext uri="{FF2B5EF4-FFF2-40B4-BE49-F238E27FC236}">
              <a16:creationId xmlns:a16="http://schemas.microsoft.com/office/drawing/2014/main" id="{00000000-0008-0000-0200-00008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30" name="AutoShape 128">
          <a:extLst>
            <a:ext uri="{FF2B5EF4-FFF2-40B4-BE49-F238E27FC236}">
              <a16:creationId xmlns:a16="http://schemas.microsoft.com/office/drawing/2014/main" id="{00000000-0008-0000-0200-000082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31" name="AutoShape 129">
          <a:extLst>
            <a:ext uri="{FF2B5EF4-FFF2-40B4-BE49-F238E27FC236}">
              <a16:creationId xmlns:a16="http://schemas.microsoft.com/office/drawing/2014/main" id="{00000000-0008-0000-0200-000083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2" name="AutoShape 130">
          <a:extLst>
            <a:ext uri="{FF2B5EF4-FFF2-40B4-BE49-F238E27FC236}">
              <a16:creationId xmlns:a16="http://schemas.microsoft.com/office/drawing/2014/main" id="{00000000-0008-0000-0200-00008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33" name="AutoShape 131">
          <a:extLst>
            <a:ext uri="{FF2B5EF4-FFF2-40B4-BE49-F238E27FC236}">
              <a16:creationId xmlns:a16="http://schemas.microsoft.com/office/drawing/2014/main" id="{00000000-0008-0000-0200-00008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34" name="AutoShape 132">
          <a:extLst>
            <a:ext uri="{FF2B5EF4-FFF2-40B4-BE49-F238E27FC236}">
              <a16:creationId xmlns:a16="http://schemas.microsoft.com/office/drawing/2014/main" id="{00000000-0008-0000-0200-00008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35" name="AutoShape 133">
          <a:extLst>
            <a:ext uri="{FF2B5EF4-FFF2-40B4-BE49-F238E27FC236}">
              <a16:creationId xmlns:a16="http://schemas.microsoft.com/office/drawing/2014/main" id="{00000000-0008-0000-0200-000087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6" name="AutoShape 134">
          <a:extLst>
            <a:ext uri="{FF2B5EF4-FFF2-40B4-BE49-F238E27FC236}">
              <a16:creationId xmlns:a16="http://schemas.microsoft.com/office/drawing/2014/main" id="{00000000-0008-0000-0200-000088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37" name="AutoShape 135">
          <a:extLst>
            <a:ext uri="{FF2B5EF4-FFF2-40B4-BE49-F238E27FC236}">
              <a16:creationId xmlns:a16="http://schemas.microsoft.com/office/drawing/2014/main" id="{00000000-0008-0000-0200-000089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38" name="AutoShape 136">
          <a:extLst>
            <a:ext uri="{FF2B5EF4-FFF2-40B4-BE49-F238E27FC236}">
              <a16:creationId xmlns:a16="http://schemas.microsoft.com/office/drawing/2014/main" id="{00000000-0008-0000-0200-00008A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139" name="AutoShape 137">
          <a:extLst>
            <a:ext uri="{FF2B5EF4-FFF2-40B4-BE49-F238E27FC236}">
              <a16:creationId xmlns:a16="http://schemas.microsoft.com/office/drawing/2014/main" id="{00000000-0008-0000-0200-00008B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0" name="AutoShape 138">
          <a:extLst>
            <a:ext uri="{FF2B5EF4-FFF2-40B4-BE49-F238E27FC236}">
              <a16:creationId xmlns:a16="http://schemas.microsoft.com/office/drawing/2014/main" id="{00000000-0008-0000-0200-00008C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1" name="AutoShape 139">
          <a:extLst>
            <a:ext uri="{FF2B5EF4-FFF2-40B4-BE49-F238E27FC236}">
              <a16:creationId xmlns:a16="http://schemas.microsoft.com/office/drawing/2014/main" id="{00000000-0008-0000-0200-00008D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2" name="AutoShape 140">
          <a:extLst>
            <a:ext uri="{FF2B5EF4-FFF2-40B4-BE49-F238E27FC236}">
              <a16:creationId xmlns:a16="http://schemas.microsoft.com/office/drawing/2014/main" id="{00000000-0008-0000-0200-00008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3" name="AutoShape 141">
          <a:extLst>
            <a:ext uri="{FF2B5EF4-FFF2-40B4-BE49-F238E27FC236}">
              <a16:creationId xmlns:a16="http://schemas.microsoft.com/office/drawing/2014/main" id="{00000000-0008-0000-0200-00008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44" name="AutoShape 142">
          <a:extLst>
            <a:ext uri="{FF2B5EF4-FFF2-40B4-BE49-F238E27FC236}">
              <a16:creationId xmlns:a16="http://schemas.microsoft.com/office/drawing/2014/main" id="{00000000-0008-0000-0200-000090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45" name="AutoShape 143">
          <a:extLst>
            <a:ext uri="{FF2B5EF4-FFF2-40B4-BE49-F238E27FC236}">
              <a16:creationId xmlns:a16="http://schemas.microsoft.com/office/drawing/2014/main" id="{00000000-0008-0000-0200-00009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6" name="AutoShape 144">
          <a:extLst>
            <a:ext uri="{FF2B5EF4-FFF2-40B4-BE49-F238E27FC236}">
              <a16:creationId xmlns:a16="http://schemas.microsoft.com/office/drawing/2014/main" id="{00000000-0008-0000-0200-00009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47" name="AutoShape 145">
          <a:extLst>
            <a:ext uri="{FF2B5EF4-FFF2-40B4-BE49-F238E27FC236}">
              <a16:creationId xmlns:a16="http://schemas.microsoft.com/office/drawing/2014/main" id="{00000000-0008-0000-0200-00009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8" name="AutoShape 146">
          <a:extLst>
            <a:ext uri="{FF2B5EF4-FFF2-40B4-BE49-F238E27FC236}">
              <a16:creationId xmlns:a16="http://schemas.microsoft.com/office/drawing/2014/main" id="{00000000-0008-0000-0200-00009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49" name="AutoShape 147">
          <a:extLst>
            <a:ext uri="{FF2B5EF4-FFF2-40B4-BE49-F238E27FC236}">
              <a16:creationId xmlns:a16="http://schemas.microsoft.com/office/drawing/2014/main" id="{00000000-0008-0000-0200-00009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50" name="AutoShape 148">
          <a:extLst>
            <a:ext uri="{FF2B5EF4-FFF2-40B4-BE49-F238E27FC236}">
              <a16:creationId xmlns:a16="http://schemas.microsoft.com/office/drawing/2014/main" id="{00000000-0008-0000-0200-00009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51" name="AutoShape 149">
          <a:extLst>
            <a:ext uri="{FF2B5EF4-FFF2-40B4-BE49-F238E27FC236}">
              <a16:creationId xmlns:a16="http://schemas.microsoft.com/office/drawing/2014/main" id="{00000000-0008-0000-0200-00009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52" name="AutoShape 150">
          <a:extLst>
            <a:ext uri="{FF2B5EF4-FFF2-40B4-BE49-F238E27FC236}">
              <a16:creationId xmlns:a16="http://schemas.microsoft.com/office/drawing/2014/main" id="{00000000-0008-0000-0200-000098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53" name="AutoShape 151">
          <a:extLst>
            <a:ext uri="{FF2B5EF4-FFF2-40B4-BE49-F238E27FC236}">
              <a16:creationId xmlns:a16="http://schemas.microsoft.com/office/drawing/2014/main" id="{00000000-0008-0000-0200-000099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54" name="AutoShape 152">
          <a:extLst>
            <a:ext uri="{FF2B5EF4-FFF2-40B4-BE49-F238E27FC236}">
              <a16:creationId xmlns:a16="http://schemas.microsoft.com/office/drawing/2014/main" id="{00000000-0008-0000-0200-00009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55" name="AutoShape 153">
          <a:extLst>
            <a:ext uri="{FF2B5EF4-FFF2-40B4-BE49-F238E27FC236}">
              <a16:creationId xmlns:a16="http://schemas.microsoft.com/office/drawing/2014/main" id="{00000000-0008-0000-0200-00009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56" name="AutoShape 154">
          <a:extLst>
            <a:ext uri="{FF2B5EF4-FFF2-40B4-BE49-F238E27FC236}">
              <a16:creationId xmlns:a16="http://schemas.microsoft.com/office/drawing/2014/main" id="{00000000-0008-0000-0200-00009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57" name="AutoShape 155">
          <a:extLst>
            <a:ext uri="{FF2B5EF4-FFF2-40B4-BE49-F238E27FC236}">
              <a16:creationId xmlns:a16="http://schemas.microsoft.com/office/drawing/2014/main" id="{00000000-0008-0000-0200-00009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58" name="AutoShape 156">
          <a:extLst>
            <a:ext uri="{FF2B5EF4-FFF2-40B4-BE49-F238E27FC236}">
              <a16:creationId xmlns:a16="http://schemas.microsoft.com/office/drawing/2014/main" id="{00000000-0008-0000-0200-00009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59" name="AutoShape 157">
          <a:extLst>
            <a:ext uri="{FF2B5EF4-FFF2-40B4-BE49-F238E27FC236}">
              <a16:creationId xmlns:a16="http://schemas.microsoft.com/office/drawing/2014/main" id="{00000000-0008-0000-0200-00009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60" name="AutoShape 158">
          <a:extLst>
            <a:ext uri="{FF2B5EF4-FFF2-40B4-BE49-F238E27FC236}">
              <a16:creationId xmlns:a16="http://schemas.microsoft.com/office/drawing/2014/main" id="{00000000-0008-0000-0200-0000A0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1" name="AutoShape 159">
          <a:extLst>
            <a:ext uri="{FF2B5EF4-FFF2-40B4-BE49-F238E27FC236}">
              <a16:creationId xmlns:a16="http://schemas.microsoft.com/office/drawing/2014/main" id="{00000000-0008-0000-0200-0000A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62" name="AutoShape 160">
          <a:extLst>
            <a:ext uri="{FF2B5EF4-FFF2-40B4-BE49-F238E27FC236}">
              <a16:creationId xmlns:a16="http://schemas.microsoft.com/office/drawing/2014/main" id="{00000000-0008-0000-0200-0000A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3" name="AutoShape 161">
          <a:extLst>
            <a:ext uri="{FF2B5EF4-FFF2-40B4-BE49-F238E27FC236}">
              <a16:creationId xmlns:a16="http://schemas.microsoft.com/office/drawing/2014/main" id="{00000000-0008-0000-0200-0000A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4" name="AutoShape 162">
          <a:extLst>
            <a:ext uri="{FF2B5EF4-FFF2-40B4-BE49-F238E27FC236}">
              <a16:creationId xmlns:a16="http://schemas.microsoft.com/office/drawing/2014/main" id="{00000000-0008-0000-0200-0000A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5" name="AutoShape 163">
          <a:extLst>
            <a:ext uri="{FF2B5EF4-FFF2-40B4-BE49-F238E27FC236}">
              <a16:creationId xmlns:a16="http://schemas.microsoft.com/office/drawing/2014/main" id="{00000000-0008-0000-0200-0000A5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6" name="AutoShape 164">
          <a:extLst>
            <a:ext uri="{FF2B5EF4-FFF2-40B4-BE49-F238E27FC236}">
              <a16:creationId xmlns:a16="http://schemas.microsoft.com/office/drawing/2014/main" id="{00000000-0008-0000-0200-0000A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7" name="AutoShape 165">
          <a:extLst>
            <a:ext uri="{FF2B5EF4-FFF2-40B4-BE49-F238E27FC236}">
              <a16:creationId xmlns:a16="http://schemas.microsoft.com/office/drawing/2014/main" id="{00000000-0008-0000-0200-0000A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8" name="AutoShape 166">
          <a:extLst>
            <a:ext uri="{FF2B5EF4-FFF2-40B4-BE49-F238E27FC236}">
              <a16:creationId xmlns:a16="http://schemas.microsoft.com/office/drawing/2014/main" id="{00000000-0008-0000-0200-0000A8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69" name="AutoShape 167">
          <a:extLst>
            <a:ext uri="{FF2B5EF4-FFF2-40B4-BE49-F238E27FC236}">
              <a16:creationId xmlns:a16="http://schemas.microsoft.com/office/drawing/2014/main" id="{00000000-0008-0000-0200-0000A9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70" name="AutoShape 168">
          <a:extLst>
            <a:ext uri="{FF2B5EF4-FFF2-40B4-BE49-F238E27FC236}">
              <a16:creationId xmlns:a16="http://schemas.microsoft.com/office/drawing/2014/main" id="{00000000-0008-0000-0200-0000A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71" name="AutoShape 169">
          <a:extLst>
            <a:ext uri="{FF2B5EF4-FFF2-40B4-BE49-F238E27FC236}">
              <a16:creationId xmlns:a16="http://schemas.microsoft.com/office/drawing/2014/main" id="{00000000-0008-0000-0200-0000A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2" name="AutoShape 170">
          <a:extLst>
            <a:ext uri="{FF2B5EF4-FFF2-40B4-BE49-F238E27FC236}">
              <a16:creationId xmlns:a16="http://schemas.microsoft.com/office/drawing/2014/main" id="{00000000-0008-0000-0200-0000AC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73" name="AutoShape 171">
          <a:extLst>
            <a:ext uri="{FF2B5EF4-FFF2-40B4-BE49-F238E27FC236}">
              <a16:creationId xmlns:a16="http://schemas.microsoft.com/office/drawing/2014/main" id="{00000000-0008-0000-0200-0000AD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74" name="AutoShape 172">
          <a:extLst>
            <a:ext uri="{FF2B5EF4-FFF2-40B4-BE49-F238E27FC236}">
              <a16:creationId xmlns:a16="http://schemas.microsoft.com/office/drawing/2014/main" id="{00000000-0008-0000-0200-0000AE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75" name="AutoShape 173">
          <a:extLst>
            <a:ext uri="{FF2B5EF4-FFF2-40B4-BE49-F238E27FC236}">
              <a16:creationId xmlns:a16="http://schemas.microsoft.com/office/drawing/2014/main" id="{00000000-0008-0000-0200-0000A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76" name="AutoShape 174">
          <a:extLst>
            <a:ext uri="{FF2B5EF4-FFF2-40B4-BE49-F238E27FC236}">
              <a16:creationId xmlns:a16="http://schemas.microsoft.com/office/drawing/2014/main" id="{00000000-0008-0000-0200-0000B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77" name="AutoShape 175">
          <a:extLst>
            <a:ext uri="{FF2B5EF4-FFF2-40B4-BE49-F238E27FC236}">
              <a16:creationId xmlns:a16="http://schemas.microsoft.com/office/drawing/2014/main" id="{00000000-0008-0000-0200-0000B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8" name="AutoShape 176">
          <a:extLst>
            <a:ext uri="{FF2B5EF4-FFF2-40B4-BE49-F238E27FC236}">
              <a16:creationId xmlns:a16="http://schemas.microsoft.com/office/drawing/2014/main" id="{00000000-0008-0000-0200-0000B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79" name="AutoShape 177">
          <a:extLst>
            <a:ext uri="{FF2B5EF4-FFF2-40B4-BE49-F238E27FC236}">
              <a16:creationId xmlns:a16="http://schemas.microsoft.com/office/drawing/2014/main" id="{00000000-0008-0000-0200-0000B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80" name="AutoShape 178">
          <a:extLst>
            <a:ext uri="{FF2B5EF4-FFF2-40B4-BE49-F238E27FC236}">
              <a16:creationId xmlns:a16="http://schemas.microsoft.com/office/drawing/2014/main" id="{00000000-0008-0000-0200-0000B4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81" name="AutoShape 179">
          <a:extLst>
            <a:ext uri="{FF2B5EF4-FFF2-40B4-BE49-F238E27FC236}">
              <a16:creationId xmlns:a16="http://schemas.microsoft.com/office/drawing/2014/main" id="{00000000-0008-0000-0200-0000B5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182" name="AutoShape 180">
          <a:extLst>
            <a:ext uri="{FF2B5EF4-FFF2-40B4-BE49-F238E27FC236}">
              <a16:creationId xmlns:a16="http://schemas.microsoft.com/office/drawing/2014/main" id="{00000000-0008-0000-0200-0000B6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83" name="AutoShape 181">
          <a:extLst>
            <a:ext uri="{FF2B5EF4-FFF2-40B4-BE49-F238E27FC236}">
              <a16:creationId xmlns:a16="http://schemas.microsoft.com/office/drawing/2014/main" id="{00000000-0008-0000-0200-0000B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84" name="AutoShape 182">
          <a:extLst>
            <a:ext uri="{FF2B5EF4-FFF2-40B4-BE49-F238E27FC236}">
              <a16:creationId xmlns:a16="http://schemas.microsoft.com/office/drawing/2014/main" id="{00000000-0008-0000-0200-0000B8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85" name="AutoShape 183">
          <a:extLst>
            <a:ext uri="{FF2B5EF4-FFF2-40B4-BE49-F238E27FC236}">
              <a16:creationId xmlns:a16="http://schemas.microsoft.com/office/drawing/2014/main" id="{00000000-0008-0000-0200-0000B9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86" name="AutoShape 184">
          <a:extLst>
            <a:ext uri="{FF2B5EF4-FFF2-40B4-BE49-F238E27FC236}">
              <a16:creationId xmlns:a16="http://schemas.microsoft.com/office/drawing/2014/main" id="{00000000-0008-0000-0200-0000B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87" name="AutoShape 185">
          <a:extLst>
            <a:ext uri="{FF2B5EF4-FFF2-40B4-BE49-F238E27FC236}">
              <a16:creationId xmlns:a16="http://schemas.microsoft.com/office/drawing/2014/main" id="{00000000-0008-0000-0200-0000B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88" name="AutoShape 186">
          <a:extLst>
            <a:ext uri="{FF2B5EF4-FFF2-40B4-BE49-F238E27FC236}">
              <a16:creationId xmlns:a16="http://schemas.microsoft.com/office/drawing/2014/main" id="{00000000-0008-0000-0200-0000B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89" name="AutoShape 187">
          <a:extLst>
            <a:ext uri="{FF2B5EF4-FFF2-40B4-BE49-F238E27FC236}">
              <a16:creationId xmlns:a16="http://schemas.microsoft.com/office/drawing/2014/main" id="{00000000-0008-0000-0200-0000B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0" name="AutoShape 188">
          <a:extLst>
            <a:ext uri="{FF2B5EF4-FFF2-40B4-BE49-F238E27FC236}">
              <a16:creationId xmlns:a16="http://schemas.microsoft.com/office/drawing/2014/main" id="{00000000-0008-0000-0200-0000B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91" name="AutoShape 189">
          <a:extLst>
            <a:ext uri="{FF2B5EF4-FFF2-40B4-BE49-F238E27FC236}">
              <a16:creationId xmlns:a16="http://schemas.microsoft.com/office/drawing/2014/main" id="{00000000-0008-0000-0200-0000BF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192" name="AutoShape 190">
          <a:extLst>
            <a:ext uri="{FF2B5EF4-FFF2-40B4-BE49-F238E27FC236}">
              <a16:creationId xmlns:a16="http://schemas.microsoft.com/office/drawing/2014/main" id="{00000000-0008-0000-0200-0000C000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3" name="AutoShape 191">
          <a:extLst>
            <a:ext uri="{FF2B5EF4-FFF2-40B4-BE49-F238E27FC236}">
              <a16:creationId xmlns:a16="http://schemas.microsoft.com/office/drawing/2014/main" id="{00000000-0008-0000-0200-0000C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94" name="AutoShape 192">
          <a:extLst>
            <a:ext uri="{FF2B5EF4-FFF2-40B4-BE49-F238E27FC236}">
              <a16:creationId xmlns:a16="http://schemas.microsoft.com/office/drawing/2014/main" id="{00000000-0008-0000-0200-0000C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5" name="AutoShape 193">
          <a:extLst>
            <a:ext uri="{FF2B5EF4-FFF2-40B4-BE49-F238E27FC236}">
              <a16:creationId xmlns:a16="http://schemas.microsoft.com/office/drawing/2014/main" id="{00000000-0008-0000-0200-0000C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96" name="AutoShape 194">
          <a:extLst>
            <a:ext uri="{FF2B5EF4-FFF2-40B4-BE49-F238E27FC236}">
              <a16:creationId xmlns:a16="http://schemas.microsoft.com/office/drawing/2014/main" id="{00000000-0008-0000-0200-0000C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7" name="AutoShape 195">
          <a:extLst>
            <a:ext uri="{FF2B5EF4-FFF2-40B4-BE49-F238E27FC236}">
              <a16:creationId xmlns:a16="http://schemas.microsoft.com/office/drawing/2014/main" id="{00000000-0008-0000-0200-0000C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8" name="AutoShape 196">
          <a:extLst>
            <a:ext uri="{FF2B5EF4-FFF2-40B4-BE49-F238E27FC236}">
              <a16:creationId xmlns:a16="http://schemas.microsoft.com/office/drawing/2014/main" id="{00000000-0008-0000-0200-0000C6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9" name="AutoShape 197">
          <a:extLst>
            <a:ext uri="{FF2B5EF4-FFF2-40B4-BE49-F238E27FC236}">
              <a16:creationId xmlns:a16="http://schemas.microsoft.com/office/drawing/2014/main" id="{00000000-0008-0000-0200-0000C7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00" name="AutoShape 198">
          <a:extLst>
            <a:ext uri="{FF2B5EF4-FFF2-40B4-BE49-F238E27FC236}">
              <a16:creationId xmlns:a16="http://schemas.microsoft.com/office/drawing/2014/main" id="{00000000-0008-0000-0200-0000C8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1" name="AutoShape 199">
          <a:extLst>
            <a:ext uri="{FF2B5EF4-FFF2-40B4-BE49-F238E27FC236}">
              <a16:creationId xmlns:a16="http://schemas.microsoft.com/office/drawing/2014/main" id="{00000000-0008-0000-0200-0000C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02" name="AutoShape 200">
          <a:extLst>
            <a:ext uri="{FF2B5EF4-FFF2-40B4-BE49-F238E27FC236}">
              <a16:creationId xmlns:a16="http://schemas.microsoft.com/office/drawing/2014/main" id="{00000000-0008-0000-0200-0000C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03" name="AutoShape 201">
          <a:extLst>
            <a:ext uri="{FF2B5EF4-FFF2-40B4-BE49-F238E27FC236}">
              <a16:creationId xmlns:a16="http://schemas.microsoft.com/office/drawing/2014/main" id="{00000000-0008-0000-0200-0000C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04" name="AutoShape 202">
          <a:extLst>
            <a:ext uri="{FF2B5EF4-FFF2-40B4-BE49-F238E27FC236}">
              <a16:creationId xmlns:a16="http://schemas.microsoft.com/office/drawing/2014/main" id="{00000000-0008-0000-0200-0000CC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05" name="AutoShape 203">
          <a:extLst>
            <a:ext uri="{FF2B5EF4-FFF2-40B4-BE49-F238E27FC236}">
              <a16:creationId xmlns:a16="http://schemas.microsoft.com/office/drawing/2014/main" id="{00000000-0008-0000-0200-0000C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6" name="AutoShape 204">
          <a:extLst>
            <a:ext uri="{FF2B5EF4-FFF2-40B4-BE49-F238E27FC236}">
              <a16:creationId xmlns:a16="http://schemas.microsoft.com/office/drawing/2014/main" id="{00000000-0008-0000-0200-0000C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07" name="AutoShape 205">
          <a:extLst>
            <a:ext uri="{FF2B5EF4-FFF2-40B4-BE49-F238E27FC236}">
              <a16:creationId xmlns:a16="http://schemas.microsoft.com/office/drawing/2014/main" id="{00000000-0008-0000-0200-0000CF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08" name="AutoShape 206">
          <a:extLst>
            <a:ext uri="{FF2B5EF4-FFF2-40B4-BE49-F238E27FC236}">
              <a16:creationId xmlns:a16="http://schemas.microsoft.com/office/drawing/2014/main" id="{00000000-0008-0000-0200-0000D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09" name="AutoShape 207">
          <a:extLst>
            <a:ext uri="{FF2B5EF4-FFF2-40B4-BE49-F238E27FC236}">
              <a16:creationId xmlns:a16="http://schemas.microsoft.com/office/drawing/2014/main" id="{00000000-0008-0000-0200-0000D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10" name="AutoShape 208">
          <a:extLst>
            <a:ext uri="{FF2B5EF4-FFF2-40B4-BE49-F238E27FC236}">
              <a16:creationId xmlns:a16="http://schemas.microsoft.com/office/drawing/2014/main" id="{00000000-0008-0000-0200-0000D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1" name="AutoShape 209">
          <a:extLst>
            <a:ext uri="{FF2B5EF4-FFF2-40B4-BE49-F238E27FC236}">
              <a16:creationId xmlns:a16="http://schemas.microsoft.com/office/drawing/2014/main" id="{00000000-0008-0000-0200-0000D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2" name="AutoShape 210">
          <a:extLst>
            <a:ext uri="{FF2B5EF4-FFF2-40B4-BE49-F238E27FC236}">
              <a16:creationId xmlns:a16="http://schemas.microsoft.com/office/drawing/2014/main" id="{00000000-0008-0000-0200-0000D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3" name="AutoShape 211">
          <a:extLst>
            <a:ext uri="{FF2B5EF4-FFF2-40B4-BE49-F238E27FC236}">
              <a16:creationId xmlns:a16="http://schemas.microsoft.com/office/drawing/2014/main" id="{00000000-0008-0000-0200-0000D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4" name="AutoShape 212">
          <a:extLst>
            <a:ext uri="{FF2B5EF4-FFF2-40B4-BE49-F238E27FC236}">
              <a16:creationId xmlns:a16="http://schemas.microsoft.com/office/drawing/2014/main" id="{00000000-0008-0000-0200-0000D6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5" name="AutoShape 213">
          <a:extLst>
            <a:ext uri="{FF2B5EF4-FFF2-40B4-BE49-F238E27FC236}">
              <a16:creationId xmlns:a16="http://schemas.microsoft.com/office/drawing/2014/main" id="{00000000-0008-0000-0200-0000D7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6" name="AutoShape 214">
          <a:extLst>
            <a:ext uri="{FF2B5EF4-FFF2-40B4-BE49-F238E27FC236}">
              <a16:creationId xmlns:a16="http://schemas.microsoft.com/office/drawing/2014/main" id="{00000000-0008-0000-0200-0000D8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17" name="AutoShape 215">
          <a:extLst>
            <a:ext uri="{FF2B5EF4-FFF2-40B4-BE49-F238E27FC236}">
              <a16:creationId xmlns:a16="http://schemas.microsoft.com/office/drawing/2014/main" id="{00000000-0008-0000-0200-0000D9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8" name="AutoShape 216">
          <a:extLst>
            <a:ext uri="{FF2B5EF4-FFF2-40B4-BE49-F238E27FC236}">
              <a16:creationId xmlns:a16="http://schemas.microsoft.com/office/drawing/2014/main" id="{00000000-0008-0000-0200-0000D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9" name="AutoShape 217">
          <a:extLst>
            <a:ext uri="{FF2B5EF4-FFF2-40B4-BE49-F238E27FC236}">
              <a16:creationId xmlns:a16="http://schemas.microsoft.com/office/drawing/2014/main" id="{00000000-0008-0000-0200-0000D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20" name="AutoShape 218">
          <a:extLst>
            <a:ext uri="{FF2B5EF4-FFF2-40B4-BE49-F238E27FC236}">
              <a16:creationId xmlns:a16="http://schemas.microsoft.com/office/drawing/2014/main" id="{00000000-0008-0000-0200-0000D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1" name="AutoShape 219">
          <a:extLst>
            <a:ext uri="{FF2B5EF4-FFF2-40B4-BE49-F238E27FC236}">
              <a16:creationId xmlns:a16="http://schemas.microsoft.com/office/drawing/2014/main" id="{00000000-0008-0000-0200-0000DD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22" name="AutoShape 220">
          <a:extLst>
            <a:ext uri="{FF2B5EF4-FFF2-40B4-BE49-F238E27FC236}">
              <a16:creationId xmlns:a16="http://schemas.microsoft.com/office/drawing/2014/main" id="{00000000-0008-0000-0200-0000DE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3" name="AutoShape 221">
          <a:extLst>
            <a:ext uri="{FF2B5EF4-FFF2-40B4-BE49-F238E27FC236}">
              <a16:creationId xmlns:a16="http://schemas.microsoft.com/office/drawing/2014/main" id="{00000000-0008-0000-0200-0000D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24" name="AutoShape 222">
          <a:extLst>
            <a:ext uri="{FF2B5EF4-FFF2-40B4-BE49-F238E27FC236}">
              <a16:creationId xmlns:a16="http://schemas.microsoft.com/office/drawing/2014/main" id="{00000000-0008-0000-0200-0000E0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5" name="AutoShape 223">
          <a:extLst>
            <a:ext uri="{FF2B5EF4-FFF2-40B4-BE49-F238E27FC236}">
              <a16:creationId xmlns:a16="http://schemas.microsoft.com/office/drawing/2014/main" id="{00000000-0008-0000-0200-0000E1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26" name="AutoShape 224">
          <a:extLst>
            <a:ext uri="{FF2B5EF4-FFF2-40B4-BE49-F238E27FC236}">
              <a16:creationId xmlns:a16="http://schemas.microsoft.com/office/drawing/2014/main" id="{00000000-0008-0000-0200-0000E2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7" name="AutoShape 225">
          <a:extLst>
            <a:ext uri="{FF2B5EF4-FFF2-40B4-BE49-F238E27FC236}">
              <a16:creationId xmlns:a16="http://schemas.microsoft.com/office/drawing/2014/main" id="{00000000-0008-0000-0200-0000E3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28" name="AutoShape 226">
          <a:extLst>
            <a:ext uri="{FF2B5EF4-FFF2-40B4-BE49-F238E27FC236}">
              <a16:creationId xmlns:a16="http://schemas.microsoft.com/office/drawing/2014/main" id="{00000000-0008-0000-0200-0000E4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9" name="AutoShape 227">
          <a:extLst>
            <a:ext uri="{FF2B5EF4-FFF2-40B4-BE49-F238E27FC236}">
              <a16:creationId xmlns:a16="http://schemas.microsoft.com/office/drawing/2014/main" id="{00000000-0008-0000-0200-0000E5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30" name="AutoShape 228">
          <a:extLst>
            <a:ext uri="{FF2B5EF4-FFF2-40B4-BE49-F238E27FC236}">
              <a16:creationId xmlns:a16="http://schemas.microsoft.com/office/drawing/2014/main" id="{00000000-0008-0000-0200-0000E6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31" name="AutoShape 229">
          <a:extLst>
            <a:ext uri="{FF2B5EF4-FFF2-40B4-BE49-F238E27FC236}">
              <a16:creationId xmlns:a16="http://schemas.microsoft.com/office/drawing/2014/main" id="{00000000-0008-0000-0200-0000E7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32" name="AutoShape 230">
          <a:extLst>
            <a:ext uri="{FF2B5EF4-FFF2-40B4-BE49-F238E27FC236}">
              <a16:creationId xmlns:a16="http://schemas.microsoft.com/office/drawing/2014/main" id="{00000000-0008-0000-0200-0000E8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33" name="AutoShape 231">
          <a:extLst>
            <a:ext uri="{FF2B5EF4-FFF2-40B4-BE49-F238E27FC236}">
              <a16:creationId xmlns:a16="http://schemas.microsoft.com/office/drawing/2014/main" id="{00000000-0008-0000-0200-0000E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34" name="AutoShape 232">
          <a:extLst>
            <a:ext uri="{FF2B5EF4-FFF2-40B4-BE49-F238E27FC236}">
              <a16:creationId xmlns:a16="http://schemas.microsoft.com/office/drawing/2014/main" id="{00000000-0008-0000-0200-0000E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35" name="AutoShape 233">
          <a:extLst>
            <a:ext uri="{FF2B5EF4-FFF2-40B4-BE49-F238E27FC236}">
              <a16:creationId xmlns:a16="http://schemas.microsoft.com/office/drawing/2014/main" id="{00000000-0008-0000-0200-0000E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36" name="AutoShape 234">
          <a:extLst>
            <a:ext uri="{FF2B5EF4-FFF2-40B4-BE49-F238E27FC236}">
              <a16:creationId xmlns:a16="http://schemas.microsoft.com/office/drawing/2014/main" id="{00000000-0008-0000-0200-0000E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314325</xdr:colOff>
      <xdr:row>2</xdr:row>
      <xdr:rowOff>0</xdr:rowOff>
    </xdr:from>
    <xdr:to>
      <xdr:col>70</xdr:col>
      <xdr:colOff>619125</xdr:colOff>
      <xdr:row>3</xdr:row>
      <xdr:rowOff>104775</xdr:rowOff>
    </xdr:to>
    <xdr:sp macro="" textlink="">
      <xdr:nvSpPr>
        <xdr:cNvPr id="237" name="AutoShape 235">
          <a:extLst>
            <a:ext uri="{FF2B5EF4-FFF2-40B4-BE49-F238E27FC236}">
              <a16:creationId xmlns:a16="http://schemas.microsoft.com/office/drawing/2014/main" id="{00000000-0008-0000-0200-0000ED000000}"/>
            </a:ext>
          </a:extLst>
        </xdr:cNvPr>
        <xdr:cNvSpPr>
          <a:spLocks noChangeAspect="1" noChangeArrowheads="1"/>
        </xdr:cNvSpPr>
      </xdr:nvSpPr>
      <xdr:spPr bwMode="auto">
        <a:xfrm>
          <a:off x="1653254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38" name="AutoShape 236">
          <a:extLst>
            <a:ext uri="{FF2B5EF4-FFF2-40B4-BE49-F238E27FC236}">
              <a16:creationId xmlns:a16="http://schemas.microsoft.com/office/drawing/2014/main" id="{00000000-0008-0000-0200-0000EE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39" name="AutoShape 237">
          <a:extLst>
            <a:ext uri="{FF2B5EF4-FFF2-40B4-BE49-F238E27FC236}">
              <a16:creationId xmlns:a16="http://schemas.microsoft.com/office/drawing/2014/main" id="{00000000-0008-0000-0200-0000E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40" name="AutoShape 238">
          <a:extLst>
            <a:ext uri="{FF2B5EF4-FFF2-40B4-BE49-F238E27FC236}">
              <a16:creationId xmlns:a16="http://schemas.microsoft.com/office/drawing/2014/main" id="{00000000-0008-0000-0200-0000F0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41" name="AutoShape 239">
          <a:extLst>
            <a:ext uri="{FF2B5EF4-FFF2-40B4-BE49-F238E27FC236}">
              <a16:creationId xmlns:a16="http://schemas.microsoft.com/office/drawing/2014/main" id="{00000000-0008-0000-0200-0000F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42" name="AutoShape 240">
          <a:extLst>
            <a:ext uri="{FF2B5EF4-FFF2-40B4-BE49-F238E27FC236}">
              <a16:creationId xmlns:a16="http://schemas.microsoft.com/office/drawing/2014/main" id="{00000000-0008-0000-0200-0000F2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43" name="AutoShape 241">
          <a:extLst>
            <a:ext uri="{FF2B5EF4-FFF2-40B4-BE49-F238E27FC236}">
              <a16:creationId xmlns:a16="http://schemas.microsoft.com/office/drawing/2014/main" id="{00000000-0008-0000-0200-0000F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44" name="AutoShape 242">
          <a:extLst>
            <a:ext uri="{FF2B5EF4-FFF2-40B4-BE49-F238E27FC236}">
              <a16:creationId xmlns:a16="http://schemas.microsoft.com/office/drawing/2014/main" id="{00000000-0008-0000-0200-0000F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45" name="AutoShape 243">
          <a:extLst>
            <a:ext uri="{FF2B5EF4-FFF2-40B4-BE49-F238E27FC236}">
              <a16:creationId xmlns:a16="http://schemas.microsoft.com/office/drawing/2014/main" id="{00000000-0008-0000-0200-0000F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46" name="AutoShape 244">
          <a:extLst>
            <a:ext uri="{FF2B5EF4-FFF2-40B4-BE49-F238E27FC236}">
              <a16:creationId xmlns:a16="http://schemas.microsoft.com/office/drawing/2014/main" id="{00000000-0008-0000-0200-0000F6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47" name="AutoShape 245">
          <a:extLst>
            <a:ext uri="{FF2B5EF4-FFF2-40B4-BE49-F238E27FC236}">
              <a16:creationId xmlns:a16="http://schemas.microsoft.com/office/drawing/2014/main" id="{00000000-0008-0000-0200-0000F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48" name="AutoShape 246">
          <a:extLst>
            <a:ext uri="{FF2B5EF4-FFF2-40B4-BE49-F238E27FC236}">
              <a16:creationId xmlns:a16="http://schemas.microsoft.com/office/drawing/2014/main" id="{00000000-0008-0000-0200-0000F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49" name="AutoShape 247">
          <a:extLst>
            <a:ext uri="{FF2B5EF4-FFF2-40B4-BE49-F238E27FC236}">
              <a16:creationId xmlns:a16="http://schemas.microsoft.com/office/drawing/2014/main" id="{00000000-0008-0000-0200-0000F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50" name="AutoShape 248">
          <a:extLst>
            <a:ext uri="{FF2B5EF4-FFF2-40B4-BE49-F238E27FC236}">
              <a16:creationId xmlns:a16="http://schemas.microsoft.com/office/drawing/2014/main" id="{00000000-0008-0000-0200-0000F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51" name="AutoShape 249">
          <a:extLst>
            <a:ext uri="{FF2B5EF4-FFF2-40B4-BE49-F238E27FC236}">
              <a16:creationId xmlns:a16="http://schemas.microsoft.com/office/drawing/2014/main" id="{00000000-0008-0000-0200-0000F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52" name="AutoShape 250">
          <a:extLst>
            <a:ext uri="{FF2B5EF4-FFF2-40B4-BE49-F238E27FC236}">
              <a16:creationId xmlns:a16="http://schemas.microsoft.com/office/drawing/2014/main" id="{00000000-0008-0000-0200-0000FC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54" name="AutoShape 1">
          <a:extLst>
            <a:ext uri="{FF2B5EF4-FFF2-40B4-BE49-F238E27FC236}">
              <a16:creationId xmlns:a16="http://schemas.microsoft.com/office/drawing/2014/main" id="{00000000-0008-0000-0200-0000F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55" name="AutoShape 2">
          <a:extLst>
            <a:ext uri="{FF2B5EF4-FFF2-40B4-BE49-F238E27FC236}">
              <a16:creationId xmlns:a16="http://schemas.microsoft.com/office/drawing/2014/main" id="{00000000-0008-0000-0200-0000F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56" name="AutoShape 3">
          <a:extLst>
            <a:ext uri="{FF2B5EF4-FFF2-40B4-BE49-F238E27FC236}">
              <a16:creationId xmlns:a16="http://schemas.microsoft.com/office/drawing/2014/main" id="{00000000-0008-0000-0200-00000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57" name="AutoShape 4">
          <a:extLst>
            <a:ext uri="{FF2B5EF4-FFF2-40B4-BE49-F238E27FC236}">
              <a16:creationId xmlns:a16="http://schemas.microsoft.com/office/drawing/2014/main" id="{00000000-0008-0000-0200-00000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58" name="AutoShape 5">
          <a:extLst>
            <a:ext uri="{FF2B5EF4-FFF2-40B4-BE49-F238E27FC236}">
              <a16:creationId xmlns:a16="http://schemas.microsoft.com/office/drawing/2014/main" id="{00000000-0008-0000-0200-00000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59" name="AutoShape 6">
          <a:extLst>
            <a:ext uri="{FF2B5EF4-FFF2-40B4-BE49-F238E27FC236}">
              <a16:creationId xmlns:a16="http://schemas.microsoft.com/office/drawing/2014/main" id="{00000000-0008-0000-0200-000003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60" name="AutoShape 7">
          <a:extLst>
            <a:ext uri="{FF2B5EF4-FFF2-40B4-BE49-F238E27FC236}">
              <a16:creationId xmlns:a16="http://schemas.microsoft.com/office/drawing/2014/main" id="{00000000-0008-0000-0200-000004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61" name="AutoShape 8">
          <a:extLst>
            <a:ext uri="{FF2B5EF4-FFF2-40B4-BE49-F238E27FC236}">
              <a16:creationId xmlns:a16="http://schemas.microsoft.com/office/drawing/2014/main" id="{00000000-0008-0000-0200-000005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62" name="AutoShape 9">
          <a:extLst>
            <a:ext uri="{FF2B5EF4-FFF2-40B4-BE49-F238E27FC236}">
              <a16:creationId xmlns:a16="http://schemas.microsoft.com/office/drawing/2014/main" id="{00000000-0008-0000-0200-000006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63" name="AutoShape 10">
          <a:extLst>
            <a:ext uri="{FF2B5EF4-FFF2-40B4-BE49-F238E27FC236}">
              <a16:creationId xmlns:a16="http://schemas.microsoft.com/office/drawing/2014/main" id="{00000000-0008-0000-0200-000007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64" name="AutoShape 11">
          <a:extLst>
            <a:ext uri="{FF2B5EF4-FFF2-40B4-BE49-F238E27FC236}">
              <a16:creationId xmlns:a16="http://schemas.microsoft.com/office/drawing/2014/main" id="{00000000-0008-0000-0200-000008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65" name="AutoShape 12">
          <a:extLst>
            <a:ext uri="{FF2B5EF4-FFF2-40B4-BE49-F238E27FC236}">
              <a16:creationId xmlns:a16="http://schemas.microsoft.com/office/drawing/2014/main" id="{00000000-0008-0000-0200-000009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66" name="AutoShape 13">
          <a:extLst>
            <a:ext uri="{FF2B5EF4-FFF2-40B4-BE49-F238E27FC236}">
              <a16:creationId xmlns:a16="http://schemas.microsoft.com/office/drawing/2014/main" id="{00000000-0008-0000-0200-00000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67" name="AutoShape 14">
          <a:extLst>
            <a:ext uri="{FF2B5EF4-FFF2-40B4-BE49-F238E27FC236}">
              <a16:creationId xmlns:a16="http://schemas.microsoft.com/office/drawing/2014/main" id="{00000000-0008-0000-0200-00000B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68" name="AutoShape 15">
          <a:extLst>
            <a:ext uri="{FF2B5EF4-FFF2-40B4-BE49-F238E27FC236}">
              <a16:creationId xmlns:a16="http://schemas.microsoft.com/office/drawing/2014/main" id="{00000000-0008-0000-0200-00000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69" name="AutoShape 16">
          <a:extLst>
            <a:ext uri="{FF2B5EF4-FFF2-40B4-BE49-F238E27FC236}">
              <a16:creationId xmlns:a16="http://schemas.microsoft.com/office/drawing/2014/main" id="{00000000-0008-0000-0200-00000D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70" name="AutoShape 17">
          <a:extLst>
            <a:ext uri="{FF2B5EF4-FFF2-40B4-BE49-F238E27FC236}">
              <a16:creationId xmlns:a16="http://schemas.microsoft.com/office/drawing/2014/main" id="{00000000-0008-0000-0200-00000E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71" name="AutoShape 18">
          <a:extLst>
            <a:ext uri="{FF2B5EF4-FFF2-40B4-BE49-F238E27FC236}">
              <a16:creationId xmlns:a16="http://schemas.microsoft.com/office/drawing/2014/main" id="{00000000-0008-0000-0200-00000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2" name="AutoShape 19">
          <a:extLst>
            <a:ext uri="{FF2B5EF4-FFF2-40B4-BE49-F238E27FC236}">
              <a16:creationId xmlns:a16="http://schemas.microsoft.com/office/drawing/2014/main" id="{00000000-0008-0000-0200-00001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73" name="AutoShape 20">
          <a:extLst>
            <a:ext uri="{FF2B5EF4-FFF2-40B4-BE49-F238E27FC236}">
              <a16:creationId xmlns:a16="http://schemas.microsoft.com/office/drawing/2014/main" id="{00000000-0008-0000-0200-00001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74" name="AutoShape 21">
          <a:extLst>
            <a:ext uri="{FF2B5EF4-FFF2-40B4-BE49-F238E27FC236}">
              <a16:creationId xmlns:a16="http://schemas.microsoft.com/office/drawing/2014/main" id="{00000000-0008-0000-0200-00001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75" name="AutoShape 22">
          <a:extLst>
            <a:ext uri="{FF2B5EF4-FFF2-40B4-BE49-F238E27FC236}">
              <a16:creationId xmlns:a16="http://schemas.microsoft.com/office/drawing/2014/main" id="{00000000-0008-0000-0200-00001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76" name="AutoShape 23">
          <a:extLst>
            <a:ext uri="{FF2B5EF4-FFF2-40B4-BE49-F238E27FC236}">
              <a16:creationId xmlns:a16="http://schemas.microsoft.com/office/drawing/2014/main" id="{00000000-0008-0000-0200-000014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77" name="AutoShape 24">
          <a:extLst>
            <a:ext uri="{FF2B5EF4-FFF2-40B4-BE49-F238E27FC236}">
              <a16:creationId xmlns:a16="http://schemas.microsoft.com/office/drawing/2014/main" id="{00000000-0008-0000-0200-00001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8" name="AutoShape 25">
          <a:extLst>
            <a:ext uri="{FF2B5EF4-FFF2-40B4-BE49-F238E27FC236}">
              <a16:creationId xmlns:a16="http://schemas.microsoft.com/office/drawing/2014/main" id="{00000000-0008-0000-0200-00001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79" name="AutoShape 26">
          <a:extLst>
            <a:ext uri="{FF2B5EF4-FFF2-40B4-BE49-F238E27FC236}">
              <a16:creationId xmlns:a16="http://schemas.microsoft.com/office/drawing/2014/main" id="{00000000-0008-0000-0200-00001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80" name="AutoShape 27">
          <a:extLst>
            <a:ext uri="{FF2B5EF4-FFF2-40B4-BE49-F238E27FC236}">
              <a16:creationId xmlns:a16="http://schemas.microsoft.com/office/drawing/2014/main" id="{00000000-0008-0000-0200-000018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81" name="AutoShape 28">
          <a:extLst>
            <a:ext uri="{FF2B5EF4-FFF2-40B4-BE49-F238E27FC236}">
              <a16:creationId xmlns:a16="http://schemas.microsoft.com/office/drawing/2014/main" id="{00000000-0008-0000-0200-000019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82" name="AutoShape 29">
          <a:extLst>
            <a:ext uri="{FF2B5EF4-FFF2-40B4-BE49-F238E27FC236}">
              <a16:creationId xmlns:a16="http://schemas.microsoft.com/office/drawing/2014/main" id="{00000000-0008-0000-0200-00001A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83" name="AutoShape 30">
          <a:extLst>
            <a:ext uri="{FF2B5EF4-FFF2-40B4-BE49-F238E27FC236}">
              <a16:creationId xmlns:a16="http://schemas.microsoft.com/office/drawing/2014/main" id="{00000000-0008-0000-0200-00001B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284" name="AutoShape 31">
          <a:extLst>
            <a:ext uri="{FF2B5EF4-FFF2-40B4-BE49-F238E27FC236}">
              <a16:creationId xmlns:a16="http://schemas.microsoft.com/office/drawing/2014/main" id="{00000000-0008-0000-0200-00001C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285" name="AutoShape 32">
          <a:extLst>
            <a:ext uri="{FF2B5EF4-FFF2-40B4-BE49-F238E27FC236}">
              <a16:creationId xmlns:a16="http://schemas.microsoft.com/office/drawing/2014/main" id="{00000000-0008-0000-0200-00001D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37</xdr:col>
      <xdr:colOff>228600</xdr:colOff>
      <xdr:row>2</xdr:row>
      <xdr:rowOff>0</xdr:rowOff>
    </xdr:from>
    <xdr:to>
      <xdr:col>38</xdr:col>
      <xdr:colOff>85725</xdr:colOff>
      <xdr:row>3</xdr:row>
      <xdr:rowOff>104775</xdr:rowOff>
    </xdr:to>
    <xdr:sp macro="" textlink="">
      <xdr:nvSpPr>
        <xdr:cNvPr id="286" name="AutoShape 33">
          <a:extLst>
            <a:ext uri="{FF2B5EF4-FFF2-40B4-BE49-F238E27FC236}">
              <a16:creationId xmlns:a16="http://schemas.microsoft.com/office/drawing/2014/main" id="{00000000-0008-0000-0200-00001E010000}"/>
            </a:ext>
          </a:extLst>
        </xdr:cNvPr>
        <xdr:cNvSpPr>
          <a:spLocks noChangeAspect="1" noChangeArrowheads="1"/>
        </xdr:cNvSpPr>
      </xdr:nvSpPr>
      <xdr:spPr bwMode="auto">
        <a:xfrm>
          <a:off x="592359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87" name="AutoShape 34">
          <a:extLst>
            <a:ext uri="{FF2B5EF4-FFF2-40B4-BE49-F238E27FC236}">
              <a16:creationId xmlns:a16="http://schemas.microsoft.com/office/drawing/2014/main" id="{00000000-0008-0000-0200-00001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88" name="AutoShape 35">
          <a:extLst>
            <a:ext uri="{FF2B5EF4-FFF2-40B4-BE49-F238E27FC236}">
              <a16:creationId xmlns:a16="http://schemas.microsoft.com/office/drawing/2014/main" id="{00000000-0008-0000-0200-00002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89" name="AutoShape 36">
          <a:extLst>
            <a:ext uri="{FF2B5EF4-FFF2-40B4-BE49-F238E27FC236}">
              <a16:creationId xmlns:a16="http://schemas.microsoft.com/office/drawing/2014/main" id="{00000000-0008-0000-0200-00002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0" name="AutoShape 37">
          <a:extLst>
            <a:ext uri="{FF2B5EF4-FFF2-40B4-BE49-F238E27FC236}">
              <a16:creationId xmlns:a16="http://schemas.microsoft.com/office/drawing/2014/main" id="{00000000-0008-0000-0200-000022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91" name="AutoShape 38">
          <a:extLst>
            <a:ext uri="{FF2B5EF4-FFF2-40B4-BE49-F238E27FC236}">
              <a16:creationId xmlns:a16="http://schemas.microsoft.com/office/drawing/2014/main" id="{00000000-0008-0000-0200-000023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92" name="AutoShape 39">
          <a:extLst>
            <a:ext uri="{FF2B5EF4-FFF2-40B4-BE49-F238E27FC236}">
              <a16:creationId xmlns:a16="http://schemas.microsoft.com/office/drawing/2014/main" id="{00000000-0008-0000-0200-000024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93" name="AutoShape 40">
          <a:extLst>
            <a:ext uri="{FF2B5EF4-FFF2-40B4-BE49-F238E27FC236}">
              <a16:creationId xmlns:a16="http://schemas.microsoft.com/office/drawing/2014/main" id="{00000000-0008-0000-0200-000025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94" name="AutoShape 41">
          <a:extLst>
            <a:ext uri="{FF2B5EF4-FFF2-40B4-BE49-F238E27FC236}">
              <a16:creationId xmlns:a16="http://schemas.microsoft.com/office/drawing/2014/main" id="{00000000-0008-0000-0200-000026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95" name="AutoShape 42">
          <a:extLst>
            <a:ext uri="{FF2B5EF4-FFF2-40B4-BE49-F238E27FC236}">
              <a16:creationId xmlns:a16="http://schemas.microsoft.com/office/drawing/2014/main" id="{00000000-0008-0000-0200-00002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6" name="AutoShape 43">
          <a:extLst>
            <a:ext uri="{FF2B5EF4-FFF2-40B4-BE49-F238E27FC236}">
              <a16:creationId xmlns:a16="http://schemas.microsoft.com/office/drawing/2014/main" id="{00000000-0008-0000-0200-000028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97" name="AutoShape 44">
          <a:extLst>
            <a:ext uri="{FF2B5EF4-FFF2-40B4-BE49-F238E27FC236}">
              <a16:creationId xmlns:a16="http://schemas.microsoft.com/office/drawing/2014/main" id="{00000000-0008-0000-0200-000029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98" name="AutoShape 45">
          <a:extLst>
            <a:ext uri="{FF2B5EF4-FFF2-40B4-BE49-F238E27FC236}">
              <a16:creationId xmlns:a16="http://schemas.microsoft.com/office/drawing/2014/main" id="{00000000-0008-0000-0200-00002A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99" name="AutoShape 46">
          <a:extLst>
            <a:ext uri="{FF2B5EF4-FFF2-40B4-BE49-F238E27FC236}">
              <a16:creationId xmlns:a16="http://schemas.microsoft.com/office/drawing/2014/main" id="{00000000-0008-0000-0200-00002B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00" name="AutoShape 47">
          <a:extLst>
            <a:ext uri="{FF2B5EF4-FFF2-40B4-BE49-F238E27FC236}">
              <a16:creationId xmlns:a16="http://schemas.microsoft.com/office/drawing/2014/main" id="{00000000-0008-0000-0200-00002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1" name="AutoShape 48">
          <a:extLst>
            <a:ext uri="{FF2B5EF4-FFF2-40B4-BE49-F238E27FC236}">
              <a16:creationId xmlns:a16="http://schemas.microsoft.com/office/drawing/2014/main" id="{00000000-0008-0000-0200-00002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02" name="AutoShape 49">
          <a:extLst>
            <a:ext uri="{FF2B5EF4-FFF2-40B4-BE49-F238E27FC236}">
              <a16:creationId xmlns:a16="http://schemas.microsoft.com/office/drawing/2014/main" id="{00000000-0008-0000-0200-00002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03" name="AutoShape 50">
          <a:extLst>
            <a:ext uri="{FF2B5EF4-FFF2-40B4-BE49-F238E27FC236}">
              <a16:creationId xmlns:a16="http://schemas.microsoft.com/office/drawing/2014/main" id="{00000000-0008-0000-0200-00002F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4" name="AutoShape 51">
          <a:extLst>
            <a:ext uri="{FF2B5EF4-FFF2-40B4-BE49-F238E27FC236}">
              <a16:creationId xmlns:a16="http://schemas.microsoft.com/office/drawing/2014/main" id="{00000000-0008-0000-0200-000030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05" name="AutoShape 52">
          <a:extLst>
            <a:ext uri="{FF2B5EF4-FFF2-40B4-BE49-F238E27FC236}">
              <a16:creationId xmlns:a16="http://schemas.microsoft.com/office/drawing/2014/main" id="{00000000-0008-0000-0200-000031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06" name="AutoShape 53">
          <a:extLst>
            <a:ext uri="{FF2B5EF4-FFF2-40B4-BE49-F238E27FC236}">
              <a16:creationId xmlns:a16="http://schemas.microsoft.com/office/drawing/2014/main" id="{00000000-0008-0000-0200-000032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07" name="AutoShape 54">
          <a:extLst>
            <a:ext uri="{FF2B5EF4-FFF2-40B4-BE49-F238E27FC236}">
              <a16:creationId xmlns:a16="http://schemas.microsoft.com/office/drawing/2014/main" id="{00000000-0008-0000-0200-000033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08" name="AutoShape 55">
          <a:extLst>
            <a:ext uri="{FF2B5EF4-FFF2-40B4-BE49-F238E27FC236}">
              <a16:creationId xmlns:a16="http://schemas.microsoft.com/office/drawing/2014/main" id="{00000000-0008-0000-0200-00003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09" name="AutoShape 56">
          <a:extLst>
            <a:ext uri="{FF2B5EF4-FFF2-40B4-BE49-F238E27FC236}">
              <a16:creationId xmlns:a16="http://schemas.microsoft.com/office/drawing/2014/main" id="{00000000-0008-0000-0200-00003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10" name="AutoShape 57">
          <a:extLst>
            <a:ext uri="{FF2B5EF4-FFF2-40B4-BE49-F238E27FC236}">
              <a16:creationId xmlns:a16="http://schemas.microsoft.com/office/drawing/2014/main" id="{00000000-0008-0000-0200-00003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11" name="AutoShape 58">
          <a:extLst>
            <a:ext uri="{FF2B5EF4-FFF2-40B4-BE49-F238E27FC236}">
              <a16:creationId xmlns:a16="http://schemas.microsoft.com/office/drawing/2014/main" id="{00000000-0008-0000-0200-000037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2" name="AutoShape 59">
          <a:extLst>
            <a:ext uri="{FF2B5EF4-FFF2-40B4-BE49-F238E27FC236}">
              <a16:creationId xmlns:a16="http://schemas.microsoft.com/office/drawing/2014/main" id="{00000000-0008-0000-0200-000038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13" name="AutoShape 60">
          <a:extLst>
            <a:ext uri="{FF2B5EF4-FFF2-40B4-BE49-F238E27FC236}">
              <a16:creationId xmlns:a16="http://schemas.microsoft.com/office/drawing/2014/main" id="{00000000-0008-0000-0200-000039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14" name="AutoShape 61">
          <a:extLst>
            <a:ext uri="{FF2B5EF4-FFF2-40B4-BE49-F238E27FC236}">
              <a16:creationId xmlns:a16="http://schemas.microsoft.com/office/drawing/2014/main" id="{00000000-0008-0000-0200-00003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15" name="AutoShape 62">
          <a:extLst>
            <a:ext uri="{FF2B5EF4-FFF2-40B4-BE49-F238E27FC236}">
              <a16:creationId xmlns:a16="http://schemas.microsoft.com/office/drawing/2014/main" id="{00000000-0008-0000-0200-00003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16" name="AutoShape 63">
          <a:extLst>
            <a:ext uri="{FF2B5EF4-FFF2-40B4-BE49-F238E27FC236}">
              <a16:creationId xmlns:a16="http://schemas.microsoft.com/office/drawing/2014/main" id="{00000000-0008-0000-0200-00003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17" name="AutoShape 64">
          <a:extLst>
            <a:ext uri="{FF2B5EF4-FFF2-40B4-BE49-F238E27FC236}">
              <a16:creationId xmlns:a16="http://schemas.microsoft.com/office/drawing/2014/main" id="{00000000-0008-0000-0200-00003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8" name="AutoShape 65">
          <a:extLst>
            <a:ext uri="{FF2B5EF4-FFF2-40B4-BE49-F238E27FC236}">
              <a16:creationId xmlns:a16="http://schemas.microsoft.com/office/drawing/2014/main" id="{00000000-0008-0000-0200-00003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19" name="AutoShape 66">
          <a:extLst>
            <a:ext uri="{FF2B5EF4-FFF2-40B4-BE49-F238E27FC236}">
              <a16:creationId xmlns:a16="http://schemas.microsoft.com/office/drawing/2014/main" id="{00000000-0008-0000-0200-00003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20" name="AutoShape 67">
          <a:extLst>
            <a:ext uri="{FF2B5EF4-FFF2-40B4-BE49-F238E27FC236}">
              <a16:creationId xmlns:a16="http://schemas.microsoft.com/office/drawing/2014/main" id="{00000000-0008-0000-0200-00004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21" name="AutoShape 68">
          <a:extLst>
            <a:ext uri="{FF2B5EF4-FFF2-40B4-BE49-F238E27FC236}">
              <a16:creationId xmlns:a16="http://schemas.microsoft.com/office/drawing/2014/main" id="{00000000-0008-0000-0200-000041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22" name="AutoShape 69">
          <a:extLst>
            <a:ext uri="{FF2B5EF4-FFF2-40B4-BE49-F238E27FC236}">
              <a16:creationId xmlns:a16="http://schemas.microsoft.com/office/drawing/2014/main" id="{00000000-0008-0000-0200-00004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23" name="AutoShape 70">
          <a:extLst>
            <a:ext uri="{FF2B5EF4-FFF2-40B4-BE49-F238E27FC236}">
              <a16:creationId xmlns:a16="http://schemas.microsoft.com/office/drawing/2014/main" id="{00000000-0008-0000-0200-00004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24" name="AutoShape 71">
          <a:extLst>
            <a:ext uri="{FF2B5EF4-FFF2-40B4-BE49-F238E27FC236}">
              <a16:creationId xmlns:a16="http://schemas.microsoft.com/office/drawing/2014/main" id="{00000000-0008-0000-0200-000044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25" name="AutoShape 72">
          <a:extLst>
            <a:ext uri="{FF2B5EF4-FFF2-40B4-BE49-F238E27FC236}">
              <a16:creationId xmlns:a16="http://schemas.microsoft.com/office/drawing/2014/main" id="{00000000-0008-0000-0200-000045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26" name="AutoShape 73">
          <a:extLst>
            <a:ext uri="{FF2B5EF4-FFF2-40B4-BE49-F238E27FC236}">
              <a16:creationId xmlns:a16="http://schemas.microsoft.com/office/drawing/2014/main" id="{00000000-0008-0000-0200-000046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27" name="AutoShape 74">
          <a:extLst>
            <a:ext uri="{FF2B5EF4-FFF2-40B4-BE49-F238E27FC236}">
              <a16:creationId xmlns:a16="http://schemas.microsoft.com/office/drawing/2014/main" id="{00000000-0008-0000-0200-000047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328" name="AutoShape 75">
          <a:extLst>
            <a:ext uri="{FF2B5EF4-FFF2-40B4-BE49-F238E27FC236}">
              <a16:creationId xmlns:a16="http://schemas.microsoft.com/office/drawing/2014/main" id="{00000000-0008-0000-0200-00004801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29" name="AutoShape 76">
          <a:extLst>
            <a:ext uri="{FF2B5EF4-FFF2-40B4-BE49-F238E27FC236}">
              <a16:creationId xmlns:a16="http://schemas.microsoft.com/office/drawing/2014/main" id="{00000000-0008-0000-0200-000049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30" name="AutoShape 77">
          <a:extLst>
            <a:ext uri="{FF2B5EF4-FFF2-40B4-BE49-F238E27FC236}">
              <a16:creationId xmlns:a16="http://schemas.microsoft.com/office/drawing/2014/main" id="{00000000-0008-0000-0200-00004A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31" name="AutoShape 78">
          <a:extLst>
            <a:ext uri="{FF2B5EF4-FFF2-40B4-BE49-F238E27FC236}">
              <a16:creationId xmlns:a16="http://schemas.microsoft.com/office/drawing/2014/main" id="{00000000-0008-0000-0200-00004B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32" name="AutoShape 79">
          <a:extLst>
            <a:ext uri="{FF2B5EF4-FFF2-40B4-BE49-F238E27FC236}">
              <a16:creationId xmlns:a16="http://schemas.microsoft.com/office/drawing/2014/main" id="{00000000-0008-0000-0200-00004C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33" name="AutoShape 80">
          <a:extLst>
            <a:ext uri="{FF2B5EF4-FFF2-40B4-BE49-F238E27FC236}">
              <a16:creationId xmlns:a16="http://schemas.microsoft.com/office/drawing/2014/main" id="{00000000-0008-0000-0200-00004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34" name="AutoShape 81">
          <a:extLst>
            <a:ext uri="{FF2B5EF4-FFF2-40B4-BE49-F238E27FC236}">
              <a16:creationId xmlns:a16="http://schemas.microsoft.com/office/drawing/2014/main" id="{00000000-0008-0000-0200-00004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35" name="AutoShape 82">
          <a:extLst>
            <a:ext uri="{FF2B5EF4-FFF2-40B4-BE49-F238E27FC236}">
              <a16:creationId xmlns:a16="http://schemas.microsoft.com/office/drawing/2014/main" id="{00000000-0008-0000-0200-00004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36" name="AutoShape 83">
          <a:extLst>
            <a:ext uri="{FF2B5EF4-FFF2-40B4-BE49-F238E27FC236}">
              <a16:creationId xmlns:a16="http://schemas.microsoft.com/office/drawing/2014/main" id="{00000000-0008-0000-0200-000050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37" name="AutoShape 84">
          <a:extLst>
            <a:ext uri="{FF2B5EF4-FFF2-40B4-BE49-F238E27FC236}">
              <a16:creationId xmlns:a16="http://schemas.microsoft.com/office/drawing/2014/main" id="{00000000-0008-0000-0200-000051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38" name="AutoShape 85">
          <a:extLst>
            <a:ext uri="{FF2B5EF4-FFF2-40B4-BE49-F238E27FC236}">
              <a16:creationId xmlns:a16="http://schemas.microsoft.com/office/drawing/2014/main" id="{00000000-0008-0000-0200-000052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39" name="AutoShape 86">
          <a:extLst>
            <a:ext uri="{FF2B5EF4-FFF2-40B4-BE49-F238E27FC236}">
              <a16:creationId xmlns:a16="http://schemas.microsoft.com/office/drawing/2014/main" id="{00000000-0008-0000-0200-000053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340" name="AutoShape 87">
          <a:extLst>
            <a:ext uri="{FF2B5EF4-FFF2-40B4-BE49-F238E27FC236}">
              <a16:creationId xmlns:a16="http://schemas.microsoft.com/office/drawing/2014/main" id="{00000000-0008-0000-0200-000054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41" name="AutoShape 88">
          <a:extLst>
            <a:ext uri="{FF2B5EF4-FFF2-40B4-BE49-F238E27FC236}">
              <a16:creationId xmlns:a16="http://schemas.microsoft.com/office/drawing/2014/main" id="{00000000-0008-0000-0200-00005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42" name="AutoShape 89">
          <a:extLst>
            <a:ext uri="{FF2B5EF4-FFF2-40B4-BE49-F238E27FC236}">
              <a16:creationId xmlns:a16="http://schemas.microsoft.com/office/drawing/2014/main" id="{00000000-0008-0000-0200-00005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43" name="AutoShape 90">
          <a:extLst>
            <a:ext uri="{FF2B5EF4-FFF2-40B4-BE49-F238E27FC236}">
              <a16:creationId xmlns:a16="http://schemas.microsoft.com/office/drawing/2014/main" id="{00000000-0008-0000-0200-00005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44" name="AutoShape 91">
          <a:extLst>
            <a:ext uri="{FF2B5EF4-FFF2-40B4-BE49-F238E27FC236}">
              <a16:creationId xmlns:a16="http://schemas.microsoft.com/office/drawing/2014/main" id="{00000000-0008-0000-0200-00005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45" name="AutoShape 92">
          <a:extLst>
            <a:ext uri="{FF2B5EF4-FFF2-40B4-BE49-F238E27FC236}">
              <a16:creationId xmlns:a16="http://schemas.microsoft.com/office/drawing/2014/main" id="{00000000-0008-0000-0200-00005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46" name="AutoShape 93">
          <a:extLst>
            <a:ext uri="{FF2B5EF4-FFF2-40B4-BE49-F238E27FC236}">
              <a16:creationId xmlns:a16="http://schemas.microsoft.com/office/drawing/2014/main" id="{00000000-0008-0000-0200-00005A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47" name="AutoShape 94">
          <a:extLst>
            <a:ext uri="{FF2B5EF4-FFF2-40B4-BE49-F238E27FC236}">
              <a16:creationId xmlns:a16="http://schemas.microsoft.com/office/drawing/2014/main" id="{00000000-0008-0000-0200-00005B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48" name="AutoShape 95">
          <a:extLst>
            <a:ext uri="{FF2B5EF4-FFF2-40B4-BE49-F238E27FC236}">
              <a16:creationId xmlns:a16="http://schemas.microsoft.com/office/drawing/2014/main" id="{00000000-0008-0000-0200-00005C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49" name="AutoShape 96">
          <a:extLst>
            <a:ext uri="{FF2B5EF4-FFF2-40B4-BE49-F238E27FC236}">
              <a16:creationId xmlns:a16="http://schemas.microsoft.com/office/drawing/2014/main" id="{00000000-0008-0000-0200-00005D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50" name="AutoShape 97">
          <a:extLst>
            <a:ext uri="{FF2B5EF4-FFF2-40B4-BE49-F238E27FC236}">
              <a16:creationId xmlns:a16="http://schemas.microsoft.com/office/drawing/2014/main" id="{00000000-0008-0000-0200-00005E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51" name="AutoShape 98">
          <a:extLst>
            <a:ext uri="{FF2B5EF4-FFF2-40B4-BE49-F238E27FC236}">
              <a16:creationId xmlns:a16="http://schemas.microsoft.com/office/drawing/2014/main" id="{00000000-0008-0000-0200-00005F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52" name="AutoShape 99">
          <a:extLst>
            <a:ext uri="{FF2B5EF4-FFF2-40B4-BE49-F238E27FC236}">
              <a16:creationId xmlns:a16="http://schemas.microsoft.com/office/drawing/2014/main" id="{00000000-0008-0000-0200-000060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53" name="AutoShape 100">
          <a:extLst>
            <a:ext uri="{FF2B5EF4-FFF2-40B4-BE49-F238E27FC236}">
              <a16:creationId xmlns:a16="http://schemas.microsoft.com/office/drawing/2014/main" id="{00000000-0008-0000-0200-000061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54" name="AutoShape 101">
          <a:extLst>
            <a:ext uri="{FF2B5EF4-FFF2-40B4-BE49-F238E27FC236}">
              <a16:creationId xmlns:a16="http://schemas.microsoft.com/office/drawing/2014/main" id="{00000000-0008-0000-0200-00006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55" name="AutoShape 102">
          <a:extLst>
            <a:ext uri="{FF2B5EF4-FFF2-40B4-BE49-F238E27FC236}">
              <a16:creationId xmlns:a16="http://schemas.microsoft.com/office/drawing/2014/main" id="{00000000-0008-0000-0200-000063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56" name="AutoShape 103">
          <a:extLst>
            <a:ext uri="{FF2B5EF4-FFF2-40B4-BE49-F238E27FC236}">
              <a16:creationId xmlns:a16="http://schemas.microsoft.com/office/drawing/2014/main" id="{00000000-0008-0000-0200-000064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57" name="AutoShape 104">
          <a:extLst>
            <a:ext uri="{FF2B5EF4-FFF2-40B4-BE49-F238E27FC236}">
              <a16:creationId xmlns:a16="http://schemas.microsoft.com/office/drawing/2014/main" id="{00000000-0008-0000-0200-000065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58" name="AutoShape 105">
          <a:extLst>
            <a:ext uri="{FF2B5EF4-FFF2-40B4-BE49-F238E27FC236}">
              <a16:creationId xmlns:a16="http://schemas.microsoft.com/office/drawing/2014/main" id="{00000000-0008-0000-0200-000066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59" name="AutoShape 106">
          <a:extLst>
            <a:ext uri="{FF2B5EF4-FFF2-40B4-BE49-F238E27FC236}">
              <a16:creationId xmlns:a16="http://schemas.microsoft.com/office/drawing/2014/main" id="{00000000-0008-0000-0200-000067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60" name="AutoShape 107">
          <a:extLst>
            <a:ext uri="{FF2B5EF4-FFF2-40B4-BE49-F238E27FC236}">
              <a16:creationId xmlns:a16="http://schemas.microsoft.com/office/drawing/2014/main" id="{00000000-0008-0000-0200-000068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61" name="AutoShape 108">
          <a:extLst>
            <a:ext uri="{FF2B5EF4-FFF2-40B4-BE49-F238E27FC236}">
              <a16:creationId xmlns:a16="http://schemas.microsoft.com/office/drawing/2014/main" id="{00000000-0008-0000-0200-000069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62" name="AutoShape 109">
          <a:extLst>
            <a:ext uri="{FF2B5EF4-FFF2-40B4-BE49-F238E27FC236}">
              <a16:creationId xmlns:a16="http://schemas.microsoft.com/office/drawing/2014/main" id="{00000000-0008-0000-0200-00006A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63" name="AutoShape 110">
          <a:extLst>
            <a:ext uri="{FF2B5EF4-FFF2-40B4-BE49-F238E27FC236}">
              <a16:creationId xmlns:a16="http://schemas.microsoft.com/office/drawing/2014/main" id="{00000000-0008-0000-0200-00006B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64" name="AutoShape 111">
          <a:extLst>
            <a:ext uri="{FF2B5EF4-FFF2-40B4-BE49-F238E27FC236}">
              <a16:creationId xmlns:a16="http://schemas.microsoft.com/office/drawing/2014/main" id="{00000000-0008-0000-0200-00006C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65" name="AutoShape 112">
          <a:extLst>
            <a:ext uri="{FF2B5EF4-FFF2-40B4-BE49-F238E27FC236}">
              <a16:creationId xmlns:a16="http://schemas.microsoft.com/office/drawing/2014/main" id="{00000000-0008-0000-0200-00006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66" name="AutoShape 113">
          <a:extLst>
            <a:ext uri="{FF2B5EF4-FFF2-40B4-BE49-F238E27FC236}">
              <a16:creationId xmlns:a16="http://schemas.microsoft.com/office/drawing/2014/main" id="{00000000-0008-0000-0200-00006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67" name="AutoShape 114">
          <a:extLst>
            <a:ext uri="{FF2B5EF4-FFF2-40B4-BE49-F238E27FC236}">
              <a16:creationId xmlns:a16="http://schemas.microsoft.com/office/drawing/2014/main" id="{00000000-0008-0000-0200-00006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68" name="AutoShape 115">
          <a:extLst>
            <a:ext uri="{FF2B5EF4-FFF2-40B4-BE49-F238E27FC236}">
              <a16:creationId xmlns:a16="http://schemas.microsoft.com/office/drawing/2014/main" id="{00000000-0008-0000-0200-00007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69" name="AutoShape 116">
          <a:extLst>
            <a:ext uri="{FF2B5EF4-FFF2-40B4-BE49-F238E27FC236}">
              <a16:creationId xmlns:a16="http://schemas.microsoft.com/office/drawing/2014/main" id="{00000000-0008-0000-0200-00007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70" name="AutoShape 117">
          <a:extLst>
            <a:ext uri="{FF2B5EF4-FFF2-40B4-BE49-F238E27FC236}">
              <a16:creationId xmlns:a16="http://schemas.microsoft.com/office/drawing/2014/main" id="{00000000-0008-0000-0200-00007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71" name="AutoShape 118">
          <a:extLst>
            <a:ext uri="{FF2B5EF4-FFF2-40B4-BE49-F238E27FC236}">
              <a16:creationId xmlns:a16="http://schemas.microsoft.com/office/drawing/2014/main" id="{00000000-0008-0000-0200-000073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72" name="AutoShape 119">
          <a:extLst>
            <a:ext uri="{FF2B5EF4-FFF2-40B4-BE49-F238E27FC236}">
              <a16:creationId xmlns:a16="http://schemas.microsoft.com/office/drawing/2014/main" id="{00000000-0008-0000-0200-00007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73" name="AutoShape 120">
          <a:extLst>
            <a:ext uri="{FF2B5EF4-FFF2-40B4-BE49-F238E27FC236}">
              <a16:creationId xmlns:a16="http://schemas.microsoft.com/office/drawing/2014/main" id="{00000000-0008-0000-0200-00007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74" name="AutoShape 121">
          <a:extLst>
            <a:ext uri="{FF2B5EF4-FFF2-40B4-BE49-F238E27FC236}">
              <a16:creationId xmlns:a16="http://schemas.microsoft.com/office/drawing/2014/main" id="{00000000-0008-0000-0200-00007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75" name="AutoShape 122">
          <a:extLst>
            <a:ext uri="{FF2B5EF4-FFF2-40B4-BE49-F238E27FC236}">
              <a16:creationId xmlns:a16="http://schemas.microsoft.com/office/drawing/2014/main" id="{00000000-0008-0000-0200-00007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76" name="AutoShape 123">
          <a:extLst>
            <a:ext uri="{FF2B5EF4-FFF2-40B4-BE49-F238E27FC236}">
              <a16:creationId xmlns:a16="http://schemas.microsoft.com/office/drawing/2014/main" id="{00000000-0008-0000-0200-00007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77" name="AutoShape 124">
          <a:extLst>
            <a:ext uri="{FF2B5EF4-FFF2-40B4-BE49-F238E27FC236}">
              <a16:creationId xmlns:a16="http://schemas.microsoft.com/office/drawing/2014/main" id="{00000000-0008-0000-0200-00007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78" name="AutoShape 125">
          <a:extLst>
            <a:ext uri="{FF2B5EF4-FFF2-40B4-BE49-F238E27FC236}">
              <a16:creationId xmlns:a16="http://schemas.microsoft.com/office/drawing/2014/main" id="{00000000-0008-0000-0200-00007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79" name="AutoShape 126">
          <a:extLst>
            <a:ext uri="{FF2B5EF4-FFF2-40B4-BE49-F238E27FC236}">
              <a16:creationId xmlns:a16="http://schemas.microsoft.com/office/drawing/2014/main" id="{00000000-0008-0000-0200-00007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80" name="AutoShape 127">
          <a:extLst>
            <a:ext uri="{FF2B5EF4-FFF2-40B4-BE49-F238E27FC236}">
              <a16:creationId xmlns:a16="http://schemas.microsoft.com/office/drawing/2014/main" id="{00000000-0008-0000-0200-00007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81" name="AutoShape 128">
          <a:extLst>
            <a:ext uri="{FF2B5EF4-FFF2-40B4-BE49-F238E27FC236}">
              <a16:creationId xmlns:a16="http://schemas.microsoft.com/office/drawing/2014/main" id="{00000000-0008-0000-0200-00007D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82" name="AutoShape 129">
          <a:extLst>
            <a:ext uri="{FF2B5EF4-FFF2-40B4-BE49-F238E27FC236}">
              <a16:creationId xmlns:a16="http://schemas.microsoft.com/office/drawing/2014/main" id="{00000000-0008-0000-0200-00007E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83" name="AutoShape 130">
          <a:extLst>
            <a:ext uri="{FF2B5EF4-FFF2-40B4-BE49-F238E27FC236}">
              <a16:creationId xmlns:a16="http://schemas.microsoft.com/office/drawing/2014/main" id="{00000000-0008-0000-0200-00007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84" name="AutoShape 131">
          <a:extLst>
            <a:ext uri="{FF2B5EF4-FFF2-40B4-BE49-F238E27FC236}">
              <a16:creationId xmlns:a16="http://schemas.microsoft.com/office/drawing/2014/main" id="{00000000-0008-0000-0200-00008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5" name="AutoShape 132">
          <a:extLst>
            <a:ext uri="{FF2B5EF4-FFF2-40B4-BE49-F238E27FC236}">
              <a16:creationId xmlns:a16="http://schemas.microsoft.com/office/drawing/2014/main" id="{00000000-0008-0000-0200-00008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86" name="AutoShape 133">
          <a:extLst>
            <a:ext uri="{FF2B5EF4-FFF2-40B4-BE49-F238E27FC236}">
              <a16:creationId xmlns:a16="http://schemas.microsoft.com/office/drawing/2014/main" id="{00000000-0008-0000-0200-000082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87" name="AutoShape 134">
          <a:extLst>
            <a:ext uri="{FF2B5EF4-FFF2-40B4-BE49-F238E27FC236}">
              <a16:creationId xmlns:a16="http://schemas.microsoft.com/office/drawing/2014/main" id="{00000000-0008-0000-0200-000083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88" name="AutoShape 135">
          <a:extLst>
            <a:ext uri="{FF2B5EF4-FFF2-40B4-BE49-F238E27FC236}">
              <a16:creationId xmlns:a16="http://schemas.microsoft.com/office/drawing/2014/main" id="{00000000-0008-0000-0200-000084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9" name="AutoShape 136">
          <a:extLst>
            <a:ext uri="{FF2B5EF4-FFF2-40B4-BE49-F238E27FC236}">
              <a16:creationId xmlns:a16="http://schemas.microsoft.com/office/drawing/2014/main" id="{00000000-0008-0000-0200-000085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390" name="AutoShape 137">
          <a:extLst>
            <a:ext uri="{FF2B5EF4-FFF2-40B4-BE49-F238E27FC236}">
              <a16:creationId xmlns:a16="http://schemas.microsoft.com/office/drawing/2014/main" id="{00000000-0008-0000-0200-000086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1" name="AutoShape 138">
          <a:extLst>
            <a:ext uri="{FF2B5EF4-FFF2-40B4-BE49-F238E27FC236}">
              <a16:creationId xmlns:a16="http://schemas.microsoft.com/office/drawing/2014/main" id="{00000000-0008-0000-0200-000087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2" name="AutoShape 139">
          <a:extLst>
            <a:ext uri="{FF2B5EF4-FFF2-40B4-BE49-F238E27FC236}">
              <a16:creationId xmlns:a16="http://schemas.microsoft.com/office/drawing/2014/main" id="{00000000-0008-0000-0200-000088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3" name="AutoShape 140">
          <a:extLst>
            <a:ext uri="{FF2B5EF4-FFF2-40B4-BE49-F238E27FC236}">
              <a16:creationId xmlns:a16="http://schemas.microsoft.com/office/drawing/2014/main" id="{00000000-0008-0000-0200-00008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4" name="AutoShape 141">
          <a:extLst>
            <a:ext uri="{FF2B5EF4-FFF2-40B4-BE49-F238E27FC236}">
              <a16:creationId xmlns:a16="http://schemas.microsoft.com/office/drawing/2014/main" id="{00000000-0008-0000-0200-00008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95" name="AutoShape 142">
          <a:extLst>
            <a:ext uri="{FF2B5EF4-FFF2-40B4-BE49-F238E27FC236}">
              <a16:creationId xmlns:a16="http://schemas.microsoft.com/office/drawing/2014/main" id="{00000000-0008-0000-0200-00008B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96" name="AutoShape 143">
          <a:extLst>
            <a:ext uri="{FF2B5EF4-FFF2-40B4-BE49-F238E27FC236}">
              <a16:creationId xmlns:a16="http://schemas.microsoft.com/office/drawing/2014/main" id="{00000000-0008-0000-0200-00008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7" name="AutoShape 144">
          <a:extLst>
            <a:ext uri="{FF2B5EF4-FFF2-40B4-BE49-F238E27FC236}">
              <a16:creationId xmlns:a16="http://schemas.microsoft.com/office/drawing/2014/main" id="{00000000-0008-0000-0200-00008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98" name="AutoShape 145">
          <a:extLst>
            <a:ext uri="{FF2B5EF4-FFF2-40B4-BE49-F238E27FC236}">
              <a16:creationId xmlns:a16="http://schemas.microsoft.com/office/drawing/2014/main" id="{00000000-0008-0000-0200-00008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9" name="AutoShape 146">
          <a:extLst>
            <a:ext uri="{FF2B5EF4-FFF2-40B4-BE49-F238E27FC236}">
              <a16:creationId xmlns:a16="http://schemas.microsoft.com/office/drawing/2014/main" id="{00000000-0008-0000-0200-00008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00" name="AutoShape 147">
          <a:extLst>
            <a:ext uri="{FF2B5EF4-FFF2-40B4-BE49-F238E27FC236}">
              <a16:creationId xmlns:a16="http://schemas.microsoft.com/office/drawing/2014/main" id="{00000000-0008-0000-0200-00009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1" name="AutoShape 148">
          <a:extLst>
            <a:ext uri="{FF2B5EF4-FFF2-40B4-BE49-F238E27FC236}">
              <a16:creationId xmlns:a16="http://schemas.microsoft.com/office/drawing/2014/main" id="{00000000-0008-0000-0200-00009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02" name="AutoShape 149">
          <a:extLst>
            <a:ext uri="{FF2B5EF4-FFF2-40B4-BE49-F238E27FC236}">
              <a16:creationId xmlns:a16="http://schemas.microsoft.com/office/drawing/2014/main" id="{00000000-0008-0000-0200-00009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03" name="AutoShape 150">
          <a:extLst>
            <a:ext uri="{FF2B5EF4-FFF2-40B4-BE49-F238E27FC236}">
              <a16:creationId xmlns:a16="http://schemas.microsoft.com/office/drawing/2014/main" id="{00000000-0008-0000-0200-000093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404" name="AutoShape 151">
          <a:extLst>
            <a:ext uri="{FF2B5EF4-FFF2-40B4-BE49-F238E27FC236}">
              <a16:creationId xmlns:a16="http://schemas.microsoft.com/office/drawing/2014/main" id="{00000000-0008-0000-0200-000094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05" name="AutoShape 152">
          <a:extLst>
            <a:ext uri="{FF2B5EF4-FFF2-40B4-BE49-F238E27FC236}">
              <a16:creationId xmlns:a16="http://schemas.microsoft.com/office/drawing/2014/main" id="{00000000-0008-0000-0200-00009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06" name="AutoShape 153">
          <a:extLst>
            <a:ext uri="{FF2B5EF4-FFF2-40B4-BE49-F238E27FC236}">
              <a16:creationId xmlns:a16="http://schemas.microsoft.com/office/drawing/2014/main" id="{00000000-0008-0000-0200-00009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07" name="AutoShape 154">
          <a:extLst>
            <a:ext uri="{FF2B5EF4-FFF2-40B4-BE49-F238E27FC236}">
              <a16:creationId xmlns:a16="http://schemas.microsoft.com/office/drawing/2014/main" id="{00000000-0008-0000-0200-00009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8" name="AutoShape 155">
          <a:extLst>
            <a:ext uri="{FF2B5EF4-FFF2-40B4-BE49-F238E27FC236}">
              <a16:creationId xmlns:a16="http://schemas.microsoft.com/office/drawing/2014/main" id="{00000000-0008-0000-0200-00009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09" name="AutoShape 156">
          <a:extLst>
            <a:ext uri="{FF2B5EF4-FFF2-40B4-BE49-F238E27FC236}">
              <a16:creationId xmlns:a16="http://schemas.microsoft.com/office/drawing/2014/main" id="{00000000-0008-0000-0200-00009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0" name="AutoShape 157">
          <a:extLst>
            <a:ext uri="{FF2B5EF4-FFF2-40B4-BE49-F238E27FC236}">
              <a16:creationId xmlns:a16="http://schemas.microsoft.com/office/drawing/2014/main" id="{00000000-0008-0000-0200-00009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11" name="AutoShape 158">
          <a:extLst>
            <a:ext uri="{FF2B5EF4-FFF2-40B4-BE49-F238E27FC236}">
              <a16:creationId xmlns:a16="http://schemas.microsoft.com/office/drawing/2014/main" id="{00000000-0008-0000-0200-00009B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2" name="AutoShape 159">
          <a:extLst>
            <a:ext uri="{FF2B5EF4-FFF2-40B4-BE49-F238E27FC236}">
              <a16:creationId xmlns:a16="http://schemas.microsoft.com/office/drawing/2014/main" id="{00000000-0008-0000-0200-00009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13" name="AutoShape 160">
          <a:extLst>
            <a:ext uri="{FF2B5EF4-FFF2-40B4-BE49-F238E27FC236}">
              <a16:creationId xmlns:a16="http://schemas.microsoft.com/office/drawing/2014/main" id="{00000000-0008-0000-0200-00009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4" name="AutoShape 161">
          <a:extLst>
            <a:ext uri="{FF2B5EF4-FFF2-40B4-BE49-F238E27FC236}">
              <a16:creationId xmlns:a16="http://schemas.microsoft.com/office/drawing/2014/main" id="{00000000-0008-0000-0200-00009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5" name="AutoShape 162">
          <a:extLst>
            <a:ext uri="{FF2B5EF4-FFF2-40B4-BE49-F238E27FC236}">
              <a16:creationId xmlns:a16="http://schemas.microsoft.com/office/drawing/2014/main" id="{00000000-0008-0000-0200-00009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6" name="AutoShape 163">
          <a:extLst>
            <a:ext uri="{FF2B5EF4-FFF2-40B4-BE49-F238E27FC236}">
              <a16:creationId xmlns:a16="http://schemas.microsoft.com/office/drawing/2014/main" id="{00000000-0008-0000-0200-0000A0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7" name="AutoShape 164">
          <a:extLst>
            <a:ext uri="{FF2B5EF4-FFF2-40B4-BE49-F238E27FC236}">
              <a16:creationId xmlns:a16="http://schemas.microsoft.com/office/drawing/2014/main" id="{00000000-0008-0000-0200-0000A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8" name="AutoShape 165">
          <a:extLst>
            <a:ext uri="{FF2B5EF4-FFF2-40B4-BE49-F238E27FC236}">
              <a16:creationId xmlns:a16="http://schemas.microsoft.com/office/drawing/2014/main" id="{00000000-0008-0000-0200-0000A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9" name="AutoShape 166">
          <a:extLst>
            <a:ext uri="{FF2B5EF4-FFF2-40B4-BE49-F238E27FC236}">
              <a16:creationId xmlns:a16="http://schemas.microsoft.com/office/drawing/2014/main" id="{00000000-0008-0000-0200-0000A3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0" name="AutoShape 167">
          <a:extLst>
            <a:ext uri="{FF2B5EF4-FFF2-40B4-BE49-F238E27FC236}">
              <a16:creationId xmlns:a16="http://schemas.microsoft.com/office/drawing/2014/main" id="{00000000-0008-0000-0200-0000A4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21" name="AutoShape 168">
          <a:extLst>
            <a:ext uri="{FF2B5EF4-FFF2-40B4-BE49-F238E27FC236}">
              <a16:creationId xmlns:a16="http://schemas.microsoft.com/office/drawing/2014/main" id="{00000000-0008-0000-0200-0000A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22" name="AutoShape 169">
          <a:extLst>
            <a:ext uri="{FF2B5EF4-FFF2-40B4-BE49-F238E27FC236}">
              <a16:creationId xmlns:a16="http://schemas.microsoft.com/office/drawing/2014/main" id="{00000000-0008-0000-0200-0000A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3" name="AutoShape 170">
          <a:extLst>
            <a:ext uri="{FF2B5EF4-FFF2-40B4-BE49-F238E27FC236}">
              <a16:creationId xmlns:a16="http://schemas.microsoft.com/office/drawing/2014/main" id="{00000000-0008-0000-0200-0000A7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24" name="AutoShape 171">
          <a:extLst>
            <a:ext uri="{FF2B5EF4-FFF2-40B4-BE49-F238E27FC236}">
              <a16:creationId xmlns:a16="http://schemas.microsoft.com/office/drawing/2014/main" id="{00000000-0008-0000-0200-0000A8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25" name="AutoShape 172">
          <a:extLst>
            <a:ext uri="{FF2B5EF4-FFF2-40B4-BE49-F238E27FC236}">
              <a16:creationId xmlns:a16="http://schemas.microsoft.com/office/drawing/2014/main" id="{00000000-0008-0000-0200-0000A9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26" name="AutoShape 173">
          <a:extLst>
            <a:ext uri="{FF2B5EF4-FFF2-40B4-BE49-F238E27FC236}">
              <a16:creationId xmlns:a16="http://schemas.microsoft.com/office/drawing/2014/main" id="{00000000-0008-0000-0200-0000A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27" name="AutoShape 174">
          <a:extLst>
            <a:ext uri="{FF2B5EF4-FFF2-40B4-BE49-F238E27FC236}">
              <a16:creationId xmlns:a16="http://schemas.microsoft.com/office/drawing/2014/main" id="{00000000-0008-0000-0200-0000A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28" name="AutoShape 175">
          <a:extLst>
            <a:ext uri="{FF2B5EF4-FFF2-40B4-BE49-F238E27FC236}">
              <a16:creationId xmlns:a16="http://schemas.microsoft.com/office/drawing/2014/main" id="{00000000-0008-0000-0200-0000A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9" name="AutoShape 176">
          <a:extLst>
            <a:ext uri="{FF2B5EF4-FFF2-40B4-BE49-F238E27FC236}">
              <a16:creationId xmlns:a16="http://schemas.microsoft.com/office/drawing/2014/main" id="{00000000-0008-0000-0200-0000A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30" name="AutoShape 177">
          <a:extLst>
            <a:ext uri="{FF2B5EF4-FFF2-40B4-BE49-F238E27FC236}">
              <a16:creationId xmlns:a16="http://schemas.microsoft.com/office/drawing/2014/main" id="{00000000-0008-0000-0200-0000A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31" name="AutoShape 178">
          <a:extLst>
            <a:ext uri="{FF2B5EF4-FFF2-40B4-BE49-F238E27FC236}">
              <a16:creationId xmlns:a16="http://schemas.microsoft.com/office/drawing/2014/main" id="{00000000-0008-0000-0200-0000AF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432" name="AutoShape 179">
          <a:extLst>
            <a:ext uri="{FF2B5EF4-FFF2-40B4-BE49-F238E27FC236}">
              <a16:creationId xmlns:a16="http://schemas.microsoft.com/office/drawing/2014/main" id="{00000000-0008-0000-0200-0000B0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433" name="AutoShape 180">
          <a:extLst>
            <a:ext uri="{FF2B5EF4-FFF2-40B4-BE49-F238E27FC236}">
              <a16:creationId xmlns:a16="http://schemas.microsoft.com/office/drawing/2014/main" id="{00000000-0008-0000-0200-0000B1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4" name="AutoShape 181">
          <a:extLst>
            <a:ext uri="{FF2B5EF4-FFF2-40B4-BE49-F238E27FC236}">
              <a16:creationId xmlns:a16="http://schemas.microsoft.com/office/drawing/2014/main" id="{00000000-0008-0000-0200-0000B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35" name="AutoShape 182">
          <a:extLst>
            <a:ext uri="{FF2B5EF4-FFF2-40B4-BE49-F238E27FC236}">
              <a16:creationId xmlns:a16="http://schemas.microsoft.com/office/drawing/2014/main" id="{00000000-0008-0000-0200-0000B3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36" name="AutoShape 183">
          <a:extLst>
            <a:ext uri="{FF2B5EF4-FFF2-40B4-BE49-F238E27FC236}">
              <a16:creationId xmlns:a16="http://schemas.microsoft.com/office/drawing/2014/main" id="{00000000-0008-0000-0200-0000B4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7" name="AutoShape 184">
          <a:extLst>
            <a:ext uri="{FF2B5EF4-FFF2-40B4-BE49-F238E27FC236}">
              <a16:creationId xmlns:a16="http://schemas.microsoft.com/office/drawing/2014/main" id="{00000000-0008-0000-0200-0000B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38" name="AutoShape 185">
          <a:extLst>
            <a:ext uri="{FF2B5EF4-FFF2-40B4-BE49-F238E27FC236}">
              <a16:creationId xmlns:a16="http://schemas.microsoft.com/office/drawing/2014/main" id="{00000000-0008-0000-0200-0000B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39" name="AutoShape 186">
          <a:extLst>
            <a:ext uri="{FF2B5EF4-FFF2-40B4-BE49-F238E27FC236}">
              <a16:creationId xmlns:a16="http://schemas.microsoft.com/office/drawing/2014/main" id="{00000000-0008-0000-0200-0000B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40" name="AutoShape 187">
          <a:extLst>
            <a:ext uri="{FF2B5EF4-FFF2-40B4-BE49-F238E27FC236}">
              <a16:creationId xmlns:a16="http://schemas.microsoft.com/office/drawing/2014/main" id="{00000000-0008-0000-0200-0000B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1" name="AutoShape 188">
          <a:extLst>
            <a:ext uri="{FF2B5EF4-FFF2-40B4-BE49-F238E27FC236}">
              <a16:creationId xmlns:a16="http://schemas.microsoft.com/office/drawing/2014/main" id="{00000000-0008-0000-0200-0000B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42" name="AutoShape 189">
          <a:extLst>
            <a:ext uri="{FF2B5EF4-FFF2-40B4-BE49-F238E27FC236}">
              <a16:creationId xmlns:a16="http://schemas.microsoft.com/office/drawing/2014/main" id="{00000000-0008-0000-0200-0000BA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443" name="AutoShape 190">
          <a:extLst>
            <a:ext uri="{FF2B5EF4-FFF2-40B4-BE49-F238E27FC236}">
              <a16:creationId xmlns:a16="http://schemas.microsoft.com/office/drawing/2014/main" id="{00000000-0008-0000-0200-0000BB01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4" name="AutoShape 191">
          <a:extLst>
            <a:ext uri="{FF2B5EF4-FFF2-40B4-BE49-F238E27FC236}">
              <a16:creationId xmlns:a16="http://schemas.microsoft.com/office/drawing/2014/main" id="{00000000-0008-0000-0200-0000B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45" name="AutoShape 192">
          <a:extLst>
            <a:ext uri="{FF2B5EF4-FFF2-40B4-BE49-F238E27FC236}">
              <a16:creationId xmlns:a16="http://schemas.microsoft.com/office/drawing/2014/main" id="{00000000-0008-0000-0200-0000B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6" name="AutoShape 193">
          <a:extLst>
            <a:ext uri="{FF2B5EF4-FFF2-40B4-BE49-F238E27FC236}">
              <a16:creationId xmlns:a16="http://schemas.microsoft.com/office/drawing/2014/main" id="{00000000-0008-0000-0200-0000B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47" name="AutoShape 194">
          <a:extLst>
            <a:ext uri="{FF2B5EF4-FFF2-40B4-BE49-F238E27FC236}">
              <a16:creationId xmlns:a16="http://schemas.microsoft.com/office/drawing/2014/main" id="{00000000-0008-0000-0200-0000B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8" name="AutoShape 195">
          <a:extLst>
            <a:ext uri="{FF2B5EF4-FFF2-40B4-BE49-F238E27FC236}">
              <a16:creationId xmlns:a16="http://schemas.microsoft.com/office/drawing/2014/main" id="{00000000-0008-0000-0200-0000C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9" name="AutoShape 196">
          <a:extLst>
            <a:ext uri="{FF2B5EF4-FFF2-40B4-BE49-F238E27FC236}">
              <a16:creationId xmlns:a16="http://schemas.microsoft.com/office/drawing/2014/main" id="{00000000-0008-0000-0200-0000C1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0" name="AutoShape 197">
          <a:extLst>
            <a:ext uri="{FF2B5EF4-FFF2-40B4-BE49-F238E27FC236}">
              <a16:creationId xmlns:a16="http://schemas.microsoft.com/office/drawing/2014/main" id="{00000000-0008-0000-0200-0000C2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51" name="AutoShape 198">
          <a:extLst>
            <a:ext uri="{FF2B5EF4-FFF2-40B4-BE49-F238E27FC236}">
              <a16:creationId xmlns:a16="http://schemas.microsoft.com/office/drawing/2014/main" id="{00000000-0008-0000-0200-0000C3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52" name="AutoShape 199">
          <a:extLst>
            <a:ext uri="{FF2B5EF4-FFF2-40B4-BE49-F238E27FC236}">
              <a16:creationId xmlns:a16="http://schemas.microsoft.com/office/drawing/2014/main" id="{00000000-0008-0000-0200-0000C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53" name="AutoShape 200">
          <a:extLst>
            <a:ext uri="{FF2B5EF4-FFF2-40B4-BE49-F238E27FC236}">
              <a16:creationId xmlns:a16="http://schemas.microsoft.com/office/drawing/2014/main" id="{00000000-0008-0000-0200-0000C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4" name="AutoShape 201">
          <a:extLst>
            <a:ext uri="{FF2B5EF4-FFF2-40B4-BE49-F238E27FC236}">
              <a16:creationId xmlns:a16="http://schemas.microsoft.com/office/drawing/2014/main" id="{00000000-0008-0000-0200-0000C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55" name="AutoShape 202">
          <a:extLst>
            <a:ext uri="{FF2B5EF4-FFF2-40B4-BE49-F238E27FC236}">
              <a16:creationId xmlns:a16="http://schemas.microsoft.com/office/drawing/2014/main" id="{00000000-0008-0000-0200-0000C7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56" name="AutoShape 203">
          <a:extLst>
            <a:ext uri="{FF2B5EF4-FFF2-40B4-BE49-F238E27FC236}">
              <a16:creationId xmlns:a16="http://schemas.microsoft.com/office/drawing/2014/main" id="{00000000-0008-0000-0200-0000C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57" name="AutoShape 204">
          <a:extLst>
            <a:ext uri="{FF2B5EF4-FFF2-40B4-BE49-F238E27FC236}">
              <a16:creationId xmlns:a16="http://schemas.microsoft.com/office/drawing/2014/main" id="{00000000-0008-0000-0200-0000C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58" name="AutoShape 205">
          <a:extLst>
            <a:ext uri="{FF2B5EF4-FFF2-40B4-BE49-F238E27FC236}">
              <a16:creationId xmlns:a16="http://schemas.microsoft.com/office/drawing/2014/main" id="{00000000-0008-0000-0200-0000CA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9" name="AutoShape 206">
          <a:extLst>
            <a:ext uri="{FF2B5EF4-FFF2-40B4-BE49-F238E27FC236}">
              <a16:creationId xmlns:a16="http://schemas.microsoft.com/office/drawing/2014/main" id="{00000000-0008-0000-0200-0000C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60" name="AutoShape 207">
          <a:extLst>
            <a:ext uri="{FF2B5EF4-FFF2-40B4-BE49-F238E27FC236}">
              <a16:creationId xmlns:a16="http://schemas.microsoft.com/office/drawing/2014/main" id="{00000000-0008-0000-0200-0000C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1" name="AutoShape 208">
          <a:extLst>
            <a:ext uri="{FF2B5EF4-FFF2-40B4-BE49-F238E27FC236}">
              <a16:creationId xmlns:a16="http://schemas.microsoft.com/office/drawing/2014/main" id="{00000000-0008-0000-0200-0000C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2" name="AutoShape 209">
          <a:extLst>
            <a:ext uri="{FF2B5EF4-FFF2-40B4-BE49-F238E27FC236}">
              <a16:creationId xmlns:a16="http://schemas.microsoft.com/office/drawing/2014/main" id="{00000000-0008-0000-0200-0000C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63" name="AutoShape 210">
          <a:extLst>
            <a:ext uri="{FF2B5EF4-FFF2-40B4-BE49-F238E27FC236}">
              <a16:creationId xmlns:a16="http://schemas.microsoft.com/office/drawing/2014/main" id="{00000000-0008-0000-0200-0000C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64" name="AutoShape 211">
          <a:extLst>
            <a:ext uri="{FF2B5EF4-FFF2-40B4-BE49-F238E27FC236}">
              <a16:creationId xmlns:a16="http://schemas.microsoft.com/office/drawing/2014/main" id="{00000000-0008-0000-0200-0000D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5" name="AutoShape 212">
          <a:extLst>
            <a:ext uri="{FF2B5EF4-FFF2-40B4-BE49-F238E27FC236}">
              <a16:creationId xmlns:a16="http://schemas.microsoft.com/office/drawing/2014/main" id="{00000000-0008-0000-0200-0000D1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66" name="AutoShape 213">
          <a:extLst>
            <a:ext uri="{FF2B5EF4-FFF2-40B4-BE49-F238E27FC236}">
              <a16:creationId xmlns:a16="http://schemas.microsoft.com/office/drawing/2014/main" id="{00000000-0008-0000-0200-0000D2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67" name="AutoShape 214">
          <a:extLst>
            <a:ext uri="{FF2B5EF4-FFF2-40B4-BE49-F238E27FC236}">
              <a16:creationId xmlns:a16="http://schemas.microsoft.com/office/drawing/2014/main" id="{00000000-0008-0000-0200-0000D3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8" name="AutoShape 215">
          <a:extLst>
            <a:ext uri="{FF2B5EF4-FFF2-40B4-BE49-F238E27FC236}">
              <a16:creationId xmlns:a16="http://schemas.microsoft.com/office/drawing/2014/main" id="{00000000-0008-0000-0200-0000D4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9" name="AutoShape 216">
          <a:extLst>
            <a:ext uri="{FF2B5EF4-FFF2-40B4-BE49-F238E27FC236}">
              <a16:creationId xmlns:a16="http://schemas.microsoft.com/office/drawing/2014/main" id="{00000000-0008-0000-0200-0000D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0" name="AutoShape 217">
          <a:extLst>
            <a:ext uri="{FF2B5EF4-FFF2-40B4-BE49-F238E27FC236}">
              <a16:creationId xmlns:a16="http://schemas.microsoft.com/office/drawing/2014/main" id="{00000000-0008-0000-0200-0000D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71" name="AutoShape 218">
          <a:extLst>
            <a:ext uri="{FF2B5EF4-FFF2-40B4-BE49-F238E27FC236}">
              <a16:creationId xmlns:a16="http://schemas.microsoft.com/office/drawing/2014/main" id="{00000000-0008-0000-0200-0000D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72" name="AutoShape 219">
          <a:extLst>
            <a:ext uri="{FF2B5EF4-FFF2-40B4-BE49-F238E27FC236}">
              <a16:creationId xmlns:a16="http://schemas.microsoft.com/office/drawing/2014/main" id="{00000000-0008-0000-0200-0000D8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73" name="AutoShape 220">
          <a:extLst>
            <a:ext uri="{FF2B5EF4-FFF2-40B4-BE49-F238E27FC236}">
              <a16:creationId xmlns:a16="http://schemas.microsoft.com/office/drawing/2014/main" id="{00000000-0008-0000-0200-0000D9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4" name="AutoShape 221">
          <a:extLst>
            <a:ext uri="{FF2B5EF4-FFF2-40B4-BE49-F238E27FC236}">
              <a16:creationId xmlns:a16="http://schemas.microsoft.com/office/drawing/2014/main" id="{00000000-0008-0000-0200-0000D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75" name="AutoShape 222">
          <a:extLst>
            <a:ext uri="{FF2B5EF4-FFF2-40B4-BE49-F238E27FC236}">
              <a16:creationId xmlns:a16="http://schemas.microsoft.com/office/drawing/2014/main" id="{00000000-0008-0000-0200-0000DB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76" name="AutoShape 223">
          <a:extLst>
            <a:ext uri="{FF2B5EF4-FFF2-40B4-BE49-F238E27FC236}">
              <a16:creationId xmlns:a16="http://schemas.microsoft.com/office/drawing/2014/main" id="{00000000-0008-0000-0200-0000DC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77" name="AutoShape 224">
          <a:extLst>
            <a:ext uri="{FF2B5EF4-FFF2-40B4-BE49-F238E27FC236}">
              <a16:creationId xmlns:a16="http://schemas.microsoft.com/office/drawing/2014/main" id="{00000000-0008-0000-0200-0000DD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8" name="AutoShape 225">
          <a:extLst>
            <a:ext uri="{FF2B5EF4-FFF2-40B4-BE49-F238E27FC236}">
              <a16:creationId xmlns:a16="http://schemas.microsoft.com/office/drawing/2014/main" id="{00000000-0008-0000-0200-0000DE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79" name="AutoShape 226">
          <a:extLst>
            <a:ext uri="{FF2B5EF4-FFF2-40B4-BE49-F238E27FC236}">
              <a16:creationId xmlns:a16="http://schemas.microsoft.com/office/drawing/2014/main" id="{00000000-0008-0000-0200-0000DF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0" name="AutoShape 227">
          <a:extLst>
            <a:ext uri="{FF2B5EF4-FFF2-40B4-BE49-F238E27FC236}">
              <a16:creationId xmlns:a16="http://schemas.microsoft.com/office/drawing/2014/main" id="{00000000-0008-0000-0200-0000E0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81" name="AutoShape 228">
          <a:extLst>
            <a:ext uri="{FF2B5EF4-FFF2-40B4-BE49-F238E27FC236}">
              <a16:creationId xmlns:a16="http://schemas.microsoft.com/office/drawing/2014/main" id="{00000000-0008-0000-0200-0000E1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82" name="AutoShape 229">
          <a:extLst>
            <a:ext uri="{FF2B5EF4-FFF2-40B4-BE49-F238E27FC236}">
              <a16:creationId xmlns:a16="http://schemas.microsoft.com/office/drawing/2014/main" id="{00000000-0008-0000-0200-0000E2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83" name="AutoShape 230">
          <a:extLst>
            <a:ext uri="{FF2B5EF4-FFF2-40B4-BE49-F238E27FC236}">
              <a16:creationId xmlns:a16="http://schemas.microsoft.com/office/drawing/2014/main" id="{00000000-0008-0000-0200-0000E3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4" name="AutoShape 231">
          <a:extLst>
            <a:ext uri="{FF2B5EF4-FFF2-40B4-BE49-F238E27FC236}">
              <a16:creationId xmlns:a16="http://schemas.microsoft.com/office/drawing/2014/main" id="{00000000-0008-0000-0200-0000E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85" name="AutoShape 232">
          <a:extLst>
            <a:ext uri="{FF2B5EF4-FFF2-40B4-BE49-F238E27FC236}">
              <a16:creationId xmlns:a16="http://schemas.microsoft.com/office/drawing/2014/main" id="{00000000-0008-0000-0200-0000E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86" name="AutoShape 233">
          <a:extLst>
            <a:ext uri="{FF2B5EF4-FFF2-40B4-BE49-F238E27FC236}">
              <a16:creationId xmlns:a16="http://schemas.microsoft.com/office/drawing/2014/main" id="{00000000-0008-0000-0200-0000E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87" name="AutoShape 234">
          <a:extLst>
            <a:ext uri="{FF2B5EF4-FFF2-40B4-BE49-F238E27FC236}">
              <a16:creationId xmlns:a16="http://schemas.microsoft.com/office/drawing/2014/main" id="{00000000-0008-0000-0200-0000E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314325</xdr:colOff>
      <xdr:row>2</xdr:row>
      <xdr:rowOff>0</xdr:rowOff>
    </xdr:from>
    <xdr:to>
      <xdr:col>70</xdr:col>
      <xdr:colOff>619125</xdr:colOff>
      <xdr:row>3</xdr:row>
      <xdr:rowOff>104775</xdr:rowOff>
    </xdr:to>
    <xdr:sp macro="" textlink="">
      <xdr:nvSpPr>
        <xdr:cNvPr id="488" name="AutoShape 235">
          <a:extLst>
            <a:ext uri="{FF2B5EF4-FFF2-40B4-BE49-F238E27FC236}">
              <a16:creationId xmlns:a16="http://schemas.microsoft.com/office/drawing/2014/main" id="{00000000-0008-0000-0200-0000E8010000}"/>
            </a:ext>
          </a:extLst>
        </xdr:cNvPr>
        <xdr:cNvSpPr>
          <a:spLocks noChangeAspect="1" noChangeArrowheads="1"/>
        </xdr:cNvSpPr>
      </xdr:nvSpPr>
      <xdr:spPr bwMode="auto">
        <a:xfrm>
          <a:off x="1653254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89" name="AutoShape 236">
          <a:extLst>
            <a:ext uri="{FF2B5EF4-FFF2-40B4-BE49-F238E27FC236}">
              <a16:creationId xmlns:a16="http://schemas.microsoft.com/office/drawing/2014/main" id="{00000000-0008-0000-0200-0000E9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90" name="AutoShape 237">
          <a:extLst>
            <a:ext uri="{FF2B5EF4-FFF2-40B4-BE49-F238E27FC236}">
              <a16:creationId xmlns:a16="http://schemas.microsoft.com/office/drawing/2014/main" id="{00000000-0008-0000-0200-0000E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91" name="AutoShape 238">
          <a:extLst>
            <a:ext uri="{FF2B5EF4-FFF2-40B4-BE49-F238E27FC236}">
              <a16:creationId xmlns:a16="http://schemas.microsoft.com/office/drawing/2014/main" id="{00000000-0008-0000-0200-0000EB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2" name="AutoShape 239">
          <a:extLst>
            <a:ext uri="{FF2B5EF4-FFF2-40B4-BE49-F238E27FC236}">
              <a16:creationId xmlns:a16="http://schemas.microsoft.com/office/drawing/2014/main" id="{00000000-0008-0000-0200-0000E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93" name="AutoShape 240">
          <a:extLst>
            <a:ext uri="{FF2B5EF4-FFF2-40B4-BE49-F238E27FC236}">
              <a16:creationId xmlns:a16="http://schemas.microsoft.com/office/drawing/2014/main" id="{00000000-0008-0000-0200-0000ED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94" name="AutoShape 241">
          <a:extLst>
            <a:ext uri="{FF2B5EF4-FFF2-40B4-BE49-F238E27FC236}">
              <a16:creationId xmlns:a16="http://schemas.microsoft.com/office/drawing/2014/main" id="{00000000-0008-0000-0200-0000E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95" name="AutoShape 242">
          <a:extLst>
            <a:ext uri="{FF2B5EF4-FFF2-40B4-BE49-F238E27FC236}">
              <a16:creationId xmlns:a16="http://schemas.microsoft.com/office/drawing/2014/main" id="{00000000-0008-0000-0200-0000E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6" name="AutoShape 243">
          <a:extLst>
            <a:ext uri="{FF2B5EF4-FFF2-40B4-BE49-F238E27FC236}">
              <a16:creationId xmlns:a16="http://schemas.microsoft.com/office/drawing/2014/main" id="{00000000-0008-0000-0200-0000F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97" name="AutoShape 244">
          <a:extLst>
            <a:ext uri="{FF2B5EF4-FFF2-40B4-BE49-F238E27FC236}">
              <a16:creationId xmlns:a16="http://schemas.microsoft.com/office/drawing/2014/main" id="{00000000-0008-0000-0200-0000F1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98" name="AutoShape 245">
          <a:extLst>
            <a:ext uri="{FF2B5EF4-FFF2-40B4-BE49-F238E27FC236}">
              <a16:creationId xmlns:a16="http://schemas.microsoft.com/office/drawing/2014/main" id="{00000000-0008-0000-0200-0000F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99" name="AutoShape 246">
          <a:extLst>
            <a:ext uri="{FF2B5EF4-FFF2-40B4-BE49-F238E27FC236}">
              <a16:creationId xmlns:a16="http://schemas.microsoft.com/office/drawing/2014/main" id="{00000000-0008-0000-0200-0000F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500" name="AutoShape 247">
          <a:extLst>
            <a:ext uri="{FF2B5EF4-FFF2-40B4-BE49-F238E27FC236}">
              <a16:creationId xmlns:a16="http://schemas.microsoft.com/office/drawing/2014/main" id="{00000000-0008-0000-0200-0000F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501" name="AutoShape 248">
          <a:extLst>
            <a:ext uri="{FF2B5EF4-FFF2-40B4-BE49-F238E27FC236}">
              <a16:creationId xmlns:a16="http://schemas.microsoft.com/office/drawing/2014/main" id="{00000000-0008-0000-0200-0000F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502" name="AutoShape 249">
          <a:extLst>
            <a:ext uri="{FF2B5EF4-FFF2-40B4-BE49-F238E27FC236}">
              <a16:creationId xmlns:a16="http://schemas.microsoft.com/office/drawing/2014/main" id="{00000000-0008-0000-0200-0000F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503" name="AutoShape 250">
          <a:extLst>
            <a:ext uri="{FF2B5EF4-FFF2-40B4-BE49-F238E27FC236}">
              <a16:creationId xmlns:a16="http://schemas.microsoft.com/office/drawing/2014/main" id="{00000000-0008-0000-0200-0000F7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4" name="AutoShape 1001">
          <a:extLst>
            <a:ext uri="{FF2B5EF4-FFF2-40B4-BE49-F238E27FC236}">
              <a16:creationId xmlns:a16="http://schemas.microsoft.com/office/drawing/2014/main" id="{00000000-0008-0000-0200-0000F8010000}"/>
            </a:ext>
          </a:extLst>
        </xdr:cNvPr>
        <xdr:cNvSpPr>
          <a:spLocks noChangeAspect="1" noChangeArrowheads="1"/>
        </xdr:cNvSpPr>
      </xdr:nvSpPr>
      <xdr:spPr bwMode="auto">
        <a:xfrm>
          <a:off x="1108614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5" name="AutoShape 1002">
          <a:extLst>
            <a:ext uri="{FF2B5EF4-FFF2-40B4-BE49-F238E27FC236}">
              <a16:creationId xmlns:a16="http://schemas.microsoft.com/office/drawing/2014/main" id="{00000000-0008-0000-0200-0000F9010000}"/>
            </a:ext>
          </a:extLst>
        </xdr:cNvPr>
        <xdr:cNvSpPr>
          <a:spLocks noChangeAspect="1" noChangeArrowheads="1"/>
        </xdr:cNvSpPr>
      </xdr:nvSpPr>
      <xdr:spPr bwMode="auto">
        <a:xfrm>
          <a:off x="1582197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506" name="AutoShape 1003">
          <a:extLst>
            <a:ext uri="{FF2B5EF4-FFF2-40B4-BE49-F238E27FC236}">
              <a16:creationId xmlns:a16="http://schemas.microsoft.com/office/drawing/2014/main" id="{00000000-0008-0000-0200-0000FA010000}"/>
            </a:ext>
          </a:extLst>
        </xdr:cNvPr>
        <xdr:cNvSpPr>
          <a:spLocks noChangeAspect="1" noChangeArrowheads="1"/>
        </xdr:cNvSpPr>
      </xdr:nvSpPr>
      <xdr:spPr bwMode="auto">
        <a:xfrm>
          <a:off x="16052482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7" name="AutoShape 1004">
          <a:extLst>
            <a:ext uri="{FF2B5EF4-FFF2-40B4-BE49-F238E27FC236}">
              <a16:creationId xmlns:a16="http://schemas.microsoft.com/office/drawing/2014/main" id="{00000000-0008-0000-0200-0000FB010000}"/>
            </a:ext>
          </a:extLst>
        </xdr:cNvPr>
        <xdr:cNvSpPr>
          <a:spLocks noChangeAspect="1" noChangeArrowheads="1"/>
        </xdr:cNvSpPr>
      </xdr:nvSpPr>
      <xdr:spPr bwMode="auto">
        <a:xfrm>
          <a:off x="5293042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8" name="AutoShape 1005">
          <a:extLst>
            <a:ext uri="{FF2B5EF4-FFF2-40B4-BE49-F238E27FC236}">
              <a16:creationId xmlns:a16="http://schemas.microsoft.com/office/drawing/2014/main" id="{00000000-0008-0000-0200-0000FC010000}"/>
            </a:ext>
          </a:extLst>
        </xdr:cNvPr>
        <xdr:cNvSpPr>
          <a:spLocks noChangeAspect="1" noChangeArrowheads="1"/>
        </xdr:cNvSpPr>
      </xdr:nvSpPr>
      <xdr:spPr bwMode="auto">
        <a:xfrm>
          <a:off x="53244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9" name="AutoShape 1006">
          <a:extLst>
            <a:ext uri="{FF2B5EF4-FFF2-40B4-BE49-F238E27FC236}">
              <a16:creationId xmlns:a16="http://schemas.microsoft.com/office/drawing/2014/main" id="{00000000-0008-0000-0200-0000FD010000}"/>
            </a:ext>
          </a:extLst>
        </xdr:cNvPr>
        <xdr:cNvSpPr>
          <a:spLocks noChangeAspect="1" noChangeArrowheads="1"/>
        </xdr:cNvSpPr>
      </xdr:nvSpPr>
      <xdr:spPr bwMode="auto">
        <a:xfrm>
          <a:off x="1108614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0" name="AutoShape 1007">
          <a:extLst>
            <a:ext uri="{FF2B5EF4-FFF2-40B4-BE49-F238E27FC236}">
              <a16:creationId xmlns:a16="http://schemas.microsoft.com/office/drawing/2014/main" id="{00000000-0008-0000-0200-0000FE010000}"/>
            </a:ext>
          </a:extLst>
        </xdr:cNvPr>
        <xdr:cNvSpPr>
          <a:spLocks noChangeAspect="1" noChangeArrowheads="1"/>
        </xdr:cNvSpPr>
      </xdr:nvSpPr>
      <xdr:spPr bwMode="auto">
        <a:xfrm>
          <a:off x="111537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11" name="AutoShape 1008">
          <a:extLst>
            <a:ext uri="{FF2B5EF4-FFF2-40B4-BE49-F238E27FC236}">
              <a16:creationId xmlns:a16="http://schemas.microsoft.com/office/drawing/2014/main" id="{00000000-0008-0000-0200-0000FF010000}"/>
            </a:ext>
          </a:extLst>
        </xdr:cNvPr>
        <xdr:cNvSpPr>
          <a:spLocks noChangeAspect="1" noChangeArrowheads="1"/>
        </xdr:cNvSpPr>
      </xdr:nvSpPr>
      <xdr:spPr bwMode="auto">
        <a:xfrm>
          <a:off x="1582197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2" name="AutoShape 1009">
          <a:extLst>
            <a:ext uri="{FF2B5EF4-FFF2-40B4-BE49-F238E27FC236}">
              <a16:creationId xmlns:a16="http://schemas.microsoft.com/office/drawing/2014/main" id="{00000000-0008-0000-0200-000000020000}"/>
            </a:ext>
          </a:extLst>
        </xdr:cNvPr>
        <xdr:cNvSpPr>
          <a:spLocks noChangeAspect="1" noChangeArrowheads="1"/>
        </xdr:cNvSpPr>
      </xdr:nvSpPr>
      <xdr:spPr bwMode="auto">
        <a:xfrm>
          <a:off x="529304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13" name="AutoShape 1010">
          <a:extLst>
            <a:ext uri="{FF2B5EF4-FFF2-40B4-BE49-F238E27FC236}">
              <a16:creationId xmlns:a16="http://schemas.microsoft.com/office/drawing/2014/main" id="{00000000-0008-0000-0200-000001020000}"/>
            </a:ext>
          </a:extLst>
        </xdr:cNvPr>
        <xdr:cNvSpPr>
          <a:spLocks noChangeAspect="1" noChangeArrowheads="1"/>
        </xdr:cNvSpPr>
      </xdr:nvSpPr>
      <xdr:spPr bwMode="auto">
        <a:xfrm>
          <a:off x="53244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4" name="AutoShape 1011">
          <a:extLst>
            <a:ext uri="{FF2B5EF4-FFF2-40B4-BE49-F238E27FC236}">
              <a16:creationId xmlns:a16="http://schemas.microsoft.com/office/drawing/2014/main" id="{00000000-0008-0000-0200-000002020000}"/>
            </a:ext>
          </a:extLst>
        </xdr:cNvPr>
        <xdr:cNvSpPr>
          <a:spLocks noChangeAspect="1" noChangeArrowheads="1"/>
        </xdr:cNvSpPr>
      </xdr:nvSpPr>
      <xdr:spPr bwMode="auto">
        <a:xfrm>
          <a:off x="1108614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5" name="AutoShape 1012">
          <a:extLst>
            <a:ext uri="{FF2B5EF4-FFF2-40B4-BE49-F238E27FC236}">
              <a16:creationId xmlns:a16="http://schemas.microsoft.com/office/drawing/2014/main" id="{00000000-0008-0000-0200-000003020000}"/>
            </a:ext>
          </a:extLst>
        </xdr:cNvPr>
        <xdr:cNvSpPr>
          <a:spLocks noChangeAspect="1" noChangeArrowheads="1"/>
        </xdr:cNvSpPr>
      </xdr:nvSpPr>
      <xdr:spPr bwMode="auto">
        <a:xfrm>
          <a:off x="111537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16" name="AutoShape 1013">
          <a:extLst>
            <a:ext uri="{FF2B5EF4-FFF2-40B4-BE49-F238E27FC236}">
              <a16:creationId xmlns:a16="http://schemas.microsoft.com/office/drawing/2014/main" id="{00000000-0008-0000-0200-000004020000}"/>
            </a:ext>
          </a:extLst>
        </xdr:cNvPr>
        <xdr:cNvSpPr>
          <a:spLocks noChangeAspect="1" noChangeArrowheads="1"/>
        </xdr:cNvSpPr>
      </xdr:nvSpPr>
      <xdr:spPr bwMode="auto">
        <a:xfrm>
          <a:off x="1582197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517" name="AutoShape 1014">
          <a:extLst>
            <a:ext uri="{FF2B5EF4-FFF2-40B4-BE49-F238E27FC236}">
              <a16:creationId xmlns:a16="http://schemas.microsoft.com/office/drawing/2014/main" id="{00000000-0008-0000-0200-000005020000}"/>
            </a:ext>
          </a:extLst>
        </xdr:cNvPr>
        <xdr:cNvSpPr>
          <a:spLocks noChangeAspect="1" noChangeArrowheads="1"/>
        </xdr:cNvSpPr>
      </xdr:nvSpPr>
      <xdr:spPr bwMode="auto">
        <a:xfrm>
          <a:off x="1605248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8" name="AutoShape 1015">
          <a:extLst>
            <a:ext uri="{FF2B5EF4-FFF2-40B4-BE49-F238E27FC236}">
              <a16:creationId xmlns:a16="http://schemas.microsoft.com/office/drawing/2014/main" id="{00000000-0008-0000-0200-000006020000}"/>
            </a:ext>
          </a:extLst>
        </xdr:cNvPr>
        <xdr:cNvSpPr>
          <a:spLocks noChangeAspect="1" noChangeArrowheads="1"/>
        </xdr:cNvSpPr>
      </xdr:nvSpPr>
      <xdr:spPr bwMode="auto">
        <a:xfrm>
          <a:off x="5293042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19" name="AutoShape 1016">
          <a:extLst>
            <a:ext uri="{FF2B5EF4-FFF2-40B4-BE49-F238E27FC236}">
              <a16:creationId xmlns:a16="http://schemas.microsoft.com/office/drawing/2014/main" id="{00000000-0008-0000-0200-000007020000}"/>
            </a:ext>
          </a:extLst>
        </xdr:cNvPr>
        <xdr:cNvSpPr>
          <a:spLocks noChangeAspect="1" noChangeArrowheads="1"/>
        </xdr:cNvSpPr>
      </xdr:nvSpPr>
      <xdr:spPr bwMode="auto">
        <a:xfrm>
          <a:off x="53244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20" name="AutoShape 1017">
          <a:extLst>
            <a:ext uri="{FF2B5EF4-FFF2-40B4-BE49-F238E27FC236}">
              <a16:creationId xmlns:a16="http://schemas.microsoft.com/office/drawing/2014/main" id="{00000000-0008-0000-0200-000008020000}"/>
            </a:ext>
          </a:extLst>
        </xdr:cNvPr>
        <xdr:cNvSpPr>
          <a:spLocks noChangeAspect="1" noChangeArrowheads="1"/>
        </xdr:cNvSpPr>
      </xdr:nvSpPr>
      <xdr:spPr bwMode="auto">
        <a:xfrm>
          <a:off x="535590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1" name="AutoShape 1018">
          <a:extLst>
            <a:ext uri="{FF2B5EF4-FFF2-40B4-BE49-F238E27FC236}">
              <a16:creationId xmlns:a16="http://schemas.microsoft.com/office/drawing/2014/main" id="{00000000-0008-0000-0200-000009020000}"/>
            </a:ext>
          </a:extLst>
        </xdr:cNvPr>
        <xdr:cNvSpPr>
          <a:spLocks noChangeAspect="1" noChangeArrowheads="1"/>
        </xdr:cNvSpPr>
      </xdr:nvSpPr>
      <xdr:spPr bwMode="auto">
        <a:xfrm>
          <a:off x="1108614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2" name="AutoShape 1019">
          <a:extLst>
            <a:ext uri="{FF2B5EF4-FFF2-40B4-BE49-F238E27FC236}">
              <a16:creationId xmlns:a16="http://schemas.microsoft.com/office/drawing/2014/main" id="{00000000-0008-0000-0200-00000A020000}"/>
            </a:ext>
          </a:extLst>
        </xdr:cNvPr>
        <xdr:cNvSpPr>
          <a:spLocks noChangeAspect="1" noChangeArrowheads="1"/>
        </xdr:cNvSpPr>
      </xdr:nvSpPr>
      <xdr:spPr bwMode="auto">
        <a:xfrm>
          <a:off x="111537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23" name="AutoShape 1020">
          <a:extLst>
            <a:ext uri="{FF2B5EF4-FFF2-40B4-BE49-F238E27FC236}">
              <a16:creationId xmlns:a16="http://schemas.microsoft.com/office/drawing/2014/main" id="{00000000-0008-0000-0200-00000B020000}"/>
            </a:ext>
          </a:extLst>
        </xdr:cNvPr>
        <xdr:cNvSpPr>
          <a:spLocks noChangeAspect="1" noChangeArrowheads="1"/>
        </xdr:cNvSpPr>
      </xdr:nvSpPr>
      <xdr:spPr bwMode="auto">
        <a:xfrm>
          <a:off x="1582197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4" name="AutoShape 1021">
          <a:extLst>
            <a:ext uri="{FF2B5EF4-FFF2-40B4-BE49-F238E27FC236}">
              <a16:creationId xmlns:a16="http://schemas.microsoft.com/office/drawing/2014/main" id="{00000000-0008-0000-0200-00000C020000}"/>
            </a:ext>
          </a:extLst>
        </xdr:cNvPr>
        <xdr:cNvSpPr>
          <a:spLocks noChangeAspect="1" noChangeArrowheads="1"/>
        </xdr:cNvSpPr>
      </xdr:nvSpPr>
      <xdr:spPr bwMode="auto">
        <a:xfrm>
          <a:off x="529304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25" name="AutoShape 1022">
          <a:extLst>
            <a:ext uri="{FF2B5EF4-FFF2-40B4-BE49-F238E27FC236}">
              <a16:creationId xmlns:a16="http://schemas.microsoft.com/office/drawing/2014/main" id="{00000000-0008-0000-0200-00000D020000}"/>
            </a:ext>
          </a:extLst>
        </xdr:cNvPr>
        <xdr:cNvSpPr>
          <a:spLocks noChangeAspect="1" noChangeArrowheads="1"/>
        </xdr:cNvSpPr>
      </xdr:nvSpPr>
      <xdr:spPr bwMode="auto">
        <a:xfrm>
          <a:off x="53244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26" name="AutoShape 1023">
          <a:extLst>
            <a:ext uri="{FF2B5EF4-FFF2-40B4-BE49-F238E27FC236}">
              <a16:creationId xmlns:a16="http://schemas.microsoft.com/office/drawing/2014/main" id="{00000000-0008-0000-0200-00000E020000}"/>
            </a:ext>
          </a:extLst>
        </xdr:cNvPr>
        <xdr:cNvSpPr>
          <a:spLocks noChangeAspect="1" noChangeArrowheads="1"/>
        </xdr:cNvSpPr>
      </xdr:nvSpPr>
      <xdr:spPr bwMode="auto">
        <a:xfrm>
          <a:off x="535590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7" name="AutoShape 1024">
          <a:extLst>
            <a:ext uri="{FF2B5EF4-FFF2-40B4-BE49-F238E27FC236}">
              <a16:creationId xmlns:a16="http://schemas.microsoft.com/office/drawing/2014/main" id="{00000000-0008-0000-0200-00000F020000}"/>
            </a:ext>
          </a:extLst>
        </xdr:cNvPr>
        <xdr:cNvSpPr>
          <a:spLocks noChangeAspect="1" noChangeArrowheads="1"/>
        </xdr:cNvSpPr>
      </xdr:nvSpPr>
      <xdr:spPr bwMode="auto">
        <a:xfrm>
          <a:off x="1108614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8" name="AutoShape 1025">
          <a:extLst>
            <a:ext uri="{FF2B5EF4-FFF2-40B4-BE49-F238E27FC236}">
              <a16:creationId xmlns:a16="http://schemas.microsoft.com/office/drawing/2014/main" id="{00000000-0008-0000-0200-000010020000}"/>
            </a:ext>
          </a:extLst>
        </xdr:cNvPr>
        <xdr:cNvSpPr>
          <a:spLocks noChangeAspect="1" noChangeArrowheads="1"/>
        </xdr:cNvSpPr>
      </xdr:nvSpPr>
      <xdr:spPr bwMode="auto">
        <a:xfrm>
          <a:off x="111537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29" name="AutoShape 1026">
          <a:extLst>
            <a:ext uri="{FF2B5EF4-FFF2-40B4-BE49-F238E27FC236}">
              <a16:creationId xmlns:a16="http://schemas.microsoft.com/office/drawing/2014/main" id="{00000000-0008-0000-0200-000011020000}"/>
            </a:ext>
          </a:extLst>
        </xdr:cNvPr>
        <xdr:cNvSpPr>
          <a:spLocks noChangeAspect="1" noChangeArrowheads="1"/>
        </xdr:cNvSpPr>
      </xdr:nvSpPr>
      <xdr:spPr bwMode="auto">
        <a:xfrm>
          <a:off x="1582197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530" name="AutoShape 1027">
          <a:extLst>
            <a:ext uri="{FF2B5EF4-FFF2-40B4-BE49-F238E27FC236}">
              <a16:creationId xmlns:a16="http://schemas.microsoft.com/office/drawing/2014/main" id="{00000000-0008-0000-0200-000012020000}"/>
            </a:ext>
          </a:extLst>
        </xdr:cNvPr>
        <xdr:cNvSpPr>
          <a:spLocks noChangeAspect="1" noChangeArrowheads="1"/>
        </xdr:cNvSpPr>
      </xdr:nvSpPr>
      <xdr:spPr bwMode="auto">
        <a:xfrm>
          <a:off x="1605248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1" name="AutoShape 1028">
          <a:extLst>
            <a:ext uri="{FF2B5EF4-FFF2-40B4-BE49-F238E27FC236}">
              <a16:creationId xmlns:a16="http://schemas.microsoft.com/office/drawing/2014/main" id="{00000000-0008-0000-0200-000013020000}"/>
            </a:ext>
          </a:extLst>
        </xdr:cNvPr>
        <xdr:cNvSpPr>
          <a:spLocks noChangeAspect="1" noChangeArrowheads="1"/>
        </xdr:cNvSpPr>
      </xdr:nvSpPr>
      <xdr:spPr bwMode="auto">
        <a:xfrm>
          <a:off x="529304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2" name="AutoShape 1029">
          <a:extLst>
            <a:ext uri="{FF2B5EF4-FFF2-40B4-BE49-F238E27FC236}">
              <a16:creationId xmlns:a16="http://schemas.microsoft.com/office/drawing/2014/main" id="{00000000-0008-0000-0200-000014020000}"/>
            </a:ext>
          </a:extLst>
        </xdr:cNvPr>
        <xdr:cNvSpPr>
          <a:spLocks noChangeAspect="1" noChangeArrowheads="1"/>
        </xdr:cNvSpPr>
      </xdr:nvSpPr>
      <xdr:spPr bwMode="auto">
        <a:xfrm>
          <a:off x="53244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3" name="AutoShape 1030">
          <a:extLst>
            <a:ext uri="{FF2B5EF4-FFF2-40B4-BE49-F238E27FC236}">
              <a16:creationId xmlns:a16="http://schemas.microsoft.com/office/drawing/2014/main" id="{00000000-0008-0000-0200-000015020000}"/>
            </a:ext>
          </a:extLst>
        </xdr:cNvPr>
        <xdr:cNvSpPr>
          <a:spLocks noChangeAspect="1" noChangeArrowheads="1"/>
        </xdr:cNvSpPr>
      </xdr:nvSpPr>
      <xdr:spPr bwMode="auto">
        <a:xfrm>
          <a:off x="535590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34" name="AutoShape 1031">
          <a:extLst>
            <a:ext uri="{FF2B5EF4-FFF2-40B4-BE49-F238E27FC236}">
              <a16:creationId xmlns:a16="http://schemas.microsoft.com/office/drawing/2014/main" id="{00000000-0008-0000-0200-000016020000}"/>
            </a:ext>
          </a:extLst>
        </xdr:cNvPr>
        <xdr:cNvSpPr>
          <a:spLocks noChangeAspect="1" noChangeArrowheads="1"/>
        </xdr:cNvSpPr>
      </xdr:nvSpPr>
      <xdr:spPr bwMode="auto">
        <a:xfrm>
          <a:off x="5387340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3</xdr:row>
      <xdr:rowOff>0</xdr:rowOff>
    </xdr:from>
    <xdr:to>
      <xdr:col>35</xdr:col>
      <xdr:colOff>304800</xdr:colOff>
      <xdr:row>4</xdr:row>
      <xdr:rowOff>104775</xdr:rowOff>
    </xdr:to>
    <xdr:sp macro="" textlink="">
      <xdr:nvSpPr>
        <xdr:cNvPr id="535" name="AutoShape 1032">
          <a:extLst>
            <a:ext uri="{FF2B5EF4-FFF2-40B4-BE49-F238E27FC236}">
              <a16:creationId xmlns:a16="http://schemas.microsoft.com/office/drawing/2014/main" id="{00000000-0008-0000-0200-000017020000}"/>
            </a:ext>
          </a:extLst>
        </xdr:cNvPr>
        <xdr:cNvSpPr>
          <a:spLocks noChangeAspect="1" noChangeArrowheads="1"/>
        </xdr:cNvSpPr>
      </xdr:nvSpPr>
      <xdr:spPr bwMode="auto">
        <a:xfrm>
          <a:off x="541877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990600</xdr:colOff>
      <xdr:row>3</xdr:row>
      <xdr:rowOff>0</xdr:rowOff>
    </xdr:from>
    <xdr:to>
      <xdr:col>35</xdr:col>
      <xdr:colOff>304800</xdr:colOff>
      <xdr:row>4</xdr:row>
      <xdr:rowOff>104775</xdr:rowOff>
    </xdr:to>
    <xdr:sp macro="" textlink="">
      <xdr:nvSpPr>
        <xdr:cNvPr id="536" name="AutoShape 1033">
          <a:extLst>
            <a:ext uri="{FF2B5EF4-FFF2-40B4-BE49-F238E27FC236}">
              <a16:creationId xmlns:a16="http://schemas.microsoft.com/office/drawing/2014/main" id="{00000000-0008-0000-0200-000018020000}"/>
            </a:ext>
          </a:extLst>
        </xdr:cNvPr>
        <xdr:cNvSpPr>
          <a:spLocks noChangeAspect="1" noChangeArrowheads="1"/>
        </xdr:cNvSpPr>
      </xdr:nvSpPr>
      <xdr:spPr bwMode="auto">
        <a:xfrm>
          <a:off x="545020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7" name="AutoShape 1034">
          <a:extLst>
            <a:ext uri="{FF2B5EF4-FFF2-40B4-BE49-F238E27FC236}">
              <a16:creationId xmlns:a16="http://schemas.microsoft.com/office/drawing/2014/main" id="{00000000-0008-0000-0200-000019020000}"/>
            </a:ext>
          </a:extLst>
        </xdr:cNvPr>
        <xdr:cNvSpPr>
          <a:spLocks noChangeAspect="1" noChangeArrowheads="1"/>
        </xdr:cNvSpPr>
      </xdr:nvSpPr>
      <xdr:spPr bwMode="auto">
        <a:xfrm>
          <a:off x="1108614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8" name="AutoShape 1035">
          <a:extLst>
            <a:ext uri="{FF2B5EF4-FFF2-40B4-BE49-F238E27FC236}">
              <a16:creationId xmlns:a16="http://schemas.microsoft.com/office/drawing/2014/main" id="{00000000-0008-0000-0200-00001A020000}"/>
            </a:ext>
          </a:extLst>
        </xdr:cNvPr>
        <xdr:cNvSpPr>
          <a:spLocks noChangeAspect="1" noChangeArrowheads="1"/>
        </xdr:cNvSpPr>
      </xdr:nvSpPr>
      <xdr:spPr bwMode="auto">
        <a:xfrm>
          <a:off x="111537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39" name="AutoShape 1036">
          <a:extLst>
            <a:ext uri="{FF2B5EF4-FFF2-40B4-BE49-F238E27FC236}">
              <a16:creationId xmlns:a16="http://schemas.microsoft.com/office/drawing/2014/main" id="{00000000-0008-0000-0200-00001B020000}"/>
            </a:ext>
          </a:extLst>
        </xdr:cNvPr>
        <xdr:cNvSpPr>
          <a:spLocks noChangeAspect="1" noChangeArrowheads="1"/>
        </xdr:cNvSpPr>
      </xdr:nvSpPr>
      <xdr:spPr bwMode="auto">
        <a:xfrm>
          <a:off x="1582197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540" name="AutoShape 1037">
          <a:extLst>
            <a:ext uri="{FF2B5EF4-FFF2-40B4-BE49-F238E27FC236}">
              <a16:creationId xmlns:a16="http://schemas.microsoft.com/office/drawing/2014/main" id="{00000000-0008-0000-0200-00001C020000}"/>
            </a:ext>
          </a:extLst>
        </xdr:cNvPr>
        <xdr:cNvSpPr>
          <a:spLocks noChangeAspect="1" noChangeArrowheads="1"/>
        </xdr:cNvSpPr>
      </xdr:nvSpPr>
      <xdr:spPr bwMode="auto">
        <a:xfrm>
          <a:off x="1605248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1" name="AutoShape 1038">
          <a:extLst>
            <a:ext uri="{FF2B5EF4-FFF2-40B4-BE49-F238E27FC236}">
              <a16:creationId xmlns:a16="http://schemas.microsoft.com/office/drawing/2014/main" id="{00000000-0008-0000-0200-00001D020000}"/>
            </a:ext>
          </a:extLst>
        </xdr:cNvPr>
        <xdr:cNvSpPr>
          <a:spLocks noChangeAspect="1" noChangeArrowheads="1"/>
        </xdr:cNvSpPr>
      </xdr:nvSpPr>
      <xdr:spPr bwMode="auto">
        <a:xfrm>
          <a:off x="529304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42" name="AutoShape 1039">
          <a:extLst>
            <a:ext uri="{FF2B5EF4-FFF2-40B4-BE49-F238E27FC236}">
              <a16:creationId xmlns:a16="http://schemas.microsoft.com/office/drawing/2014/main" id="{00000000-0008-0000-0200-00001E020000}"/>
            </a:ext>
          </a:extLst>
        </xdr:cNvPr>
        <xdr:cNvSpPr>
          <a:spLocks noChangeAspect="1" noChangeArrowheads="1"/>
        </xdr:cNvSpPr>
      </xdr:nvSpPr>
      <xdr:spPr bwMode="auto">
        <a:xfrm>
          <a:off x="53244750"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43" name="AutoShape 1040">
          <a:extLst>
            <a:ext uri="{FF2B5EF4-FFF2-40B4-BE49-F238E27FC236}">
              <a16:creationId xmlns:a16="http://schemas.microsoft.com/office/drawing/2014/main" id="{00000000-0008-0000-0200-00001F020000}"/>
            </a:ext>
          </a:extLst>
        </xdr:cNvPr>
        <xdr:cNvSpPr>
          <a:spLocks noChangeAspect="1" noChangeArrowheads="1"/>
        </xdr:cNvSpPr>
      </xdr:nvSpPr>
      <xdr:spPr bwMode="auto">
        <a:xfrm>
          <a:off x="535590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4" name="AutoShape 1041">
          <a:extLst>
            <a:ext uri="{FF2B5EF4-FFF2-40B4-BE49-F238E27FC236}">
              <a16:creationId xmlns:a16="http://schemas.microsoft.com/office/drawing/2014/main" id="{00000000-0008-0000-0200-000020020000}"/>
            </a:ext>
          </a:extLst>
        </xdr:cNvPr>
        <xdr:cNvSpPr>
          <a:spLocks noChangeAspect="1" noChangeArrowheads="1"/>
        </xdr:cNvSpPr>
      </xdr:nvSpPr>
      <xdr:spPr bwMode="auto">
        <a:xfrm>
          <a:off x="1108614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45" name="AutoShape 1042">
          <a:extLst>
            <a:ext uri="{FF2B5EF4-FFF2-40B4-BE49-F238E27FC236}">
              <a16:creationId xmlns:a16="http://schemas.microsoft.com/office/drawing/2014/main" id="{00000000-0008-0000-0200-000021020000}"/>
            </a:ext>
          </a:extLst>
        </xdr:cNvPr>
        <xdr:cNvSpPr>
          <a:spLocks noChangeAspect="1" noChangeArrowheads="1"/>
        </xdr:cNvSpPr>
      </xdr:nvSpPr>
      <xdr:spPr bwMode="auto">
        <a:xfrm>
          <a:off x="1582197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546" name="AutoShape 1043">
          <a:extLst>
            <a:ext uri="{FF2B5EF4-FFF2-40B4-BE49-F238E27FC236}">
              <a16:creationId xmlns:a16="http://schemas.microsoft.com/office/drawing/2014/main" id="{00000000-0008-0000-0200-000022020000}"/>
            </a:ext>
          </a:extLst>
        </xdr:cNvPr>
        <xdr:cNvSpPr>
          <a:spLocks noChangeAspect="1" noChangeArrowheads="1"/>
        </xdr:cNvSpPr>
      </xdr:nvSpPr>
      <xdr:spPr bwMode="auto">
        <a:xfrm>
          <a:off x="1605248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7" name="AutoShape 1044">
          <a:extLst>
            <a:ext uri="{FF2B5EF4-FFF2-40B4-BE49-F238E27FC236}">
              <a16:creationId xmlns:a16="http://schemas.microsoft.com/office/drawing/2014/main" id="{00000000-0008-0000-0200-000023020000}"/>
            </a:ext>
          </a:extLst>
        </xdr:cNvPr>
        <xdr:cNvSpPr>
          <a:spLocks noChangeAspect="1" noChangeArrowheads="1"/>
        </xdr:cNvSpPr>
      </xdr:nvSpPr>
      <xdr:spPr bwMode="auto">
        <a:xfrm>
          <a:off x="529304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48" name="AutoShape 1045">
          <a:extLst>
            <a:ext uri="{FF2B5EF4-FFF2-40B4-BE49-F238E27FC236}">
              <a16:creationId xmlns:a16="http://schemas.microsoft.com/office/drawing/2014/main" id="{00000000-0008-0000-0200-000024020000}"/>
            </a:ext>
          </a:extLst>
        </xdr:cNvPr>
        <xdr:cNvSpPr>
          <a:spLocks noChangeAspect="1" noChangeArrowheads="1"/>
        </xdr:cNvSpPr>
      </xdr:nvSpPr>
      <xdr:spPr bwMode="auto">
        <a:xfrm>
          <a:off x="5324475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9" name="AutoShape 1046">
          <a:extLst>
            <a:ext uri="{FF2B5EF4-FFF2-40B4-BE49-F238E27FC236}">
              <a16:creationId xmlns:a16="http://schemas.microsoft.com/office/drawing/2014/main" id="{00000000-0008-0000-0200-000025020000}"/>
            </a:ext>
          </a:extLst>
        </xdr:cNvPr>
        <xdr:cNvSpPr>
          <a:spLocks noChangeAspect="1" noChangeArrowheads="1"/>
        </xdr:cNvSpPr>
      </xdr:nvSpPr>
      <xdr:spPr bwMode="auto">
        <a:xfrm>
          <a:off x="1108614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50" name="AutoShape 1047">
          <a:extLst>
            <a:ext uri="{FF2B5EF4-FFF2-40B4-BE49-F238E27FC236}">
              <a16:creationId xmlns:a16="http://schemas.microsoft.com/office/drawing/2014/main" id="{00000000-0008-0000-0200-000026020000}"/>
            </a:ext>
          </a:extLst>
        </xdr:cNvPr>
        <xdr:cNvSpPr>
          <a:spLocks noChangeAspect="1" noChangeArrowheads="1"/>
        </xdr:cNvSpPr>
      </xdr:nvSpPr>
      <xdr:spPr bwMode="auto">
        <a:xfrm>
          <a:off x="1582197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51" name="AutoShape 1048">
          <a:extLst>
            <a:ext uri="{FF2B5EF4-FFF2-40B4-BE49-F238E27FC236}">
              <a16:creationId xmlns:a16="http://schemas.microsoft.com/office/drawing/2014/main" id="{00000000-0008-0000-0200-000027020000}"/>
            </a:ext>
          </a:extLst>
        </xdr:cNvPr>
        <xdr:cNvSpPr>
          <a:spLocks noChangeAspect="1" noChangeArrowheads="1"/>
        </xdr:cNvSpPr>
      </xdr:nvSpPr>
      <xdr:spPr bwMode="auto">
        <a:xfrm>
          <a:off x="5293042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52" name="AutoShape 1049">
          <a:extLst>
            <a:ext uri="{FF2B5EF4-FFF2-40B4-BE49-F238E27FC236}">
              <a16:creationId xmlns:a16="http://schemas.microsoft.com/office/drawing/2014/main" id="{00000000-0008-0000-0200-000028020000}"/>
            </a:ext>
          </a:extLst>
        </xdr:cNvPr>
        <xdr:cNvSpPr>
          <a:spLocks noChangeAspect="1" noChangeArrowheads="1"/>
        </xdr:cNvSpPr>
      </xdr:nvSpPr>
      <xdr:spPr bwMode="auto">
        <a:xfrm>
          <a:off x="53244750"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53" name="AutoShape 1050">
          <a:extLst>
            <a:ext uri="{FF2B5EF4-FFF2-40B4-BE49-F238E27FC236}">
              <a16:creationId xmlns:a16="http://schemas.microsoft.com/office/drawing/2014/main" id="{00000000-0008-0000-0200-000029020000}"/>
            </a:ext>
          </a:extLst>
        </xdr:cNvPr>
        <xdr:cNvSpPr>
          <a:spLocks noChangeAspect="1" noChangeArrowheads="1"/>
        </xdr:cNvSpPr>
      </xdr:nvSpPr>
      <xdr:spPr bwMode="auto">
        <a:xfrm>
          <a:off x="5355907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54" name="AutoShape 1051">
          <a:extLst>
            <a:ext uri="{FF2B5EF4-FFF2-40B4-BE49-F238E27FC236}">
              <a16:creationId xmlns:a16="http://schemas.microsoft.com/office/drawing/2014/main" id="{00000000-0008-0000-0200-00002A020000}"/>
            </a:ext>
          </a:extLst>
        </xdr:cNvPr>
        <xdr:cNvSpPr>
          <a:spLocks noChangeAspect="1" noChangeArrowheads="1"/>
        </xdr:cNvSpPr>
      </xdr:nvSpPr>
      <xdr:spPr bwMode="auto">
        <a:xfrm>
          <a:off x="5293042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55" name="AutoShape 1052">
          <a:extLst>
            <a:ext uri="{FF2B5EF4-FFF2-40B4-BE49-F238E27FC236}">
              <a16:creationId xmlns:a16="http://schemas.microsoft.com/office/drawing/2014/main" id="{00000000-0008-0000-0200-00002B020000}"/>
            </a:ext>
          </a:extLst>
        </xdr:cNvPr>
        <xdr:cNvSpPr>
          <a:spLocks noChangeAspect="1" noChangeArrowheads="1"/>
        </xdr:cNvSpPr>
      </xdr:nvSpPr>
      <xdr:spPr bwMode="auto">
        <a:xfrm>
          <a:off x="53244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56" name="AutoShape 1053">
          <a:extLst>
            <a:ext uri="{FF2B5EF4-FFF2-40B4-BE49-F238E27FC236}">
              <a16:creationId xmlns:a16="http://schemas.microsoft.com/office/drawing/2014/main" id="{00000000-0008-0000-0200-00002C020000}"/>
            </a:ext>
          </a:extLst>
        </xdr:cNvPr>
        <xdr:cNvSpPr>
          <a:spLocks noChangeAspect="1" noChangeArrowheads="1"/>
        </xdr:cNvSpPr>
      </xdr:nvSpPr>
      <xdr:spPr bwMode="auto">
        <a:xfrm>
          <a:off x="535590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57" name="AutoShape 1054">
          <a:extLst>
            <a:ext uri="{FF2B5EF4-FFF2-40B4-BE49-F238E27FC236}">
              <a16:creationId xmlns:a16="http://schemas.microsoft.com/office/drawing/2014/main" id="{00000000-0008-0000-0200-00002D020000}"/>
            </a:ext>
          </a:extLst>
        </xdr:cNvPr>
        <xdr:cNvSpPr>
          <a:spLocks noChangeAspect="1" noChangeArrowheads="1"/>
        </xdr:cNvSpPr>
      </xdr:nvSpPr>
      <xdr:spPr bwMode="auto">
        <a:xfrm>
          <a:off x="5387340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8" name="AutoShape 1055">
          <a:extLst>
            <a:ext uri="{FF2B5EF4-FFF2-40B4-BE49-F238E27FC236}">
              <a16:creationId xmlns:a16="http://schemas.microsoft.com/office/drawing/2014/main" id="{00000000-0008-0000-0200-00002E020000}"/>
            </a:ext>
          </a:extLst>
        </xdr:cNvPr>
        <xdr:cNvSpPr>
          <a:spLocks noChangeAspect="1" noChangeArrowheads="1"/>
        </xdr:cNvSpPr>
      </xdr:nvSpPr>
      <xdr:spPr bwMode="auto">
        <a:xfrm>
          <a:off x="1108614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9" name="AutoShape 1056">
          <a:extLst>
            <a:ext uri="{FF2B5EF4-FFF2-40B4-BE49-F238E27FC236}">
              <a16:creationId xmlns:a16="http://schemas.microsoft.com/office/drawing/2014/main" id="{00000000-0008-0000-0200-00002F020000}"/>
            </a:ext>
          </a:extLst>
        </xdr:cNvPr>
        <xdr:cNvSpPr>
          <a:spLocks noChangeAspect="1" noChangeArrowheads="1"/>
        </xdr:cNvSpPr>
      </xdr:nvSpPr>
      <xdr:spPr bwMode="auto">
        <a:xfrm>
          <a:off x="111537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60" name="AutoShape 1057">
          <a:extLst>
            <a:ext uri="{FF2B5EF4-FFF2-40B4-BE49-F238E27FC236}">
              <a16:creationId xmlns:a16="http://schemas.microsoft.com/office/drawing/2014/main" id="{00000000-0008-0000-0200-000030020000}"/>
            </a:ext>
          </a:extLst>
        </xdr:cNvPr>
        <xdr:cNvSpPr>
          <a:spLocks noChangeAspect="1" noChangeArrowheads="1"/>
        </xdr:cNvSpPr>
      </xdr:nvSpPr>
      <xdr:spPr bwMode="auto">
        <a:xfrm>
          <a:off x="1582197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1" name="AutoShape 1058">
          <a:extLst>
            <a:ext uri="{FF2B5EF4-FFF2-40B4-BE49-F238E27FC236}">
              <a16:creationId xmlns:a16="http://schemas.microsoft.com/office/drawing/2014/main" id="{00000000-0008-0000-0200-000031020000}"/>
            </a:ext>
          </a:extLst>
        </xdr:cNvPr>
        <xdr:cNvSpPr>
          <a:spLocks noChangeAspect="1" noChangeArrowheads="1"/>
        </xdr:cNvSpPr>
      </xdr:nvSpPr>
      <xdr:spPr bwMode="auto">
        <a:xfrm>
          <a:off x="529304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2" name="AutoShape 1059">
          <a:extLst>
            <a:ext uri="{FF2B5EF4-FFF2-40B4-BE49-F238E27FC236}">
              <a16:creationId xmlns:a16="http://schemas.microsoft.com/office/drawing/2014/main" id="{00000000-0008-0000-0200-000032020000}"/>
            </a:ext>
          </a:extLst>
        </xdr:cNvPr>
        <xdr:cNvSpPr>
          <a:spLocks noChangeAspect="1" noChangeArrowheads="1"/>
        </xdr:cNvSpPr>
      </xdr:nvSpPr>
      <xdr:spPr bwMode="auto">
        <a:xfrm>
          <a:off x="53244750"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3" name="AutoShape 1060">
          <a:extLst>
            <a:ext uri="{FF2B5EF4-FFF2-40B4-BE49-F238E27FC236}">
              <a16:creationId xmlns:a16="http://schemas.microsoft.com/office/drawing/2014/main" id="{00000000-0008-0000-0200-000033020000}"/>
            </a:ext>
          </a:extLst>
        </xdr:cNvPr>
        <xdr:cNvSpPr>
          <a:spLocks noChangeAspect="1" noChangeArrowheads="1"/>
        </xdr:cNvSpPr>
      </xdr:nvSpPr>
      <xdr:spPr bwMode="auto">
        <a:xfrm>
          <a:off x="535590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4" name="AutoShape 1061">
          <a:extLst>
            <a:ext uri="{FF2B5EF4-FFF2-40B4-BE49-F238E27FC236}">
              <a16:creationId xmlns:a16="http://schemas.microsoft.com/office/drawing/2014/main" id="{00000000-0008-0000-0200-000034020000}"/>
            </a:ext>
          </a:extLst>
        </xdr:cNvPr>
        <xdr:cNvSpPr>
          <a:spLocks noChangeAspect="1" noChangeArrowheads="1"/>
        </xdr:cNvSpPr>
      </xdr:nvSpPr>
      <xdr:spPr bwMode="auto">
        <a:xfrm>
          <a:off x="1108614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65" name="AutoShape 1062">
          <a:extLst>
            <a:ext uri="{FF2B5EF4-FFF2-40B4-BE49-F238E27FC236}">
              <a16:creationId xmlns:a16="http://schemas.microsoft.com/office/drawing/2014/main" id="{00000000-0008-0000-0200-000035020000}"/>
            </a:ext>
          </a:extLst>
        </xdr:cNvPr>
        <xdr:cNvSpPr>
          <a:spLocks noChangeAspect="1" noChangeArrowheads="1"/>
        </xdr:cNvSpPr>
      </xdr:nvSpPr>
      <xdr:spPr bwMode="auto">
        <a:xfrm>
          <a:off x="1582197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566" name="AutoShape 1063">
          <a:extLst>
            <a:ext uri="{FF2B5EF4-FFF2-40B4-BE49-F238E27FC236}">
              <a16:creationId xmlns:a16="http://schemas.microsoft.com/office/drawing/2014/main" id="{00000000-0008-0000-0200-000036020000}"/>
            </a:ext>
          </a:extLst>
        </xdr:cNvPr>
        <xdr:cNvSpPr>
          <a:spLocks noChangeAspect="1" noChangeArrowheads="1"/>
        </xdr:cNvSpPr>
      </xdr:nvSpPr>
      <xdr:spPr bwMode="auto">
        <a:xfrm>
          <a:off x="1605248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7" name="AutoShape 1064">
          <a:extLst>
            <a:ext uri="{FF2B5EF4-FFF2-40B4-BE49-F238E27FC236}">
              <a16:creationId xmlns:a16="http://schemas.microsoft.com/office/drawing/2014/main" id="{00000000-0008-0000-0200-000037020000}"/>
            </a:ext>
          </a:extLst>
        </xdr:cNvPr>
        <xdr:cNvSpPr>
          <a:spLocks noChangeAspect="1" noChangeArrowheads="1"/>
        </xdr:cNvSpPr>
      </xdr:nvSpPr>
      <xdr:spPr bwMode="auto">
        <a:xfrm>
          <a:off x="529304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8" name="AutoShape 1065">
          <a:extLst>
            <a:ext uri="{FF2B5EF4-FFF2-40B4-BE49-F238E27FC236}">
              <a16:creationId xmlns:a16="http://schemas.microsoft.com/office/drawing/2014/main" id="{00000000-0008-0000-0200-000038020000}"/>
            </a:ext>
          </a:extLst>
        </xdr:cNvPr>
        <xdr:cNvSpPr>
          <a:spLocks noChangeAspect="1" noChangeArrowheads="1"/>
        </xdr:cNvSpPr>
      </xdr:nvSpPr>
      <xdr:spPr bwMode="auto">
        <a:xfrm>
          <a:off x="53244750"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9" name="AutoShape 1066">
          <a:extLst>
            <a:ext uri="{FF2B5EF4-FFF2-40B4-BE49-F238E27FC236}">
              <a16:creationId xmlns:a16="http://schemas.microsoft.com/office/drawing/2014/main" id="{00000000-0008-0000-0200-000039020000}"/>
            </a:ext>
          </a:extLst>
        </xdr:cNvPr>
        <xdr:cNvSpPr>
          <a:spLocks noChangeAspect="1" noChangeArrowheads="1"/>
        </xdr:cNvSpPr>
      </xdr:nvSpPr>
      <xdr:spPr bwMode="auto">
        <a:xfrm>
          <a:off x="1108614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70" name="AutoShape 1067">
          <a:extLst>
            <a:ext uri="{FF2B5EF4-FFF2-40B4-BE49-F238E27FC236}">
              <a16:creationId xmlns:a16="http://schemas.microsoft.com/office/drawing/2014/main" id="{00000000-0008-0000-0200-00003A020000}"/>
            </a:ext>
          </a:extLst>
        </xdr:cNvPr>
        <xdr:cNvSpPr>
          <a:spLocks noChangeAspect="1" noChangeArrowheads="1"/>
        </xdr:cNvSpPr>
      </xdr:nvSpPr>
      <xdr:spPr bwMode="auto">
        <a:xfrm>
          <a:off x="1582197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571" name="AutoShape 1068">
          <a:extLst>
            <a:ext uri="{FF2B5EF4-FFF2-40B4-BE49-F238E27FC236}">
              <a16:creationId xmlns:a16="http://schemas.microsoft.com/office/drawing/2014/main" id="{00000000-0008-0000-0200-00003B020000}"/>
            </a:ext>
          </a:extLst>
        </xdr:cNvPr>
        <xdr:cNvSpPr>
          <a:spLocks noChangeAspect="1" noChangeArrowheads="1"/>
        </xdr:cNvSpPr>
      </xdr:nvSpPr>
      <xdr:spPr bwMode="auto">
        <a:xfrm>
          <a:off x="1605248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2" name="AutoShape 1069">
          <a:extLst>
            <a:ext uri="{FF2B5EF4-FFF2-40B4-BE49-F238E27FC236}">
              <a16:creationId xmlns:a16="http://schemas.microsoft.com/office/drawing/2014/main" id="{00000000-0008-0000-0200-00003C020000}"/>
            </a:ext>
          </a:extLst>
        </xdr:cNvPr>
        <xdr:cNvSpPr>
          <a:spLocks noChangeAspect="1" noChangeArrowheads="1"/>
        </xdr:cNvSpPr>
      </xdr:nvSpPr>
      <xdr:spPr bwMode="auto">
        <a:xfrm>
          <a:off x="5293042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73" name="AutoShape 1070">
          <a:extLst>
            <a:ext uri="{FF2B5EF4-FFF2-40B4-BE49-F238E27FC236}">
              <a16:creationId xmlns:a16="http://schemas.microsoft.com/office/drawing/2014/main" id="{00000000-0008-0000-0200-00003D020000}"/>
            </a:ext>
          </a:extLst>
        </xdr:cNvPr>
        <xdr:cNvSpPr>
          <a:spLocks noChangeAspect="1" noChangeArrowheads="1"/>
        </xdr:cNvSpPr>
      </xdr:nvSpPr>
      <xdr:spPr bwMode="auto">
        <a:xfrm>
          <a:off x="53244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74" name="AutoShape 1071">
          <a:extLst>
            <a:ext uri="{FF2B5EF4-FFF2-40B4-BE49-F238E27FC236}">
              <a16:creationId xmlns:a16="http://schemas.microsoft.com/office/drawing/2014/main" id="{00000000-0008-0000-0200-00003E020000}"/>
            </a:ext>
          </a:extLst>
        </xdr:cNvPr>
        <xdr:cNvSpPr>
          <a:spLocks noChangeAspect="1" noChangeArrowheads="1"/>
        </xdr:cNvSpPr>
      </xdr:nvSpPr>
      <xdr:spPr bwMode="auto">
        <a:xfrm>
          <a:off x="53559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75" name="AutoShape 1072">
          <a:extLst>
            <a:ext uri="{FF2B5EF4-FFF2-40B4-BE49-F238E27FC236}">
              <a16:creationId xmlns:a16="http://schemas.microsoft.com/office/drawing/2014/main" id="{00000000-0008-0000-0200-00003F020000}"/>
            </a:ext>
          </a:extLst>
        </xdr:cNvPr>
        <xdr:cNvSpPr>
          <a:spLocks noChangeAspect="1" noChangeArrowheads="1"/>
        </xdr:cNvSpPr>
      </xdr:nvSpPr>
      <xdr:spPr bwMode="auto">
        <a:xfrm>
          <a:off x="5387340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6" name="AutoShape 1073">
          <a:extLst>
            <a:ext uri="{FF2B5EF4-FFF2-40B4-BE49-F238E27FC236}">
              <a16:creationId xmlns:a16="http://schemas.microsoft.com/office/drawing/2014/main" id="{00000000-0008-0000-0200-000040020000}"/>
            </a:ext>
          </a:extLst>
        </xdr:cNvPr>
        <xdr:cNvSpPr>
          <a:spLocks noChangeAspect="1" noChangeArrowheads="1"/>
        </xdr:cNvSpPr>
      </xdr:nvSpPr>
      <xdr:spPr bwMode="auto">
        <a:xfrm>
          <a:off x="1108614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7" name="AutoShape 1074">
          <a:extLst>
            <a:ext uri="{FF2B5EF4-FFF2-40B4-BE49-F238E27FC236}">
              <a16:creationId xmlns:a16="http://schemas.microsoft.com/office/drawing/2014/main" id="{00000000-0008-0000-0200-000041020000}"/>
            </a:ext>
          </a:extLst>
        </xdr:cNvPr>
        <xdr:cNvSpPr>
          <a:spLocks noChangeAspect="1" noChangeArrowheads="1"/>
        </xdr:cNvSpPr>
      </xdr:nvSpPr>
      <xdr:spPr bwMode="auto">
        <a:xfrm>
          <a:off x="111537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578" name="AutoShape 1075">
          <a:extLst>
            <a:ext uri="{FF2B5EF4-FFF2-40B4-BE49-F238E27FC236}">
              <a16:creationId xmlns:a16="http://schemas.microsoft.com/office/drawing/2014/main" id="{00000000-0008-0000-0200-000042020000}"/>
            </a:ext>
          </a:extLst>
        </xdr:cNvPr>
        <xdr:cNvSpPr>
          <a:spLocks noChangeAspect="1" noChangeArrowheads="1"/>
        </xdr:cNvSpPr>
      </xdr:nvSpPr>
      <xdr:spPr bwMode="auto">
        <a:xfrm>
          <a:off x="111852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79" name="AutoShape 1076">
          <a:extLst>
            <a:ext uri="{FF2B5EF4-FFF2-40B4-BE49-F238E27FC236}">
              <a16:creationId xmlns:a16="http://schemas.microsoft.com/office/drawing/2014/main" id="{00000000-0008-0000-0200-000043020000}"/>
            </a:ext>
          </a:extLst>
        </xdr:cNvPr>
        <xdr:cNvSpPr>
          <a:spLocks noChangeAspect="1" noChangeArrowheads="1"/>
        </xdr:cNvSpPr>
      </xdr:nvSpPr>
      <xdr:spPr bwMode="auto">
        <a:xfrm>
          <a:off x="1582197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80" name="AutoShape 1077">
          <a:extLst>
            <a:ext uri="{FF2B5EF4-FFF2-40B4-BE49-F238E27FC236}">
              <a16:creationId xmlns:a16="http://schemas.microsoft.com/office/drawing/2014/main" id="{00000000-0008-0000-0200-000044020000}"/>
            </a:ext>
          </a:extLst>
        </xdr:cNvPr>
        <xdr:cNvSpPr>
          <a:spLocks noChangeAspect="1" noChangeArrowheads="1"/>
        </xdr:cNvSpPr>
      </xdr:nvSpPr>
      <xdr:spPr bwMode="auto">
        <a:xfrm>
          <a:off x="5293042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81" name="AutoShape 1078">
          <a:extLst>
            <a:ext uri="{FF2B5EF4-FFF2-40B4-BE49-F238E27FC236}">
              <a16:creationId xmlns:a16="http://schemas.microsoft.com/office/drawing/2014/main" id="{00000000-0008-0000-0200-000045020000}"/>
            </a:ext>
          </a:extLst>
        </xdr:cNvPr>
        <xdr:cNvSpPr>
          <a:spLocks noChangeAspect="1" noChangeArrowheads="1"/>
        </xdr:cNvSpPr>
      </xdr:nvSpPr>
      <xdr:spPr bwMode="auto">
        <a:xfrm>
          <a:off x="53244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82" name="AutoShape 1079">
          <a:extLst>
            <a:ext uri="{FF2B5EF4-FFF2-40B4-BE49-F238E27FC236}">
              <a16:creationId xmlns:a16="http://schemas.microsoft.com/office/drawing/2014/main" id="{00000000-0008-0000-0200-000046020000}"/>
            </a:ext>
          </a:extLst>
        </xdr:cNvPr>
        <xdr:cNvSpPr>
          <a:spLocks noChangeAspect="1" noChangeArrowheads="1"/>
        </xdr:cNvSpPr>
      </xdr:nvSpPr>
      <xdr:spPr bwMode="auto">
        <a:xfrm>
          <a:off x="535590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83" name="AutoShape 1080">
          <a:extLst>
            <a:ext uri="{FF2B5EF4-FFF2-40B4-BE49-F238E27FC236}">
              <a16:creationId xmlns:a16="http://schemas.microsoft.com/office/drawing/2014/main" id="{00000000-0008-0000-0200-000047020000}"/>
            </a:ext>
          </a:extLst>
        </xdr:cNvPr>
        <xdr:cNvSpPr>
          <a:spLocks noChangeAspect="1" noChangeArrowheads="1"/>
        </xdr:cNvSpPr>
      </xdr:nvSpPr>
      <xdr:spPr bwMode="auto">
        <a:xfrm>
          <a:off x="1108614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84" name="AutoShape 1081">
          <a:extLst>
            <a:ext uri="{FF2B5EF4-FFF2-40B4-BE49-F238E27FC236}">
              <a16:creationId xmlns:a16="http://schemas.microsoft.com/office/drawing/2014/main" id="{00000000-0008-0000-0200-000048020000}"/>
            </a:ext>
          </a:extLst>
        </xdr:cNvPr>
        <xdr:cNvSpPr>
          <a:spLocks noChangeAspect="1" noChangeArrowheads="1"/>
        </xdr:cNvSpPr>
      </xdr:nvSpPr>
      <xdr:spPr bwMode="auto">
        <a:xfrm>
          <a:off x="111537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85" name="AutoShape 1082">
          <a:extLst>
            <a:ext uri="{FF2B5EF4-FFF2-40B4-BE49-F238E27FC236}">
              <a16:creationId xmlns:a16="http://schemas.microsoft.com/office/drawing/2014/main" id="{00000000-0008-0000-0200-000049020000}"/>
            </a:ext>
          </a:extLst>
        </xdr:cNvPr>
        <xdr:cNvSpPr>
          <a:spLocks noChangeAspect="1" noChangeArrowheads="1"/>
        </xdr:cNvSpPr>
      </xdr:nvSpPr>
      <xdr:spPr bwMode="auto">
        <a:xfrm>
          <a:off x="1582197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86" name="AutoShape 1083">
          <a:extLst>
            <a:ext uri="{FF2B5EF4-FFF2-40B4-BE49-F238E27FC236}">
              <a16:creationId xmlns:a16="http://schemas.microsoft.com/office/drawing/2014/main" id="{00000000-0008-0000-0200-00004A020000}"/>
            </a:ext>
          </a:extLst>
        </xdr:cNvPr>
        <xdr:cNvSpPr>
          <a:spLocks noChangeAspect="1" noChangeArrowheads="1"/>
        </xdr:cNvSpPr>
      </xdr:nvSpPr>
      <xdr:spPr bwMode="auto">
        <a:xfrm>
          <a:off x="529304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87" name="AutoShape 1084">
          <a:extLst>
            <a:ext uri="{FF2B5EF4-FFF2-40B4-BE49-F238E27FC236}">
              <a16:creationId xmlns:a16="http://schemas.microsoft.com/office/drawing/2014/main" id="{00000000-0008-0000-0200-00004B020000}"/>
            </a:ext>
          </a:extLst>
        </xdr:cNvPr>
        <xdr:cNvSpPr>
          <a:spLocks noChangeAspect="1" noChangeArrowheads="1"/>
        </xdr:cNvSpPr>
      </xdr:nvSpPr>
      <xdr:spPr bwMode="auto">
        <a:xfrm>
          <a:off x="53244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88" name="AutoShape 1085">
          <a:extLst>
            <a:ext uri="{FF2B5EF4-FFF2-40B4-BE49-F238E27FC236}">
              <a16:creationId xmlns:a16="http://schemas.microsoft.com/office/drawing/2014/main" id="{00000000-0008-0000-0200-00004C020000}"/>
            </a:ext>
          </a:extLst>
        </xdr:cNvPr>
        <xdr:cNvSpPr>
          <a:spLocks noChangeAspect="1" noChangeArrowheads="1"/>
        </xdr:cNvSpPr>
      </xdr:nvSpPr>
      <xdr:spPr bwMode="auto">
        <a:xfrm>
          <a:off x="535590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89" name="AutoShape 1086">
          <a:extLst>
            <a:ext uri="{FF2B5EF4-FFF2-40B4-BE49-F238E27FC236}">
              <a16:creationId xmlns:a16="http://schemas.microsoft.com/office/drawing/2014/main" id="{00000000-0008-0000-0200-00004D020000}"/>
            </a:ext>
          </a:extLst>
        </xdr:cNvPr>
        <xdr:cNvSpPr>
          <a:spLocks noChangeAspect="1" noChangeArrowheads="1"/>
        </xdr:cNvSpPr>
      </xdr:nvSpPr>
      <xdr:spPr bwMode="auto">
        <a:xfrm>
          <a:off x="5387340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3</xdr:row>
      <xdr:rowOff>0</xdr:rowOff>
    </xdr:from>
    <xdr:to>
      <xdr:col>35</xdr:col>
      <xdr:colOff>304800</xdr:colOff>
      <xdr:row>4</xdr:row>
      <xdr:rowOff>104775</xdr:rowOff>
    </xdr:to>
    <xdr:sp macro="" textlink="">
      <xdr:nvSpPr>
        <xdr:cNvPr id="590" name="AutoShape 1087">
          <a:extLst>
            <a:ext uri="{FF2B5EF4-FFF2-40B4-BE49-F238E27FC236}">
              <a16:creationId xmlns:a16="http://schemas.microsoft.com/office/drawing/2014/main" id="{00000000-0008-0000-0200-00004E020000}"/>
            </a:ext>
          </a:extLst>
        </xdr:cNvPr>
        <xdr:cNvSpPr>
          <a:spLocks noChangeAspect="1" noChangeArrowheads="1"/>
        </xdr:cNvSpPr>
      </xdr:nvSpPr>
      <xdr:spPr bwMode="auto">
        <a:xfrm>
          <a:off x="541877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91" name="AutoShape 1088">
          <a:extLst>
            <a:ext uri="{FF2B5EF4-FFF2-40B4-BE49-F238E27FC236}">
              <a16:creationId xmlns:a16="http://schemas.microsoft.com/office/drawing/2014/main" id="{00000000-0008-0000-0200-00004F020000}"/>
            </a:ext>
          </a:extLst>
        </xdr:cNvPr>
        <xdr:cNvSpPr>
          <a:spLocks noChangeAspect="1" noChangeArrowheads="1"/>
        </xdr:cNvSpPr>
      </xdr:nvSpPr>
      <xdr:spPr bwMode="auto">
        <a:xfrm>
          <a:off x="1108614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92" name="AutoShape 1089">
          <a:extLst>
            <a:ext uri="{FF2B5EF4-FFF2-40B4-BE49-F238E27FC236}">
              <a16:creationId xmlns:a16="http://schemas.microsoft.com/office/drawing/2014/main" id="{00000000-0008-0000-0200-000050020000}"/>
            </a:ext>
          </a:extLst>
        </xdr:cNvPr>
        <xdr:cNvSpPr>
          <a:spLocks noChangeAspect="1" noChangeArrowheads="1"/>
        </xdr:cNvSpPr>
      </xdr:nvSpPr>
      <xdr:spPr bwMode="auto">
        <a:xfrm>
          <a:off x="111537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93" name="AutoShape 1090">
          <a:extLst>
            <a:ext uri="{FF2B5EF4-FFF2-40B4-BE49-F238E27FC236}">
              <a16:creationId xmlns:a16="http://schemas.microsoft.com/office/drawing/2014/main" id="{00000000-0008-0000-0200-000051020000}"/>
            </a:ext>
          </a:extLst>
        </xdr:cNvPr>
        <xdr:cNvSpPr>
          <a:spLocks noChangeAspect="1" noChangeArrowheads="1"/>
        </xdr:cNvSpPr>
      </xdr:nvSpPr>
      <xdr:spPr bwMode="auto">
        <a:xfrm>
          <a:off x="1582197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94" name="AutoShape 1091">
          <a:extLst>
            <a:ext uri="{FF2B5EF4-FFF2-40B4-BE49-F238E27FC236}">
              <a16:creationId xmlns:a16="http://schemas.microsoft.com/office/drawing/2014/main" id="{00000000-0008-0000-0200-000052020000}"/>
            </a:ext>
          </a:extLst>
        </xdr:cNvPr>
        <xdr:cNvSpPr>
          <a:spLocks noChangeAspect="1" noChangeArrowheads="1"/>
        </xdr:cNvSpPr>
      </xdr:nvSpPr>
      <xdr:spPr bwMode="auto">
        <a:xfrm>
          <a:off x="5293042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95" name="AutoShape 1092">
          <a:extLst>
            <a:ext uri="{FF2B5EF4-FFF2-40B4-BE49-F238E27FC236}">
              <a16:creationId xmlns:a16="http://schemas.microsoft.com/office/drawing/2014/main" id="{00000000-0008-0000-0200-000053020000}"/>
            </a:ext>
          </a:extLst>
        </xdr:cNvPr>
        <xdr:cNvSpPr>
          <a:spLocks noChangeAspect="1" noChangeArrowheads="1"/>
        </xdr:cNvSpPr>
      </xdr:nvSpPr>
      <xdr:spPr bwMode="auto">
        <a:xfrm>
          <a:off x="53244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96" name="AutoShape 1093">
          <a:extLst>
            <a:ext uri="{FF2B5EF4-FFF2-40B4-BE49-F238E27FC236}">
              <a16:creationId xmlns:a16="http://schemas.microsoft.com/office/drawing/2014/main" id="{00000000-0008-0000-0200-000054020000}"/>
            </a:ext>
          </a:extLst>
        </xdr:cNvPr>
        <xdr:cNvSpPr>
          <a:spLocks noChangeAspect="1" noChangeArrowheads="1"/>
        </xdr:cNvSpPr>
      </xdr:nvSpPr>
      <xdr:spPr bwMode="auto">
        <a:xfrm>
          <a:off x="535590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97" name="AutoShape 1094">
          <a:extLst>
            <a:ext uri="{FF2B5EF4-FFF2-40B4-BE49-F238E27FC236}">
              <a16:creationId xmlns:a16="http://schemas.microsoft.com/office/drawing/2014/main" id="{00000000-0008-0000-0200-000055020000}"/>
            </a:ext>
          </a:extLst>
        </xdr:cNvPr>
        <xdr:cNvSpPr>
          <a:spLocks noChangeAspect="1" noChangeArrowheads="1"/>
        </xdr:cNvSpPr>
      </xdr:nvSpPr>
      <xdr:spPr bwMode="auto">
        <a:xfrm>
          <a:off x="1108614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98" name="AutoShape 1095">
          <a:extLst>
            <a:ext uri="{FF2B5EF4-FFF2-40B4-BE49-F238E27FC236}">
              <a16:creationId xmlns:a16="http://schemas.microsoft.com/office/drawing/2014/main" id="{00000000-0008-0000-0200-000056020000}"/>
            </a:ext>
          </a:extLst>
        </xdr:cNvPr>
        <xdr:cNvSpPr>
          <a:spLocks noChangeAspect="1" noChangeArrowheads="1"/>
        </xdr:cNvSpPr>
      </xdr:nvSpPr>
      <xdr:spPr bwMode="auto">
        <a:xfrm>
          <a:off x="111537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99" name="AutoShape 1096">
          <a:extLst>
            <a:ext uri="{FF2B5EF4-FFF2-40B4-BE49-F238E27FC236}">
              <a16:creationId xmlns:a16="http://schemas.microsoft.com/office/drawing/2014/main" id="{00000000-0008-0000-0200-000057020000}"/>
            </a:ext>
          </a:extLst>
        </xdr:cNvPr>
        <xdr:cNvSpPr>
          <a:spLocks noChangeAspect="1" noChangeArrowheads="1"/>
        </xdr:cNvSpPr>
      </xdr:nvSpPr>
      <xdr:spPr bwMode="auto">
        <a:xfrm>
          <a:off x="1582197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00" name="AutoShape 1097">
          <a:extLst>
            <a:ext uri="{FF2B5EF4-FFF2-40B4-BE49-F238E27FC236}">
              <a16:creationId xmlns:a16="http://schemas.microsoft.com/office/drawing/2014/main" id="{00000000-0008-0000-0200-000058020000}"/>
            </a:ext>
          </a:extLst>
        </xdr:cNvPr>
        <xdr:cNvSpPr>
          <a:spLocks noChangeAspect="1" noChangeArrowheads="1"/>
        </xdr:cNvSpPr>
      </xdr:nvSpPr>
      <xdr:spPr bwMode="auto">
        <a:xfrm>
          <a:off x="5293042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601" name="AutoShape 1098">
          <a:extLst>
            <a:ext uri="{FF2B5EF4-FFF2-40B4-BE49-F238E27FC236}">
              <a16:creationId xmlns:a16="http://schemas.microsoft.com/office/drawing/2014/main" id="{00000000-0008-0000-0200-000059020000}"/>
            </a:ext>
          </a:extLst>
        </xdr:cNvPr>
        <xdr:cNvSpPr>
          <a:spLocks noChangeAspect="1" noChangeArrowheads="1"/>
        </xdr:cNvSpPr>
      </xdr:nvSpPr>
      <xdr:spPr bwMode="auto">
        <a:xfrm>
          <a:off x="53244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602" name="AutoShape 1099">
          <a:extLst>
            <a:ext uri="{FF2B5EF4-FFF2-40B4-BE49-F238E27FC236}">
              <a16:creationId xmlns:a16="http://schemas.microsoft.com/office/drawing/2014/main" id="{00000000-0008-0000-0200-00005A020000}"/>
            </a:ext>
          </a:extLst>
        </xdr:cNvPr>
        <xdr:cNvSpPr>
          <a:spLocks noChangeAspect="1" noChangeArrowheads="1"/>
        </xdr:cNvSpPr>
      </xdr:nvSpPr>
      <xdr:spPr bwMode="auto">
        <a:xfrm>
          <a:off x="535590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603" name="AutoShape 1100">
          <a:extLst>
            <a:ext uri="{FF2B5EF4-FFF2-40B4-BE49-F238E27FC236}">
              <a16:creationId xmlns:a16="http://schemas.microsoft.com/office/drawing/2014/main" id="{00000000-0008-0000-0200-00005B020000}"/>
            </a:ext>
          </a:extLst>
        </xdr:cNvPr>
        <xdr:cNvSpPr>
          <a:spLocks noChangeAspect="1" noChangeArrowheads="1"/>
        </xdr:cNvSpPr>
      </xdr:nvSpPr>
      <xdr:spPr bwMode="auto">
        <a:xfrm>
          <a:off x="5387340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04" name="AutoShape 1101">
          <a:extLst>
            <a:ext uri="{FF2B5EF4-FFF2-40B4-BE49-F238E27FC236}">
              <a16:creationId xmlns:a16="http://schemas.microsoft.com/office/drawing/2014/main" id="{00000000-0008-0000-0200-00005C020000}"/>
            </a:ext>
          </a:extLst>
        </xdr:cNvPr>
        <xdr:cNvSpPr>
          <a:spLocks noChangeAspect="1" noChangeArrowheads="1"/>
        </xdr:cNvSpPr>
      </xdr:nvSpPr>
      <xdr:spPr bwMode="auto">
        <a:xfrm>
          <a:off x="1108614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05" name="AutoShape 1102">
          <a:extLst>
            <a:ext uri="{FF2B5EF4-FFF2-40B4-BE49-F238E27FC236}">
              <a16:creationId xmlns:a16="http://schemas.microsoft.com/office/drawing/2014/main" id="{00000000-0008-0000-0200-00005D020000}"/>
            </a:ext>
          </a:extLst>
        </xdr:cNvPr>
        <xdr:cNvSpPr>
          <a:spLocks noChangeAspect="1" noChangeArrowheads="1"/>
        </xdr:cNvSpPr>
      </xdr:nvSpPr>
      <xdr:spPr bwMode="auto">
        <a:xfrm>
          <a:off x="111537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06" name="AutoShape 1103">
          <a:extLst>
            <a:ext uri="{FF2B5EF4-FFF2-40B4-BE49-F238E27FC236}">
              <a16:creationId xmlns:a16="http://schemas.microsoft.com/office/drawing/2014/main" id="{00000000-0008-0000-0200-00005E020000}"/>
            </a:ext>
          </a:extLst>
        </xdr:cNvPr>
        <xdr:cNvSpPr>
          <a:spLocks noChangeAspect="1" noChangeArrowheads="1"/>
        </xdr:cNvSpPr>
      </xdr:nvSpPr>
      <xdr:spPr bwMode="auto">
        <a:xfrm>
          <a:off x="1582197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07" name="AutoShape 1104">
          <a:extLst>
            <a:ext uri="{FF2B5EF4-FFF2-40B4-BE49-F238E27FC236}">
              <a16:creationId xmlns:a16="http://schemas.microsoft.com/office/drawing/2014/main" id="{00000000-0008-0000-0200-00005F020000}"/>
            </a:ext>
          </a:extLst>
        </xdr:cNvPr>
        <xdr:cNvSpPr>
          <a:spLocks noChangeAspect="1" noChangeArrowheads="1"/>
        </xdr:cNvSpPr>
      </xdr:nvSpPr>
      <xdr:spPr bwMode="auto">
        <a:xfrm>
          <a:off x="529304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608" name="AutoShape 1105">
          <a:extLst>
            <a:ext uri="{FF2B5EF4-FFF2-40B4-BE49-F238E27FC236}">
              <a16:creationId xmlns:a16="http://schemas.microsoft.com/office/drawing/2014/main" id="{00000000-0008-0000-0200-000060020000}"/>
            </a:ext>
          </a:extLst>
        </xdr:cNvPr>
        <xdr:cNvSpPr>
          <a:spLocks noChangeAspect="1" noChangeArrowheads="1"/>
        </xdr:cNvSpPr>
      </xdr:nvSpPr>
      <xdr:spPr bwMode="auto">
        <a:xfrm>
          <a:off x="53244750"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09" name="AutoShape 1106">
          <a:extLst>
            <a:ext uri="{FF2B5EF4-FFF2-40B4-BE49-F238E27FC236}">
              <a16:creationId xmlns:a16="http://schemas.microsoft.com/office/drawing/2014/main" id="{00000000-0008-0000-0200-000061020000}"/>
            </a:ext>
          </a:extLst>
        </xdr:cNvPr>
        <xdr:cNvSpPr>
          <a:spLocks noChangeAspect="1" noChangeArrowheads="1"/>
        </xdr:cNvSpPr>
      </xdr:nvSpPr>
      <xdr:spPr bwMode="auto">
        <a:xfrm>
          <a:off x="1108614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10" name="AutoShape 1107">
          <a:extLst>
            <a:ext uri="{FF2B5EF4-FFF2-40B4-BE49-F238E27FC236}">
              <a16:creationId xmlns:a16="http://schemas.microsoft.com/office/drawing/2014/main" id="{00000000-0008-0000-0200-000062020000}"/>
            </a:ext>
          </a:extLst>
        </xdr:cNvPr>
        <xdr:cNvSpPr>
          <a:spLocks noChangeAspect="1" noChangeArrowheads="1"/>
        </xdr:cNvSpPr>
      </xdr:nvSpPr>
      <xdr:spPr bwMode="auto">
        <a:xfrm>
          <a:off x="1582197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611" name="AutoShape 1108">
          <a:extLst>
            <a:ext uri="{FF2B5EF4-FFF2-40B4-BE49-F238E27FC236}">
              <a16:creationId xmlns:a16="http://schemas.microsoft.com/office/drawing/2014/main" id="{00000000-0008-0000-0200-000063020000}"/>
            </a:ext>
          </a:extLst>
        </xdr:cNvPr>
        <xdr:cNvSpPr>
          <a:spLocks noChangeAspect="1" noChangeArrowheads="1"/>
        </xdr:cNvSpPr>
      </xdr:nvSpPr>
      <xdr:spPr bwMode="auto">
        <a:xfrm>
          <a:off x="1605248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12" name="AutoShape 1109">
          <a:extLst>
            <a:ext uri="{FF2B5EF4-FFF2-40B4-BE49-F238E27FC236}">
              <a16:creationId xmlns:a16="http://schemas.microsoft.com/office/drawing/2014/main" id="{00000000-0008-0000-0200-000064020000}"/>
            </a:ext>
          </a:extLst>
        </xdr:cNvPr>
        <xdr:cNvSpPr>
          <a:spLocks noChangeAspect="1" noChangeArrowheads="1"/>
        </xdr:cNvSpPr>
      </xdr:nvSpPr>
      <xdr:spPr bwMode="auto">
        <a:xfrm>
          <a:off x="529304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613" name="AutoShape 1110">
          <a:extLst>
            <a:ext uri="{FF2B5EF4-FFF2-40B4-BE49-F238E27FC236}">
              <a16:creationId xmlns:a16="http://schemas.microsoft.com/office/drawing/2014/main" id="{00000000-0008-0000-0200-000065020000}"/>
            </a:ext>
          </a:extLst>
        </xdr:cNvPr>
        <xdr:cNvSpPr>
          <a:spLocks noChangeAspect="1" noChangeArrowheads="1"/>
        </xdr:cNvSpPr>
      </xdr:nvSpPr>
      <xdr:spPr bwMode="auto">
        <a:xfrm>
          <a:off x="53244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614" name="AutoShape 1111">
          <a:extLst>
            <a:ext uri="{FF2B5EF4-FFF2-40B4-BE49-F238E27FC236}">
              <a16:creationId xmlns:a16="http://schemas.microsoft.com/office/drawing/2014/main" id="{00000000-0008-0000-0200-000066020000}"/>
            </a:ext>
          </a:extLst>
        </xdr:cNvPr>
        <xdr:cNvSpPr>
          <a:spLocks noChangeAspect="1" noChangeArrowheads="1"/>
        </xdr:cNvSpPr>
      </xdr:nvSpPr>
      <xdr:spPr bwMode="auto">
        <a:xfrm>
          <a:off x="535590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15" name="AutoShape 1112">
          <a:extLst>
            <a:ext uri="{FF2B5EF4-FFF2-40B4-BE49-F238E27FC236}">
              <a16:creationId xmlns:a16="http://schemas.microsoft.com/office/drawing/2014/main" id="{00000000-0008-0000-0200-000067020000}"/>
            </a:ext>
          </a:extLst>
        </xdr:cNvPr>
        <xdr:cNvSpPr>
          <a:spLocks noChangeAspect="1" noChangeArrowheads="1"/>
        </xdr:cNvSpPr>
      </xdr:nvSpPr>
      <xdr:spPr bwMode="auto">
        <a:xfrm>
          <a:off x="1108614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16" name="AutoShape 1113">
          <a:extLst>
            <a:ext uri="{FF2B5EF4-FFF2-40B4-BE49-F238E27FC236}">
              <a16:creationId xmlns:a16="http://schemas.microsoft.com/office/drawing/2014/main" id="{00000000-0008-0000-0200-000068020000}"/>
            </a:ext>
          </a:extLst>
        </xdr:cNvPr>
        <xdr:cNvSpPr>
          <a:spLocks noChangeAspect="1" noChangeArrowheads="1"/>
        </xdr:cNvSpPr>
      </xdr:nvSpPr>
      <xdr:spPr bwMode="auto">
        <a:xfrm>
          <a:off x="111537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17" name="AutoShape 1114">
          <a:extLst>
            <a:ext uri="{FF2B5EF4-FFF2-40B4-BE49-F238E27FC236}">
              <a16:creationId xmlns:a16="http://schemas.microsoft.com/office/drawing/2014/main" id="{00000000-0008-0000-0200-000069020000}"/>
            </a:ext>
          </a:extLst>
        </xdr:cNvPr>
        <xdr:cNvSpPr>
          <a:spLocks noChangeAspect="1" noChangeArrowheads="1"/>
        </xdr:cNvSpPr>
      </xdr:nvSpPr>
      <xdr:spPr bwMode="auto">
        <a:xfrm>
          <a:off x="1582197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618" name="AutoShape 1115">
          <a:extLst>
            <a:ext uri="{FF2B5EF4-FFF2-40B4-BE49-F238E27FC236}">
              <a16:creationId xmlns:a16="http://schemas.microsoft.com/office/drawing/2014/main" id="{00000000-0008-0000-0200-00006A020000}"/>
            </a:ext>
          </a:extLst>
        </xdr:cNvPr>
        <xdr:cNvSpPr>
          <a:spLocks noChangeAspect="1" noChangeArrowheads="1"/>
        </xdr:cNvSpPr>
      </xdr:nvSpPr>
      <xdr:spPr bwMode="auto">
        <a:xfrm>
          <a:off x="1605248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19" name="AutoShape 1116">
          <a:extLst>
            <a:ext uri="{FF2B5EF4-FFF2-40B4-BE49-F238E27FC236}">
              <a16:creationId xmlns:a16="http://schemas.microsoft.com/office/drawing/2014/main" id="{00000000-0008-0000-0200-00006B020000}"/>
            </a:ext>
          </a:extLst>
        </xdr:cNvPr>
        <xdr:cNvSpPr>
          <a:spLocks noChangeAspect="1" noChangeArrowheads="1"/>
        </xdr:cNvSpPr>
      </xdr:nvSpPr>
      <xdr:spPr bwMode="auto">
        <a:xfrm>
          <a:off x="5293042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620" name="AutoShape 1117">
          <a:extLst>
            <a:ext uri="{FF2B5EF4-FFF2-40B4-BE49-F238E27FC236}">
              <a16:creationId xmlns:a16="http://schemas.microsoft.com/office/drawing/2014/main" id="{00000000-0008-0000-0200-00006C020000}"/>
            </a:ext>
          </a:extLst>
        </xdr:cNvPr>
        <xdr:cNvSpPr>
          <a:spLocks noChangeAspect="1" noChangeArrowheads="1"/>
        </xdr:cNvSpPr>
      </xdr:nvSpPr>
      <xdr:spPr bwMode="auto">
        <a:xfrm>
          <a:off x="53244750"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621" name="AutoShape 1118">
          <a:extLst>
            <a:ext uri="{FF2B5EF4-FFF2-40B4-BE49-F238E27FC236}">
              <a16:creationId xmlns:a16="http://schemas.microsoft.com/office/drawing/2014/main" id="{00000000-0008-0000-0200-00006D020000}"/>
            </a:ext>
          </a:extLst>
        </xdr:cNvPr>
        <xdr:cNvSpPr>
          <a:spLocks noChangeAspect="1" noChangeArrowheads="1"/>
        </xdr:cNvSpPr>
      </xdr:nvSpPr>
      <xdr:spPr bwMode="auto">
        <a:xfrm>
          <a:off x="5355907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22" name="AutoShape 1119">
          <a:extLst>
            <a:ext uri="{FF2B5EF4-FFF2-40B4-BE49-F238E27FC236}">
              <a16:creationId xmlns:a16="http://schemas.microsoft.com/office/drawing/2014/main" id="{00000000-0008-0000-0200-00006E020000}"/>
            </a:ext>
          </a:extLst>
        </xdr:cNvPr>
        <xdr:cNvSpPr>
          <a:spLocks noChangeAspect="1" noChangeArrowheads="1"/>
        </xdr:cNvSpPr>
      </xdr:nvSpPr>
      <xdr:spPr bwMode="auto">
        <a:xfrm>
          <a:off x="1108614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23" name="AutoShape 1120">
          <a:extLst>
            <a:ext uri="{FF2B5EF4-FFF2-40B4-BE49-F238E27FC236}">
              <a16:creationId xmlns:a16="http://schemas.microsoft.com/office/drawing/2014/main" id="{00000000-0008-0000-0200-00006F020000}"/>
            </a:ext>
          </a:extLst>
        </xdr:cNvPr>
        <xdr:cNvSpPr>
          <a:spLocks noChangeAspect="1" noChangeArrowheads="1"/>
        </xdr:cNvSpPr>
      </xdr:nvSpPr>
      <xdr:spPr bwMode="auto">
        <a:xfrm>
          <a:off x="111537750"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24" name="AutoShape 1121">
          <a:extLst>
            <a:ext uri="{FF2B5EF4-FFF2-40B4-BE49-F238E27FC236}">
              <a16:creationId xmlns:a16="http://schemas.microsoft.com/office/drawing/2014/main" id="{00000000-0008-0000-0200-000070020000}"/>
            </a:ext>
          </a:extLst>
        </xdr:cNvPr>
        <xdr:cNvSpPr>
          <a:spLocks noChangeAspect="1" noChangeArrowheads="1"/>
        </xdr:cNvSpPr>
      </xdr:nvSpPr>
      <xdr:spPr bwMode="auto">
        <a:xfrm>
          <a:off x="1582197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625" name="AutoShape 1122">
          <a:extLst>
            <a:ext uri="{FF2B5EF4-FFF2-40B4-BE49-F238E27FC236}">
              <a16:creationId xmlns:a16="http://schemas.microsoft.com/office/drawing/2014/main" id="{00000000-0008-0000-0200-000071020000}"/>
            </a:ext>
          </a:extLst>
        </xdr:cNvPr>
        <xdr:cNvSpPr>
          <a:spLocks noChangeAspect="1" noChangeArrowheads="1"/>
        </xdr:cNvSpPr>
      </xdr:nvSpPr>
      <xdr:spPr bwMode="auto">
        <a:xfrm>
          <a:off x="16052482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26" name="AutoShape 1123">
          <a:extLst>
            <a:ext uri="{FF2B5EF4-FFF2-40B4-BE49-F238E27FC236}">
              <a16:creationId xmlns:a16="http://schemas.microsoft.com/office/drawing/2014/main" id="{00000000-0008-0000-0200-000072020000}"/>
            </a:ext>
          </a:extLst>
        </xdr:cNvPr>
        <xdr:cNvSpPr>
          <a:spLocks noChangeAspect="1" noChangeArrowheads="1"/>
        </xdr:cNvSpPr>
      </xdr:nvSpPr>
      <xdr:spPr bwMode="auto">
        <a:xfrm>
          <a:off x="5293042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627" name="AutoShape 1124">
          <a:extLst>
            <a:ext uri="{FF2B5EF4-FFF2-40B4-BE49-F238E27FC236}">
              <a16:creationId xmlns:a16="http://schemas.microsoft.com/office/drawing/2014/main" id="{00000000-0008-0000-0200-000073020000}"/>
            </a:ext>
          </a:extLst>
        </xdr:cNvPr>
        <xdr:cNvSpPr>
          <a:spLocks noChangeAspect="1" noChangeArrowheads="1"/>
        </xdr:cNvSpPr>
      </xdr:nvSpPr>
      <xdr:spPr bwMode="auto">
        <a:xfrm>
          <a:off x="53244750"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28" name="AutoShape 1125">
          <a:extLst>
            <a:ext uri="{FF2B5EF4-FFF2-40B4-BE49-F238E27FC236}">
              <a16:creationId xmlns:a16="http://schemas.microsoft.com/office/drawing/2014/main" id="{00000000-0008-0000-0200-000074020000}"/>
            </a:ext>
          </a:extLst>
        </xdr:cNvPr>
        <xdr:cNvSpPr>
          <a:spLocks noChangeAspect="1" noChangeArrowheads="1"/>
        </xdr:cNvSpPr>
      </xdr:nvSpPr>
      <xdr:spPr bwMode="auto">
        <a:xfrm>
          <a:off x="1108614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29" name="AutoShape 1126">
          <a:extLst>
            <a:ext uri="{FF2B5EF4-FFF2-40B4-BE49-F238E27FC236}">
              <a16:creationId xmlns:a16="http://schemas.microsoft.com/office/drawing/2014/main" id="{00000000-0008-0000-0200-000075020000}"/>
            </a:ext>
          </a:extLst>
        </xdr:cNvPr>
        <xdr:cNvSpPr>
          <a:spLocks noChangeAspect="1" noChangeArrowheads="1"/>
        </xdr:cNvSpPr>
      </xdr:nvSpPr>
      <xdr:spPr bwMode="auto">
        <a:xfrm>
          <a:off x="1582197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30" name="AutoShape 1127">
          <a:extLst>
            <a:ext uri="{FF2B5EF4-FFF2-40B4-BE49-F238E27FC236}">
              <a16:creationId xmlns:a16="http://schemas.microsoft.com/office/drawing/2014/main" id="{00000000-0008-0000-0200-000076020000}"/>
            </a:ext>
          </a:extLst>
        </xdr:cNvPr>
        <xdr:cNvSpPr>
          <a:spLocks noChangeAspect="1" noChangeArrowheads="1"/>
        </xdr:cNvSpPr>
      </xdr:nvSpPr>
      <xdr:spPr bwMode="auto">
        <a:xfrm>
          <a:off x="529304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631" name="AutoShape 1128">
          <a:extLst>
            <a:ext uri="{FF2B5EF4-FFF2-40B4-BE49-F238E27FC236}">
              <a16:creationId xmlns:a16="http://schemas.microsoft.com/office/drawing/2014/main" id="{00000000-0008-0000-0200-000077020000}"/>
            </a:ext>
          </a:extLst>
        </xdr:cNvPr>
        <xdr:cNvSpPr>
          <a:spLocks noChangeAspect="1" noChangeArrowheads="1"/>
        </xdr:cNvSpPr>
      </xdr:nvSpPr>
      <xdr:spPr bwMode="auto">
        <a:xfrm>
          <a:off x="53244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632" name="AutoShape 1129">
          <a:extLst>
            <a:ext uri="{FF2B5EF4-FFF2-40B4-BE49-F238E27FC236}">
              <a16:creationId xmlns:a16="http://schemas.microsoft.com/office/drawing/2014/main" id="{00000000-0008-0000-0200-000078020000}"/>
            </a:ext>
          </a:extLst>
        </xdr:cNvPr>
        <xdr:cNvSpPr>
          <a:spLocks noChangeAspect="1" noChangeArrowheads="1"/>
        </xdr:cNvSpPr>
      </xdr:nvSpPr>
      <xdr:spPr bwMode="auto">
        <a:xfrm>
          <a:off x="535590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33" name="AutoShape 1130">
          <a:extLst>
            <a:ext uri="{FF2B5EF4-FFF2-40B4-BE49-F238E27FC236}">
              <a16:creationId xmlns:a16="http://schemas.microsoft.com/office/drawing/2014/main" id="{00000000-0008-0000-0200-000079020000}"/>
            </a:ext>
          </a:extLst>
        </xdr:cNvPr>
        <xdr:cNvSpPr>
          <a:spLocks noChangeAspect="1" noChangeArrowheads="1"/>
        </xdr:cNvSpPr>
      </xdr:nvSpPr>
      <xdr:spPr bwMode="auto">
        <a:xfrm>
          <a:off x="1108614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34" name="AutoShape 1131">
          <a:extLst>
            <a:ext uri="{FF2B5EF4-FFF2-40B4-BE49-F238E27FC236}">
              <a16:creationId xmlns:a16="http://schemas.microsoft.com/office/drawing/2014/main" id="{00000000-0008-0000-0200-00007A020000}"/>
            </a:ext>
          </a:extLst>
        </xdr:cNvPr>
        <xdr:cNvSpPr>
          <a:spLocks noChangeAspect="1" noChangeArrowheads="1"/>
        </xdr:cNvSpPr>
      </xdr:nvSpPr>
      <xdr:spPr bwMode="auto">
        <a:xfrm>
          <a:off x="111537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35" name="AutoShape 1132">
          <a:extLst>
            <a:ext uri="{FF2B5EF4-FFF2-40B4-BE49-F238E27FC236}">
              <a16:creationId xmlns:a16="http://schemas.microsoft.com/office/drawing/2014/main" id="{00000000-0008-0000-0200-00007B020000}"/>
            </a:ext>
          </a:extLst>
        </xdr:cNvPr>
        <xdr:cNvSpPr>
          <a:spLocks noChangeAspect="1" noChangeArrowheads="1"/>
        </xdr:cNvSpPr>
      </xdr:nvSpPr>
      <xdr:spPr bwMode="auto">
        <a:xfrm>
          <a:off x="1582197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636" name="AutoShape 1133">
          <a:extLst>
            <a:ext uri="{FF2B5EF4-FFF2-40B4-BE49-F238E27FC236}">
              <a16:creationId xmlns:a16="http://schemas.microsoft.com/office/drawing/2014/main" id="{00000000-0008-0000-0200-00007C020000}"/>
            </a:ext>
          </a:extLst>
        </xdr:cNvPr>
        <xdr:cNvSpPr>
          <a:spLocks noChangeAspect="1" noChangeArrowheads="1"/>
        </xdr:cNvSpPr>
      </xdr:nvSpPr>
      <xdr:spPr bwMode="auto">
        <a:xfrm>
          <a:off x="1605248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37" name="AutoShape 1134">
          <a:extLst>
            <a:ext uri="{FF2B5EF4-FFF2-40B4-BE49-F238E27FC236}">
              <a16:creationId xmlns:a16="http://schemas.microsoft.com/office/drawing/2014/main" id="{00000000-0008-0000-0200-00007D020000}"/>
            </a:ext>
          </a:extLst>
        </xdr:cNvPr>
        <xdr:cNvSpPr>
          <a:spLocks noChangeAspect="1" noChangeArrowheads="1"/>
        </xdr:cNvSpPr>
      </xdr:nvSpPr>
      <xdr:spPr bwMode="auto">
        <a:xfrm>
          <a:off x="1108614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38" name="AutoShape 1135">
          <a:extLst>
            <a:ext uri="{FF2B5EF4-FFF2-40B4-BE49-F238E27FC236}">
              <a16:creationId xmlns:a16="http://schemas.microsoft.com/office/drawing/2014/main" id="{00000000-0008-0000-0200-00007E020000}"/>
            </a:ext>
          </a:extLst>
        </xdr:cNvPr>
        <xdr:cNvSpPr>
          <a:spLocks noChangeAspect="1" noChangeArrowheads="1"/>
        </xdr:cNvSpPr>
      </xdr:nvSpPr>
      <xdr:spPr bwMode="auto">
        <a:xfrm>
          <a:off x="11153775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39" name="AutoShape 1136">
          <a:extLst>
            <a:ext uri="{FF2B5EF4-FFF2-40B4-BE49-F238E27FC236}">
              <a16:creationId xmlns:a16="http://schemas.microsoft.com/office/drawing/2014/main" id="{00000000-0008-0000-0200-00007F020000}"/>
            </a:ext>
          </a:extLst>
        </xdr:cNvPr>
        <xdr:cNvSpPr>
          <a:spLocks noChangeAspect="1" noChangeArrowheads="1"/>
        </xdr:cNvSpPr>
      </xdr:nvSpPr>
      <xdr:spPr bwMode="auto">
        <a:xfrm>
          <a:off x="1582197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640" name="AutoShape 1137">
          <a:extLst>
            <a:ext uri="{FF2B5EF4-FFF2-40B4-BE49-F238E27FC236}">
              <a16:creationId xmlns:a16="http://schemas.microsoft.com/office/drawing/2014/main" id="{00000000-0008-0000-0200-000080020000}"/>
            </a:ext>
          </a:extLst>
        </xdr:cNvPr>
        <xdr:cNvSpPr>
          <a:spLocks noChangeAspect="1" noChangeArrowheads="1"/>
        </xdr:cNvSpPr>
      </xdr:nvSpPr>
      <xdr:spPr bwMode="auto">
        <a:xfrm>
          <a:off x="16424910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41" name="AutoShape 1138">
          <a:extLst>
            <a:ext uri="{FF2B5EF4-FFF2-40B4-BE49-F238E27FC236}">
              <a16:creationId xmlns:a16="http://schemas.microsoft.com/office/drawing/2014/main" id="{00000000-0008-0000-0200-000081020000}"/>
            </a:ext>
          </a:extLst>
        </xdr:cNvPr>
        <xdr:cNvSpPr>
          <a:spLocks noChangeAspect="1" noChangeArrowheads="1"/>
        </xdr:cNvSpPr>
      </xdr:nvSpPr>
      <xdr:spPr bwMode="auto">
        <a:xfrm>
          <a:off x="1108614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42" name="AutoShape 1139">
          <a:extLst>
            <a:ext uri="{FF2B5EF4-FFF2-40B4-BE49-F238E27FC236}">
              <a16:creationId xmlns:a16="http://schemas.microsoft.com/office/drawing/2014/main" id="{00000000-0008-0000-0200-000082020000}"/>
            </a:ext>
          </a:extLst>
        </xdr:cNvPr>
        <xdr:cNvSpPr>
          <a:spLocks noChangeAspect="1" noChangeArrowheads="1"/>
        </xdr:cNvSpPr>
      </xdr:nvSpPr>
      <xdr:spPr bwMode="auto">
        <a:xfrm>
          <a:off x="1582197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43" name="AutoShape 1140">
          <a:extLst>
            <a:ext uri="{FF2B5EF4-FFF2-40B4-BE49-F238E27FC236}">
              <a16:creationId xmlns:a16="http://schemas.microsoft.com/office/drawing/2014/main" id="{00000000-0008-0000-0200-000083020000}"/>
            </a:ext>
          </a:extLst>
        </xdr:cNvPr>
        <xdr:cNvSpPr>
          <a:spLocks noChangeAspect="1" noChangeArrowheads="1"/>
        </xdr:cNvSpPr>
      </xdr:nvSpPr>
      <xdr:spPr bwMode="auto">
        <a:xfrm>
          <a:off x="1108614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44" name="AutoShape 1141">
          <a:extLst>
            <a:ext uri="{FF2B5EF4-FFF2-40B4-BE49-F238E27FC236}">
              <a16:creationId xmlns:a16="http://schemas.microsoft.com/office/drawing/2014/main" id="{00000000-0008-0000-0200-000084020000}"/>
            </a:ext>
          </a:extLst>
        </xdr:cNvPr>
        <xdr:cNvSpPr>
          <a:spLocks noChangeAspect="1" noChangeArrowheads="1"/>
        </xdr:cNvSpPr>
      </xdr:nvSpPr>
      <xdr:spPr bwMode="auto">
        <a:xfrm>
          <a:off x="1582197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645" name="AutoShape 1142">
          <a:extLst>
            <a:ext uri="{FF2B5EF4-FFF2-40B4-BE49-F238E27FC236}">
              <a16:creationId xmlns:a16="http://schemas.microsoft.com/office/drawing/2014/main" id="{00000000-0008-0000-0200-000085020000}"/>
            </a:ext>
          </a:extLst>
        </xdr:cNvPr>
        <xdr:cNvSpPr>
          <a:spLocks noChangeAspect="1" noChangeArrowheads="1"/>
        </xdr:cNvSpPr>
      </xdr:nvSpPr>
      <xdr:spPr bwMode="auto">
        <a:xfrm>
          <a:off x="16052482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46" name="AutoShape 1143">
          <a:extLst>
            <a:ext uri="{FF2B5EF4-FFF2-40B4-BE49-F238E27FC236}">
              <a16:creationId xmlns:a16="http://schemas.microsoft.com/office/drawing/2014/main" id="{00000000-0008-0000-0200-000086020000}"/>
            </a:ext>
          </a:extLst>
        </xdr:cNvPr>
        <xdr:cNvSpPr>
          <a:spLocks noChangeAspect="1" noChangeArrowheads="1"/>
        </xdr:cNvSpPr>
      </xdr:nvSpPr>
      <xdr:spPr bwMode="auto">
        <a:xfrm>
          <a:off x="529304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47" name="AutoShape 1144">
          <a:extLst>
            <a:ext uri="{FF2B5EF4-FFF2-40B4-BE49-F238E27FC236}">
              <a16:creationId xmlns:a16="http://schemas.microsoft.com/office/drawing/2014/main" id="{00000000-0008-0000-0200-000087020000}"/>
            </a:ext>
          </a:extLst>
        </xdr:cNvPr>
        <xdr:cNvSpPr>
          <a:spLocks noChangeAspect="1" noChangeArrowheads="1"/>
        </xdr:cNvSpPr>
      </xdr:nvSpPr>
      <xdr:spPr bwMode="auto">
        <a:xfrm>
          <a:off x="1108614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48" name="AutoShape 1145">
          <a:extLst>
            <a:ext uri="{FF2B5EF4-FFF2-40B4-BE49-F238E27FC236}">
              <a16:creationId xmlns:a16="http://schemas.microsoft.com/office/drawing/2014/main" id="{00000000-0008-0000-0200-000088020000}"/>
            </a:ext>
          </a:extLst>
        </xdr:cNvPr>
        <xdr:cNvSpPr>
          <a:spLocks noChangeAspect="1" noChangeArrowheads="1"/>
        </xdr:cNvSpPr>
      </xdr:nvSpPr>
      <xdr:spPr bwMode="auto">
        <a:xfrm>
          <a:off x="111537750"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49" name="AutoShape 1146">
          <a:extLst>
            <a:ext uri="{FF2B5EF4-FFF2-40B4-BE49-F238E27FC236}">
              <a16:creationId xmlns:a16="http://schemas.microsoft.com/office/drawing/2014/main" id="{00000000-0008-0000-0200-000089020000}"/>
            </a:ext>
          </a:extLst>
        </xdr:cNvPr>
        <xdr:cNvSpPr>
          <a:spLocks noChangeAspect="1" noChangeArrowheads="1"/>
        </xdr:cNvSpPr>
      </xdr:nvSpPr>
      <xdr:spPr bwMode="auto">
        <a:xfrm>
          <a:off x="1582197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650" name="AutoShape 1147">
          <a:extLst>
            <a:ext uri="{FF2B5EF4-FFF2-40B4-BE49-F238E27FC236}">
              <a16:creationId xmlns:a16="http://schemas.microsoft.com/office/drawing/2014/main" id="{00000000-0008-0000-0200-00008A020000}"/>
            </a:ext>
          </a:extLst>
        </xdr:cNvPr>
        <xdr:cNvSpPr>
          <a:spLocks noChangeAspect="1" noChangeArrowheads="1"/>
        </xdr:cNvSpPr>
      </xdr:nvSpPr>
      <xdr:spPr bwMode="auto">
        <a:xfrm>
          <a:off x="1605248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51" name="AutoShape 1148">
          <a:extLst>
            <a:ext uri="{FF2B5EF4-FFF2-40B4-BE49-F238E27FC236}">
              <a16:creationId xmlns:a16="http://schemas.microsoft.com/office/drawing/2014/main" id="{00000000-0008-0000-0200-00008B020000}"/>
            </a:ext>
          </a:extLst>
        </xdr:cNvPr>
        <xdr:cNvSpPr>
          <a:spLocks noChangeAspect="1" noChangeArrowheads="1"/>
        </xdr:cNvSpPr>
      </xdr:nvSpPr>
      <xdr:spPr bwMode="auto">
        <a:xfrm>
          <a:off x="5293042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652" name="AutoShape 1149">
          <a:extLst>
            <a:ext uri="{FF2B5EF4-FFF2-40B4-BE49-F238E27FC236}">
              <a16:creationId xmlns:a16="http://schemas.microsoft.com/office/drawing/2014/main" id="{00000000-0008-0000-0200-00008C020000}"/>
            </a:ext>
          </a:extLst>
        </xdr:cNvPr>
        <xdr:cNvSpPr>
          <a:spLocks noChangeAspect="1" noChangeArrowheads="1"/>
        </xdr:cNvSpPr>
      </xdr:nvSpPr>
      <xdr:spPr bwMode="auto">
        <a:xfrm>
          <a:off x="53244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653" name="AutoShape 1150">
          <a:extLst>
            <a:ext uri="{FF2B5EF4-FFF2-40B4-BE49-F238E27FC236}">
              <a16:creationId xmlns:a16="http://schemas.microsoft.com/office/drawing/2014/main" id="{00000000-0008-0000-0200-00008D020000}"/>
            </a:ext>
          </a:extLst>
        </xdr:cNvPr>
        <xdr:cNvSpPr>
          <a:spLocks noChangeAspect="1" noChangeArrowheads="1"/>
        </xdr:cNvSpPr>
      </xdr:nvSpPr>
      <xdr:spPr bwMode="auto">
        <a:xfrm>
          <a:off x="535590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654" name="AutoShape 1151">
          <a:extLst>
            <a:ext uri="{FF2B5EF4-FFF2-40B4-BE49-F238E27FC236}">
              <a16:creationId xmlns:a16="http://schemas.microsoft.com/office/drawing/2014/main" id="{00000000-0008-0000-0200-00008E020000}"/>
            </a:ext>
          </a:extLst>
        </xdr:cNvPr>
        <xdr:cNvSpPr>
          <a:spLocks noChangeAspect="1" noChangeArrowheads="1"/>
        </xdr:cNvSpPr>
      </xdr:nvSpPr>
      <xdr:spPr bwMode="auto">
        <a:xfrm>
          <a:off x="5387340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55" name="AutoShape 1152">
          <a:extLst>
            <a:ext uri="{FF2B5EF4-FFF2-40B4-BE49-F238E27FC236}">
              <a16:creationId xmlns:a16="http://schemas.microsoft.com/office/drawing/2014/main" id="{00000000-0008-0000-0200-00008F020000}"/>
            </a:ext>
          </a:extLst>
        </xdr:cNvPr>
        <xdr:cNvSpPr>
          <a:spLocks noChangeAspect="1" noChangeArrowheads="1"/>
        </xdr:cNvSpPr>
      </xdr:nvSpPr>
      <xdr:spPr bwMode="auto">
        <a:xfrm>
          <a:off x="1108614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56" name="AutoShape 1153">
          <a:extLst>
            <a:ext uri="{FF2B5EF4-FFF2-40B4-BE49-F238E27FC236}">
              <a16:creationId xmlns:a16="http://schemas.microsoft.com/office/drawing/2014/main" id="{00000000-0008-0000-0200-000090020000}"/>
            </a:ext>
          </a:extLst>
        </xdr:cNvPr>
        <xdr:cNvSpPr>
          <a:spLocks noChangeAspect="1" noChangeArrowheads="1"/>
        </xdr:cNvSpPr>
      </xdr:nvSpPr>
      <xdr:spPr bwMode="auto">
        <a:xfrm>
          <a:off x="111537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57" name="AutoShape 1154">
          <a:extLst>
            <a:ext uri="{FF2B5EF4-FFF2-40B4-BE49-F238E27FC236}">
              <a16:creationId xmlns:a16="http://schemas.microsoft.com/office/drawing/2014/main" id="{00000000-0008-0000-0200-000091020000}"/>
            </a:ext>
          </a:extLst>
        </xdr:cNvPr>
        <xdr:cNvSpPr>
          <a:spLocks noChangeAspect="1" noChangeArrowheads="1"/>
        </xdr:cNvSpPr>
      </xdr:nvSpPr>
      <xdr:spPr bwMode="auto">
        <a:xfrm>
          <a:off x="1582197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58" name="AutoShape 1155">
          <a:extLst>
            <a:ext uri="{FF2B5EF4-FFF2-40B4-BE49-F238E27FC236}">
              <a16:creationId xmlns:a16="http://schemas.microsoft.com/office/drawing/2014/main" id="{00000000-0008-0000-0200-000092020000}"/>
            </a:ext>
          </a:extLst>
        </xdr:cNvPr>
        <xdr:cNvSpPr>
          <a:spLocks noChangeAspect="1" noChangeArrowheads="1"/>
        </xdr:cNvSpPr>
      </xdr:nvSpPr>
      <xdr:spPr bwMode="auto">
        <a:xfrm>
          <a:off x="5293042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659" name="AutoShape 1156">
          <a:extLst>
            <a:ext uri="{FF2B5EF4-FFF2-40B4-BE49-F238E27FC236}">
              <a16:creationId xmlns:a16="http://schemas.microsoft.com/office/drawing/2014/main" id="{00000000-0008-0000-0200-000093020000}"/>
            </a:ext>
          </a:extLst>
        </xdr:cNvPr>
        <xdr:cNvSpPr>
          <a:spLocks noChangeAspect="1" noChangeArrowheads="1"/>
        </xdr:cNvSpPr>
      </xdr:nvSpPr>
      <xdr:spPr bwMode="auto">
        <a:xfrm>
          <a:off x="53244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60" name="AutoShape 1157">
          <a:extLst>
            <a:ext uri="{FF2B5EF4-FFF2-40B4-BE49-F238E27FC236}">
              <a16:creationId xmlns:a16="http://schemas.microsoft.com/office/drawing/2014/main" id="{00000000-0008-0000-0200-000094020000}"/>
            </a:ext>
          </a:extLst>
        </xdr:cNvPr>
        <xdr:cNvSpPr>
          <a:spLocks noChangeAspect="1" noChangeArrowheads="1"/>
        </xdr:cNvSpPr>
      </xdr:nvSpPr>
      <xdr:spPr bwMode="auto">
        <a:xfrm>
          <a:off x="1108614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61" name="AutoShape 1158">
          <a:extLst>
            <a:ext uri="{FF2B5EF4-FFF2-40B4-BE49-F238E27FC236}">
              <a16:creationId xmlns:a16="http://schemas.microsoft.com/office/drawing/2014/main" id="{00000000-0008-0000-0200-000095020000}"/>
            </a:ext>
          </a:extLst>
        </xdr:cNvPr>
        <xdr:cNvSpPr>
          <a:spLocks noChangeAspect="1" noChangeArrowheads="1"/>
        </xdr:cNvSpPr>
      </xdr:nvSpPr>
      <xdr:spPr bwMode="auto">
        <a:xfrm>
          <a:off x="111537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62" name="AutoShape 1159">
          <a:extLst>
            <a:ext uri="{FF2B5EF4-FFF2-40B4-BE49-F238E27FC236}">
              <a16:creationId xmlns:a16="http://schemas.microsoft.com/office/drawing/2014/main" id="{00000000-0008-0000-0200-000096020000}"/>
            </a:ext>
          </a:extLst>
        </xdr:cNvPr>
        <xdr:cNvSpPr>
          <a:spLocks noChangeAspect="1" noChangeArrowheads="1"/>
        </xdr:cNvSpPr>
      </xdr:nvSpPr>
      <xdr:spPr bwMode="auto">
        <a:xfrm>
          <a:off x="1582197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63" name="AutoShape 1160">
          <a:extLst>
            <a:ext uri="{FF2B5EF4-FFF2-40B4-BE49-F238E27FC236}">
              <a16:creationId xmlns:a16="http://schemas.microsoft.com/office/drawing/2014/main" id="{00000000-0008-0000-0200-000097020000}"/>
            </a:ext>
          </a:extLst>
        </xdr:cNvPr>
        <xdr:cNvSpPr>
          <a:spLocks noChangeAspect="1" noChangeArrowheads="1"/>
        </xdr:cNvSpPr>
      </xdr:nvSpPr>
      <xdr:spPr bwMode="auto">
        <a:xfrm>
          <a:off x="5293042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64" name="AutoShape 1161">
          <a:extLst>
            <a:ext uri="{FF2B5EF4-FFF2-40B4-BE49-F238E27FC236}">
              <a16:creationId xmlns:a16="http://schemas.microsoft.com/office/drawing/2014/main" id="{00000000-0008-0000-0200-000098020000}"/>
            </a:ext>
          </a:extLst>
        </xdr:cNvPr>
        <xdr:cNvSpPr>
          <a:spLocks noChangeAspect="1" noChangeArrowheads="1"/>
        </xdr:cNvSpPr>
      </xdr:nvSpPr>
      <xdr:spPr bwMode="auto">
        <a:xfrm>
          <a:off x="1108614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65" name="AutoShape 1162">
          <a:extLst>
            <a:ext uri="{FF2B5EF4-FFF2-40B4-BE49-F238E27FC236}">
              <a16:creationId xmlns:a16="http://schemas.microsoft.com/office/drawing/2014/main" id="{00000000-0008-0000-0200-000099020000}"/>
            </a:ext>
          </a:extLst>
        </xdr:cNvPr>
        <xdr:cNvSpPr>
          <a:spLocks noChangeAspect="1" noChangeArrowheads="1"/>
        </xdr:cNvSpPr>
      </xdr:nvSpPr>
      <xdr:spPr bwMode="auto">
        <a:xfrm>
          <a:off x="1582197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66" name="AutoShape 1163">
          <a:extLst>
            <a:ext uri="{FF2B5EF4-FFF2-40B4-BE49-F238E27FC236}">
              <a16:creationId xmlns:a16="http://schemas.microsoft.com/office/drawing/2014/main" id="{00000000-0008-0000-0200-00009A020000}"/>
            </a:ext>
          </a:extLst>
        </xdr:cNvPr>
        <xdr:cNvSpPr>
          <a:spLocks noChangeAspect="1" noChangeArrowheads="1"/>
        </xdr:cNvSpPr>
      </xdr:nvSpPr>
      <xdr:spPr bwMode="auto">
        <a:xfrm>
          <a:off x="1108614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67" name="AutoShape 1164">
          <a:extLst>
            <a:ext uri="{FF2B5EF4-FFF2-40B4-BE49-F238E27FC236}">
              <a16:creationId xmlns:a16="http://schemas.microsoft.com/office/drawing/2014/main" id="{00000000-0008-0000-0200-00009B020000}"/>
            </a:ext>
          </a:extLst>
        </xdr:cNvPr>
        <xdr:cNvSpPr>
          <a:spLocks noChangeAspect="1" noChangeArrowheads="1"/>
        </xdr:cNvSpPr>
      </xdr:nvSpPr>
      <xdr:spPr bwMode="auto">
        <a:xfrm>
          <a:off x="1582197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68" name="AutoShape 1165">
          <a:extLst>
            <a:ext uri="{FF2B5EF4-FFF2-40B4-BE49-F238E27FC236}">
              <a16:creationId xmlns:a16="http://schemas.microsoft.com/office/drawing/2014/main" id="{00000000-0008-0000-0200-00009C020000}"/>
            </a:ext>
          </a:extLst>
        </xdr:cNvPr>
        <xdr:cNvSpPr>
          <a:spLocks noChangeAspect="1" noChangeArrowheads="1"/>
        </xdr:cNvSpPr>
      </xdr:nvSpPr>
      <xdr:spPr bwMode="auto">
        <a:xfrm>
          <a:off x="1108614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69" name="AutoShape 1166">
          <a:extLst>
            <a:ext uri="{FF2B5EF4-FFF2-40B4-BE49-F238E27FC236}">
              <a16:creationId xmlns:a16="http://schemas.microsoft.com/office/drawing/2014/main" id="{00000000-0008-0000-0200-00009D020000}"/>
            </a:ext>
          </a:extLst>
        </xdr:cNvPr>
        <xdr:cNvSpPr>
          <a:spLocks noChangeAspect="1" noChangeArrowheads="1"/>
        </xdr:cNvSpPr>
      </xdr:nvSpPr>
      <xdr:spPr bwMode="auto">
        <a:xfrm>
          <a:off x="1582197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70" name="AutoShape 1167">
          <a:extLst>
            <a:ext uri="{FF2B5EF4-FFF2-40B4-BE49-F238E27FC236}">
              <a16:creationId xmlns:a16="http://schemas.microsoft.com/office/drawing/2014/main" id="{00000000-0008-0000-0200-00009E020000}"/>
            </a:ext>
          </a:extLst>
        </xdr:cNvPr>
        <xdr:cNvSpPr>
          <a:spLocks noChangeAspect="1" noChangeArrowheads="1"/>
        </xdr:cNvSpPr>
      </xdr:nvSpPr>
      <xdr:spPr bwMode="auto">
        <a:xfrm>
          <a:off x="5293042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71" name="AutoShape 1168">
          <a:extLst>
            <a:ext uri="{FF2B5EF4-FFF2-40B4-BE49-F238E27FC236}">
              <a16:creationId xmlns:a16="http://schemas.microsoft.com/office/drawing/2014/main" id="{00000000-0008-0000-0200-00009F020000}"/>
            </a:ext>
          </a:extLst>
        </xdr:cNvPr>
        <xdr:cNvSpPr>
          <a:spLocks noChangeAspect="1" noChangeArrowheads="1"/>
        </xdr:cNvSpPr>
      </xdr:nvSpPr>
      <xdr:spPr bwMode="auto">
        <a:xfrm>
          <a:off x="1108614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72" name="AutoShape 1169">
          <a:extLst>
            <a:ext uri="{FF2B5EF4-FFF2-40B4-BE49-F238E27FC236}">
              <a16:creationId xmlns:a16="http://schemas.microsoft.com/office/drawing/2014/main" id="{00000000-0008-0000-0200-0000A0020000}"/>
            </a:ext>
          </a:extLst>
        </xdr:cNvPr>
        <xdr:cNvSpPr>
          <a:spLocks noChangeAspect="1" noChangeArrowheads="1"/>
        </xdr:cNvSpPr>
      </xdr:nvSpPr>
      <xdr:spPr bwMode="auto">
        <a:xfrm>
          <a:off x="1582197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73" name="AutoShape 1170">
          <a:extLst>
            <a:ext uri="{FF2B5EF4-FFF2-40B4-BE49-F238E27FC236}">
              <a16:creationId xmlns:a16="http://schemas.microsoft.com/office/drawing/2014/main" id="{00000000-0008-0000-0200-0000A1020000}"/>
            </a:ext>
          </a:extLst>
        </xdr:cNvPr>
        <xdr:cNvSpPr>
          <a:spLocks noChangeAspect="1" noChangeArrowheads="1"/>
        </xdr:cNvSpPr>
      </xdr:nvSpPr>
      <xdr:spPr bwMode="auto">
        <a:xfrm>
          <a:off x="529304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674" name="AutoShape 1171">
          <a:extLst>
            <a:ext uri="{FF2B5EF4-FFF2-40B4-BE49-F238E27FC236}">
              <a16:creationId xmlns:a16="http://schemas.microsoft.com/office/drawing/2014/main" id="{00000000-0008-0000-0200-0000A2020000}"/>
            </a:ext>
          </a:extLst>
        </xdr:cNvPr>
        <xdr:cNvSpPr>
          <a:spLocks noChangeAspect="1" noChangeArrowheads="1"/>
        </xdr:cNvSpPr>
      </xdr:nvSpPr>
      <xdr:spPr bwMode="auto">
        <a:xfrm>
          <a:off x="53244750"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675" name="AutoShape 1172">
          <a:extLst>
            <a:ext uri="{FF2B5EF4-FFF2-40B4-BE49-F238E27FC236}">
              <a16:creationId xmlns:a16="http://schemas.microsoft.com/office/drawing/2014/main" id="{00000000-0008-0000-0200-0000A3020000}"/>
            </a:ext>
          </a:extLst>
        </xdr:cNvPr>
        <xdr:cNvSpPr>
          <a:spLocks noChangeAspect="1" noChangeArrowheads="1"/>
        </xdr:cNvSpPr>
      </xdr:nvSpPr>
      <xdr:spPr bwMode="auto">
        <a:xfrm>
          <a:off x="535590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76" name="AutoShape 1173">
          <a:extLst>
            <a:ext uri="{FF2B5EF4-FFF2-40B4-BE49-F238E27FC236}">
              <a16:creationId xmlns:a16="http://schemas.microsoft.com/office/drawing/2014/main" id="{00000000-0008-0000-0200-0000A4020000}"/>
            </a:ext>
          </a:extLst>
        </xdr:cNvPr>
        <xdr:cNvSpPr>
          <a:spLocks noChangeAspect="1" noChangeArrowheads="1"/>
        </xdr:cNvSpPr>
      </xdr:nvSpPr>
      <xdr:spPr bwMode="auto">
        <a:xfrm>
          <a:off x="1108614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77" name="AutoShape 1174">
          <a:extLst>
            <a:ext uri="{FF2B5EF4-FFF2-40B4-BE49-F238E27FC236}">
              <a16:creationId xmlns:a16="http://schemas.microsoft.com/office/drawing/2014/main" id="{00000000-0008-0000-0200-0000A5020000}"/>
            </a:ext>
          </a:extLst>
        </xdr:cNvPr>
        <xdr:cNvSpPr>
          <a:spLocks noChangeAspect="1" noChangeArrowheads="1"/>
        </xdr:cNvSpPr>
      </xdr:nvSpPr>
      <xdr:spPr bwMode="auto">
        <a:xfrm>
          <a:off x="1582197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678" name="AutoShape 1175">
          <a:extLst>
            <a:ext uri="{FF2B5EF4-FFF2-40B4-BE49-F238E27FC236}">
              <a16:creationId xmlns:a16="http://schemas.microsoft.com/office/drawing/2014/main" id="{00000000-0008-0000-0200-0000A6020000}"/>
            </a:ext>
          </a:extLst>
        </xdr:cNvPr>
        <xdr:cNvSpPr>
          <a:spLocks noChangeAspect="1" noChangeArrowheads="1"/>
        </xdr:cNvSpPr>
      </xdr:nvSpPr>
      <xdr:spPr bwMode="auto">
        <a:xfrm>
          <a:off x="1605248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79" name="AutoShape 1176">
          <a:extLst>
            <a:ext uri="{FF2B5EF4-FFF2-40B4-BE49-F238E27FC236}">
              <a16:creationId xmlns:a16="http://schemas.microsoft.com/office/drawing/2014/main" id="{00000000-0008-0000-0200-0000A7020000}"/>
            </a:ext>
          </a:extLst>
        </xdr:cNvPr>
        <xdr:cNvSpPr>
          <a:spLocks noChangeAspect="1" noChangeArrowheads="1"/>
        </xdr:cNvSpPr>
      </xdr:nvSpPr>
      <xdr:spPr bwMode="auto">
        <a:xfrm>
          <a:off x="529304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680" name="AutoShape 1177">
          <a:extLst>
            <a:ext uri="{FF2B5EF4-FFF2-40B4-BE49-F238E27FC236}">
              <a16:creationId xmlns:a16="http://schemas.microsoft.com/office/drawing/2014/main" id="{00000000-0008-0000-0200-0000A8020000}"/>
            </a:ext>
          </a:extLst>
        </xdr:cNvPr>
        <xdr:cNvSpPr>
          <a:spLocks noChangeAspect="1" noChangeArrowheads="1"/>
        </xdr:cNvSpPr>
      </xdr:nvSpPr>
      <xdr:spPr bwMode="auto">
        <a:xfrm>
          <a:off x="53244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681" name="AutoShape 1178">
          <a:extLst>
            <a:ext uri="{FF2B5EF4-FFF2-40B4-BE49-F238E27FC236}">
              <a16:creationId xmlns:a16="http://schemas.microsoft.com/office/drawing/2014/main" id="{00000000-0008-0000-0200-0000A9020000}"/>
            </a:ext>
          </a:extLst>
        </xdr:cNvPr>
        <xdr:cNvSpPr>
          <a:spLocks noChangeAspect="1" noChangeArrowheads="1"/>
        </xdr:cNvSpPr>
      </xdr:nvSpPr>
      <xdr:spPr bwMode="auto">
        <a:xfrm>
          <a:off x="535590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682" name="AutoShape 1179">
          <a:extLst>
            <a:ext uri="{FF2B5EF4-FFF2-40B4-BE49-F238E27FC236}">
              <a16:creationId xmlns:a16="http://schemas.microsoft.com/office/drawing/2014/main" id="{00000000-0008-0000-0200-0000AA020000}"/>
            </a:ext>
          </a:extLst>
        </xdr:cNvPr>
        <xdr:cNvSpPr>
          <a:spLocks noChangeAspect="1" noChangeArrowheads="1"/>
        </xdr:cNvSpPr>
      </xdr:nvSpPr>
      <xdr:spPr bwMode="auto">
        <a:xfrm>
          <a:off x="5387340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3</xdr:row>
      <xdr:rowOff>0</xdr:rowOff>
    </xdr:from>
    <xdr:to>
      <xdr:col>35</xdr:col>
      <xdr:colOff>304800</xdr:colOff>
      <xdr:row>4</xdr:row>
      <xdr:rowOff>104775</xdr:rowOff>
    </xdr:to>
    <xdr:sp macro="" textlink="">
      <xdr:nvSpPr>
        <xdr:cNvPr id="683" name="AutoShape 1180">
          <a:extLst>
            <a:ext uri="{FF2B5EF4-FFF2-40B4-BE49-F238E27FC236}">
              <a16:creationId xmlns:a16="http://schemas.microsoft.com/office/drawing/2014/main" id="{00000000-0008-0000-0200-0000AB020000}"/>
            </a:ext>
          </a:extLst>
        </xdr:cNvPr>
        <xdr:cNvSpPr>
          <a:spLocks noChangeAspect="1" noChangeArrowheads="1"/>
        </xdr:cNvSpPr>
      </xdr:nvSpPr>
      <xdr:spPr bwMode="auto">
        <a:xfrm>
          <a:off x="541877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84" name="AutoShape 1181">
          <a:extLst>
            <a:ext uri="{FF2B5EF4-FFF2-40B4-BE49-F238E27FC236}">
              <a16:creationId xmlns:a16="http://schemas.microsoft.com/office/drawing/2014/main" id="{00000000-0008-0000-0200-0000AC020000}"/>
            </a:ext>
          </a:extLst>
        </xdr:cNvPr>
        <xdr:cNvSpPr>
          <a:spLocks noChangeAspect="1" noChangeArrowheads="1"/>
        </xdr:cNvSpPr>
      </xdr:nvSpPr>
      <xdr:spPr bwMode="auto">
        <a:xfrm>
          <a:off x="1108614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85" name="AutoShape 1182">
          <a:extLst>
            <a:ext uri="{FF2B5EF4-FFF2-40B4-BE49-F238E27FC236}">
              <a16:creationId xmlns:a16="http://schemas.microsoft.com/office/drawing/2014/main" id="{00000000-0008-0000-0200-0000AD020000}"/>
            </a:ext>
          </a:extLst>
        </xdr:cNvPr>
        <xdr:cNvSpPr>
          <a:spLocks noChangeAspect="1" noChangeArrowheads="1"/>
        </xdr:cNvSpPr>
      </xdr:nvSpPr>
      <xdr:spPr bwMode="auto">
        <a:xfrm>
          <a:off x="111537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86" name="AutoShape 1183">
          <a:extLst>
            <a:ext uri="{FF2B5EF4-FFF2-40B4-BE49-F238E27FC236}">
              <a16:creationId xmlns:a16="http://schemas.microsoft.com/office/drawing/2014/main" id="{00000000-0008-0000-0200-0000AE020000}"/>
            </a:ext>
          </a:extLst>
        </xdr:cNvPr>
        <xdr:cNvSpPr>
          <a:spLocks noChangeAspect="1" noChangeArrowheads="1"/>
        </xdr:cNvSpPr>
      </xdr:nvSpPr>
      <xdr:spPr bwMode="auto">
        <a:xfrm>
          <a:off x="1582197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87" name="AutoShape 1184">
          <a:extLst>
            <a:ext uri="{FF2B5EF4-FFF2-40B4-BE49-F238E27FC236}">
              <a16:creationId xmlns:a16="http://schemas.microsoft.com/office/drawing/2014/main" id="{00000000-0008-0000-0200-0000AF020000}"/>
            </a:ext>
          </a:extLst>
        </xdr:cNvPr>
        <xdr:cNvSpPr>
          <a:spLocks noChangeAspect="1" noChangeArrowheads="1"/>
        </xdr:cNvSpPr>
      </xdr:nvSpPr>
      <xdr:spPr bwMode="auto">
        <a:xfrm>
          <a:off x="1108614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88" name="AutoShape 1185">
          <a:extLst>
            <a:ext uri="{FF2B5EF4-FFF2-40B4-BE49-F238E27FC236}">
              <a16:creationId xmlns:a16="http://schemas.microsoft.com/office/drawing/2014/main" id="{00000000-0008-0000-0200-0000B0020000}"/>
            </a:ext>
          </a:extLst>
        </xdr:cNvPr>
        <xdr:cNvSpPr>
          <a:spLocks noChangeAspect="1" noChangeArrowheads="1"/>
        </xdr:cNvSpPr>
      </xdr:nvSpPr>
      <xdr:spPr bwMode="auto">
        <a:xfrm>
          <a:off x="111537750"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89" name="AutoShape 1186">
          <a:extLst>
            <a:ext uri="{FF2B5EF4-FFF2-40B4-BE49-F238E27FC236}">
              <a16:creationId xmlns:a16="http://schemas.microsoft.com/office/drawing/2014/main" id="{00000000-0008-0000-0200-0000B1020000}"/>
            </a:ext>
          </a:extLst>
        </xdr:cNvPr>
        <xdr:cNvSpPr>
          <a:spLocks noChangeAspect="1" noChangeArrowheads="1"/>
        </xdr:cNvSpPr>
      </xdr:nvSpPr>
      <xdr:spPr bwMode="auto">
        <a:xfrm>
          <a:off x="1582197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90" name="AutoShape 1187">
          <a:extLst>
            <a:ext uri="{FF2B5EF4-FFF2-40B4-BE49-F238E27FC236}">
              <a16:creationId xmlns:a16="http://schemas.microsoft.com/office/drawing/2014/main" id="{00000000-0008-0000-0200-0000B2020000}"/>
            </a:ext>
          </a:extLst>
        </xdr:cNvPr>
        <xdr:cNvSpPr>
          <a:spLocks noChangeAspect="1" noChangeArrowheads="1"/>
        </xdr:cNvSpPr>
      </xdr:nvSpPr>
      <xdr:spPr bwMode="auto">
        <a:xfrm>
          <a:off x="5293042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91" name="AutoShape 1188">
          <a:extLst>
            <a:ext uri="{FF2B5EF4-FFF2-40B4-BE49-F238E27FC236}">
              <a16:creationId xmlns:a16="http://schemas.microsoft.com/office/drawing/2014/main" id="{00000000-0008-0000-0200-0000B3020000}"/>
            </a:ext>
          </a:extLst>
        </xdr:cNvPr>
        <xdr:cNvSpPr>
          <a:spLocks noChangeAspect="1" noChangeArrowheads="1"/>
        </xdr:cNvSpPr>
      </xdr:nvSpPr>
      <xdr:spPr bwMode="auto">
        <a:xfrm>
          <a:off x="1108614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92" name="AutoShape 1189">
          <a:extLst>
            <a:ext uri="{FF2B5EF4-FFF2-40B4-BE49-F238E27FC236}">
              <a16:creationId xmlns:a16="http://schemas.microsoft.com/office/drawing/2014/main" id="{00000000-0008-0000-0200-0000B4020000}"/>
            </a:ext>
          </a:extLst>
        </xdr:cNvPr>
        <xdr:cNvSpPr>
          <a:spLocks noChangeAspect="1" noChangeArrowheads="1"/>
        </xdr:cNvSpPr>
      </xdr:nvSpPr>
      <xdr:spPr bwMode="auto">
        <a:xfrm>
          <a:off x="111537750"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693" name="AutoShape 1190">
          <a:extLst>
            <a:ext uri="{FF2B5EF4-FFF2-40B4-BE49-F238E27FC236}">
              <a16:creationId xmlns:a16="http://schemas.microsoft.com/office/drawing/2014/main" id="{00000000-0008-0000-0200-0000B5020000}"/>
            </a:ext>
          </a:extLst>
        </xdr:cNvPr>
        <xdr:cNvSpPr>
          <a:spLocks noChangeAspect="1" noChangeArrowheads="1"/>
        </xdr:cNvSpPr>
      </xdr:nvSpPr>
      <xdr:spPr bwMode="auto">
        <a:xfrm>
          <a:off x="1118520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94" name="AutoShape 1191">
          <a:extLst>
            <a:ext uri="{FF2B5EF4-FFF2-40B4-BE49-F238E27FC236}">
              <a16:creationId xmlns:a16="http://schemas.microsoft.com/office/drawing/2014/main" id="{00000000-0008-0000-0200-0000B6020000}"/>
            </a:ext>
          </a:extLst>
        </xdr:cNvPr>
        <xdr:cNvSpPr>
          <a:spLocks noChangeAspect="1" noChangeArrowheads="1"/>
        </xdr:cNvSpPr>
      </xdr:nvSpPr>
      <xdr:spPr bwMode="auto">
        <a:xfrm>
          <a:off x="1582197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695" name="AutoShape 1192">
          <a:extLst>
            <a:ext uri="{FF2B5EF4-FFF2-40B4-BE49-F238E27FC236}">
              <a16:creationId xmlns:a16="http://schemas.microsoft.com/office/drawing/2014/main" id="{00000000-0008-0000-0200-0000B7020000}"/>
            </a:ext>
          </a:extLst>
        </xdr:cNvPr>
        <xdr:cNvSpPr>
          <a:spLocks noChangeAspect="1" noChangeArrowheads="1"/>
        </xdr:cNvSpPr>
      </xdr:nvSpPr>
      <xdr:spPr bwMode="auto">
        <a:xfrm>
          <a:off x="5293042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96" name="AutoShape 1193">
          <a:extLst>
            <a:ext uri="{FF2B5EF4-FFF2-40B4-BE49-F238E27FC236}">
              <a16:creationId xmlns:a16="http://schemas.microsoft.com/office/drawing/2014/main" id="{00000000-0008-0000-0200-0000B8020000}"/>
            </a:ext>
          </a:extLst>
        </xdr:cNvPr>
        <xdr:cNvSpPr>
          <a:spLocks noChangeAspect="1" noChangeArrowheads="1"/>
        </xdr:cNvSpPr>
      </xdr:nvSpPr>
      <xdr:spPr bwMode="auto">
        <a:xfrm>
          <a:off x="1108614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697" name="AutoShape 1194">
          <a:extLst>
            <a:ext uri="{FF2B5EF4-FFF2-40B4-BE49-F238E27FC236}">
              <a16:creationId xmlns:a16="http://schemas.microsoft.com/office/drawing/2014/main" id="{00000000-0008-0000-0200-0000B9020000}"/>
            </a:ext>
          </a:extLst>
        </xdr:cNvPr>
        <xdr:cNvSpPr>
          <a:spLocks noChangeAspect="1" noChangeArrowheads="1"/>
        </xdr:cNvSpPr>
      </xdr:nvSpPr>
      <xdr:spPr bwMode="auto">
        <a:xfrm>
          <a:off x="111537750"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698" name="AutoShape 1195">
          <a:extLst>
            <a:ext uri="{FF2B5EF4-FFF2-40B4-BE49-F238E27FC236}">
              <a16:creationId xmlns:a16="http://schemas.microsoft.com/office/drawing/2014/main" id="{00000000-0008-0000-0200-0000BA020000}"/>
            </a:ext>
          </a:extLst>
        </xdr:cNvPr>
        <xdr:cNvSpPr>
          <a:spLocks noChangeAspect="1" noChangeArrowheads="1"/>
        </xdr:cNvSpPr>
      </xdr:nvSpPr>
      <xdr:spPr bwMode="auto">
        <a:xfrm>
          <a:off x="1582197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699" name="AutoShape 1196">
          <a:extLst>
            <a:ext uri="{FF2B5EF4-FFF2-40B4-BE49-F238E27FC236}">
              <a16:creationId xmlns:a16="http://schemas.microsoft.com/office/drawing/2014/main" id="{00000000-0008-0000-0200-0000BB020000}"/>
            </a:ext>
          </a:extLst>
        </xdr:cNvPr>
        <xdr:cNvSpPr>
          <a:spLocks noChangeAspect="1" noChangeArrowheads="1"/>
        </xdr:cNvSpPr>
      </xdr:nvSpPr>
      <xdr:spPr bwMode="auto">
        <a:xfrm>
          <a:off x="1108614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00" name="AutoShape 1197">
          <a:extLst>
            <a:ext uri="{FF2B5EF4-FFF2-40B4-BE49-F238E27FC236}">
              <a16:creationId xmlns:a16="http://schemas.microsoft.com/office/drawing/2014/main" id="{00000000-0008-0000-0200-0000BC020000}"/>
            </a:ext>
          </a:extLst>
        </xdr:cNvPr>
        <xdr:cNvSpPr>
          <a:spLocks noChangeAspect="1" noChangeArrowheads="1"/>
        </xdr:cNvSpPr>
      </xdr:nvSpPr>
      <xdr:spPr bwMode="auto">
        <a:xfrm>
          <a:off x="1582197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701" name="AutoShape 1198">
          <a:extLst>
            <a:ext uri="{FF2B5EF4-FFF2-40B4-BE49-F238E27FC236}">
              <a16:creationId xmlns:a16="http://schemas.microsoft.com/office/drawing/2014/main" id="{00000000-0008-0000-0200-0000BD020000}"/>
            </a:ext>
          </a:extLst>
        </xdr:cNvPr>
        <xdr:cNvSpPr>
          <a:spLocks noChangeAspect="1" noChangeArrowheads="1"/>
        </xdr:cNvSpPr>
      </xdr:nvSpPr>
      <xdr:spPr bwMode="auto">
        <a:xfrm>
          <a:off x="16052482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02" name="AutoShape 1199">
          <a:extLst>
            <a:ext uri="{FF2B5EF4-FFF2-40B4-BE49-F238E27FC236}">
              <a16:creationId xmlns:a16="http://schemas.microsoft.com/office/drawing/2014/main" id="{00000000-0008-0000-0200-0000BE020000}"/>
            </a:ext>
          </a:extLst>
        </xdr:cNvPr>
        <xdr:cNvSpPr>
          <a:spLocks noChangeAspect="1" noChangeArrowheads="1"/>
        </xdr:cNvSpPr>
      </xdr:nvSpPr>
      <xdr:spPr bwMode="auto">
        <a:xfrm>
          <a:off x="1108614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03" name="AutoShape 1200">
          <a:extLst>
            <a:ext uri="{FF2B5EF4-FFF2-40B4-BE49-F238E27FC236}">
              <a16:creationId xmlns:a16="http://schemas.microsoft.com/office/drawing/2014/main" id="{00000000-0008-0000-0200-0000BF020000}"/>
            </a:ext>
          </a:extLst>
        </xdr:cNvPr>
        <xdr:cNvSpPr>
          <a:spLocks noChangeAspect="1" noChangeArrowheads="1"/>
        </xdr:cNvSpPr>
      </xdr:nvSpPr>
      <xdr:spPr bwMode="auto">
        <a:xfrm>
          <a:off x="11153775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04" name="AutoShape 1201">
          <a:extLst>
            <a:ext uri="{FF2B5EF4-FFF2-40B4-BE49-F238E27FC236}">
              <a16:creationId xmlns:a16="http://schemas.microsoft.com/office/drawing/2014/main" id="{00000000-0008-0000-0200-0000C0020000}"/>
            </a:ext>
          </a:extLst>
        </xdr:cNvPr>
        <xdr:cNvSpPr>
          <a:spLocks noChangeAspect="1" noChangeArrowheads="1"/>
        </xdr:cNvSpPr>
      </xdr:nvSpPr>
      <xdr:spPr bwMode="auto">
        <a:xfrm>
          <a:off x="1582197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705" name="AutoShape 1202">
          <a:extLst>
            <a:ext uri="{FF2B5EF4-FFF2-40B4-BE49-F238E27FC236}">
              <a16:creationId xmlns:a16="http://schemas.microsoft.com/office/drawing/2014/main" id="{00000000-0008-0000-0200-0000C1020000}"/>
            </a:ext>
          </a:extLst>
        </xdr:cNvPr>
        <xdr:cNvSpPr>
          <a:spLocks noChangeAspect="1" noChangeArrowheads="1"/>
        </xdr:cNvSpPr>
      </xdr:nvSpPr>
      <xdr:spPr bwMode="auto">
        <a:xfrm>
          <a:off x="16424910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706" name="AutoShape 1203">
          <a:extLst>
            <a:ext uri="{FF2B5EF4-FFF2-40B4-BE49-F238E27FC236}">
              <a16:creationId xmlns:a16="http://schemas.microsoft.com/office/drawing/2014/main" id="{00000000-0008-0000-0200-0000C2020000}"/>
            </a:ext>
          </a:extLst>
        </xdr:cNvPr>
        <xdr:cNvSpPr>
          <a:spLocks noChangeAspect="1" noChangeArrowheads="1"/>
        </xdr:cNvSpPr>
      </xdr:nvSpPr>
      <xdr:spPr bwMode="auto">
        <a:xfrm>
          <a:off x="529304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07" name="AutoShape 1204">
          <a:extLst>
            <a:ext uri="{FF2B5EF4-FFF2-40B4-BE49-F238E27FC236}">
              <a16:creationId xmlns:a16="http://schemas.microsoft.com/office/drawing/2014/main" id="{00000000-0008-0000-0200-0000C3020000}"/>
            </a:ext>
          </a:extLst>
        </xdr:cNvPr>
        <xdr:cNvSpPr>
          <a:spLocks noChangeAspect="1" noChangeArrowheads="1"/>
        </xdr:cNvSpPr>
      </xdr:nvSpPr>
      <xdr:spPr bwMode="auto">
        <a:xfrm>
          <a:off x="1108614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08" name="AutoShape 1205">
          <a:extLst>
            <a:ext uri="{FF2B5EF4-FFF2-40B4-BE49-F238E27FC236}">
              <a16:creationId xmlns:a16="http://schemas.microsoft.com/office/drawing/2014/main" id="{00000000-0008-0000-0200-0000C4020000}"/>
            </a:ext>
          </a:extLst>
        </xdr:cNvPr>
        <xdr:cNvSpPr>
          <a:spLocks noChangeAspect="1" noChangeArrowheads="1"/>
        </xdr:cNvSpPr>
      </xdr:nvSpPr>
      <xdr:spPr bwMode="auto">
        <a:xfrm>
          <a:off x="111537750"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09" name="AutoShape 1206">
          <a:extLst>
            <a:ext uri="{FF2B5EF4-FFF2-40B4-BE49-F238E27FC236}">
              <a16:creationId xmlns:a16="http://schemas.microsoft.com/office/drawing/2014/main" id="{00000000-0008-0000-0200-0000C5020000}"/>
            </a:ext>
          </a:extLst>
        </xdr:cNvPr>
        <xdr:cNvSpPr>
          <a:spLocks noChangeAspect="1" noChangeArrowheads="1"/>
        </xdr:cNvSpPr>
      </xdr:nvSpPr>
      <xdr:spPr bwMode="auto">
        <a:xfrm>
          <a:off x="1582197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710" name="AutoShape 1207">
          <a:extLst>
            <a:ext uri="{FF2B5EF4-FFF2-40B4-BE49-F238E27FC236}">
              <a16:creationId xmlns:a16="http://schemas.microsoft.com/office/drawing/2014/main" id="{00000000-0008-0000-0200-0000C6020000}"/>
            </a:ext>
          </a:extLst>
        </xdr:cNvPr>
        <xdr:cNvSpPr>
          <a:spLocks noChangeAspect="1" noChangeArrowheads="1"/>
        </xdr:cNvSpPr>
      </xdr:nvSpPr>
      <xdr:spPr bwMode="auto">
        <a:xfrm>
          <a:off x="1605248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711" name="AutoShape 1208">
          <a:extLst>
            <a:ext uri="{FF2B5EF4-FFF2-40B4-BE49-F238E27FC236}">
              <a16:creationId xmlns:a16="http://schemas.microsoft.com/office/drawing/2014/main" id="{00000000-0008-0000-0200-0000C7020000}"/>
            </a:ext>
          </a:extLst>
        </xdr:cNvPr>
        <xdr:cNvSpPr>
          <a:spLocks noChangeAspect="1" noChangeArrowheads="1"/>
        </xdr:cNvSpPr>
      </xdr:nvSpPr>
      <xdr:spPr bwMode="auto">
        <a:xfrm>
          <a:off x="5293042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12" name="AutoShape 1209">
          <a:extLst>
            <a:ext uri="{FF2B5EF4-FFF2-40B4-BE49-F238E27FC236}">
              <a16:creationId xmlns:a16="http://schemas.microsoft.com/office/drawing/2014/main" id="{00000000-0008-0000-0200-0000C8020000}"/>
            </a:ext>
          </a:extLst>
        </xdr:cNvPr>
        <xdr:cNvSpPr>
          <a:spLocks noChangeAspect="1" noChangeArrowheads="1"/>
        </xdr:cNvSpPr>
      </xdr:nvSpPr>
      <xdr:spPr bwMode="auto">
        <a:xfrm>
          <a:off x="1108614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13" name="AutoShape 1210">
          <a:extLst>
            <a:ext uri="{FF2B5EF4-FFF2-40B4-BE49-F238E27FC236}">
              <a16:creationId xmlns:a16="http://schemas.microsoft.com/office/drawing/2014/main" id="{00000000-0008-0000-0200-0000C9020000}"/>
            </a:ext>
          </a:extLst>
        </xdr:cNvPr>
        <xdr:cNvSpPr>
          <a:spLocks noChangeAspect="1" noChangeArrowheads="1"/>
        </xdr:cNvSpPr>
      </xdr:nvSpPr>
      <xdr:spPr bwMode="auto">
        <a:xfrm>
          <a:off x="111537750"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14" name="AutoShape 1211">
          <a:extLst>
            <a:ext uri="{FF2B5EF4-FFF2-40B4-BE49-F238E27FC236}">
              <a16:creationId xmlns:a16="http://schemas.microsoft.com/office/drawing/2014/main" id="{00000000-0008-0000-0200-0000CA020000}"/>
            </a:ext>
          </a:extLst>
        </xdr:cNvPr>
        <xdr:cNvSpPr>
          <a:spLocks noChangeAspect="1" noChangeArrowheads="1"/>
        </xdr:cNvSpPr>
      </xdr:nvSpPr>
      <xdr:spPr bwMode="auto">
        <a:xfrm>
          <a:off x="1582197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15" name="AutoShape 1212">
          <a:extLst>
            <a:ext uri="{FF2B5EF4-FFF2-40B4-BE49-F238E27FC236}">
              <a16:creationId xmlns:a16="http://schemas.microsoft.com/office/drawing/2014/main" id="{00000000-0008-0000-0200-0000CB020000}"/>
            </a:ext>
          </a:extLst>
        </xdr:cNvPr>
        <xdr:cNvSpPr>
          <a:spLocks noChangeAspect="1" noChangeArrowheads="1"/>
        </xdr:cNvSpPr>
      </xdr:nvSpPr>
      <xdr:spPr bwMode="auto">
        <a:xfrm>
          <a:off x="1108614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16" name="AutoShape 1213">
          <a:extLst>
            <a:ext uri="{FF2B5EF4-FFF2-40B4-BE49-F238E27FC236}">
              <a16:creationId xmlns:a16="http://schemas.microsoft.com/office/drawing/2014/main" id="{00000000-0008-0000-0200-0000CC020000}"/>
            </a:ext>
          </a:extLst>
        </xdr:cNvPr>
        <xdr:cNvSpPr>
          <a:spLocks noChangeAspect="1" noChangeArrowheads="1"/>
        </xdr:cNvSpPr>
      </xdr:nvSpPr>
      <xdr:spPr bwMode="auto">
        <a:xfrm>
          <a:off x="111537750"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17" name="AutoShape 1214">
          <a:extLst>
            <a:ext uri="{FF2B5EF4-FFF2-40B4-BE49-F238E27FC236}">
              <a16:creationId xmlns:a16="http://schemas.microsoft.com/office/drawing/2014/main" id="{00000000-0008-0000-0200-0000CD020000}"/>
            </a:ext>
          </a:extLst>
        </xdr:cNvPr>
        <xdr:cNvSpPr>
          <a:spLocks noChangeAspect="1" noChangeArrowheads="1"/>
        </xdr:cNvSpPr>
      </xdr:nvSpPr>
      <xdr:spPr bwMode="auto">
        <a:xfrm>
          <a:off x="1582197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718" name="AutoShape 1215">
          <a:extLst>
            <a:ext uri="{FF2B5EF4-FFF2-40B4-BE49-F238E27FC236}">
              <a16:creationId xmlns:a16="http://schemas.microsoft.com/office/drawing/2014/main" id="{00000000-0008-0000-0200-0000CE020000}"/>
            </a:ext>
          </a:extLst>
        </xdr:cNvPr>
        <xdr:cNvSpPr>
          <a:spLocks noChangeAspect="1" noChangeArrowheads="1"/>
        </xdr:cNvSpPr>
      </xdr:nvSpPr>
      <xdr:spPr bwMode="auto">
        <a:xfrm>
          <a:off x="529304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19" name="AutoShape 1216">
          <a:extLst>
            <a:ext uri="{FF2B5EF4-FFF2-40B4-BE49-F238E27FC236}">
              <a16:creationId xmlns:a16="http://schemas.microsoft.com/office/drawing/2014/main" id="{00000000-0008-0000-0200-0000CF020000}"/>
            </a:ext>
          </a:extLst>
        </xdr:cNvPr>
        <xdr:cNvSpPr>
          <a:spLocks noChangeAspect="1" noChangeArrowheads="1"/>
        </xdr:cNvSpPr>
      </xdr:nvSpPr>
      <xdr:spPr bwMode="auto">
        <a:xfrm>
          <a:off x="1108614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20" name="AutoShape 1217">
          <a:extLst>
            <a:ext uri="{FF2B5EF4-FFF2-40B4-BE49-F238E27FC236}">
              <a16:creationId xmlns:a16="http://schemas.microsoft.com/office/drawing/2014/main" id="{00000000-0008-0000-0200-0000D0020000}"/>
            </a:ext>
          </a:extLst>
        </xdr:cNvPr>
        <xdr:cNvSpPr>
          <a:spLocks noChangeAspect="1" noChangeArrowheads="1"/>
        </xdr:cNvSpPr>
      </xdr:nvSpPr>
      <xdr:spPr bwMode="auto">
        <a:xfrm>
          <a:off x="1582197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721" name="AutoShape 1218">
          <a:extLst>
            <a:ext uri="{FF2B5EF4-FFF2-40B4-BE49-F238E27FC236}">
              <a16:creationId xmlns:a16="http://schemas.microsoft.com/office/drawing/2014/main" id="{00000000-0008-0000-0200-0000D1020000}"/>
            </a:ext>
          </a:extLst>
        </xdr:cNvPr>
        <xdr:cNvSpPr>
          <a:spLocks noChangeAspect="1" noChangeArrowheads="1"/>
        </xdr:cNvSpPr>
      </xdr:nvSpPr>
      <xdr:spPr bwMode="auto">
        <a:xfrm>
          <a:off x="1605248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22" name="AutoShape 1219">
          <a:extLst>
            <a:ext uri="{FF2B5EF4-FFF2-40B4-BE49-F238E27FC236}">
              <a16:creationId xmlns:a16="http://schemas.microsoft.com/office/drawing/2014/main" id="{00000000-0008-0000-0200-0000D2020000}"/>
            </a:ext>
          </a:extLst>
        </xdr:cNvPr>
        <xdr:cNvSpPr>
          <a:spLocks noChangeAspect="1" noChangeArrowheads="1"/>
        </xdr:cNvSpPr>
      </xdr:nvSpPr>
      <xdr:spPr bwMode="auto">
        <a:xfrm>
          <a:off x="1108614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23" name="AutoShape 1220">
          <a:extLst>
            <a:ext uri="{FF2B5EF4-FFF2-40B4-BE49-F238E27FC236}">
              <a16:creationId xmlns:a16="http://schemas.microsoft.com/office/drawing/2014/main" id="{00000000-0008-0000-0200-0000D3020000}"/>
            </a:ext>
          </a:extLst>
        </xdr:cNvPr>
        <xdr:cNvSpPr>
          <a:spLocks noChangeAspect="1" noChangeArrowheads="1"/>
        </xdr:cNvSpPr>
      </xdr:nvSpPr>
      <xdr:spPr bwMode="auto">
        <a:xfrm>
          <a:off x="11153775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24" name="AutoShape 1221">
          <a:extLst>
            <a:ext uri="{FF2B5EF4-FFF2-40B4-BE49-F238E27FC236}">
              <a16:creationId xmlns:a16="http://schemas.microsoft.com/office/drawing/2014/main" id="{00000000-0008-0000-0200-0000D4020000}"/>
            </a:ext>
          </a:extLst>
        </xdr:cNvPr>
        <xdr:cNvSpPr>
          <a:spLocks noChangeAspect="1" noChangeArrowheads="1"/>
        </xdr:cNvSpPr>
      </xdr:nvSpPr>
      <xdr:spPr bwMode="auto">
        <a:xfrm>
          <a:off x="1582197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725" name="AutoShape 1222">
          <a:extLst>
            <a:ext uri="{FF2B5EF4-FFF2-40B4-BE49-F238E27FC236}">
              <a16:creationId xmlns:a16="http://schemas.microsoft.com/office/drawing/2014/main" id="{00000000-0008-0000-0200-0000D5020000}"/>
            </a:ext>
          </a:extLst>
        </xdr:cNvPr>
        <xdr:cNvSpPr>
          <a:spLocks noChangeAspect="1" noChangeArrowheads="1"/>
        </xdr:cNvSpPr>
      </xdr:nvSpPr>
      <xdr:spPr bwMode="auto">
        <a:xfrm>
          <a:off x="16424910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26" name="AutoShape 1223">
          <a:extLst>
            <a:ext uri="{FF2B5EF4-FFF2-40B4-BE49-F238E27FC236}">
              <a16:creationId xmlns:a16="http://schemas.microsoft.com/office/drawing/2014/main" id="{00000000-0008-0000-0200-0000D6020000}"/>
            </a:ext>
          </a:extLst>
        </xdr:cNvPr>
        <xdr:cNvSpPr>
          <a:spLocks noChangeAspect="1" noChangeArrowheads="1"/>
        </xdr:cNvSpPr>
      </xdr:nvSpPr>
      <xdr:spPr bwMode="auto">
        <a:xfrm>
          <a:off x="1108614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27" name="AutoShape 1224">
          <a:extLst>
            <a:ext uri="{FF2B5EF4-FFF2-40B4-BE49-F238E27FC236}">
              <a16:creationId xmlns:a16="http://schemas.microsoft.com/office/drawing/2014/main" id="{00000000-0008-0000-0200-0000D7020000}"/>
            </a:ext>
          </a:extLst>
        </xdr:cNvPr>
        <xdr:cNvSpPr>
          <a:spLocks noChangeAspect="1" noChangeArrowheads="1"/>
        </xdr:cNvSpPr>
      </xdr:nvSpPr>
      <xdr:spPr bwMode="auto">
        <a:xfrm>
          <a:off x="11153775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28" name="AutoShape 1225">
          <a:extLst>
            <a:ext uri="{FF2B5EF4-FFF2-40B4-BE49-F238E27FC236}">
              <a16:creationId xmlns:a16="http://schemas.microsoft.com/office/drawing/2014/main" id="{00000000-0008-0000-0200-0000D8020000}"/>
            </a:ext>
          </a:extLst>
        </xdr:cNvPr>
        <xdr:cNvSpPr>
          <a:spLocks noChangeAspect="1" noChangeArrowheads="1"/>
        </xdr:cNvSpPr>
      </xdr:nvSpPr>
      <xdr:spPr bwMode="auto">
        <a:xfrm>
          <a:off x="1582197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729" name="AutoShape 1226">
          <a:extLst>
            <a:ext uri="{FF2B5EF4-FFF2-40B4-BE49-F238E27FC236}">
              <a16:creationId xmlns:a16="http://schemas.microsoft.com/office/drawing/2014/main" id="{00000000-0008-0000-0200-0000D9020000}"/>
            </a:ext>
          </a:extLst>
        </xdr:cNvPr>
        <xdr:cNvSpPr>
          <a:spLocks noChangeAspect="1" noChangeArrowheads="1"/>
        </xdr:cNvSpPr>
      </xdr:nvSpPr>
      <xdr:spPr bwMode="auto">
        <a:xfrm>
          <a:off x="16424910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30" name="AutoShape 1227">
          <a:extLst>
            <a:ext uri="{FF2B5EF4-FFF2-40B4-BE49-F238E27FC236}">
              <a16:creationId xmlns:a16="http://schemas.microsoft.com/office/drawing/2014/main" id="{00000000-0008-0000-0200-0000DA020000}"/>
            </a:ext>
          </a:extLst>
        </xdr:cNvPr>
        <xdr:cNvSpPr>
          <a:spLocks noChangeAspect="1" noChangeArrowheads="1"/>
        </xdr:cNvSpPr>
      </xdr:nvSpPr>
      <xdr:spPr bwMode="auto">
        <a:xfrm>
          <a:off x="1108614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31" name="AutoShape 1228">
          <a:extLst>
            <a:ext uri="{FF2B5EF4-FFF2-40B4-BE49-F238E27FC236}">
              <a16:creationId xmlns:a16="http://schemas.microsoft.com/office/drawing/2014/main" id="{00000000-0008-0000-0200-0000DB020000}"/>
            </a:ext>
          </a:extLst>
        </xdr:cNvPr>
        <xdr:cNvSpPr>
          <a:spLocks noChangeAspect="1" noChangeArrowheads="1"/>
        </xdr:cNvSpPr>
      </xdr:nvSpPr>
      <xdr:spPr bwMode="auto">
        <a:xfrm>
          <a:off x="11153775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32" name="AutoShape 1229">
          <a:extLst>
            <a:ext uri="{FF2B5EF4-FFF2-40B4-BE49-F238E27FC236}">
              <a16:creationId xmlns:a16="http://schemas.microsoft.com/office/drawing/2014/main" id="{00000000-0008-0000-0200-0000DC020000}"/>
            </a:ext>
          </a:extLst>
        </xdr:cNvPr>
        <xdr:cNvSpPr>
          <a:spLocks noChangeAspect="1" noChangeArrowheads="1"/>
        </xdr:cNvSpPr>
      </xdr:nvSpPr>
      <xdr:spPr bwMode="auto">
        <a:xfrm>
          <a:off x="1582197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733" name="AutoShape 1230">
          <a:extLst>
            <a:ext uri="{FF2B5EF4-FFF2-40B4-BE49-F238E27FC236}">
              <a16:creationId xmlns:a16="http://schemas.microsoft.com/office/drawing/2014/main" id="{00000000-0008-0000-0200-0000DD020000}"/>
            </a:ext>
          </a:extLst>
        </xdr:cNvPr>
        <xdr:cNvSpPr>
          <a:spLocks noChangeAspect="1" noChangeArrowheads="1"/>
        </xdr:cNvSpPr>
      </xdr:nvSpPr>
      <xdr:spPr bwMode="auto">
        <a:xfrm>
          <a:off x="16424910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34" name="AutoShape 1231">
          <a:extLst>
            <a:ext uri="{FF2B5EF4-FFF2-40B4-BE49-F238E27FC236}">
              <a16:creationId xmlns:a16="http://schemas.microsoft.com/office/drawing/2014/main" id="{00000000-0008-0000-0200-0000DE020000}"/>
            </a:ext>
          </a:extLst>
        </xdr:cNvPr>
        <xdr:cNvSpPr>
          <a:spLocks noChangeAspect="1" noChangeArrowheads="1"/>
        </xdr:cNvSpPr>
      </xdr:nvSpPr>
      <xdr:spPr bwMode="auto">
        <a:xfrm>
          <a:off x="1108614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35" name="AutoShape 1232">
          <a:extLst>
            <a:ext uri="{FF2B5EF4-FFF2-40B4-BE49-F238E27FC236}">
              <a16:creationId xmlns:a16="http://schemas.microsoft.com/office/drawing/2014/main" id="{00000000-0008-0000-0200-0000DF020000}"/>
            </a:ext>
          </a:extLst>
        </xdr:cNvPr>
        <xdr:cNvSpPr>
          <a:spLocks noChangeAspect="1" noChangeArrowheads="1"/>
        </xdr:cNvSpPr>
      </xdr:nvSpPr>
      <xdr:spPr bwMode="auto">
        <a:xfrm>
          <a:off x="1115377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36" name="AutoShape 1233">
          <a:extLst>
            <a:ext uri="{FF2B5EF4-FFF2-40B4-BE49-F238E27FC236}">
              <a16:creationId xmlns:a16="http://schemas.microsoft.com/office/drawing/2014/main" id="{00000000-0008-0000-0200-0000E0020000}"/>
            </a:ext>
          </a:extLst>
        </xdr:cNvPr>
        <xdr:cNvSpPr>
          <a:spLocks noChangeAspect="1" noChangeArrowheads="1"/>
        </xdr:cNvSpPr>
      </xdr:nvSpPr>
      <xdr:spPr bwMode="auto">
        <a:xfrm>
          <a:off x="1582197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737" name="AutoShape 1234">
          <a:extLst>
            <a:ext uri="{FF2B5EF4-FFF2-40B4-BE49-F238E27FC236}">
              <a16:creationId xmlns:a16="http://schemas.microsoft.com/office/drawing/2014/main" id="{00000000-0008-0000-0200-0000E1020000}"/>
            </a:ext>
          </a:extLst>
        </xdr:cNvPr>
        <xdr:cNvSpPr>
          <a:spLocks noChangeAspect="1" noChangeArrowheads="1"/>
        </xdr:cNvSpPr>
      </xdr:nvSpPr>
      <xdr:spPr bwMode="auto">
        <a:xfrm>
          <a:off x="16052482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314325</xdr:colOff>
      <xdr:row>3</xdr:row>
      <xdr:rowOff>0</xdr:rowOff>
    </xdr:from>
    <xdr:to>
      <xdr:col>65</xdr:col>
      <xdr:colOff>619125</xdr:colOff>
      <xdr:row>4</xdr:row>
      <xdr:rowOff>104775</xdr:rowOff>
    </xdr:to>
    <xdr:sp macro="" textlink="">
      <xdr:nvSpPr>
        <xdr:cNvPr id="738" name="AutoShape 1235">
          <a:extLst>
            <a:ext uri="{FF2B5EF4-FFF2-40B4-BE49-F238E27FC236}">
              <a16:creationId xmlns:a16="http://schemas.microsoft.com/office/drawing/2014/main" id="{00000000-0008-0000-0200-0000E2020000}"/>
            </a:ext>
          </a:extLst>
        </xdr:cNvPr>
        <xdr:cNvSpPr>
          <a:spLocks noChangeAspect="1" noChangeArrowheads="1"/>
        </xdr:cNvSpPr>
      </xdr:nvSpPr>
      <xdr:spPr bwMode="auto">
        <a:xfrm>
          <a:off x="1608391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739" name="AutoShape 1236">
          <a:extLst>
            <a:ext uri="{FF2B5EF4-FFF2-40B4-BE49-F238E27FC236}">
              <a16:creationId xmlns:a16="http://schemas.microsoft.com/office/drawing/2014/main" id="{00000000-0008-0000-0200-0000E3020000}"/>
            </a:ext>
          </a:extLst>
        </xdr:cNvPr>
        <xdr:cNvSpPr>
          <a:spLocks noChangeAspect="1" noChangeArrowheads="1"/>
        </xdr:cNvSpPr>
      </xdr:nvSpPr>
      <xdr:spPr bwMode="auto">
        <a:xfrm>
          <a:off x="16424910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40" name="AutoShape 1237">
          <a:extLst>
            <a:ext uri="{FF2B5EF4-FFF2-40B4-BE49-F238E27FC236}">
              <a16:creationId xmlns:a16="http://schemas.microsoft.com/office/drawing/2014/main" id="{00000000-0008-0000-0200-0000E4020000}"/>
            </a:ext>
          </a:extLst>
        </xdr:cNvPr>
        <xdr:cNvSpPr>
          <a:spLocks noChangeAspect="1" noChangeArrowheads="1"/>
        </xdr:cNvSpPr>
      </xdr:nvSpPr>
      <xdr:spPr bwMode="auto">
        <a:xfrm>
          <a:off x="1108614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41" name="AutoShape 1238">
          <a:extLst>
            <a:ext uri="{FF2B5EF4-FFF2-40B4-BE49-F238E27FC236}">
              <a16:creationId xmlns:a16="http://schemas.microsoft.com/office/drawing/2014/main" id="{00000000-0008-0000-0200-0000E5020000}"/>
            </a:ext>
          </a:extLst>
        </xdr:cNvPr>
        <xdr:cNvSpPr>
          <a:spLocks noChangeAspect="1" noChangeArrowheads="1"/>
        </xdr:cNvSpPr>
      </xdr:nvSpPr>
      <xdr:spPr bwMode="auto">
        <a:xfrm>
          <a:off x="11153775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42" name="AutoShape 1239">
          <a:extLst>
            <a:ext uri="{FF2B5EF4-FFF2-40B4-BE49-F238E27FC236}">
              <a16:creationId xmlns:a16="http://schemas.microsoft.com/office/drawing/2014/main" id="{00000000-0008-0000-0200-0000E6020000}"/>
            </a:ext>
          </a:extLst>
        </xdr:cNvPr>
        <xdr:cNvSpPr>
          <a:spLocks noChangeAspect="1" noChangeArrowheads="1"/>
        </xdr:cNvSpPr>
      </xdr:nvSpPr>
      <xdr:spPr bwMode="auto">
        <a:xfrm>
          <a:off x="1582197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743" name="AutoShape 1240">
          <a:extLst>
            <a:ext uri="{FF2B5EF4-FFF2-40B4-BE49-F238E27FC236}">
              <a16:creationId xmlns:a16="http://schemas.microsoft.com/office/drawing/2014/main" id="{00000000-0008-0000-0200-0000E7020000}"/>
            </a:ext>
          </a:extLst>
        </xdr:cNvPr>
        <xdr:cNvSpPr>
          <a:spLocks noChangeAspect="1" noChangeArrowheads="1"/>
        </xdr:cNvSpPr>
      </xdr:nvSpPr>
      <xdr:spPr bwMode="auto">
        <a:xfrm>
          <a:off x="16424910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44" name="AutoShape 1241">
          <a:extLst>
            <a:ext uri="{FF2B5EF4-FFF2-40B4-BE49-F238E27FC236}">
              <a16:creationId xmlns:a16="http://schemas.microsoft.com/office/drawing/2014/main" id="{00000000-0008-0000-0200-0000E8020000}"/>
            </a:ext>
          </a:extLst>
        </xdr:cNvPr>
        <xdr:cNvSpPr>
          <a:spLocks noChangeAspect="1" noChangeArrowheads="1"/>
        </xdr:cNvSpPr>
      </xdr:nvSpPr>
      <xdr:spPr bwMode="auto">
        <a:xfrm>
          <a:off x="1108614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45" name="AutoShape 1242">
          <a:extLst>
            <a:ext uri="{FF2B5EF4-FFF2-40B4-BE49-F238E27FC236}">
              <a16:creationId xmlns:a16="http://schemas.microsoft.com/office/drawing/2014/main" id="{00000000-0008-0000-0200-0000E9020000}"/>
            </a:ext>
          </a:extLst>
        </xdr:cNvPr>
        <xdr:cNvSpPr>
          <a:spLocks noChangeAspect="1" noChangeArrowheads="1"/>
        </xdr:cNvSpPr>
      </xdr:nvSpPr>
      <xdr:spPr bwMode="auto">
        <a:xfrm>
          <a:off x="11153775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46" name="AutoShape 1243">
          <a:extLst>
            <a:ext uri="{FF2B5EF4-FFF2-40B4-BE49-F238E27FC236}">
              <a16:creationId xmlns:a16="http://schemas.microsoft.com/office/drawing/2014/main" id="{00000000-0008-0000-0200-0000EA020000}"/>
            </a:ext>
          </a:extLst>
        </xdr:cNvPr>
        <xdr:cNvSpPr>
          <a:spLocks noChangeAspect="1" noChangeArrowheads="1"/>
        </xdr:cNvSpPr>
      </xdr:nvSpPr>
      <xdr:spPr bwMode="auto">
        <a:xfrm>
          <a:off x="1582197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747" name="AutoShape 1244">
          <a:extLst>
            <a:ext uri="{FF2B5EF4-FFF2-40B4-BE49-F238E27FC236}">
              <a16:creationId xmlns:a16="http://schemas.microsoft.com/office/drawing/2014/main" id="{00000000-0008-0000-0200-0000EB020000}"/>
            </a:ext>
          </a:extLst>
        </xdr:cNvPr>
        <xdr:cNvSpPr>
          <a:spLocks noChangeAspect="1" noChangeArrowheads="1"/>
        </xdr:cNvSpPr>
      </xdr:nvSpPr>
      <xdr:spPr bwMode="auto">
        <a:xfrm>
          <a:off x="16424910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748" name="AutoShape 1245">
          <a:extLst>
            <a:ext uri="{FF2B5EF4-FFF2-40B4-BE49-F238E27FC236}">
              <a16:creationId xmlns:a16="http://schemas.microsoft.com/office/drawing/2014/main" id="{00000000-0008-0000-0200-0000EC020000}"/>
            </a:ext>
          </a:extLst>
        </xdr:cNvPr>
        <xdr:cNvSpPr>
          <a:spLocks noChangeAspect="1" noChangeArrowheads="1"/>
        </xdr:cNvSpPr>
      </xdr:nvSpPr>
      <xdr:spPr bwMode="auto">
        <a:xfrm>
          <a:off x="5293042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749" name="AutoShape 1246">
          <a:extLst>
            <a:ext uri="{FF2B5EF4-FFF2-40B4-BE49-F238E27FC236}">
              <a16:creationId xmlns:a16="http://schemas.microsoft.com/office/drawing/2014/main" id="{00000000-0008-0000-0200-0000ED020000}"/>
            </a:ext>
          </a:extLst>
        </xdr:cNvPr>
        <xdr:cNvSpPr>
          <a:spLocks noChangeAspect="1" noChangeArrowheads="1"/>
        </xdr:cNvSpPr>
      </xdr:nvSpPr>
      <xdr:spPr bwMode="auto">
        <a:xfrm>
          <a:off x="53244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50" name="AutoShape 1247">
          <a:extLst>
            <a:ext uri="{FF2B5EF4-FFF2-40B4-BE49-F238E27FC236}">
              <a16:creationId xmlns:a16="http://schemas.microsoft.com/office/drawing/2014/main" id="{00000000-0008-0000-0200-0000EE020000}"/>
            </a:ext>
          </a:extLst>
        </xdr:cNvPr>
        <xdr:cNvSpPr>
          <a:spLocks noChangeAspect="1" noChangeArrowheads="1"/>
        </xdr:cNvSpPr>
      </xdr:nvSpPr>
      <xdr:spPr bwMode="auto">
        <a:xfrm>
          <a:off x="1108614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51" name="AutoShape 1248">
          <a:extLst>
            <a:ext uri="{FF2B5EF4-FFF2-40B4-BE49-F238E27FC236}">
              <a16:creationId xmlns:a16="http://schemas.microsoft.com/office/drawing/2014/main" id="{00000000-0008-0000-0200-0000EF020000}"/>
            </a:ext>
          </a:extLst>
        </xdr:cNvPr>
        <xdr:cNvSpPr>
          <a:spLocks noChangeAspect="1" noChangeArrowheads="1"/>
        </xdr:cNvSpPr>
      </xdr:nvSpPr>
      <xdr:spPr bwMode="auto">
        <a:xfrm>
          <a:off x="111537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52" name="AutoShape 1249">
          <a:extLst>
            <a:ext uri="{FF2B5EF4-FFF2-40B4-BE49-F238E27FC236}">
              <a16:creationId xmlns:a16="http://schemas.microsoft.com/office/drawing/2014/main" id="{00000000-0008-0000-0200-0000F0020000}"/>
            </a:ext>
          </a:extLst>
        </xdr:cNvPr>
        <xdr:cNvSpPr>
          <a:spLocks noChangeAspect="1" noChangeArrowheads="1"/>
        </xdr:cNvSpPr>
      </xdr:nvSpPr>
      <xdr:spPr bwMode="auto">
        <a:xfrm>
          <a:off x="1582197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753" name="AutoShape 1250">
          <a:extLst>
            <a:ext uri="{FF2B5EF4-FFF2-40B4-BE49-F238E27FC236}">
              <a16:creationId xmlns:a16="http://schemas.microsoft.com/office/drawing/2014/main" id="{00000000-0008-0000-0200-0000F1020000}"/>
            </a:ext>
          </a:extLst>
        </xdr:cNvPr>
        <xdr:cNvSpPr>
          <a:spLocks noChangeAspect="1" noChangeArrowheads="1"/>
        </xdr:cNvSpPr>
      </xdr:nvSpPr>
      <xdr:spPr bwMode="auto">
        <a:xfrm>
          <a:off x="16424910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073" name="AutoShape 1" descr="螢幕擷取畫面 2023-06-12 181011.jpg">
          <a:extLst>
            <a:ext uri="{FF2B5EF4-FFF2-40B4-BE49-F238E27FC236}">
              <a16:creationId xmlns:a16="http://schemas.microsoft.com/office/drawing/2014/main" id="{00000000-0008-0000-0200-0000010C0000}"/>
            </a:ext>
          </a:extLst>
        </xdr:cNvPr>
        <xdr:cNvSpPr>
          <a:spLocks noChangeAspect="1" noChangeArrowheads="1"/>
        </xdr:cNvSpPr>
      </xdr:nvSpPr>
      <xdr:spPr bwMode="auto">
        <a:xfrm>
          <a:off x="1108614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074" name="AutoShape 2" descr="螢幕擷取畫面 2023-06-12 180938.jpg">
          <a:extLst>
            <a:ext uri="{FF2B5EF4-FFF2-40B4-BE49-F238E27FC236}">
              <a16:creationId xmlns:a16="http://schemas.microsoft.com/office/drawing/2014/main" id="{00000000-0008-0000-0200-0000020C0000}"/>
            </a:ext>
          </a:extLst>
        </xdr:cNvPr>
        <xdr:cNvSpPr>
          <a:spLocks noChangeAspect="1" noChangeArrowheads="1"/>
        </xdr:cNvSpPr>
      </xdr:nvSpPr>
      <xdr:spPr bwMode="auto">
        <a:xfrm>
          <a:off x="1582197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075" name="AutoShape 3" descr="WeChat Image_20230609214557.jpg">
          <a:extLst>
            <a:ext uri="{FF2B5EF4-FFF2-40B4-BE49-F238E27FC236}">
              <a16:creationId xmlns:a16="http://schemas.microsoft.com/office/drawing/2014/main" id="{00000000-0008-0000-0200-0000030C0000}"/>
            </a:ext>
          </a:extLst>
        </xdr:cNvPr>
        <xdr:cNvSpPr>
          <a:spLocks noChangeAspect="1" noChangeArrowheads="1"/>
        </xdr:cNvSpPr>
      </xdr:nvSpPr>
      <xdr:spPr bwMode="auto">
        <a:xfrm>
          <a:off x="16052482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076" name="AutoShape 4" descr="image.png">
          <a:extLst>
            <a:ext uri="{FF2B5EF4-FFF2-40B4-BE49-F238E27FC236}">
              <a16:creationId xmlns:a16="http://schemas.microsoft.com/office/drawing/2014/main" id="{00000000-0008-0000-0200-0000040C0000}"/>
            </a:ext>
          </a:extLst>
        </xdr:cNvPr>
        <xdr:cNvSpPr>
          <a:spLocks noChangeAspect="1" noChangeArrowheads="1"/>
        </xdr:cNvSpPr>
      </xdr:nvSpPr>
      <xdr:spPr bwMode="auto">
        <a:xfrm>
          <a:off x="5293042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077" name="AutoShape 5" descr="image.png">
          <a:extLst>
            <a:ext uri="{FF2B5EF4-FFF2-40B4-BE49-F238E27FC236}">
              <a16:creationId xmlns:a16="http://schemas.microsoft.com/office/drawing/2014/main" id="{00000000-0008-0000-0200-0000050C0000}"/>
            </a:ext>
          </a:extLst>
        </xdr:cNvPr>
        <xdr:cNvSpPr>
          <a:spLocks noChangeAspect="1" noChangeArrowheads="1"/>
        </xdr:cNvSpPr>
      </xdr:nvSpPr>
      <xdr:spPr bwMode="auto">
        <a:xfrm>
          <a:off x="53244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078" name="AutoShape 6" descr="RP.png">
          <a:extLst>
            <a:ext uri="{FF2B5EF4-FFF2-40B4-BE49-F238E27FC236}">
              <a16:creationId xmlns:a16="http://schemas.microsoft.com/office/drawing/2014/main" id="{00000000-0008-0000-0200-0000060C0000}"/>
            </a:ext>
          </a:extLst>
        </xdr:cNvPr>
        <xdr:cNvSpPr>
          <a:spLocks noChangeAspect="1" noChangeArrowheads="1"/>
        </xdr:cNvSpPr>
      </xdr:nvSpPr>
      <xdr:spPr bwMode="auto">
        <a:xfrm>
          <a:off x="1108614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079" name="AutoShape 7" descr="bcf3341ab06ca162dcf0915c0d1dcab.png">
          <a:extLst>
            <a:ext uri="{FF2B5EF4-FFF2-40B4-BE49-F238E27FC236}">
              <a16:creationId xmlns:a16="http://schemas.microsoft.com/office/drawing/2014/main" id="{00000000-0008-0000-0200-0000070C0000}"/>
            </a:ext>
          </a:extLst>
        </xdr:cNvPr>
        <xdr:cNvSpPr>
          <a:spLocks noChangeAspect="1" noChangeArrowheads="1"/>
        </xdr:cNvSpPr>
      </xdr:nvSpPr>
      <xdr:spPr bwMode="auto">
        <a:xfrm>
          <a:off x="111537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080" name="AutoShape 8" descr="DES.png">
          <a:extLst>
            <a:ext uri="{FF2B5EF4-FFF2-40B4-BE49-F238E27FC236}">
              <a16:creationId xmlns:a16="http://schemas.microsoft.com/office/drawing/2014/main" id="{00000000-0008-0000-0200-0000080C0000}"/>
            </a:ext>
          </a:extLst>
        </xdr:cNvPr>
        <xdr:cNvSpPr>
          <a:spLocks noChangeAspect="1" noChangeArrowheads="1"/>
        </xdr:cNvSpPr>
      </xdr:nvSpPr>
      <xdr:spPr bwMode="auto">
        <a:xfrm>
          <a:off x="1582197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081" name="AutoShape 9" descr="image.png">
          <a:extLst>
            <a:ext uri="{FF2B5EF4-FFF2-40B4-BE49-F238E27FC236}">
              <a16:creationId xmlns:a16="http://schemas.microsoft.com/office/drawing/2014/main" id="{00000000-0008-0000-0200-0000090C0000}"/>
            </a:ext>
          </a:extLst>
        </xdr:cNvPr>
        <xdr:cNvSpPr>
          <a:spLocks noChangeAspect="1" noChangeArrowheads="1"/>
        </xdr:cNvSpPr>
      </xdr:nvSpPr>
      <xdr:spPr bwMode="auto">
        <a:xfrm>
          <a:off x="529304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082" name="AutoShape 10" descr="image.png">
          <a:extLst>
            <a:ext uri="{FF2B5EF4-FFF2-40B4-BE49-F238E27FC236}">
              <a16:creationId xmlns:a16="http://schemas.microsoft.com/office/drawing/2014/main" id="{00000000-0008-0000-0200-00000A0C0000}"/>
            </a:ext>
          </a:extLst>
        </xdr:cNvPr>
        <xdr:cNvSpPr>
          <a:spLocks noChangeAspect="1" noChangeArrowheads="1"/>
        </xdr:cNvSpPr>
      </xdr:nvSpPr>
      <xdr:spPr bwMode="auto">
        <a:xfrm>
          <a:off x="53244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083" name="AutoShape 11" descr="螢幕擷取畫面 2023-04-20 122359.jpg">
          <a:extLst>
            <a:ext uri="{FF2B5EF4-FFF2-40B4-BE49-F238E27FC236}">
              <a16:creationId xmlns:a16="http://schemas.microsoft.com/office/drawing/2014/main" id="{00000000-0008-0000-0200-00000B0C0000}"/>
            </a:ext>
          </a:extLst>
        </xdr:cNvPr>
        <xdr:cNvSpPr>
          <a:spLocks noChangeAspect="1" noChangeArrowheads="1"/>
        </xdr:cNvSpPr>
      </xdr:nvSpPr>
      <xdr:spPr bwMode="auto">
        <a:xfrm>
          <a:off x="1108614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084" name="AutoShape 12" descr="4cd6df5621a9bd7f6cab530eeca6519.png">
          <a:extLst>
            <a:ext uri="{FF2B5EF4-FFF2-40B4-BE49-F238E27FC236}">
              <a16:creationId xmlns:a16="http://schemas.microsoft.com/office/drawing/2014/main" id="{00000000-0008-0000-0200-00000C0C0000}"/>
            </a:ext>
          </a:extLst>
        </xdr:cNvPr>
        <xdr:cNvSpPr>
          <a:spLocks noChangeAspect="1" noChangeArrowheads="1"/>
        </xdr:cNvSpPr>
      </xdr:nvSpPr>
      <xdr:spPr bwMode="auto">
        <a:xfrm>
          <a:off x="111537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085" name="AutoShape 13" descr="螢幕擷取畫面 2023-04-20 122333.jpg">
          <a:extLst>
            <a:ext uri="{FF2B5EF4-FFF2-40B4-BE49-F238E27FC236}">
              <a16:creationId xmlns:a16="http://schemas.microsoft.com/office/drawing/2014/main" id="{00000000-0008-0000-0200-00000D0C0000}"/>
            </a:ext>
          </a:extLst>
        </xdr:cNvPr>
        <xdr:cNvSpPr>
          <a:spLocks noChangeAspect="1" noChangeArrowheads="1"/>
        </xdr:cNvSpPr>
      </xdr:nvSpPr>
      <xdr:spPr bwMode="auto">
        <a:xfrm>
          <a:off x="1582197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086" name="AutoShape 14" descr="WeChat Image_20230530232411.jpg">
          <a:extLst>
            <a:ext uri="{FF2B5EF4-FFF2-40B4-BE49-F238E27FC236}">
              <a16:creationId xmlns:a16="http://schemas.microsoft.com/office/drawing/2014/main" id="{00000000-0008-0000-0200-00000E0C0000}"/>
            </a:ext>
          </a:extLst>
        </xdr:cNvPr>
        <xdr:cNvSpPr>
          <a:spLocks noChangeAspect="1" noChangeArrowheads="1"/>
        </xdr:cNvSpPr>
      </xdr:nvSpPr>
      <xdr:spPr bwMode="auto">
        <a:xfrm>
          <a:off x="1605248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087" name="AutoShape 15" descr="image.png">
          <a:extLst>
            <a:ext uri="{FF2B5EF4-FFF2-40B4-BE49-F238E27FC236}">
              <a16:creationId xmlns:a16="http://schemas.microsoft.com/office/drawing/2014/main" id="{00000000-0008-0000-0200-00000F0C0000}"/>
            </a:ext>
          </a:extLst>
        </xdr:cNvPr>
        <xdr:cNvSpPr>
          <a:spLocks noChangeAspect="1" noChangeArrowheads="1"/>
        </xdr:cNvSpPr>
      </xdr:nvSpPr>
      <xdr:spPr bwMode="auto">
        <a:xfrm>
          <a:off x="5293042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088" name="AutoShape 16" descr="image.png">
          <a:extLst>
            <a:ext uri="{FF2B5EF4-FFF2-40B4-BE49-F238E27FC236}">
              <a16:creationId xmlns:a16="http://schemas.microsoft.com/office/drawing/2014/main" id="{00000000-0008-0000-0200-0000100C0000}"/>
            </a:ext>
          </a:extLst>
        </xdr:cNvPr>
        <xdr:cNvSpPr>
          <a:spLocks noChangeAspect="1" noChangeArrowheads="1"/>
        </xdr:cNvSpPr>
      </xdr:nvSpPr>
      <xdr:spPr bwMode="auto">
        <a:xfrm>
          <a:off x="53244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089" name="AutoShape 17" descr="image.png">
          <a:extLst>
            <a:ext uri="{FF2B5EF4-FFF2-40B4-BE49-F238E27FC236}">
              <a16:creationId xmlns:a16="http://schemas.microsoft.com/office/drawing/2014/main" id="{00000000-0008-0000-0200-0000110C0000}"/>
            </a:ext>
          </a:extLst>
        </xdr:cNvPr>
        <xdr:cNvSpPr>
          <a:spLocks noChangeAspect="1" noChangeArrowheads="1"/>
        </xdr:cNvSpPr>
      </xdr:nvSpPr>
      <xdr:spPr bwMode="auto">
        <a:xfrm>
          <a:off x="535590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090" name="AutoShape 18" descr="REL.png">
          <a:extLst>
            <a:ext uri="{FF2B5EF4-FFF2-40B4-BE49-F238E27FC236}">
              <a16:creationId xmlns:a16="http://schemas.microsoft.com/office/drawing/2014/main" id="{00000000-0008-0000-0200-0000120C0000}"/>
            </a:ext>
          </a:extLst>
        </xdr:cNvPr>
        <xdr:cNvSpPr>
          <a:spLocks noChangeAspect="1" noChangeArrowheads="1"/>
        </xdr:cNvSpPr>
      </xdr:nvSpPr>
      <xdr:spPr bwMode="auto">
        <a:xfrm>
          <a:off x="1108614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091" name="AutoShape 19" descr="image.png">
          <a:extLst>
            <a:ext uri="{FF2B5EF4-FFF2-40B4-BE49-F238E27FC236}">
              <a16:creationId xmlns:a16="http://schemas.microsoft.com/office/drawing/2014/main" id="{00000000-0008-0000-0200-0000130C0000}"/>
            </a:ext>
          </a:extLst>
        </xdr:cNvPr>
        <xdr:cNvSpPr>
          <a:spLocks noChangeAspect="1" noChangeArrowheads="1"/>
        </xdr:cNvSpPr>
      </xdr:nvSpPr>
      <xdr:spPr bwMode="auto">
        <a:xfrm>
          <a:off x="111537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092" name="AutoShape 20" descr="Des page.png">
          <a:extLst>
            <a:ext uri="{FF2B5EF4-FFF2-40B4-BE49-F238E27FC236}">
              <a16:creationId xmlns:a16="http://schemas.microsoft.com/office/drawing/2014/main" id="{00000000-0008-0000-0200-0000140C0000}"/>
            </a:ext>
          </a:extLst>
        </xdr:cNvPr>
        <xdr:cNvSpPr>
          <a:spLocks noChangeAspect="1" noChangeArrowheads="1"/>
        </xdr:cNvSpPr>
      </xdr:nvSpPr>
      <xdr:spPr bwMode="auto">
        <a:xfrm>
          <a:off x="1582197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093" name="AutoShape 21" descr="image.png">
          <a:extLst>
            <a:ext uri="{FF2B5EF4-FFF2-40B4-BE49-F238E27FC236}">
              <a16:creationId xmlns:a16="http://schemas.microsoft.com/office/drawing/2014/main" id="{00000000-0008-0000-0200-0000150C0000}"/>
            </a:ext>
          </a:extLst>
        </xdr:cNvPr>
        <xdr:cNvSpPr>
          <a:spLocks noChangeAspect="1" noChangeArrowheads="1"/>
        </xdr:cNvSpPr>
      </xdr:nvSpPr>
      <xdr:spPr bwMode="auto">
        <a:xfrm>
          <a:off x="529304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094" name="AutoShape 22" descr="image.png">
          <a:extLst>
            <a:ext uri="{FF2B5EF4-FFF2-40B4-BE49-F238E27FC236}">
              <a16:creationId xmlns:a16="http://schemas.microsoft.com/office/drawing/2014/main" id="{00000000-0008-0000-0200-0000160C0000}"/>
            </a:ext>
          </a:extLst>
        </xdr:cNvPr>
        <xdr:cNvSpPr>
          <a:spLocks noChangeAspect="1" noChangeArrowheads="1"/>
        </xdr:cNvSpPr>
      </xdr:nvSpPr>
      <xdr:spPr bwMode="auto">
        <a:xfrm>
          <a:off x="53244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095" name="AutoShape 23" descr="image.png">
          <a:extLst>
            <a:ext uri="{FF2B5EF4-FFF2-40B4-BE49-F238E27FC236}">
              <a16:creationId xmlns:a16="http://schemas.microsoft.com/office/drawing/2014/main" id="{00000000-0008-0000-0200-0000170C0000}"/>
            </a:ext>
          </a:extLst>
        </xdr:cNvPr>
        <xdr:cNvSpPr>
          <a:spLocks noChangeAspect="1" noChangeArrowheads="1"/>
        </xdr:cNvSpPr>
      </xdr:nvSpPr>
      <xdr:spPr bwMode="auto">
        <a:xfrm>
          <a:off x="535590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096" name="AutoShape 24" descr="螢幕擷取畫面 2023-04-20 122157.jpg">
          <a:extLst>
            <a:ext uri="{FF2B5EF4-FFF2-40B4-BE49-F238E27FC236}">
              <a16:creationId xmlns:a16="http://schemas.microsoft.com/office/drawing/2014/main" id="{00000000-0008-0000-0200-0000180C0000}"/>
            </a:ext>
          </a:extLst>
        </xdr:cNvPr>
        <xdr:cNvSpPr>
          <a:spLocks noChangeAspect="1" noChangeArrowheads="1"/>
        </xdr:cNvSpPr>
      </xdr:nvSpPr>
      <xdr:spPr bwMode="auto">
        <a:xfrm>
          <a:off x="1108614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097" name="AutoShape 25" descr="16bdba4a456f6f13320ffd6cee63e27.png">
          <a:extLst>
            <a:ext uri="{FF2B5EF4-FFF2-40B4-BE49-F238E27FC236}">
              <a16:creationId xmlns:a16="http://schemas.microsoft.com/office/drawing/2014/main" id="{00000000-0008-0000-0200-0000190C0000}"/>
            </a:ext>
          </a:extLst>
        </xdr:cNvPr>
        <xdr:cNvSpPr>
          <a:spLocks noChangeAspect="1" noChangeArrowheads="1"/>
        </xdr:cNvSpPr>
      </xdr:nvSpPr>
      <xdr:spPr bwMode="auto">
        <a:xfrm>
          <a:off x="111537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098" name="AutoShape 26" descr="螢幕擷取畫面 2023-04-20 122132.jpg">
          <a:extLst>
            <a:ext uri="{FF2B5EF4-FFF2-40B4-BE49-F238E27FC236}">
              <a16:creationId xmlns:a16="http://schemas.microsoft.com/office/drawing/2014/main" id="{00000000-0008-0000-0200-00001A0C0000}"/>
            </a:ext>
          </a:extLst>
        </xdr:cNvPr>
        <xdr:cNvSpPr>
          <a:spLocks noChangeAspect="1" noChangeArrowheads="1"/>
        </xdr:cNvSpPr>
      </xdr:nvSpPr>
      <xdr:spPr bwMode="auto">
        <a:xfrm>
          <a:off x="1582197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099" name="AutoShape 27" descr="WeChat Image_20230404113754.jpg">
          <a:extLst>
            <a:ext uri="{FF2B5EF4-FFF2-40B4-BE49-F238E27FC236}">
              <a16:creationId xmlns:a16="http://schemas.microsoft.com/office/drawing/2014/main" id="{00000000-0008-0000-0200-00001B0C0000}"/>
            </a:ext>
          </a:extLst>
        </xdr:cNvPr>
        <xdr:cNvSpPr>
          <a:spLocks noChangeAspect="1" noChangeArrowheads="1"/>
        </xdr:cNvSpPr>
      </xdr:nvSpPr>
      <xdr:spPr bwMode="auto">
        <a:xfrm>
          <a:off x="1605248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00" name="AutoShape 28" descr="image.png">
          <a:extLst>
            <a:ext uri="{FF2B5EF4-FFF2-40B4-BE49-F238E27FC236}">
              <a16:creationId xmlns:a16="http://schemas.microsoft.com/office/drawing/2014/main" id="{00000000-0008-0000-0200-00001C0C0000}"/>
            </a:ext>
          </a:extLst>
        </xdr:cNvPr>
        <xdr:cNvSpPr>
          <a:spLocks noChangeAspect="1" noChangeArrowheads="1"/>
        </xdr:cNvSpPr>
      </xdr:nvSpPr>
      <xdr:spPr bwMode="auto">
        <a:xfrm>
          <a:off x="529304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01" name="AutoShape 29" descr="image.png">
          <a:extLst>
            <a:ext uri="{FF2B5EF4-FFF2-40B4-BE49-F238E27FC236}">
              <a16:creationId xmlns:a16="http://schemas.microsoft.com/office/drawing/2014/main" id="{00000000-0008-0000-0200-00001D0C0000}"/>
            </a:ext>
          </a:extLst>
        </xdr:cNvPr>
        <xdr:cNvSpPr>
          <a:spLocks noChangeAspect="1" noChangeArrowheads="1"/>
        </xdr:cNvSpPr>
      </xdr:nvSpPr>
      <xdr:spPr bwMode="auto">
        <a:xfrm>
          <a:off x="53244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02" name="AutoShape 30" descr="image.png">
          <a:extLst>
            <a:ext uri="{FF2B5EF4-FFF2-40B4-BE49-F238E27FC236}">
              <a16:creationId xmlns:a16="http://schemas.microsoft.com/office/drawing/2014/main" id="{00000000-0008-0000-0200-00001E0C0000}"/>
            </a:ext>
          </a:extLst>
        </xdr:cNvPr>
        <xdr:cNvSpPr>
          <a:spLocks noChangeAspect="1" noChangeArrowheads="1"/>
        </xdr:cNvSpPr>
      </xdr:nvSpPr>
      <xdr:spPr bwMode="auto">
        <a:xfrm>
          <a:off x="535590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103" name="AutoShape 31" descr="image.png">
          <a:extLst>
            <a:ext uri="{FF2B5EF4-FFF2-40B4-BE49-F238E27FC236}">
              <a16:creationId xmlns:a16="http://schemas.microsoft.com/office/drawing/2014/main" id="{00000000-0008-0000-0200-00001F0C0000}"/>
            </a:ext>
          </a:extLst>
        </xdr:cNvPr>
        <xdr:cNvSpPr>
          <a:spLocks noChangeAspect="1" noChangeArrowheads="1"/>
        </xdr:cNvSpPr>
      </xdr:nvSpPr>
      <xdr:spPr bwMode="auto">
        <a:xfrm>
          <a:off x="5387340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3</xdr:row>
      <xdr:rowOff>0</xdr:rowOff>
    </xdr:from>
    <xdr:to>
      <xdr:col>35</xdr:col>
      <xdr:colOff>304800</xdr:colOff>
      <xdr:row>4</xdr:row>
      <xdr:rowOff>104775</xdr:rowOff>
    </xdr:to>
    <xdr:sp macro="" textlink="">
      <xdr:nvSpPr>
        <xdr:cNvPr id="3104" name="AutoShape 32" descr="image.png">
          <a:extLst>
            <a:ext uri="{FF2B5EF4-FFF2-40B4-BE49-F238E27FC236}">
              <a16:creationId xmlns:a16="http://schemas.microsoft.com/office/drawing/2014/main" id="{00000000-0008-0000-0200-0000200C0000}"/>
            </a:ext>
          </a:extLst>
        </xdr:cNvPr>
        <xdr:cNvSpPr>
          <a:spLocks noChangeAspect="1" noChangeArrowheads="1"/>
        </xdr:cNvSpPr>
      </xdr:nvSpPr>
      <xdr:spPr bwMode="auto">
        <a:xfrm>
          <a:off x="541877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990600</xdr:colOff>
      <xdr:row>3</xdr:row>
      <xdr:rowOff>0</xdr:rowOff>
    </xdr:from>
    <xdr:to>
      <xdr:col>35</xdr:col>
      <xdr:colOff>304800</xdr:colOff>
      <xdr:row>4</xdr:row>
      <xdr:rowOff>104775</xdr:rowOff>
    </xdr:to>
    <xdr:sp macro="" textlink="">
      <xdr:nvSpPr>
        <xdr:cNvPr id="3105" name="AutoShape 33" descr="image.png">
          <a:extLst>
            <a:ext uri="{FF2B5EF4-FFF2-40B4-BE49-F238E27FC236}">
              <a16:creationId xmlns:a16="http://schemas.microsoft.com/office/drawing/2014/main" id="{00000000-0008-0000-0200-0000210C0000}"/>
            </a:ext>
          </a:extLst>
        </xdr:cNvPr>
        <xdr:cNvSpPr>
          <a:spLocks noChangeAspect="1" noChangeArrowheads="1"/>
        </xdr:cNvSpPr>
      </xdr:nvSpPr>
      <xdr:spPr bwMode="auto">
        <a:xfrm>
          <a:off x="545020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06" name="AutoShape 34" descr="螢幕擷取畫面 2023-07-13 104223.png">
          <a:extLst>
            <a:ext uri="{FF2B5EF4-FFF2-40B4-BE49-F238E27FC236}">
              <a16:creationId xmlns:a16="http://schemas.microsoft.com/office/drawing/2014/main" id="{00000000-0008-0000-0200-0000220C0000}"/>
            </a:ext>
          </a:extLst>
        </xdr:cNvPr>
        <xdr:cNvSpPr>
          <a:spLocks noChangeAspect="1" noChangeArrowheads="1"/>
        </xdr:cNvSpPr>
      </xdr:nvSpPr>
      <xdr:spPr bwMode="auto">
        <a:xfrm>
          <a:off x="1108614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107" name="AutoShape 35" descr="2bc00b943d03696ea9162180036b941.png">
          <a:extLst>
            <a:ext uri="{FF2B5EF4-FFF2-40B4-BE49-F238E27FC236}">
              <a16:creationId xmlns:a16="http://schemas.microsoft.com/office/drawing/2014/main" id="{00000000-0008-0000-0200-0000230C0000}"/>
            </a:ext>
          </a:extLst>
        </xdr:cNvPr>
        <xdr:cNvSpPr>
          <a:spLocks noChangeAspect="1" noChangeArrowheads="1"/>
        </xdr:cNvSpPr>
      </xdr:nvSpPr>
      <xdr:spPr bwMode="auto">
        <a:xfrm>
          <a:off x="111537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08" name="AutoShape 36" descr="螢幕擷取畫面 2023-07-13 104144.png">
          <a:extLst>
            <a:ext uri="{FF2B5EF4-FFF2-40B4-BE49-F238E27FC236}">
              <a16:creationId xmlns:a16="http://schemas.microsoft.com/office/drawing/2014/main" id="{00000000-0008-0000-0200-0000240C0000}"/>
            </a:ext>
          </a:extLst>
        </xdr:cNvPr>
        <xdr:cNvSpPr>
          <a:spLocks noChangeAspect="1" noChangeArrowheads="1"/>
        </xdr:cNvSpPr>
      </xdr:nvSpPr>
      <xdr:spPr bwMode="auto">
        <a:xfrm>
          <a:off x="1582197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109" name="AutoShape 37" descr="image.png">
          <a:extLst>
            <a:ext uri="{FF2B5EF4-FFF2-40B4-BE49-F238E27FC236}">
              <a16:creationId xmlns:a16="http://schemas.microsoft.com/office/drawing/2014/main" id="{00000000-0008-0000-0200-0000250C0000}"/>
            </a:ext>
          </a:extLst>
        </xdr:cNvPr>
        <xdr:cNvSpPr>
          <a:spLocks noChangeAspect="1" noChangeArrowheads="1"/>
        </xdr:cNvSpPr>
      </xdr:nvSpPr>
      <xdr:spPr bwMode="auto">
        <a:xfrm>
          <a:off x="1605248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10" name="AutoShape 38" descr="WeChat Screenshot_20230608102042.png">
          <a:extLst>
            <a:ext uri="{FF2B5EF4-FFF2-40B4-BE49-F238E27FC236}">
              <a16:creationId xmlns:a16="http://schemas.microsoft.com/office/drawing/2014/main" id="{00000000-0008-0000-0200-0000260C0000}"/>
            </a:ext>
          </a:extLst>
        </xdr:cNvPr>
        <xdr:cNvSpPr>
          <a:spLocks noChangeAspect="1" noChangeArrowheads="1"/>
        </xdr:cNvSpPr>
      </xdr:nvSpPr>
      <xdr:spPr bwMode="auto">
        <a:xfrm>
          <a:off x="529304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11" name="AutoShape 39" descr="WeChat Screenshot_20230608102123.png">
          <a:extLst>
            <a:ext uri="{FF2B5EF4-FFF2-40B4-BE49-F238E27FC236}">
              <a16:creationId xmlns:a16="http://schemas.microsoft.com/office/drawing/2014/main" id="{00000000-0008-0000-0200-0000270C0000}"/>
            </a:ext>
          </a:extLst>
        </xdr:cNvPr>
        <xdr:cNvSpPr>
          <a:spLocks noChangeAspect="1" noChangeArrowheads="1"/>
        </xdr:cNvSpPr>
      </xdr:nvSpPr>
      <xdr:spPr bwMode="auto">
        <a:xfrm>
          <a:off x="53244750"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12" name="AutoShape 40" descr="WeChat Screenshot_20230608111205.png">
          <a:extLst>
            <a:ext uri="{FF2B5EF4-FFF2-40B4-BE49-F238E27FC236}">
              <a16:creationId xmlns:a16="http://schemas.microsoft.com/office/drawing/2014/main" id="{00000000-0008-0000-0200-0000280C0000}"/>
            </a:ext>
          </a:extLst>
        </xdr:cNvPr>
        <xdr:cNvSpPr>
          <a:spLocks noChangeAspect="1" noChangeArrowheads="1"/>
        </xdr:cNvSpPr>
      </xdr:nvSpPr>
      <xdr:spPr bwMode="auto">
        <a:xfrm>
          <a:off x="535590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13" name="AutoShape 41" descr="image.png">
          <a:extLst>
            <a:ext uri="{FF2B5EF4-FFF2-40B4-BE49-F238E27FC236}">
              <a16:creationId xmlns:a16="http://schemas.microsoft.com/office/drawing/2014/main" id="{00000000-0008-0000-0200-0000290C0000}"/>
            </a:ext>
          </a:extLst>
        </xdr:cNvPr>
        <xdr:cNvSpPr>
          <a:spLocks noChangeAspect="1" noChangeArrowheads="1"/>
        </xdr:cNvSpPr>
      </xdr:nvSpPr>
      <xdr:spPr bwMode="auto">
        <a:xfrm>
          <a:off x="1108614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14" name="AutoShape 42" descr="image.png">
          <a:extLst>
            <a:ext uri="{FF2B5EF4-FFF2-40B4-BE49-F238E27FC236}">
              <a16:creationId xmlns:a16="http://schemas.microsoft.com/office/drawing/2014/main" id="{00000000-0008-0000-0200-00002A0C0000}"/>
            </a:ext>
          </a:extLst>
        </xdr:cNvPr>
        <xdr:cNvSpPr>
          <a:spLocks noChangeAspect="1" noChangeArrowheads="1"/>
        </xdr:cNvSpPr>
      </xdr:nvSpPr>
      <xdr:spPr bwMode="auto">
        <a:xfrm>
          <a:off x="1582197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115" name="AutoShape 43" descr="e244602885e3d63a5da81bcd7ba57b7.jpg">
          <a:extLst>
            <a:ext uri="{FF2B5EF4-FFF2-40B4-BE49-F238E27FC236}">
              <a16:creationId xmlns:a16="http://schemas.microsoft.com/office/drawing/2014/main" id="{00000000-0008-0000-0200-00002B0C0000}"/>
            </a:ext>
          </a:extLst>
        </xdr:cNvPr>
        <xdr:cNvSpPr>
          <a:spLocks noChangeAspect="1" noChangeArrowheads="1"/>
        </xdr:cNvSpPr>
      </xdr:nvSpPr>
      <xdr:spPr bwMode="auto">
        <a:xfrm>
          <a:off x="1605248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16" name="AutoShape 44" descr="SA1.png">
          <a:extLst>
            <a:ext uri="{FF2B5EF4-FFF2-40B4-BE49-F238E27FC236}">
              <a16:creationId xmlns:a16="http://schemas.microsoft.com/office/drawing/2014/main" id="{00000000-0008-0000-0200-00002C0C0000}"/>
            </a:ext>
          </a:extLst>
        </xdr:cNvPr>
        <xdr:cNvSpPr>
          <a:spLocks noChangeAspect="1" noChangeArrowheads="1"/>
        </xdr:cNvSpPr>
      </xdr:nvSpPr>
      <xdr:spPr bwMode="auto">
        <a:xfrm>
          <a:off x="529304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17" name="AutoShape 45" descr="SA2.png">
          <a:extLst>
            <a:ext uri="{FF2B5EF4-FFF2-40B4-BE49-F238E27FC236}">
              <a16:creationId xmlns:a16="http://schemas.microsoft.com/office/drawing/2014/main" id="{00000000-0008-0000-0200-00002D0C0000}"/>
            </a:ext>
          </a:extLst>
        </xdr:cNvPr>
        <xdr:cNvSpPr>
          <a:spLocks noChangeAspect="1" noChangeArrowheads="1"/>
        </xdr:cNvSpPr>
      </xdr:nvSpPr>
      <xdr:spPr bwMode="auto">
        <a:xfrm>
          <a:off x="5324475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18" name="AutoShape 46" descr="image (12).png">
          <a:extLst>
            <a:ext uri="{FF2B5EF4-FFF2-40B4-BE49-F238E27FC236}">
              <a16:creationId xmlns:a16="http://schemas.microsoft.com/office/drawing/2014/main" id="{00000000-0008-0000-0200-00002E0C0000}"/>
            </a:ext>
          </a:extLst>
        </xdr:cNvPr>
        <xdr:cNvSpPr>
          <a:spLocks noChangeAspect="1" noChangeArrowheads="1"/>
        </xdr:cNvSpPr>
      </xdr:nvSpPr>
      <xdr:spPr bwMode="auto">
        <a:xfrm>
          <a:off x="1108614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19" name="AutoShape 47" descr="image.png">
          <a:extLst>
            <a:ext uri="{FF2B5EF4-FFF2-40B4-BE49-F238E27FC236}">
              <a16:creationId xmlns:a16="http://schemas.microsoft.com/office/drawing/2014/main" id="{00000000-0008-0000-0200-00002F0C0000}"/>
            </a:ext>
          </a:extLst>
        </xdr:cNvPr>
        <xdr:cNvSpPr>
          <a:spLocks noChangeAspect="1" noChangeArrowheads="1"/>
        </xdr:cNvSpPr>
      </xdr:nvSpPr>
      <xdr:spPr bwMode="auto">
        <a:xfrm>
          <a:off x="1582197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20" name="AutoShape 48" descr="CP.png">
          <a:extLst>
            <a:ext uri="{FF2B5EF4-FFF2-40B4-BE49-F238E27FC236}">
              <a16:creationId xmlns:a16="http://schemas.microsoft.com/office/drawing/2014/main" id="{00000000-0008-0000-0200-0000300C0000}"/>
            </a:ext>
          </a:extLst>
        </xdr:cNvPr>
        <xdr:cNvSpPr>
          <a:spLocks noChangeAspect="1" noChangeArrowheads="1"/>
        </xdr:cNvSpPr>
      </xdr:nvSpPr>
      <xdr:spPr bwMode="auto">
        <a:xfrm>
          <a:off x="5293042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21" name="AutoShape 49" descr="CP 2.png">
          <a:extLst>
            <a:ext uri="{FF2B5EF4-FFF2-40B4-BE49-F238E27FC236}">
              <a16:creationId xmlns:a16="http://schemas.microsoft.com/office/drawing/2014/main" id="{00000000-0008-0000-0200-0000310C0000}"/>
            </a:ext>
          </a:extLst>
        </xdr:cNvPr>
        <xdr:cNvSpPr>
          <a:spLocks noChangeAspect="1" noChangeArrowheads="1"/>
        </xdr:cNvSpPr>
      </xdr:nvSpPr>
      <xdr:spPr bwMode="auto">
        <a:xfrm>
          <a:off x="53244750"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22" name="AutoShape 50" descr="payment.png">
          <a:extLst>
            <a:ext uri="{FF2B5EF4-FFF2-40B4-BE49-F238E27FC236}">
              <a16:creationId xmlns:a16="http://schemas.microsoft.com/office/drawing/2014/main" id="{00000000-0008-0000-0200-0000320C0000}"/>
            </a:ext>
          </a:extLst>
        </xdr:cNvPr>
        <xdr:cNvSpPr>
          <a:spLocks noChangeAspect="1" noChangeArrowheads="1"/>
        </xdr:cNvSpPr>
      </xdr:nvSpPr>
      <xdr:spPr bwMode="auto">
        <a:xfrm>
          <a:off x="5355907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23" name="AutoShape 51" descr="image.png">
          <a:extLst>
            <a:ext uri="{FF2B5EF4-FFF2-40B4-BE49-F238E27FC236}">
              <a16:creationId xmlns:a16="http://schemas.microsoft.com/office/drawing/2014/main" id="{00000000-0008-0000-0200-0000330C0000}"/>
            </a:ext>
          </a:extLst>
        </xdr:cNvPr>
        <xdr:cNvSpPr>
          <a:spLocks noChangeAspect="1" noChangeArrowheads="1"/>
        </xdr:cNvSpPr>
      </xdr:nvSpPr>
      <xdr:spPr bwMode="auto">
        <a:xfrm>
          <a:off x="5293042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24" name="AutoShape 52" descr="image.png">
          <a:extLst>
            <a:ext uri="{FF2B5EF4-FFF2-40B4-BE49-F238E27FC236}">
              <a16:creationId xmlns:a16="http://schemas.microsoft.com/office/drawing/2014/main" id="{00000000-0008-0000-0200-0000340C0000}"/>
            </a:ext>
          </a:extLst>
        </xdr:cNvPr>
        <xdr:cNvSpPr>
          <a:spLocks noChangeAspect="1" noChangeArrowheads="1"/>
        </xdr:cNvSpPr>
      </xdr:nvSpPr>
      <xdr:spPr bwMode="auto">
        <a:xfrm>
          <a:off x="53244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25" name="AutoShape 53" descr="image.png">
          <a:extLst>
            <a:ext uri="{FF2B5EF4-FFF2-40B4-BE49-F238E27FC236}">
              <a16:creationId xmlns:a16="http://schemas.microsoft.com/office/drawing/2014/main" id="{00000000-0008-0000-0200-0000350C0000}"/>
            </a:ext>
          </a:extLst>
        </xdr:cNvPr>
        <xdr:cNvSpPr>
          <a:spLocks noChangeAspect="1" noChangeArrowheads="1"/>
        </xdr:cNvSpPr>
      </xdr:nvSpPr>
      <xdr:spPr bwMode="auto">
        <a:xfrm>
          <a:off x="535590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126" name="AutoShape 54" descr="image.png">
          <a:extLst>
            <a:ext uri="{FF2B5EF4-FFF2-40B4-BE49-F238E27FC236}">
              <a16:creationId xmlns:a16="http://schemas.microsoft.com/office/drawing/2014/main" id="{00000000-0008-0000-0200-0000360C0000}"/>
            </a:ext>
          </a:extLst>
        </xdr:cNvPr>
        <xdr:cNvSpPr>
          <a:spLocks noChangeAspect="1" noChangeArrowheads="1"/>
        </xdr:cNvSpPr>
      </xdr:nvSpPr>
      <xdr:spPr bwMode="auto">
        <a:xfrm>
          <a:off x="5387340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27" name="AutoShape 55" descr="image.png">
          <a:extLst>
            <a:ext uri="{FF2B5EF4-FFF2-40B4-BE49-F238E27FC236}">
              <a16:creationId xmlns:a16="http://schemas.microsoft.com/office/drawing/2014/main" id="{00000000-0008-0000-0200-0000370C0000}"/>
            </a:ext>
          </a:extLst>
        </xdr:cNvPr>
        <xdr:cNvSpPr>
          <a:spLocks noChangeAspect="1" noChangeArrowheads="1"/>
        </xdr:cNvSpPr>
      </xdr:nvSpPr>
      <xdr:spPr bwMode="auto">
        <a:xfrm>
          <a:off x="1108614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128" name="AutoShape 56" descr="0186cfdbb71fd37c0fdde8ebd2f59b2.png">
          <a:extLst>
            <a:ext uri="{FF2B5EF4-FFF2-40B4-BE49-F238E27FC236}">
              <a16:creationId xmlns:a16="http://schemas.microsoft.com/office/drawing/2014/main" id="{00000000-0008-0000-0200-0000380C0000}"/>
            </a:ext>
          </a:extLst>
        </xdr:cNvPr>
        <xdr:cNvSpPr>
          <a:spLocks noChangeAspect="1" noChangeArrowheads="1"/>
        </xdr:cNvSpPr>
      </xdr:nvSpPr>
      <xdr:spPr bwMode="auto">
        <a:xfrm>
          <a:off x="111537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29" name="AutoShape 57" descr="image.png">
          <a:extLst>
            <a:ext uri="{FF2B5EF4-FFF2-40B4-BE49-F238E27FC236}">
              <a16:creationId xmlns:a16="http://schemas.microsoft.com/office/drawing/2014/main" id="{00000000-0008-0000-0200-0000390C0000}"/>
            </a:ext>
          </a:extLst>
        </xdr:cNvPr>
        <xdr:cNvSpPr>
          <a:spLocks noChangeAspect="1" noChangeArrowheads="1"/>
        </xdr:cNvSpPr>
      </xdr:nvSpPr>
      <xdr:spPr bwMode="auto">
        <a:xfrm>
          <a:off x="1582197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30" name="AutoShape 58" descr="image.png">
          <a:extLst>
            <a:ext uri="{FF2B5EF4-FFF2-40B4-BE49-F238E27FC236}">
              <a16:creationId xmlns:a16="http://schemas.microsoft.com/office/drawing/2014/main" id="{00000000-0008-0000-0200-00003A0C0000}"/>
            </a:ext>
          </a:extLst>
        </xdr:cNvPr>
        <xdr:cNvSpPr>
          <a:spLocks noChangeAspect="1" noChangeArrowheads="1"/>
        </xdr:cNvSpPr>
      </xdr:nvSpPr>
      <xdr:spPr bwMode="auto">
        <a:xfrm>
          <a:off x="529304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31" name="AutoShape 59" descr="image.png">
          <a:extLst>
            <a:ext uri="{FF2B5EF4-FFF2-40B4-BE49-F238E27FC236}">
              <a16:creationId xmlns:a16="http://schemas.microsoft.com/office/drawing/2014/main" id="{00000000-0008-0000-0200-00003B0C0000}"/>
            </a:ext>
          </a:extLst>
        </xdr:cNvPr>
        <xdr:cNvSpPr>
          <a:spLocks noChangeAspect="1" noChangeArrowheads="1"/>
        </xdr:cNvSpPr>
      </xdr:nvSpPr>
      <xdr:spPr bwMode="auto">
        <a:xfrm>
          <a:off x="53244750"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32" name="AutoShape 60" descr="image.png">
          <a:extLst>
            <a:ext uri="{FF2B5EF4-FFF2-40B4-BE49-F238E27FC236}">
              <a16:creationId xmlns:a16="http://schemas.microsoft.com/office/drawing/2014/main" id="{00000000-0008-0000-0200-00003C0C0000}"/>
            </a:ext>
          </a:extLst>
        </xdr:cNvPr>
        <xdr:cNvSpPr>
          <a:spLocks noChangeAspect="1" noChangeArrowheads="1"/>
        </xdr:cNvSpPr>
      </xdr:nvSpPr>
      <xdr:spPr bwMode="auto">
        <a:xfrm>
          <a:off x="535590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33" name="AutoShape 61" descr="螢幕擷取畫面 2023-06-05 153612.jpg">
          <a:extLst>
            <a:ext uri="{FF2B5EF4-FFF2-40B4-BE49-F238E27FC236}">
              <a16:creationId xmlns:a16="http://schemas.microsoft.com/office/drawing/2014/main" id="{00000000-0008-0000-0200-00003D0C0000}"/>
            </a:ext>
          </a:extLst>
        </xdr:cNvPr>
        <xdr:cNvSpPr>
          <a:spLocks noChangeAspect="1" noChangeArrowheads="1"/>
        </xdr:cNvSpPr>
      </xdr:nvSpPr>
      <xdr:spPr bwMode="auto">
        <a:xfrm>
          <a:off x="1108614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34" name="AutoShape 62" descr="螢幕擷取畫面 2023-06-05 153503.jpg">
          <a:extLst>
            <a:ext uri="{FF2B5EF4-FFF2-40B4-BE49-F238E27FC236}">
              <a16:creationId xmlns:a16="http://schemas.microsoft.com/office/drawing/2014/main" id="{00000000-0008-0000-0200-00003E0C0000}"/>
            </a:ext>
          </a:extLst>
        </xdr:cNvPr>
        <xdr:cNvSpPr>
          <a:spLocks noChangeAspect="1" noChangeArrowheads="1"/>
        </xdr:cNvSpPr>
      </xdr:nvSpPr>
      <xdr:spPr bwMode="auto">
        <a:xfrm>
          <a:off x="1582197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135" name="AutoShape 63" descr="ec17ffc60f4f7b0e1789306ff9dfdd4.jpg">
          <a:extLst>
            <a:ext uri="{FF2B5EF4-FFF2-40B4-BE49-F238E27FC236}">
              <a16:creationId xmlns:a16="http://schemas.microsoft.com/office/drawing/2014/main" id="{00000000-0008-0000-0200-00003F0C0000}"/>
            </a:ext>
          </a:extLst>
        </xdr:cNvPr>
        <xdr:cNvSpPr>
          <a:spLocks noChangeAspect="1" noChangeArrowheads="1"/>
        </xdr:cNvSpPr>
      </xdr:nvSpPr>
      <xdr:spPr bwMode="auto">
        <a:xfrm>
          <a:off x="1605248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36" name="AutoShape 64" descr="CP.png">
          <a:extLst>
            <a:ext uri="{FF2B5EF4-FFF2-40B4-BE49-F238E27FC236}">
              <a16:creationId xmlns:a16="http://schemas.microsoft.com/office/drawing/2014/main" id="{00000000-0008-0000-0200-0000400C0000}"/>
            </a:ext>
          </a:extLst>
        </xdr:cNvPr>
        <xdr:cNvSpPr>
          <a:spLocks noChangeAspect="1" noChangeArrowheads="1"/>
        </xdr:cNvSpPr>
      </xdr:nvSpPr>
      <xdr:spPr bwMode="auto">
        <a:xfrm>
          <a:off x="529304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37" name="AutoShape 65" descr="费用支付.png">
          <a:extLst>
            <a:ext uri="{FF2B5EF4-FFF2-40B4-BE49-F238E27FC236}">
              <a16:creationId xmlns:a16="http://schemas.microsoft.com/office/drawing/2014/main" id="{00000000-0008-0000-0200-0000410C0000}"/>
            </a:ext>
          </a:extLst>
        </xdr:cNvPr>
        <xdr:cNvSpPr>
          <a:spLocks noChangeAspect="1" noChangeArrowheads="1"/>
        </xdr:cNvSpPr>
      </xdr:nvSpPr>
      <xdr:spPr bwMode="auto">
        <a:xfrm>
          <a:off x="53244750"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38" name="AutoShape 66" descr="image.png">
          <a:extLst>
            <a:ext uri="{FF2B5EF4-FFF2-40B4-BE49-F238E27FC236}">
              <a16:creationId xmlns:a16="http://schemas.microsoft.com/office/drawing/2014/main" id="{00000000-0008-0000-0200-0000420C0000}"/>
            </a:ext>
          </a:extLst>
        </xdr:cNvPr>
        <xdr:cNvSpPr>
          <a:spLocks noChangeAspect="1" noChangeArrowheads="1"/>
        </xdr:cNvSpPr>
      </xdr:nvSpPr>
      <xdr:spPr bwMode="auto">
        <a:xfrm>
          <a:off x="1108614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39" name="AutoShape 67" descr="image.png">
          <a:extLst>
            <a:ext uri="{FF2B5EF4-FFF2-40B4-BE49-F238E27FC236}">
              <a16:creationId xmlns:a16="http://schemas.microsoft.com/office/drawing/2014/main" id="{00000000-0008-0000-0200-0000430C0000}"/>
            </a:ext>
          </a:extLst>
        </xdr:cNvPr>
        <xdr:cNvSpPr>
          <a:spLocks noChangeAspect="1" noChangeArrowheads="1"/>
        </xdr:cNvSpPr>
      </xdr:nvSpPr>
      <xdr:spPr bwMode="auto">
        <a:xfrm>
          <a:off x="1582197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140" name="AutoShape 68" descr="image.png">
          <a:extLst>
            <a:ext uri="{FF2B5EF4-FFF2-40B4-BE49-F238E27FC236}">
              <a16:creationId xmlns:a16="http://schemas.microsoft.com/office/drawing/2014/main" id="{00000000-0008-0000-0200-0000440C0000}"/>
            </a:ext>
          </a:extLst>
        </xdr:cNvPr>
        <xdr:cNvSpPr>
          <a:spLocks noChangeAspect="1" noChangeArrowheads="1"/>
        </xdr:cNvSpPr>
      </xdr:nvSpPr>
      <xdr:spPr bwMode="auto">
        <a:xfrm>
          <a:off x="1605248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41" name="AutoShape 69" descr="image.png">
          <a:extLst>
            <a:ext uri="{FF2B5EF4-FFF2-40B4-BE49-F238E27FC236}">
              <a16:creationId xmlns:a16="http://schemas.microsoft.com/office/drawing/2014/main" id="{00000000-0008-0000-0200-0000450C0000}"/>
            </a:ext>
          </a:extLst>
        </xdr:cNvPr>
        <xdr:cNvSpPr>
          <a:spLocks noChangeAspect="1" noChangeArrowheads="1"/>
        </xdr:cNvSpPr>
      </xdr:nvSpPr>
      <xdr:spPr bwMode="auto">
        <a:xfrm>
          <a:off x="5293042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42" name="AutoShape 70" descr="image.png">
          <a:extLst>
            <a:ext uri="{FF2B5EF4-FFF2-40B4-BE49-F238E27FC236}">
              <a16:creationId xmlns:a16="http://schemas.microsoft.com/office/drawing/2014/main" id="{00000000-0008-0000-0200-0000460C0000}"/>
            </a:ext>
          </a:extLst>
        </xdr:cNvPr>
        <xdr:cNvSpPr>
          <a:spLocks noChangeAspect="1" noChangeArrowheads="1"/>
        </xdr:cNvSpPr>
      </xdr:nvSpPr>
      <xdr:spPr bwMode="auto">
        <a:xfrm>
          <a:off x="53244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43" name="AutoShape 71" descr="image.png">
          <a:extLst>
            <a:ext uri="{FF2B5EF4-FFF2-40B4-BE49-F238E27FC236}">
              <a16:creationId xmlns:a16="http://schemas.microsoft.com/office/drawing/2014/main" id="{00000000-0008-0000-0200-0000470C0000}"/>
            </a:ext>
          </a:extLst>
        </xdr:cNvPr>
        <xdr:cNvSpPr>
          <a:spLocks noChangeAspect="1" noChangeArrowheads="1"/>
        </xdr:cNvSpPr>
      </xdr:nvSpPr>
      <xdr:spPr bwMode="auto">
        <a:xfrm>
          <a:off x="53559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144" name="AutoShape 72" descr="image.png">
          <a:extLst>
            <a:ext uri="{FF2B5EF4-FFF2-40B4-BE49-F238E27FC236}">
              <a16:creationId xmlns:a16="http://schemas.microsoft.com/office/drawing/2014/main" id="{00000000-0008-0000-0200-0000480C0000}"/>
            </a:ext>
          </a:extLst>
        </xdr:cNvPr>
        <xdr:cNvSpPr>
          <a:spLocks noChangeAspect="1" noChangeArrowheads="1"/>
        </xdr:cNvSpPr>
      </xdr:nvSpPr>
      <xdr:spPr bwMode="auto">
        <a:xfrm>
          <a:off x="5387340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45" name="AutoShape 73" descr="Snipaste_2023-06-21_19-27-42.png">
          <a:extLst>
            <a:ext uri="{FF2B5EF4-FFF2-40B4-BE49-F238E27FC236}">
              <a16:creationId xmlns:a16="http://schemas.microsoft.com/office/drawing/2014/main" id="{00000000-0008-0000-0200-0000490C0000}"/>
            </a:ext>
          </a:extLst>
        </xdr:cNvPr>
        <xdr:cNvSpPr>
          <a:spLocks noChangeAspect="1" noChangeArrowheads="1"/>
        </xdr:cNvSpPr>
      </xdr:nvSpPr>
      <xdr:spPr bwMode="auto">
        <a:xfrm>
          <a:off x="1108614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146" name="AutoShape 74" descr="6383a01c937cb2275ee6b499d6ea405.png">
          <a:extLst>
            <a:ext uri="{FF2B5EF4-FFF2-40B4-BE49-F238E27FC236}">
              <a16:creationId xmlns:a16="http://schemas.microsoft.com/office/drawing/2014/main" id="{00000000-0008-0000-0200-00004A0C0000}"/>
            </a:ext>
          </a:extLst>
        </xdr:cNvPr>
        <xdr:cNvSpPr>
          <a:spLocks noChangeAspect="1" noChangeArrowheads="1"/>
        </xdr:cNvSpPr>
      </xdr:nvSpPr>
      <xdr:spPr bwMode="auto">
        <a:xfrm>
          <a:off x="111537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3147" name="AutoShape 75" descr="25a876e3d83a3cd51430a9dcd4c1630.png">
          <a:extLst>
            <a:ext uri="{FF2B5EF4-FFF2-40B4-BE49-F238E27FC236}">
              <a16:creationId xmlns:a16="http://schemas.microsoft.com/office/drawing/2014/main" id="{00000000-0008-0000-0200-00004B0C0000}"/>
            </a:ext>
          </a:extLst>
        </xdr:cNvPr>
        <xdr:cNvSpPr>
          <a:spLocks noChangeAspect="1" noChangeArrowheads="1"/>
        </xdr:cNvSpPr>
      </xdr:nvSpPr>
      <xdr:spPr bwMode="auto">
        <a:xfrm>
          <a:off x="111852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48" name="AutoShape 76" descr="Snipaste_2023-06-21_19-27-12.png">
          <a:extLst>
            <a:ext uri="{FF2B5EF4-FFF2-40B4-BE49-F238E27FC236}">
              <a16:creationId xmlns:a16="http://schemas.microsoft.com/office/drawing/2014/main" id="{00000000-0008-0000-0200-00004C0C0000}"/>
            </a:ext>
          </a:extLst>
        </xdr:cNvPr>
        <xdr:cNvSpPr>
          <a:spLocks noChangeAspect="1" noChangeArrowheads="1"/>
        </xdr:cNvSpPr>
      </xdr:nvSpPr>
      <xdr:spPr bwMode="auto">
        <a:xfrm>
          <a:off x="1582197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49" name="AutoShape 77" descr="image.png">
          <a:extLst>
            <a:ext uri="{FF2B5EF4-FFF2-40B4-BE49-F238E27FC236}">
              <a16:creationId xmlns:a16="http://schemas.microsoft.com/office/drawing/2014/main" id="{00000000-0008-0000-0200-00004D0C0000}"/>
            </a:ext>
          </a:extLst>
        </xdr:cNvPr>
        <xdr:cNvSpPr>
          <a:spLocks noChangeAspect="1" noChangeArrowheads="1"/>
        </xdr:cNvSpPr>
      </xdr:nvSpPr>
      <xdr:spPr bwMode="auto">
        <a:xfrm>
          <a:off x="5293042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50" name="AutoShape 78" descr="image.png">
          <a:extLst>
            <a:ext uri="{FF2B5EF4-FFF2-40B4-BE49-F238E27FC236}">
              <a16:creationId xmlns:a16="http://schemas.microsoft.com/office/drawing/2014/main" id="{00000000-0008-0000-0200-00004E0C0000}"/>
            </a:ext>
          </a:extLst>
        </xdr:cNvPr>
        <xdr:cNvSpPr>
          <a:spLocks noChangeAspect="1" noChangeArrowheads="1"/>
        </xdr:cNvSpPr>
      </xdr:nvSpPr>
      <xdr:spPr bwMode="auto">
        <a:xfrm>
          <a:off x="53244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51" name="AutoShape 79" descr="image.png">
          <a:extLst>
            <a:ext uri="{FF2B5EF4-FFF2-40B4-BE49-F238E27FC236}">
              <a16:creationId xmlns:a16="http://schemas.microsoft.com/office/drawing/2014/main" id="{00000000-0008-0000-0200-00004F0C0000}"/>
            </a:ext>
          </a:extLst>
        </xdr:cNvPr>
        <xdr:cNvSpPr>
          <a:spLocks noChangeAspect="1" noChangeArrowheads="1"/>
        </xdr:cNvSpPr>
      </xdr:nvSpPr>
      <xdr:spPr bwMode="auto">
        <a:xfrm>
          <a:off x="535590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52" name="AutoShape 80" descr="螢幕擷取畫面 2023-04-20 124356.jpg">
          <a:extLst>
            <a:ext uri="{FF2B5EF4-FFF2-40B4-BE49-F238E27FC236}">
              <a16:creationId xmlns:a16="http://schemas.microsoft.com/office/drawing/2014/main" id="{00000000-0008-0000-0200-0000500C0000}"/>
            </a:ext>
          </a:extLst>
        </xdr:cNvPr>
        <xdr:cNvSpPr>
          <a:spLocks noChangeAspect="1" noChangeArrowheads="1"/>
        </xdr:cNvSpPr>
      </xdr:nvSpPr>
      <xdr:spPr bwMode="auto">
        <a:xfrm>
          <a:off x="1108614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153" name="AutoShape 81" descr="0305972532e1703b828a4d7871489a4.png">
          <a:extLst>
            <a:ext uri="{FF2B5EF4-FFF2-40B4-BE49-F238E27FC236}">
              <a16:creationId xmlns:a16="http://schemas.microsoft.com/office/drawing/2014/main" id="{00000000-0008-0000-0200-0000510C0000}"/>
            </a:ext>
          </a:extLst>
        </xdr:cNvPr>
        <xdr:cNvSpPr>
          <a:spLocks noChangeAspect="1" noChangeArrowheads="1"/>
        </xdr:cNvSpPr>
      </xdr:nvSpPr>
      <xdr:spPr bwMode="auto">
        <a:xfrm>
          <a:off x="111537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54" name="AutoShape 82" descr="螢幕擷取畫面 2023-04-20 124334.jpg">
          <a:extLst>
            <a:ext uri="{FF2B5EF4-FFF2-40B4-BE49-F238E27FC236}">
              <a16:creationId xmlns:a16="http://schemas.microsoft.com/office/drawing/2014/main" id="{00000000-0008-0000-0200-0000520C0000}"/>
            </a:ext>
          </a:extLst>
        </xdr:cNvPr>
        <xdr:cNvSpPr>
          <a:spLocks noChangeAspect="1" noChangeArrowheads="1"/>
        </xdr:cNvSpPr>
      </xdr:nvSpPr>
      <xdr:spPr bwMode="auto">
        <a:xfrm>
          <a:off x="1582197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55" name="AutoShape 83" descr="image.png">
          <a:extLst>
            <a:ext uri="{FF2B5EF4-FFF2-40B4-BE49-F238E27FC236}">
              <a16:creationId xmlns:a16="http://schemas.microsoft.com/office/drawing/2014/main" id="{00000000-0008-0000-0200-0000530C0000}"/>
            </a:ext>
          </a:extLst>
        </xdr:cNvPr>
        <xdr:cNvSpPr>
          <a:spLocks noChangeAspect="1" noChangeArrowheads="1"/>
        </xdr:cNvSpPr>
      </xdr:nvSpPr>
      <xdr:spPr bwMode="auto">
        <a:xfrm>
          <a:off x="529304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56" name="AutoShape 84" descr="image.png">
          <a:extLst>
            <a:ext uri="{FF2B5EF4-FFF2-40B4-BE49-F238E27FC236}">
              <a16:creationId xmlns:a16="http://schemas.microsoft.com/office/drawing/2014/main" id="{00000000-0008-0000-0200-0000540C0000}"/>
            </a:ext>
          </a:extLst>
        </xdr:cNvPr>
        <xdr:cNvSpPr>
          <a:spLocks noChangeAspect="1" noChangeArrowheads="1"/>
        </xdr:cNvSpPr>
      </xdr:nvSpPr>
      <xdr:spPr bwMode="auto">
        <a:xfrm>
          <a:off x="53244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57" name="AutoShape 85" descr="image.png">
          <a:extLst>
            <a:ext uri="{FF2B5EF4-FFF2-40B4-BE49-F238E27FC236}">
              <a16:creationId xmlns:a16="http://schemas.microsoft.com/office/drawing/2014/main" id="{00000000-0008-0000-0200-0000550C0000}"/>
            </a:ext>
          </a:extLst>
        </xdr:cNvPr>
        <xdr:cNvSpPr>
          <a:spLocks noChangeAspect="1" noChangeArrowheads="1"/>
        </xdr:cNvSpPr>
      </xdr:nvSpPr>
      <xdr:spPr bwMode="auto">
        <a:xfrm>
          <a:off x="535590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158" name="AutoShape 86" descr="image.png">
          <a:extLst>
            <a:ext uri="{FF2B5EF4-FFF2-40B4-BE49-F238E27FC236}">
              <a16:creationId xmlns:a16="http://schemas.microsoft.com/office/drawing/2014/main" id="{00000000-0008-0000-0200-0000560C0000}"/>
            </a:ext>
          </a:extLst>
        </xdr:cNvPr>
        <xdr:cNvSpPr>
          <a:spLocks noChangeAspect="1" noChangeArrowheads="1"/>
        </xdr:cNvSpPr>
      </xdr:nvSpPr>
      <xdr:spPr bwMode="auto">
        <a:xfrm>
          <a:off x="5387340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3</xdr:row>
      <xdr:rowOff>0</xdr:rowOff>
    </xdr:from>
    <xdr:to>
      <xdr:col>35</xdr:col>
      <xdr:colOff>304800</xdr:colOff>
      <xdr:row>4</xdr:row>
      <xdr:rowOff>104775</xdr:rowOff>
    </xdr:to>
    <xdr:sp macro="" textlink="">
      <xdr:nvSpPr>
        <xdr:cNvPr id="3159" name="AutoShape 87" descr="image.png">
          <a:extLst>
            <a:ext uri="{FF2B5EF4-FFF2-40B4-BE49-F238E27FC236}">
              <a16:creationId xmlns:a16="http://schemas.microsoft.com/office/drawing/2014/main" id="{00000000-0008-0000-0200-0000570C0000}"/>
            </a:ext>
          </a:extLst>
        </xdr:cNvPr>
        <xdr:cNvSpPr>
          <a:spLocks noChangeAspect="1" noChangeArrowheads="1"/>
        </xdr:cNvSpPr>
      </xdr:nvSpPr>
      <xdr:spPr bwMode="auto">
        <a:xfrm>
          <a:off x="541877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60" name="AutoShape 88" descr="螢幕擷取畫面 2023-06-12 180821.jpg">
          <a:extLst>
            <a:ext uri="{FF2B5EF4-FFF2-40B4-BE49-F238E27FC236}">
              <a16:creationId xmlns:a16="http://schemas.microsoft.com/office/drawing/2014/main" id="{00000000-0008-0000-0200-0000580C0000}"/>
            </a:ext>
          </a:extLst>
        </xdr:cNvPr>
        <xdr:cNvSpPr>
          <a:spLocks noChangeAspect="1" noChangeArrowheads="1"/>
        </xdr:cNvSpPr>
      </xdr:nvSpPr>
      <xdr:spPr bwMode="auto">
        <a:xfrm>
          <a:off x="1108614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161" name="AutoShape 89" descr="image.png">
          <a:extLst>
            <a:ext uri="{FF2B5EF4-FFF2-40B4-BE49-F238E27FC236}">
              <a16:creationId xmlns:a16="http://schemas.microsoft.com/office/drawing/2014/main" id="{00000000-0008-0000-0200-0000590C0000}"/>
            </a:ext>
          </a:extLst>
        </xdr:cNvPr>
        <xdr:cNvSpPr>
          <a:spLocks noChangeAspect="1" noChangeArrowheads="1"/>
        </xdr:cNvSpPr>
      </xdr:nvSpPr>
      <xdr:spPr bwMode="auto">
        <a:xfrm>
          <a:off x="111537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62" name="AutoShape 90" descr="螢幕擷取畫面 2023-06-12 180746.jpg">
          <a:extLst>
            <a:ext uri="{FF2B5EF4-FFF2-40B4-BE49-F238E27FC236}">
              <a16:creationId xmlns:a16="http://schemas.microsoft.com/office/drawing/2014/main" id="{00000000-0008-0000-0200-00005A0C0000}"/>
            </a:ext>
          </a:extLst>
        </xdr:cNvPr>
        <xdr:cNvSpPr>
          <a:spLocks noChangeAspect="1" noChangeArrowheads="1"/>
        </xdr:cNvSpPr>
      </xdr:nvSpPr>
      <xdr:spPr bwMode="auto">
        <a:xfrm>
          <a:off x="1582197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63" name="AutoShape 91" descr="image.png">
          <a:extLst>
            <a:ext uri="{FF2B5EF4-FFF2-40B4-BE49-F238E27FC236}">
              <a16:creationId xmlns:a16="http://schemas.microsoft.com/office/drawing/2014/main" id="{00000000-0008-0000-0200-00005B0C0000}"/>
            </a:ext>
          </a:extLst>
        </xdr:cNvPr>
        <xdr:cNvSpPr>
          <a:spLocks noChangeAspect="1" noChangeArrowheads="1"/>
        </xdr:cNvSpPr>
      </xdr:nvSpPr>
      <xdr:spPr bwMode="auto">
        <a:xfrm>
          <a:off x="5293042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64" name="AutoShape 92" descr="image.png">
          <a:extLst>
            <a:ext uri="{FF2B5EF4-FFF2-40B4-BE49-F238E27FC236}">
              <a16:creationId xmlns:a16="http://schemas.microsoft.com/office/drawing/2014/main" id="{00000000-0008-0000-0200-00005C0C0000}"/>
            </a:ext>
          </a:extLst>
        </xdr:cNvPr>
        <xdr:cNvSpPr>
          <a:spLocks noChangeAspect="1" noChangeArrowheads="1"/>
        </xdr:cNvSpPr>
      </xdr:nvSpPr>
      <xdr:spPr bwMode="auto">
        <a:xfrm>
          <a:off x="53244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65" name="AutoShape 93" descr="image.png">
          <a:extLst>
            <a:ext uri="{FF2B5EF4-FFF2-40B4-BE49-F238E27FC236}">
              <a16:creationId xmlns:a16="http://schemas.microsoft.com/office/drawing/2014/main" id="{00000000-0008-0000-0200-00005D0C0000}"/>
            </a:ext>
          </a:extLst>
        </xdr:cNvPr>
        <xdr:cNvSpPr>
          <a:spLocks noChangeAspect="1" noChangeArrowheads="1"/>
        </xdr:cNvSpPr>
      </xdr:nvSpPr>
      <xdr:spPr bwMode="auto">
        <a:xfrm>
          <a:off x="535590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66" name="AutoShape 94" descr="RP.png">
          <a:extLst>
            <a:ext uri="{FF2B5EF4-FFF2-40B4-BE49-F238E27FC236}">
              <a16:creationId xmlns:a16="http://schemas.microsoft.com/office/drawing/2014/main" id="{00000000-0008-0000-0200-00005E0C0000}"/>
            </a:ext>
          </a:extLst>
        </xdr:cNvPr>
        <xdr:cNvSpPr>
          <a:spLocks noChangeAspect="1" noChangeArrowheads="1"/>
        </xdr:cNvSpPr>
      </xdr:nvSpPr>
      <xdr:spPr bwMode="auto">
        <a:xfrm>
          <a:off x="1108614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167" name="AutoShape 95" descr="c98833643b07afa1e728e87c7e808f5.png">
          <a:extLst>
            <a:ext uri="{FF2B5EF4-FFF2-40B4-BE49-F238E27FC236}">
              <a16:creationId xmlns:a16="http://schemas.microsoft.com/office/drawing/2014/main" id="{00000000-0008-0000-0200-00005F0C0000}"/>
            </a:ext>
          </a:extLst>
        </xdr:cNvPr>
        <xdr:cNvSpPr>
          <a:spLocks noChangeAspect="1" noChangeArrowheads="1"/>
        </xdr:cNvSpPr>
      </xdr:nvSpPr>
      <xdr:spPr bwMode="auto">
        <a:xfrm>
          <a:off x="111537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68" name="AutoShape 96" descr="DES.png">
          <a:extLst>
            <a:ext uri="{FF2B5EF4-FFF2-40B4-BE49-F238E27FC236}">
              <a16:creationId xmlns:a16="http://schemas.microsoft.com/office/drawing/2014/main" id="{00000000-0008-0000-0200-0000600C0000}"/>
            </a:ext>
          </a:extLst>
        </xdr:cNvPr>
        <xdr:cNvSpPr>
          <a:spLocks noChangeAspect="1" noChangeArrowheads="1"/>
        </xdr:cNvSpPr>
      </xdr:nvSpPr>
      <xdr:spPr bwMode="auto">
        <a:xfrm>
          <a:off x="1582197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69" name="AutoShape 97" descr="image.png">
          <a:extLst>
            <a:ext uri="{FF2B5EF4-FFF2-40B4-BE49-F238E27FC236}">
              <a16:creationId xmlns:a16="http://schemas.microsoft.com/office/drawing/2014/main" id="{00000000-0008-0000-0200-0000610C0000}"/>
            </a:ext>
          </a:extLst>
        </xdr:cNvPr>
        <xdr:cNvSpPr>
          <a:spLocks noChangeAspect="1" noChangeArrowheads="1"/>
        </xdr:cNvSpPr>
      </xdr:nvSpPr>
      <xdr:spPr bwMode="auto">
        <a:xfrm>
          <a:off x="5293042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70" name="AutoShape 98" descr="image.png">
          <a:extLst>
            <a:ext uri="{FF2B5EF4-FFF2-40B4-BE49-F238E27FC236}">
              <a16:creationId xmlns:a16="http://schemas.microsoft.com/office/drawing/2014/main" id="{00000000-0008-0000-0200-0000620C0000}"/>
            </a:ext>
          </a:extLst>
        </xdr:cNvPr>
        <xdr:cNvSpPr>
          <a:spLocks noChangeAspect="1" noChangeArrowheads="1"/>
        </xdr:cNvSpPr>
      </xdr:nvSpPr>
      <xdr:spPr bwMode="auto">
        <a:xfrm>
          <a:off x="53244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71" name="AutoShape 99" descr="image.png">
          <a:extLst>
            <a:ext uri="{FF2B5EF4-FFF2-40B4-BE49-F238E27FC236}">
              <a16:creationId xmlns:a16="http://schemas.microsoft.com/office/drawing/2014/main" id="{00000000-0008-0000-0200-0000630C0000}"/>
            </a:ext>
          </a:extLst>
        </xdr:cNvPr>
        <xdr:cNvSpPr>
          <a:spLocks noChangeAspect="1" noChangeArrowheads="1"/>
        </xdr:cNvSpPr>
      </xdr:nvSpPr>
      <xdr:spPr bwMode="auto">
        <a:xfrm>
          <a:off x="535590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172" name="AutoShape 100" descr="image.png">
          <a:extLst>
            <a:ext uri="{FF2B5EF4-FFF2-40B4-BE49-F238E27FC236}">
              <a16:creationId xmlns:a16="http://schemas.microsoft.com/office/drawing/2014/main" id="{00000000-0008-0000-0200-0000640C0000}"/>
            </a:ext>
          </a:extLst>
        </xdr:cNvPr>
        <xdr:cNvSpPr>
          <a:spLocks noChangeAspect="1" noChangeArrowheads="1"/>
        </xdr:cNvSpPr>
      </xdr:nvSpPr>
      <xdr:spPr bwMode="auto">
        <a:xfrm>
          <a:off x="5387340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73" name="AutoShape 101" descr="螢幕擷取畫面 2023-04-20 122520.jpg">
          <a:extLst>
            <a:ext uri="{FF2B5EF4-FFF2-40B4-BE49-F238E27FC236}">
              <a16:creationId xmlns:a16="http://schemas.microsoft.com/office/drawing/2014/main" id="{00000000-0008-0000-0200-0000650C0000}"/>
            </a:ext>
          </a:extLst>
        </xdr:cNvPr>
        <xdr:cNvSpPr>
          <a:spLocks noChangeAspect="1" noChangeArrowheads="1"/>
        </xdr:cNvSpPr>
      </xdr:nvSpPr>
      <xdr:spPr bwMode="auto">
        <a:xfrm>
          <a:off x="1108614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174" name="AutoShape 102" descr="4a5ded52f02f3c9364beaa873d3251d.png">
          <a:extLst>
            <a:ext uri="{FF2B5EF4-FFF2-40B4-BE49-F238E27FC236}">
              <a16:creationId xmlns:a16="http://schemas.microsoft.com/office/drawing/2014/main" id="{00000000-0008-0000-0200-0000660C0000}"/>
            </a:ext>
          </a:extLst>
        </xdr:cNvPr>
        <xdr:cNvSpPr>
          <a:spLocks noChangeAspect="1" noChangeArrowheads="1"/>
        </xdr:cNvSpPr>
      </xdr:nvSpPr>
      <xdr:spPr bwMode="auto">
        <a:xfrm>
          <a:off x="111537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75" name="AutoShape 103" descr="螢幕擷取畫面 2023-04-20 122444.jpg">
          <a:extLst>
            <a:ext uri="{FF2B5EF4-FFF2-40B4-BE49-F238E27FC236}">
              <a16:creationId xmlns:a16="http://schemas.microsoft.com/office/drawing/2014/main" id="{00000000-0008-0000-0200-0000670C0000}"/>
            </a:ext>
          </a:extLst>
        </xdr:cNvPr>
        <xdr:cNvSpPr>
          <a:spLocks noChangeAspect="1" noChangeArrowheads="1"/>
        </xdr:cNvSpPr>
      </xdr:nvSpPr>
      <xdr:spPr bwMode="auto">
        <a:xfrm>
          <a:off x="1582197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76" name="AutoShape 104" descr="Fee letter CP.png">
          <a:extLst>
            <a:ext uri="{FF2B5EF4-FFF2-40B4-BE49-F238E27FC236}">
              <a16:creationId xmlns:a16="http://schemas.microsoft.com/office/drawing/2014/main" id="{00000000-0008-0000-0200-0000680C0000}"/>
            </a:ext>
          </a:extLst>
        </xdr:cNvPr>
        <xdr:cNvSpPr>
          <a:spLocks noChangeAspect="1" noChangeArrowheads="1"/>
        </xdr:cNvSpPr>
      </xdr:nvSpPr>
      <xdr:spPr bwMode="auto">
        <a:xfrm>
          <a:off x="529304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77" name="AutoShape 105" descr="payment clause.png">
          <a:extLst>
            <a:ext uri="{FF2B5EF4-FFF2-40B4-BE49-F238E27FC236}">
              <a16:creationId xmlns:a16="http://schemas.microsoft.com/office/drawing/2014/main" id="{00000000-0008-0000-0200-0000690C0000}"/>
            </a:ext>
          </a:extLst>
        </xdr:cNvPr>
        <xdr:cNvSpPr>
          <a:spLocks noChangeAspect="1" noChangeArrowheads="1"/>
        </xdr:cNvSpPr>
      </xdr:nvSpPr>
      <xdr:spPr bwMode="auto">
        <a:xfrm>
          <a:off x="53244750"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78" name="AutoShape 106" descr="image.png">
          <a:extLst>
            <a:ext uri="{FF2B5EF4-FFF2-40B4-BE49-F238E27FC236}">
              <a16:creationId xmlns:a16="http://schemas.microsoft.com/office/drawing/2014/main" id="{00000000-0008-0000-0200-00006A0C0000}"/>
            </a:ext>
          </a:extLst>
        </xdr:cNvPr>
        <xdr:cNvSpPr>
          <a:spLocks noChangeAspect="1" noChangeArrowheads="1"/>
        </xdr:cNvSpPr>
      </xdr:nvSpPr>
      <xdr:spPr bwMode="auto">
        <a:xfrm>
          <a:off x="1108614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79" name="AutoShape 107" descr="image.png">
          <a:extLst>
            <a:ext uri="{FF2B5EF4-FFF2-40B4-BE49-F238E27FC236}">
              <a16:creationId xmlns:a16="http://schemas.microsoft.com/office/drawing/2014/main" id="{00000000-0008-0000-0200-00006B0C0000}"/>
            </a:ext>
          </a:extLst>
        </xdr:cNvPr>
        <xdr:cNvSpPr>
          <a:spLocks noChangeAspect="1" noChangeArrowheads="1"/>
        </xdr:cNvSpPr>
      </xdr:nvSpPr>
      <xdr:spPr bwMode="auto">
        <a:xfrm>
          <a:off x="1582197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180" name="AutoShape 108" descr="image.png">
          <a:extLst>
            <a:ext uri="{FF2B5EF4-FFF2-40B4-BE49-F238E27FC236}">
              <a16:creationId xmlns:a16="http://schemas.microsoft.com/office/drawing/2014/main" id="{00000000-0008-0000-0200-00006C0C0000}"/>
            </a:ext>
          </a:extLst>
        </xdr:cNvPr>
        <xdr:cNvSpPr>
          <a:spLocks noChangeAspect="1" noChangeArrowheads="1"/>
        </xdr:cNvSpPr>
      </xdr:nvSpPr>
      <xdr:spPr bwMode="auto">
        <a:xfrm>
          <a:off x="1605248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81" name="AutoShape 109" descr="WeChat Image_20230323120123.png">
          <a:extLst>
            <a:ext uri="{FF2B5EF4-FFF2-40B4-BE49-F238E27FC236}">
              <a16:creationId xmlns:a16="http://schemas.microsoft.com/office/drawing/2014/main" id="{00000000-0008-0000-0200-00006D0C0000}"/>
            </a:ext>
          </a:extLst>
        </xdr:cNvPr>
        <xdr:cNvSpPr>
          <a:spLocks noChangeAspect="1" noChangeArrowheads="1"/>
        </xdr:cNvSpPr>
      </xdr:nvSpPr>
      <xdr:spPr bwMode="auto">
        <a:xfrm>
          <a:off x="529304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82" name="AutoShape 110" descr="WeChat Screenshot_20230323150433.png">
          <a:extLst>
            <a:ext uri="{FF2B5EF4-FFF2-40B4-BE49-F238E27FC236}">
              <a16:creationId xmlns:a16="http://schemas.microsoft.com/office/drawing/2014/main" id="{00000000-0008-0000-0200-00006E0C0000}"/>
            </a:ext>
          </a:extLst>
        </xdr:cNvPr>
        <xdr:cNvSpPr>
          <a:spLocks noChangeAspect="1" noChangeArrowheads="1"/>
        </xdr:cNvSpPr>
      </xdr:nvSpPr>
      <xdr:spPr bwMode="auto">
        <a:xfrm>
          <a:off x="53244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83" name="AutoShape 111" descr="WeChat Screenshot_20230323151419.png">
          <a:extLst>
            <a:ext uri="{FF2B5EF4-FFF2-40B4-BE49-F238E27FC236}">
              <a16:creationId xmlns:a16="http://schemas.microsoft.com/office/drawing/2014/main" id="{00000000-0008-0000-0200-00006F0C0000}"/>
            </a:ext>
          </a:extLst>
        </xdr:cNvPr>
        <xdr:cNvSpPr>
          <a:spLocks noChangeAspect="1" noChangeArrowheads="1"/>
        </xdr:cNvSpPr>
      </xdr:nvSpPr>
      <xdr:spPr bwMode="auto">
        <a:xfrm>
          <a:off x="535590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84" name="AutoShape 112" descr="2.PNG">
          <a:extLst>
            <a:ext uri="{FF2B5EF4-FFF2-40B4-BE49-F238E27FC236}">
              <a16:creationId xmlns:a16="http://schemas.microsoft.com/office/drawing/2014/main" id="{00000000-0008-0000-0200-0000700C0000}"/>
            </a:ext>
          </a:extLst>
        </xdr:cNvPr>
        <xdr:cNvSpPr>
          <a:spLocks noChangeAspect="1" noChangeArrowheads="1"/>
        </xdr:cNvSpPr>
      </xdr:nvSpPr>
      <xdr:spPr bwMode="auto">
        <a:xfrm>
          <a:off x="1108614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185" name="AutoShape 113" descr="image.png">
          <a:extLst>
            <a:ext uri="{FF2B5EF4-FFF2-40B4-BE49-F238E27FC236}">
              <a16:creationId xmlns:a16="http://schemas.microsoft.com/office/drawing/2014/main" id="{00000000-0008-0000-0200-0000710C0000}"/>
            </a:ext>
          </a:extLst>
        </xdr:cNvPr>
        <xdr:cNvSpPr>
          <a:spLocks noChangeAspect="1" noChangeArrowheads="1"/>
        </xdr:cNvSpPr>
      </xdr:nvSpPr>
      <xdr:spPr bwMode="auto">
        <a:xfrm>
          <a:off x="111537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86" name="AutoShape 114" descr="image.png">
          <a:extLst>
            <a:ext uri="{FF2B5EF4-FFF2-40B4-BE49-F238E27FC236}">
              <a16:creationId xmlns:a16="http://schemas.microsoft.com/office/drawing/2014/main" id="{00000000-0008-0000-0200-0000720C0000}"/>
            </a:ext>
          </a:extLst>
        </xdr:cNvPr>
        <xdr:cNvSpPr>
          <a:spLocks noChangeAspect="1" noChangeArrowheads="1"/>
        </xdr:cNvSpPr>
      </xdr:nvSpPr>
      <xdr:spPr bwMode="auto">
        <a:xfrm>
          <a:off x="1582197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187" name="AutoShape 115" descr="External.jpg">
          <a:extLst>
            <a:ext uri="{FF2B5EF4-FFF2-40B4-BE49-F238E27FC236}">
              <a16:creationId xmlns:a16="http://schemas.microsoft.com/office/drawing/2014/main" id="{00000000-0008-0000-0200-0000730C0000}"/>
            </a:ext>
          </a:extLst>
        </xdr:cNvPr>
        <xdr:cNvSpPr>
          <a:spLocks noChangeAspect="1" noChangeArrowheads="1"/>
        </xdr:cNvSpPr>
      </xdr:nvSpPr>
      <xdr:spPr bwMode="auto">
        <a:xfrm>
          <a:off x="1605248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88" name="AutoShape 116" descr="CP1.png">
          <a:extLst>
            <a:ext uri="{FF2B5EF4-FFF2-40B4-BE49-F238E27FC236}">
              <a16:creationId xmlns:a16="http://schemas.microsoft.com/office/drawing/2014/main" id="{00000000-0008-0000-0200-0000740C0000}"/>
            </a:ext>
          </a:extLst>
        </xdr:cNvPr>
        <xdr:cNvSpPr>
          <a:spLocks noChangeAspect="1" noChangeArrowheads="1"/>
        </xdr:cNvSpPr>
      </xdr:nvSpPr>
      <xdr:spPr bwMode="auto">
        <a:xfrm>
          <a:off x="5293042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89" name="AutoShape 117" descr="CP2.png">
          <a:extLst>
            <a:ext uri="{FF2B5EF4-FFF2-40B4-BE49-F238E27FC236}">
              <a16:creationId xmlns:a16="http://schemas.microsoft.com/office/drawing/2014/main" id="{00000000-0008-0000-0200-0000750C0000}"/>
            </a:ext>
          </a:extLst>
        </xdr:cNvPr>
        <xdr:cNvSpPr>
          <a:spLocks noChangeAspect="1" noChangeArrowheads="1"/>
        </xdr:cNvSpPr>
      </xdr:nvSpPr>
      <xdr:spPr bwMode="auto">
        <a:xfrm>
          <a:off x="53244750"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190" name="AutoShape 118" descr="费用支付.png">
          <a:extLst>
            <a:ext uri="{FF2B5EF4-FFF2-40B4-BE49-F238E27FC236}">
              <a16:creationId xmlns:a16="http://schemas.microsoft.com/office/drawing/2014/main" id="{00000000-0008-0000-0200-0000760C0000}"/>
            </a:ext>
          </a:extLst>
        </xdr:cNvPr>
        <xdr:cNvSpPr>
          <a:spLocks noChangeAspect="1" noChangeArrowheads="1"/>
        </xdr:cNvSpPr>
      </xdr:nvSpPr>
      <xdr:spPr bwMode="auto">
        <a:xfrm>
          <a:off x="5355907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91" name="AutoShape 119" descr="Snipaste_2023-06-21_19-28-56.png">
          <a:extLst>
            <a:ext uri="{FF2B5EF4-FFF2-40B4-BE49-F238E27FC236}">
              <a16:creationId xmlns:a16="http://schemas.microsoft.com/office/drawing/2014/main" id="{00000000-0008-0000-0200-0000770C0000}"/>
            </a:ext>
          </a:extLst>
        </xdr:cNvPr>
        <xdr:cNvSpPr>
          <a:spLocks noChangeAspect="1" noChangeArrowheads="1"/>
        </xdr:cNvSpPr>
      </xdr:nvSpPr>
      <xdr:spPr bwMode="auto">
        <a:xfrm>
          <a:off x="1108614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192" name="AutoShape 120" descr="579d36f9f23b3c96ec98a48049b5ca5.png">
          <a:extLst>
            <a:ext uri="{FF2B5EF4-FFF2-40B4-BE49-F238E27FC236}">
              <a16:creationId xmlns:a16="http://schemas.microsoft.com/office/drawing/2014/main" id="{00000000-0008-0000-0200-0000780C0000}"/>
            </a:ext>
          </a:extLst>
        </xdr:cNvPr>
        <xdr:cNvSpPr>
          <a:spLocks noChangeAspect="1" noChangeArrowheads="1"/>
        </xdr:cNvSpPr>
      </xdr:nvSpPr>
      <xdr:spPr bwMode="auto">
        <a:xfrm>
          <a:off x="111537750"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93" name="AutoShape 121" descr="Snipaste_2023-06-21_19-28-35.png">
          <a:extLst>
            <a:ext uri="{FF2B5EF4-FFF2-40B4-BE49-F238E27FC236}">
              <a16:creationId xmlns:a16="http://schemas.microsoft.com/office/drawing/2014/main" id="{00000000-0008-0000-0200-0000790C0000}"/>
            </a:ext>
          </a:extLst>
        </xdr:cNvPr>
        <xdr:cNvSpPr>
          <a:spLocks noChangeAspect="1" noChangeArrowheads="1"/>
        </xdr:cNvSpPr>
      </xdr:nvSpPr>
      <xdr:spPr bwMode="auto">
        <a:xfrm>
          <a:off x="1582197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194" name="AutoShape 122" descr="66e452553b2b7a5a9b8814885da1abc.jpg">
          <a:extLst>
            <a:ext uri="{FF2B5EF4-FFF2-40B4-BE49-F238E27FC236}">
              <a16:creationId xmlns:a16="http://schemas.microsoft.com/office/drawing/2014/main" id="{00000000-0008-0000-0200-00007A0C0000}"/>
            </a:ext>
          </a:extLst>
        </xdr:cNvPr>
        <xdr:cNvSpPr>
          <a:spLocks noChangeAspect="1" noChangeArrowheads="1"/>
        </xdr:cNvSpPr>
      </xdr:nvSpPr>
      <xdr:spPr bwMode="auto">
        <a:xfrm>
          <a:off x="16052482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95" name="AutoShape 123" descr="FL.png">
          <a:extLst>
            <a:ext uri="{FF2B5EF4-FFF2-40B4-BE49-F238E27FC236}">
              <a16:creationId xmlns:a16="http://schemas.microsoft.com/office/drawing/2014/main" id="{00000000-0008-0000-0200-00007B0C0000}"/>
            </a:ext>
          </a:extLst>
        </xdr:cNvPr>
        <xdr:cNvSpPr>
          <a:spLocks noChangeAspect="1" noChangeArrowheads="1"/>
        </xdr:cNvSpPr>
      </xdr:nvSpPr>
      <xdr:spPr bwMode="auto">
        <a:xfrm>
          <a:off x="5293042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196" name="AutoShape 124" descr="Commission.png">
          <a:extLst>
            <a:ext uri="{FF2B5EF4-FFF2-40B4-BE49-F238E27FC236}">
              <a16:creationId xmlns:a16="http://schemas.microsoft.com/office/drawing/2014/main" id="{00000000-0008-0000-0200-00007C0C0000}"/>
            </a:ext>
          </a:extLst>
        </xdr:cNvPr>
        <xdr:cNvSpPr>
          <a:spLocks noChangeAspect="1" noChangeArrowheads="1"/>
        </xdr:cNvSpPr>
      </xdr:nvSpPr>
      <xdr:spPr bwMode="auto">
        <a:xfrm>
          <a:off x="53244750"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197" name="AutoShape 125" descr="image.png">
          <a:extLst>
            <a:ext uri="{FF2B5EF4-FFF2-40B4-BE49-F238E27FC236}">
              <a16:creationId xmlns:a16="http://schemas.microsoft.com/office/drawing/2014/main" id="{00000000-0008-0000-0200-00007D0C0000}"/>
            </a:ext>
          </a:extLst>
        </xdr:cNvPr>
        <xdr:cNvSpPr>
          <a:spLocks noChangeAspect="1" noChangeArrowheads="1"/>
        </xdr:cNvSpPr>
      </xdr:nvSpPr>
      <xdr:spPr bwMode="auto">
        <a:xfrm>
          <a:off x="1108614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198" name="AutoShape 126" descr="image.png">
          <a:extLst>
            <a:ext uri="{FF2B5EF4-FFF2-40B4-BE49-F238E27FC236}">
              <a16:creationId xmlns:a16="http://schemas.microsoft.com/office/drawing/2014/main" id="{00000000-0008-0000-0200-00007E0C0000}"/>
            </a:ext>
          </a:extLst>
        </xdr:cNvPr>
        <xdr:cNvSpPr>
          <a:spLocks noChangeAspect="1" noChangeArrowheads="1"/>
        </xdr:cNvSpPr>
      </xdr:nvSpPr>
      <xdr:spPr bwMode="auto">
        <a:xfrm>
          <a:off x="1582197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199" name="AutoShape 127" descr="image.png">
          <a:extLst>
            <a:ext uri="{FF2B5EF4-FFF2-40B4-BE49-F238E27FC236}">
              <a16:creationId xmlns:a16="http://schemas.microsoft.com/office/drawing/2014/main" id="{00000000-0008-0000-0200-00007F0C0000}"/>
            </a:ext>
          </a:extLst>
        </xdr:cNvPr>
        <xdr:cNvSpPr>
          <a:spLocks noChangeAspect="1" noChangeArrowheads="1"/>
        </xdr:cNvSpPr>
      </xdr:nvSpPr>
      <xdr:spPr bwMode="auto">
        <a:xfrm>
          <a:off x="529304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200" name="AutoShape 128" descr="image.png">
          <a:extLst>
            <a:ext uri="{FF2B5EF4-FFF2-40B4-BE49-F238E27FC236}">
              <a16:creationId xmlns:a16="http://schemas.microsoft.com/office/drawing/2014/main" id="{00000000-0008-0000-0200-0000800C0000}"/>
            </a:ext>
          </a:extLst>
        </xdr:cNvPr>
        <xdr:cNvSpPr>
          <a:spLocks noChangeAspect="1" noChangeArrowheads="1"/>
        </xdr:cNvSpPr>
      </xdr:nvSpPr>
      <xdr:spPr bwMode="auto">
        <a:xfrm>
          <a:off x="53244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201" name="AutoShape 129" descr="image.png">
          <a:extLst>
            <a:ext uri="{FF2B5EF4-FFF2-40B4-BE49-F238E27FC236}">
              <a16:creationId xmlns:a16="http://schemas.microsoft.com/office/drawing/2014/main" id="{00000000-0008-0000-0200-0000810C0000}"/>
            </a:ext>
          </a:extLst>
        </xdr:cNvPr>
        <xdr:cNvSpPr>
          <a:spLocks noChangeAspect="1" noChangeArrowheads="1"/>
        </xdr:cNvSpPr>
      </xdr:nvSpPr>
      <xdr:spPr bwMode="auto">
        <a:xfrm>
          <a:off x="535590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02" name="AutoShape 130" descr="螢幕擷取畫面 2023-07-13 104333.png">
          <a:extLst>
            <a:ext uri="{FF2B5EF4-FFF2-40B4-BE49-F238E27FC236}">
              <a16:creationId xmlns:a16="http://schemas.microsoft.com/office/drawing/2014/main" id="{00000000-0008-0000-0200-0000820C0000}"/>
            </a:ext>
          </a:extLst>
        </xdr:cNvPr>
        <xdr:cNvSpPr>
          <a:spLocks noChangeAspect="1" noChangeArrowheads="1"/>
        </xdr:cNvSpPr>
      </xdr:nvSpPr>
      <xdr:spPr bwMode="auto">
        <a:xfrm>
          <a:off x="1108614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03" name="AutoShape 131" descr="99d95cfe028219666efa7292c5d1339.png">
          <a:extLst>
            <a:ext uri="{FF2B5EF4-FFF2-40B4-BE49-F238E27FC236}">
              <a16:creationId xmlns:a16="http://schemas.microsoft.com/office/drawing/2014/main" id="{00000000-0008-0000-0200-0000830C0000}"/>
            </a:ext>
          </a:extLst>
        </xdr:cNvPr>
        <xdr:cNvSpPr>
          <a:spLocks noChangeAspect="1" noChangeArrowheads="1"/>
        </xdr:cNvSpPr>
      </xdr:nvSpPr>
      <xdr:spPr bwMode="auto">
        <a:xfrm>
          <a:off x="111537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04" name="AutoShape 132" descr="螢幕擷取畫面 2023-07-13 104308.png">
          <a:extLst>
            <a:ext uri="{FF2B5EF4-FFF2-40B4-BE49-F238E27FC236}">
              <a16:creationId xmlns:a16="http://schemas.microsoft.com/office/drawing/2014/main" id="{00000000-0008-0000-0200-0000840C0000}"/>
            </a:ext>
          </a:extLst>
        </xdr:cNvPr>
        <xdr:cNvSpPr>
          <a:spLocks noChangeAspect="1" noChangeArrowheads="1"/>
        </xdr:cNvSpPr>
      </xdr:nvSpPr>
      <xdr:spPr bwMode="auto">
        <a:xfrm>
          <a:off x="1582197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205" name="AutoShape 133" descr="~7356554.JPG">
          <a:extLst>
            <a:ext uri="{FF2B5EF4-FFF2-40B4-BE49-F238E27FC236}">
              <a16:creationId xmlns:a16="http://schemas.microsoft.com/office/drawing/2014/main" id="{00000000-0008-0000-0200-0000850C0000}"/>
            </a:ext>
          </a:extLst>
        </xdr:cNvPr>
        <xdr:cNvSpPr>
          <a:spLocks noChangeAspect="1" noChangeArrowheads="1"/>
        </xdr:cNvSpPr>
      </xdr:nvSpPr>
      <xdr:spPr bwMode="auto">
        <a:xfrm>
          <a:off x="1605248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06" name="AutoShape 134" descr="reach32.PNG">
          <a:extLst>
            <a:ext uri="{FF2B5EF4-FFF2-40B4-BE49-F238E27FC236}">
              <a16:creationId xmlns:a16="http://schemas.microsoft.com/office/drawing/2014/main" id="{00000000-0008-0000-0200-0000860C0000}"/>
            </a:ext>
          </a:extLst>
        </xdr:cNvPr>
        <xdr:cNvSpPr>
          <a:spLocks noChangeAspect="1" noChangeArrowheads="1"/>
        </xdr:cNvSpPr>
      </xdr:nvSpPr>
      <xdr:spPr bwMode="auto">
        <a:xfrm>
          <a:off x="1108614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07" name="AutoShape 135" descr="image.png">
          <a:extLst>
            <a:ext uri="{FF2B5EF4-FFF2-40B4-BE49-F238E27FC236}">
              <a16:creationId xmlns:a16="http://schemas.microsoft.com/office/drawing/2014/main" id="{00000000-0008-0000-0200-0000870C0000}"/>
            </a:ext>
          </a:extLst>
        </xdr:cNvPr>
        <xdr:cNvSpPr>
          <a:spLocks noChangeAspect="1" noChangeArrowheads="1"/>
        </xdr:cNvSpPr>
      </xdr:nvSpPr>
      <xdr:spPr bwMode="auto">
        <a:xfrm>
          <a:off x="11153775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08" name="AutoShape 136" descr="reach3.PNG">
          <a:extLst>
            <a:ext uri="{FF2B5EF4-FFF2-40B4-BE49-F238E27FC236}">
              <a16:creationId xmlns:a16="http://schemas.microsoft.com/office/drawing/2014/main" id="{00000000-0008-0000-0200-0000880C0000}"/>
            </a:ext>
          </a:extLst>
        </xdr:cNvPr>
        <xdr:cNvSpPr>
          <a:spLocks noChangeAspect="1" noChangeArrowheads="1"/>
        </xdr:cNvSpPr>
      </xdr:nvSpPr>
      <xdr:spPr bwMode="auto">
        <a:xfrm>
          <a:off x="1582197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3209" name="AutoShape 137" descr="image.png">
          <a:extLst>
            <a:ext uri="{FF2B5EF4-FFF2-40B4-BE49-F238E27FC236}">
              <a16:creationId xmlns:a16="http://schemas.microsoft.com/office/drawing/2014/main" id="{00000000-0008-0000-0200-0000890C0000}"/>
            </a:ext>
          </a:extLst>
        </xdr:cNvPr>
        <xdr:cNvSpPr>
          <a:spLocks noChangeAspect="1" noChangeArrowheads="1"/>
        </xdr:cNvSpPr>
      </xdr:nvSpPr>
      <xdr:spPr bwMode="auto">
        <a:xfrm>
          <a:off x="16424910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10" name="AutoShape 138" descr="螢幕擷取畫面 2023-07-13 104424.png">
          <a:extLst>
            <a:ext uri="{FF2B5EF4-FFF2-40B4-BE49-F238E27FC236}">
              <a16:creationId xmlns:a16="http://schemas.microsoft.com/office/drawing/2014/main" id="{00000000-0008-0000-0200-00008A0C0000}"/>
            </a:ext>
          </a:extLst>
        </xdr:cNvPr>
        <xdr:cNvSpPr>
          <a:spLocks noChangeAspect="1" noChangeArrowheads="1"/>
        </xdr:cNvSpPr>
      </xdr:nvSpPr>
      <xdr:spPr bwMode="auto">
        <a:xfrm>
          <a:off x="1108614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11" name="AutoShape 139" descr="螢幕擷取畫面 2023-07-13 104406.png">
          <a:extLst>
            <a:ext uri="{FF2B5EF4-FFF2-40B4-BE49-F238E27FC236}">
              <a16:creationId xmlns:a16="http://schemas.microsoft.com/office/drawing/2014/main" id="{00000000-0008-0000-0200-00008B0C0000}"/>
            </a:ext>
          </a:extLst>
        </xdr:cNvPr>
        <xdr:cNvSpPr>
          <a:spLocks noChangeAspect="1" noChangeArrowheads="1"/>
        </xdr:cNvSpPr>
      </xdr:nvSpPr>
      <xdr:spPr bwMode="auto">
        <a:xfrm>
          <a:off x="1582197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12" name="AutoShape 140" descr="BBG-2.jpg">
          <a:extLst>
            <a:ext uri="{FF2B5EF4-FFF2-40B4-BE49-F238E27FC236}">
              <a16:creationId xmlns:a16="http://schemas.microsoft.com/office/drawing/2014/main" id="{00000000-0008-0000-0200-00008C0C0000}"/>
            </a:ext>
          </a:extLst>
        </xdr:cNvPr>
        <xdr:cNvSpPr>
          <a:spLocks noChangeAspect="1" noChangeArrowheads="1"/>
        </xdr:cNvSpPr>
      </xdr:nvSpPr>
      <xdr:spPr bwMode="auto">
        <a:xfrm>
          <a:off x="1108614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13" name="AutoShape 141" descr="BBG-des.jpg">
          <a:extLst>
            <a:ext uri="{FF2B5EF4-FFF2-40B4-BE49-F238E27FC236}">
              <a16:creationId xmlns:a16="http://schemas.microsoft.com/office/drawing/2014/main" id="{00000000-0008-0000-0200-00008D0C0000}"/>
            </a:ext>
          </a:extLst>
        </xdr:cNvPr>
        <xdr:cNvSpPr>
          <a:spLocks noChangeAspect="1" noChangeArrowheads="1"/>
        </xdr:cNvSpPr>
      </xdr:nvSpPr>
      <xdr:spPr bwMode="auto">
        <a:xfrm>
          <a:off x="1582197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214" name="AutoShape 142" descr="2c566bfa2a9daff671f753cfac5ae25.jpg">
          <a:extLst>
            <a:ext uri="{FF2B5EF4-FFF2-40B4-BE49-F238E27FC236}">
              <a16:creationId xmlns:a16="http://schemas.microsoft.com/office/drawing/2014/main" id="{00000000-0008-0000-0200-00008E0C0000}"/>
            </a:ext>
          </a:extLst>
        </xdr:cNvPr>
        <xdr:cNvSpPr>
          <a:spLocks noChangeAspect="1" noChangeArrowheads="1"/>
        </xdr:cNvSpPr>
      </xdr:nvSpPr>
      <xdr:spPr bwMode="auto">
        <a:xfrm>
          <a:off x="16052482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15" name="AutoShape 143" descr="SA.png">
          <a:extLst>
            <a:ext uri="{FF2B5EF4-FFF2-40B4-BE49-F238E27FC236}">
              <a16:creationId xmlns:a16="http://schemas.microsoft.com/office/drawing/2014/main" id="{00000000-0008-0000-0200-00008F0C0000}"/>
            </a:ext>
          </a:extLst>
        </xdr:cNvPr>
        <xdr:cNvSpPr>
          <a:spLocks noChangeAspect="1" noChangeArrowheads="1"/>
        </xdr:cNvSpPr>
      </xdr:nvSpPr>
      <xdr:spPr bwMode="auto">
        <a:xfrm>
          <a:off x="529304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16" name="AutoShape 144" descr="BBG2.PNG">
          <a:extLst>
            <a:ext uri="{FF2B5EF4-FFF2-40B4-BE49-F238E27FC236}">
              <a16:creationId xmlns:a16="http://schemas.microsoft.com/office/drawing/2014/main" id="{00000000-0008-0000-0200-0000900C0000}"/>
            </a:ext>
          </a:extLst>
        </xdr:cNvPr>
        <xdr:cNvSpPr>
          <a:spLocks noChangeAspect="1" noChangeArrowheads="1"/>
        </xdr:cNvSpPr>
      </xdr:nvSpPr>
      <xdr:spPr bwMode="auto">
        <a:xfrm>
          <a:off x="1108614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17" name="AutoShape 145" descr="7a8072528d2f25a3d666a26fe27b6cd.png">
          <a:extLst>
            <a:ext uri="{FF2B5EF4-FFF2-40B4-BE49-F238E27FC236}">
              <a16:creationId xmlns:a16="http://schemas.microsoft.com/office/drawing/2014/main" id="{00000000-0008-0000-0200-0000910C0000}"/>
            </a:ext>
          </a:extLst>
        </xdr:cNvPr>
        <xdr:cNvSpPr>
          <a:spLocks noChangeAspect="1" noChangeArrowheads="1"/>
        </xdr:cNvSpPr>
      </xdr:nvSpPr>
      <xdr:spPr bwMode="auto">
        <a:xfrm>
          <a:off x="111537750"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18" name="AutoShape 146" descr="BBG1.PNG">
          <a:extLst>
            <a:ext uri="{FF2B5EF4-FFF2-40B4-BE49-F238E27FC236}">
              <a16:creationId xmlns:a16="http://schemas.microsoft.com/office/drawing/2014/main" id="{00000000-0008-0000-0200-0000920C0000}"/>
            </a:ext>
          </a:extLst>
        </xdr:cNvPr>
        <xdr:cNvSpPr>
          <a:spLocks noChangeAspect="1" noChangeArrowheads="1"/>
        </xdr:cNvSpPr>
      </xdr:nvSpPr>
      <xdr:spPr bwMode="auto">
        <a:xfrm>
          <a:off x="1582197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219" name="AutoShape 147" descr="3f62a2c19d5e6ef36895ccaa06e9fe4.jpg">
          <a:extLst>
            <a:ext uri="{FF2B5EF4-FFF2-40B4-BE49-F238E27FC236}">
              <a16:creationId xmlns:a16="http://schemas.microsoft.com/office/drawing/2014/main" id="{00000000-0008-0000-0200-0000930C0000}"/>
            </a:ext>
          </a:extLst>
        </xdr:cNvPr>
        <xdr:cNvSpPr>
          <a:spLocks noChangeAspect="1" noChangeArrowheads="1"/>
        </xdr:cNvSpPr>
      </xdr:nvSpPr>
      <xdr:spPr bwMode="auto">
        <a:xfrm>
          <a:off x="1605248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20" name="AutoShape 148" descr="image.png">
          <a:extLst>
            <a:ext uri="{FF2B5EF4-FFF2-40B4-BE49-F238E27FC236}">
              <a16:creationId xmlns:a16="http://schemas.microsoft.com/office/drawing/2014/main" id="{00000000-0008-0000-0200-0000940C0000}"/>
            </a:ext>
          </a:extLst>
        </xdr:cNvPr>
        <xdr:cNvSpPr>
          <a:spLocks noChangeAspect="1" noChangeArrowheads="1"/>
        </xdr:cNvSpPr>
      </xdr:nvSpPr>
      <xdr:spPr bwMode="auto">
        <a:xfrm>
          <a:off x="5293042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221" name="AutoShape 149" descr="image.png">
          <a:extLst>
            <a:ext uri="{FF2B5EF4-FFF2-40B4-BE49-F238E27FC236}">
              <a16:creationId xmlns:a16="http://schemas.microsoft.com/office/drawing/2014/main" id="{00000000-0008-0000-0200-0000950C0000}"/>
            </a:ext>
          </a:extLst>
        </xdr:cNvPr>
        <xdr:cNvSpPr>
          <a:spLocks noChangeAspect="1" noChangeArrowheads="1"/>
        </xdr:cNvSpPr>
      </xdr:nvSpPr>
      <xdr:spPr bwMode="auto">
        <a:xfrm>
          <a:off x="53244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222" name="AutoShape 150" descr="image.png">
          <a:extLst>
            <a:ext uri="{FF2B5EF4-FFF2-40B4-BE49-F238E27FC236}">
              <a16:creationId xmlns:a16="http://schemas.microsoft.com/office/drawing/2014/main" id="{00000000-0008-0000-0200-0000960C0000}"/>
            </a:ext>
          </a:extLst>
        </xdr:cNvPr>
        <xdr:cNvSpPr>
          <a:spLocks noChangeAspect="1" noChangeArrowheads="1"/>
        </xdr:cNvSpPr>
      </xdr:nvSpPr>
      <xdr:spPr bwMode="auto">
        <a:xfrm>
          <a:off x="535590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223" name="AutoShape 151" descr="image.png">
          <a:extLst>
            <a:ext uri="{FF2B5EF4-FFF2-40B4-BE49-F238E27FC236}">
              <a16:creationId xmlns:a16="http://schemas.microsoft.com/office/drawing/2014/main" id="{00000000-0008-0000-0200-0000970C0000}"/>
            </a:ext>
          </a:extLst>
        </xdr:cNvPr>
        <xdr:cNvSpPr>
          <a:spLocks noChangeAspect="1" noChangeArrowheads="1"/>
        </xdr:cNvSpPr>
      </xdr:nvSpPr>
      <xdr:spPr bwMode="auto">
        <a:xfrm>
          <a:off x="5387340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24" name="AutoShape 152" descr="Snipaste_2023-07-14_11-05-36.png">
          <a:extLst>
            <a:ext uri="{FF2B5EF4-FFF2-40B4-BE49-F238E27FC236}">
              <a16:creationId xmlns:a16="http://schemas.microsoft.com/office/drawing/2014/main" id="{00000000-0008-0000-0200-0000980C0000}"/>
            </a:ext>
          </a:extLst>
        </xdr:cNvPr>
        <xdr:cNvSpPr>
          <a:spLocks noChangeAspect="1" noChangeArrowheads="1"/>
        </xdr:cNvSpPr>
      </xdr:nvSpPr>
      <xdr:spPr bwMode="auto">
        <a:xfrm>
          <a:off x="1108614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25" name="AutoShape 153" descr="fefb68096e239c50f2b1dc7f57bf5c1.png">
          <a:extLst>
            <a:ext uri="{FF2B5EF4-FFF2-40B4-BE49-F238E27FC236}">
              <a16:creationId xmlns:a16="http://schemas.microsoft.com/office/drawing/2014/main" id="{00000000-0008-0000-0200-0000990C0000}"/>
            </a:ext>
          </a:extLst>
        </xdr:cNvPr>
        <xdr:cNvSpPr>
          <a:spLocks noChangeAspect="1" noChangeArrowheads="1"/>
        </xdr:cNvSpPr>
      </xdr:nvSpPr>
      <xdr:spPr bwMode="auto">
        <a:xfrm>
          <a:off x="111537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26" name="AutoShape 154" descr="Snipaste_2023-07-14_11-05-09.png">
          <a:extLst>
            <a:ext uri="{FF2B5EF4-FFF2-40B4-BE49-F238E27FC236}">
              <a16:creationId xmlns:a16="http://schemas.microsoft.com/office/drawing/2014/main" id="{00000000-0008-0000-0200-00009A0C0000}"/>
            </a:ext>
          </a:extLst>
        </xdr:cNvPr>
        <xdr:cNvSpPr>
          <a:spLocks noChangeAspect="1" noChangeArrowheads="1"/>
        </xdr:cNvSpPr>
      </xdr:nvSpPr>
      <xdr:spPr bwMode="auto">
        <a:xfrm>
          <a:off x="1582197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27" name="AutoShape 155" descr="WeChat Screenshot_20230710135018.png">
          <a:extLst>
            <a:ext uri="{FF2B5EF4-FFF2-40B4-BE49-F238E27FC236}">
              <a16:creationId xmlns:a16="http://schemas.microsoft.com/office/drawing/2014/main" id="{00000000-0008-0000-0200-00009B0C0000}"/>
            </a:ext>
          </a:extLst>
        </xdr:cNvPr>
        <xdr:cNvSpPr>
          <a:spLocks noChangeAspect="1" noChangeArrowheads="1"/>
        </xdr:cNvSpPr>
      </xdr:nvSpPr>
      <xdr:spPr bwMode="auto">
        <a:xfrm>
          <a:off x="5293042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228" name="AutoShape 156" descr="WeChat Screenshot_20230710135118.png">
          <a:extLst>
            <a:ext uri="{FF2B5EF4-FFF2-40B4-BE49-F238E27FC236}">
              <a16:creationId xmlns:a16="http://schemas.microsoft.com/office/drawing/2014/main" id="{00000000-0008-0000-0200-00009C0C0000}"/>
            </a:ext>
          </a:extLst>
        </xdr:cNvPr>
        <xdr:cNvSpPr>
          <a:spLocks noChangeAspect="1" noChangeArrowheads="1"/>
        </xdr:cNvSpPr>
      </xdr:nvSpPr>
      <xdr:spPr bwMode="auto">
        <a:xfrm>
          <a:off x="53244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29" name="AutoShape 157" descr="Snipaste_2023-07-14_11-06-31.png">
          <a:extLst>
            <a:ext uri="{FF2B5EF4-FFF2-40B4-BE49-F238E27FC236}">
              <a16:creationId xmlns:a16="http://schemas.microsoft.com/office/drawing/2014/main" id="{00000000-0008-0000-0200-00009D0C0000}"/>
            </a:ext>
          </a:extLst>
        </xdr:cNvPr>
        <xdr:cNvSpPr>
          <a:spLocks noChangeAspect="1" noChangeArrowheads="1"/>
        </xdr:cNvSpPr>
      </xdr:nvSpPr>
      <xdr:spPr bwMode="auto">
        <a:xfrm>
          <a:off x="1108614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30" name="AutoShape 158" descr="4bf0970b7ce44b0b3b819472482bf0d.png">
          <a:extLst>
            <a:ext uri="{FF2B5EF4-FFF2-40B4-BE49-F238E27FC236}">
              <a16:creationId xmlns:a16="http://schemas.microsoft.com/office/drawing/2014/main" id="{00000000-0008-0000-0200-00009E0C0000}"/>
            </a:ext>
          </a:extLst>
        </xdr:cNvPr>
        <xdr:cNvSpPr>
          <a:spLocks noChangeAspect="1" noChangeArrowheads="1"/>
        </xdr:cNvSpPr>
      </xdr:nvSpPr>
      <xdr:spPr bwMode="auto">
        <a:xfrm>
          <a:off x="111537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31" name="AutoShape 159" descr="Snipaste_2023-07-14_11-06-07.png">
          <a:extLst>
            <a:ext uri="{FF2B5EF4-FFF2-40B4-BE49-F238E27FC236}">
              <a16:creationId xmlns:a16="http://schemas.microsoft.com/office/drawing/2014/main" id="{00000000-0008-0000-0200-00009F0C0000}"/>
            </a:ext>
          </a:extLst>
        </xdr:cNvPr>
        <xdr:cNvSpPr>
          <a:spLocks noChangeAspect="1" noChangeArrowheads="1"/>
        </xdr:cNvSpPr>
      </xdr:nvSpPr>
      <xdr:spPr bwMode="auto">
        <a:xfrm>
          <a:off x="1582197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32" name="AutoShape 160" descr="nengda.png">
          <a:extLst>
            <a:ext uri="{FF2B5EF4-FFF2-40B4-BE49-F238E27FC236}">
              <a16:creationId xmlns:a16="http://schemas.microsoft.com/office/drawing/2014/main" id="{00000000-0008-0000-0200-0000A00C0000}"/>
            </a:ext>
          </a:extLst>
        </xdr:cNvPr>
        <xdr:cNvSpPr>
          <a:spLocks noChangeAspect="1" noChangeArrowheads="1"/>
        </xdr:cNvSpPr>
      </xdr:nvSpPr>
      <xdr:spPr bwMode="auto">
        <a:xfrm>
          <a:off x="5293042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33" name="AutoShape 161" descr="BBG2.PNG">
          <a:extLst>
            <a:ext uri="{FF2B5EF4-FFF2-40B4-BE49-F238E27FC236}">
              <a16:creationId xmlns:a16="http://schemas.microsoft.com/office/drawing/2014/main" id="{00000000-0008-0000-0200-0000A10C0000}"/>
            </a:ext>
          </a:extLst>
        </xdr:cNvPr>
        <xdr:cNvSpPr>
          <a:spLocks noChangeAspect="1" noChangeArrowheads="1"/>
        </xdr:cNvSpPr>
      </xdr:nvSpPr>
      <xdr:spPr bwMode="auto">
        <a:xfrm>
          <a:off x="1108614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34" name="AutoShape 162" descr="BBG1.PNG">
          <a:extLst>
            <a:ext uri="{FF2B5EF4-FFF2-40B4-BE49-F238E27FC236}">
              <a16:creationId xmlns:a16="http://schemas.microsoft.com/office/drawing/2014/main" id="{00000000-0008-0000-0200-0000A20C0000}"/>
            </a:ext>
          </a:extLst>
        </xdr:cNvPr>
        <xdr:cNvSpPr>
          <a:spLocks noChangeAspect="1" noChangeArrowheads="1"/>
        </xdr:cNvSpPr>
      </xdr:nvSpPr>
      <xdr:spPr bwMode="auto">
        <a:xfrm>
          <a:off x="1582197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35" name="AutoShape 163" descr="BBG-2.PNG">
          <a:extLst>
            <a:ext uri="{FF2B5EF4-FFF2-40B4-BE49-F238E27FC236}">
              <a16:creationId xmlns:a16="http://schemas.microsoft.com/office/drawing/2014/main" id="{00000000-0008-0000-0200-0000A30C0000}"/>
            </a:ext>
          </a:extLst>
        </xdr:cNvPr>
        <xdr:cNvSpPr>
          <a:spLocks noChangeAspect="1" noChangeArrowheads="1"/>
        </xdr:cNvSpPr>
      </xdr:nvSpPr>
      <xdr:spPr bwMode="auto">
        <a:xfrm>
          <a:off x="1108614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36" name="AutoShape 164" descr="BBG.PNG">
          <a:extLst>
            <a:ext uri="{FF2B5EF4-FFF2-40B4-BE49-F238E27FC236}">
              <a16:creationId xmlns:a16="http://schemas.microsoft.com/office/drawing/2014/main" id="{00000000-0008-0000-0200-0000A40C0000}"/>
            </a:ext>
          </a:extLst>
        </xdr:cNvPr>
        <xdr:cNvSpPr>
          <a:spLocks noChangeAspect="1" noChangeArrowheads="1"/>
        </xdr:cNvSpPr>
      </xdr:nvSpPr>
      <xdr:spPr bwMode="auto">
        <a:xfrm>
          <a:off x="1582197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37" name="AutoShape 165" descr="擷取2t+1.PNG">
          <a:extLst>
            <a:ext uri="{FF2B5EF4-FFF2-40B4-BE49-F238E27FC236}">
              <a16:creationId xmlns:a16="http://schemas.microsoft.com/office/drawing/2014/main" id="{00000000-0008-0000-0200-0000A50C0000}"/>
            </a:ext>
          </a:extLst>
        </xdr:cNvPr>
        <xdr:cNvSpPr>
          <a:spLocks noChangeAspect="1" noChangeArrowheads="1"/>
        </xdr:cNvSpPr>
      </xdr:nvSpPr>
      <xdr:spPr bwMode="auto">
        <a:xfrm>
          <a:off x="1108614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38" name="AutoShape 166" descr="擷取t+1.PNG">
          <a:extLst>
            <a:ext uri="{FF2B5EF4-FFF2-40B4-BE49-F238E27FC236}">
              <a16:creationId xmlns:a16="http://schemas.microsoft.com/office/drawing/2014/main" id="{00000000-0008-0000-0200-0000A60C0000}"/>
            </a:ext>
          </a:extLst>
        </xdr:cNvPr>
        <xdr:cNvSpPr>
          <a:spLocks noChangeAspect="1" noChangeArrowheads="1"/>
        </xdr:cNvSpPr>
      </xdr:nvSpPr>
      <xdr:spPr bwMode="auto">
        <a:xfrm>
          <a:off x="1582197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39" name="AutoShape 167" descr="FL.png">
          <a:extLst>
            <a:ext uri="{FF2B5EF4-FFF2-40B4-BE49-F238E27FC236}">
              <a16:creationId xmlns:a16="http://schemas.microsoft.com/office/drawing/2014/main" id="{00000000-0008-0000-0200-0000A70C0000}"/>
            </a:ext>
          </a:extLst>
        </xdr:cNvPr>
        <xdr:cNvSpPr>
          <a:spLocks noChangeAspect="1" noChangeArrowheads="1"/>
        </xdr:cNvSpPr>
      </xdr:nvSpPr>
      <xdr:spPr bwMode="auto">
        <a:xfrm>
          <a:off x="5293042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40" name="AutoShape 168" descr="BBG2.PNG">
          <a:extLst>
            <a:ext uri="{FF2B5EF4-FFF2-40B4-BE49-F238E27FC236}">
              <a16:creationId xmlns:a16="http://schemas.microsoft.com/office/drawing/2014/main" id="{00000000-0008-0000-0200-0000A80C0000}"/>
            </a:ext>
          </a:extLst>
        </xdr:cNvPr>
        <xdr:cNvSpPr>
          <a:spLocks noChangeAspect="1" noChangeArrowheads="1"/>
        </xdr:cNvSpPr>
      </xdr:nvSpPr>
      <xdr:spPr bwMode="auto">
        <a:xfrm>
          <a:off x="1108614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41" name="AutoShape 169" descr="BBG1.PNG">
          <a:extLst>
            <a:ext uri="{FF2B5EF4-FFF2-40B4-BE49-F238E27FC236}">
              <a16:creationId xmlns:a16="http://schemas.microsoft.com/office/drawing/2014/main" id="{00000000-0008-0000-0200-0000A90C0000}"/>
            </a:ext>
          </a:extLst>
        </xdr:cNvPr>
        <xdr:cNvSpPr>
          <a:spLocks noChangeAspect="1" noChangeArrowheads="1"/>
        </xdr:cNvSpPr>
      </xdr:nvSpPr>
      <xdr:spPr bwMode="auto">
        <a:xfrm>
          <a:off x="1582197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42" name="AutoShape 170" descr="image.png">
          <a:extLst>
            <a:ext uri="{FF2B5EF4-FFF2-40B4-BE49-F238E27FC236}">
              <a16:creationId xmlns:a16="http://schemas.microsoft.com/office/drawing/2014/main" id="{00000000-0008-0000-0200-0000AA0C0000}"/>
            </a:ext>
          </a:extLst>
        </xdr:cNvPr>
        <xdr:cNvSpPr>
          <a:spLocks noChangeAspect="1" noChangeArrowheads="1"/>
        </xdr:cNvSpPr>
      </xdr:nvSpPr>
      <xdr:spPr bwMode="auto">
        <a:xfrm>
          <a:off x="529304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243" name="AutoShape 171" descr="image.png">
          <a:extLst>
            <a:ext uri="{FF2B5EF4-FFF2-40B4-BE49-F238E27FC236}">
              <a16:creationId xmlns:a16="http://schemas.microsoft.com/office/drawing/2014/main" id="{00000000-0008-0000-0200-0000AB0C0000}"/>
            </a:ext>
          </a:extLst>
        </xdr:cNvPr>
        <xdr:cNvSpPr>
          <a:spLocks noChangeAspect="1" noChangeArrowheads="1"/>
        </xdr:cNvSpPr>
      </xdr:nvSpPr>
      <xdr:spPr bwMode="auto">
        <a:xfrm>
          <a:off x="53244750"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244" name="AutoShape 172" descr="image.png">
          <a:extLst>
            <a:ext uri="{FF2B5EF4-FFF2-40B4-BE49-F238E27FC236}">
              <a16:creationId xmlns:a16="http://schemas.microsoft.com/office/drawing/2014/main" id="{00000000-0008-0000-0200-0000AC0C0000}"/>
            </a:ext>
          </a:extLst>
        </xdr:cNvPr>
        <xdr:cNvSpPr>
          <a:spLocks noChangeAspect="1" noChangeArrowheads="1"/>
        </xdr:cNvSpPr>
      </xdr:nvSpPr>
      <xdr:spPr bwMode="auto">
        <a:xfrm>
          <a:off x="535590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45" name="AutoShape 173" descr="6062df7bf1c3c875031baef91c671c9.png">
          <a:extLst>
            <a:ext uri="{FF2B5EF4-FFF2-40B4-BE49-F238E27FC236}">
              <a16:creationId xmlns:a16="http://schemas.microsoft.com/office/drawing/2014/main" id="{00000000-0008-0000-0200-0000AD0C0000}"/>
            </a:ext>
          </a:extLst>
        </xdr:cNvPr>
        <xdr:cNvSpPr>
          <a:spLocks noChangeAspect="1" noChangeArrowheads="1"/>
        </xdr:cNvSpPr>
      </xdr:nvSpPr>
      <xdr:spPr bwMode="auto">
        <a:xfrm>
          <a:off x="1108614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46" name="AutoShape 174" descr="image.png">
          <a:extLst>
            <a:ext uri="{FF2B5EF4-FFF2-40B4-BE49-F238E27FC236}">
              <a16:creationId xmlns:a16="http://schemas.microsoft.com/office/drawing/2014/main" id="{00000000-0008-0000-0200-0000AE0C0000}"/>
            </a:ext>
          </a:extLst>
        </xdr:cNvPr>
        <xdr:cNvSpPr>
          <a:spLocks noChangeAspect="1" noChangeArrowheads="1"/>
        </xdr:cNvSpPr>
      </xdr:nvSpPr>
      <xdr:spPr bwMode="auto">
        <a:xfrm>
          <a:off x="1582197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247" name="AutoShape 175" descr="be1a0baa53ed2bd38beb8395eee3c90.jpg">
          <a:extLst>
            <a:ext uri="{FF2B5EF4-FFF2-40B4-BE49-F238E27FC236}">
              <a16:creationId xmlns:a16="http://schemas.microsoft.com/office/drawing/2014/main" id="{00000000-0008-0000-0200-0000AF0C0000}"/>
            </a:ext>
          </a:extLst>
        </xdr:cNvPr>
        <xdr:cNvSpPr>
          <a:spLocks noChangeAspect="1" noChangeArrowheads="1"/>
        </xdr:cNvSpPr>
      </xdr:nvSpPr>
      <xdr:spPr bwMode="auto">
        <a:xfrm>
          <a:off x="1605248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48" name="AutoShape 176" descr="image.png">
          <a:extLst>
            <a:ext uri="{FF2B5EF4-FFF2-40B4-BE49-F238E27FC236}">
              <a16:creationId xmlns:a16="http://schemas.microsoft.com/office/drawing/2014/main" id="{00000000-0008-0000-0200-0000B00C0000}"/>
            </a:ext>
          </a:extLst>
        </xdr:cNvPr>
        <xdr:cNvSpPr>
          <a:spLocks noChangeAspect="1" noChangeArrowheads="1"/>
        </xdr:cNvSpPr>
      </xdr:nvSpPr>
      <xdr:spPr bwMode="auto">
        <a:xfrm>
          <a:off x="529304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249" name="AutoShape 177" descr="image.png">
          <a:extLst>
            <a:ext uri="{FF2B5EF4-FFF2-40B4-BE49-F238E27FC236}">
              <a16:creationId xmlns:a16="http://schemas.microsoft.com/office/drawing/2014/main" id="{00000000-0008-0000-0200-0000B10C0000}"/>
            </a:ext>
          </a:extLst>
        </xdr:cNvPr>
        <xdr:cNvSpPr>
          <a:spLocks noChangeAspect="1" noChangeArrowheads="1"/>
        </xdr:cNvSpPr>
      </xdr:nvSpPr>
      <xdr:spPr bwMode="auto">
        <a:xfrm>
          <a:off x="53244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250" name="AutoShape 178" descr="image.png">
          <a:extLst>
            <a:ext uri="{FF2B5EF4-FFF2-40B4-BE49-F238E27FC236}">
              <a16:creationId xmlns:a16="http://schemas.microsoft.com/office/drawing/2014/main" id="{00000000-0008-0000-0200-0000B20C0000}"/>
            </a:ext>
          </a:extLst>
        </xdr:cNvPr>
        <xdr:cNvSpPr>
          <a:spLocks noChangeAspect="1" noChangeArrowheads="1"/>
        </xdr:cNvSpPr>
      </xdr:nvSpPr>
      <xdr:spPr bwMode="auto">
        <a:xfrm>
          <a:off x="535590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251" name="AutoShape 179" descr="image.png">
          <a:extLst>
            <a:ext uri="{FF2B5EF4-FFF2-40B4-BE49-F238E27FC236}">
              <a16:creationId xmlns:a16="http://schemas.microsoft.com/office/drawing/2014/main" id="{00000000-0008-0000-0200-0000B30C0000}"/>
            </a:ext>
          </a:extLst>
        </xdr:cNvPr>
        <xdr:cNvSpPr>
          <a:spLocks noChangeAspect="1" noChangeArrowheads="1"/>
        </xdr:cNvSpPr>
      </xdr:nvSpPr>
      <xdr:spPr bwMode="auto">
        <a:xfrm>
          <a:off x="5387340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3</xdr:row>
      <xdr:rowOff>0</xdr:rowOff>
    </xdr:from>
    <xdr:to>
      <xdr:col>35</xdr:col>
      <xdr:colOff>304800</xdr:colOff>
      <xdr:row>4</xdr:row>
      <xdr:rowOff>104775</xdr:rowOff>
    </xdr:to>
    <xdr:sp macro="" textlink="">
      <xdr:nvSpPr>
        <xdr:cNvPr id="3252" name="AutoShape 180" descr="image.png">
          <a:extLst>
            <a:ext uri="{FF2B5EF4-FFF2-40B4-BE49-F238E27FC236}">
              <a16:creationId xmlns:a16="http://schemas.microsoft.com/office/drawing/2014/main" id="{00000000-0008-0000-0200-0000B40C0000}"/>
            </a:ext>
          </a:extLst>
        </xdr:cNvPr>
        <xdr:cNvSpPr>
          <a:spLocks noChangeAspect="1" noChangeArrowheads="1"/>
        </xdr:cNvSpPr>
      </xdr:nvSpPr>
      <xdr:spPr bwMode="auto">
        <a:xfrm>
          <a:off x="541877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53" name="AutoShape 181" descr="f801b01029da0c5f3c5aa99dfd7d0e6.png">
          <a:extLst>
            <a:ext uri="{FF2B5EF4-FFF2-40B4-BE49-F238E27FC236}">
              <a16:creationId xmlns:a16="http://schemas.microsoft.com/office/drawing/2014/main" id="{00000000-0008-0000-0200-0000B50C0000}"/>
            </a:ext>
          </a:extLst>
        </xdr:cNvPr>
        <xdr:cNvSpPr>
          <a:spLocks noChangeAspect="1" noChangeArrowheads="1"/>
        </xdr:cNvSpPr>
      </xdr:nvSpPr>
      <xdr:spPr bwMode="auto">
        <a:xfrm>
          <a:off x="1108614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54" name="AutoShape 182" descr="310f7e13780dd62dc842e08d5ba86d4.png">
          <a:extLst>
            <a:ext uri="{FF2B5EF4-FFF2-40B4-BE49-F238E27FC236}">
              <a16:creationId xmlns:a16="http://schemas.microsoft.com/office/drawing/2014/main" id="{00000000-0008-0000-0200-0000B60C0000}"/>
            </a:ext>
          </a:extLst>
        </xdr:cNvPr>
        <xdr:cNvSpPr>
          <a:spLocks noChangeAspect="1" noChangeArrowheads="1"/>
        </xdr:cNvSpPr>
      </xdr:nvSpPr>
      <xdr:spPr bwMode="auto">
        <a:xfrm>
          <a:off x="111537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55" name="AutoShape 183" descr="e66d421a5ee01f552c423489cd0b3af.png">
          <a:extLst>
            <a:ext uri="{FF2B5EF4-FFF2-40B4-BE49-F238E27FC236}">
              <a16:creationId xmlns:a16="http://schemas.microsoft.com/office/drawing/2014/main" id="{00000000-0008-0000-0200-0000B70C0000}"/>
            </a:ext>
          </a:extLst>
        </xdr:cNvPr>
        <xdr:cNvSpPr>
          <a:spLocks noChangeAspect="1" noChangeArrowheads="1"/>
        </xdr:cNvSpPr>
      </xdr:nvSpPr>
      <xdr:spPr bwMode="auto">
        <a:xfrm>
          <a:off x="1582197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56" name="AutoShape 184" descr="擷取2.PNG">
          <a:extLst>
            <a:ext uri="{FF2B5EF4-FFF2-40B4-BE49-F238E27FC236}">
              <a16:creationId xmlns:a16="http://schemas.microsoft.com/office/drawing/2014/main" id="{00000000-0008-0000-0200-0000B80C0000}"/>
            </a:ext>
          </a:extLst>
        </xdr:cNvPr>
        <xdr:cNvSpPr>
          <a:spLocks noChangeAspect="1" noChangeArrowheads="1"/>
        </xdr:cNvSpPr>
      </xdr:nvSpPr>
      <xdr:spPr bwMode="auto">
        <a:xfrm>
          <a:off x="1108614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57" name="AutoShape 185" descr="Snipaste_2023-08-10_19-08-15.png">
          <a:extLst>
            <a:ext uri="{FF2B5EF4-FFF2-40B4-BE49-F238E27FC236}">
              <a16:creationId xmlns:a16="http://schemas.microsoft.com/office/drawing/2014/main" id="{00000000-0008-0000-0200-0000B90C0000}"/>
            </a:ext>
          </a:extLst>
        </xdr:cNvPr>
        <xdr:cNvSpPr>
          <a:spLocks noChangeAspect="1" noChangeArrowheads="1"/>
        </xdr:cNvSpPr>
      </xdr:nvSpPr>
      <xdr:spPr bwMode="auto">
        <a:xfrm>
          <a:off x="111537750"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58" name="AutoShape 186" descr="擷取.PNG">
          <a:extLst>
            <a:ext uri="{FF2B5EF4-FFF2-40B4-BE49-F238E27FC236}">
              <a16:creationId xmlns:a16="http://schemas.microsoft.com/office/drawing/2014/main" id="{00000000-0008-0000-0200-0000BA0C0000}"/>
            </a:ext>
          </a:extLst>
        </xdr:cNvPr>
        <xdr:cNvSpPr>
          <a:spLocks noChangeAspect="1" noChangeArrowheads="1"/>
        </xdr:cNvSpPr>
      </xdr:nvSpPr>
      <xdr:spPr bwMode="auto">
        <a:xfrm>
          <a:off x="1582197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59" name="AutoShape 187" descr="CP.png">
          <a:extLst>
            <a:ext uri="{FF2B5EF4-FFF2-40B4-BE49-F238E27FC236}">
              <a16:creationId xmlns:a16="http://schemas.microsoft.com/office/drawing/2014/main" id="{00000000-0008-0000-0200-0000BB0C0000}"/>
            </a:ext>
          </a:extLst>
        </xdr:cNvPr>
        <xdr:cNvSpPr>
          <a:spLocks noChangeAspect="1" noChangeArrowheads="1"/>
        </xdr:cNvSpPr>
      </xdr:nvSpPr>
      <xdr:spPr bwMode="auto">
        <a:xfrm>
          <a:off x="5293042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60" name="AutoShape 188" descr="BBG2.JPG">
          <a:extLst>
            <a:ext uri="{FF2B5EF4-FFF2-40B4-BE49-F238E27FC236}">
              <a16:creationId xmlns:a16="http://schemas.microsoft.com/office/drawing/2014/main" id="{00000000-0008-0000-0200-0000BC0C0000}"/>
            </a:ext>
          </a:extLst>
        </xdr:cNvPr>
        <xdr:cNvSpPr>
          <a:spLocks noChangeAspect="1" noChangeArrowheads="1"/>
        </xdr:cNvSpPr>
      </xdr:nvSpPr>
      <xdr:spPr bwMode="auto">
        <a:xfrm>
          <a:off x="1108614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61" name="AutoShape 189" descr="内部poster.png">
          <a:extLst>
            <a:ext uri="{FF2B5EF4-FFF2-40B4-BE49-F238E27FC236}">
              <a16:creationId xmlns:a16="http://schemas.microsoft.com/office/drawing/2014/main" id="{00000000-0008-0000-0200-0000BD0C0000}"/>
            </a:ext>
          </a:extLst>
        </xdr:cNvPr>
        <xdr:cNvSpPr>
          <a:spLocks noChangeAspect="1" noChangeArrowheads="1"/>
        </xdr:cNvSpPr>
      </xdr:nvSpPr>
      <xdr:spPr bwMode="auto">
        <a:xfrm>
          <a:off x="111537750"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3262" name="AutoShape 190" descr="内部新闻稿.png">
          <a:extLst>
            <a:ext uri="{FF2B5EF4-FFF2-40B4-BE49-F238E27FC236}">
              <a16:creationId xmlns:a16="http://schemas.microsoft.com/office/drawing/2014/main" id="{00000000-0008-0000-0200-0000BE0C0000}"/>
            </a:ext>
          </a:extLst>
        </xdr:cNvPr>
        <xdr:cNvSpPr>
          <a:spLocks noChangeAspect="1" noChangeArrowheads="1"/>
        </xdr:cNvSpPr>
      </xdr:nvSpPr>
      <xdr:spPr bwMode="auto">
        <a:xfrm>
          <a:off x="1118520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63" name="AutoShape 191" descr="BBG1.JPG">
          <a:extLst>
            <a:ext uri="{FF2B5EF4-FFF2-40B4-BE49-F238E27FC236}">
              <a16:creationId xmlns:a16="http://schemas.microsoft.com/office/drawing/2014/main" id="{00000000-0008-0000-0200-0000BF0C0000}"/>
            </a:ext>
          </a:extLst>
        </xdr:cNvPr>
        <xdr:cNvSpPr>
          <a:spLocks noChangeAspect="1" noChangeArrowheads="1"/>
        </xdr:cNvSpPr>
      </xdr:nvSpPr>
      <xdr:spPr bwMode="auto">
        <a:xfrm>
          <a:off x="1582197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64" name="AutoShape 192" descr="qianjiang.png">
          <a:extLst>
            <a:ext uri="{FF2B5EF4-FFF2-40B4-BE49-F238E27FC236}">
              <a16:creationId xmlns:a16="http://schemas.microsoft.com/office/drawing/2014/main" id="{00000000-0008-0000-0200-0000C00C0000}"/>
            </a:ext>
          </a:extLst>
        </xdr:cNvPr>
        <xdr:cNvSpPr>
          <a:spLocks noChangeAspect="1" noChangeArrowheads="1"/>
        </xdr:cNvSpPr>
      </xdr:nvSpPr>
      <xdr:spPr bwMode="auto">
        <a:xfrm>
          <a:off x="5293042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65" name="AutoShape 193" descr="Qianjiang BBG2.PNG">
          <a:extLst>
            <a:ext uri="{FF2B5EF4-FFF2-40B4-BE49-F238E27FC236}">
              <a16:creationId xmlns:a16="http://schemas.microsoft.com/office/drawing/2014/main" id="{00000000-0008-0000-0200-0000C10C0000}"/>
            </a:ext>
          </a:extLst>
        </xdr:cNvPr>
        <xdr:cNvSpPr>
          <a:spLocks noChangeAspect="1" noChangeArrowheads="1"/>
        </xdr:cNvSpPr>
      </xdr:nvSpPr>
      <xdr:spPr bwMode="auto">
        <a:xfrm>
          <a:off x="1108614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66" name="AutoShape 194" descr="qianjiang internal.png">
          <a:extLst>
            <a:ext uri="{FF2B5EF4-FFF2-40B4-BE49-F238E27FC236}">
              <a16:creationId xmlns:a16="http://schemas.microsoft.com/office/drawing/2014/main" id="{00000000-0008-0000-0200-0000C20C0000}"/>
            </a:ext>
          </a:extLst>
        </xdr:cNvPr>
        <xdr:cNvSpPr>
          <a:spLocks noChangeAspect="1" noChangeArrowheads="1"/>
        </xdr:cNvSpPr>
      </xdr:nvSpPr>
      <xdr:spPr bwMode="auto">
        <a:xfrm>
          <a:off x="111537750"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67" name="AutoShape 195" descr="Qianjiang BBG1.PNG">
          <a:extLst>
            <a:ext uri="{FF2B5EF4-FFF2-40B4-BE49-F238E27FC236}">
              <a16:creationId xmlns:a16="http://schemas.microsoft.com/office/drawing/2014/main" id="{00000000-0008-0000-0200-0000C30C0000}"/>
            </a:ext>
          </a:extLst>
        </xdr:cNvPr>
        <xdr:cNvSpPr>
          <a:spLocks noChangeAspect="1" noChangeArrowheads="1"/>
        </xdr:cNvSpPr>
      </xdr:nvSpPr>
      <xdr:spPr bwMode="auto">
        <a:xfrm>
          <a:off x="1582197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68" name="AutoShape 196" descr="Snipaste_2023-08-24_15-59-03.png">
          <a:extLst>
            <a:ext uri="{FF2B5EF4-FFF2-40B4-BE49-F238E27FC236}">
              <a16:creationId xmlns:a16="http://schemas.microsoft.com/office/drawing/2014/main" id="{00000000-0008-0000-0200-0000C40C0000}"/>
            </a:ext>
          </a:extLst>
        </xdr:cNvPr>
        <xdr:cNvSpPr>
          <a:spLocks noChangeAspect="1" noChangeArrowheads="1"/>
        </xdr:cNvSpPr>
      </xdr:nvSpPr>
      <xdr:spPr bwMode="auto">
        <a:xfrm>
          <a:off x="1108614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69" name="AutoShape 197" descr="Snipaste_2023-08-24_15-58-52.png">
          <a:extLst>
            <a:ext uri="{FF2B5EF4-FFF2-40B4-BE49-F238E27FC236}">
              <a16:creationId xmlns:a16="http://schemas.microsoft.com/office/drawing/2014/main" id="{00000000-0008-0000-0200-0000C50C0000}"/>
            </a:ext>
          </a:extLst>
        </xdr:cNvPr>
        <xdr:cNvSpPr>
          <a:spLocks noChangeAspect="1" noChangeArrowheads="1"/>
        </xdr:cNvSpPr>
      </xdr:nvSpPr>
      <xdr:spPr bwMode="auto">
        <a:xfrm>
          <a:off x="1582197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270" name="AutoShape 198" descr="ee7a2157a7f84de7d559328ea7e503d.jpg">
          <a:extLst>
            <a:ext uri="{FF2B5EF4-FFF2-40B4-BE49-F238E27FC236}">
              <a16:creationId xmlns:a16="http://schemas.microsoft.com/office/drawing/2014/main" id="{00000000-0008-0000-0200-0000C60C0000}"/>
            </a:ext>
          </a:extLst>
        </xdr:cNvPr>
        <xdr:cNvSpPr>
          <a:spLocks noChangeAspect="1" noChangeArrowheads="1"/>
        </xdr:cNvSpPr>
      </xdr:nvSpPr>
      <xdr:spPr bwMode="auto">
        <a:xfrm>
          <a:off x="16052482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71" name="AutoShape 199" descr="Snipaste_2023-09-26_15-35-09.png">
          <a:extLst>
            <a:ext uri="{FF2B5EF4-FFF2-40B4-BE49-F238E27FC236}">
              <a16:creationId xmlns:a16="http://schemas.microsoft.com/office/drawing/2014/main" id="{00000000-0008-0000-0200-0000C70C0000}"/>
            </a:ext>
          </a:extLst>
        </xdr:cNvPr>
        <xdr:cNvSpPr>
          <a:spLocks noChangeAspect="1" noChangeArrowheads="1"/>
        </xdr:cNvSpPr>
      </xdr:nvSpPr>
      <xdr:spPr bwMode="auto">
        <a:xfrm>
          <a:off x="1108614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72" name="AutoShape 200" descr="87ecec28ab164685a9462ffbd75b3df.png">
          <a:extLst>
            <a:ext uri="{FF2B5EF4-FFF2-40B4-BE49-F238E27FC236}">
              <a16:creationId xmlns:a16="http://schemas.microsoft.com/office/drawing/2014/main" id="{00000000-0008-0000-0200-0000C80C0000}"/>
            </a:ext>
          </a:extLst>
        </xdr:cNvPr>
        <xdr:cNvSpPr>
          <a:spLocks noChangeAspect="1" noChangeArrowheads="1"/>
        </xdr:cNvSpPr>
      </xdr:nvSpPr>
      <xdr:spPr bwMode="auto">
        <a:xfrm>
          <a:off x="11153775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73" name="AutoShape 201" descr="Snipaste_2023-09-26_15-34-21.png">
          <a:extLst>
            <a:ext uri="{FF2B5EF4-FFF2-40B4-BE49-F238E27FC236}">
              <a16:creationId xmlns:a16="http://schemas.microsoft.com/office/drawing/2014/main" id="{00000000-0008-0000-0200-0000C90C0000}"/>
            </a:ext>
          </a:extLst>
        </xdr:cNvPr>
        <xdr:cNvSpPr>
          <a:spLocks noChangeAspect="1" noChangeArrowheads="1"/>
        </xdr:cNvSpPr>
      </xdr:nvSpPr>
      <xdr:spPr bwMode="auto">
        <a:xfrm>
          <a:off x="1582197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3274" name="AutoShape 202" descr="Project Frame - OMAS.png">
          <a:extLst>
            <a:ext uri="{FF2B5EF4-FFF2-40B4-BE49-F238E27FC236}">
              <a16:creationId xmlns:a16="http://schemas.microsoft.com/office/drawing/2014/main" id="{00000000-0008-0000-0200-0000CA0C0000}"/>
            </a:ext>
          </a:extLst>
        </xdr:cNvPr>
        <xdr:cNvSpPr>
          <a:spLocks noChangeAspect="1" noChangeArrowheads="1"/>
        </xdr:cNvSpPr>
      </xdr:nvSpPr>
      <xdr:spPr bwMode="auto">
        <a:xfrm>
          <a:off x="16424910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75" name="AutoShape 203" descr="海盐国资.png">
          <a:extLst>
            <a:ext uri="{FF2B5EF4-FFF2-40B4-BE49-F238E27FC236}">
              <a16:creationId xmlns:a16="http://schemas.microsoft.com/office/drawing/2014/main" id="{00000000-0008-0000-0200-0000CB0C0000}"/>
            </a:ext>
          </a:extLst>
        </xdr:cNvPr>
        <xdr:cNvSpPr>
          <a:spLocks noChangeAspect="1" noChangeArrowheads="1"/>
        </xdr:cNvSpPr>
      </xdr:nvSpPr>
      <xdr:spPr bwMode="auto">
        <a:xfrm>
          <a:off x="529304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76" name="AutoShape 204" descr="BBG2.PNG">
          <a:extLst>
            <a:ext uri="{FF2B5EF4-FFF2-40B4-BE49-F238E27FC236}">
              <a16:creationId xmlns:a16="http://schemas.microsoft.com/office/drawing/2014/main" id="{00000000-0008-0000-0200-0000CC0C0000}"/>
            </a:ext>
          </a:extLst>
        </xdr:cNvPr>
        <xdr:cNvSpPr>
          <a:spLocks noChangeAspect="1" noChangeArrowheads="1"/>
        </xdr:cNvSpPr>
      </xdr:nvSpPr>
      <xdr:spPr bwMode="auto">
        <a:xfrm>
          <a:off x="1108614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77" name="AutoShape 205" descr="poster.png">
          <a:extLst>
            <a:ext uri="{FF2B5EF4-FFF2-40B4-BE49-F238E27FC236}">
              <a16:creationId xmlns:a16="http://schemas.microsoft.com/office/drawing/2014/main" id="{00000000-0008-0000-0200-0000CD0C0000}"/>
            </a:ext>
          </a:extLst>
        </xdr:cNvPr>
        <xdr:cNvSpPr>
          <a:spLocks noChangeAspect="1" noChangeArrowheads="1"/>
        </xdr:cNvSpPr>
      </xdr:nvSpPr>
      <xdr:spPr bwMode="auto">
        <a:xfrm>
          <a:off x="111537750"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78" name="AutoShape 206" descr="BBG1.PNG">
          <a:extLst>
            <a:ext uri="{FF2B5EF4-FFF2-40B4-BE49-F238E27FC236}">
              <a16:creationId xmlns:a16="http://schemas.microsoft.com/office/drawing/2014/main" id="{00000000-0008-0000-0200-0000CE0C0000}"/>
            </a:ext>
          </a:extLst>
        </xdr:cNvPr>
        <xdr:cNvSpPr>
          <a:spLocks noChangeAspect="1" noChangeArrowheads="1"/>
        </xdr:cNvSpPr>
      </xdr:nvSpPr>
      <xdr:spPr bwMode="auto">
        <a:xfrm>
          <a:off x="1582197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279" name="AutoShape 207" descr="poster.png">
          <a:extLst>
            <a:ext uri="{FF2B5EF4-FFF2-40B4-BE49-F238E27FC236}">
              <a16:creationId xmlns:a16="http://schemas.microsoft.com/office/drawing/2014/main" id="{00000000-0008-0000-0200-0000CF0C0000}"/>
            </a:ext>
          </a:extLst>
        </xdr:cNvPr>
        <xdr:cNvSpPr>
          <a:spLocks noChangeAspect="1" noChangeArrowheads="1"/>
        </xdr:cNvSpPr>
      </xdr:nvSpPr>
      <xdr:spPr bwMode="auto">
        <a:xfrm>
          <a:off x="1605248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80" name="AutoShape 208" descr="SA.png">
          <a:extLst>
            <a:ext uri="{FF2B5EF4-FFF2-40B4-BE49-F238E27FC236}">
              <a16:creationId xmlns:a16="http://schemas.microsoft.com/office/drawing/2014/main" id="{00000000-0008-0000-0200-0000D00C0000}"/>
            </a:ext>
          </a:extLst>
        </xdr:cNvPr>
        <xdr:cNvSpPr>
          <a:spLocks noChangeAspect="1" noChangeArrowheads="1"/>
        </xdr:cNvSpPr>
      </xdr:nvSpPr>
      <xdr:spPr bwMode="auto">
        <a:xfrm>
          <a:off x="5293042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81" name="AutoShape 209" descr="BBG1.PNG">
          <a:extLst>
            <a:ext uri="{FF2B5EF4-FFF2-40B4-BE49-F238E27FC236}">
              <a16:creationId xmlns:a16="http://schemas.microsoft.com/office/drawing/2014/main" id="{00000000-0008-0000-0200-0000D10C0000}"/>
            </a:ext>
          </a:extLst>
        </xdr:cNvPr>
        <xdr:cNvSpPr>
          <a:spLocks noChangeAspect="1" noChangeArrowheads="1"/>
        </xdr:cNvSpPr>
      </xdr:nvSpPr>
      <xdr:spPr bwMode="auto">
        <a:xfrm>
          <a:off x="1108614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82" name="AutoShape 210" descr="poster.jpg">
          <a:extLst>
            <a:ext uri="{FF2B5EF4-FFF2-40B4-BE49-F238E27FC236}">
              <a16:creationId xmlns:a16="http://schemas.microsoft.com/office/drawing/2014/main" id="{00000000-0008-0000-0200-0000D20C0000}"/>
            </a:ext>
          </a:extLst>
        </xdr:cNvPr>
        <xdr:cNvSpPr>
          <a:spLocks noChangeAspect="1" noChangeArrowheads="1"/>
        </xdr:cNvSpPr>
      </xdr:nvSpPr>
      <xdr:spPr bwMode="auto">
        <a:xfrm>
          <a:off x="111537750"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83" name="AutoShape 211" descr="BBG.PNG">
          <a:extLst>
            <a:ext uri="{FF2B5EF4-FFF2-40B4-BE49-F238E27FC236}">
              <a16:creationId xmlns:a16="http://schemas.microsoft.com/office/drawing/2014/main" id="{00000000-0008-0000-0200-0000D30C0000}"/>
            </a:ext>
          </a:extLst>
        </xdr:cNvPr>
        <xdr:cNvSpPr>
          <a:spLocks noChangeAspect="1" noChangeArrowheads="1"/>
        </xdr:cNvSpPr>
      </xdr:nvSpPr>
      <xdr:spPr bwMode="auto">
        <a:xfrm>
          <a:off x="1582197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84" name="AutoShape 212" descr="BBG 2.PNG">
          <a:extLst>
            <a:ext uri="{FF2B5EF4-FFF2-40B4-BE49-F238E27FC236}">
              <a16:creationId xmlns:a16="http://schemas.microsoft.com/office/drawing/2014/main" id="{00000000-0008-0000-0200-0000D40C0000}"/>
            </a:ext>
          </a:extLst>
        </xdr:cNvPr>
        <xdr:cNvSpPr>
          <a:spLocks noChangeAspect="1" noChangeArrowheads="1"/>
        </xdr:cNvSpPr>
      </xdr:nvSpPr>
      <xdr:spPr bwMode="auto">
        <a:xfrm>
          <a:off x="1108614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85" name="AutoShape 213" descr="Project Gold Valley VIII - 分行联动新闻稿.png">
          <a:extLst>
            <a:ext uri="{FF2B5EF4-FFF2-40B4-BE49-F238E27FC236}">
              <a16:creationId xmlns:a16="http://schemas.microsoft.com/office/drawing/2014/main" id="{00000000-0008-0000-0200-0000D50C0000}"/>
            </a:ext>
          </a:extLst>
        </xdr:cNvPr>
        <xdr:cNvSpPr>
          <a:spLocks noChangeAspect="1" noChangeArrowheads="1"/>
        </xdr:cNvSpPr>
      </xdr:nvSpPr>
      <xdr:spPr bwMode="auto">
        <a:xfrm>
          <a:off x="111537750"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86" name="AutoShape 214" descr="BBG 1.PNG">
          <a:extLst>
            <a:ext uri="{FF2B5EF4-FFF2-40B4-BE49-F238E27FC236}">
              <a16:creationId xmlns:a16="http://schemas.microsoft.com/office/drawing/2014/main" id="{00000000-0008-0000-0200-0000D60C0000}"/>
            </a:ext>
          </a:extLst>
        </xdr:cNvPr>
        <xdr:cNvSpPr>
          <a:spLocks noChangeAspect="1" noChangeArrowheads="1"/>
        </xdr:cNvSpPr>
      </xdr:nvSpPr>
      <xdr:spPr bwMode="auto">
        <a:xfrm>
          <a:off x="1582197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287" name="AutoShape 215" descr="乌鲁木齐高新投.png">
          <a:extLst>
            <a:ext uri="{FF2B5EF4-FFF2-40B4-BE49-F238E27FC236}">
              <a16:creationId xmlns:a16="http://schemas.microsoft.com/office/drawing/2014/main" id="{00000000-0008-0000-0200-0000D70C0000}"/>
            </a:ext>
          </a:extLst>
        </xdr:cNvPr>
        <xdr:cNvSpPr>
          <a:spLocks noChangeAspect="1" noChangeArrowheads="1"/>
        </xdr:cNvSpPr>
      </xdr:nvSpPr>
      <xdr:spPr bwMode="auto">
        <a:xfrm>
          <a:off x="529304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88" name="AutoShape 216" descr="BBG2.PNG">
          <a:extLst>
            <a:ext uri="{FF2B5EF4-FFF2-40B4-BE49-F238E27FC236}">
              <a16:creationId xmlns:a16="http://schemas.microsoft.com/office/drawing/2014/main" id="{00000000-0008-0000-0200-0000D80C0000}"/>
            </a:ext>
          </a:extLst>
        </xdr:cNvPr>
        <xdr:cNvSpPr>
          <a:spLocks noChangeAspect="1" noChangeArrowheads="1"/>
        </xdr:cNvSpPr>
      </xdr:nvSpPr>
      <xdr:spPr bwMode="auto">
        <a:xfrm>
          <a:off x="1108614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89" name="AutoShape 217" descr="BBG1.PNG">
          <a:extLst>
            <a:ext uri="{FF2B5EF4-FFF2-40B4-BE49-F238E27FC236}">
              <a16:creationId xmlns:a16="http://schemas.microsoft.com/office/drawing/2014/main" id="{00000000-0008-0000-0200-0000D90C0000}"/>
            </a:ext>
          </a:extLst>
        </xdr:cNvPr>
        <xdr:cNvSpPr>
          <a:spLocks noChangeAspect="1" noChangeArrowheads="1"/>
        </xdr:cNvSpPr>
      </xdr:nvSpPr>
      <xdr:spPr bwMode="auto">
        <a:xfrm>
          <a:off x="1582197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290" name="AutoShape 218" descr="poster.jpg">
          <a:extLst>
            <a:ext uri="{FF2B5EF4-FFF2-40B4-BE49-F238E27FC236}">
              <a16:creationId xmlns:a16="http://schemas.microsoft.com/office/drawing/2014/main" id="{00000000-0008-0000-0200-0000DA0C0000}"/>
            </a:ext>
          </a:extLst>
        </xdr:cNvPr>
        <xdr:cNvSpPr>
          <a:spLocks noChangeAspect="1" noChangeArrowheads="1"/>
        </xdr:cNvSpPr>
      </xdr:nvSpPr>
      <xdr:spPr bwMode="auto">
        <a:xfrm>
          <a:off x="1605248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91" name="AutoShape 219" descr="Qilin2.PNG">
          <a:extLst>
            <a:ext uri="{FF2B5EF4-FFF2-40B4-BE49-F238E27FC236}">
              <a16:creationId xmlns:a16="http://schemas.microsoft.com/office/drawing/2014/main" id="{00000000-0008-0000-0200-0000DB0C0000}"/>
            </a:ext>
          </a:extLst>
        </xdr:cNvPr>
        <xdr:cNvSpPr>
          <a:spLocks noChangeAspect="1" noChangeArrowheads="1"/>
        </xdr:cNvSpPr>
      </xdr:nvSpPr>
      <xdr:spPr bwMode="auto">
        <a:xfrm>
          <a:off x="1108614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92" name="AutoShape 220" descr="image.png">
          <a:extLst>
            <a:ext uri="{FF2B5EF4-FFF2-40B4-BE49-F238E27FC236}">
              <a16:creationId xmlns:a16="http://schemas.microsoft.com/office/drawing/2014/main" id="{00000000-0008-0000-0200-0000DC0C0000}"/>
            </a:ext>
          </a:extLst>
        </xdr:cNvPr>
        <xdr:cNvSpPr>
          <a:spLocks noChangeAspect="1" noChangeArrowheads="1"/>
        </xdr:cNvSpPr>
      </xdr:nvSpPr>
      <xdr:spPr bwMode="auto">
        <a:xfrm>
          <a:off x="11153775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93" name="AutoShape 221" descr="Qilin.PNG">
          <a:extLst>
            <a:ext uri="{FF2B5EF4-FFF2-40B4-BE49-F238E27FC236}">
              <a16:creationId xmlns:a16="http://schemas.microsoft.com/office/drawing/2014/main" id="{00000000-0008-0000-0200-0000DD0C0000}"/>
            </a:ext>
          </a:extLst>
        </xdr:cNvPr>
        <xdr:cNvSpPr>
          <a:spLocks noChangeAspect="1" noChangeArrowheads="1"/>
        </xdr:cNvSpPr>
      </xdr:nvSpPr>
      <xdr:spPr bwMode="auto">
        <a:xfrm>
          <a:off x="1582197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3294" name="AutoShape 222" descr="image.png">
          <a:extLst>
            <a:ext uri="{FF2B5EF4-FFF2-40B4-BE49-F238E27FC236}">
              <a16:creationId xmlns:a16="http://schemas.microsoft.com/office/drawing/2014/main" id="{00000000-0008-0000-0200-0000DE0C0000}"/>
            </a:ext>
          </a:extLst>
        </xdr:cNvPr>
        <xdr:cNvSpPr>
          <a:spLocks noChangeAspect="1" noChangeArrowheads="1"/>
        </xdr:cNvSpPr>
      </xdr:nvSpPr>
      <xdr:spPr bwMode="auto">
        <a:xfrm>
          <a:off x="16424910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95" name="AutoShape 223" descr="Snipaste_2023-09-26_15-36-20.png">
          <a:extLst>
            <a:ext uri="{FF2B5EF4-FFF2-40B4-BE49-F238E27FC236}">
              <a16:creationId xmlns:a16="http://schemas.microsoft.com/office/drawing/2014/main" id="{00000000-0008-0000-0200-0000DF0C0000}"/>
            </a:ext>
          </a:extLst>
        </xdr:cNvPr>
        <xdr:cNvSpPr>
          <a:spLocks noChangeAspect="1" noChangeArrowheads="1"/>
        </xdr:cNvSpPr>
      </xdr:nvSpPr>
      <xdr:spPr bwMode="auto">
        <a:xfrm>
          <a:off x="1108614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296" name="AutoShape 224" descr="c1276cf0416fb0bc8cee4470fcf4a96.png">
          <a:extLst>
            <a:ext uri="{FF2B5EF4-FFF2-40B4-BE49-F238E27FC236}">
              <a16:creationId xmlns:a16="http://schemas.microsoft.com/office/drawing/2014/main" id="{00000000-0008-0000-0200-0000E00C0000}"/>
            </a:ext>
          </a:extLst>
        </xdr:cNvPr>
        <xdr:cNvSpPr>
          <a:spLocks noChangeAspect="1" noChangeArrowheads="1"/>
        </xdr:cNvSpPr>
      </xdr:nvSpPr>
      <xdr:spPr bwMode="auto">
        <a:xfrm>
          <a:off x="11153775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297" name="AutoShape 225" descr="Snipaste_2023-09-26_15-35-47.png">
          <a:extLst>
            <a:ext uri="{FF2B5EF4-FFF2-40B4-BE49-F238E27FC236}">
              <a16:creationId xmlns:a16="http://schemas.microsoft.com/office/drawing/2014/main" id="{00000000-0008-0000-0200-0000E10C0000}"/>
            </a:ext>
          </a:extLst>
        </xdr:cNvPr>
        <xdr:cNvSpPr>
          <a:spLocks noChangeAspect="1" noChangeArrowheads="1"/>
        </xdr:cNvSpPr>
      </xdr:nvSpPr>
      <xdr:spPr bwMode="auto">
        <a:xfrm>
          <a:off x="1582197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3298" name="AutoShape 226" descr="Qixin - OMAS.png">
          <a:extLst>
            <a:ext uri="{FF2B5EF4-FFF2-40B4-BE49-F238E27FC236}">
              <a16:creationId xmlns:a16="http://schemas.microsoft.com/office/drawing/2014/main" id="{00000000-0008-0000-0200-0000E20C0000}"/>
            </a:ext>
          </a:extLst>
        </xdr:cNvPr>
        <xdr:cNvSpPr>
          <a:spLocks noChangeAspect="1" noChangeArrowheads="1"/>
        </xdr:cNvSpPr>
      </xdr:nvSpPr>
      <xdr:spPr bwMode="auto">
        <a:xfrm>
          <a:off x="16424910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299" name="AutoShape 227" descr="常德2.PNG">
          <a:extLst>
            <a:ext uri="{FF2B5EF4-FFF2-40B4-BE49-F238E27FC236}">
              <a16:creationId xmlns:a16="http://schemas.microsoft.com/office/drawing/2014/main" id="{00000000-0008-0000-0200-0000E30C0000}"/>
            </a:ext>
          </a:extLst>
        </xdr:cNvPr>
        <xdr:cNvSpPr>
          <a:spLocks noChangeAspect="1" noChangeArrowheads="1"/>
        </xdr:cNvSpPr>
      </xdr:nvSpPr>
      <xdr:spPr bwMode="auto">
        <a:xfrm>
          <a:off x="1108614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00" name="AutoShape 228" descr="image.png">
          <a:extLst>
            <a:ext uri="{FF2B5EF4-FFF2-40B4-BE49-F238E27FC236}">
              <a16:creationId xmlns:a16="http://schemas.microsoft.com/office/drawing/2014/main" id="{00000000-0008-0000-0200-0000E40C0000}"/>
            </a:ext>
          </a:extLst>
        </xdr:cNvPr>
        <xdr:cNvSpPr>
          <a:spLocks noChangeAspect="1" noChangeArrowheads="1"/>
        </xdr:cNvSpPr>
      </xdr:nvSpPr>
      <xdr:spPr bwMode="auto">
        <a:xfrm>
          <a:off x="11153775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01" name="AutoShape 229" descr="常德.PNG">
          <a:extLst>
            <a:ext uri="{FF2B5EF4-FFF2-40B4-BE49-F238E27FC236}">
              <a16:creationId xmlns:a16="http://schemas.microsoft.com/office/drawing/2014/main" id="{00000000-0008-0000-0200-0000E50C0000}"/>
            </a:ext>
          </a:extLst>
        </xdr:cNvPr>
        <xdr:cNvSpPr>
          <a:spLocks noChangeAspect="1" noChangeArrowheads="1"/>
        </xdr:cNvSpPr>
      </xdr:nvSpPr>
      <xdr:spPr bwMode="auto">
        <a:xfrm>
          <a:off x="1582197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3302" name="AutoShape 230" descr="image.png">
          <a:extLst>
            <a:ext uri="{FF2B5EF4-FFF2-40B4-BE49-F238E27FC236}">
              <a16:creationId xmlns:a16="http://schemas.microsoft.com/office/drawing/2014/main" id="{00000000-0008-0000-0200-0000E60C0000}"/>
            </a:ext>
          </a:extLst>
        </xdr:cNvPr>
        <xdr:cNvSpPr>
          <a:spLocks noChangeAspect="1" noChangeArrowheads="1"/>
        </xdr:cNvSpPr>
      </xdr:nvSpPr>
      <xdr:spPr bwMode="auto">
        <a:xfrm>
          <a:off x="16424910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03" name="AutoShape 231" descr="8182.PNG">
          <a:extLst>
            <a:ext uri="{FF2B5EF4-FFF2-40B4-BE49-F238E27FC236}">
              <a16:creationId xmlns:a16="http://schemas.microsoft.com/office/drawing/2014/main" id="{00000000-0008-0000-0200-0000E70C0000}"/>
            </a:ext>
          </a:extLst>
        </xdr:cNvPr>
        <xdr:cNvSpPr>
          <a:spLocks noChangeAspect="1" noChangeArrowheads="1"/>
        </xdr:cNvSpPr>
      </xdr:nvSpPr>
      <xdr:spPr bwMode="auto">
        <a:xfrm>
          <a:off x="1108614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04" name="AutoShape 232" descr="image (3).png">
          <a:extLst>
            <a:ext uri="{FF2B5EF4-FFF2-40B4-BE49-F238E27FC236}">
              <a16:creationId xmlns:a16="http://schemas.microsoft.com/office/drawing/2014/main" id="{00000000-0008-0000-0200-0000E80C0000}"/>
            </a:ext>
          </a:extLst>
        </xdr:cNvPr>
        <xdr:cNvSpPr>
          <a:spLocks noChangeAspect="1" noChangeArrowheads="1"/>
        </xdr:cNvSpPr>
      </xdr:nvSpPr>
      <xdr:spPr bwMode="auto">
        <a:xfrm>
          <a:off x="1115377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05" name="AutoShape 233" descr="818.PNG">
          <a:extLst>
            <a:ext uri="{FF2B5EF4-FFF2-40B4-BE49-F238E27FC236}">
              <a16:creationId xmlns:a16="http://schemas.microsoft.com/office/drawing/2014/main" id="{00000000-0008-0000-0200-0000E90C0000}"/>
            </a:ext>
          </a:extLst>
        </xdr:cNvPr>
        <xdr:cNvSpPr>
          <a:spLocks noChangeAspect="1" noChangeArrowheads="1"/>
        </xdr:cNvSpPr>
      </xdr:nvSpPr>
      <xdr:spPr bwMode="auto">
        <a:xfrm>
          <a:off x="1582197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306" name="AutoShape 234" descr="0b0a24791f72ba3554d3399700f980b.jpg">
          <a:extLst>
            <a:ext uri="{FF2B5EF4-FFF2-40B4-BE49-F238E27FC236}">
              <a16:creationId xmlns:a16="http://schemas.microsoft.com/office/drawing/2014/main" id="{00000000-0008-0000-0200-0000EA0C0000}"/>
            </a:ext>
          </a:extLst>
        </xdr:cNvPr>
        <xdr:cNvSpPr>
          <a:spLocks noChangeAspect="1" noChangeArrowheads="1"/>
        </xdr:cNvSpPr>
      </xdr:nvSpPr>
      <xdr:spPr bwMode="auto">
        <a:xfrm>
          <a:off x="16052482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314325</xdr:colOff>
      <xdr:row>3</xdr:row>
      <xdr:rowOff>0</xdr:rowOff>
    </xdr:from>
    <xdr:to>
      <xdr:col>65</xdr:col>
      <xdr:colOff>619125</xdr:colOff>
      <xdr:row>4</xdr:row>
      <xdr:rowOff>104775</xdr:rowOff>
    </xdr:to>
    <xdr:sp macro="" textlink="">
      <xdr:nvSpPr>
        <xdr:cNvPr id="3307" name="AutoShape 235" descr="d03a4f9e99c97130f605a081a391171.jpg">
          <a:extLst>
            <a:ext uri="{FF2B5EF4-FFF2-40B4-BE49-F238E27FC236}">
              <a16:creationId xmlns:a16="http://schemas.microsoft.com/office/drawing/2014/main" id="{00000000-0008-0000-0200-0000EB0C0000}"/>
            </a:ext>
          </a:extLst>
        </xdr:cNvPr>
        <xdr:cNvSpPr>
          <a:spLocks noChangeAspect="1" noChangeArrowheads="1"/>
        </xdr:cNvSpPr>
      </xdr:nvSpPr>
      <xdr:spPr bwMode="auto">
        <a:xfrm>
          <a:off x="1608391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3308" name="AutoShape 236" descr="image.png">
          <a:extLst>
            <a:ext uri="{FF2B5EF4-FFF2-40B4-BE49-F238E27FC236}">
              <a16:creationId xmlns:a16="http://schemas.microsoft.com/office/drawing/2014/main" id="{00000000-0008-0000-0200-0000EC0C0000}"/>
            </a:ext>
          </a:extLst>
        </xdr:cNvPr>
        <xdr:cNvSpPr>
          <a:spLocks noChangeAspect="1" noChangeArrowheads="1"/>
        </xdr:cNvSpPr>
      </xdr:nvSpPr>
      <xdr:spPr bwMode="auto">
        <a:xfrm>
          <a:off x="16424910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09" name="AutoShape 237" descr="Camphor tree.PNG">
          <a:extLst>
            <a:ext uri="{FF2B5EF4-FFF2-40B4-BE49-F238E27FC236}">
              <a16:creationId xmlns:a16="http://schemas.microsoft.com/office/drawing/2014/main" id="{00000000-0008-0000-0200-0000ED0C0000}"/>
            </a:ext>
          </a:extLst>
        </xdr:cNvPr>
        <xdr:cNvSpPr>
          <a:spLocks noChangeAspect="1" noChangeArrowheads="1"/>
        </xdr:cNvSpPr>
      </xdr:nvSpPr>
      <xdr:spPr bwMode="auto">
        <a:xfrm>
          <a:off x="1108614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10" name="AutoShape 238" descr="image.png">
          <a:extLst>
            <a:ext uri="{FF2B5EF4-FFF2-40B4-BE49-F238E27FC236}">
              <a16:creationId xmlns:a16="http://schemas.microsoft.com/office/drawing/2014/main" id="{00000000-0008-0000-0200-0000EE0C0000}"/>
            </a:ext>
          </a:extLst>
        </xdr:cNvPr>
        <xdr:cNvSpPr>
          <a:spLocks noChangeAspect="1" noChangeArrowheads="1"/>
        </xdr:cNvSpPr>
      </xdr:nvSpPr>
      <xdr:spPr bwMode="auto">
        <a:xfrm>
          <a:off x="11153775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11" name="AutoShape 239" descr="SAMPHOR.PNG">
          <a:extLst>
            <a:ext uri="{FF2B5EF4-FFF2-40B4-BE49-F238E27FC236}">
              <a16:creationId xmlns:a16="http://schemas.microsoft.com/office/drawing/2014/main" id="{00000000-0008-0000-0200-0000EF0C0000}"/>
            </a:ext>
          </a:extLst>
        </xdr:cNvPr>
        <xdr:cNvSpPr>
          <a:spLocks noChangeAspect="1" noChangeArrowheads="1"/>
        </xdr:cNvSpPr>
      </xdr:nvSpPr>
      <xdr:spPr bwMode="auto">
        <a:xfrm>
          <a:off x="1582197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3312" name="AutoShape 240" descr="image.png">
          <a:extLst>
            <a:ext uri="{FF2B5EF4-FFF2-40B4-BE49-F238E27FC236}">
              <a16:creationId xmlns:a16="http://schemas.microsoft.com/office/drawing/2014/main" id="{00000000-0008-0000-0200-0000F00C0000}"/>
            </a:ext>
          </a:extLst>
        </xdr:cNvPr>
        <xdr:cNvSpPr>
          <a:spLocks noChangeAspect="1" noChangeArrowheads="1"/>
        </xdr:cNvSpPr>
      </xdr:nvSpPr>
      <xdr:spPr bwMode="auto">
        <a:xfrm>
          <a:off x="16424910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13" name="AutoShape 241" descr="上饶2.PNG">
          <a:extLst>
            <a:ext uri="{FF2B5EF4-FFF2-40B4-BE49-F238E27FC236}">
              <a16:creationId xmlns:a16="http://schemas.microsoft.com/office/drawing/2014/main" id="{00000000-0008-0000-0200-0000F10C0000}"/>
            </a:ext>
          </a:extLst>
        </xdr:cNvPr>
        <xdr:cNvSpPr>
          <a:spLocks noChangeAspect="1" noChangeArrowheads="1"/>
        </xdr:cNvSpPr>
      </xdr:nvSpPr>
      <xdr:spPr bwMode="auto">
        <a:xfrm>
          <a:off x="1108614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14" name="AutoShape 242" descr="image.png">
          <a:extLst>
            <a:ext uri="{FF2B5EF4-FFF2-40B4-BE49-F238E27FC236}">
              <a16:creationId xmlns:a16="http://schemas.microsoft.com/office/drawing/2014/main" id="{00000000-0008-0000-0200-0000F20C0000}"/>
            </a:ext>
          </a:extLst>
        </xdr:cNvPr>
        <xdr:cNvSpPr>
          <a:spLocks noChangeAspect="1" noChangeArrowheads="1"/>
        </xdr:cNvSpPr>
      </xdr:nvSpPr>
      <xdr:spPr bwMode="auto">
        <a:xfrm>
          <a:off x="11153775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15" name="AutoShape 243" descr="上饶.PNG">
          <a:extLst>
            <a:ext uri="{FF2B5EF4-FFF2-40B4-BE49-F238E27FC236}">
              <a16:creationId xmlns:a16="http://schemas.microsoft.com/office/drawing/2014/main" id="{00000000-0008-0000-0200-0000F30C0000}"/>
            </a:ext>
          </a:extLst>
        </xdr:cNvPr>
        <xdr:cNvSpPr>
          <a:spLocks noChangeAspect="1" noChangeArrowheads="1"/>
        </xdr:cNvSpPr>
      </xdr:nvSpPr>
      <xdr:spPr bwMode="auto">
        <a:xfrm>
          <a:off x="1582197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3316" name="AutoShape 244" descr="image.png">
          <a:extLst>
            <a:ext uri="{FF2B5EF4-FFF2-40B4-BE49-F238E27FC236}">
              <a16:creationId xmlns:a16="http://schemas.microsoft.com/office/drawing/2014/main" id="{00000000-0008-0000-0200-0000F40C0000}"/>
            </a:ext>
          </a:extLst>
        </xdr:cNvPr>
        <xdr:cNvSpPr>
          <a:spLocks noChangeAspect="1" noChangeArrowheads="1"/>
        </xdr:cNvSpPr>
      </xdr:nvSpPr>
      <xdr:spPr bwMode="auto">
        <a:xfrm>
          <a:off x="16424910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17" name="AutoShape 245" descr="SA2.png">
          <a:extLst>
            <a:ext uri="{FF2B5EF4-FFF2-40B4-BE49-F238E27FC236}">
              <a16:creationId xmlns:a16="http://schemas.microsoft.com/office/drawing/2014/main" id="{00000000-0008-0000-0200-0000F50C0000}"/>
            </a:ext>
          </a:extLst>
        </xdr:cNvPr>
        <xdr:cNvSpPr>
          <a:spLocks noChangeAspect="1" noChangeArrowheads="1"/>
        </xdr:cNvSpPr>
      </xdr:nvSpPr>
      <xdr:spPr bwMode="auto">
        <a:xfrm>
          <a:off x="5293042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18" name="AutoShape 246" descr="SA1.png">
          <a:extLst>
            <a:ext uri="{FF2B5EF4-FFF2-40B4-BE49-F238E27FC236}">
              <a16:creationId xmlns:a16="http://schemas.microsoft.com/office/drawing/2014/main" id="{00000000-0008-0000-0200-0000F60C0000}"/>
            </a:ext>
          </a:extLst>
        </xdr:cNvPr>
        <xdr:cNvSpPr>
          <a:spLocks noChangeAspect="1" noChangeArrowheads="1"/>
        </xdr:cNvSpPr>
      </xdr:nvSpPr>
      <xdr:spPr bwMode="auto">
        <a:xfrm>
          <a:off x="53244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19" name="AutoShape 247" descr="BBG 2.png">
          <a:extLst>
            <a:ext uri="{FF2B5EF4-FFF2-40B4-BE49-F238E27FC236}">
              <a16:creationId xmlns:a16="http://schemas.microsoft.com/office/drawing/2014/main" id="{00000000-0008-0000-0200-0000F70C0000}"/>
            </a:ext>
          </a:extLst>
        </xdr:cNvPr>
        <xdr:cNvSpPr>
          <a:spLocks noChangeAspect="1" noChangeArrowheads="1"/>
        </xdr:cNvSpPr>
      </xdr:nvSpPr>
      <xdr:spPr bwMode="auto">
        <a:xfrm>
          <a:off x="1108614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20" name="AutoShape 248" descr="poster.png">
          <a:extLst>
            <a:ext uri="{FF2B5EF4-FFF2-40B4-BE49-F238E27FC236}">
              <a16:creationId xmlns:a16="http://schemas.microsoft.com/office/drawing/2014/main" id="{00000000-0008-0000-0200-0000F80C0000}"/>
            </a:ext>
          </a:extLst>
        </xdr:cNvPr>
        <xdr:cNvSpPr>
          <a:spLocks noChangeAspect="1" noChangeArrowheads="1"/>
        </xdr:cNvSpPr>
      </xdr:nvSpPr>
      <xdr:spPr bwMode="auto">
        <a:xfrm>
          <a:off x="111537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21" name="AutoShape 249" descr="BBG 1.PNG">
          <a:extLst>
            <a:ext uri="{FF2B5EF4-FFF2-40B4-BE49-F238E27FC236}">
              <a16:creationId xmlns:a16="http://schemas.microsoft.com/office/drawing/2014/main" id="{00000000-0008-0000-0200-0000F90C0000}"/>
            </a:ext>
          </a:extLst>
        </xdr:cNvPr>
        <xdr:cNvSpPr>
          <a:spLocks noChangeAspect="1" noChangeArrowheads="1"/>
        </xdr:cNvSpPr>
      </xdr:nvSpPr>
      <xdr:spPr bwMode="auto">
        <a:xfrm>
          <a:off x="1582197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3322" name="AutoShape 250" descr="OMAS信息流.png">
          <a:extLst>
            <a:ext uri="{FF2B5EF4-FFF2-40B4-BE49-F238E27FC236}">
              <a16:creationId xmlns:a16="http://schemas.microsoft.com/office/drawing/2014/main" id="{00000000-0008-0000-0200-0000FA0C0000}"/>
            </a:ext>
          </a:extLst>
        </xdr:cNvPr>
        <xdr:cNvSpPr>
          <a:spLocks noChangeAspect="1" noChangeArrowheads="1"/>
        </xdr:cNvSpPr>
      </xdr:nvSpPr>
      <xdr:spPr bwMode="auto">
        <a:xfrm>
          <a:off x="16424910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23" name="AutoShape 251" descr="SA1.png">
          <a:extLst>
            <a:ext uri="{FF2B5EF4-FFF2-40B4-BE49-F238E27FC236}">
              <a16:creationId xmlns:a16="http://schemas.microsoft.com/office/drawing/2014/main" id="{00000000-0008-0000-0200-0000FB0C0000}"/>
            </a:ext>
          </a:extLst>
        </xdr:cNvPr>
        <xdr:cNvSpPr>
          <a:spLocks noChangeAspect="1" noChangeArrowheads="1"/>
        </xdr:cNvSpPr>
      </xdr:nvSpPr>
      <xdr:spPr bwMode="auto">
        <a:xfrm>
          <a:off x="5293042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24" name="AutoShape 252" descr="SA2.png">
          <a:extLst>
            <a:ext uri="{FF2B5EF4-FFF2-40B4-BE49-F238E27FC236}">
              <a16:creationId xmlns:a16="http://schemas.microsoft.com/office/drawing/2014/main" id="{00000000-0008-0000-0200-0000FC0C0000}"/>
            </a:ext>
          </a:extLst>
        </xdr:cNvPr>
        <xdr:cNvSpPr>
          <a:spLocks noChangeAspect="1" noChangeArrowheads="1"/>
        </xdr:cNvSpPr>
      </xdr:nvSpPr>
      <xdr:spPr bwMode="auto">
        <a:xfrm>
          <a:off x="5324475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25" name="AutoShape 253" descr="BBG2.PNG">
          <a:extLst>
            <a:ext uri="{FF2B5EF4-FFF2-40B4-BE49-F238E27FC236}">
              <a16:creationId xmlns:a16="http://schemas.microsoft.com/office/drawing/2014/main" id="{00000000-0008-0000-0200-0000FD0C0000}"/>
            </a:ext>
          </a:extLst>
        </xdr:cNvPr>
        <xdr:cNvSpPr>
          <a:spLocks noChangeAspect="1" noChangeArrowheads="1"/>
        </xdr:cNvSpPr>
      </xdr:nvSpPr>
      <xdr:spPr bwMode="auto">
        <a:xfrm>
          <a:off x="11086147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26" name="AutoShape 254" descr="Project Tianfu Source 分行联动新闻稿.png">
          <a:extLst>
            <a:ext uri="{FF2B5EF4-FFF2-40B4-BE49-F238E27FC236}">
              <a16:creationId xmlns:a16="http://schemas.microsoft.com/office/drawing/2014/main" id="{00000000-0008-0000-0200-0000FE0C0000}"/>
            </a:ext>
          </a:extLst>
        </xdr:cNvPr>
        <xdr:cNvSpPr>
          <a:spLocks noChangeAspect="1" noChangeArrowheads="1"/>
        </xdr:cNvSpPr>
      </xdr:nvSpPr>
      <xdr:spPr bwMode="auto">
        <a:xfrm>
          <a:off x="11153775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27" name="AutoShape 255" descr="BBG1.PNG">
          <a:extLst>
            <a:ext uri="{FF2B5EF4-FFF2-40B4-BE49-F238E27FC236}">
              <a16:creationId xmlns:a16="http://schemas.microsoft.com/office/drawing/2014/main" id="{00000000-0008-0000-0200-0000FF0C0000}"/>
            </a:ext>
          </a:extLst>
        </xdr:cNvPr>
        <xdr:cNvSpPr>
          <a:spLocks noChangeAspect="1" noChangeArrowheads="1"/>
        </xdr:cNvSpPr>
      </xdr:nvSpPr>
      <xdr:spPr bwMode="auto">
        <a:xfrm>
          <a:off x="15821977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xdr:row>
      <xdr:rowOff>0</xdr:rowOff>
    </xdr:from>
    <xdr:to>
      <xdr:col>69</xdr:col>
      <xdr:colOff>304800</xdr:colOff>
      <xdr:row>4</xdr:row>
      <xdr:rowOff>104775</xdr:rowOff>
    </xdr:to>
    <xdr:sp macro="" textlink="">
      <xdr:nvSpPr>
        <xdr:cNvPr id="3328" name="AutoShape 256" descr="都江堰城投OMAS.png">
          <a:extLst>
            <a:ext uri="{FF2B5EF4-FFF2-40B4-BE49-F238E27FC236}">
              <a16:creationId xmlns:a16="http://schemas.microsoft.com/office/drawing/2014/main" id="{00000000-0008-0000-0200-0000000D0000}"/>
            </a:ext>
          </a:extLst>
        </xdr:cNvPr>
        <xdr:cNvSpPr>
          <a:spLocks noChangeAspect="1" noChangeArrowheads="1"/>
        </xdr:cNvSpPr>
      </xdr:nvSpPr>
      <xdr:spPr bwMode="auto">
        <a:xfrm>
          <a:off x="16424910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114300</xdr:colOff>
      <xdr:row>1</xdr:row>
      <xdr:rowOff>66675</xdr:rowOff>
    </xdr:from>
    <xdr:to>
      <xdr:col>1</xdr:col>
      <xdr:colOff>1904749</xdr:colOff>
      <xdr:row>21</xdr:row>
      <xdr:rowOff>161925</xdr:rowOff>
    </xdr:to>
    <xdr:grpSp>
      <xdr:nvGrpSpPr>
        <xdr:cNvPr id="755" name="Group 754">
          <a:extLst>
            <a:ext uri="{FF2B5EF4-FFF2-40B4-BE49-F238E27FC236}">
              <a16:creationId xmlns:a16="http://schemas.microsoft.com/office/drawing/2014/main" id="{00000000-0008-0000-0200-0000F3020000}"/>
            </a:ext>
          </a:extLst>
        </xdr:cNvPr>
        <xdr:cNvGrpSpPr/>
      </xdr:nvGrpSpPr>
      <xdr:grpSpPr>
        <a:xfrm>
          <a:off x="114300" y="523875"/>
          <a:ext cx="3714499" cy="5895975"/>
          <a:chOff x="114300" y="523875"/>
          <a:chExt cx="3714499" cy="5895975"/>
        </a:xfrm>
      </xdr:grpSpPr>
      <xdr:pic>
        <xdr:nvPicPr>
          <xdr:cNvPr id="253" name="Picture 252" descr="A screenshot of a computer&#10;&#10;Description automatically generated">
            <a:extLst>
              <a:ext uri="{FF2B5EF4-FFF2-40B4-BE49-F238E27FC236}">
                <a16:creationId xmlns:a16="http://schemas.microsoft.com/office/drawing/2014/main" id="{00000000-0008-0000-0200-0000FD000000}"/>
              </a:ext>
            </a:extLst>
          </xdr:cNvPr>
          <xdr:cNvPicPr>
            <a:picLocks noChangeAspect="1"/>
          </xdr:cNvPicPr>
        </xdr:nvPicPr>
        <xdr:blipFill>
          <a:blip xmlns:r="http://schemas.openxmlformats.org/officeDocument/2006/relationships" r:embed="rId1"/>
          <a:stretch>
            <a:fillRect/>
          </a:stretch>
        </xdr:blipFill>
        <xdr:spPr>
          <a:xfrm>
            <a:off x="2028825" y="533400"/>
            <a:ext cx="1799974" cy="1790700"/>
          </a:xfrm>
          <a:prstGeom prst="rect">
            <a:avLst/>
          </a:prstGeom>
          <a:ln>
            <a:solidFill>
              <a:schemeClr val="tx1">
                <a:lumMod val="20000"/>
                <a:lumOff val="80000"/>
              </a:schemeClr>
            </a:solidFill>
          </a:ln>
        </xdr:spPr>
      </xdr:pic>
      <xdr:pic>
        <xdr:nvPicPr>
          <xdr:cNvPr id="754" name="Picture 753" descr="A screenshot of a computer&#10;&#10;Description automatically generated">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2"/>
          <a:stretch>
            <a:fillRect/>
          </a:stretch>
        </xdr:blipFill>
        <xdr:spPr>
          <a:xfrm>
            <a:off x="114300" y="523875"/>
            <a:ext cx="1528832" cy="5895975"/>
          </a:xfrm>
          <a:prstGeom prst="rect">
            <a:avLst/>
          </a:prstGeom>
          <a:ln>
            <a:solidFill>
              <a:schemeClr val="tx1">
                <a:lumMod val="20000"/>
                <a:lumOff val="80000"/>
              </a:schemeClr>
            </a:solidFill>
          </a:ln>
        </xdr:spPr>
      </xdr:pic>
    </xdr:grpSp>
    <xdr:clientData fPrintsWithSheet="0"/>
  </xdr:twoCellAnchor>
  <xdr:twoCellAnchor>
    <xdr:from>
      <xdr:col>2</xdr:col>
      <xdr:colOff>257175</xdr:colOff>
      <xdr:row>0</xdr:row>
      <xdr:rowOff>161925</xdr:rowOff>
    </xdr:from>
    <xdr:to>
      <xdr:col>2</xdr:col>
      <xdr:colOff>1209675</xdr:colOff>
      <xdr:row>1</xdr:row>
      <xdr:rowOff>1971675</xdr:rowOff>
    </xdr:to>
    <xdr:sp macro="" textlink="">
      <xdr:nvSpPr>
        <xdr:cNvPr id="2" name="Arrow: Down 1">
          <a:extLst>
            <a:ext uri="{FF2B5EF4-FFF2-40B4-BE49-F238E27FC236}">
              <a16:creationId xmlns:a16="http://schemas.microsoft.com/office/drawing/2014/main" id="{00000000-0008-0000-0200-000002000000}"/>
            </a:ext>
          </a:extLst>
        </xdr:cNvPr>
        <xdr:cNvSpPr/>
      </xdr:nvSpPr>
      <xdr:spPr>
        <a:xfrm>
          <a:off x="5400675" y="161925"/>
          <a:ext cx="952500" cy="2266950"/>
        </a:xfrm>
        <a:prstGeom prst="downArrow">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049" name="AutoShape 1">
          <a:extLst>
            <a:ext uri="{FF2B5EF4-FFF2-40B4-BE49-F238E27FC236}">
              <a16:creationId xmlns:a16="http://schemas.microsoft.com/office/drawing/2014/main" id="{00000000-0008-0000-0200-00000108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050" name="AutoShape 2">
          <a:extLst>
            <a:ext uri="{FF2B5EF4-FFF2-40B4-BE49-F238E27FC236}">
              <a16:creationId xmlns:a16="http://schemas.microsoft.com/office/drawing/2014/main" id="{00000000-0008-0000-0200-00000208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051" name="AutoShape 3">
          <a:extLst>
            <a:ext uri="{FF2B5EF4-FFF2-40B4-BE49-F238E27FC236}">
              <a16:creationId xmlns:a16="http://schemas.microsoft.com/office/drawing/2014/main" id="{00000000-0008-0000-0200-00000308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052" name="AutoShape 4">
          <a:extLst>
            <a:ext uri="{FF2B5EF4-FFF2-40B4-BE49-F238E27FC236}">
              <a16:creationId xmlns:a16="http://schemas.microsoft.com/office/drawing/2014/main" id="{00000000-0008-0000-0200-00000408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053" name="AutoShape 5">
          <a:extLst>
            <a:ext uri="{FF2B5EF4-FFF2-40B4-BE49-F238E27FC236}">
              <a16:creationId xmlns:a16="http://schemas.microsoft.com/office/drawing/2014/main" id="{00000000-0008-0000-0200-00000508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054" name="AutoShape 6">
          <a:extLst>
            <a:ext uri="{FF2B5EF4-FFF2-40B4-BE49-F238E27FC236}">
              <a16:creationId xmlns:a16="http://schemas.microsoft.com/office/drawing/2014/main" id="{00000000-0008-0000-0200-00000608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055" name="AutoShape 7">
          <a:extLst>
            <a:ext uri="{FF2B5EF4-FFF2-40B4-BE49-F238E27FC236}">
              <a16:creationId xmlns:a16="http://schemas.microsoft.com/office/drawing/2014/main" id="{00000000-0008-0000-0200-00000708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056" name="AutoShape 8">
          <a:extLst>
            <a:ext uri="{FF2B5EF4-FFF2-40B4-BE49-F238E27FC236}">
              <a16:creationId xmlns:a16="http://schemas.microsoft.com/office/drawing/2014/main" id="{00000000-0008-0000-0200-00000808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057" name="AutoShape 9">
          <a:extLst>
            <a:ext uri="{FF2B5EF4-FFF2-40B4-BE49-F238E27FC236}">
              <a16:creationId xmlns:a16="http://schemas.microsoft.com/office/drawing/2014/main" id="{00000000-0008-0000-0200-00000908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058" name="AutoShape 10">
          <a:extLst>
            <a:ext uri="{FF2B5EF4-FFF2-40B4-BE49-F238E27FC236}">
              <a16:creationId xmlns:a16="http://schemas.microsoft.com/office/drawing/2014/main" id="{00000000-0008-0000-0200-00000A08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059" name="AutoShape 11">
          <a:extLst>
            <a:ext uri="{FF2B5EF4-FFF2-40B4-BE49-F238E27FC236}">
              <a16:creationId xmlns:a16="http://schemas.microsoft.com/office/drawing/2014/main" id="{00000000-0008-0000-0200-00000B08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060" name="AutoShape 12">
          <a:extLst>
            <a:ext uri="{FF2B5EF4-FFF2-40B4-BE49-F238E27FC236}">
              <a16:creationId xmlns:a16="http://schemas.microsoft.com/office/drawing/2014/main" id="{00000000-0008-0000-0200-00000C08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061" name="AutoShape 13">
          <a:extLst>
            <a:ext uri="{FF2B5EF4-FFF2-40B4-BE49-F238E27FC236}">
              <a16:creationId xmlns:a16="http://schemas.microsoft.com/office/drawing/2014/main" id="{00000000-0008-0000-0200-00000D08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062" name="AutoShape 14">
          <a:extLst>
            <a:ext uri="{FF2B5EF4-FFF2-40B4-BE49-F238E27FC236}">
              <a16:creationId xmlns:a16="http://schemas.microsoft.com/office/drawing/2014/main" id="{00000000-0008-0000-0200-00000E08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063" name="AutoShape 15">
          <a:extLst>
            <a:ext uri="{FF2B5EF4-FFF2-40B4-BE49-F238E27FC236}">
              <a16:creationId xmlns:a16="http://schemas.microsoft.com/office/drawing/2014/main" id="{00000000-0008-0000-0200-00000F08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064" name="AutoShape 16">
          <a:extLst>
            <a:ext uri="{FF2B5EF4-FFF2-40B4-BE49-F238E27FC236}">
              <a16:creationId xmlns:a16="http://schemas.microsoft.com/office/drawing/2014/main" id="{00000000-0008-0000-0200-00001008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065" name="AutoShape 17">
          <a:extLst>
            <a:ext uri="{FF2B5EF4-FFF2-40B4-BE49-F238E27FC236}">
              <a16:creationId xmlns:a16="http://schemas.microsoft.com/office/drawing/2014/main" id="{00000000-0008-0000-0200-00001108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066" name="AutoShape 18">
          <a:extLst>
            <a:ext uri="{FF2B5EF4-FFF2-40B4-BE49-F238E27FC236}">
              <a16:creationId xmlns:a16="http://schemas.microsoft.com/office/drawing/2014/main" id="{00000000-0008-0000-0200-00001208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067" name="AutoShape 19">
          <a:extLst>
            <a:ext uri="{FF2B5EF4-FFF2-40B4-BE49-F238E27FC236}">
              <a16:creationId xmlns:a16="http://schemas.microsoft.com/office/drawing/2014/main" id="{00000000-0008-0000-0200-00001308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068" name="AutoShape 20">
          <a:extLst>
            <a:ext uri="{FF2B5EF4-FFF2-40B4-BE49-F238E27FC236}">
              <a16:creationId xmlns:a16="http://schemas.microsoft.com/office/drawing/2014/main" id="{00000000-0008-0000-0200-00001408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069" name="AutoShape 21">
          <a:extLst>
            <a:ext uri="{FF2B5EF4-FFF2-40B4-BE49-F238E27FC236}">
              <a16:creationId xmlns:a16="http://schemas.microsoft.com/office/drawing/2014/main" id="{00000000-0008-0000-0200-00001508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070" name="AutoShape 22">
          <a:extLst>
            <a:ext uri="{FF2B5EF4-FFF2-40B4-BE49-F238E27FC236}">
              <a16:creationId xmlns:a16="http://schemas.microsoft.com/office/drawing/2014/main" id="{00000000-0008-0000-0200-00001608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071" name="AutoShape 23">
          <a:extLst>
            <a:ext uri="{FF2B5EF4-FFF2-40B4-BE49-F238E27FC236}">
              <a16:creationId xmlns:a16="http://schemas.microsoft.com/office/drawing/2014/main" id="{00000000-0008-0000-0200-00001708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072" name="AutoShape 24">
          <a:extLst>
            <a:ext uri="{FF2B5EF4-FFF2-40B4-BE49-F238E27FC236}">
              <a16:creationId xmlns:a16="http://schemas.microsoft.com/office/drawing/2014/main" id="{00000000-0008-0000-0200-00001808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073" name="AutoShape 25">
          <a:extLst>
            <a:ext uri="{FF2B5EF4-FFF2-40B4-BE49-F238E27FC236}">
              <a16:creationId xmlns:a16="http://schemas.microsoft.com/office/drawing/2014/main" id="{00000000-0008-0000-0200-00001908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074" name="AutoShape 26">
          <a:extLst>
            <a:ext uri="{FF2B5EF4-FFF2-40B4-BE49-F238E27FC236}">
              <a16:creationId xmlns:a16="http://schemas.microsoft.com/office/drawing/2014/main" id="{00000000-0008-0000-0200-00001A08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075" name="AutoShape 27">
          <a:extLst>
            <a:ext uri="{FF2B5EF4-FFF2-40B4-BE49-F238E27FC236}">
              <a16:creationId xmlns:a16="http://schemas.microsoft.com/office/drawing/2014/main" id="{00000000-0008-0000-0200-00001B08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076" name="AutoShape 28">
          <a:extLst>
            <a:ext uri="{FF2B5EF4-FFF2-40B4-BE49-F238E27FC236}">
              <a16:creationId xmlns:a16="http://schemas.microsoft.com/office/drawing/2014/main" id="{00000000-0008-0000-0200-00001C08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077" name="AutoShape 29">
          <a:extLst>
            <a:ext uri="{FF2B5EF4-FFF2-40B4-BE49-F238E27FC236}">
              <a16:creationId xmlns:a16="http://schemas.microsoft.com/office/drawing/2014/main" id="{00000000-0008-0000-0200-00001D08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078" name="AutoShape 30">
          <a:extLst>
            <a:ext uri="{FF2B5EF4-FFF2-40B4-BE49-F238E27FC236}">
              <a16:creationId xmlns:a16="http://schemas.microsoft.com/office/drawing/2014/main" id="{00000000-0008-0000-0200-00001E08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079" name="AutoShape 31">
          <a:extLst>
            <a:ext uri="{FF2B5EF4-FFF2-40B4-BE49-F238E27FC236}">
              <a16:creationId xmlns:a16="http://schemas.microsoft.com/office/drawing/2014/main" id="{00000000-0008-0000-0200-00001F08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2080" name="AutoShape 32">
          <a:extLst>
            <a:ext uri="{FF2B5EF4-FFF2-40B4-BE49-F238E27FC236}">
              <a16:creationId xmlns:a16="http://schemas.microsoft.com/office/drawing/2014/main" id="{00000000-0008-0000-0200-00002008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3</xdr:row>
      <xdr:rowOff>0</xdr:rowOff>
    </xdr:from>
    <xdr:to>
      <xdr:col>35</xdr:col>
      <xdr:colOff>714375</xdr:colOff>
      <xdr:row>4</xdr:row>
      <xdr:rowOff>104775</xdr:rowOff>
    </xdr:to>
    <xdr:sp macro="" textlink="">
      <xdr:nvSpPr>
        <xdr:cNvPr id="2081" name="AutoShape 33">
          <a:extLst>
            <a:ext uri="{FF2B5EF4-FFF2-40B4-BE49-F238E27FC236}">
              <a16:creationId xmlns:a16="http://schemas.microsoft.com/office/drawing/2014/main" id="{00000000-0008-0000-0200-00002108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082" name="AutoShape 34">
          <a:extLst>
            <a:ext uri="{FF2B5EF4-FFF2-40B4-BE49-F238E27FC236}">
              <a16:creationId xmlns:a16="http://schemas.microsoft.com/office/drawing/2014/main" id="{00000000-0008-0000-0200-00002208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083" name="AutoShape 35">
          <a:extLst>
            <a:ext uri="{FF2B5EF4-FFF2-40B4-BE49-F238E27FC236}">
              <a16:creationId xmlns:a16="http://schemas.microsoft.com/office/drawing/2014/main" id="{00000000-0008-0000-0200-00002308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084" name="AutoShape 36">
          <a:extLst>
            <a:ext uri="{FF2B5EF4-FFF2-40B4-BE49-F238E27FC236}">
              <a16:creationId xmlns:a16="http://schemas.microsoft.com/office/drawing/2014/main" id="{00000000-0008-0000-0200-00002408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085" name="AutoShape 37">
          <a:extLst>
            <a:ext uri="{FF2B5EF4-FFF2-40B4-BE49-F238E27FC236}">
              <a16:creationId xmlns:a16="http://schemas.microsoft.com/office/drawing/2014/main" id="{00000000-0008-0000-0200-00002508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086" name="AutoShape 38">
          <a:extLst>
            <a:ext uri="{FF2B5EF4-FFF2-40B4-BE49-F238E27FC236}">
              <a16:creationId xmlns:a16="http://schemas.microsoft.com/office/drawing/2014/main" id="{00000000-0008-0000-0200-00002608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087" name="AutoShape 39">
          <a:extLst>
            <a:ext uri="{FF2B5EF4-FFF2-40B4-BE49-F238E27FC236}">
              <a16:creationId xmlns:a16="http://schemas.microsoft.com/office/drawing/2014/main" id="{00000000-0008-0000-0200-00002708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088" name="AutoShape 40">
          <a:extLst>
            <a:ext uri="{FF2B5EF4-FFF2-40B4-BE49-F238E27FC236}">
              <a16:creationId xmlns:a16="http://schemas.microsoft.com/office/drawing/2014/main" id="{00000000-0008-0000-0200-00002808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089" name="AutoShape 41">
          <a:extLst>
            <a:ext uri="{FF2B5EF4-FFF2-40B4-BE49-F238E27FC236}">
              <a16:creationId xmlns:a16="http://schemas.microsoft.com/office/drawing/2014/main" id="{00000000-0008-0000-0200-00002908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090" name="AutoShape 42">
          <a:extLst>
            <a:ext uri="{FF2B5EF4-FFF2-40B4-BE49-F238E27FC236}">
              <a16:creationId xmlns:a16="http://schemas.microsoft.com/office/drawing/2014/main" id="{00000000-0008-0000-0200-00002A08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091" name="AutoShape 43">
          <a:extLst>
            <a:ext uri="{FF2B5EF4-FFF2-40B4-BE49-F238E27FC236}">
              <a16:creationId xmlns:a16="http://schemas.microsoft.com/office/drawing/2014/main" id="{00000000-0008-0000-0200-00002B08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092" name="AutoShape 44">
          <a:extLst>
            <a:ext uri="{FF2B5EF4-FFF2-40B4-BE49-F238E27FC236}">
              <a16:creationId xmlns:a16="http://schemas.microsoft.com/office/drawing/2014/main" id="{00000000-0008-0000-0200-00002C08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093" name="AutoShape 45">
          <a:extLst>
            <a:ext uri="{FF2B5EF4-FFF2-40B4-BE49-F238E27FC236}">
              <a16:creationId xmlns:a16="http://schemas.microsoft.com/office/drawing/2014/main" id="{00000000-0008-0000-0200-00002D08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094" name="AutoShape 46">
          <a:extLst>
            <a:ext uri="{FF2B5EF4-FFF2-40B4-BE49-F238E27FC236}">
              <a16:creationId xmlns:a16="http://schemas.microsoft.com/office/drawing/2014/main" id="{00000000-0008-0000-0200-00002E08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095" name="AutoShape 47">
          <a:extLst>
            <a:ext uri="{FF2B5EF4-FFF2-40B4-BE49-F238E27FC236}">
              <a16:creationId xmlns:a16="http://schemas.microsoft.com/office/drawing/2014/main" id="{00000000-0008-0000-0200-00002F08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096" name="AutoShape 48">
          <a:extLst>
            <a:ext uri="{FF2B5EF4-FFF2-40B4-BE49-F238E27FC236}">
              <a16:creationId xmlns:a16="http://schemas.microsoft.com/office/drawing/2014/main" id="{00000000-0008-0000-0200-00003008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097" name="AutoShape 49">
          <a:extLst>
            <a:ext uri="{FF2B5EF4-FFF2-40B4-BE49-F238E27FC236}">
              <a16:creationId xmlns:a16="http://schemas.microsoft.com/office/drawing/2014/main" id="{00000000-0008-0000-0200-00003108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098" name="AutoShape 50">
          <a:extLst>
            <a:ext uri="{FF2B5EF4-FFF2-40B4-BE49-F238E27FC236}">
              <a16:creationId xmlns:a16="http://schemas.microsoft.com/office/drawing/2014/main" id="{00000000-0008-0000-0200-00003208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099" name="AutoShape 51">
          <a:extLst>
            <a:ext uri="{FF2B5EF4-FFF2-40B4-BE49-F238E27FC236}">
              <a16:creationId xmlns:a16="http://schemas.microsoft.com/office/drawing/2014/main" id="{00000000-0008-0000-0200-00003308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00" name="AutoShape 52">
          <a:extLst>
            <a:ext uri="{FF2B5EF4-FFF2-40B4-BE49-F238E27FC236}">
              <a16:creationId xmlns:a16="http://schemas.microsoft.com/office/drawing/2014/main" id="{00000000-0008-0000-0200-00003408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101" name="AutoShape 53">
          <a:extLst>
            <a:ext uri="{FF2B5EF4-FFF2-40B4-BE49-F238E27FC236}">
              <a16:creationId xmlns:a16="http://schemas.microsoft.com/office/drawing/2014/main" id="{00000000-0008-0000-0200-00003508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102" name="AutoShape 54">
          <a:extLst>
            <a:ext uri="{FF2B5EF4-FFF2-40B4-BE49-F238E27FC236}">
              <a16:creationId xmlns:a16="http://schemas.microsoft.com/office/drawing/2014/main" id="{00000000-0008-0000-0200-00003608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03" name="AutoShape 55">
          <a:extLst>
            <a:ext uri="{FF2B5EF4-FFF2-40B4-BE49-F238E27FC236}">
              <a16:creationId xmlns:a16="http://schemas.microsoft.com/office/drawing/2014/main" id="{00000000-0008-0000-0200-00003708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104" name="AutoShape 56">
          <a:extLst>
            <a:ext uri="{FF2B5EF4-FFF2-40B4-BE49-F238E27FC236}">
              <a16:creationId xmlns:a16="http://schemas.microsoft.com/office/drawing/2014/main" id="{00000000-0008-0000-0200-00003808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05" name="AutoShape 57">
          <a:extLst>
            <a:ext uri="{FF2B5EF4-FFF2-40B4-BE49-F238E27FC236}">
              <a16:creationId xmlns:a16="http://schemas.microsoft.com/office/drawing/2014/main" id="{00000000-0008-0000-0200-00003908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06" name="AutoShape 58">
          <a:extLst>
            <a:ext uri="{FF2B5EF4-FFF2-40B4-BE49-F238E27FC236}">
              <a16:creationId xmlns:a16="http://schemas.microsoft.com/office/drawing/2014/main" id="{00000000-0008-0000-0200-00003A08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07" name="AutoShape 59">
          <a:extLst>
            <a:ext uri="{FF2B5EF4-FFF2-40B4-BE49-F238E27FC236}">
              <a16:creationId xmlns:a16="http://schemas.microsoft.com/office/drawing/2014/main" id="{00000000-0008-0000-0200-00003B08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108" name="AutoShape 60">
          <a:extLst>
            <a:ext uri="{FF2B5EF4-FFF2-40B4-BE49-F238E27FC236}">
              <a16:creationId xmlns:a16="http://schemas.microsoft.com/office/drawing/2014/main" id="{00000000-0008-0000-0200-00003C08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09" name="AutoShape 61">
          <a:extLst>
            <a:ext uri="{FF2B5EF4-FFF2-40B4-BE49-F238E27FC236}">
              <a16:creationId xmlns:a16="http://schemas.microsoft.com/office/drawing/2014/main" id="{00000000-0008-0000-0200-00003D08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10" name="AutoShape 62">
          <a:extLst>
            <a:ext uri="{FF2B5EF4-FFF2-40B4-BE49-F238E27FC236}">
              <a16:creationId xmlns:a16="http://schemas.microsoft.com/office/drawing/2014/main" id="{00000000-0008-0000-0200-00003E08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111" name="AutoShape 63">
          <a:extLst>
            <a:ext uri="{FF2B5EF4-FFF2-40B4-BE49-F238E27FC236}">
              <a16:creationId xmlns:a16="http://schemas.microsoft.com/office/drawing/2014/main" id="{00000000-0008-0000-0200-00003F08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12" name="AutoShape 64">
          <a:extLst>
            <a:ext uri="{FF2B5EF4-FFF2-40B4-BE49-F238E27FC236}">
              <a16:creationId xmlns:a16="http://schemas.microsoft.com/office/drawing/2014/main" id="{00000000-0008-0000-0200-00004008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13" name="AutoShape 65">
          <a:extLst>
            <a:ext uri="{FF2B5EF4-FFF2-40B4-BE49-F238E27FC236}">
              <a16:creationId xmlns:a16="http://schemas.microsoft.com/office/drawing/2014/main" id="{00000000-0008-0000-0200-00004108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14" name="AutoShape 66">
          <a:extLst>
            <a:ext uri="{FF2B5EF4-FFF2-40B4-BE49-F238E27FC236}">
              <a16:creationId xmlns:a16="http://schemas.microsoft.com/office/drawing/2014/main" id="{00000000-0008-0000-0200-00004208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15" name="AutoShape 67">
          <a:extLst>
            <a:ext uri="{FF2B5EF4-FFF2-40B4-BE49-F238E27FC236}">
              <a16:creationId xmlns:a16="http://schemas.microsoft.com/office/drawing/2014/main" id="{00000000-0008-0000-0200-00004308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116" name="AutoShape 68">
          <a:extLst>
            <a:ext uri="{FF2B5EF4-FFF2-40B4-BE49-F238E27FC236}">
              <a16:creationId xmlns:a16="http://schemas.microsoft.com/office/drawing/2014/main" id="{00000000-0008-0000-0200-00004408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17" name="AutoShape 69">
          <a:extLst>
            <a:ext uri="{FF2B5EF4-FFF2-40B4-BE49-F238E27FC236}">
              <a16:creationId xmlns:a16="http://schemas.microsoft.com/office/drawing/2014/main" id="{00000000-0008-0000-0200-00004508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18" name="AutoShape 70">
          <a:extLst>
            <a:ext uri="{FF2B5EF4-FFF2-40B4-BE49-F238E27FC236}">
              <a16:creationId xmlns:a16="http://schemas.microsoft.com/office/drawing/2014/main" id="{00000000-0008-0000-0200-00004608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119" name="AutoShape 71">
          <a:extLst>
            <a:ext uri="{FF2B5EF4-FFF2-40B4-BE49-F238E27FC236}">
              <a16:creationId xmlns:a16="http://schemas.microsoft.com/office/drawing/2014/main" id="{00000000-0008-0000-0200-00004708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120" name="AutoShape 72">
          <a:extLst>
            <a:ext uri="{FF2B5EF4-FFF2-40B4-BE49-F238E27FC236}">
              <a16:creationId xmlns:a16="http://schemas.microsoft.com/office/drawing/2014/main" id="{00000000-0008-0000-0200-00004808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21" name="AutoShape 73">
          <a:extLst>
            <a:ext uri="{FF2B5EF4-FFF2-40B4-BE49-F238E27FC236}">
              <a16:creationId xmlns:a16="http://schemas.microsoft.com/office/drawing/2014/main" id="{00000000-0008-0000-0200-00004908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122" name="AutoShape 74">
          <a:extLst>
            <a:ext uri="{FF2B5EF4-FFF2-40B4-BE49-F238E27FC236}">
              <a16:creationId xmlns:a16="http://schemas.microsoft.com/office/drawing/2014/main" id="{00000000-0008-0000-0200-00004A08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2123" name="AutoShape 75">
          <a:extLst>
            <a:ext uri="{FF2B5EF4-FFF2-40B4-BE49-F238E27FC236}">
              <a16:creationId xmlns:a16="http://schemas.microsoft.com/office/drawing/2014/main" id="{00000000-0008-0000-0200-00004B08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24" name="AutoShape 76">
          <a:extLst>
            <a:ext uri="{FF2B5EF4-FFF2-40B4-BE49-F238E27FC236}">
              <a16:creationId xmlns:a16="http://schemas.microsoft.com/office/drawing/2014/main" id="{00000000-0008-0000-0200-00004C08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25" name="AutoShape 77">
          <a:extLst>
            <a:ext uri="{FF2B5EF4-FFF2-40B4-BE49-F238E27FC236}">
              <a16:creationId xmlns:a16="http://schemas.microsoft.com/office/drawing/2014/main" id="{00000000-0008-0000-0200-00004D08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26" name="AutoShape 78">
          <a:extLst>
            <a:ext uri="{FF2B5EF4-FFF2-40B4-BE49-F238E27FC236}">
              <a16:creationId xmlns:a16="http://schemas.microsoft.com/office/drawing/2014/main" id="{00000000-0008-0000-0200-00004E08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127" name="AutoShape 79">
          <a:extLst>
            <a:ext uri="{FF2B5EF4-FFF2-40B4-BE49-F238E27FC236}">
              <a16:creationId xmlns:a16="http://schemas.microsoft.com/office/drawing/2014/main" id="{00000000-0008-0000-0200-00004F08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28" name="AutoShape 80">
          <a:extLst>
            <a:ext uri="{FF2B5EF4-FFF2-40B4-BE49-F238E27FC236}">
              <a16:creationId xmlns:a16="http://schemas.microsoft.com/office/drawing/2014/main" id="{00000000-0008-0000-0200-00005008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129" name="AutoShape 81">
          <a:extLst>
            <a:ext uri="{FF2B5EF4-FFF2-40B4-BE49-F238E27FC236}">
              <a16:creationId xmlns:a16="http://schemas.microsoft.com/office/drawing/2014/main" id="{00000000-0008-0000-0200-00005108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30" name="AutoShape 82">
          <a:extLst>
            <a:ext uri="{FF2B5EF4-FFF2-40B4-BE49-F238E27FC236}">
              <a16:creationId xmlns:a16="http://schemas.microsoft.com/office/drawing/2014/main" id="{00000000-0008-0000-0200-00005208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31" name="AutoShape 83">
          <a:extLst>
            <a:ext uri="{FF2B5EF4-FFF2-40B4-BE49-F238E27FC236}">
              <a16:creationId xmlns:a16="http://schemas.microsoft.com/office/drawing/2014/main" id="{00000000-0008-0000-0200-00005308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32" name="AutoShape 84">
          <a:extLst>
            <a:ext uri="{FF2B5EF4-FFF2-40B4-BE49-F238E27FC236}">
              <a16:creationId xmlns:a16="http://schemas.microsoft.com/office/drawing/2014/main" id="{00000000-0008-0000-0200-00005408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133" name="AutoShape 85">
          <a:extLst>
            <a:ext uri="{FF2B5EF4-FFF2-40B4-BE49-F238E27FC236}">
              <a16:creationId xmlns:a16="http://schemas.microsoft.com/office/drawing/2014/main" id="{00000000-0008-0000-0200-00005508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134" name="AutoShape 86">
          <a:extLst>
            <a:ext uri="{FF2B5EF4-FFF2-40B4-BE49-F238E27FC236}">
              <a16:creationId xmlns:a16="http://schemas.microsoft.com/office/drawing/2014/main" id="{00000000-0008-0000-0200-00005608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2135" name="AutoShape 87">
          <a:extLst>
            <a:ext uri="{FF2B5EF4-FFF2-40B4-BE49-F238E27FC236}">
              <a16:creationId xmlns:a16="http://schemas.microsoft.com/office/drawing/2014/main" id="{00000000-0008-0000-0200-00005708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36" name="AutoShape 88">
          <a:extLst>
            <a:ext uri="{FF2B5EF4-FFF2-40B4-BE49-F238E27FC236}">
              <a16:creationId xmlns:a16="http://schemas.microsoft.com/office/drawing/2014/main" id="{00000000-0008-0000-0200-00005808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137" name="AutoShape 89">
          <a:extLst>
            <a:ext uri="{FF2B5EF4-FFF2-40B4-BE49-F238E27FC236}">
              <a16:creationId xmlns:a16="http://schemas.microsoft.com/office/drawing/2014/main" id="{00000000-0008-0000-0200-00005908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38" name="AutoShape 90">
          <a:extLst>
            <a:ext uri="{FF2B5EF4-FFF2-40B4-BE49-F238E27FC236}">
              <a16:creationId xmlns:a16="http://schemas.microsoft.com/office/drawing/2014/main" id="{00000000-0008-0000-0200-00005A08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39" name="AutoShape 91">
          <a:extLst>
            <a:ext uri="{FF2B5EF4-FFF2-40B4-BE49-F238E27FC236}">
              <a16:creationId xmlns:a16="http://schemas.microsoft.com/office/drawing/2014/main" id="{00000000-0008-0000-0200-00005B08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40" name="AutoShape 92">
          <a:extLst>
            <a:ext uri="{FF2B5EF4-FFF2-40B4-BE49-F238E27FC236}">
              <a16:creationId xmlns:a16="http://schemas.microsoft.com/office/drawing/2014/main" id="{00000000-0008-0000-0200-00005C08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141" name="AutoShape 93">
          <a:extLst>
            <a:ext uri="{FF2B5EF4-FFF2-40B4-BE49-F238E27FC236}">
              <a16:creationId xmlns:a16="http://schemas.microsoft.com/office/drawing/2014/main" id="{00000000-0008-0000-0200-00005D08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42" name="AutoShape 94">
          <a:extLst>
            <a:ext uri="{FF2B5EF4-FFF2-40B4-BE49-F238E27FC236}">
              <a16:creationId xmlns:a16="http://schemas.microsoft.com/office/drawing/2014/main" id="{00000000-0008-0000-0200-00005E08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143" name="AutoShape 95">
          <a:extLst>
            <a:ext uri="{FF2B5EF4-FFF2-40B4-BE49-F238E27FC236}">
              <a16:creationId xmlns:a16="http://schemas.microsoft.com/office/drawing/2014/main" id="{00000000-0008-0000-0200-00005F08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44" name="AutoShape 96">
          <a:extLst>
            <a:ext uri="{FF2B5EF4-FFF2-40B4-BE49-F238E27FC236}">
              <a16:creationId xmlns:a16="http://schemas.microsoft.com/office/drawing/2014/main" id="{00000000-0008-0000-0200-00006008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45" name="AutoShape 97">
          <a:extLst>
            <a:ext uri="{FF2B5EF4-FFF2-40B4-BE49-F238E27FC236}">
              <a16:creationId xmlns:a16="http://schemas.microsoft.com/office/drawing/2014/main" id="{00000000-0008-0000-0200-00006108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46" name="AutoShape 98">
          <a:extLst>
            <a:ext uri="{FF2B5EF4-FFF2-40B4-BE49-F238E27FC236}">
              <a16:creationId xmlns:a16="http://schemas.microsoft.com/office/drawing/2014/main" id="{00000000-0008-0000-0200-00006208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147" name="AutoShape 99">
          <a:extLst>
            <a:ext uri="{FF2B5EF4-FFF2-40B4-BE49-F238E27FC236}">
              <a16:creationId xmlns:a16="http://schemas.microsoft.com/office/drawing/2014/main" id="{00000000-0008-0000-0200-00006308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148" name="AutoShape 100">
          <a:extLst>
            <a:ext uri="{FF2B5EF4-FFF2-40B4-BE49-F238E27FC236}">
              <a16:creationId xmlns:a16="http://schemas.microsoft.com/office/drawing/2014/main" id="{00000000-0008-0000-0200-00006408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49" name="AutoShape 101">
          <a:extLst>
            <a:ext uri="{FF2B5EF4-FFF2-40B4-BE49-F238E27FC236}">
              <a16:creationId xmlns:a16="http://schemas.microsoft.com/office/drawing/2014/main" id="{00000000-0008-0000-0200-00006508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150" name="AutoShape 102">
          <a:extLst>
            <a:ext uri="{FF2B5EF4-FFF2-40B4-BE49-F238E27FC236}">
              <a16:creationId xmlns:a16="http://schemas.microsoft.com/office/drawing/2014/main" id="{00000000-0008-0000-0200-00006608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51" name="AutoShape 103">
          <a:extLst>
            <a:ext uri="{FF2B5EF4-FFF2-40B4-BE49-F238E27FC236}">
              <a16:creationId xmlns:a16="http://schemas.microsoft.com/office/drawing/2014/main" id="{00000000-0008-0000-0200-00006708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52" name="AutoShape 104">
          <a:extLst>
            <a:ext uri="{FF2B5EF4-FFF2-40B4-BE49-F238E27FC236}">
              <a16:creationId xmlns:a16="http://schemas.microsoft.com/office/drawing/2014/main" id="{00000000-0008-0000-0200-00006808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53" name="AutoShape 105">
          <a:extLst>
            <a:ext uri="{FF2B5EF4-FFF2-40B4-BE49-F238E27FC236}">
              <a16:creationId xmlns:a16="http://schemas.microsoft.com/office/drawing/2014/main" id="{00000000-0008-0000-0200-00006908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54" name="AutoShape 106">
          <a:extLst>
            <a:ext uri="{FF2B5EF4-FFF2-40B4-BE49-F238E27FC236}">
              <a16:creationId xmlns:a16="http://schemas.microsoft.com/office/drawing/2014/main" id="{00000000-0008-0000-0200-00006A08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55" name="AutoShape 107">
          <a:extLst>
            <a:ext uri="{FF2B5EF4-FFF2-40B4-BE49-F238E27FC236}">
              <a16:creationId xmlns:a16="http://schemas.microsoft.com/office/drawing/2014/main" id="{00000000-0008-0000-0200-00006B08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156" name="AutoShape 108">
          <a:extLst>
            <a:ext uri="{FF2B5EF4-FFF2-40B4-BE49-F238E27FC236}">
              <a16:creationId xmlns:a16="http://schemas.microsoft.com/office/drawing/2014/main" id="{00000000-0008-0000-0200-00006C08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57" name="AutoShape 109">
          <a:extLst>
            <a:ext uri="{FF2B5EF4-FFF2-40B4-BE49-F238E27FC236}">
              <a16:creationId xmlns:a16="http://schemas.microsoft.com/office/drawing/2014/main" id="{00000000-0008-0000-0200-00006D08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58" name="AutoShape 110">
          <a:extLst>
            <a:ext uri="{FF2B5EF4-FFF2-40B4-BE49-F238E27FC236}">
              <a16:creationId xmlns:a16="http://schemas.microsoft.com/office/drawing/2014/main" id="{00000000-0008-0000-0200-00006E08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159" name="AutoShape 111">
          <a:extLst>
            <a:ext uri="{FF2B5EF4-FFF2-40B4-BE49-F238E27FC236}">
              <a16:creationId xmlns:a16="http://schemas.microsoft.com/office/drawing/2014/main" id="{00000000-0008-0000-0200-00006F08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60" name="AutoShape 112">
          <a:extLst>
            <a:ext uri="{FF2B5EF4-FFF2-40B4-BE49-F238E27FC236}">
              <a16:creationId xmlns:a16="http://schemas.microsoft.com/office/drawing/2014/main" id="{00000000-0008-0000-0200-00007008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161" name="AutoShape 113">
          <a:extLst>
            <a:ext uri="{FF2B5EF4-FFF2-40B4-BE49-F238E27FC236}">
              <a16:creationId xmlns:a16="http://schemas.microsoft.com/office/drawing/2014/main" id="{00000000-0008-0000-0200-00007108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62" name="AutoShape 114">
          <a:extLst>
            <a:ext uri="{FF2B5EF4-FFF2-40B4-BE49-F238E27FC236}">
              <a16:creationId xmlns:a16="http://schemas.microsoft.com/office/drawing/2014/main" id="{00000000-0008-0000-0200-00007208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163" name="AutoShape 115">
          <a:extLst>
            <a:ext uri="{FF2B5EF4-FFF2-40B4-BE49-F238E27FC236}">
              <a16:creationId xmlns:a16="http://schemas.microsoft.com/office/drawing/2014/main" id="{00000000-0008-0000-0200-00007308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64" name="AutoShape 116">
          <a:extLst>
            <a:ext uri="{FF2B5EF4-FFF2-40B4-BE49-F238E27FC236}">
              <a16:creationId xmlns:a16="http://schemas.microsoft.com/office/drawing/2014/main" id="{00000000-0008-0000-0200-00007408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65" name="AutoShape 117">
          <a:extLst>
            <a:ext uri="{FF2B5EF4-FFF2-40B4-BE49-F238E27FC236}">
              <a16:creationId xmlns:a16="http://schemas.microsoft.com/office/drawing/2014/main" id="{00000000-0008-0000-0200-00007508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166" name="AutoShape 118">
          <a:extLst>
            <a:ext uri="{FF2B5EF4-FFF2-40B4-BE49-F238E27FC236}">
              <a16:creationId xmlns:a16="http://schemas.microsoft.com/office/drawing/2014/main" id="{00000000-0008-0000-0200-00007608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67" name="AutoShape 119">
          <a:extLst>
            <a:ext uri="{FF2B5EF4-FFF2-40B4-BE49-F238E27FC236}">
              <a16:creationId xmlns:a16="http://schemas.microsoft.com/office/drawing/2014/main" id="{00000000-0008-0000-0200-00007708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168" name="AutoShape 120">
          <a:extLst>
            <a:ext uri="{FF2B5EF4-FFF2-40B4-BE49-F238E27FC236}">
              <a16:creationId xmlns:a16="http://schemas.microsoft.com/office/drawing/2014/main" id="{00000000-0008-0000-0200-00007808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69" name="AutoShape 121">
          <a:extLst>
            <a:ext uri="{FF2B5EF4-FFF2-40B4-BE49-F238E27FC236}">
              <a16:creationId xmlns:a16="http://schemas.microsoft.com/office/drawing/2014/main" id="{00000000-0008-0000-0200-00007908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170" name="AutoShape 122">
          <a:extLst>
            <a:ext uri="{FF2B5EF4-FFF2-40B4-BE49-F238E27FC236}">
              <a16:creationId xmlns:a16="http://schemas.microsoft.com/office/drawing/2014/main" id="{00000000-0008-0000-0200-00007A08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71" name="AutoShape 123">
          <a:extLst>
            <a:ext uri="{FF2B5EF4-FFF2-40B4-BE49-F238E27FC236}">
              <a16:creationId xmlns:a16="http://schemas.microsoft.com/office/drawing/2014/main" id="{00000000-0008-0000-0200-00007B08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72" name="AutoShape 124">
          <a:extLst>
            <a:ext uri="{FF2B5EF4-FFF2-40B4-BE49-F238E27FC236}">
              <a16:creationId xmlns:a16="http://schemas.microsoft.com/office/drawing/2014/main" id="{00000000-0008-0000-0200-00007C08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73" name="AutoShape 125">
          <a:extLst>
            <a:ext uri="{FF2B5EF4-FFF2-40B4-BE49-F238E27FC236}">
              <a16:creationId xmlns:a16="http://schemas.microsoft.com/office/drawing/2014/main" id="{00000000-0008-0000-0200-00007D08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74" name="AutoShape 126">
          <a:extLst>
            <a:ext uri="{FF2B5EF4-FFF2-40B4-BE49-F238E27FC236}">
              <a16:creationId xmlns:a16="http://schemas.microsoft.com/office/drawing/2014/main" id="{00000000-0008-0000-0200-00007E08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75" name="AutoShape 127">
          <a:extLst>
            <a:ext uri="{FF2B5EF4-FFF2-40B4-BE49-F238E27FC236}">
              <a16:creationId xmlns:a16="http://schemas.microsoft.com/office/drawing/2014/main" id="{00000000-0008-0000-0200-00007F08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76" name="AutoShape 128">
          <a:extLst>
            <a:ext uri="{FF2B5EF4-FFF2-40B4-BE49-F238E27FC236}">
              <a16:creationId xmlns:a16="http://schemas.microsoft.com/office/drawing/2014/main" id="{00000000-0008-0000-0200-00008008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177" name="AutoShape 129">
          <a:extLst>
            <a:ext uri="{FF2B5EF4-FFF2-40B4-BE49-F238E27FC236}">
              <a16:creationId xmlns:a16="http://schemas.microsoft.com/office/drawing/2014/main" id="{00000000-0008-0000-0200-00008108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78" name="AutoShape 130">
          <a:extLst>
            <a:ext uri="{FF2B5EF4-FFF2-40B4-BE49-F238E27FC236}">
              <a16:creationId xmlns:a16="http://schemas.microsoft.com/office/drawing/2014/main" id="{00000000-0008-0000-0200-00008208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179" name="AutoShape 131">
          <a:extLst>
            <a:ext uri="{FF2B5EF4-FFF2-40B4-BE49-F238E27FC236}">
              <a16:creationId xmlns:a16="http://schemas.microsoft.com/office/drawing/2014/main" id="{00000000-0008-0000-0200-00008308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80" name="AutoShape 132">
          <a:extLst>
            <a:ext uri="{FF2B5EF4-FFF2-40B4-BE49-F238E27FC236}">
              <a16:creationId xmlns:a16="http://schemas.microsoft.com/office/drawing/2014/main" id="{00000000-0008-0000-0200-00008408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181" name="AutoShape 133">
          <a:extLst>
            <a:ext uri="{FF2B5EF4-FFF2-40B4-BE49-F238E27FC236}">
              <a16:creationId xmlns:a16="http://schemas.microsoft.com/office/drawing/2014/main" id="{00000000-0008-0000-0200-00008508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82" name="AutoShape 134">
          <a:extLst>
            <a:ext uri="{FF2B5EF4-FFF2-40B4-BE49-F238E27FC236}">
              <a16:creationId xmlns:a16="http://schemas.microsoft.com/office/drawing/2014/main" id="{00000000-0008-0000-0200-00008608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183" name="AutoShape 135">
          <a:extLst>
            <a:ext uri="{FF2B5EF4-FFF2-40B4-BE49-F238E27FC236}">
              <a16:creationId xmlns:a16="http://schemas.microsoft.com/office/drawing/2014/main" id="{00000000-0008-0000-0200-00008708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84" name="AutoShape 136">
          <a:extLst>
            <a:ext uri="{FF2B5EF4-FFF2-40B4-BE49-F238E27FC236}">
              <a16:creationId xmlns:a16="http://schemas.microsoft.com/office/drawing/2014/main" id="{00000000-0008-0000-0200-00008808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185" name="AutoShape 137">
          <a:extLst>
            <a:ext uri="{FF2B5EF4-FFF2-40B4-BE49-F238E27FC236}">
              <a16:creationId xmlns:a16="http://schemas.microsoft.com/office/drawing/2014/main" id="{00000000-0008-0000-0200-00008908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86" name="AutoShape 138">
          <a:extLst>
            <a:ext uri="{FF2B5EF4-FFF2-40B4-BE49-F238E27FC236}">
              <a16:creationId xmlns:a16="http://schemas.microsoft.com/office/drawing/2014/main" id="{00000000-0008-0000-0200-00008A08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87" name="AutoShape 139">
          <a:extLst>
            <a:ext uri="{FF2B5EF4-FFF2-40B4-BE49-F238E27FC236}">
              <a16:creationId xmlns:a16="http://schemas.microsoft.com/office/drawing/2014/main" id="{00000000-0008-0000-0200-00008B08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88" name="AutoShape 140">
          <a:extLst>
            <a:ext uri="{FF2B5EF4-FFF2-40B4-BE49-F238E27FC236}">
              <a16:creationId xmlns:a16="http://schemas.microsoft.com/office/drawing/2014/main" id="{00000000-0008-0000-0200-00008C08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89" name="AutoShape 141">
          <a:extLst>
            <a:ext uri="{FF2B5EF4-FFF2-40B4-BE49-F238E27FC236}">
              <a16:creationId xmlns:a16="http://schemas.microsoft.com/office/drawing/2014/main" id="{00000000-0008-0000-0200-00008D08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190" name="AutoShape 142">
          <a:extLst>
            <a:ext uri="{FF2B5EF4-FFF2-40B4-BE49-F238E27FC236}">
              <a16:creationId xmlns:a16="http://schemas.microsoft.com/office/drawing/2014/main" id="{00000000-0008-0000-0200-00008E08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91" name="AutoShape 143">
          <a:extLst>
            <a:ext uri="{FF2B5EF4-FFF2-40B4-BE49-F238E27FC236}">
              <a16:creationId xmlns:a16="http://schemas.microsoft.com/office/drawing/2014/main" id="{00000000-0008-0000-0200-00008F08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192" name="AutoShape 144">
          <a:extLst>
            <a:ext uri="{FF2B5EF4-FFF2-40B4-BE49-F238E27FC236}">
              <a16:creationId xmlns:a16="http://schemas.microsoft.com/office/drawing/2014/main" id="{00000000-0008-0000-0200-00009008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193" name="AutoShape 145">
          <a:extLst>
            <a:ext uri="{FF2B5EF4-FFF2-40B4-BE49-F238E27FC236}">
              <a16:creationId xmlns:a16="http://schemas.microsoft.com/office/drawing/2014/main" id="{00000000-0008-0000-0200-00009108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194" name="AutoShape 146">
          <a:extLst>
            <a:ext uri="{FF2B5EF4-FFF2-40B4-BE49-F238E27FC236}">
              <a16:creationId xmlns:a16="http://schemas.microsoft.com/office/drawing/2014/main" id="{00000000-0008-0000-0200-00009208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195" name="AutoShape 147">
          <a:extLst>
            <a:ext uri="{FF2B5EF4-FFF2-40B4-BE49-F238E27FC236}">
              <a16:creationId xmlns:a16="http://schemas.microsoft.com/office/drawing/2014/main" id="{00000000-0008-0000-0200-00009308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196" name="AutoShape 148">
          <a:extLst>
            <a:ext uri="{FF2B5EF4-FFF2-40B4-BE49-F238E27FC236}">
              <a16:creationId xmlns:a16="http://schemas.microsoft.com/office/drawing/2014/main" id="{00000000-0008-0000-0200-00009408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197" name="AutoShape 149">
          <a:extLst>
            <a:ext uri="{FF2B5EF4-FFF2-40B4-BE49-F238E27FC236}">
              <a16:creationId xmlns:a16="http://schemas.microsoft.com/office/drawing/2014/main" id="{00000000-0008-0000-0200-00009508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198" name="AutoShape 150">
          <a:extLst>
            <a:ext uri="{FF2B5EF4-FFF2-40B4-BE49-F238E27FC236}">
              <a16:creationId xmlns:a16="http://schemas.microsoft.com/office/drawing/2014/main" id="{00000000-0008-0000-0200-00009608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199" name="AutoShape 151">
          <a:extLst>
            <a:ext uri="{FF2B5EF4-FFF2-40B4-BE49-F238E27FC236}">
              <a16:creationId xmlns:a16="http://schemas.microsoft.com/office/drawing/2014/main" id="{00000000-0008-0000-0200-00009708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00" name="AutoShape 152">
          <a:extLst>
            <a:ext uri="{FF2B5EF4-FFF2-40B4-BE49-F238E27FC236}">
              <a16:creationId xmlns:a16="http://schemas.microsoft.com/office/drawing/2014/main" id="{00000000-0008-0000-0200-00009808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01" name="AutoShape 153">
          <a:extLst>
            <a:ext uri="{FF2B5EF4-FFF2-40B4-BE49-F238E27FC236}">
              <a16:creationId xmlns:a16="http://schemas.microsoft.com/office/drawing/2014/main" id="{00000000-0008-0000-0200-00009908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02" name="AutoShape 154">
          <a:extLst>
            <a:ext uri="{FF2B5EF4-FFF2-40B4-BE49-F238E27FC236}">
              <a16:creationId xmlns:a16="http://schemas.microsoft.com/office/drawing/2014/main" id="{00000000-0008-0000-0200-00009A08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03" name="AutoShape 155">
          <a:extLst>
            <a:ext uri="{FF2B5EF4-FFF2-40B4-BE49-F238E27FC236}">
              <a16:creationId xmlns:a16="http://schemas.microsoft.com/office/drawing/2014/main" id="{00000000-0008-0000-0200-00009B08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204" name="AutoShape 156">
          <a:extLst>
            <a:ext uri="{FF2B5EF4-FFF2-40B4-BE49-F238E27FC236}">
              <a16:creationId xmlns:a16="http://schemas.microsoft.com/office/drawing/2014/main" id="{00000000-0008-0000-0200-00009C08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05" name="AutoShape 157">
          <a:extLst>
            <a:ext uri="{FF2B5EF4-FFF2-40B4-BE49-F238E27FC236}">
              <a16:creationId xmlns:a16="http://schemas.microsoft.com/office/drawing/2014/main" id="{00000000-0008-0000-0200-00009D08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06" name="AutoShape 158">
          <a:extLst>
            <a:ext uri="{FF2B5EF4-FFF2-40B4-BE49-F238E27FC236}">
              <a16:creationId xmlns:a16="http://schemas.microsoft.com/office/drawing/2014/main" id="{00000000-0008-0000-0200-00009E08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07" name="AutoShape 159">
          <a:extLst>
            <a:ext uri="{FF2B5EF4-FFF2-40B4-BE49-F238E27FC236}">
              <a16:creationId xmlns:a16="http://schemas.microsoft.com/office/drawing/2014/main" id="{00000000-0008-0000-0200-00009F08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08" name="AutoShape 160">
          <a:extLst>
            <a:ext uri="{FF2B5EF4-FFF2-40B4-BE49-F238E27FC236}">
              <a16:creationId xmlns:a16="http://schemas.microsoft.com/office/drawing/2014/main" id="{00000000-0008-0000-0200-0000A008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09" name="AutoShape 161">
          <a:extLst>
            <a:ext uri="{FF2B5EF4-FFF2-40B4-BE49-F238E27FC236}">
              <a16:creationId xmlns:a16="http://schemas.microsoft.com/office/drawing/2014/main" id="{00000000-0008-0000-0200-0000A108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10" name="AutoShape 162">
          <a:extLst>
            <a:ext uri="{FF2B5EF4-FFF2-40B4-BE49-F238E27FC236}">
              <a16:creationId xmlns:a16="http://schemas.microsoft.com/office/drawing/2014/main" id="{00000000-0008-0000-0200-0000A208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11" name="AutoShape 163">
          <a:extLst>
            <a:ext uri="{FF2B5EF4-FFF2-40B4-BE49-F238E27FC236}">
              <a16:creationId xmlns:a16="http://schemas.microsoft.com/office/drawing/2014/main" id="{00000000-0008-0000-0200-0000A308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12" name="AutoShape 164">
          <a:extLst>
            <a:ext uri="{FF2B5EF4-FFF2-40B4-BE49-F238E27FC236}">
              <a16:creationId xmlns:a16="http://schemas.microsoft.com/office/drawing/2014/main" id="{00000000-0008-0000-0200-0000A408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13" name="AutoShape 165">
          <a:extLst>
            <a:ext uri="{FF2B5EF4-FFF2-40B4-BE49-F238E27FC236}">
              <a16:creationId xmlns:a16="http://schemas.microsoft.com/office/drawing/2014/main" id="{00000000-0008-0000-0200-0000A508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14" name="AutoShape 166">
          <a:extLst>
            <a:ext uri="{FF2B5EF4-FFF2-40B4-BE49-F238E27FC236}">
              <a16:creationId xmlns:a16="http://schemas.microsoft.com/office/drawing/2014/main" id="{00000000-0008-0000-0200-0000A608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15" name="AutoShape 167">
          <a:extLst>
            <a:ext uri="{FF2B5EF4-FFF2-40B4-BE49-F238E27FC236}">
              <a16:creationId xmlns:a16="http://schemas.microsoft.com/office/drawing/2014/main" id="{00000000-0008-0000-0200-0000A708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16" name="AutoShape 168">
          <a:extLst>
            <a:ext uri="{FF2B5EF4-FFF2-40B4-BE49-F238E27FC236}">
              <a16:creationId xmlns:a16="http://schemas.microsoft.com/office/drawing/2014/main" id="{00000000-0008-0000-0200-0000A808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17" name="AutoShape 169">
          <a:extLst>
            <a:ext uri="{FF2B5EF4-FFF2-40B4-BE49-F238E27FC236}">
              <a16:creationId xmlns:a16="http://schemas.microsoft.com/office/drawing/2014/main" id="{00000000-0008-0000-0200-0000A908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18" name="AutoShape 170">
          <a:extLst>
            <a:ext uri="{FF2B5EF4-FFF2-40B4-BE49-F238E27FC236}">
              <a16:creationId xmlns:a16="http://schemas.microsoft.com/office/drawing/2014/main" id="{00000000-0008-0000-0200-0000AA08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219" name="AutoShape 171">
          <a:extLst>
            <a:ext uri="{FF2B5EF4-FFF2-40B4-BE49-F238E27FC236}">
              <a16:creationId xmlns:a16="http://schemas.microsoft.com/office/drawing/2014/main" id="{00000000-0008-0000-0200-0000AB08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220" name="AutoShape 172">
          <a:extLst>
            <a:ext uri="{FF2B5EF4-FFF2-40B4-BE49-F238E27FC236}">
              <a16:creationId xmlns:a16="http://schemas.microsoft.com/office/drawing/2014/main" id="{00000000-0008-0000-0200-0000AC08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21" name="AutoShape 173">
          <a:extLst>
            <a:ext uri="{FF2B5EF4-FFF2-40B4-BE49-F238E27FC236}">
              <a16:creationId xmlns:a16="http://schemas.microsoft.com/office/drawing/2014/main" id="{00000000-0008-0000-0200-0000AD08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22" name="AutoShape 174">
          <a:extLst>
            <a:ext uri="{FF2B5EF4-FFF2-40B4-BE49-F238E27FC236}">
              <a16:creationId xmlns:a16="http://schemas.microsoft.com/office/drawing/2014/main" id="{00000000-0008-0000-0200-0000AE08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223" name="AutoShape 175">
          <a:extLst>
            <a:ext uri="{FF2B5EF4-FFF2-40B4-BE49-F238E27FC236}">
              <a16:creationId xmlns:a16="http://schemas.microsoft.com/office/drawing/2014/main" id="{00000000-0008-0000-0200-0000AF08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24" name="AutoShape 176">
          <a:extLst>
            <a:ext uri="{FF2B5EF4-FFF2-40B4-BE49-F238E27FC236}">
              <a16:creationId xmlns:a16="http://schemas.microsoft.com/office/drawing/2014/main" id="{00000000-0008-0000-0200-0000B008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225" name="AutoShape 177">
          <a:extLst>
            <a:ext uri="{FF2B5EF4-FFF2-40B4-BE49-F238E27FC236}">
              <a16:creationId xmlns:a16="http://schemas.microsoft.com/office/drawing/2014/main" id="{00000000-0008-0000-0200-0000B108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226" name="AutoShape 178">
          <a:extLst>
            <a:ext uri="{FF2B5EF4-FFF2-40B4-BE49-F238E27FC236}">
              <a16:creationId xmlns:a16="http://schemas.microsoft.com/office/drawing/2014/main" id="{00000000-0008-0000-0200-0000B208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227" name="AutoShape 179">
          <a:extLst>
            <a:ext uri="{FF2B5EF4-FFF2-40B4-BE49-F238E27FC236}">
              <a16:creationId xmlns:a16="http://schemas.microsoft.com/office/drawing/2014/main" id="{00000000-0008-0000-0200-0000B308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2228" name="AutoShape 180">
          <a:extLst>
            <a:ext uri="{FF2B5EF4-FFF2-40B4-BE49-F238E27FC236}">
              <a16:creationId xmlns:a16="http://schemas.microsoft.com/office/drawing/2014/main" id="{00000000-0008-0000-0200-0000B408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29" name="AutoShape 181">
          <a:extLst>
            <a:ext uri="{FF2B5EF4-FFF2-40B4-BE49-F238E27FC236}">
              <a16:creationId xmlns:a16="http://schemas.microsoft.com/office/drawing/2014/main" id="{00000000-0008-0000-0200-0000B508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30" name="AutoShape 182">
          <a:extLst>
            <a:ext uri="{FF2B5EF4-FFF2-40B4-BE49-F238E27FC236}">
              <a16:creationId xmlns:a16="http://schemas.microsoft.com/office/drawing/2014/main" id="{00000000-0008-0000-0200-0000B608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31" name="AutoShape 183">
          <a:extLst>
            <a:ext uri="{FF2B5EF4-FFF2-40B4-BE49-F238E27FC236}">
              <a16:creationId xmlns:a16="http://schemas.microsoft.com/office/drawing/2014/main" id="{00000000-0008-0000-0200-0000B708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32" name="AutoShape 184">
          <a:extLst>
            <a:ext uri="{FF2B5EF4-FFF2-40B4-BE49-F238E27FC236}">
              <a16:creationId xmlns:a16="http://schemas.microsoft.com/office/drawing/2014/main" id="{00000000-0008-0000-0200-0000B808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33" name="AutoShape 185">
          <a:extLst>
            <a:ext uri="{FF2B5EF4-FFF2-40B4-BE49-F238E27FC236}">
              <a16:creationId xmlns:a16="http://schemas.microsoft.com/office/drawing/2014/main" id="{00000000-0008-0000-0200-0000B908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34" name="AutoShape 186">
          <a:extLst>
            <a:ext uri="{FF2B5EF4-FFF2-40B4-BE49-F238E27FC236}">
              <a16:creationId xmlns:a16="http://schemas.microsoft.com/office/drawing/2014/main" id="{00000000-0008-0000-0200-0000BA08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35" name="AutoShape 187">
          <a:extLst>
            <a:ext uri="{FF2B5EF4-FFF2-40B4-BE49-F238E27FC236}">
              <a16:creationId xmlns:a16="http://schemas.microsoft.com/office/drawing/2014/main" id="{00000000-0008-0000-0200-0000BB08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36" name="AutoShape 188">
          <a:extLst>
            <a:ext uri="{FF2B5EF4-FFF2-40B4-BE49-F238E27FC236}">
              <a16:creationId xmlns:a16="http://schemas.microsoft.com/office/drawing/2014/main" id="{00000000-0008-0000-0200-0000BC08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37" name="AutoShape 189">
          <a:extLst>
            <a:ext uri="{FF2B5EF4-FFF2-40B4-BE49-F238E27FC236}">
              <a16:creationId xmlns:a16="http://schemas.microsoft.com/office/drawing/2014/main" id="{00000000-0008-0000-0200-0000BD08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2238" name="AutoShape 190">
          <a:extLst>
            <a:ext uri="{FF2B5EF4-FFF2-40B4-BE49-F238E27FC236}">
              <a16:creationId xmlns:a16="http://schemas.microsoft.com/office/drawing/2014/main" id="{00000000-0008-0000-0200-0000BE08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39" name="AutoShape 191">
          <a:extLst>
            <a:ext uri="{FF2B5EF4-FFF2-40B4-BE49-F238E27FC236}">
              <a16:creationId xmlns:a16="http://schemas.microsoft.com/office/drawing/2014/main" id="{00000000-0008-0000-0200-0000BF08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40" name="AutoShape 192">
          <a:extLst>
            <a:ext uri="{FF2B5EF4-FFF2-40B4-BE49-F238E27FC236}">
              <a16:creationId xmlns:a16="http://schemas.microsoft.com/office/drawing/2014/main" id="{00000000-0008-0000-0200-0000C008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41" name="AutoShape 193">
          <a:extLst>
            <a:ext uri="{FF2B5EF4-FFF2-40B4-BE49-F238E27FC236}">
              <a16:creationId xmlns:a16="http://schemas.microsoft.com/office/drawing/2014/main" id="{00000000-0008-0000-0200-0000C108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42" name="AutoShape 194">
          <a:extLst>
            <a:ext uri="{FF2B5EF4-FFF2-40B4-BE49-F238E27FC236}">
              <a16:creationId xmlns:a16="http://schemas.microsoft.com/office/drawing/2014/main" id="{00000000-0008-0000-0200-0000C208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43" name="AutoShape 195">
          <a:extLst>
            <a:ext uri="{FF2B5EF4-FFF2-40B4-BE49-F238E27FC236}">
              <a16:creationId xmlns:a16="http://schemas.microsoft.com/office/drawing/2014/main" id="{00000000-0008-0000-0200-0000C308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44" name="AutoShape 196">
          <a:extLst>
            <a:ext uri="{FF2B5EF4-FFF2-40B4-BE49-F238E27FC236}">
              <a16:creationId xmlns:a16="http://schemas.microsoft.com/office/drawing/2014/main" id="{00000000-0008-0000-0200-0000C408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45" name="AutoShape 197">
          <a:extLst>
            <a:ext uri="{FF2B5EF4-FFF2-40B4-BE49-F238E27FC236}">
              <a16:creationId xmlns:a16="http://schemas.microsoft.com/office/drawing/2014/main" id="{00000000-0008-0000-0200-0000C508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246" name="AutoShape 198">
          <a:extLst>
            <a:ext uri="{FF2B5EF4-FFF2-40B4-BE49-F238E27FC236}">
              <a16:creationId xmlns:a16="http://schemas.microsoft.com/office/drawing/2014/main" id="{00000000-0008-0000-0200-0000C608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47" name="AutoShape 199">
          <a:extLst>
            <a:ext uri="{FF2B5EF4-FFF2-40B4-BE49-F238E27FC236}">
              <a16:creationId xmlns:a16="http://schemas.microsoft.com/office/drawing/2014/main" id="{00000000-0008-0000-0200-0000C708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48" name="AutoShape 200">
          <a:extLst>
            <a:ext uri="{FF2B5EF4-FFF2-40B4-BE49-F238E27FC236}">
              <a16:creationId xmlns:a16="http://schemas.microsoft.com/office/drawing/2014/main" id="{00000000-0008-0000-0200-0000C808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49" name="AutoShape 201">
          <a:extLst>
            <a:ext uri="{FF2B5EF4-FFF2-40B4-BE49-F238E27FC236}">
              <a16:creationId xmlns:a16="http://schemas.microsoft.com/office/drawing/2014/main" id="{00000000-0008-0000-0200-0000C908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250" name="AutoShape 202">
          <a:extLst>
            <a:ext uri="{FF2B5EF4-FFF2-40B4-BE49-F238E27FC236}">
              <a16:creationId xmlns:a16="http://schemas.microsoft.com/office/drawing/2014/main" id="{00000000-0008-0000-0200-0000CA08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51" name="AutoShape 203">
          <a:extLst>
            <a:ext uri="{FF2B5EF4-FFF2-40B4-BE49-F238E27FC236}">
              <a16:creationId xmlns:a16="http://schemas.microsoft.com/office/drawing/2014/main" id="{00000000-0008-0000-0200-0000CB08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52" name="AutoShape 204">
          <a:extLst>
            <a:ext uri="{FF2B5EF4-FFF2-40B4-BE49-F238E27FC236}">
              <a16:creationId xmlns:a16="http://schemas.microsoft.com/office/drawing/2014/main" id="{00000000-0008-0000-0200-0000CC08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53" name="AutoShape 205">
          <a:extLst>
            <a:ext uri="{FF2B5EF4-FFF2-40B4-BE49-F238E27FC236}">
              <a16:creationId xmlns:a16="http://schemas.microsoft.com/office/drawing/2014/main" id="{00000000-0008-0000-0200-0000CD08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54" name="AutoShape 206">
          <a:extLst>
            <a:ext uri="{FF2B5EF4-FFF2-40B4-BE49-F238E27FC236}">
              <a16:creationId xmlns:a16="http://schemas.microsoft.com/office/drawing/2014/main" id="{00000000-0008-0000-0200-0000CE08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55" name="AutoShape 207">
          <a:extLst>
            <a:ext uri="{FF2B5EF4-FFF2-40B4-BE49-F238E27FC236}">
              <a16:creationId xmlns:a16="http://schemas.microsoft.com/office/drawing/2014/main" id="{00000000-0008-0000-0200-0000CF08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56" name="AutoShape 208">
          <a:extLst>
            <a:ext uri="{FF2B5EF4-FFF2-40B4-BE49-F238E27FC236}">
              <a16:creationId xmlns:a16="http://schemas.microsoft.com/office/drawing/2014/main" id="{00000000-0008-0000-0200-0000D008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57" name="AutoShape 209">
          <a:extLst>
            <a:ext uri="{FF2B5EF4-FFF2-40B4-BE49-F238E27FC236}">
              <a16:creationId xmlns:a16="http://schemas.microsoft.com/office/drawing/2014/main" id="{00000000-0008-0000-0200-0000D108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58" name="AutoShape 210">
          <a:extLst>
            <a:ext uri="{FF2B5EF4-FFF2-40B4-BE49-F238E27FC236}">
              <a16:creationId xmlns:a16="http://schemas.microsoft.com/office/drawing/2014/main" id="{00000000-0008-0000-0200-0000D208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59" name="AutoShape 211">
          <a:extLst>
            <a:ext uri="{FF2B5EF4-FFF2-40B4-BE49-F238E27FC236}">
              <a16:creationId xmlns:a16="http://schemas.microsoft.com/office/drawing/2014/main" id="{00000000-0008-0000-0200-0000D308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60" name="AutoShape 212">
          <a:extLst>
            <a:ext uri="{FF2B5EF4-FFF2-40B4-BE49-F238E27FC236}">
              <a16:creationId xmlns:a16="http://schemas.microsoft.com/office/drawing/2014/main" id="{00000000-0008-0000-0200-0000D408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61" name="AutoShape 213">
          <a:extLst>
            <a:ext uri="{FF2B5EF4-FFF2-40B4-BE49-F238E27FC236}">
              <a16:creationId xmlns:a16="http://schemas.microsoft.com/office/drawing/2014/main" id="{00000000-0008-0000-0200-0000D508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62" name="AutoShape 214">
          <a:extLst>
            <a:ext uri="{FF2B5EF4-FFF2-40B4-BE49-F238E27FC236}">
              <a16:creationId xmlns:a16="http://schemas.microsoft.com/office/drawing/2014/main" id="{00000000-0008-0000-0200-0000D608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63" name="AutoShape 215">
          <a:extLst>
            <a:ext uri="{FF2B5EF4-FFF2-40B4-BE49-F238E27FC236}">
              <a16:creationId xmlns:a16="http://schemas.microsoft.com/office/drawing/2014/main" id="{00000000-0008-0000-0200-0000D708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64" name="AutoShape 216">
          <a:extLst>
            <a:ext uri="{FF2B5EF4-FFF2-40B4-BE49-F238E27FC236}">
              <a16:creationId xmlns:a16="http://schemas.microsoft.com/office/drawing/2014/main" id="{00000000-0008-0000-0200-0000D808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265" name="AutoShape 217">
          <a:extLst>
            <a:ext uri="{FF2B5EF4-FFF2-40B4-BE49-F238E27FC236}">
              <a16:creationId xmlns:a16="http://schemas.microsoft.com/office/drawing/2014/main" id="{00000000-0008-0000-0200-0000D908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66" name="AutoShape 218">
          <a:extLst>
            <a:ext uri="{FF2B5EF4-FFF2-40B4-BE49-F238E27FC236}">
              <a16:creationId xmlns:a16="http://schemas.microsoft.com/office/drawing/2014/main" id="{00000000-0008-0000-0200-0000DA08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67" name="AutoShape 219">
          <a:extLst>
            <a:ext uri="{FF2B5EF4-FFF2-40B4-BE49-F238E27FC236}">
              <a16:creationId xmlns:a16="http://schemas.microsoft.com/office/drawing/2014/main" id="{00000000-0008-0000-0200-0000DB08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68" name="AutoShape 220">
          <a:extLst>
            <a:ext uri="{FF2B5EF4-FFF2-40B4-BE49-F238E27FC236}">
              <a16:creationId xmlns:a16="http://schemas.microsoft.com/office/drawing/2014/main" id="{00000000-0008-0000-0200-0000DC08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269" name="AutoShape 221">
          <a:extLst>
            <a:ext uri="{FF2B5EF4-FFF2-40B4-BE49-F238E27FC236}">
              <a16:creationId xmlns:a16="http://schemas.microsoft.com/office/drawing/2014/main" id="{00000000-0008-0000-0200-0000DD08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70" name="AutoShape 222">
          <a:extLst>
            <a:ext uri="{FF2B5EF4-FFF2-40B4-BE49-F238E27FC236}">
              <a16:creationId xmlns:a16="http://schemas.microsoft.com/office/drawing/2014/main" id="{00000000-0008-0000-0200-0000DE08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71" name="AutoShape 223">
          <a:extLst>
            <a:ext uri="{FF2B5EF4-FFF2-40B4-BE49-F238E27FC236}">
              <a16:creationId xmlns:a16="http://schemas.microsoft.com/office/drawing/2014/main" id="{00000000-0008-0000-0200-0000DF08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72" name="AutoShape 224">
          <a:extLst>
            <a:ext uri="{FF2B5EF4-FFF2-40B4-BE49-F238E27FC236}">
              <a16:creationId xmlns:a16="http://schemas.microsoft.com/office/drawing/2014/main" id="{00000000-0008-0000-0200-0000E008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273" name="AutoShape 225">
          <a:extLst>
            <a:ext uri="{FF2B5EF4-FFF2-40B4-BE49-F238E27FC236}">
              <a16:creationId xmlns:a16="http://schemas.microsoft.com/office/drawing/2014/main" id="{00000000-0008-0000-0200-0000E108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74" name="AutoShape 226">
          <a:extLst>
            <a:ext uri="{FF2B5EF4-FFF2-40B4-BE49-F238E27FC236}">
              <a16:creationId xmlns:a16="http://schemas.microsoft.com/office/drawing/2014/main" id="{00000000-0008-0000-0200-0000E208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75" name="AutoShape 227">
          <a:extLst>
            <a:ext uri="{FF2B5EF4-FFF2-40B4-BE49-F238E27FC236}">
              <a16:creationId xmlns:a16="http://schemas.microsoft.com/office/drawing/2014/main" id="{00000000-0008-0000-0200-0000E308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76" name="AutoShape 228">
          <a:extLst>
            <a:ext uri="{FF2B5EF4-FFF2-40B4-BE49-F238E27FC236}">
              <a16:creationId xmlns:a16="http://schemas.microsoft.com/office/drawing/2014/main" id="{00000000-0008-0000-0200-0000E408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277" name="AutoShape 229">
          <a:extLst>
            <a:ext uri="{FF2B5EF4-FFF2-40B4-BE49-F238E27FC236}">
              <a16:creationId xmlns:a16="http://schemas.microsoft.com/office/drawing/2014/main" id="{00000000-0008-0000-0200-0000E508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78" name="AutoShape 230">
          <a:extLst>
            <a:ext uri="{FF2B5EF4-FFF2-40B4-BE49-F238E27FC236}">
              <a16:creationId xmlns:a16="http://schemas.microsoft.com/office/drawing/2014/main" id="{00000000-0008-0000-0200-0000E608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79" name="AutoShape 231">
          <a:extLst>
            <a:ext uri="{FF2B5EF4-FFF2-40B4-BE49-F238E27FC236}">
              <a16:creationId xmlns:a16="http://schemas.microsoft.com/office/drawing/2014/main" id="{00000000-0008-0000-0200-0000E708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80" name="AutoShape 232">
          <a:extLst>
            <a:ext uri="{FF2B5EF4-FFF2-40B4-BE49-F238E27FC236}">
              <a16:creationId xmlns:a16="http://schemas.microsoft.com/office/drawing/2014/main" id="{00000000-0008-0000-0200-0000E808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281" name="AutoShape 233">
          <a:extLst>
            <a:ext uri="{FF2B5EF4-FFF2-40B4-BE49-F238E27FC236}">
              <a16:creationId xmlns:a16="http://schemas.microsoft.com/office/drawing/2014/main" id="{00000000-0008-0000-0200-0000E908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3</xdr:row>
      <xdr:rowOff>0</xdr:rowOff>
    </xdr:from>
    <xdr:to>
      <xdr:col>64</xdr:col>
      <xdr:colOff>619125</xdr:colOff>
      <xdr:row>4</xdr:row>
      <xdr:rowOff>104775</xdr:rowOff>
    </xdr:to>
    <xdr:sp macro="" textlink="">
      <xdr:nvSpPr>
        <xdr:cNvPr id="2282" name="AutoShape 234">
          <a:extLst>
            <a:ext uri="{FF2B5EF4-FFF2-40B4-BE49-F238E27FC236}">
              <a16:creationId xmlns:a16="http://schemas.microsoft.com/office/drawing/2014/main" id="{00000000-0008-0000-0200-0000EA08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283" name="AutoShape 235">
          <a:extLst>
            <a:ext uri="{FF2B5EF4-FFF2-40B4-BE49-F238E27FC236}">
              <a16:creationId xmlns:a16="http://schemas.microsoft.com/office/drawing/2014/main" id="{00000000-0008-0000-0200-0000EB08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84" name="AutoShape 236">
          <a:extLst>
            <a:ext uri="{FF2B5EF4-FFF2-40B4-BE49-F238E27FC236}">
              <a16:creationId xmlns:a16="http://schemas.microsoft.com/office/drawing/2014/main" id="{00000000-0008-0000-0200-0000EC08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85" name="AutoShape 237">
          <a:extLst>
            <a:ext uri="{FF2B5EF4-FFF2-40B4-BE49-F238E27FC236}">
              <a16:creationId xmlns:a16="http://schemas.microsoft.com/office/drawing/2014/main" id="{00000000-0008-0000-0200-0000ED08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86" name="AutoShape 238">
          <a:extLst>
            <a:ext uri="{FF2B5EF4-FFF2-40B4-BE49-F238E27FC236}">
              <a16:creationId xmlns:a16="http://schemas.microsoft.com/office/drawing/2014/main" id="{00000000-0008-0000-0200-0000EE08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287" name="AutoShape 239">
          <a:extLst>
            <a:ext uri="{FF2B5EF4-FFF2-40B4-BE49-F238E27FC236}">
              <a16:creationId xmlns:a16="http://schemas.microsoft.com/office/drawing/2014/main" id="{00000000-0008-0000-0200-0000EF08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88" name="AutoShape 240">
          <a:extLst>
            <a:ext uri="{FF2B5EF4-FFF2-40B4-BE49-F238E27FC236}">
              <a16:creationId xmlns:a16="http://schemas.microsoft.com/office/drawing/2014/main" id="{00000000-0008-0000-0200-0000F008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89" name="AutoShape 241">
          <a:extLst>
            <a:ext uri="{FF2B5EF4-FFF2-40B4-BE49-F238E27FC236}">
              <a16:creationId xmlns:a16="http://schemas.microsoft.com/office/drawing/2014/main" id="{00000000-0008-0000-0200-0000F108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90" name="AutoShape 242">
          <a:extLst>
            <a:ext uri="{FF2B5EF4-FFF2-40B4-BE49-F238E27FC236}">
              <a16:creationId xmlns:a16="http://schemas.microsoft.com/office/drawing/2014/main" id="{00000000-0008-0000-0200-0000F208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291" name="AutoShape 243">
          <a:extLst>
            <a:ext uri="{FF2B5EF4-FFF2-40B4-BE49-F238E27FC236}">
              <a16:creationId xmlns:a16="http://schemas.microsoft.com/office/drawing/2014/main" id="{00000000-0008-0000-0200-0000F308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92" name="AutoShape 244">
          <a:extLst>
            <a:ext uri="{FF2B5EF4-FFF2-40B4-BE49-F238E27FC236}">
              <a16:creationId xmlns:a16="http://schemas.microsoft.com/office/drawing/2014/main" id="{00000000-0008-0000-0200-0000F4080000}"/>
            </a:ext>
          </a:extLst>
        </xdr:cNvPr>
        <xdr:cNvSpPr>
          <a:spLocks noChangeAspect="1" noChangeArrowheads="1"/>
        </xdr:cNvSpPr>
      </xdr:nvSpPr>
      <xdr:spPr bwMode="auto">
        <a:xfrm>
          <a:off x="511302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293" name="AutoShape 245">
          <a:extLst>
            <a:ext uri="{FF2B5EF4-FFF2-40B4-BE49-F238E27FC236}">
              <a16:creationId xmlns:a16="http://schemas.microsoft.com/office/drawing/2014/main" id="{00000000-0008-0000-0200-0000F5080000}"/>
            </a:ext>
          </a:extLst>
        </xdr:cNvPr>
        <xdr:cNvSpPr>
          <a:spLocks noChangeAspect="1" noChangeArrowheads="1"/>
        </xdr:cNvSpPr>
      </xdr:nvSpPr>
      <xdr:spPr bwMode="auto">
        <a:xfrm>
          <a:off x="514445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294" name="AutoShape 246">
          <a:extLst>
            <a:ext uri="{FF2B5EF4-FFF2-40B4-BE49-F238E27FC236}">
              <a16:creationId xmlns:a16="http://schemas.microsoft.com/office/drawing/2014/main" id="{00000000-0008-0000-0200-0000F608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295" name="AutoShape 247">
          <a:extLst>
            <a:ext uri="{FF2B5EF4-FFF2-40B4-BE49-F238E27FC236}">
              <a16:creationId xmlns:a16="http://schemas.microsoft.com/office/drawing/2014/main" id="{00000000-0008-0000-0200-0000F7080000}"/>
            </a:ext>
          </a:extLst>
        </xdr:cNvPr>
        <xdr:cNvSpPr>
          <a:spLocks noChangeAspect="1" noChangeArrowheads="1"/>
        </xdr:cNvSpPr>
      </xdr:nvSpPr>
      <xdr:spPr bwMode="auto">
        <a:xfrm>
          <a:off x="6940867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296" name="AutoShape 248">
          <a:extLst>
            <a:ext uri="{FF2B5EF4-FFF2-40B4-BE49-F238E27FC236}">
              <a16:creationId xmlns:a16="http://schemas.microsoft.com/office/drawing/2014/main" id="{00000000-0008-0000-0200-0000F808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297" name="AutoShape 249">
          <a:extLst>
            <a:ext uri="{FF2B5EF4-FFF2-40B4-BE49-F238E27FC236}">
              <a16:creationId xmlns:a16="http://schemas.microsoft.com/office/drawing/2014/main" id="{00000000-0008-0000-0200-0000F908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298" name="AutoShape 250">
          <a:extLst>
            <a:ext uri="{FF2B5EF4-FFF2-40B4-BE49-F238E27FC236}">
              <a16:creationId xmlns:a16="http://schemas.microsoft.com/office/drawing/2014/main" id="{00000000-0008-0000-0200-0000FA08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299" name="AutoShape 251">
          <a:extLst>
            <a:ext uri="{FF2B5EF4-FFF2-40B4-BE49-F238E27FC236}">
              <a16:creationId xmlns:a16="http://schemas.microsoft.com/office/drawing/2014/main" id="{00000000-0008-0000-0200-0000FB08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00" name="AutoShape 252">
          <a:extLst>
            <a:ext uri="{FF2B5EF4-FFF2-40B4-BE49-F238E27FC236}">
              <a16:creationId xmlns:a16="http://schemas.microsoft.com/office/drawing/2014/main" id="{00000000-0008-0000-0200-0000FC080000}"/>
            </a:ext>
          </a:extLst>
        </xdr:cNvPr>
        <xdr:cNvSpPr>
          <a:spLocks noChangeAspect="1" noChangeArrowheads="1"/>
        </xdr:cNvSpPr>
      </xdr:nvSpPr>
      <xdr:spPr bwMode="auto">
        <a:xfrm>
          <a:off x="687324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301" name="AutoShape 253">
          <a:extLst>
            <a:ext uri="{FF2B5EF4-FFF2-40B4-BE49-F238E27FC236}">
              <a16:creationId xmlns:a16="http://schemas.microsoft.com/office/drawing/2014/main" id="{00000000-0008-0000-0200-0000FD080000}"/>
            </a:ext>
          </a:extLst>
        </xdr:cNvPr>
        <xdr:cNvSpPr>
          <a:spLocks noChangeAspect="1" noChangeArrowheads="1"/>
        </xdr:cNvSpPr>
      </xdr:nvSpPr>
      <xdr:spPr bwMode="auto">
        <a:xfrm>
          <a:off x="6940867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02" name="AutoShape 254">
          <a:extLst>
            <a:ext uri="{FF2B5EF4-FFF2-40B4-BE49-F238E27FC236}">
              <a16:creationId xmlns:a16="http://schemas.microsoft.com/office/drawing/2014/main" id="{00000000-0008-0000-0200-0000FE080000}"/>
            </a:ext>
          </a:extLst>
        </xdr:cNvPr>
        <xdr:cNvSpPr>
          <a:spLocks noChangeAspect="1" noChangeArrowheads="1"/>
        </xdr:cNvSpPr>
      </xdr:nvSpPr>
      <xdr:spPr bwMode="auto">
        <a:xfrm>
          <a:off x="1122521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303" name="AutoShape 255">
          <a:extLst>
            <a:ext uri="{FF2B5EF4-FFF2-40B4-BE49-F238E27FC236}">
              <a16:creationId xmlns:a16="http://schemas.microsoft.com/office/drawing/2014/main" id="{00000000-0008-0000-0200-0000FF080000}"/>
            </a:ext>
          </a:extLst>
        </xdr:cNvPr>
        <xdr:cNvSpPr>
          <a:spLocks noChangeAspect="1" noChangeArrowheads="1"/>
        </xdr:cNvSpPr>
      </xdr:nvSpPr>
      <xdr:spPr bwMode="auto">
        <a:xfrm>
          <a:off x="1183862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04" name="AutoShape 256">
          <a:extLst>
            <a:ext uri="{FF2B5EF4-FFF2-40B4-BE49-F238E27FC236}">
              <a16:creationId xmlns:a16="http://schemas.microsoft.com/office/drawing/2014/main" id="{00000000-0008-0000-0200-00000009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05" name="AutoShape 257">
          <a:extLst>
            <a:ext uri="{FF2B5EF4-FFF2-40B4-BE49-F238E27FC236}">
              <a16:creationId xmlns:a16="http://schemas.microsoft.com/office/drawing/2014/main" id="{00000000-0008-0000-0200-00000109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06" name="AutoShape 258">
          <a:extLst>
            <a:ext uri="{FF2B5EF4-FFF2-40B4-BE49-F238E27FC236}">
              <a16:creationId xmlns:a16="http://schemas.microsoft.com/office/drawing/2014/main" id="{00000000-0008-0000-0200-00000209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307" name="AutoShape 259">
          <a:extLst>
            <a:ext uri="{FF2B5EF4-FFF2-40B4-BE49-F238E27FC236}">
              <a16:creationId xmlns:a16="http://schemas.microsoft.com/office/drawing/2014/main" id="{00000000-0008-0000-0200-00000309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308" name="AutoShape 260">
          <a:extLst>
            <a:ext uri="{FF2B5EF4-FFF2-40B4-BE49-F238E27FC236}">
              <a16:creationId xmlns:a16="http://schemas.microsoft.com/office/drawing/2014/main" id="{00000000-0008-0000-0200-000004090000}"/>
            </a:ext>
          </a:extLst>
        </xdr:cNvPr>
        <xdr:cNvSpPr>
          <a:spLocks noChangeAspect="1" noChangeArrowheads="1"/>
        </xdr:cNvSpPr>
      </xdr:nvSpPr>
      <xdr:spPr bwMode="auto">
        <a:xfrm>
          <a:off x="11838622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2309" name="AutoShape 261">
          <a:extLst>
            <a:ext uri="{FF2B5EF4-FFF2-40B4-BE49-F238E27FC236}">
              <a16:creationId xmlns:a16="http://schemas.microsoft.com/office/drawing/2014/main" id="{00000000-0008-0000-0200-000005090000}"/>
            </a:ext>
          </a:extLst>
        </xdr:cNvPr>
        <xdr:cNvSpPr>
          <a:spLocks noChangeAspect="1" noChangeArrowheads="1"/>
        </xdr:cNvSpPr>
      </xdr:nvSpPr>
      <xdr:spPr bwMode="auto">
        <a:xfrm>
          <a:off x="11870055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2310" name="AutoShape 262">
          <a:extLst>
            <a:ext uri="{FF2B5EF4-FFF2-40B4-BE49-F238E27FC236}">
              <a16:creationId xmlns:a16="http://schemas.microsoft.com/office/drawing/2014/main" id="{00000000-0008-0000-0200-000006090000}"/>
            </a:ext>
          </a:extLst>
        </xdr:cNvPr>
        <xdr:cNvSpPr>
          <a:spLocks noChangeAspect="1" noChangeArrowheads="1"/>
        </xdr:cNvSpPr>
      </xdr:nvSpPr>
      <xdr:spPr bwMode="auto">
        <a:xfrm>
          <a:off x="11901487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11" name="AutoShape 263">
          <a:extLst>
            <a:ext uri="{FF2B5EF4-FFF2-40B4-BE49-F238E27FC236}">
              <a16:creationId xmlns:a16="http://schemas.microsoft.com/office/drawing/2014/main" id="{00000000-0008-0000-0200-00000709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12" name="AutoShape 264">
          <a:extLst>
            <a:ext uri="{FF2B5EF4-FFF2-40B4-BE49-F238E27FC236}">
              <a16:creationId xmlns:a16="http://schemas.microsoft.com/office/drawing/2014/main" id="{00000000-0008-0000-0200-00000809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313" name="AutoShape 265">
          <a:extLst>
            <a:ext uri="{FF2B5EF4-FFF2-40B4-BE49-F238E27FC236}">
              <a16:creationId xmlns:a16="http://schemas.microsoft.com/office/drawing/2014/main" id="{00000000-0008-0000-0200-00000909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14" name="AutoShape 266">
          <a:extLst>
            <a:ext uri="{FF2B5EF4-FFF2-40B4-BE49-F238E27FC236}">
              <a16:creationId xmlns:a16="http://schemas.microsoft.com/office/drawing/2014/main" id="{00000000-0008-0000-0200-00000A09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15" name="AutoShape 267">
          <a:extLst>
            <a:ext uri="{FF2B5EF4-FFF2-40B4-BE49-F238E27FC236}">
              <a16:creationId xmlns:a16="http://schemas.microsoft.com/office/drawing/2014/main" id="{00000000-0008-0000-0200-00000B09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16" name="AutoShape 268">
          <a:extLst>
            <a:ext uri="{FF2B5EF4-FFF2-40B4-BE49-F238E27FC236}">
              <a16:creationId xmlns:a16="http://schemas.microsoft.com/office/drawing/2014/main" id="{00000000-0008-0000-0200-00000C09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317" name="AutoShape 269">
          <a:extLst>
            <a:ext uri="{FF2B5EF4-FFF2-40B4-BE49-F238E27FC236}">
              <a16:creationId xmlns:a16="http://schemas.microsoft.com/office/drawing/2014/main" id="{00000000-0008-0000-0200-00000D09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18" name="AutoShape 270">
          <a:extLst>
            <a:ext uri="{FF2B5EF4-FFF2-40B4-BE49-F238E27FC236}">
              <a16:creationId xmlns:a16="http://schemas.microsoft.com/office/drawing/2014/main" id="{00000000-0008-0000-0200-00000E09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19" name="AutoShape 271">
          <a:extLst>
            <a:ext uri="{FF2B5EF4-FFF2-40B4-BE49-F238E27FC236}">
              <a16:creationId xmlns:a16="http://schemas.microsoft.com/office/drawing/2014/main" id="{00000000-0008-0000-0200-00000F09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20" name="AutoShape 272">
          <a:extLst>
            <a:ext uri="{FF2B5EF4-FFF2-40B4-BE49-F238E27FC236}">
              <a16:creationId xmlns:a16="http://schemas.microsoft.com/office/drawing/2014/main" id="{00000000-0008-0000-0200-00001009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21" name="AutoShape 273">
          <a:extLst>
            <a:ext uri="{FF2B5EF4-FFF2-40B4-BE49-F238E27FC236}">
              <a16:creationId xmlns:a16="http://schemas.microsoft.com/office/drawing/2014/main" id="{00000000-0008-0000-0200-00001109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322" name="AutoShape 274">
          <a:extLst>
            <a:ext uri="{FF2B5EF4-FFF2-40B4-BE49-F238E27FC236}">
              <a16:creationId xmlns:a16="http://schemas.microsoft.com/office/drawing/2014/main" id="{00000000-0008-0000-0200-00001209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23" name="AutoShape 275">
          <a:extLst>
            <a:ext uri="{FF2B5EF4-FFF2-40B4-BE49-F238E27FC236}">
              <a16:creationId xmlns:a16="http://schemas.microsoft.com/office/drawing/2014/main" id="{00000000-0008-0000-0200-00001309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324" name="AutoShape 276">
          <a:extLst>
            <a:ext uri="{FF2B5EF4-FFF2-40B4-BE49-F238E27FC236}">
              <a16:creationId xmlns:a16="http://schemas.microsoft.com/office/drawing/2014/main" id="{00000000-0008-0000-0200-00001409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25" name="AutoShape 277">
          <a:extLst>
            <a:ext uri="{FF2B5EF4-FFF2-40B4-BE49-F238E27FC236}">
              <a16:creationId xmlns:a16="http://schemas.microsoft.com/office/drawing/2014/main" id="{00000000-0008-0000-0200-00001509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26" name="AutoShape 278">
          <a:extLst>
            <a:ext uri="{FF2B5EF4-FFF2-40B4-BE49-F238E27FC236}">
              <a16:creationId xmlns:a16="http://schemas.microsoft.com/office/drawing/2014/main" id="{00000000-0008-0000-0200-00001609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327" name="AutoShape 279">
          <a:extLst>
            <a:ext uri="{FF2B5EF4-FFF2-40B4-BE49-F238E27FC236}">
              <a16:creationId xmlns:a16="http://schemas.microsoft.com/office/drawing/2014/main" id="{00000000-0008-0000-0200-00001709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28" name="AutoShape 280">
          <a:extLst>
            <a:ext uri="{FF2B5EF4-FFF2-40B4-BE49-F238E27FC236}">
              <a16:creationId xmlns:a16="http://schemas.microsoft.com/office/drawing/2014/main" id="{00000000-0008-0000-0200-00001809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329" name="AutoShape 281">
          <a:extLst>
            <a:ext uri="{FF2B5EF4-FFF2-40B4-BE49-F238E27FC236}">
              <a16:creationId xmlns:a16="http://schemas.microsoft.com/office/drawing/2014/main" id="{00000000-0008-0000-0200-00001909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30" name="AutoShape 282">
          <a:extLst>
            <a:ext uri="{FF2B5EF4-FFF2-40B4-BE49-F238E27FC236}">
              <a16:creationId xmlns:a16="http://schemas.microsoft.com/office/drawing/2014/main" id="{00000000-0008-0000-0200-00001A09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31" name="AutoShape 283">
          <a:extLst>
            <a:ext uri="{FF2B5EF4-FFF2-40B4-BE49-F238E27FC236}">
              <a16:creationId xmlns:a16="http://schemas.microsoft.com/office/drawing/2014/main" id="{00000000-0008-0000-0200-00001B09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32" name="AutoShape 284">
          <a:extLst>
            <a:ext uri="{FF2B5EF4-FFF2-40B4-BE49-F238E27FC236}">
              <a16:creationId xmlns:a16="http://schemas.microsoft.com/office/drawing/2014/main" id="{00000000-0008-0000-0200-00001C09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333" name="AutoShape 285">
          <a:extLst>
            <a:ext uri="{FF2B5EF4-FFF2-40B4-BE49-F238E27FC236}">
              <a16:creationId xmlns:a16="http://schemas.microsoft.com/office/drawing/2014/main" id="{00000000-0008-0000-0200-00001D09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34" name="AutoShape 286">
          <a:extLst>
            <a:ext uri="{FF2B5EF4-FFF2-40B4-BE49-F238E27FC236}">
              <a16:creationId xmlns:a16="http://schemas.microsoft.com/office/drawing/2014/main" id="{00000000-0008-0000-0200-00001E09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335" name="AutoShape 287">
          <a:extLst>
            <a:ext uri="{FF2B5EF4-FFF2-40B4-BE49-F238E27FC236}">
              <a16:creationId xmlns:a16="http://schemas.microsoft.com/office/drawing/2014/main" id="{00000000-0008-0000-0200-00001F09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36" name="AutoShape 288">
          <a:extLst>
            <a:ext uri="{FF2B5EF4-FFF2-40B4-BE49-F238E27FC236}">
              <a16:creationId xmlns:a16="http://schemas.microsoft.com/office/drawing/2014/main" id="{00000000-0008-0000-0200-00002009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337" name="AutoShape 289">
          <a:extLst>
            <a:ext uri="{FF2B5EF4-FFF2-40B4-BE49-F238E27FC236}">
              <a16:creationId xmlns:a16="http://schemas.microsoft.com/office/drawing/2014/main" id="{00000000-0008-0000-0200-00002109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38" name="AutoShape 290">
          <a:extLst>
            <a:ext uri="{FF2B5EF4-FFF2-40B4-BE49-F238E27FC236}">
              <a16:creationId xmlns:a16="http://schemas.microsoft.com/office/drawing/2014/main" id="{00000000-0008-0000-0200-00002209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39" name="AutoShape 291">
          <a:extLst>
            <a:ext uri="{FF2B5EF4-FFF2-40B4-BE49-F238E27FC236}">
              <a16:creationId xmlns:a16="http://schemas.microsoft.com/office/drawing/2014/main" id="{00000000-0008-0000-0200-00002309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340" name="AutoShape 292">
          <a:extLst>
            <a:ext uri="{FF2B5EF4-FFF2-40B4-BE49-F238E27FC236}">
              <a16:creationId xmlns:a16="http://schemas.microsoft.com/office/drawing/2014/main" id="{00000000-0008-0000-0200-00002409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341" name="AutoShape 293">
          <a:extLst>
            <a:ext uri="{FF2B5EF4-FFF2-40B4-BE49-F238E27FC236}">
              <a16:creationId xmlns:a16="http://schemas.microsoft.com/office/drawing/2014/main" id="{00000000-0008-0000-0200-00002509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2342" name="AutoShape 294">
          <a:extLst>
            <a:ext uri="{FF2B5EF4-FFF2-40B4-BE49-F238E27FC236}">
              <a16:creationId xmlns:a16="http://schemas.microsoft.com/office/drawing/2014/main" id="{00000000-0008-0000-0200-00002609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3</xdr:row>
      <xdr:rowOff>0</xdr:rowOff>
    </xdr:from>
    <xdr:to>
      <xdr:col>35</xdr:col>
      <xdr:colOff>714375</xdr:colOff>
      <xdr:row>4</xdr:row>
      <xdr:rowOff>104775</xdr:rowOff>
    </xdr:to>
    <xdr:sp macro="" textlink="">
      <xdr:nvSpPr>
        <xdr:cNvPr id="2343" name="AutoShape 295">
          <a:extLst>
            <a:ext uri="{FF2B5EF4-FFF2-40B4-BE49-F238E27FC236}">
              <a16:creationId xmlns:a16="http://schemas.microsoft.com/office/drawing/2014/main" id="{00000000-0008-0000-0200-00002709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44" name="AutoShape 296">
          <a:extLst>
            <a:ext uri="{FF2B5EF4-FFF2-40B4-BE49-F238E27FC236}">
              <a16:creationId xmlns:a16="http://schemas.microsoft.com/office/drawing/2014/main" id="{00000000-0008-0000-0200-00002809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345" name="AutoShape 297">
          <a:extLst>
            <a:ext uri="{FF2B5EF4-FFF2-40B4-BE49-F238E27FC236}">
              <a16:creationId xmlns:a16="http://schemas.microsoft.com/office/drawing/2014/main" id="{00000000-0008-0000-0200-00002909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46" name="AutoShape 298">
          <a:extLst>
            <a:ext uri="{FF2B5EF4-FFF2-40B4-BE49-F238E27FC236}">
              <a16:creationId xmlns:a16="http://schemas.microsoft.com/office/drawing/2014/main" id="{00000000-0008-0000-0200-00002A09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347" name="AutoShape 299">
          <a:extLst>
            <a:ext uri="{FF2B5EF4-FFF2-40B4-BE49-F238E27FC236}">
              <a16:creationId xmlns:a16="http://schemas.microsoft.com/office/drawing/2014/main" id="{00000000-0008-0000-0200-00002B09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48" name="AutoShape 300">
          <a:extLst>
            <a:ext uri="{FF2B5EF4-FFF2-40B4-BE49-F238E27FC236}">
              <a16:creationId xmlns:a16="http://schemas.microsoft.com/office/drawing/2014/main" id="{00000000-0008-0000-0200-00002C09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49" name="AutoShape 301">
          <a:extLst>
            <a:ext uri="{FF2B5EF4-FFF2-40B4-BE49-F238E27FC236}">
              <a16:creationId xmlns:a16="http://schemas.microsoft.com/office/drawing/2014/main" id="{00000000-0008-0000-0200-00002D09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350" name="AutoShape 302">
          <a:extLst>
            <a:ext uri="{FF2B5EF4-FFF2-40B4-BE49-F238E27FC236}">
              <a16:creationId xmlns:a16="http://schemas.microsoft.com/office/drawing/2014/main" id="{00000000-0008-0000-0200-00002E09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51" name="AutoShape 303">
          <a:extLst>
            <a:ext uri="{FF2B5EF4-FFF2-40B4-BE49-F238E27FC236}">
              <a16:creationId xmlns:a16="http://schemas.microsoft.com/office/drawing/2014/main" id="{00000000-0008-0000-0200-00002F09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52" name="AutoShape 304">
          <a:extLst>
            <a:ext uri="{FF2B5EF4-FFF2-40B4-BE49-F238E27FC236}">
              <a16:creationId xmlns:a16="http://schemas.microsoft.com/office/drawing/2014/main" id="{00000000-0008-0000-0200-00003009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353" name="AutoShape 305">
          <a:extLst>
            <a:ext uri="{FF2B5EF4-FFF2-40B4-BE49-F238E27FC236}">
              <a16:creationId xmlns:a16="http://schemas.microsoft.com/office/drawing/2014/main" id="{00000000-0008-0000-0200-00003109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54" name="AutoShape 306">
          <a:extLst>
            <a:ext uri="{FF2B5EF4-FFF2-40B4-BE49-F238E27FC236}">
              <a16:creationId xmlns:a16="http://schemas.microsoft.com/office/drawing/2014/main" id="{00000000-0008-0000-0200-00003209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55" name="AutoShape 307">
          <a:extLst>
            <a:ext uri="{FF2B5EF4-FFF2-40B4-BE49-F238E27FC236}">
              <a16:creationId xmlns:a16="http://schemas.microsoft.com/office/drawing/2014/main" id="{00000000-0008-0000-0200-00003309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56" name="AutoShape 308">
          <a:extLst>
            <a:ext uri="{FF2B5EF4-FFF2-40B4-BE49-F238E27FC236}">
              <a16:creationId xmlns:a16="http://schemas.microsoft.com/office/drawing/2014/main" id="{00000000-0008-0000-0200-00003409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57" name="AutoShape 309">
          <a:extLst>
            <a:ext uri="{FF2B5EF4-FFF2-40B4-BE49-F238E27FC236}">
              <a16:creationId xmlns:a16="http://schemas.microsoft.com/office/drawing/2014/main" id="{00000000-0008-0000-0200-00003509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58" name="AutoShape 310">
          <a:extLst>
            <a:ext uri="{FF2B5EF4-FFF2-40B4-BE49-F238E27FC236}">
              <a16:creationId xmlns:a16="http://schemas.microsoft.com/office/drawing/2014/main" id="{00000000-0008-0000-0200-00003609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59" name="AutoShape 311">
          <a:extLst>
            <a:ext uri="{FF2B5EF4-FFF2-40B4-BE49-F238E27FC236}">
              <a16:creationId xmlns:a16="http://schemas.microsoft.com/office/drawing/2014/main" id="{00000000-0008-0000-0200-00003709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360" name="AutoShape 312">
          <a:extLst>
            <a:ext uri="{FF2B5EF4-FFF2-40B4-BE49-F238E27FC236}">
              <a16:creationId xmlns:a16="http://schemas.microsoft.com/office/drawing/2014/main" id="{00000000-0008-0000-0200-00003809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61" name="AutoShape 313">
          <a:extLst>
            <a:ext uri="{FF2B5EF4-FFF2-40B4-BE49-F238E27FC236}">
              <a16:creationId xmlns:a16="http://schemas.microsoft.com/office/drawing/2014/main" id="{00000000-0008-0000-0200-00003909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62" name="AutoShape 314">
          <a:extLst>
            <a:ext uri="{FF2B5EF4-FFF2-40B4-BE49-F238E27FC236}">
              <a16:creationId xmlns:a16="http://schemas.microsoft.com/office/drawing/2014/main" id="{00000000-0008-0000-0200-00003A09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363" name="AutoShape 315">
          <a:extLst>
            <a:ext uri="{FF2B5EF4-FFF2-40B4-BE49-F238E27FC236}">
              <a16:creationId xmlns:a16="http://schemas.microsoft.com/office/drawing/2014/main" id="{00000000-0008-0000-0200-00003B09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364" name="AutoShape 316">
          <a:extLst>
            <a:ext uri="{FF2B5EF4-FFF2-40B4-BE49-F238E27FC236}">
              <a16:creationId xmlns:a16="http://schemas.microsoft.com/office/drawing/2014/main" id="{00000000-0008-0000-0200-00003C09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65" name="AutoShape 317">
          <a:extLst>
            <a:ext uri="{FF2B5EF4-FFF2-40B4-BE49-F238E27FC236}">
              <a16:creationId xmlns:a16="http://schemas.microsoft.com/office/drawing/2014/main" id="{00000000-0008-0000-0200-00003D09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366" name="AutoShape 318">
          <a:extLst>
            <a:ext uri="{FF2B5EF4-FFF2-40B4-BE49-F238E27FC236}">
              <a16:creationId xmlns:a16="http://schemas.microsoft.com/office/drawing/2014/main" id="{00000000-0008-0000-0200-00003E09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67" name="AutoShape 319">
          <a:extLst>
            <a:ext uri="{FF2B5EF4-FFF2-40B4-BE49-F238E27FC236}">
              <a16:creationId xmlns:a16="http://schemas.microsoft.com/office/drawing/2014/main" id="{00000000-0008-0000-0200-00003F09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68" name="AutoShape 320">
          <a:extLst>
            <a:ext uri="{FF2B5EF4-FFF2-40B4-BE49-F238E27FC236}">
              <a16:creationId xmlns:a16="http://schemas.microsoft.com/office/drawing/2014/main" id="{00000000-0008-0000-0200-00004009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69" name="AutoShape 321">
          <a:extLst>
            <a:ext uri="{FF2B5EF4-FFF2-40B4-BE49-F238E27FC236}">
              <a16:creationId xmlns:a16="http://schemas.microsoft.com/office/drawing/2014/main" id="{00000000-0008-0000-0200-00004109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370" name="AutoShape 322">
          <a:extLst>
            <a:ext uri="{FF2B5EF4-FFF2-40B4-BE49-F238E27FC236}">
              <a16:creationId xmlns:a16="http://schemas.microsoft.com/office/drawing/2014/main" id="{00000000-0008-0000-0200-00004209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71" name="AutoShape 323">
          <a:extLst>
            <a:ext uri="{FF2B5EF4-FFF2-40B4-BE49-F238E27FC236}">
              <a16:creationId xmlns:a16="http://schemas.microsoft.com/office/drawing/2014/main" id="{00000000-0008-0000-0200-00004309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72" name="AutoShape 324">
          <a:extLst>
            <a:ext uri="{FF2B5EF4-FFF2-40B4-BE49-F238E27FC236}">
              <a16:creationId xmlns:a16="http://schemas.microsoft.com/office/drawing/2014/main" id="{00000000-0008-0000-0200-00004409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373" name="AutoShape 325">
          <a:extLst>
            <a:ext uri="{FF2B5EF4-FFF2-40B4-BE49-F238E27FC236}">
              <a16:creationId xmlns:a16="http://schemas.microsoft.com/office/drawing/2014/main" id="{00000000-0008-0000-0200-00004509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74" name="AutoShape 326">
          <a:extLst>
            <a:ext uri="{FF2B5EF4-FFF2-40B4-BE49-F238E27FC236}">
              <a16:creationId xmlns:a16="http://schemas.microsoft.com/office/drawing/2014/main" id="{00000000-0008-0000-0200-00004609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75" name="AutoShape 327">
          <a:extLst>
            <a:ext uri="{FF2B5EF4-FFF2-40B4-BE49-F238E27FC236}">
              <a16:creationId xmlns:a16="http://schemas.microsoft.com/office/drawing/2014/main" id="{00000000-0008-0000-0200-00004709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76" name="AutoShape 328">
          <a:extLst>
            <a:ext uri="{FF2B5EF4-FFF2-40B4-BE49-F238E27FC236}">
              <a16:creationId xmlns:a16="http://schemas.microsoft.com/office/drawing/2014/main" id="{00000000-0008-0000-0200-00004809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77" name="AutoShape 329">
          <a:extLst>
            <a:ext uri="{FF2B5EF4-FFF2-40B4-BE49-F238E27FC236}">
              <a16:creationId xmlns:a16="http://schemas.microsoft.com/office/drawing/2014/main" id="{00000000-0008-0000-0200-00004909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378" name="AutoShape 330">
          <a:extLst>
            <a:ext uri="{FF2B5EF4-FFF2-40B4-BE49-F238E27FC236}">
              <a16:creationId xmlns:a16="http://schemas.microsoft.com/office/drawing/2014/main" id="{00000000-0008-0000-0200-00004A09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79" name="AutoShape 331">
          <a:extLst>
            <a:ext uri="{FF2B5EF4-FFF2-40B4-BE49-F238E27FC236}">
              <a16:creationId xmlns:a16="http://schemas.microsoft.com/office/drawing/2014/main" id="{00000000-0008-0000-0200-00004B09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80" name="AutoShape 332">
          <a:extLst>
            <a:ext uri="{FF2B5EF4-FFF2-40B4-BE49-F238E27FC236}">
              <a16:creationId xmlns:a16="http://schemas.microsoft.com/office/drawing/2014/main" id="{00000000-0008-0000-0200-00004C09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381" name="AutoShape 333">
          <a:extLst>
            <a:ext uri="{FF2B5EF4-FFF2-40B4-BE49-F238E27FC236}">
              <a16:creationId xmlns:a16="http://schemas.microsoft.com/office/drawing/2014/main" id="{00000000-0008-0000-0200-00004D09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382" name="AutoShape 334">
          <a:extLst>
            <a:ext uri="{FF2B5EF4-FFF2-40B4-BE49-F238E27FC236}">
              <a16:creationId xmlns:a16="http://schemas.microsoft.com/office/drawing/2014/main" id="{00000000-0008-0000-0200-00004E09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83" name="AutoShape 335">
          <a:extLst>
            <a:ext uri="{FF2B5EF4-FFF2-40B4-BE49-F238E27FC236}">
              <a16:creationId xmlns:a16="http://schemas.microsoft.com/office/drawing/2014/main" id="{00000000-0008-0000-0200-00004F09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384" name="AutoShape 336">
          <a:extLst>
            <a:ext uri="{FF2B5EF4-FFF2-40B4-BE49-F238E27FC236}">
              <a16:creationId xmlns:a16="http://schemas.microsoft.com/office/drawing/2014/main" id="{00000000-0008-0000-0200-00005009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2385" name="AutoShape 337">
          <a:extLst>
            <a:ext uri="{FF2B5EF4-FFF2-40B4-BE49-F238E27FC236}">
              <a16:creationId xmlns:a16="http://schemas.microsoft.com/office/drawing/2014/main" id="{00000000-0008-0000-0200-00005109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86" name="AutoShape 338">
          <a:extLst>
            <a:ext uri="{FF2B5EF4-FFF2-40B4-BE49-F238E27FC236}">
              <a16:creationId xmlns:a16="http://schemas.microsoft.com/office/drawing/2014/main" id="{00000000-0008-0000-0200-00005209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87" name="AutoShape 339">
          <a:extLst>
            <a:ext uri="{FF2B5EF4-FFF2-40B4-BE49-F238E27FC236}">
              <a16:creationId xmlns:a16="http://schemas.microsoft.com/office/drawing/2014/main" id="{00000000-0008-0000-0200-00005309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88" name="AutoShape 340">
          <a:extLst>
            <a:ext uri="{FF2B5EF4-FFF2-40B4-BE49-F238E27FC236}">
              <a16:creationId xmlns:a16="http://schemas.microsoft.com/office/drawing/2014/main" id="{00000000-0008-0000-0200-00005409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389" name="AutoShape 341">
          <a:extLst>
            <a:ext uri="{FF2B5EF4-FFF2-40B4-BE49-F238E27FC236}">
              <a16:creationId xmlns:a16="http://schemas.microsoft.com/office/drawing/2014/main" id="{00000000-0008-0000-0200-00005509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90" name="AutoShape 342">
          <a:extLst>
            <a:ext uri="{FF2B5EF4-FFF2-40B4-BE49-F238E27FC236}">
              <a16:creationId xmlns:a16="http://schemas.microsoft.com/office/drawing/2014/main" id="{00000000-0008-0000-0200-00005609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391" name="AutoShape 343">
          <a:extLst>
            <a:ext uri="{FF2B5EF4-FFF2-40B4-BE49-F238E27FC236}">
              <a16:creationId xmlns:a16="http://schemas.microsoft.com/office/drawing/2014/main" id="{00000000-0008-0000-0200-00005709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92" name="AutoShape 344">
          <a:extLst>
            <a:ext uri="{FF2B5EF4-FFF2-40B4-BE49-F238E27FC236}">
              <a16:creationId xmlns:a16="http://schemas.microsoft.com/office/drawing/2014/main" id="{00000000-0008-0000-0200-00005809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393" name="AutoShape 345">
          <a:extLst>
            <a:ext uri="{FF2B5EF4-FFF2-40B4-BE49-F238E27FC236}">
              <a16:creationId xmlns:a16="http://schemas.microsoft.com/office/drawing/2014/main" id="{00000000-0008-0000-0200-00005909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394" name="AutoShape 346">
          <a:extLst>
            <a:ext uri="{FF2B5EF4-FFF2-40B4-BE49-F238E27FC236}">
              <a16:creationId xmlns:a16="http://schemas.microsoft.com/office/drawing/2014/main" id="{00000000-0008-0000-0200-00005A09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395" name="AutoShape 347">
          <a:extLst>
            <a:ext uri="{FF2B5EF4-FFF2-40B4-BE49-F238E27FC236}">
              <a16:creationId xmlns:a16="http://schemas.microsoft.com/office/drawing/2014/main" id="{00000000-0008-0000-0200-00005B09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396" name="AutoShape 348">
          <a:extLst>
            <a:ext uri="{FF2B5EF4-FFF2-40B4-BE49-F238E27FC236}">
              <a16:creationId xmlns:a16="http://schemas.microsoft.com/office/drawing/2014/main" id="{00000000-0008-0000-0200-00005C09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2397" name="AutoShape 349">
          <a:extLst>
            <a:ext uri="{FF2B5EF4-FFF2-40B4-BE49-F238E27FC236}">
              <a16:creationId xmlns:a16="http://schemas.microsoft.com/office/drawing/2014/main" id="{00000000-0008-0000-0200-00005D09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98" name="AutoShape 350">
          <a:extLst>
            <a:ext uri="{FF2B5EF4-FFF2-40B4-BE49-F238E27FC236}">
              <a16:creationId xmlns:a16="http://schemas.microsoft.com/office/drawing/2014/main" id="{00000000-0008-0000-0200-00005E09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399" name="AutoShape 351">
          <a:extLst>
            <a:ext uri="{FF2B5EF4-FFF2-40B4-BE49-F238E27FC236}">
              <a16:creationId xmlns:a16="http://schemas.microsoft.com/office/drawing/2014/main" id="{00000000-0008-0000-0200-00005F09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00" name="AutoShape 352">
          <a:extLst>
            <a:ext uri="{FF2B5EF4-FFF2-40B4-BE49-F238E27FC236}">
              <a16:creationId xmlns:a16="http://schemas.microsoft.com/office/drawing/2014/main" id="{00000000-0008-0000-0200-00006009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01" name="AutoShape 353">
          <a:extLst>
            <a:ext uri="{FF2B5EF4-FFF2-40B4-BE49-F238E27FC236}">
              <a16:creationId xmlns:a16="http://schemas.microsoft.com/office/drawing/2014/main" id="{00000000-0008-0000-0200-00006109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402" name="AutoShape 354">
          <a:extLst>
            <a:ext uri="{FF2B5EF4-FFF2-40B4-BE49-F238E27FC236}">
              <a16:creationId xmlns:a16="http://schemas.microsoft.com/office/drawing/2014/main" id="{00000000-0008-0000-0200-00006209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403" name="AutoShape 355">
          <a:extLst>
            <a:ext uri="{FF2B5EF4-FFF2-40B4-BE49-F238E27FC236}">
              <a16:creationId xmlns:a16="http://schemas.microsoft.com/office/drawing/2014/main" id="{00000000-0008-0000-0200-00006309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04" name="AutoShape 356">
          <a:extLst>
            <a:ext uri="{FF2B5EF4-FFF2-40B4-BE49-F238E27FC236}">
              <a16:creationId xmlns:a16="http://schemas.microsoft.com/office/drawing/2014/main" id="{00000000-0008-0000-0200-00006409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05" name="AutoShape 357">
          <a:extLst>
            <a:ext uri="{FF2B5EF4-FFF2-40B4-BE49-F238E27FC236}">
              <a16:creationId xmlns:a16="http://schemas.microsoft.com/office/drawing/2014/main" id="{00000000-0008-0000-0200-00006509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06" name="AutoShape 358">
          <a:extLst>
            <a:ext uri="{FF2B5EF4-FFF2-40B4-BE49-F238E27FC236}">
              <a16:creationId xmlns:a16="http://schemas.microsoft.com/office/drawing/2014/main" id="{00000000-0008-0000-0200-00006609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07" name="AutoShape 359">
          <a:extLst>
            <a:ext uri="{FF2B5EF4-FFF2-40B4-BE49-F238E27FC236}">
              <a16:creationId xmlns:a16="http://schemas.microsoft.com/office/drawing/2014/main" id="{00000000-0008-0000-0200-00006709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408" name="AutoShape 360">
          <a:extLst>
            <a:ext uri="{FF2B5EF4-FFF2-40B4-BE49-F238E27FC236}">
              <a16:creationId xmlns:a16="http://schemas.microsoft.com/office/drawing/2014/main" id="{00000000-0008-0000-0200-00006809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409" name="AutoShape 361">
          <a:extLst>
            <a:ext uri="{FF2B5EF4-FFF2-40B4-BE49-F238E27FC236}">
              <a16:creationId xmlns:a16="http://schemas.microsoft.com/office/drawing/2014/main" id="{00000000-0008-0000-0200-00006909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410" name="AutoShape 362">
          <a:extLst>
            <a:ext uri="{FF2B5EF4-FFF2-40B4-BE49-F238E27FC236}">
              <a16:creationId xmlns:a16="http://schemas.microsoft.com/office/drawing/2014/main" id="{00000000-0008-0000-0200-00006A09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11" name="AutoShape 363">
          <a:extLst>
            <a:ext uri="{FF2B5EF4-FFF2-40B4-BE49-F238E27FC236}">
              <a16:creationId xmlns:a16="http://schemas.microsoft.com/office/drawing/2014/main" id="{00000000-0008-0000-0200-00006B09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12" name="AutoShape 364">
          <a:extLst>
            <a:ext uri="{FF2B5EF4-FFF2-40B4-BE49-F238E27FC236}">
              <a16:creationId xmlns:a16="http://schemas.microsoft.com/office/drawing/2014/main" id="{00000000-0008-0000-0200-00006C09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13" name="AutoShape 365">
          <a:extLst>
            <a:ext uri="{FF2B5EF4-FFF2-40B4-BE49-F238E27FC236}">
              <a16:creationId xmlns:a16="http://schemas.microsoft.com/office/drawing/2014/main" id="{00000000-0008-0000-0200-00006D09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14" name="AutoShape 366">
          <a:extLst>
            <a:ext uri="{FF2B5EF4-FFF2-40B4-BE49-F238E27FC236}">
              <a16:creationId xmlns:a16="http://schemas.microsoft.com/office/drawing/2014/main" id="{00000000-0008-0000-0200-00006E09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415" name="AutoShape 367">
          <a:extLst>
            <a:ext uri="{FF2B5EF4-FFF2-40B4-BE49-F238E27FC236}">
              <a16:creationId xmlns:a16="http://schemas.microsoft.com/office/drawing/2014/main" id="{00000000-0008-0000-0200-00006F09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16" name="AutoShape 368">
          <a:extLst>
            <a:ext uri="{FF2B5EF4-FFF2-40B4-BE49-F238E27FC236}">
              <a16:creationId xmlns:a16="http://schemas.microsoft.com/office/drawing/2014/main" id="{00000000-0008-0000-0200-00007009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17" name="AutoShape 369">
          <a:extLst>
            <a:ext uri="{FF2B5EF4-FFF2-40B4-BE49-F238E27FC236}">
              <a16:creationId xmlns:a16="http://schemas.microsoft.com/office/drawing/2014/main" id="{00000000-0008-0000-0200-00007109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418" name="AutoShape 370">
          <a:extLst>
            <a:ext uri="{FF2B5EF4-FFF2-40B4-BE49-F238E27FC236}">
              <a16:creationId xmlns:a16="http://schemas.microsoft.com/office/drawing/2014/main" id="{00000000-0008-0000-0200-00007209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19" name="AutoShape 371">
          <a:extLst>
            <a:ext uri="{FF2B5EF4-FFF2-40B4-BE49-F238E27FC236}">
              <a16:creationId xmlns:a16="http://schemas.microsoft.com/office/drawing/2014/main" id="{00000000-0008-0000-0200-00007309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420" name="AutoShape 372">
          <a:extLst>
            <a:ext uri="{FF2B5EF4-FFF2-40B4-BE49-F238E27FC236}">
              <a16:creationId xmlns:a16="http://schemas.microsoft.com/office/drawing/2014/main" id="{00000000-0008-0000-0200-00007409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421" name="AutoShape 373">
          <a:extLst>
            <a:ext uri="{FF2B5EF4-FFF2-40B4-BE49-F238E27FC236}">
              <a16:creationId xmlns:a16="http://schemas.microsoft.com/office/drawing/2014/main" id="{00000000-0008-0000-0200-00007509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22" name="AutoShape 374">
          <a:extLst>
            <a:ext uri="{FF2B5EF4-FFF2-40B4-BE49-F238E27FC236}">
              <a16:creationId xmlns:a16="http://schemas.microsoft.com/office/drawing/2014/main" id="{00000000-0008-0000-0200-00007609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23" name="AutoShape 375">
          <a:extLst>
            <a:ext uri="{FF2B5EF4-FFF2-40B4-BE49-F238E27FC236}">
              <a16:creationId xmlns:a16="http://schemas.microsoft.com/office/drawing/2014/main" id="{00000000-0008-0000-0200-00007709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24" name="AutoShape 376">
          <a:extLst>
            <a:ext uri="{FF2B5EF4-FFF2-40B4-BE49-F238E27FC236}">
              <a16:creationId xmlns:a16="http://schemas.microsoft.com/office/drawing/2014/main" id="{00000000-0008-0000-0200-00007809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425" name="AutoShape 377">
          <a:extLst>
            <a:ext uri="{FF2B5EF4-FFF2-40B4-BE49-F238E27FC236}">
              <a16:creationId xmlns:a16="http://schemas.microsoft.com/office/drawing/2014/main" id="{00000000-0008-0000-0200-00007909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26" name="AutoShape 378">
          <a:extLst>
            <a:ext uri="{FF2B5EF4-FFF2-40B4-BE49-F238E27FC236}">
              <a16:creationId xmlns:a16="http://schemas.microsoft.com/office/drawing/2014/main" id="{00000000-0008-0000-0200-00007A09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427" name="AutoShape 379">
          <a:extLst>
            <a:ext uri="{FF2B5EF4-FFF2-40B4-BE49-F238E27FC236}">
              <a16:creationId xmlns:a16="http://schemas.microsoft.com/office/drawing/2014/main" id="{00000000-0008-0000-0200-00007B09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428" name="AutoShape 380">
          <a:extLst>
            <a:ext uri="{FF2B5EF4-FFF2-40B4-BE49-F238E27FC236}">
              <a16:creationId xmlns:a16="http://schemas.microsoft.com/office/drawing/2014/main" id="{00000000-0008-0000-0200-00007C09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29" name="AutoShape 381">
          <a:extLst>
            <a:ext uri="{FF2B5EF4-FFF2-40B4-BE49-F238E27FC236}">
              <a16:creationId xmlns:a16="http://schemas.microsoft.com/office/drawing/2014/main" id="{00000000-0008-0000-0200-00007D09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30" name="AutoShape 382">
          <a:extLst>
            <a:ext uri="{FF2B5EF4-FFF2-40B4-BE49-F238E27FC236}">
              <a16:creationId xmlns:a16="http://schemas.microsoft.com/office/drawing/2014/main" id="{00000000-0008-0000-0200-00007E09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31" name="AutoShape 383">
          <a:extLst>
            <a:ext uri="{FF2B5EF4-FFF2-40B4-BE49-F238E27FC236}">
              <a16:creationId xmlns:a16="http://schemas.microsoft.com/office/drawing/2014/main" id="{00000000-0008-0000-0200-00007F09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432" name="AutoShape 384">
          <a:extLst>
            <a:ext uri="{FF2B5EF4-FFF2-40B4-BE49-F238E27FC236}">
              <a16:creationId xmlns:a16="http://schemas.microsoft.com/office/drawing/2014/main" id="{00000000-0008-0000-0200-00008009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33" name="AutoShape 385">
          <a:extLst>
            <a:ext uri="{FF2B5EF4-FFF2-40B4-BE49-F238E27FC236}">
              <a16:creationId xmlns:a16="http://schemas.microsoft.com/office/drawing/2014/main" id="{00000000-0008-0000-0200-00008109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434" name="AutoShape 386">
          <a:extLst>
            <a:ext uri="{FF2B5EF4-FFF2-40B4-BE49-F238E27FC236}">
              <a16:creationId xmlns:a16="http://schemas.microsoft.com/office/drawing/2014/main" id="{00000000-0008-0000-0200-00008209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35" name="AutoShape 387">
          <a:extLst>
            <a:ext uri="{FF2B5EF4-FFF2-40B4-BE49-F238E27FC236}">
              <a16:creationId xmlns:a16="http://schemas.microsoft.com/office/drawing/2014/main" id="{00000000-0008-0000-0200-00008309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36" name="AutoShape 388">
          <a:extLst>
            <a:ext uri="{FF2B5EF4-FFF2-40B4-BE49-F238E27FC236}">
              <a16:creationId xmlns:a16="http://schemas.microsoft.com/office/drawing/2014/main" id="{00000000-0008-0000-0200-00008409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37" name="AutoShape 389">
          <a:extLst>
            <a:ext uri="{FF2B5EF4-FFF2-40B4-BE49-F238E27FC236}">
              <a16:creationId xmlns:a16="http://schemas.microsoft.com/office/drawing/2014/main" id="{00000000-0008-0000-0200-00008509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438" name="AutoShape 390">
          <a:extLst>
            <a:ext uri="{FF2B5EF4-FFF2-40B4-BE49-F238E27FC236}">
              <a16:creationId xmlns:a16="http://schemas.microsoft.com/office/drawing/2014/main" id="{00000000-0008-0000-0200-00008609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439" name="AutoShape 391">
          <a:extLst>
            <a:ext uri="{FF2B5EF4-FFF2-40B4-BE49-F238E27FC236}">
              <a16:creationId xmlns:a16="http://schemas.microsoft.com/office/drawing/2014/main" id="{00000000-0008-0000-0200-00008709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40" name="AutoShape 392">
          <a:extLst>
            <a:ext uri="{FF2B5EF4-FFF2-40B4-BE49-F238E27FC236}">
              <a16:creationId xmlns:a16="http://schemas.microsoft.com/office/drawing/2014/main" id="{00000000-0008-0000-0200-00008809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41" name="AutoShape 393">
          <a:extLst>
            <a:ext uri="{FF2B5EF4-FFF2-40B4-BE49-F238E27FC236}">
              <a16:creationId xmlns:a16="http://schemas.microsoft.com/office/drawing/2014/main" id="{00000000-0008-0000-0200-00008909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42" name="AutoShape 394">
          <a:extLst>
            <a:ext uri="{FF2B5EF4-FFF2-40B4-BE49-F238E27FC236}">
              <a16:creationId xmlns:a16="http://schemas.microsoft.com/office/drawing/2014/main" id="{00000000-0008-0000-0200-00008A09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443" name="AutoShape 395">
          <a:extLst>
            <a:ext uri="{FF2B5EF4-FFF2-40B4-BE49-F238E27FC236}">
              <a16:creationId xmlns:a16="http://schemas.microsoft.com/office/drawing/2014/main" id="{00000000-0008-0000-0200-00008B09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44" name="AutoShape 396">
          <a:extLst>
            <a:ext uri="{FF2B5EF4-FFF2-40B4-BE49-F238E27FC236}">
              <a16:creationId xmlns:a16="http://schemas.microsoft.com/office/drawing/2014/main" id="{00000000-0008-0000-0200-00008C09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45" name="AutoShape 397">
          <a:extLst>
            <a:ext uri="{FF2B5EF4-FFF2-40B4-BE49-F238E27FC236}">
              <a16:creationId xmlns:a16="http://schemas.microsoft.com/office/drawing/2014/main" id="{00000000-0008-0000-0200-00008D09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46" name="AutoShape 398">
          <a:extLst>
            <a:ext uri="{FF2B5EF4-FFF2-40B4-BE49-F238E27FC236}">
              <a16:creationId xmlns:a16="http://schemas.microsoft.com/office/drawing/2014/main" id="{00000000-0008-0000-0200-00008E09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447" name="AutoShape 399">
          <a:extLst>
            <a:ext uri="{FF2B5EF4-FFF2-40B4-BE49-F238E27FC236}">
              <a16:creationId xmlns:a16="http://schemas.microsoft.com/office/drawing/2014/main" id="{00000000-0008-0000-0200-00008F09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48" name="AutoShape 400">
          <a:extLst>
            <a:ext uri="{FF2B5EF4-FFF2-40B4-BE49-F238E27FC236}">
              <a16:creationId xmlns:a16="http://schemas.microsoft.com/office/drawing/2014/main" id="{00000000-0008-0000-0200-00009009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49" name="AutoShape 401">
          <a:extLst>
            <a:ext uri="{FF2B5EF4-FFF2-40B4-BE49-F238E27FC236}">
              <a16:creationId xmlns:a16="http://schemas.microsoft.com/office/drawing/2014/main" id="{00000000-0008-0000-0200-00009109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50" name="AutoShape 402">
          <a:extLst>
            <a:ext uri="{FF2B5EF4-FFF2-40B4-BE49-F238E27FC236}">
              <a16:creationId xmlns:a16="http://schemas.microsoft.com/office/drawing/2014/main" id="{00000000-0008-0000-0200-00009209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51" name="AutoShape 403">
          <a:extLst>
            <a:ext uri="{FF2B5EF4-FFF2-40B4-BE49-F238E27FC236}">
              <a16:creationId xmlns:a16="http://schemas.microsoft.com/office/drawing/2014/main" id="{00000000-0008-0000-0200-00009309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452" name="AutoShape 404">
          <a:extLst>
            <a:ext uri="{FF2B5EF4-FFF2-40B4-BE49-F238E27FC236}">
              <a16:creationId xmlns:a16="http://schemas.microsoft.com/office/drawing/2014/main" id="{00000000-0008-0000-0200-00009409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53" name="AutoShape 405">
          <a:extLst>
            <a:ext uri="{FF2B5EF4-FFF2-40B4-BE49-F238E27FC236}">
              <a16:creationId xmlns:a16="http://schemas.microsoft.com/office/drawing/2014/main" id="{00000000-0008-0000-0200-00009509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54" name="AutoShape 406">
          <a:extLst>
            <a:ext uri="{FF2B5EF4-FFF2-40B4-BE49-F238E27FC236}">
              <a16:creationId xmlns:a16="http://schemas.microsoft.com/office/drawing/2014/main" id="{00000000-0008-0000-0200-00009609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55" name="AutoShape 407">
          <a:extLst>
            <a:ext uri="{FF2B5EF4-FFF2-40B4-BE49-F238E27FC236}">
              <a16:creationId xmlns:a16="http://schemas.microsoft.com/office/drawing/2014/main" id="{00000000-0008-0000-0200-00009709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56" name="AutoShape 408">
          <a:extLst>
            <a:ext uri="{FF2B5EF4-FFF2-40B4-BE49-F238E27FC236}">
              <a16:creationId xmlns:a16="http://schemas.microsoft.com/office/drawing/2014/main" id="{00000000-0008-0000-0200-00009809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457" name="AutoShape 409">
          <a:extLst>
            <a:ext uri="{FF2B5EF4-FFF2-40B4-BE49-F238E27FC236}">
              <a16:creationId xmlns:a16="http://schemas.microsoft.com/office/drawing/2014/main" id="{00000000-0008-0000-0200-00009909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58" name="AutoShape 410">
          <a:extLst>
            <a:ext uri="{FF2B5EF4-FFF2-40B4-BE49-F238E27FC236}">
              <a16:creationId xmlns:a16="http://schemas.microsoft.com/office/drawing/2014/main" id="{00000000-0008-0000-0200-00009A09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459" name="AutoShape 411">
          <a:extLst>
            <a:ext uri="{FF2B5EF4-FFF2-40B4-BE49-F238E27FC236}">
              <a16:creationId xmlns:a16="http://schemas.microsoft.com/office/drawing/2014/main" id="{00000000-0008-0000-0200-00009B09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460" name="AutoShape 412">
          <a:extLst>
            <a:ext uri="{FF2B5EF4-FFF2-40B4-BE49-F238E27FC236}">
              <a16:creationId xmlns:a16="http://schemas.microsoft.com/office/drawing/2014/main" id="{00000000-0008-0000-0200-00009C09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461" name="AutoShape 413">
          <a:extLst>
            <a:ext uri="{FF2B5EF4-FFF2-40B4-BE49-F238E27FC236}">
              <a16:creationId xmlns:a16="http://schemas.microsoft.com/office/drawing/2014/main" id="{00000000-0008-0000-0200-00009D09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62" name="AutoShape 414">
          <a:extLst>
            <a:ext uri="{FF2B5EF4-FFF2-40B4-BE49-F238E27FC236}">
              <a16:creationId xmlns:a16="http://schemas.microsoft.com/office/drawing/2014/main" id="{00000000-0008-0000-0200-00009E09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63" name="AutoShape 415">
          <a:extLst>
            <a:ext uri="{FF2B5EF4-FFF2-40B4-BE49-F238E27FC236}">
              <a16:creationId xmlns:a16="http://schemas.microsoft.com/office/drawing/2014/main" id="{00000000-0008-0000-0200-00009F09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64" name="AutoShape 416">
          <a:extLst>
            <a:ext uri="{FF2B5EF4-FFF2-40B4-BE49-F238E27FC236}">
              <a16:creationId xmlns:a16="http://schemas.microsoft.com/office/drawing/2014/main" id="{00000000-0008-0000-0200-0000A009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65" name="AutoShape 417">
          <a:extLst>
            <a:ext uri="{FF2B5EF4-FFF2-40B4-BE49-F238E27FC236}">
              <a16:creationId xmlns:a16="http://schemas.microsoft.com/office/drawing/2014/main" id="{00000000-0008-0000-0200-0000A109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466" name="AutoShape 418">
          <a:extLst>
            <a:ext uri="{FF2B5EF4-FFF2-40B4-BE49-F238E27FC236}">
              <a16:creationId xmlns:a16="http://schemas.microsoft.com/office/drawing/2014/main" id="{00000000-0008-0000-0200-0000A209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67" name="AutoShape 419">
          <a:extLst>
            <a:ext uri="{FF2B5EF4-FFF2-40B4-BE49-F238E27FC236}">
              <a16:creationId xmlns:a16="http://schemas.microsoft.com/office/drawing/2014/main" id="{00000000-0008-0000-0200-0000A309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68" name="AutoShape 420">
          <a:extLst>
            <a:ext uri="{FF2B5EF4-FFF2-40B4-BE49-F238E27FC236}">
              <a16:creationId xmlns:a16="http://schemas.microsoft.com/office/drawing/2014/main" id="{00000000-0008-0000-0200-0000A409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69" name="AutoShape 421">
          <a:extLst>
            <a:ext uri="{FF2B5EF4-FFF2-40B4-BE49-F238E27FC236}">
              <a16:creationId xmlns:a16="http://schemas.microsoft.com/office/drawing/2014/main" id="{00000000-0008-0000-0200-0000A509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70" name="AutoShape 422">
          <a:extLst>
            <a:ext uri="{FF2B5EF4-FFF2-40B4-BE49-F238E27FC236}">
              <a16:creationId xmlns:a16="http://schemas.microsoft.com/office/drawing/2014/main" id="{00000000-0008-0000-0200-0000A609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71" name="AutoShape 423">
          <a:extLst>
            <a:ext uri="{FF2B5EF4-FFF2-40B4-BE49-F238E27FC236}">
              <a16:creationId xmlns:a16="http://schemas.microsoft.com/office/drawing/2014/main" id="{00000000-0008-0000-0200-0000A709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72" name="AutoShape 424">
          <a:extLst>
            <a:ext uri="{FF2B5EF4-FFF2-40B4-BE49-F238E27FC236}">
              <a16:creationId xmlns:a16="http://schemas.microsoft.com/office/drawing/2014/main" id="{00000000-0008-0000-0200-0000A809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73" name="AutoShape 425">
          <a:extLst>
            <a:ext uri="{FF2B5EF4-FFF2-40B4-BE49-F238E27FC236}">
              <a16:creationId xmlns:a16="http://schemas.microsoft.com/office/drawing/2014/main" id="{00000000-0008-0000-0200-0000A909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74" name="AutoShape 426">
          <a:extLst>
            <a:ext uri="{FF2B5EF4-FFF2-40B4-BE49-F238E27FC236}">
              <a16:creationId xmlns:a16="http://schemas.microsoft.com/office/drawing/2014/main" id="{00000000-0008-0000-0200-0000AA09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75" name="AutoShape 427">
          <a:extLst>
            <a:ext uri="{FF2B5EF4-FFF2-40B4-BE49-F238E27FC236}">
              <a16:creationId xmlns:a16="http://schemas.microsoft.com/office/drawing/2014/main" id="{00000000-0008-0000-0200-0000AB09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76" name="AutoShape 428">
          <a:extLst>
            <a:ext uri="{FF2B5EF4-FFF2-40B4-BE49-F238E27FC236}">
              <a16:creationId xmlns:a16="http://schemas.microsoft.com/office/drawing/2014/main" id="{00000000-0008-0000-0200-0000AC09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77" name="AutoShape 429">
          <a:extLst>
            <a:ext uri="{FF2B5EF4-FFF2-40B4-BE49-F238E27FC236}">
              <a16:creationId xmlns:a16="http://schemas.microsoft.com/office/drawing/2014/main" id="{00000000-0008-0000-0200-0000AD09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78" name="AutoShape 430">
          <a:extLst>
            <a:ext uri="{FF2B5EF4-FFF2-40B4-BE49-F238E27FC236}">
              <a16:creationId xmlns:a16="http://schemas.microsoft.com/office/drawing/2014/main" id="{00000000-0008-0000-0200-0000AE09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79" name="AutoShape 431">
          <a:extLst>
            <a:ext uri="{FF2B5EF4-FFF2-40B4-BE49-F238E27FC236}">
              <a16:creationId xmlns:a16="http://schemas.microsoft.com/office/drawing/2014/main" id="{00000000-0008-0000-0200-0000AF09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80" name="AutoShape 432">
          <a:extLst>
            <a:ext uri="{FF2B5EF4-FFF2-40B4-BE49-F238E27FC236}">
              <a16:creationId xmlns:a16="http://schemas.microsoft.com/office/drawing/2014/main" id="{00000000-0008-0000-0200-0000B009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481" name="AutoShape 433">
          <a:extLst>
            <a:ext uri="{FF2B5EF4-FFF2-40B4-BE49-F238E27FC236}">
              <a16:creationId xmlns:a16="http://schemas.microsoft.com/office/drawing/2014/main" id="{00000000-0008-0000-0200-0000B109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482" name="AutoShape 434">
          <a:extLst>
            <a:ext uri="{FF2B5EF4-FFF2-40B4-BE49-F238E27FC236}">
              <a16:creationId xmlns:a16="http://schemas.microsoft.com/office/drawing/2014/main" id="{00000000-0008-0000-0200-0000B209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83" name="AutoShape 435">
          <a:extLst>
            <a:ext uri="{FF2B5EF4-FFF2-40B4-BE49-F238E27FC236}">
              <a16:creationId xmlns:a16="http://schemas.microsoft.com/office/drawing/2014/main" id="{00000000-0008-0000-0200-0000B309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84" name="AutoShape 436">
          <a:extLst>
            <a:ext uri="{FF2B5EF4-FFF2-40B4-BE49-F238E27FC236}">
              <a16:creationId xmlns:a16="http://schemas.microsoft.com/office/drawing/2014/main" id="{00000000-0008-0000-0200-0000B409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485" name="AutoShape 437">
          <a:extLst>
            <a:ext uri="{FF2B5EF4-FFF2-40B4-BE49-F238E27FC236}">
              <a16:creationId xmlns:a16="http://schemas.microsoft.com/office/drawing/2014/main" id="{00000000-0008-0000-0200-0000B509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86" name="AutoShape 438">
          <a:extLst>
            <a:ext uri="{FF2B5EF4-FFF2-40B4-BE49-F238E27FC236}">
              <a16:creationId xmlns:a16="http://schemas.microsoft.com/office/drawing/2014/main" id="{00000000-0008-0000-0200-0000B609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487" name="AutoShape 439">
          <a:extLst>
            <a:ext uri="{FF2B5EF4-FFF2-40B4-BE49-F238E27FC236}">
              <a16:creationId xmlns:a16="http://schemas.microsoft.com/office/drawing/2014/main" id="{00000000-0008-0000-0200-0000B709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488" name="AutoShape 440">
          <a:extLst>
            <a:ext uri="{FF2B5EF4-FFF2-40B4-BE49-F238E27FC236}">
              <a16:creationId xmlns:a16="http://schemas.microsoft.com/office/drawing/2014/main" id="{00000000-0008-0000-0200-0000B809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489" name="AutoShape 441">
          <a:extLst>
            <a:ext uri="{FF2B5EF4-FFF2-40B4-BE49-F238E27FC236}">
              <a16:creationId xmlns:a16="http://schemas.microsoft.com/office/drawing/2014/main" id="{00000000-0008-0000-0200-0000B909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2490" name="AutoShape 442">
          <a:extLst>
            <a:ext uri="{FF2B5EF4-FFF2-40B4-BE49-F238E27FC236}">
              <a16:creationId xmlns:a16="http://schemas.microsoft.com/office/drawing/2014/main" id="{00000000-0008-0000-0200-0000BA09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91" name="AutoShape 443">
          <a:extLst>
            <a:ext uri="{FF2B5EF4-FFF2-40B4-BE49-F238E27FC236}">
              <a16:creationId xmlns:a16="http://schemas.microsoft.com/office/drawing/2014/main" id="{00000000-0008-0000-0200-0000BB09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92" name="AutoShape 444">
          <a:extLst>
            <a:ext uri="{FF2B5EF4-FFF2-40B4-BE49-F238E27FC236}">
              <a16:creationId xmlns:a16="http://schemas.microsoft.com/office/drawing/2014/main" id="{00000000-0008-0000-0200-0000BC09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93" name="AutoShape 445">
          <a:extLst>
            <a:ext uri="{FF2B5EF4-FFF2-40B4-BE49-F238E27FC236}">
              <a16:creationId xmlns:a16="http://schemas.microsoft.com/office/drawing/2014/main" id="{00000000-0008-0000-0200-0000BD09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94" name="AutoShape 446">
          <a:extLst>
            <a:ext uri="{FF2B5EF4-FFF2-40B4-BE49-F238E27FC236}">
              <a16:creationId xmlns:a16="http://schemas.microsoft.com/office/drawing/2014/main" id="{00000000-0008-0000-0200-0000BE09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95" name="AutoShape 447">
          <a:extLst>
            <a:ext uri="{FF2B5EF4-FFF2-40B4-BE49-F238E27FC236}">
              <a16:creationId xmlns:a16="http://schemas.microsoft.com/office/drawing/2014/main" id="{00000000-0008-0000-0200-0000BF09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496" name="AutoShape 448">
          <a:extLst>
            <a:ext uri="{FF2B5EF4-FFF2-40B4-BE49-F238E27FC236}">
              <a16:creationId xmlns:a16="http://schemas.microsoft.com/office/drawing/2014/main" id="{00000000-0008-0000-0200-0000C009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497" name="AutoShape 449">
          <a:extLst>
            <a:ext uri="{FF2B5EF4-FFF2-40B4-BE49-F238E27FC236}">
              <a16:creationId xmlns:a16="http://schemas.microsoft.com/office/drawing/2014/main" id="{00000000-0008-0000-0200-0000C109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498" name="AutoShape 450">
          <a:extLst>
            <a:ext uri="{FF2B5EF4-FFF2-40B4-BE49-F238E27FC236}">
              <a16:creationId xmlns:a16="http://schemas.microsoft.com/office/drawing/2014/main" id="{00000000-0008-0000-0200-0000C209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499" name="AutoShape 451">
          <a:extLst>
            <a:ext uri="{FF2B5EF4-FFF2-40B4-BE49-F238E27FC236}">
              <a16:creationId xmlns:a16="http://schemas.microsoft.com/office/drawing/2014/main" id="{00000000-0008-0000-0200-0000C309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2500" name="AutoShape 452">
          <a:extLst>
            <a:ext uri="{FF2B5EF4-FFF2-40B4-BE49-F238E27FC236}">
              <a16:creationId xmlns:a16="http://schemas.microsoft.com/office/drawing/2014/main" id="{00000000-0008-0000-0200-0000C409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01" name="AutoShape 453">
          <a:extLst>
            <a:ext uri="{FF2B5EF4-FFF2-40B4-BE49-F238E27FC236}">
              <a16:creationId xmlns:a16="http://schemas.microsoft.com/office/drawing/2014/main" id="{00000000-0008-0000-0200-0000C509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502" name="AutoShape 454">
          <a:extLst>
            <a:ext uri="{FF2B5EF4-FFF2-40B4-BE49-F238E27FC236}">
              <a16:creationId xmlns:a16="http://schemas.microsoft.com/office/drawing/2014/main" id="{00000000-0008-0000-0200-0000C609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03" name="AutoShape 455">
          <a:extLst>
            <a:ext uri="{FF2B5EF4-FFF2-40B4-BE49-F238E27FC236}">
              <a16:creationId xmlns:a16="http://schemas.microsoft.com/office/drawing/2014/main" id="{00000000-0008-0000-0200-0000C709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04" name="AutoShape 456">
          <a:extLst>
            <a:ext uri="{FF2B5EF4-FFF2-40B4-BE49-F238E27FC236}">
              <a16:creationId xmlns:a16="http://schemas.microsoft.com/office/drawing/2014/main" id="{00000000-0008-0000-0200-0000C809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05" name="AutoShape 457">
          <a:extLst>
            <a:ext uri="{FF2B5EF4-FFF2-40B4-BE49-F238E27FC236}">
              <a16:creationId xmlns:a16="http://schemas.microsoft.com/office/drawing/2014/main" id="{00000000-0008-0000-0200-0000C909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06" name="AutoShape 458">
          <a:extLst>
            <a:ext uri="{FF2B5EF4-FFF2-40B4-BE49-F238E27FC236}">
              <a16:creationId xmlns:a16="http://schemas.microsoft.com/office/drawing/2014/main" id="{00000000-0008-0000-0200-0000CA09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07" name="AutoShape 459">
          <a:extLst>
            <a:ext uri="{FF2B5EF4-FFF2-40B4-BE49-F238E27FC236}">
              <a16:creationId xmlns:a16="http://schemas.microsoft.com/office/drawing/2014/main" id="{00000000-0008-0000-0200-0000CB09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508" name="AutoShape 460">
          <a:extLst>
            <a:ext uri="{FF2B5EF4-FFF2-40B4-BE49-F238E27FC236}">
              <a16:creationId xmlns:a16="http://schemas.microsoft.com/office/drawing/2014/main" id="{00000000-0008-0000-0200-0000CC09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09" name="AutoShape 461">
          <a:extLst>
            <a:ext uri="{FF2B5EF4-FFF2-40B4-BE49-F238E27FC236}">
              <a16:creationId xmlns:a16="http://schemas.microsoft.com/office/drawing/2014/main" id="{00000000-0008-0000-0200-0000CD09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10" name="AutoShape 462">
          <a:extLst>
            <a:ext uri="{FF2B5EF4-FFF2-40B4-BE49-F238E27FC236}">
              <a16:creationId xmlns:a16="http://schemas.microsoft.com/office/drawing/2014/main" id="{00000000-0008-0000-0200-0000CE09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11" name="AutoShape 463">
          <a:extLst>
            <a:ext uri="{FF2B5EF4-FFF2-40B4-BE49-F238E27FC236}">
              <a16:creationId xmlns:a16="http://schemas.microsoft.com/office/drawing/2014/main" id="{00000000-0008-0000-0200-0000CF09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512" name="AutoShape 464">
          <a:extLst>
            <a:ext uri="{FF2B5EF4-FFF2-40B4-BE49-F238E27FC236}">
              <a16:creationId xmlns:a16="http://schemas.microsoft.com/office/drawing/2014/main" id="{00000000-0008-0000-0200-0000D009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513" name="AutoShape 465">
          <a:extLst>
            <a:ext uri="{FF2B5EF4-FFF2-40B4-BE49-F238E27FC236}">
              <a16:creationId xmlns:a16="http://schemas.microsoft.com/office/drawing/2014/main" id="{00000000-0008-0000-0200-0000D109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14" name="AutoShape 466">
          <a:extLst>
            <a:ext uri="{FF2B5EF4-FFF2-40B4-BE49-F238E27FC236}">
              <a16:creationId xmlns:a16="http://schemas.microsoft.com/office/drawing/2014/main" id="{00000000-0008-0000-0200-0000D209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15" name="AutoShape 467">
          <a:extLst>
            <a:ext uri="{FF2B5EF4-FFF2-40B4-BE49-F238E27FC236}">
              <a16:creationId xmlns:a16="http://schemas.microsoft.com/office/drawing/2014/main" id="{00000000-0008-0000-0200-0000D309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16" name="AutoShape 468">
          <a:extLst>
            <a:ext uri="{FF2B5EF4-FFF2-40B4-BE49-F238E27FC236}">
              <a16:creationId xmlns:a16="http://schemas.microsoft.com/office/drawing/2014/main" id="{00000000-0008-0000-0200-0000D409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517" name="AutoShape 469">
          <a:extLst>
            <a:ext uri="{FF2B5EF4-FFF2-40B4-BE49-F238E27FC236}">
              <a16:creationId xmlns:a16="http://schemas.microsoft.com/office/drawing/2014/main" id="{00000000-0008-0000-0200-0000D509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18" name="AutoShape 470">
          <a:extLst>
            <a:ext uri="{FF2B5EF4-FFF2-40B4-BE49-F238E27FC236}">
              <a16:creationId xmlns:a16="http://schemas.microsoft.com/office/drawing/2014/main" id="{00000000-0008-0000-0200-0000D609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19" name="AutoShape 471">
          <a:extLst>
            <a:ext uri="{FF2B5EF4-FFF2-40B4-BE49-F238E27FC236}">
              <a16:creationId xmlns:a16="http://schemas.microsoft.com/office/drawing/2014/main" id="{00000000-0008-0000-0200-0000D709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20" name="AutoShape 472">
          <a:extLst>
            <a:ext uri="{FF2B5EF4-FFF2-40B4-BE49-F238E27FC236}">
              <a16:creationId xmlns:a16="http://schemas.microsoft.com/office/drawing/2014/main" id="{00000000-0008-0000-0200-0000D809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21" name="AutoShape 473">
          <a:extLst>
            <a:ext uri="{FF2B5EF4-FFF2-40B4-BE49-F238E27FC236}">
              <a16:creationId xmlns:a16="http://schemas.microsoft.com/office/drawing/2014/main" id="{00000000-0008-0000-0200-0000D909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22" name="AutoShape 474">
          <a:extLst>
            <a:ext uri="{FF2B5EF4-FFF2-40B4-BE49-F238E27FC236}">
              <a16:creationId xmlns:a16="http://schemas.microsoft.com/office/drawing/2014/main" id="{00000000-0008-0000-0200-0000DA09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23" name="AutoShape 475">
          <a:extLst>
            <a:ext uri="{FF2B5EF4-FFF2-40B4-BE49-F238E27FC236}">
              <a16:creationId xmlns:a16="http://schemas.microsoft.com/office/drawing/2014/main" id="{00000000-0008-0000-0200-0000DB09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524" name="AutoShape 476">
          <a:extLst>
            <a:ext uri="{FF2B5EF4-FFF2-40B4-BE49-F238E27FC236}">
              <a16:creationId xmlns:a16="http://schemas.microsoft.com/office/drawing/2014/main" id="{00000000-0008-0000-0200-0000DC09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25" name="AutoShape 477">
          <a:extLst>
            <a:ext uri="{FF2B5EF4-FFF2-40B4-BE49-F238E27FC236}">
              <a16:creationId xmlns:a16="http://schemas.microsoft.com/office/drawing/2014/main" id="{00000000-0008-0000-0200-0000DD09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26" name="AutoShape 478">
          <a:extLst>
            <a:ext uri="{FF2B5EF4-FFF2-40B4-BE49-F238E27FC236}">
              <a16:creationId xmlns:a16="http://schemas.microsoft.com/office/drawing/2014/main" id="{00000000-0008-0000-0200-0000DE09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527" name="AutoShape 479">
          <a:extLst>
            <a:ext uri="{FF2B5EF4-FFF2-40B4-BE49-F238E27FC236}">
              <a16:creationId xmlns:a16="http://schemas.microsoft.com/office/drawing/2014/main" id="{00000000-0008-0000-0200-0000DF09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28" name="AutoShape 480">
          <a:extLst>
            <a:ext uri="{FF2B5EF4-FFF2-40B4-BE49-F238E27FC236}">
              <a16:creationId xmlns:a16="http://schemas.microsoft.com/office/drawing/2014/main" id="{00000000-0008-0000-0200-0000E009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29" name="AutoShape 481">
          <a:extLst>
            <a:ext uri="{FF2B5EF4-FFF2-40B4-BE49-F238E27FC236}">
              <a16:creationId xmlns:a16="http://schemas.microsoft.com/office/drawing/2014/main" id="{00000000-0008-0000-0200-0000E109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30" name="AutoShape 482">
          <a:extLst>
            <a:ext uri="{FF2B5EF4-FFF2-40B4-BE49-F238E27FC236}">
              <a16:creationId xmlns:a16="http://schemas.microsoft.com/office/drawing/2014/main" id="{00000000-0008-0000-0200-0000E209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531" name="AutoShape 483">
          <a:extLst>
            <a:ext uri="{FF2B5EF4-FFF2-40B4-BE49-F238E27FC236}">
              <a16:creationId xmlns:a16="http://schemas.microsoft.com/office/drawing/2014/main" id="{00000000-0008-0000-0200-0000E309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32" name="AutoShape 484">
          <a:extLst>
            <a:ext uri="{FF2B5EF4-FFF2-40B4-BE49-F238E27FC236}">
              <a16:creationId xmlns:a16="http://schemas.microsoft.com/office/drawing/2014/main" id="{00000000-0008-0000-0200-0000E409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33" name="AutoShape 485">
          <a:extLst>
            <a:ext uri="{FF2B5EF4-FFF2-40B4-BE49-F238E27FC236}">
              <a16:creationId xmlns:a16="http://schemas.microsoft.com/office/drawing/2014/main" id="{00000000-0008-0000-0200-0000E509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34" name="AutoShape 486">
          <a:extLst>
            <a:ext uri="{FF2B5EF4-FFF2-40B4-BE49-F238E27FC236}">
              <a16:creationId xmlns:a16="http://schemas.microsoft.com/office/drawing/2014/main" id="{00000000-0008-0000-0200-0000E609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535" name="AutoShape 487">
          <a:extLst>
            <a:ext uri="{FF2B5EF4-FFF2-40B4-BE49-F238E27FC236}">
              <a16:creationId xmlns:a16="http://schemas.microsoft.com/office/drawing/2014/main" id="{00000000-0008-0000-0200-0000E709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36" name="AutoShape 488">
          <a:extLst>
            <a:ext uri="{FF2B5EF4-FFF2-40B4-BE49-F238E27FC236}">
              <a16:creationId xmlns:a16="http://schemas.microsoft.com/office/drawing/2014/main" id="{00000000-0008-0000-0200-0000E809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37" name="AutoShape 489">
          <a:extLst>
            <a:ext uri="{FF2B5EF4-FFF2-40B4-BE49-F238E27FC236}">
              <a16:creationId xmlns:a16="http://schemas.microsoft.com/office/drawing/2014/main" id="{00000000-0008-0000-0200-0000E909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38" name="AutoShape 490">
          <a:extLst>
            <a:ext uri="{FF2B5EF4-FFF2-40B4-BE49-F238E27FC236}">
              <a16:creationId xmlns:a16="http://schemas.microsoft.com/office/drawing/2014/main" id="{00000000-0008-0000-0200-0000EA09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539" name="AutoShape 491">
          <a:extLst>
            <a:ext uri="{FF2B5EF4-FFF2-40B4-BE49-F238E27FC236}">
              <a16:creationId xmlns:a16="http://schemas.microsoft.com/office/drawing/2014/main" id="{00000000-0008-0000-0200-0000EB09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40" name="AutoShape 492">
          <a:extLst>
            <a:ext uri="{FF2B5EF4-FFF2-40B4-BE49-F238E27FC236}">
              <a16:creationId xmlns:a16="http://schemas.microsoft.com/office/drawing/2014/main" id="{00000000-0008-0000-0200-0000EC09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41" name="AutoShape 493">
          <a:extLst>
            <a:ext uri="{FF2B5EF4-FFF2-40B4-BE49-F238E27FC236}">
              <a16:creationId xmlns:a16="http://schemas.microsoft.com/office/drawing/2014/main" id="{00000000-0008-0000-0200-0000ED09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42" name="AutoShape 494">
          <a:extLst>
            <a:ext uri="{FF2B5EF4-FFF2-40B4-BE49-F238E27FC236}">
              <a16:creationId xmlns:a16="http://schemas.microsoft.com/office/drawing/2014/main" id="{00000000-0008-0000-0200-0000EE09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543" name="AutoShape 495">
          <a:extLst>
            <a:ext uri="{FF2B5EF4-FFF2-40B4-BE49-F238E27FC236}">
              <a16:creationId xmlns:a16="http://schemas.microsoft.com/office/drawing/2014/main" id="{00000000-0008-0000-0200-0000EF09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3</xdr:row>
      <xdr:rowOff>0</xdr:rowOff>
    </xdr:from>
    <xdr:to>
      <xdr:col>64</xdr:col>
      <xdr:colOff>619125</xdr:colOff>
      <xdr:row>4</xdr:row>
      <xdr:rowOff>104775</xdr:rowOff>
    </xdr:to>
    <xdr:sp macro="" textlink="">
      <xdr:nvSpPr>
        <xdr:cNvPr id="2544" name="AutoShape 496">
          <a:extLst>
            <a:ext uri="{FF2B5EF4-FFF2-40B4-BE49-F238E27FC236}">
              <a16:creationId xmlns:a16="http://schemas.microsoft.com/office/drawing/2014/main" id="{00000000-0008-0000-0200-0000F009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545" name="AutoShape 497">
          <a:extLst>
            <a:ext uri="{FF2B5EF4-FFF2-40B4-BE49-F238E27FC236}">
              <a16:creationId xmlns:a16="http://schemas.microsoft.com/office/drawing/2014/main" id="{00000000-0008-0000-0200-0000F109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46" name="AutoShape 498">
          <a:extLst>
            <a:ext uri="{FF2B5EF4-FFF2-40B4-BE49-F238E27FC236}">
              <a16:creationId xmlns:a16="http://schemas.microsoft.com/office/drawing/2014/main" id="{00000000-0008-0000-0200-0000F209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47" name="AutoShape 499">
          <a:extLst>
            <a:ext uri="{FF2B5EF4-FFF2-40B4-BE49-F238E27FC236}">
              <a16:creationId xmlns:a16="http://schemas.microsoft.com/office/drawing/2014/main" id="{00000000-0008-0000-0200-0000F309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48" name="AutoShape 500">
          <a:extLst>
            <a:ext uri="{FF2B5EF4-FFF2-40B4-BE49-F238E27FC236}">
              <a16:creationId xmlns:a16="http://schemas.microsoft.com/office/drawing/2014/main" id="{00000000-0008-0000-0200-0000F409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549" name="AutoShape 501">
          <a:extLst>
            <a:ext uri="{FF2B5EF4-FFF2-40B4-BE49-F238E27FC236}">
              <a16:creationId xmlns:a16="http://schemas.microsoft.com/office/drawing/2014/main" id="{00000000-0008-0000-0200-0000F509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50" name="AutoShape 502">
          <a:extLst>
            <a:ext uri="{FF2B5EF4-FFF2-40B4-BE49-F238E27FC236}">
              <a16:creationId xmlns:a16="http://schemas.microsoft.com/office/drawing/2014/main" id="{00000000-0008-0000-0200-0000F609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51" name="AutoShape 503">
          <a:extLst>
            <a:ext uri="{FF2B5EF4-FFF2-40B4-BE49-F238E27FC236}">
              <a16:creationId xmlns:a16="http://schemas.microsoft.com/office/drawing/2014/main" id="{00000000-0008-0000-0200-0000F709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52" name="AutoShape 504">
          <a:extLst>
            <a:ext uri="{FF2B5EF4-FFF2-40B4-BE49-F238E27FC236}">
              <a16:creationId xmlns:a16="http://schemas.microsoft.com/office/drawing/2014/main" id="{00000000-0008-0000-0200-0000F809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553" name="AutoShape 505">
          <a:extLst>
            <a:ext uri="{FF2B5EF4-FFF2-40B4-BE49-F238E27FC236}">
              <a16:creationId xmlns:a16="http://schemas.microsoft.com/office/drawing/2014/main" id="{00000000-0008-0000-0200-0000F909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554" name="AutoShape 506">
          <a:extLst>
            <a:ext uri="{FF2B5EF4-FFF2-40B4-BE49-F238E27FC236}">
              <a16:creationId xmlns:a16="http://schemas.microsoft.com/office/drawing/2014/main" id="{00000000-0008-0000-0200-0000FA090000}"/>
            </a:ext>
          </a:extLst>
        </xdr:cNvPr>
        <xdr:cNvSpPr>
          <a:spLocks noChangeAspect="1" noChangeArrowheads="1"/>
        </xdr:cNvSpPr>
      </xdr:nvSpPr>
      <xdr:spPr bwMode="auto">
        <a:xfrm>
          <a:off x="511302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555" name="AutoShape 507">
          <a:extLst>
            <a:ext uri="{FF2B5EF4-FFF2-40B4-BE49-F238E27FC236}">
              <a16:creationId xmlns:a16="http://schemas.microsoft.com/office/drawing/2014/main" id="{00000000-0008-0000-0200-0000FB090000}"/>
            </a:ext>
          </a:extLst>
        </xdr:cNvPr>
        <xdr:cNvSpPr>
          <a:spLocks noChangeAspect="1" noChangeArrowheads="1"/>
        </xdr:cNvSpPr>
      </xdr:nvSpPr>
      <xdr:spPr bwMode="auto">
        <a:xfrm>
          <a:off x="514445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56" name="AutoShape 508">
          <a:extLst>
            <a:ext uri="{FF2B5EF4-FFF2-40B4-BE49-F238E27FC236}">
              <a16:creationId xmlns:a16="http://schemas.microsoft.com/office/drawing/2014/main" id="{00000000-0008-0000-0200-0000FC09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57" name="AutoShape 509">
          <a:extLst>
            <a:ext uri="{FF2B5EF4-FFF2-40B4-BE49-F238E27FC236}">
              <a16:creationId xmlns:a16="http://schemas.microsoft.com/office/drawing/2014/main" id="{00000000-0008-0000-0200-0000FD090000}"/>
            </a:ext>
          </a:extLst>
        </xdr:cNvPr>
        <xdr:cNvSpPr>
          <a:spLocks noChangeAspect="1" noChangeArrowheads="1"/>
        </xdr:cNvSpPr>
      </xdr:nvSpPr>
      <xdr:spPr bwMode="auto">
        <a:xfrm>
          <a:off x="6940867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58" name="AutoShape 510">
          <a:extLst>
            <a:ext uri="{FF2B5EF4-FFF2-40B4-BE49-F238E27FC236}">
              <a16:creationId xmlns:a16="http://schemas.microsoft.com/office/drawing/2014/main" id="{00000000-0008-0000-0200-0000FE09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559" name="AutoShape 511">
          <a:extLst>
            <a:ext uri="{FF2B5EF4-FFF2-40B4-BE49-F238E27FC236}">
              <a16:creationId xmlns:a16="http://schemas.microsoft.com/office/drawing/2014/main" id="{00000000-0008-0000-0200-0000FF09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560" name="AutoShape 512">
          <a:extLst>
            <a:ext uri="{FF2B5EF4-FFF2-40B4-BE49-F238E27FC236}">
              <a16:creationId xmlns:a16="http://schemas.microsoft.com/office/drawing/2014/main" id="{00000000-0008-0000-0200-0000000A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561" name="AutoShape 513">
          <a:extLst>
            <a:ext uri="{FF2B5EF4-FFF2-40B4-BE49-F238E27FC236}">
              <a16:creationId xmlns:a16="http://schemas.microsoft.com/office/drawing/2014/main" id="{00000000-0008-0000-0200-0000010A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62" name="AutoShape 514">
          <a:extLst>
            <a:ext uri="{FF2B5EF4-FFF2-40B4-BE49-F238E27FC236}">
              <a16:creationId xmlns:a16="http://schemas.microsoft.com/office/drawing/2014/main" id="{00000000-0008-0000-0200-0000020A0000}"/>
            </a:ext>
          </a:extLst>
        </xdr:cNvPr>
        <xdr:cNvSpPr>
          <a:spLocks noChangeAspect="1" noChangeArrowheads="1"/>
        </xdr:cNvSpPr>
      </xdr:nvSpPr>
      <xdr:spPr bwMode="auto">
        <a:xfrm>
          <a:off x="687324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63" name="AutoShape 515">
          <a:extLst>
            <a:ext uri="{FF2B5EF4-FFF2-40B4-BE49-F238E27FC236}">
              <a16:creationId xmlns:a16="http://schemas.microsoft.com/office/drawing/2014/main" id="{00000000-0008-0000-0200-0000030A0000}"/>
            </a:ext>
          </a:extLst>
        </xdr:cNvPr>
        <xdr:cNvSpPr>
          <a:spLocks noChangeAspect="1" noChangeArrowheads="1"/>
        </xdr:cNvSpPr>
      </xdr:nvSpPr>
      <xdr:spPr bwMode="auto">
        <a:xfrm>
          <a:off x="6940867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64" name="AutoShape 516">
          <a:extLst>
            <a:ext uri="{FF2B5EF4-FFF2-40B4-BE49-F238E27FC236}">
              <a16:creationId xmlns:a16="http://schemas.microsoft.com/office/drawing/2014/main" id="{00000000-0008-0000-0200-0000040A0000}"/>
            </a:ext>
          </a:extLst>
        </xdr:cNvPr>
        <xdr:cNvSpPr>
          <a:spLocks noChangeAspect="1" noChangeArrowheads="1"/>
        </xdr:cNvSpPr>
      </xdr:nvSpPr>
      <xdr:spPr bwMode="auto">
        <a:xfrm>
          <a:off x="1122521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565" name="AutoShape 517">
          <a:extLst>
            <a:ext uri="{FF2B5EF4-FFF2-40B4-BE49-F238E27FC236}">
              <a16:creationId xmlns:a16="http://schemas.microsoft.com/office/drawing/2014/main" id="{00000000-0008-0000-0200-0000050A0000}"/>
            </a:ext>
          </a:extLst>
        </xdr:cNvPr>
        <xdr:cNvSpPr>
          <a:spLocks noChangeAspect="1" noChangeArrowheads="1"/>
        </xdr:cNvSpPr>
      </xdr:nvSpPr>
      <xdr:spPr bwMode="auto">
        <a:xfrm>
          <a:off x="1183862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566" name="AutoShape 518">
          <a:extLst>
            <a:ext uri="{FF2B5EF4-FFF2-40B4-BE49-F238E27FC236}">
              <a16:creationId xmlns:a16="http://schemas.microsoft.com/office/drawing/2014/main" id="{00000000-0008-0000-0200-0000060A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67" name="AutoShape 519">
          <a:extLst>
            <a:ext uri="{FF2B5EF4-FFF2-40B4-BE49-F238E27FC236}">
              <a16:creationId xmlns:a16="http://schemas.microsoft.com/office/drawing/2014/main" id="{00000000-0008-0000-0200-0000070A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68" name="AutoShape 520">
          <a:extLst>
            <a:ext uri="{FF2B5EF4-FFF2-40B4-BE49-F238E27FC236}">
              <a16:creationId xmlns:a16="http://schemas.microsoft.com/office/drawing/2014/main" id="{00000000-0008-0000-0200-0000080A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569" name="AutoShape 521">
          <a:extLst>
            <a:ext uri="{FF2B5EF4-FFF2-40B4-BE49-F238E27FC236}">
              <a16:creationId xmlns:a16="http://schemas.microsoft.com/office/drawing/2014/main" id="{00000000-0008-0000-0200-0000090A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570" name="AutoShape 522">
          <a:extLst>
            <a:ext uri="{FF2B5EF4-FFF2-40B4-BE49-F238E27FC236}">
              <a16:creationId xmlns:a16="http://schemas.microsoft.com/office/drawing/2014/main" id="{00000000-0008-0000-0200-00000A0A0000}"/>
            </a:ext>
          </a:extLst>
        </xdr:cNvPr>
        <xdr:cNvSpPr>
          <a:spLocks noChangeAspect="1" noChangeArrowheads="1"/>
        </xdr:cNvSpPr>
      </xdr:nvSpPr>
      <xdr:spPr bwMode="auto">
        <a:xfrm>
          <a:off x="11838622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2571" name="AutoShape 523">
          <a:extLst>
            <a:ext uri="{FF2B5EF4-FFF2-40B4-BE49-F238E27FC236}">
              <a16:creationId xmlns:a16="http://schemas.microsoft.com/office/drawing/2014/main" id="{00000000-0008-0000-0200-00000B0A0000}"/>
            </a:ext>
          </a:extLst>
        </xdr:cNvPr>
        <xdr:cNvSpPr>
          <a:spLocks noChangeAspect="1" noChangeArrowheads="1"/>
        </xdr:cNvSpPr>
      </xdr:nvSpPr>
      <xdr:spPr bwMode="auto">
        <a:xfrm>
          <a:off x="11870055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2572" name="AutoShape 524">
          <a:extLst>
            <a:ext uri="{FF2B5EF4-FFF2-40B4-BE49-F238E27FC236}">
              <a16:creationId xmlns:a16="http://schemas.microsoft.com/office/drawing/2014/main" id="{00000000-0008-0000-0200-00000C0A0000}"/>
            </a:ext>
          </a:extLst>
        </xdr:cNvPr>
        <xdr:cNvSpPr>
          <a:spLocks noChangeAspect="1" noChangeArrowheads="1"/>
        </xdr:cNvSpPr>
      </xdr:nvSpPr>
      <xdr:spPr bwMode="auto">
        <a:xfrm>
          <a:off x="11901487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072" name="AutoShape 1" descr="螢幕擷取畫面 2023-06-12 181011.jpg">
          <a:extLst>
            <a:ext uri="{FF2B5EF4-FFF2-40B4-BE49-F238E27FC236}">
              <a16:creationId xmlns:a16="http://schemas.microsoft.com/office/drawing/2014/main" id="{00000000-0008-0000-0200-0000000C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29" name="AutoShape 2" descr="螢幕擷取畫面 2023-06-12 180938.jpg">
          <a:extLst>
            <a:ext uri="{FF2B5EF4-FFF2-40B4-BE49-F238E27FC236}">
              <a16:creationId xmlns:a16="http://schemas.microsoft.com/office/drawing/2014/main" id="{00000000-0008-0000-0200-0000010D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30" name="AutoShape 3" descr="WeChat Image_20230609214557.jpg">
          <a:extLst>
            <a:ext uri="{FF2B5EF4-FFF2-40B4-BE49-F238E27FC236}">
              <a16:creationId xmlns:a16="http://schemas.microsoft.com/office/drawing/2014/main" id="{00000000-0008-0000-0200-0000020D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31" name="AutoShape 4" descr="image.png">
          <a:extLst>
            <a:ext uri="{FF2B5EF4-FFF2-40B4-BE49-F238E27FC236}">
              <a16:creationId xmlns:a16="http://schemas.microsoft.com/office/drawing/2014/main" id="{00000000-0008-0000-0200-0000030D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32" name="AutoShape 5" descr="image.png">
          <a:extLst>
            <a:ext uri="{FF2B5EF4-FFF2-40B4-BE49-F238E27FC236}">
              <a16:creationId xmlns:a16="http://schemas.microsoft.com/office/drawing/2014/main" id="{00000000-0008-0000-0200-0000040D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33" name="AutoShape 6" descr="RP.png">
          <a:extLst>
            <a:ext uri="{FF2B5EF4-FFF2-40B4-BE49-F238E27FC236}">
              <a16:creationId xmlns:a16="http://schemas.microsoft.com/office/drawing/2014/main" id="{00000000-0008-0000-0200-0000050D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34" name="AutoShape 7" descr="bcf3341ab06ca162dcf0915c0d1dcab.png">
          <a:extLst>
            <a:ext uri="{FF2B5EF4-FFF2-40B4-BE49-F238E27FC236}">
              <a16:creationId xmlns:a16="http://schemas.microsoft.com/office/drawing/2014/main" id="{00000000-0008-0000-0200-0000060D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35" name="AutoShape 8" descr="DES.png">
          <a:extLst>
            <a:ext uri="{FF2B5EF4-FFF2-40B4-BE49-F238E27FC236}">
              <a16:creationId xmlns:a16="http://schemas.microsoft.com/office/drawing/2014/main" id="{00000000-0008-0000-0200-0000070D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36" name="AutoShape 9" descr="image.png">
          <a:extLst>
            <a:ext uri="{FF2B5EF4-FFF2-40B4-BE49-F238E27FC236}">
              <a16:creationId xmlns:a16="http://schemas.microsoft.com/office/drawing/2014/main" id="{00000000-0008-0000-0200-0000080D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37" name="AutoShape 10" descr="image.png">
          <a:extLst>
            <a:ext uri="{FF2B5EF4-FFF2-40B4-BE49-F238E27FC236}">
              <a16:creationId xmlns:a16="http://schemas.microsoft.com/office/drawing/2014/main" id="{00000000-0008-0000-0200-0000090D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38" name="AutoShape 11" descr="螢幕擷取畫面 2023-04-20 122359.jpg">
          <a:extLst>
            <a:ext uri="{FF2B5EF4-FFF2-40B4-BE49-F238E27FC236}">
              <a16:creationId xmlns:a16="http://schemas.microsoft.com/office/drawing/2014/main" id="{00000000-0008-0000-0200-00000A0D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39" name="AutoShape 12" descr="4cd6df5621a9bd7f6cab530eeca6519.png">
          <a:extLst>
            <a:ext uri="{FF2B5EF4-FFF2-40B4-BE49-F238E27FC236}">
              <a16:creationId xmlns:a16="http://schemas.microsoft.com/office/drawing/2014/main" id="{00000000-0008-0000-0200-00000B0D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40" name="AutoShape 13" descr="螢幕擷取畫面 2023-04-20 122333.jpg">
          <a:extLst>
            <a:ext uri="{FF2B5EF4-FFF2-40B4-BE49-F238E27FC236}">
              <a16:creationId xmlns:a16="http://schemas.microsoft.com/office/drawing/2014/main" id="{00000000-0008-0000-0200-00000C0D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41" name="AutoShape 14" descr="WeChat Image_20230530232411.jpg">
          <a:extLst>
            <a:ext uri="{FF2B5EF4-FFF2-40B4-BE49-F238E27FC236}">
              <a16:creationId xmlns:a16="http://schemas.microsoft.com/office/drawing/2014/main" id="{00000000-0008-0000-0200-00000D0D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42" name="AutoShape 15" descr="image.png">
          <a:extLst>
            <a:ext uri="{FF2B5EF4-FFF2-40B4-BE49-F238E27FC236}">
              <a16:creationId xmlns:a16="http://schemas.microsoft.com/office/drawing/2014/main" id="{00000000-0008-0000-0200-00000E0D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43" name="AutoShape 16" descr="image.png">
          <a:extLst>
            <a:ext uri="{FF2B5EF4-FFF2-40B4-BE49-F238E27FC236}">
              <a16:creationId xmlns:a16="http://schemas.microsoft.com/office/drawing/2014/main" id="{00000000-0008-0000-0200-00000F0D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344" name="AutoShape 17" descr="image.png">
          <a:extLst>
            <a:ext uri="{FF2B5EF4-FFF2-40B4-BE49-F238E27FC236}">
              <a16:creationId xmlns:a16="http://schemas.microsoft.com/office/drawing/2014/main" id="{00000000-0008-0000-0200-0000100D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45" name="AutoShape 18" descr="REL.png">
          <a:extLst>
            <a:ext uri="{FF2B5EF4-FFF2-40B4-BE49-F238E27FC236}">
              <a16:creationId xmlns:a16="http://schemas.microsoft.com/office/drawing/2014/main" id="{00000000-0008-0000-0200-0000110D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46" name="AutoShape 19" descr="image.png">
          <a:extLst>
            <a:ext uri="{FF2B5EF4-FFF2-40B4-BE49-F238E27FC236}">
              <a16:creationId xmlns:a16="http://schemas.microsoft.com/office/drawing/2014/main" id="{00000000-0008-0000-0200-0000120D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47" name="AutoShape 20" descr="Des page.png">
          <a:extLst>
            <a:ext uri="{FF2B5EF4-FFF2-40B4-BE49-F238E27FC236}">
              <a16:creationId xmlns:a16="http://schemas.microsoft.com/office/drawing/2014/main" id="{00000000-0008-0000-0200-0000130D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48" name="AutoShape 21" descr="image.png">
          <a:extLst>
            <a:ext uri="{FF2B5EF4-FFF2-40B4-BE49-F238E27FC236}">
              <a16:creationId xmlns:a16="http://schemas.microsoft.com/office/drawing/2014/main" id="{00000000-0008-0000-0200-0000140D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49" name="AutoShape 22" descr="image.png">
          <a:extLst>
            <a:ext uri="{FF2B5EF4-FFF2-40B4-BE49-F238E27FC236}">
              <a16:creationId xmlns:a16="http://schemas.microsoft.com/office/drawing/2014/main" id="{00000000-0008-0000-0200-0000150D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350" name="AutoShape 23" descr="image.png">
          <a:extLst>
            <a:ext uri="{FF2B5EF4-FFF2-40B4-BE49-F238E27FC236}">
              <a16:creationId xmlns:a16="http://schemas.microsoft.com/office/drawing/2014/main" id="{00000000-0008-0000-0200-0000160D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51" name="AutoShape 24" descr="螢幕擷取畫面 2023-04-20 122157.jpg">
          <a:extLst>
            <a:ext uri="{FF2B5EF4-FFF2-40B4-BE49-F238E27FC236}">
              <a16:creationId xmlns:a16="http://schemas.microsoft.com/office/drawing/2014/main" id="{00000000-0008-0000-0200-0000170D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52" name="AutoShape 25" descr="16bdba4a456f6f13320ffd6cee63e27.png">
          <a:extLst>
            <a:ext uri="{FF2B5EF4-FFF2-40B4-BE49-F238E27FC236}">
              <a16:creationId xmlns:a16="http://schemas.microsoft.com/office/drawing/2014/main" id="{00000000-0008-0000-0200-0000180D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53" name="AutoShape 26" descr="螢幕擷取畫面 2023-04-20 122132.jpg">
          <a:extLst>
            <a:ext uri="{FF2B5EF4-FFF2-40B4-BE49-F238E27FC236}">
              <a16:creationId xmlns:a16="http://schemas.microsoft.com/office/drawing/2014/main" id="{00000000-0008-0000-0200-0000190D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54" name="AutoShape 27" descr="WeChat Image_20230404113754.jpg">
          <a:extLst>
            <a:ext uri="{FF2B5EF4-FFF2-40B4-BE49-F238E27FC236}">
              <a16:creationId xmlns:a16="http://schemas.microsoft.com/office/drawing/2014/main" id="{00000000-0008-0000-0200-00001A0D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55" name="AutoShape 28" descr="image.png">
          <a:extLst>
            <a:ext uri="{FF2B5EF4-FFF2-40B4-BE49-F238E27FC236}">
              <a16:creationId xmlns:a16="http://schemas.microsoft.com/office/drawing/2014/main" id="{00000000-0008-0000-0200-00001B0D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56" name="AutoShape 29" descr="image.png">
          <a:extLst>
            <a:ext uri="{FF2B5EF4-FFF2-40B4-BE49-F238E27FC236}">
              <a16:creationId xmlns:a16="http://schemas.microsoft.com/office/drawing/2014/main" id="{00000000-0008-0000-0200-00001C0D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357" name="AutoShape 30" descr="image.png">
          <a:extLst>
            <a:ext uri="{FF2B5EF4-FFF2-40B4-BE49-F238E27FC236}">
              <a16:creationId xmlns:a16="http://schemas.microsoft.com/office/drawing/2014/main" id="{00000000-0008-0000-0200-00001D0D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358" name="AutoShape 31" descr="image.png">
          <a:extLst>
            <a:ext uri="{FF2B5EF4-FFF2-40B4-BE49-F238E27FC236}">
              <a16:creationId xmlns:a16="http://schemas.microsoft.com/office/drawing/2014/main" id="{00000000-0008-0000-0200-00001E0D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3359" name="AutoShape 32" descr="image.png">
          <a:extLst>
            <a:ext uri="{FF2B5EF4-FFF2-40B4-BE49-F238E27FC236}">
              <a16:creationId xmlns:a16="http://schemas.microsoft.com/office/drawing/2014/main" id="{00000000-0008-0000-0200-00001F0D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3</xdr:row>
      <xdr:rowOff>0</xdr:rowOff>
    </xdr:from>
    <xdr:to>
      <xdr:col>35</xdr:col>
      <xdr:colOff>714375</xdr:colOff>
      <xdr:row>4</xdr:row>
      <xdr:rowOff>104775</xdr:rowOff>
    </xdr:to>
    <xdr:sp macro="" textlink="">
      <xdr:nvSpPr>
        <xdr:cNvPr id="3360" name="AutoShape 33" descr="image.png">
          <a:extLst>
            <a:ext uri="{FF2B5EF4-FFF2-40B4-BE49-F238E27FC236}">
              <a16:creationId xmlns:a16="http://schemas.microsoft.com/office/drawing/2014/main" id="{00000000-0008-0000-0200-0000200D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61" name="AutoShape 34" descr="螢幕擷取畫面 2023-07-13 104223.png">
          <a:extLst>
            <a:ext uri="{FF2B5EF4-FFF2-40B4-BE49-F238E27FC236}">
              <a16:creationId xmlns:a16="http://schemas.microsoft.com/office/drawing/2014/main" id="{00000000-0008-0000-0200-0000210D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62" name="AutoShape 35" descr="2bc00b943d03696ea9162180036b941.png">
          <a:extLst>
            <a:ext uri="{FF2B5EF4-FFF2-40B4-BE49-F238E27FC236}">
              <a16:creationId xmlns:a16="http://schemas.microsoft.com/office/drawing/2014/main" id="{00000000-0008-0000-0200-0000220D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63" name="AutoShape 36" descr="螢幕擷取畫面 2023-07-13 104144.png">
          <a:extLst>
            <a:ext uri="{FF2B5EF4-FFF2-40B4-BE49-F238E27FC236}">
              <a16:creationId xmlns:a16="http://schemas.microsoft.com/office/drawing/2014/main" id="{00000000-0008-0000-0200-0000230D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64" name="AutoShape 37" descr="image.png">
          <a:extLst>
            <a:ext uri="{FF2B5EF4-FFF2-40B4-BE49-F238E27FC236}">
              <a16:creationId xmlns:a16="http://schemas.microsoft.com/office/drawing/2014/main" id="{00000000-0008-0000-0200-0000240D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65" name="AutoShape 38" descr="WeChat Screenshot_20230608102042.png">
          <a:extLst>
            <a:ext uri="{FF2B5EF4-FFF2-40B4-BE49-F238E27FC236}">
              <a16:creationId xmlns:a16="http://schemas.microsoft.com/office/drawing/2014/main" id="{00000000-0008-0000-0200-0000250D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66" name="AutoShape 39" descr="WeChat Screenshot_20230608102123.png">
          <a:extLst>
            <a:ext uri="{FF2B5EF4-FFF2-40B4-BE49-F238E27FC236}">
              <a16:creationId xmlns:a16="http://schemas.microsoft.com/office/drawing/2014/main" id="{00000000-0008-0000-0200-0000260D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367" name="AutoShape 40" descr="WeChat Screenshot_20230608111205.png">
          <a:extLst>
            <a:ext uri="{FF2B5EF4-FFF2-40B4-BE49-F238E27FC236}">
              <a16:creationId xmlns:a16="http://schemas.microsoft.com/office/drawing/2014/main" id="{00000000-0008-0000-0200-0000270D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68" name="AutoShape 41" descr="image.png">
          <a:extLst>
            <a:ext uri="{FF2B5EF4-FFF2-40B4-BE49-F238E27FC236}">
              <a16:creationId xmlns:a16="http://schemas.microsoft.com/office/drawing/2014/main" id="{00000000-0008-0000-0200-0000280D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69" name="AutoShape 42" descr="image.png">
          <a:extLst>
            <a:ext uri="{FF2B5EF4-FFF2-40B4-BE49-F238E27FC236}">
              <a16:creationId xmlns:a16="http://schemas.microsoft.com/office/drawing/2014/main" id="{00000000-0008-0000-0200-0000290D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70" name="AutoShape 43" descr="e244602885e3d63a5da81bcd7ba57b7.jpg">
          <a:extLst>
            <a:ext uri="{FF2B5EF4-FFF2-40B4-BE49-F238E27FC236}">
              <a16:creationId xmlns:a16="http://schemas.microsoft.com/office/drawing/2014/main" id="{00000000-0008-0000-0200-00002A0D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71" name="AutoShape 44" descr="SA1.png">
          <a:extLst>
            <a:ext uri="{FF2B5EF4-FFF2-40B4-BE49-F238E27FC236}">
              <a16:creationId xmlns:a16="http://schemas.microsoft.com/office/drawing/2014/main" id="{00000000-0008-0000-0200-00002B0D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72" name="AutoShape 45" descr="SA2.png">
          <a:extLst>
            <a:ext uri="{FF2B5EF4-FFF2-40B4-BE49-F238E27FC236}">
              <a16:creationId xmlns:a16="http://schemas.microsoft.com/office/drawing/2014/main" id="{00000000-0008-0000-0200-00002C0D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73" name="AutoShape 46" descr="image (12).png">
          <a:extLst>
            <a:ext uri="{FF2B5EF4-FFF2-40B4-BE49-F238E27FC236}">
              <a16:creationId xmlns:a16="http://schemas.microsoft.com/office/drawing/2014/main" id="{00000000-0008-0000-0200-00002D0D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74" name="AutoShape 47" descr="image.png">
          <a:extLst>
            <a:ext uri="{FF2B5EF4-FFF2-40B4-BE49-F238E27FC236}">
              <a16:creationId xmlns:a16="http://schemas.microsoft.com/office/drawing/2014/main" id="{00000000-0008-0000-0200-00002E0D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75" name="AutoShape 48" descr="CP.png">
          <a:extLst>
            <a:ext uri="{FF2B5EF4-FFF2-40B4-BE49-F238E27FC236}">
              <a16:creationId xmlns:a16="http://schemas.microsoft.com/office/drawing/2014/main" id="{00000000-0008-0000-0200-00002F0D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76" name="AutoShape 49" descr="CP 2.png">
          <a:extLst>
            <a:ext uri="{FF2B5EF4-FFF2-40B4-BE49-F238E27FC236}">
              <a16:creationId xmlns:a16="http://schemas.microsoft.com/office/drawing/2014/main" id="{00000000-0008-0000-0200-0000300D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377" name="AutoShape 50" descr="payment.png">
          <a:extLst>
            <a:ext uri="{FF2B5EF4-FFF2-40B4-BE49-F238E27FC236}">
              <a16:creationId xmlns:a16="http://schemas.microsoft.com/office/drawing/2014/main" id="{00000000-0008-0000-0200-0000310D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78" name="AutoShape 51" descr="image.png">
          <a:extLst>
            <a:ext uri="{FF2B5EF4-FFF2-40B4-BE49-F238E27FC236}">
              <a16:creationId xmlns:a16="http://schemas.microsoft.com/office/drawing/2014/main" id="{00000000-0008-0000-0200-0000320D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79" name="AutoShape 52" descr="image.png">
          <a:extLst>
            <a:ext uri="{FF2B5EF4-FFF2-40B4-BE49-F238E27FC236}">
              <a16:creationId xmlns:a16="http://schemas.microsoft.com/office/drawing/2014/main" id="{00000000-0008-0000-0200-0000330D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380" name="AutoShape 53" descr="image.png">
          <a:extLst>
            <a:ext uri="{FF2B5EF4-FFF2-40B4-BE49-F238E27FC236}">
              <a16:creationId xmlns:a16="http://schemas.microsoft.com/office/drawing/2014/main" id="{00000000-0008-0000-0200-0000340D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381" name="AutoShape 54" descr="image.png">
          <a:extLst>
            <a:ext uri="{FF2B5EF4-FFF2-40B4-BE49-F238E27FC236}">
              <a16:creationId xmlns:a16="http://schemas.microsoft.com/office/drawing/2014/main" id="{00000000-0008-0000-0200-0000350D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82" name="AutoShape 55" descr="image.png">
          <a:extLst>
            <a:ext uri="{FF2B5EF4-FFF2-40B4-BE49-F238E27FC236}">
              <a16:creationId xmlns:a16="http://schemas.microsoft.com/office/drawing/2014/main" id="{00000000-0008-0000-0200-0000360D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83" name="AutoShape 56" descr="0186cfdbb71fd37c0fdde8ebd2f59b2.png">
          <a:extLst>
            <a:ext uri="{FF2B5EF4-FFF2-40B4-BE49-F238E27FC236}">
              <a16:creationId xmlns:a16="http://schemas.microsoft.com/office/drawing/2014/main" id="{00000000-0008-0000-0200-0000370D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84" name="AutoShape 57" descr="image.png">
          <a:extLst>
            <a:ext uri="{FF2B5EF4-FFF2-40B4-BE49-F238E27FC236}">
              <a16:creationId xmlns:a16="http://schemas.microsoft.com/office/drawing/2014/main" id="{00000000-0008-0000-0200-0000380D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85" name="AutoShape 58" descr="image.png">
          <a:extLst>
            <a:ext uri="{FF2B5EF4-FFF2-40B4-BE49-F238E27FC236}">
              <a16:creationId xmlns:a16="http://schemas.microsoft.com/office/drawing/2014/main" id="{00000000-0008-0000-0200-0000390D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386" name="AutoShape 59" descr="image.png">
          <a:extLst>
            <a:ext uri="{FF2B5EF4-FFF2-40B4-BE49-F238E27FC236}">
              <a16:creationId xmlns:a16="http://schemas.microsoft.com/office/drawing/2014/main" id="{00000000-0008-0000-0200-00003A0D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387" name="AutoShape 60" descr="image.png">
          <a:extLst>
            <a:ext uri="{FF2B5EF4-FFF2-40B4-BE49-F238E27FC236}">
              <a16:creationId xmlns:a16="http://schemas.microsoft.com/office/drawing/2014/main" id="{00000000-0008-0000-0200-00003B0D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88" name="AutoShape 61" descr="螢幕擷取畫面 2023-06-05 153612.jpg">
          <a:extLst>
            <a:ext uri="{FF2B5EF4-FFF2-40B4-BE49-F238E27FC236}">
              <a16:creationId xmlns:a16="http://schemas.microsoft.com/office/drawing/2014/main" id="{00000000-0008-0000-0200-00003C0D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89" name="AutoShape 62" descr="螢幕擷取畫面 2023-06-05 153503.jpg">
          <a:extLst>
            <a:ext uri="{FF2B5EF4-FFF2-40B4-BE49-F238E27FC236}">
              <a16:creationId xmlns:a16="http://schemas.microsoft.com/office/drawing/2014/main" id="{00000000-0008-0000-0200-00003D0D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90" name="AutoShape 63" descr="ec17ffc60f4f7b0e1789306ff9dfdd4.jpg">
          <a:extLst>
            <a:ext uri="{FF2B5EF4-FFF2-40B4-BE49-F238E27FC236}">
              <a16:creationId xmlns:a16="http://schemas.microsoft.com/office/drawing/2014/main" id="{00000000-0008-0000-0200-00003E0D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391" name="AutoShape 64" descr="CP.png">
          <a:extLst>
            <a:ext uri="{FF2B5EF4-FFF2-40B4-BE49-F238E27FC236}">
              <a16:creationId xmlns:a16="http://schemas.microsoft.com/office/drawing/2014/main" id="{00000000-0008-0000-0200-00003F0D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756" name="AutoShape 65" descr="费用支付.png">
          <a:extLst>
            <a:ext uri="{FF2B5EF4-FFF2-40B4-BE49-F238E27FC236}">
              <a16:creationId xmlns:a16="http://schemas.microsoft.com/office/drawing/2014/main" id="{00000000-0008-0000-0200-0000F402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57" name="AutoShape 66" descr="image.png">
          <a:extLst>
            <a:ext uri="{FF2B5EF4-FFF2-40B4-BE49-F238E27FC236}">
              <a16:creationId xmlns:a16="http://schemas.microsoft.com/office/drawing/2014/main" id="{00000000-0008-0000-0200-0000F502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758" name="AutoShape 67" descr="image.png">
          <a:extLst>
            <a:ext uri="{FF2B5EF4-FFF2-40B4-BE49-F238E27FC236}">
              <a16:creationId xmlns:a16="http://schemas.microsoft.com/office/drawing/2014/main" id="{00000000-0008-0000-0200-0000F602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759" name="AutoShape 68" descr="image.png">
          <a:extLst>
            <a:ext uri="{FF2B5EF4-FFF2-40B4-BE49-F238E27FC236}">
              <a16:creationId xmlns:a16="http://schemas.microsoft.com/office/drawing/2014/main" id="{00000000-0008-0000-0200-0000F702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760" name="AutoShape 69" descr="image.png">
          <a:extLst>
            <a:ext uri="{FF2B5EF4-FFF2-40B4-BE49-F238E27FC236}">
              <a16:creationId xmlns:a16="http://schemas.microsoft.com/office/drawing/2014/main" id="{00000000-0008-0000-0200-0000F802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761" name="AutoShape 70" descr="image.png">
          <a:extLst>
            <a:ext uri="{FF2B5EF4-FFF2-40B4-BE49-F238E27FC236}">
              <a16:creationId xmlns:a16="http://schemas.microsoft.com/office/drawing/2014/main" id="{00000000-0008-0000-0200-0000F902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762" name="AutoShape 71" descr="image.png">
          <a:extLst>
            <a:ext uri="{FF2B5EF4-FFF2-40B4-BE49-F238E27FC236}">
              <a16:creationId xmlns:a16="http://schemas.microsoft.com/office/drawing/2014/main" id="{00000000-0008-0000-0200-0000FA02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763" name="AutoShape 72" descr="image.png">
          <a:extLst>
            <a:ext uri="{FF2B5EF4-FFF2-40B4-BE49-F238E27FC236}">
              <a16:creationId xmlns:a16="http://schemas.microsoft.com/office/drawing/2014/main" id="{00000000-0008-0000-0200-0000FB02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764" name="AutoShape 73" descr="Snipaste_2023-06-21_19-27-42.png">
          <a:extLst>
            <a:ext uri="{FF2B5EF4-FFF2-40B4-BE49-F238E27FC236}">
              <a16:creationId xmlns:a16="http://schemas.microsoft.com/office/drawing/2014/main" id="{00000000-0008-0000-0200-0000FC02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765" name="AutoShape 74" descr="6383a01c937cb2275ee6b499d6ea405.png">
          <a:extLst>
            <a:ext uri="{FF2B5EF4-FFF2-40B4-BE49-F238E27FC236}">
              <a16:creationId xmlns:a16="http://schemas.microsoft.com/office/drawing/2014/main" id="{00000000-0008-0000-0200-0000FD02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766" name="AutoShape 75" descr="25a876e3d83a3cd51430a9dcd4c1630.png">
          <a:extLst>
            <a:ext uri="{FF2B5EF4-FFF2-40B4-BE49-F238E27FC236}">
              <a16:creationId xmlns:a16="http://schemas.microsoft.com/office/drawing/2014/main" id="{00000000-0008-0000-0200-0000FE02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767" name="AutoShape 76" descr="Snipaste_2023-06-21_19-27-12.png">
          <a:extLst>
            <a:ext uri="{FF2B5EF4-FFF2-40B4-BE49-F238E27FC236}">
              <a16:creationId xmlns:a16="http://schemas.microsoft.com/office/drawing/2014/main" id="{00000000-0008-0000-0200-0000FF02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048" name="AutoShape 77" descr="image.png">
          <a:extLst>
            <a:ext uri="{FF2B5EF4-FFF2-40B4-BE49-F238E27FC236}">
              <a16:creationId xmlns:a16="http://schemas.microsoft.com/office/drawing/2014/main" id="{00000000-0008-0000-0200-00000008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573" name="AutoShape 78" descr="image.png">
          <a:extLst>
            <a:ext uri="{FF2B5EF4-FFF2-40B4-BE49-F238E27FC236}">
              <a16:creationId xmlns:a16="http://schemas.microsoft.com/office/drawing/2014/main" id="{00000000-0008-0000-0200-00000D0A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574" name="AutoShape 79" descr="image.png">
          <a:extLst>
            <a:ext uri="{FF2B5EF4-FFF2-40B4-BE49-F238E27FC236}">
              <a16:creationId xmlns:a16="http://schemas.microsoft.com/office/drawing/2014/main" id="{00000000-0008-0000-0200-00000E0A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75" name="AutoShape 80" descr="螢幕擷取畫面 2023-04-20 124356.jpg">
          <a:extLst>
            <a:ext uri="{FF2B5EF4-FFF2-40B4-BE49-F238E27FC236}">
              <a16:creationId xmlns:a16="http://schemas.microsoft.com/office/drawing/2014/main" id="{00000000-0008-0000-0200-00000F0A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76" name="AutoShape 81" descr="0305972532e1703b828a4d7871489a4.png">
          <a:extLst>
            <a:ext uri="{FF2B5EF4-FFF2-40B4-BE49-F238E27FC236}">
              <a16:creationId xmlns:a16="http://schemas.microsoft.com/office/drawing/2014/main" id="{00000000-0008-0000-0200-0000100A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77" name="AutoShape 82" descr="螢幕擷取畫面 2023-04-20 124334.jpg">
          <a:extLst>
            <a:ext uri="{FF2B5EF4-FFF2-40B4-BE49-F238E27FC236}">
              <a16:creationId xmlns:a16="http://schemas.microsoft.com/office/drawing/2014/main" id="{00000000-0008-0000-0200-0000110A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578" name="AutoShape 83" descr="image.png">
          <a:extLst>
            <a:ext uri="{FF2B5EF4-FFF2-40B4-BE49-F238E27FC236}">
              <a16:creationId xmlns:a16="http://schemas.microsoft.com/office/drawing/2014/main" id="{00000000-0008-0000-0200-0000120A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579" name="AutoShape 84" descr="image.png">
          <a:extLst>
            <a:ext uri="{FF2B5EF4-FFF2-40B4-BE49-F238E27FC236}">
              <a16:creationId xmlns:a16="http://schemas.microsoft.com/office/drawing/2014/main" id="{00000000-0008-0000-0200-0000130A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580" name="AutoShape 85" descr="image.png">
          <a:extLst>
            <a:ext uri="{FF2B5EF4-FFF2-40B4-BE49-F238E27FC236}">
              <a16:creationId xmlns:a16="http://schemas.microsoft.com/office/drawing/2014/main" id="{00000000-0008-0000-0200-0000140A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581" name="AutoShape 86" descr="image.png">
          <a:extLst>
            <a:ext uri="{FF2B5EF4-FFF2-40B4-BE49-F238E27FC236}">
              <a16:creationId xmlns:a16="http://schemas.microsoft.com/office/drawing/2014/main" id="{00000000-0008-0000-0200-0000150A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2582" name="AutoShape 87" descr="image.png">
          <a:extLst>
            <a:ext uri="{FF2B5EF4-FFF2-40B4-BE49-F238E27FC236}">
              <a16:creationId xmlns:a16="http://schemas.microsoft.com/office/drawing/2014/main" id="{00000000-0008-0000-0200-0000160A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83" name="AutoShape 88" descr="螢幕擷取畫面 2023-06-12 180821.jpg">
          <a:extLst>
            <a:ext uri="{FF2B5EF4-FFF2-40B4-BE49-F238E27FC236}">
              <a16:creationId xmlns:a16="http://schemas.microsoft.com/office/drawing/2014/main" id="{00000000-0008-0000-0200-0000170A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84" name="AutoShape 89" descr="image.png">
          <a:extLst>
            <a:ext uri="{FF2B5EF4-FFF2-40B4-BE49-F238E27FC236}">
              <a16:creationId xmlns:a16="http://schemas.microsoft.com/office/drawing/2014/main" id="{00000000-0008-0000-0200-0000180A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85" name="AutoShape 90" descr="螢幕擷取畫面 2023-06-12 180746.jpg">
          <a:extLst>
            <a:ext uri="{FF2B5EF4-FFF2-40B4-BE49-F238E27FC236}">
              <a16:creationId xmlns:a16="http://schemas.microsoft.com/office/drawing/2014/main" id="{00000000-0008-0000-0200-0000190A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586" name="AutoShape 91" descr="image.png">
          <a:extLst>
            <a:ext uri="{FF2B5EF4-FFF2-40B4-BE49-F238E27FC236}">
              <a16:creationId xmlns:a16="http://schemas.microsoft.com/office/drawing/2014/main" id="{00000000-0008-0000-0200-00001A0A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587" name="AutoShape 92" descr="image.png">
          <a:extLst>
            <a:ext uri="{FF2B5EF4-FFF2-40B4-BE49-F238E27FC236}">
              <a16:creationId xmlns:a16="http://schemas.microsoft.com/office/drawing/2014/main" id="{00000000-0008-0000-0200-00001B0A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588" name="AutoShape 93" descr="image.png">
          <a:extLst>
            <a:ext uri="{FF2B5EF4-FFF2-40B4-BE49-F238E27FC236}">
              <a16:creationId xmlns:a16="http://schemas.microsoft.com/office/drawing/2014/main" id="{00000000-0008-0000-0200-00001C0A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89" name="AutoShape 94" descr="RP.png">
          <a:extLst>
            <a:ext uri="{FF2B5EF4-FFF2-40B4-BE49-F238E27FC236}">
              <a16:creationId xmlns:a16="http://schemas.microsoft.com/office/drawing/2014/main" id="{00000000-0008-0000-0200-00001D0A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90" name="AutoShape 95" descr="c98833643b07afa1e728e87c7e808f5.png">
          <a:extLst>
            <a:ext uri="{FF2B5EF4-FFF2-40B4-BE49-F238E27FC236}">
              <a16:creationId xmlns:a16="http://schemas.microsoft.com/office/drawing/2014/main" id="{00000000-0008-0000-0200-00001E0A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91" name="AutoShape 96" descr="DES.png">
          <a:extLst>
            <a:ext uri="{FF2B5EF4-FFF2-40B4-BE49-F238E27FC236}">
              <a16:creationId xmlns:a16="http://schemas.microsoft.com/office/drawing/2014/main" id="{00000000-0008-0000-0200-00001F0A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592" name="AutoShape 97" descr="image.png">
          <a:extLst>
            <a:ext uri="{FF2B5EF4-FFF2-40B4-BE49-F238E27FC236}">
              <a16:creationId xmlns:a16="http://schemas.microsoft.com/office/drawing/2014/main" id="{00000000-0008-0000-0200-0000200A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593" name="AutoShape 98" descr="image.png">
          <a:extLst>
            <a:ext uri="{FF2B5EF4-FFF2-40B4-BE49-F238E27FC236}">
              <a16:creationId xmlns:a16="http://schemas.microsoft.com/office/drawing/2014/main" id="{00000000-0008-0000-0200-0000210A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594" name="AutoShape 99" descr="image.png">
          <a:extLst>
            <a:ext uri="{FF2B5EF4-FFF2-40B4-BE49-F238E27FC236}">
              <a16:creationId xmlns:a16="http://schemas.microsoft.com/office/drawing/2014/main" id="{00000000-0008-0000-0200-0000220A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2595" name="AutoShape 100" descr="image.png">
          <a:extLst>
            <a:ext uri="{FF2B5EF4-FFF2-40B4-BE49-F238E27FC236}">
              <a16:creationId xmlns:a16="http://schemas.microsoft.com/office/drawing/2014/main" id="{00000000-0008-0000-0200-0000230A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596" name="AutoShape 101" descr="螢幕擷取畫面 2023-04-20 122520.jpg">
          <a:extLst>
            <a:ext uri="{FF2B5EF4-FFF2-40B4-BE49-F238E27FC236}">
              <a16:creationId xmlns:a16="http://schemas.microsoft.com/office/drawing/2014/main" id="{00000000-0008-0000-0200-0000240A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597" name="AutoShape 102" descr="4a5ded52f02f3c9364beaa873d3251d.png">
          <a:extLst>
            <a:ext uri="{FF2B5EF4-FFF2-40B4-BE49-F238E27FC236}">
              <a16:creationId xmlns:a16="http://schemas.microsoft.com/office/drawing/2014/main" id="{00000000-0008-0000-0200-0000250A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598" name="AutoShape 103" descr="螢幕擷取畫面 2023-04-20 122444.jpg">
          <a:extLst>
            <a:ext uri="{FF2B5EF4-FFF2-40B4-BE49-F238E27FC236}">
              <a16:creationId xmlns:a16="http://schemas.microsoft.com/office/drawing/2014/main" id="{00000000-0008-0000-0200-0000260A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599" name="AutoShape 104" descr="Fee letter CP.png">
          <a:extLst>
            <a:ext uri="{FF2B5EF4-FFF2-40B4-BE49-F238E27FC236}">
              <a16:creationId xmlns:a16="http://schemas.microsoft.com/office/drawing/2014/main" id="{00000000-0008-0000-0200-0000270A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600" name="AutoShape 105" descr="payment clause.png">
          <a:extLst>
            <a:ext uri="{FF2B5EF4-FFF2-40B4-BE49-F238E27FC236}">
              <a16:creationId xmlns:a16="http://schemas.microsoft.com/office/drawing/2014/main" id="{00000000-0008-0000-0200-0000280A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01" name="AutoShape 106" descr="image.png">
          <a:extLst>
            <a:ext uri="{FF2B5EF4-FFF2-40B4-BE49-F238E27FC236}">
              <a16:creationId xmlns:a16="http://schemas.microsoft.com/office/drawing/2014/main" id="{00000000-0008-0000-0200-0000290A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02" name="AutoShape 107" descr="image.png">
          <a:extLst>
            <a:ext uri="{FF2B5EF4-FFF2-40B4-BE49-F238E27FC236}">
              <a16:creationId xmlns:a16="http://schemas.microsoft.com/office/drawing/2014/main" id="{00000000-0008-0000-0200-00002A0A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603" name="AutoShape 108" descr="image.png">
          <a:extLst>
            <a:ext uri="{FF2B5EF4-FFF2-40B4-BE49-F238E27FC236}">
              <a16:creationId xmlns:a16="http://schemas.microsoft.com/office/drawing/2014/main" id="{00000000-0008-0000-0200-00002B0A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604" name="AutoShape 109" descr="WeChat Image_20230323120123.png">
          <a:extLst>
            <a:ext uri="{FF2B5EF4-FFF2-40B4-BE49-F238E27FC236}">
              <a16:creationId xmlns:a16="http://schemas.microsoft.com/office/drawing/2014/main" id="{00000000-0008-0000-0200-00002C0A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605" name="AutoShape 110" descr="WeChat Screenshot_20230323150433.png">
          <a:extLst>
            <a:ext uri="{FF2B5EF4-FFF2-40B4-BE49-F238E27FC236}">
              <a16:creationId xmlns:a16="http://schemas.microsoft.com/office/drawing/2014/main" id="{00000000-0008-0000-0200-00002D0A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606" name="AutoShape 111" descr="WeChat Screenshot_20230323151419.png">
          <a:extLst>
            <a:ext uri="{FF2B5EF4-FFF2-40B4-BE49-F238E27FC236}">
              <a16:creationId xmlns:a16="http://schemas.microsoft.com/office/drawing/2014/main" id="{00000000-0008-0000-0200-00002E0A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07" name="AutoShape 112" descr="2.PNG">
          <a:extLst>
            <a:ext uri="{FF2B5EF4-FFF2-40B4-BE49-F238E27FC236}">
              <a16:creationId xmlns:a16="http://schemas.microsoft.com/office/drawing/2014/main" id="{00000000-0008-0000-0200-00002F0A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608" name="AutoShape 113" descr="image.png">
          <a:extLst>
            <a:ext uri="{FF2B5EF4-FFF2-40B4-BE49-F238E27FC236}">
              <a16:creationId xmlns:a16="http://schemas.microsoft.com/office/drawing/2014/main" id="{00000000-0008-0000-0200-0000300A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09" name="AutoShape 114" descr="image.png">
          <a:extLst>
            <a:ext uri="{FF2B5EF4-FFF2-40B4-BE49-F238E27FC236}">
              <a16:creationId xmlns:a16="http://schemas.microsoft.com/office/drawing/2014/main" id="{00000000-0008-0000-0200-0000310A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610" name="AutoShape 115" descr="External.jpg">
          <a:extLst>
            <a:ext uri="{FF2B5EF4-FFF2-40B4-BE49-F238E27FC236}">
              <a16:creationId xmlns:a16="http://schemas.microsoft.com/office/drawing/2014/main" id="{00000000-0008-0000-0200-0000320A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611" name="AutoShape 116" descr="CP1.png">
          <a:extLst>
            <a:ext uri="{FF2B5EF4-FFF2-40B4-BE49-F238E27FC236}">
              <a16:creationId xmlns:a16="http://schemas.microsoft.com/office/drawing/2014/main" id="{00000000-0008-0000-0200-0000330A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612" name="AutoShape 117" descr="CP2.png">
          <a:extLst>
            <a:ext uri="{FF2B5EF4-FFF2-40B4-BE49-F238E27FC236}">
              <a16:creationId xmlns:a16="http://schemas.microsoft.com/office/drawing/2014/main" id="{00000000-0008-0000-0200-0000340A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2613" name="AutoShape 118" descr="费用支付.png">
          <a:extLst>
            <a:ext uri="{FF2B5EF4-FFF2-40B4-BE49-F238E27FC236}">
              <a16:creationId xmlns:a16="http://schemas.microsoft.com/office/drawing/2014/main" id="{00000000-0008-0000-0200-0000350A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14" name="AutoShape 119" descr="Snipaste_2023-06-21_19-28-56.png">
          <a:extLst>
            <a:ext uri="{FF2B5EF4-FFF2-40B4-BE49-F238E27FC236}">
              <a16:creationId xmlns:a16="http://schemas.microsoft.com/office/drawing/2014/main" id="{00000000-0008-0000-0200-0000360A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615" name="AutoShape 120" descr="579d36f9f23b3c96ec98a48049b5ca5.png">
          <a:extLst>
            <a:ext uri="{FF2B5EF4-FFF2-40B4-BE49-F238E27FC236}">
              <a16:creationId xmlns:a16="http://schemas.microsoft.com/office/drawing/2014/main" id="{00000000-0008-0000-0200-0000370A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16" name="AutoShape 121" descr="Snipaste_2023-06-21_19-28-35.png">
          <a:extLst>
            <a:ext uri="{FF2B5EF4-FFF2-40B4-BE49-F238E27FC236}">
              <a16:creationId xmlns:a16="http://schemas.microsoft.com/office/drawing/2014/main" id="{00000000-0008-0000-0200-0000380A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617" name="AutoShape 122" descr="66e452553b2b7a5a9b8814885da1abc.jpg">
          <a:extLst>
            <a:ext uri="{FF2B5EF4-FFF2-40B4-BE49-F238E27FC236}">
              <a16:creationId xmlns:a16="http://schemas.microsoft.com/office/drawing/2014/main" id="{00000000-0008-0000-0200-0000390A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618" name="AutoShape 123" descr="FL.png">
          <a:extLst>
            <a:ext uri="{FF2B5EF4-FFF2-40B4-BE49-F238E27FC236}">
              <a16:creationId xmlns:a16="http://schemas.microsoft.com/office/drawing/2014/main" id="{00000000-0008-0000-0200-00003A0A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619" name="AutoShape 124" descr="Commission.png">
          <a:extLst>
            <a:ext uri="{FF2B5EF4-FFF2-40B4-BE49-F238E27FC236}">
              <a16:creationId xmlns:a16="http://schemas.microsoft.com/office/drawing/2014/main" id="{00000000-0008-0000-0200-00003B0A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20" name="AutoShape 125" descr="image.png">
          <a:extLst>
            <a:ext uri="{FF2B5EF4-FFF2-40B4-BE49-F238E27FC236}">
              <a16:creationId xmlns:a16="http://schemas.microsoft.com/office/drawing/2014/main" id="{00000000-0008-0000-0200-00003C0A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21" name="AutoShape 126" descr="image.png">
          <a:extLst>
            <a:ext uri="{FF2B5EF4-FFF2-40B4-BE49-F238E27FC236}">
              <a16:creationId xmlns:a16="http://schemas.microsoft.com/office/drawing/2014/main" id="{00000000-0008-0000-0200-00003D0A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622" name="AutoShape 127" descr="image.png">
          <a:extLst>
            <a:ext uri="{FF2B5EF4-FFF2-40B4-BE49-F238E27FC236}">
              <a16:creationId xmlns:a16="http://schemas.microsoft.com/office/drawing/2014/main" id="{00000000-0008-0000-0200-00003E0A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2623" name="AutoShape 128" descr="image.png">
          <a:extLst>
            <a:ext uri="{FF2B5EF4-FFF2-40B4-BE49-F238E27FC236}">
              <a16:creationId xmlns:a16="http://schemas.microsoft.com/office/drawing/2014/main" id="{00000000-0008-0000-0200-00003F0A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392" name="AutoShape 129" descr="image.png">
          <a:extLst>
            <a:ext uri="{FF2B5EF4-FFF2-40B4-BE49-F238E27FC236}">
              <a16:creationId xmlns:a16="http://schemas.microsoft.com/office/drawing/2014/main" id="{00000000-0008-0000-0200-0000400D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93" name="AutoShape 130" descr="螢幕擷取畫面 2023-07-13 104333.png">
          <a:extLst>
            <a:ext uri="{FF2B5EF4-FFF2-40B4-BE49-F238E27FC236}">
              <a16:creationId xmlns:a16="http://schemas.microsoft.com/office/drawing/2014/main" id="{00000000-0008-0000-0200-0000410D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94" name="AutoShape 131" descr="99d95cfe028219666efa7292c5d1339.png">
          <a:extLst>
            <a:ext uri="{FF2B5EF4-FFF2-40B4-BE49-F238E27FC236}">
              <a16:creationId xmlns:a16="http://schemas.microsoft.com/office/drawing/2014/main" id="{00000000-0008-0000-0200-0000420D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95" name="AutoShape 132" descr="螢幕擷取畫面 2023-07-13 104308.png">
          <a:extLst>
            <a:ext uri="{FF2B5EF4-FFF2-40B4-BE49-F238E27FC236}">
              <a16:creationId xmlns:a16="http://schemas.microsoft.com/office/drawing/2014/main" id="{00000000-0008-0000-0200-0000430D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96" name="AutoShape 133" descr="~7356554.JPG">
          <a:extLst>
            <a:ext uri="{FF2B5EF4-FFF2-40B4-BE49-F238E27FC236}">
              <a16:creationId xmlns:a16="http://schemas.microsoft.com/office/drawing/2014/main" id="{00000000-0008-0000-0200-0000440D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397" name="AutoShape 134" descr="reach32.PNG">
          <a:extLst>
            <a:ext uri="{FF2B5EF4-FFF2-40B4-BE49-F238E27FC236}">
              <a16:creationId xmlns:a16="http://schemas.microsoft.com/office/drawing/2014/main" id="{00000000-0008-0000-0200-0000450D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398" name="AutoShape 135" descr="image.png">
          <a:extLst>
            <a:ext uri="{FF2B5EF4-FFF2-40B4-BE49-F238E27FC236}">
              <a16:creationId xmlns:a16="http://schemas.microsoft.com/office/drawing/2014/main" id="{00000000-0008-0000-0200-0000460D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99" name="AutoShape 136" descr="reach3.PNG">
          <a:extLst>
            <a:ext uri="{FF2B5EF4-FFF2-40B4-BE49-F238E27FC236}">
              <a16:creationId xmlns:a16="http://schemas.microsoft.com/office/drawing/2014/main" id="{00000000-0008-0000-0200-0000470D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400" name="AutoShape 137" descr="image.png">
          <a:extLst>
            <a:ext uri="{FF2B5EF4-FFF2-40B4-BE49-F238E27FC236}">
              <a16:creationId xmlns:a16="http://schemas.microsoft.com/office/drawing/2014/main" id="{00000000-0008-0000-0200-0000480D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01" name="AutoShape 138" descr="螢幕擷取畫面 2023-07-13 104424.png">
          <a:extLst>
            <a:ext uri="{FF2B5EF4-FFF2-40B4-BE49-F238E27FC236}">
              <a16:creationId xmlns:a16="http://schemas.microsoft.com/office/drawing/2014/main" id="{00000000-0008-0000-0200-0000490D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02" name="AutoShape 139" descr="螢幕擷取畫面 2023-07-13 104406.png">
          <a:extLst>
            <a:ext uri="{FF2B5EF4-FFF2-40B4-BE49-F238E27FC236}">
              <a16:creationId xmlns:a16="http://schemas.microsoft.com/office/drawing/2014/main" id="{00000000-0008-0000-0200-00004A0D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03" name="AutoShape 140" descr="BBG-2.jpg">
          <a:extLst>
            <a:ext uri="{FF2B5EF4-FFF2-40B4-BE49-F238E27FC236}">
              <a16:creationId xmlns:a16="http://schemas.microsoft.com/office/drawing/2014/main" id="{00000000-0008-0000-0200-00004B0D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04" name="AutoShape 141" descr="BBG-des.jpg">
          <a:extLst>
            <a:ext uri="{FF2B5EF4-FFF2-40B4-BE49-F238E27FC236}">
              <a16:creationId xmlns:a16="http://schemas.microsoft.com/office/drawing/2014/main" id="{00000000-0008-0000-0200-00004C0D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405" name="AutoShape 142" descr="2c566bfa2a9daff671f753cfac5ae25.jpg">
          <a:extLst>
            <a:ext uri="{FF2B5EF4-FFF2-40B4-BE49-F238E27FC236}">
              <a16:creationId xmlns:a16="http://schemas.microsoft.com/office/drawing/2014/main" id="{00000000-0008-0000-0200-00004D0D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06" name="AutoShape 143" descr="SA.png">
          <a:extLst>
            <a:ext uri="{FF2B5EF4-FFF2-40B4-BE49-F238E27FC236}">
              <a16:creationId xmlns:a16="http://schemas.microsoft.com/office/drawing/2014/main" id="{00000000-0008-0000-0200-00004E0D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07" name="AutoShape 144" descr="BBG2.PNG">
          <a:extLst>
            <a:ext uri="{FF2B5EF4-FFF2-40B4-BE49-F238E27FC236}">
              <a16:creationId xmlns:a16="http://schemas.microsoft.com/office/drawing/2014/main" id="{00000000-0008-0000-0200-00004F0D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08" name="AutoShape 145" descr="7a8072528d2f25a3d666a26fe27b6cd.png">
          <a:extLst>
            <a:ext uri="{FF2B5EF4-FFF2-40B4-BE49-F238E27FC236}">
              <a16:creationId xmlns:a16="http://schemas.microsoft.com/office/drawing/2014/main" id="{00000000-0008-0000-0200-0000500D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09" name="AutoShape 146" descr="BBG1.PNG">
          <a:extLst>
            <a:ext uri="{FF2B5EF4-FFF2-40B4-BE49-F238E27FC236}">
              <a16:creationId xmlns:a16="http://schemas.microsoft.com/office/drawing/2014/main" id="{00000000-0008-0000-0200-0000510D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410" name="AutoShape 147" descr="3f62a2c19d5e6ef36895ccaa06e9fe4.jpg">
          <a:extLst>
            <a:ext uri="{FF2B5EF4-FFF2-40B4-BE49-F238E27FC236}">
              <a16:creationId xmlns:a16="http://schemas.microsoft.com/office/drawing/2014/main" id="{00000000-0008-0000-0200-0000520D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11" name="AutoShape 148" descr="image.png">
          <a:extLst>
            <a:ext uri="{FF2B5EF4-FFF2-40B4-BE49-F238E27FC236}">
              <a16:creationId xmlns:a16="http://schemas.microsoft.com/office/drawing/2014/main" id="{00000000-0008-0000-0200-0000530D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412" name="AutoShape 149" descr="image.png">
          <a:extLst>
            <a:ext uri="{FF2B5EF4-FFF2-40B4-BE49-F238E27FC236}">
              <a16:creationId xmlns:a16="http://schemas.microsoft.com/office/drawing/2014/main" id="{00000000-0008-0000-0200-0000540D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413" name="AutoShape 150" descr="image.png">
          <a:extLst>
            <a:ext uri="{FF2B5EF4-FFF2-40B4-BE49-F238E27FC236}">
              <a16:creationId xmlns:a16="http://schemas.microsoft.com/office/drawing/2014/main" id="{00000000-0008-0000-0200-0000550D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414" name="AutoShape 151" descr="image.png">
          <a:extLst>
            <a:ext uri="{FF2B5EF4-FFF2-40B4-BE49-F238E27FC236}">
              <a16:creationId xmlns:a16="http://schemas.microsoft.com/office/drawing/2014/main" id="{00000000-0008-0000-0200-0000560D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15" name="AutoShape 152" descr="Snipaste_2023-07-14_11-05-36.png">
          <a:extLst>
            <a:ext uri="{FF2B5EF4-FFF2-40B4-BE49-F238E27FC236}">
              <a16:creationId xmlns:a16="http://schemas.microsoft.com/office/drawing/2014/main" id="{00000000-0008-0000-0200-0000570D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16" name="AutoShape 153" descr="fefb68096e239c50f2b1dc7f57bf5c1.png">
          <a:extLst>
            <a:ext uri="{FF2B5EF4-FFF2-40B4-BE49-F238E27FC236}">
              <a16:creationId xmlns:a16="http://schemas.microsoft.com/office/drawing/2014/main" id="{00000000-0008-0000-0200-0000580D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17" name="AutoShape 154" descr="Snipaste_2023-07-14_11-05-09.png">
          <a:extLst>
            <a:ext uri="{FF2B5EF4-FFF2-40B4-BE49-F238E27FC236}">
              <a16:creationId xmlns:a16="http://schemas.microsoft.com/office/drawing/2014/main" id="{00000000-0008-0000-0200-0000590D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18" name="AutoShape 155" descr="WeChat Screenshot_20230710135018.png">
          <a:extLst>
            <a:ext uri="{FF2B5EF4-FFF2-40B4-BE49-F238E27FC236}">
              <a16:creationId xmlns:a16="http://schemas.microsoft.com/office/drawing/2014/main" id="{00000000-0008-0000-0200-00005A0D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419" name="AutoShape 156" descr="WeChat Screenshot_20230710135118.png">
          <a:extLst>
            <a:ext uri="{FF2B5EF4-FFF2-40B4-BE49-F238E27FC236}">
              <a16:creationId xmlns:a16="http://schemas.microsoft.com/office/drawing/2014/main" id="{00000000-0008-0000-0200-00005B0D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20" name="AutoShape 157" descr="Snipaste_2023-07-14_11-06-31.png">
          <a:extLst>
            <a:ext uri="{FF2B5EF4-FFF2-40B4-BE49-F238E27FC236}">
              <a16:creationId xmlns:a16="http://schemas.microsoft.com/office/drawing/2014/main" id="{00000000-0008-0000-0200-00005C0D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21" name="AutoShape 158" descr="4bf0970b7ce44b0b3b819472482bf0d.png">
          <a:extLst>
            <a:ext uri="{FF2B5EF4-FFF2-40B4-BE49-F238E27FC236}">
              <a16:creationId xmlns:a16="http://schemas.microsoft.com/office/drawing/2014/main" id="{00000000-0008-0000-0200-00005D0D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22" name="AutoShape 159" descr="Snipaste_2023-07-14_11-06-07.png">
          <a:extLst>
            <a:ext uri="{FF2B5EF4-FFF2-40B4-BE49-F238E27FC236}">
              <a16:creationId xmlns:a16="http://schemas.microsoft.com/office/drawing/2014/main" id="{00000000-0008-0000-0200-00005E0D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23" name="AutoShape 160" descr="nengda.png">
          <a:extLst>
            <a:ext uri="{FF2B5EF4-FFF2-40B4-BE49-F238E27FC236}">
              <a16:creationId xmlns:a16="http://schemas.microsoft.com/office/drawing/2014/main" id="{00000000-0008-0000-0200-00005F0D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24" name="AutoShape 161" descr="BBG2.PNG">
          <a:extLst>
            <a:ext uri="{FF2B5EF4-FFF2-40B4-BE49-F238E27FC236}">
              <a16:creationId xmlns:a16="http://schemas.microsoft.com/office/drawing/2014/main" id="{00000000-0008-0000-0200-0000600D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25" name="AutoShape 162" descr="BBG1.PNG">
          <a:extLst>
            <a:ext uri="{FF2B5EF4-FFF2-40B4-BE49-F238E27FC236}">
              <a16:creationId xmlns:a16="http://schemas.microsoft.com/office/drawing/2014/main" id="{00000000-0008-0000-0200-0000610D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26" name="AutoShape 163" descr="BBG-2.PNG">
          <a:extLst>
            <a:ext uri="{FF2B5EF4-FFF2-40B4-BE49-F238E27FC236}">
              <a16:creationId xmlns:a16="http://schemas.microsoft.com/office/drawing/2014/main" id="{00000000-0008-0000-0200-0000620D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27" name="AutoShape 164" descr="BBG.PNG">
          <a:extLst>
            <a:ext uri="{FF2B5EF4-FFF2-40B4-BE49-F238E27FC236}">
              <a16:creationId xmlns:a16="http://schemas.microsoft.com/office/drawing/2014/main" id="{00000000-0008-0000-0200-0000630D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28" name="AutoShape 165" descr="擷取2t+1.PNG">
          <a:extLst>
            <a:ext uri="{FF2B5EF4-FFF2-40B4-BE49-F238E27FC236}">
              <a16:creationId xmlns:a16="http://schemas.microsoft.com/office/drawing/2014/main" id="{00000000-0008-0000-0200-0000640D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29" name="AutoShape 166" descr="擷取t+1.PNG">
          <a:extLst>
            <a:ext uri="{FF2B5EF4-FFF2-40B4-BE49-F238E27FC236}">
              <a16:creationId xmlns:a16="http://schemas.microsoft.com/office/drawing/2014/main" id="{00000000-0008-0000-0200-0000650D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30" name="AutoShape 167" descr="FL.png">
          <a:extLst>
            <a:ext uri="{FF2B5EF4-FFF2-40B4-BE49-F238E27FC236}">
              <a16:creationId xmlns:a16="http://schemas.microsoft.com/office/drawing/2014/main" id="{00000000-0008-0000-0200-0000660D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31" name="AutoShape 168" descr="BBG2.PNG">
          <a:extLst>
            <a:ext uri="{FF2B5EF4-FFF2-40B4-BE49-F238E27FC236}">
              <a16:creationId xmlns:a16="http://schemas.microsoft.com/office/drawing/2014/main" id="{00000000-0008-0000-0200-0000670D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32" name="AutoShape 169" descr="BBG1.PNG">
          <a:extLst>
            <a:ext uri="{FF2B5EF4-FFF2-40B4-BE49-F238E27FC236}">
              <a16:creationId xmlns:a16="http://schemas.microsoft.com/office/drawing/2014/main" id="{00000000-0008-0000-0200-0000680D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33" name="AutoShape 170" descr="image.png">
          <a:extLst>
            <a:ext uri="{FF2B5EF4-FFF2-40B4-BE49-F238E27FC236}">
              <a16:creationId xmlns:a16="http://schemas.microsoft.com/office/drawing/2014/main" id="{00000000-0008-0000-0200-0000690D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434" name="AutoShape 171" descr="image.png">
          <a:extLst>
            <a:ext uri="{FF2B5EF4-FFF2-40B4-BE49-F238E27FC236}">
              <a16:creationId xmlns:a16="http://schemas.microsoft.com/office/drawing/2014/main" id="{00000000-0008-0000-0200-00006A0D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435" name="AutoShape 172" descr="image.png">
          <a:extLst>
            <a:ext uri="{FF2B5EF4-FFF2-40B4-BE49-F238E27FC236}">
              <a16:creationId xmlns:a16="http://schemas.microsoft.com/office/drawing/2014/main" id="{00000000-0008-0000-0200-00006B0D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36" name="AutoShape 173" descr="6062df7bf1c3c875031baef91c671c9.png">
          <a:extLst>
            <a:ext uri="{FF2B5EF4-FFF2-40B4-BE49-F238E27FC236}">
              <a16:creationId xmlns:a16="http://schemas.microsoft.com/office/drawing/2014/main" id="{00000000-0008-0000-0200-00006C0D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37" name="AutoShape 174" descr="image.png">
          <a:extLst>
            <a:ext uri="{FF2B5EF4-FFF2-40B4-BE49-F238E27FC236}">
              <a16:creationId xmlns:a16="http://schemas.microsoft.com/office/drawing/2014/main" id="{00000000-0008-0000-0200-00006D0D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438" name="AutoShape 175" descr="be1a0baa53ed2bd38beb8395eee3c90.jpg">
          <a:extLst>
            <a:ext uri="{FF2B5EF4-FFF2-40B4-BE49-F238E27FC236}">
              <a16:creationId xmlns:a16="http://schemas.microsoft.com/office/drawing/2014/main" id="{00000000-0008-0000-0200-00006E0D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39" name="AutoShape 176" descr="image.png">
          <a:extLst>
            <a:ext uri="{FF2B5EF4-FFF2-40B4-BE49-F238E27FC236}">
              <a16:creationId xmlns:a16="http://schemas.microsoft.com/office/drawing/2014/main" id="{00000000-0008-0000-0200-00006F0D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440" name="AutoShape 177" descr="image.png">
          <a:extLst>
            <a:ext uri="{FF2B5EF4-FFF2-40B4-BE49-F238E27FC236}">
              <a16:creationId xmlns:a16="http://schemas.microsoft.com/office/drawing/2014/main" id="{00000000-0008-0000-0200-0000700D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441" name="AutoShape 178" descr="image.png">
          <a:extLst>
            <a:ext uri="{FF2B5EF4-FFF2-40B4-BE49-F238E27FC236}">
              <a16:creationId xmlns:a16="http://schemas.microsoft.com/office/drawing/2014/main" id="{00000000-0008-0000-0200-0000710D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442" name="AutoShape 179" descr="image.png">
          <a:extLst>
            <a:ext uri="{FF2B5EF4-FFF2-40B4-BE49-F238E27FC236}">
              <a16:creationId xmlns:a16="http://schemas.microsoft.com/office/drawing/2014/main" id="{00000000-0008-0000-0200-0000720D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3443" name="AutoShape 180" descr="image.png">
          <a:extLst>
            <a:ext uri="{FF2B5EF4-FFF2-40B4-BE49-F238E27FC236}">
              <a16:creationId xmlns:a16="http://schemas.microsoft.com/office/drawing/2014/main" id="{00000000-0008-0000-0200-0000730D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44" name="AutoShape 181" descr="f801b01029da0c5f3c5aa99dfd7d0e6.png">
          <a:extLst>
            <a:ext uri="{FF2B5EF4-FFF2-40B4-BE49-F238E27FC236}">
              <a16:creationId xmlns:a16="http://schemas.microsoft.com/office/drawing/2014/main" id="{00000000-0008-0000-0200-0000740D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45" name="AutoShape 182" descr="310f7e13780dd62dc842e08d5ba86d4.png">
          <a:extLst>
            <a:ext uri="{FF2B5EF4-FFF2-40B4-BE49-F238E27FC236}">
              <a16:creationId xmlns:a16="http://schemas.microsoft.com/office/drawing/2014/main" id="{00000000-0008-0000-0200-0000750D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46" name="AutoShape 183" descr="e66d421a5ee01f552c423489cd0b3af.png">
          <a:extLst>
            <a:ext uri="{FF2B5EF4-FFF2-40B4-BE49-F238E27FC236}">
              <a16:creationId xmlns:a16="http://schemas.microsoft.com/office/drawing/2014/main" id="{00000000-0008-0000-0200-0000760D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47" name="AutoShape 184" descr="擷取2.PNG">
          <a:extLst>
            <a:ext uri="{FF2B5EF4-FFF2-40B4-BE49-F238E27FC236}">
              <a16:creationId xmlns:a16="http://schemas.microsoft.com/office/drawing/2014/main" id="{00000000-0008-0000-0200-0000770D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48" name="AutoShape 185" descr="Snipaste_2023-08-10_19-08-15.png">
          <a:extLst>
            <a:ext uri="{FF2B5EF4-FFF2-40B4-BE49-F238E27FC236}">
              <a16:creationId xmlns:a16="http://schemas.microsoft.com/office/drawing/2014/main" id="{00000000-0008-0000-0200-0000780D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49" name="AutoShape 186" descr="擷取.PNG">
          <a:extLst>
            <a:ext uri="{FF2B5EF4-FFF2-40B4-BE49-F238E27FC236}">
              <a16:creationId xmlns:a16="http://schemas.microsoft.com/office/drawing/2014/main" id="{00000000-0008-0000-0200-0000790D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50" name="AutoShape 187" descr="CP.png">
          <a:extLst>
            <a:ext uri="{FF2B5EF4-FFF2-40B4-BE49-F238E27FC236}">
              <a16:creationId xmlns:a16="http://schemas.microsoft.com/office/drawing/2014/main" id="{00000000-0008-0000-0200-00007A0D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51" name="AutoShape 188" descr="BBG2.JPG">
          <a:extLst>
            <a:ext uri="{FF2B5EF4-FFF2-40B4-BE49-F238E27FC236}">
              <a16:creationId xmlns:a16="http://schemas.microsoft.com/office/drawing/2014/main" id="{00000000-0008-0000-0200-00007B0D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52" name="AutoShape 189" descr="内部poster.png">
          <a:extLst>
            <a:ext uri="{FF2B5EF4-FFF2-40B4-BE49-F238E27FC236}">
              <a16:creationId xmlns:a16="http://schemas.microsoft.com/office/drawing/2014/main" id="{00000000-0008-0000-0200-00007C0D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3453" name="AutoShape 190" descr="内部新闻稿.png">
          <a:extLst>
            <a:ext uri="{FF2B5EF4-FFF2-40B4-BE49-F238E27FC236}">
              <a16:creationId xmlns:a16="http://schemas.microsoft.com/office/drawing/2014/main" id="{00000000-0008-0000-0200-00007D0D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54" name="AutoShape 191" descr="BBG1.JPG">
          <a:extLst>
            <a:ext uri="{FF2B5EF4-FFF2-40B4-BE49-F238E27FC236}">
              <a16:creationId xmlns:a16="http://schemas.microsoft.com/office/drawing/2014/main" id="{00000000-0008-0000-0200-00007E0D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55" name="AutoShape 192" descr="qianjiang.png">
          <a:extLst>
            <a:ext uri="{FF2B5EF4-FFF2-40B4-BE49-F238E27FC236}">
              <a16:creationId xmlns:a16="http://schemas.microsoft.com/office/drawing/2014/main" id="{00000000-0008-0000-0200-00007F0D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56" name="AutoShape 193" descr="Qianjiang BBG2.PNG">
          <a:extLst>
            <a:ext uri="{FF2B5EF4-FFF2-40B4-BE49-F238E27FC236}">
              <a16:creationId xmlns:a16="http://schemas.microsoft.com/office/drawing/2014/main" id="{00000000-0008-0000-0200-0000800D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57" name="AutoShape 194" descr="qianjiang internal.png">
          <a:extLst>
            <a:ext uri="{FF2B5EF4-FFF2-40B4-BE49-F238E27FC236}">
              <a16:creationId xmlns:a16="http://schemas.microsoft.com/office/drawing/2014/main" id="{00000000-0008-0000-0200-0000810D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58" name="AutoShape 195" descr="Qianjiang BBG1.PNG">
          <a:extLst>
            <a:ext uri="{FF2B5EF4-FFF2-40B4-BE49-F238E27FC236}">
              <a16:creationId xmlns:a16="http://schemas.microsoft.com/office/drawing/2014/main" id="{00000000-0008-0000-0200-0000820D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59" name="AutoShape 196" descr="Snipaste_2023-08-24_15-59-03.png">
          <a:extLst>
            <a:ext uri="{FF2B5EF4-FFF2-40B4-BE49-F238E27FC236}">
              <a16:creationId xmlns:a16="http://schemas.microsoft.com/office/drawing/2014/main" id="{00000000-0008-0000-0200-0000830D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60" name="AutoShape 197" descr="Snipaste_2023-08-24_15-58-52.png">
          <a:extLst>
            <a:ext uri="{FF2B5EF4-FFF2-40B4-BE49-F238E27FC236}">
              <a16:creationId xmlns:a16="http://schemas.microsoft.com/office/drawing/2014/main" id="{00000000-0008-0000-0200-0000840D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461" name="AutoShape 198" descr="ee7a2157a7f84de7d559328ea7e503d.jpg">
          <a:extLst>
            <a:ext uri="{FF2B5EF4-FFF2-40B4-BE49-F238E27FC236}">
              <a16:creationId xmlns:a16="http://schemas.microsoft.com/office/drawing/2014/main" id="{00000000-0008-0000-0200-0000850D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62" name="AutoShape 199" descr="Snipaste_2023-09-26_15-35-09.png">
          <a:extLst>
            <a:ext uri="{FF2B5EF4-FFF2-40B4-BE49-F238E27FC236}">
              <a16:creationId xmlns:a16="http://schemas.microsoft.com/office/drawing/2014/main" id="{00000000-0008-0000-0200-0000860D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63" name="AutoShape 200" descr="87ecec28ab164685a9462ffbd75b3df.png">
          <a:extLst>
            <a:ext uri="{FF2B5EF4-FFF2-40B4-BE49-F238E27FC236}">
              <a16:creationId xmlns:a16="http://schemas.microsoft.com/office/drawing/2014/main" id="{00000000-0008-0000-0200-0000870D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64" name="AutoShape 201" descr="Snipaste_2023-09-26_15-34-21.png">
          <a:extLst>
            <a:ext uri="{FF2B5EF4-FFF2-40B4-BE49-F238E27FC236}">
              <a16:creationId xmlns:a16="http://schemas.microsoft.com/office/drawing/2014/main" id="{00000000-0008-0000-0200-0000880D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465" name="AutoShape 202" descr="Project Frame - OMAS.png">
          <a:extLst>
            <a:ext uri="{FF2B5EF4-FFF2-40B4-BE49-F238E27FC236}">
              <a16:creationId xmlns:a16="http://schemas.microsoft.com/office/drawing/2014/main" id="{00000000-0008-0000-0200-0000890D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66" name="AutoShape 203" descr="海盐国资.png">
          <a:extLst>
            <a:ext uri="{FF2B5EF4-FFF2-40B4-BE49-F238E27FC236}">
              <a16:creationId xmlns:a16="http://schemas.microsoft.com/office/drawing/2014/main" id="{00000000-0008-0000-0200-00008A0D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67" name="AutoShape 204" descr="BBG2.PNG">
          <a:extLst>
            <a:ext uri="{FF2B5EF4-FFF2-40B4-BE49-F238E27FC236}">
              <a16:creationId xmlns:a16="http://schemas.microsoft.com/office/drawing/2014/main" id="{00000000-0008-0000-0200-00008B0D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68" name="AutoShape 205" descr="poster.png">
          <a:extLst>
            <a:ext uri="{FF2B5EF4-FFF2-40B4-BE49-F238E27FC236}">
              <a16:creationId xmlns:a16="http://schemas.microsoft.com/office/drawing/2014/main" id="{00000000-0008-0000-0200-00008C0D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69" name="AutoShape 206" descr="BBG1.PNG">
          <a:extLst>
            <a:ext uri="{FF2B5EF4-FFF2-40B4-BE49-F238E27FC236}">
              <a16:creationId xmlns:a16="http://schemas.microsoft.com/office/drawing/2014/main" id="{00000000-0008-0000-0200-00008D0D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70" name="AutoShape 207" descr="SA.png">
          <a:extLst>
            <a:ext uri="{FF2B5EF4-FFF2-40B4-BE49-F238E27FC236}">
              <a16:creationId xmlns:a16="http://schemas.microsoft.com/office/drawing/2014/main" id="{00000000-0008-0000-0200-00008E0D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71" name="AutoShape 208" descr="BBG1.PNG">
          <a:extLst>
            <a:ext uri="{FF2B5EF4-FFF2-40B4-BE49-F238E27FC236}">
              <a16:creationId xmlns:a16="http://schemas.microsoft.com/office/drawing/2014/main" id="{00000000-0008-0000-0200-00008F0D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72" name="AutoShape 209" descr="poster.jpg">
          <a:extLst>
            <a:ext uri="{FF2B5EF4-FFF2-40B4-BE49-F238E27FC236}">
              <a16:creationId xmlns:a16="http://schemas.microsoft.com/office/drawing/2014/main" id="{00000000-0008-0000-0200-0000900D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73" name="AutoShape 210" descr="BBG.PNG">
          <a:extLst>
            <a:ext uri="{FF2B5EF4-FFF2-40B4-BE49-F238E27FC236}">
              <a16:creationId xmlns:a16="http://schemas.microsoft.com/office/drawing/2014/main" id="{00000000-0008-0000-0200-0000910D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74" name="AutoShape 211" descr="BBG 2.PNG">
          <a:extLst>
            <a:ext uri="{FF2B5EF4-FFF2-40B4-BE49-F238E27FC236}">
              <a16:creationId xmlns:a16="http://schemas.microsoft.com/office/drawing/2014/main" id="{00000000-0008-0000-0200-0000920D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75" name="AutoShape 212" descr="Project Gold Valley VIII - 分行联动新闻稿.png">
          <a:extLst>
            <a:ext uri="{FF2B5EF4-FFF2-40B4-BE49-F238E27FC236}">
              <a16:creationId xmlns:a16="http://schemas.microsoft.com/office/drawing/2014/main" id="{00000000-0008-0000-0200-0000930D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76" name="AutoShape 213" descr="BBG 1.PNG">
          <a:extLst>
            <a:ext uri="{FF2B5EF4-FFF2-40B4-BE49-F238E27FC236}">
              <a16:creationId xmlns:a16="http://schemas.microsoft.com/office/drawing/2014/main" id="{00000000-0008-0000-0200-0000940D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477" name="AutoShape 214" descr="乌鲁木齐高新投.png">
          <a:extLst>
            <a:ext uri="{FF2B5EF4-FFF2-40B4-BE49-F238E27FC236}">
              <a16:creationId xmlns:a16="http://schemas.microsoft.com/office/drawing/2014/main" id="{00000000-0008-0000-0200-0000950D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78" name="AutoShape 215" descr="BBG2.PNG">
          <a:extLst>
            <a:ext uri="{FF2B5EF4-FFF2-40B4-BE49-F238E27FC236}">
              <a16:creationId xmlns:a16="http://schemas.microsoft.com/office/drawing/2014/main" id="{00000000-0008-0000-0200-0000960D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79" name="AutoShape 216" descr="BBG1.PNG">
          <a:extLst>
            <a:ext uri="{FF2B5EF4-FFF2-40B4-BE49-F238E27FC236}">
              <a16:creationId xmlns:a16="http://schemas.microsoft.com/office/drawing/2014/main" id="{00000000-0008-0000-0200-0000970D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480" name="AutoShape 217" descr="poster.jpg">
          <a:extLst>
            <a:ext uri="{FF2B5EF4-FFF2-40B4-BE49-F238E27FC236}">
              <a16:creationId xmlns:a16="http://schemas.microsoft.com/office/drawing/2014/main" id="{00000000-0008-0000-0200-0000980D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81" name="AutoShape 218" descr="Qilin2.PNG">
          <a:extLst>
            <a:ext uri="{FF2B5EF4-FFF2-40B4-BE49-F238E27FC236}">
              <a16:creationId xmlns:a16="http://schemas.microsoft.com/office/drawing/2014/main" id="{00000000-0008-0000-0200-0000990D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82" name="AutoShape 219" descr="image.png">
          <a:extLst>
            <a:ext uri="{FF2B5EF4-FFF2-40B4-BE49-F238E27FC236}">
              <a16:creationId xmlns:a16="http://schemas.microsoft.com/office/drawing/2014/main" id="{00000000-0008-0000-0200-00009A0D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83" name="AutoShape 220" descr="Qilin.PNG">
          <a:extLst>
            <a:ext uri="{FF2B5EF4-FFF2-40B4-BE49-F238E27FC236}">
              <a16:creationId xmlns:a16="http://schemas.microsoft.com/office/drawing/2014/main" id="{00000000-0008-0000-0200-00009B0D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484" name="AutoShape 221" descr="image.png">
          <a:extLst>
            <a:ext uri="{FF2B5EF4-FFF2-40B4-BE49-F238E27FC236}">
              <a16:creationId xmlns:a16="http://schemas.microsoft.com/office/drawing/2014/main" id="{00000000-0008-0000-0200-00009C0D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85" name="AutoShape 222" descr="Snipaste_2023-09-26_15-36-20.png">
          <a:extLst>
            <a:ext uri="{FF2B5EF4-FFF2-40B4-BE49-F238E27FC236}">
              <a16:creationId xmlns:a16="http://schemas.microsoft.com/office/drawing/2014/main" id="{00000000-0008-0000-0200-00009D0D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86" name="AutoShape 223" descr="c1276cf0416fb0bc8cee4470fcf4a96.png">
          <a:extLst>
            <a:ext uri="{FF2B5EF4-FFF2-40B4-BE49-F238E27FC236}">
              <a16:creationId xmlns:a16="http://schemas.microsoft.com/office/drawing/2014/main" id="{00000000-0008-0000-0200-00009E0D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87" name="AutoShape 224" descr="Snipaste_2023-09-26_15-35-47.png">
          <a:extLst>
            <a:ext uri="{FF2B5EF4-FFF2-40B4-BE49-F238E27FC236}">
              <a16:creationId xmlns:a16="http://schemas.microsoft.com/office/drawing/2014/main" id="{00000000-0008-0000-0200-00009F0D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488" name="AutoShape 225" descr="Qixin - OMAS.png">
          <a:extLst>
            <a:ext uri="{FF2B5EF4-FFF2-40B4-BE49-F238E27FC236}">
              <a16:creationId xmlns:a16="http://schemas.microsoft.com/office/drawing/2014/main" id="{00000000-0008-0000-0200-0000A00D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89" name="AutoShape 226" descr="常德2.PNG">
          <a:extLst>
            <a:ext uri="{FF2B5EF4-FFF2-40B4-BE49-F238E27FC236}">
              <a16:creationId xmlns:a16="http://schemas.microsoft.com/office/drawing/2014/main" id="{00000000-0008-0000-0200-0000A10D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90" name="AutoShape 227" descr="image.png">
          <a:extLst>
            <a:ext uri="{FF2B5EF4-FFF2-40B4-BE49-F238E27FC236}">
              <a16:creationId xmlns:a16="http://schemas.microsoft.com/office/drawing/2014/main" id="{00000000-0008-0000-0200-0000A20D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91" name="AutoShape 228" descr="常德.PNG">
          <a:extLst>
            <a:ext uri="{FF2B5EF4-FFF2-40B4-BE49-F238E27FC236}">
              <a16:creationId xmlns:a16="http://schemas.microsoft.com/office/drawing/2014/main" id="{00000000-0008-0000-0200-0000A30D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492" name="AutoShape 229" descr="image.png">
          <a:extLst>
            <a:ext uri="{FF2B5EF4-FFF2-40B4-BE49-F238E27FC236}">
              <a16:creationId xmlns:a16="http://schemas.microsoft.com/office/drawing/2014/main" id="{00000000-0008-0000-0200-0000A40D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93" name="AutoShape 230" descr="8182.PNG">
          <a:extLst>
            <a:ext uri="{FF2B5EF4-FFF2-40B4-BE49-F238E27FC236}">
              <a16:creationId xmlns:a16="http://schemas.microsoft.com/office/drawing/2014/main" id="{00000000-0008-0000-0200-0000A50D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494" name="AutoShape 231" descr="image (3).png">
          <a:extLst>
            <a:ext uri="{FF2B5EF4-FFF2-40B4-BE49-F238E27FC236}">
              <a16:creationId xmlns:a16="http://schemas.microsoft.com/office/drawing/2014/main" id="{00000000-0008-0000-0200-0000A60D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495" name="AutoShape 232" descr="818.PNG">
          <a:extLst>
            <a:ext uri="{FF2B5EF4-FFF2-40B4-BE49-F238E27FC236}">
              <a16:creationId xmlns:a16="http://schemas.microsoft.com/office/drawing/2014/main" id="{00000000-0008-0000-0200-0000A70D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496" name="AutoShape 233" descr="0b0a24791f72ba3554d3399700f980b.jpg">
          <a:extLst>
            <a:ext uri="{FF2B5EF4-FFF2-40B4-BE49-F238E27FC236}">
              <a16:creationId xmlns:a16="http://schemas.microsoft.com/office/drawing/2014/main" id="{00000000-0008-0000-0200-0000A80D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3</xdr:row>
      <xdr:rowOff>0</xdr:rowOff>
    </xdr:from>
    <xdr:to>
      <xdr:col>64</xdr:col>
      <xdr:colOff>619125</xdr:colOff>
      <xdr:row>4</xdr:row>
      <xdr:rowOff>104775</xdr:rowOff>
    </xdr:to>
    <xdr:sp macro="" textlink="">
      <xdr:nvSpPr>
        <xdr:cNvPr id="3497" name="AutoShape 234" descr="d03a4f9e99c97130f605a081a391171.jpg">
          <a:extLst>
            <a:ext uri="{FF2B5EF4-FFF2-40B4-BE49-F238E27FC236}">
              <a16:creationId xmlns:a16="http://schemas.microsoft.com/office/drawing/2014/main" id="{00000000-0008-0000-0200-0000A90D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498" name="AutoShape 235" descr="image.png">
          <a:extLst>
            <a:ext uri="{FF2B5EF4-FFF2-40B4-BE49-F238E27FC236}">
              <a16:creationId xmlns:a16="http://schemas.microsoft.com/office/drawing/2014/main" id="{00000000-0008-0000-0200-0000AA0D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499" name="AutoShape 236" descr="Camphor tree.PNG">
          <a:extLst>
            <a:ext uri="{FF2B5EF4-FFF2-40B4-BE49-F238E27FC236}">
              <a16:creationId xmlns:a16="http://schemas.microsoft.com/office/drawing/2014/main" id="{00000000-0008-0000-0200-0000AB0D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500" name="AutoShape 237" descr="image.png">
          <a:extLst>
            <a:ext uri="{FF2B5EF4-FFF2-40B4-BE49-F238E27FC236}">
              <a16:creationId xmlns:a16="http://schemas.microsoft.com/office/drawing/2014/main" id="{00000000-0008-0000-0200-0000AC0D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01" name="AutoShape 238" descr="SAMPHOR.PNG">
          <a:extLst>
            <a:ext uri="{FF2B5EF4-FFF2-40B4-BE49-F238E27FC236}">
              <a16:creationId xmlns:a16="http://schemas.microsoft.com/office/drawing/2014/main" id="{00000000-0008-0000-0200-0000AD0D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502" name="AutoShape 239" descr="image.png">
          <a:extLst>
            <a:ext uri="{FF2B5EF4-FFF2-40B4-BE49-F238E27FC236}">
              <a16:creationId xmlns:a16="http://schemas.microsoft.com/office/drawing/2014/main" id="{00000000-0008-0000-0200-0000AE0D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03" name="AutoShape 240" descr="上饶2.PNG">
          <a:extLst>
            <a:ext uri="{FF2B5EF4-FFF2-40B4-BE49-F238E27FC236}">
              <a16:creationId xmlns:a16="http://schemas.microsoft.com/office/drawing/2014/main" id="{00000000-0008-0000-0200-0000AF0D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504" name="AutoShape 241" descr="image.png">
          <a:extLst>
            <a:ext uri="{FF2B5EF4-FFF2-40B4-BE49-F238E27FC236}">
              <a16:creationId xmlns:a16="http://schemas.microsoft.com/office/drawing/2014/main" id="{00000000-0008-0000-0200-0000B00D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05" name="AutoShape 242" descr="上饶.PNG">
          <a:extLst>
            <a:ext uri="{FF2B5EF4-FFF2-40B4-BE49-F238E27FC236}">
              <a16:creationId xmlns:a16="http://schemas.microsoft.com/office/drawing/2014/main" id="{00000000-0008-0000-0200-0000B10D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506" name="AutoShape 243" descr="image.png">
          <a:extLst>
            <a:ext uri="{FF2B5EF4-FFF2-40B4-BE49-F238E27FC236}">
              <a16:creationId xmlns:a16="http://schemas.microsoft.com/office/drawing/2014/main" id="{00000000-0008-0000-0200-0000B20D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07" name="AutoShape 244" descr="SA2.png">
          <a:extLst>
            <a:ext uri="{FF2B5EF4-FFF2-40B4-BE49-F238E27FC236}">
              <a16:creationId xmlns:a16="http://schemas.microsoft.com/office/drawing/2014/main" id="{00000000-0008-0000-0200-0000B30D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08" name="AutoShape 245" descr="SA1.png">
          <a:extLst>
            <a:ext uri="{FF2B5EF4-FFF2-40B4-BE49-F238E27FC236}">
              <a16:creationId xmlns:a16="http://schemas.microsoft.com/office/drawing/2014/main" id="{00000000-0008-0000-0200-0000B40D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09" name="AutoShape 246" descr="BBG 2.png">
          <a:extLst>
            <a:ext uri="{FF2B5EF4-FFF2-40B4-BE49-F238E27FC236}">
              <a16:creationId xmlns:a16="http://schemas.microsoft.com/office/drawing/2014/main" id="{00000000-0008-0000-0200-0000B50D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510" name="AutoShape 247" descr="poster.png">
          <a:extLst>
            <a:ext uri="{FF2B5EF4-FFF2-40B4-BE49-F238E27FC236}">
              <a16:creationId xmlns:a16="http://schemas.microsoft.com/office/drawing/2014/main" id="{00000000-0008-0000-0200-0000B60D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11" name="AutoShape 248" descr="BBG 1.PNG">
          <a:extLst>
            <a:ext uri="{FF2B5EF4-FFF2-40B4-BE49-F238E27FC236}">
              <a16:creationId xmlns:a16="http://schemas.microsoft.com/office/drawing/2014/main" id="{00000000-0008-0000-0200-0000B70D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512" name="AutoShape 249" descr="OMAS信息流.png">
          <a:extLst>
            <a:ext uri="{FF2B5EF4-FFF2-40B4-BE49-F238E27FC236}">
              <a16:creationId xmlns:a16="http://schemas.microsoft.com/office/drawing/2014/main" id="{00000000-0008-0000-0200-0000B80D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513" name="AutoShape 250" descr="image.png">
          <a:extLst>
            <a:ext uri="{FF2B5EF4-FFF2-40B4-BE49-F238E27FC236}">
              <a16:creationId xmlns:a16="http://schemas.microsoft.com/office/drawing/2014/main" id="{00000000-0008-0000-0200-0000B90D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14" name="AutoShape 251" descr="SA1.png">
          <a:extLst>
            <a:ext uri="{FF2B5EF4-FFF2-40B4-BE49-F238E27FC236}">
              <a16:creationId xmlns:a16="http://schemas.microsoft.com/office/drawing/2014/main" id="{00000000-0008-0000-0200-0000BA0D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15" name="AutoShape 252" descr="SA2.png">
          <a:extLst>
            <a:ext uri="{FF2B5EF4-FFF2-40B4-BE49-F238E27FC236}">
              <a16:creationId xmlns:a16="http://schemas.microsoft.com/office/drawing/2014/main" id="{00000000-0008-0000-0200-0000BB0D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16" name="AutoShape 253" descr="BBG2.PNG">
          <a:extLst>
            <a:ext uri="{FF2B5EF4-FFF2-40B4-BE49-F238E27FC236}">
              <a16:creationId xmlns:a16="http://schemas.microsoft.com/office/drawing/2014/main" id="{00000000-0008-0000-0200-0000BC0D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517" name="AutoShape 254" descr="Project Tianfu Source 分行联动新闻稿.png">
          <a:extLst>
            <a:ext uri="{FF2B5EF4-FFF2-40B4-BE49-F238E27FC236}">
              <a16:creationId xmlns:a16="http://schemas.microsoft.com/office/drawing/2014/main" id="{00000000-0008-0000-0200-0000BD0D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18" name="AutoShape 255" descr="BBG1.PNG">
          <a:extLst>
            <a:ext uri="{FF2B5EF4-FFF2-40B4-BE49-F238E27FC236}">
              <a16:creationId xmlns:a16="http://schemas.microsoft.com/office/drawing/2014/main" id="{00000000-0008-0000-0200-0000BE0D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519" name="AutoShape 256" descr="都江堰城投OMAS.png">
          <a:extLst>
            <a:ext uri="{FF2B5EF4-FFF2-40B4-BE49-F238E27FC236}">
              <a16:creationId xmlns:a16="http://schemas.microsoft.com/office/drawing/2014/main" id="{00000000-0008-0000-0200-0000BF0D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20" name="AutoShape 257" descr="SA1.png">
          <a:extLst>
            <a:ext uri="{FF2B5EF4-FFF2-40B4-BE49-F238E27FC236}">
              <a16:creationId xmlns:a16="http://schemas.microsoft.com/office/drawing/2014/main" id="{00000000-0008-0000-0200-0000C00D0000}"/>
            </a:ext>
          </a:extLst>
        </xdr:cNvPr>
        <xdr:cNvSpPr>
          <a:spLocks noChangeAspect="1" noChangeArrowheads="1"/>
        </xdr:cNvSpPr>
      </xdr:nvSpPr>
      <xdr:spPr bwMode="auto">
        <a:xfrm>
          <a:off x="511302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21" name="AutoShape 258" descr="BBG2.PNG">
          <a:extLst>
            <a:ext uri="{FF2B5EF4-FFF2-40B4-BE49-F238E27FC236}">
              <a16:creationId xmlns:a16="http://schemas.microsoft.com/office/drawing/2014/main" id="{00000000-0008-0000-0200-0000C10D0000}"/>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22" name="AutoShape 259" descr="BBG1.PNG">
          <a:extLst>
            <a:ext uri="{FF2B5EF4-FFF2-40B4-BE49-F238E27FC236}">
              <a16:creationId xmlns:a16="http://schemas.microsoft.com/office/drawing/2014/main" id="{00000000-0008-0000-0200-0000C20D000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523" name="AutoShape 260" descr="OMAS.png">
          <a:extLst>
            <a:ext uri="{FF2B5EF4-FFF2-40B4-BE49-F238E27FC236}">
              <a16:creationId xmlns:a16="http://schemas.microsoft.com/office/drawing/2014/main" id="{00000000-0008-0000-0200-0000C30D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524" name="AutoShape 261" descr="image.png">
          <a:extLst>
            <a:ext uri="{FF2B5EF4-FFF2-40B4-BE49-F238E27FC236}">
              <a16:creationId xmlns:a16="http://schemas.microsoft.com/office/drawing/2014/main" id="{00000000-0008-0000-0200-0000C40D0000}"/>
            </a:ext>
          </a:extLst>
        </xdr:cNvPr>
        <xdr:cNvSpPr>
          <a:spLocks noChangeAspect="1" noChangeArrowheads="1"/>
        </xdr:cNvSpPr>
      </xdr:nvSpPr>
      <xdr:spPr bwMode="auto">
        <a:xfrm>
          <a:off x="1183862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3525" name="AutoShape 262" descr="image.png">
          <a:extLst>
            <a:ext uri="{FF2B5EF4-FFF2-40B4-BE49-F238E27FC236}">
              <a16:creationId xmlns:a16="http://schemas.microsoft.com/office/drawing/2014/main" id="{00000000-0008-0000-0200-0000C50D0000}"/>
            </a:ext>
          </a:extLst>
        </xdr:cNvPr>
        <xdr:cNvSpPr>
          <a:spLocks noChangeAspect="1" noChangeArrowheads="1"/>
        </xdr:cNvSpPr>
      </xdr:nvSpPr>
      <xdr:spPr bwMode="auto">
        <a:xfrm>
          <a:off x="1187005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3526" name="AutoShape 263" descr="image.png">
          <a:extLst>
            <a:ext uri="{FF2B5EF4-FFF2-40B4-BE49-F238E27FC236}">
              <a16:creationId xmlns:a16="http://schemas.microsoft.com/office/drawing/2014/main" id="{00000000-0008-0000-0200-0000C60D0000}"/>
            </a:ext>
          </a:extLst>
        </xdr:cNvPr>
        <xdr:cNvSpPr>
          <a:spLocks noChangeAspect="1" noChangeArrowheads="1"/>
        </xdr:cNvSpPr>
      </xdr:nvSpPr>
      <xdr:spPr bwMode="auto">
        <a:xfrm>
          <a:off x="1190148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27" name="AutoShape 1" descr="螢幕擷取畫面 2023-06-12 181011.jpg">
          <a:extLst>
            <a:ext uri="{FF2B5EF4-FFF2-40B4-BE49-F238E27FC236}">
              <a16:creationId xmlns:a16="http://schemas.microsoft.com/office/drawing/2014/main" id="{00000000-0008-0000-0200-0000C70D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28" name="AutoShape 2" descr="螢幕擷取畫面 2023-06-12 180938.jpg">
          <a:extLst>
            <a:ext uri="{FF2B5EF4-FFF2-40B4-BE49-F238E27FC236}">
              <a16:creationId xmlns:a16="http://schemas.microsoft.com/office/drawing/2014/main" id="{00000000-0008-0000-0200-0000C80D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529" name="AutoShape 3" descr="WeChat Image_20230609214557.jpg">
          <a:extLst>
            <a:ext uri="{FF2B5EF4-FFF2-40B4-BE49-F238E27FC236}">
              <a16:creationId xmlns:a16="http://schemas.microsoft.com/office/drawing/2014/main" id="{00000000-0008-0000-0200-0000C90D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30" name="AutoShape 4" descr="image.png">
          <a:extLst>
            <a:ext uri="{FF2B5EF4-FFF2-40B4-BE49-F238E27FC236}">
              <a16:creationId xmlns:a16="http://schemas.microsoft.com/office/drawing/2014/main" id="{00000000-0008-0000-0200-0000CA0D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31" name="AutoShape 5" descr="image.png">
          <a:extLst>
            <a:ext uri="{FF2B5EF4-FFF2-40B4-BE49-F238E27FC236}">
              <a16:creationId xmlns:a16="http://schemas.microsoft.com/office/drawing/2014/main" id="{00000000-0008-0000-0200-0000CB0D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32" name="AutoShape 6" descr="RP.png">
          <a:extLst>
            <a:ext uri="{FF2B5EF4-FFF2-40B4-BE49-F238E27FC236}">
              <a16:creationId xmlns:a16="http://schemas.microsoft.com/office/drawing/2014/main" id="{00000000-0008-0000-0200-0000CC0D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533" name="AutoShape 7" descr="bcf3341ab06ca162dcf0915c0d1dcab.png">
          <a:extLst>
            <a:ext uri="{FF2B5EF4-FFF2-40B4-BE49-F238E27FC236}">
              <a16:creationId xmlns:a16="http://schemas.microsoft.com/office/drawing/2014/main" id="{00000000-0008-0000-0200-0000CD0D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34" name="AutoShape 8" descr="DES.png">
          <a:extLst>
            <a:ext uri="{FF2B5EF4-FFF2-40B4-BE49-F238E27FC236}">
              <a16:creationId xmlns:a16="http://schemas.microsoft.com/office/drawing/2014/main" id="{00000000-0008-0000-0200-0000CE0D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35" name="AutoShape 9" descr="image.png">
          <a:extLst>
            <a:ext uri="{FF2B5EF4-FFF2-40B4-BE49-F238E27FC236}">
              <a16:creationId xmlns:a16="http://schemas.microsoft.com/office/drawing/2014/main" id="{00000000-0008-0000-0200-0000CF0D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36" name="AutoShape 10" descr="image.png">
          <a:extLst>
            <a:ext uri="{FF2B5EF4-FFF2-40B4-BE49-F238E27FC236}">
              <a16:creationId xmlns:a16="http://schemas.microsoft.com/office/drawing/2014/main" id="{00000000-0008-0000-0200-0000D00D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37" name="AutoShape 11" descr="螢幕擷取畫面 2023-04-20 122359.jpg">
          <a:extLst>
            <a:ext uri="{FF2B5EF4-FFF2-40B4-BE49-F238E27FC236}">
              <a16:creationId xmlns:a16="http://schemas.microsoft.com/office/drawing/2014/main" id="{00000000-0008-0000-0200-0000D10D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538" name="AutoShape 12" descr="4cd6df5621a9bd7f6cab530eeca6519.png">
          <a:extLst>
            <a:ext uri="{FF2B5EF4-FFF2-40B4-BE49-F238E27FC236}">
              <a16:creationId xmlns:a16="http://schemas.microsoft.com/office/drawing/2014/main" id="{00000000-0008-0000-0200-0000D20D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39" name="AutoShape 13" descr="螢幕擷取畫面 2023-04-20 122333.jpg">
          <a:extLst>
            <a:ext uri="{FF2B5EF4-FFF2-40B4-BE49-F238E27FC236}">
              <a16:creationId xmlns:a16="http://schemas.microsoft.com/office/drawing/2014/main" id="{00000000-0008-0000-0200-0000D30D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540" name="AutoShape 14" descr="WeChat Image_20230530232411.jpg">
          <a:extLst>
            <a:ext uri="{FF2B5EF4-FFF2-40B4-BE49-F238E27FC236}">
              <a16:creationId xmlns:a16="http://schemas.microsoft.com/office/drawing/2014/main" id="{00000000-0008-0000-0200-0000D40D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41" name="AutoShape 15" descr="image.png">
          <a:extLst>
            <a:ext uri="{FF2B5EF4-FFF2-40B4-BE49-F238E27FC236}">
              <a16:creationId xmlns:a16="http://schemas.microsoft.com/office/drawing/2014/main" id="{00000000-0008-0000-0200-0000D50D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42" name="AutoShape 16" descr="image.png">
          <a:extLst>
            <a:ext uri="{FF2B5EF4-FFF2-40B4-BE49-F238E27FC236}">
              <a16:creationId xmlns:a16="http://schemas.microsoft.com/office/drawing/2014/main" id="{00000000-0008-0000-0200-0000D60D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543" name="AutoShape 17" descr="image.png">
          <a:extLst>
            <a:ext uri="{FF2B5EF4-FFF2-40B4-BE49-F238E27FC236}">
              <a16:creationId xmlns:a16="http://schemas.microsoft.com/office/drawing/2014/main" id="{00000000-0008-0000-0200-0000D70D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44" name="AutoShape 18" descr="REL.png">
          <a:extLst>
            <a:ext uri="{FF2B5EF4-FFF2-40B4-BE49-F238E27FC236}">
              <a16:creationId xmlns:a16="http://schemas.microsoft.com/office/drawing/2014/main" id="{00000000-0008-0000-0200-0000D80D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545" name="AutoShape 19" descr="image.png">
          <a:extLst>
            <a:ext uri="{FF2B5EF4-FFF2-40B4-BE49-F238E27FC236}">
              <a16:creationId xmlns:a16="http://schemas.microsoft.com/office/drawing/2014/main" id="{00000000-0008-0000-0200-0000D90D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46" name="AutoShape 20" descr="Des page.png">
          <a:extLst>
            <a:ext uri="{FF2B5EF4-FFF2-40B4-BE49-F238E27FC236}">
              <a16:creationId xmlns:a16="http://schemas.microsoft.com/office/drawing/2014/main" id="{00000000-0008-0000-0200-0000DA0D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47" name="AutoShape 21" descr="image.png">
          <a:extLst>
            <a:ext uri="{FF2B5EF4-FFF2-40B4-BE49-F238E27FC236}">
              <a16:creationId xmlns:a16="http://schemas.microsoft.com/office/drawing/2014/main" id="{00000000-0008-0000-0200-0000DB0D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48" name="AutoShape 22" descr="image.png">
          <a:extLst>
            <a:ext uri="{FF2B5EF4-FFF2-40B4-BE49-F238E27FC236}">
              <a16:creationId xmlns:a16="http://schemas.microsoft.com/office/drawing/2014/main" id="{00000000-0008-0000-0200-0000DC0D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549" name="AutoShape 23" descr="image.png">
          <a:extLst>
            <a:ext uri="{FF2B5EF4-FFF2-40B4-BE49-F238E27FC236}">
              <a16:creationId xmlns:a16="http://schemas.microsoft.com/office/drawing/2014/main" id="{00000000-0008-0000-0200-0000DD0D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50" name="AutoShape 24" descr="螢幕擷取畫面 2023-04-20 122157.jpg">
          <a:extLst>
            <a:ext uri="{FF2B5EF4-FFF2-40B4-BE49-F238E27FC236}">
              <a16:creationId xmlns:a16="http://schemas.microsoft.com/office/drawing/2014/main" id="{00000000-0008-0000-0200-0000DE0D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551" name="AutoShape 25" descr="16bdba4a456f6f13320ffd6cee63e27.png">
          <a:extLst>
            <a:ext uri="{FF2B5EF4-FFF2-40B4-BE49-F238E27FC236}">
              <a16:creationId xmlns:a16="http://schemas.microsoft.com/office/drawing/2014/main" id="{00000000-0008-0000-0200-0000DF0D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52" name="AutoShape 26" descr="螢幕擷取畫面 2023-04-20 122132.jpg">
          <a:extLst>
            <a:ext uri="{FF2B5EF4-FFF2-40B4-BE49-F238E27FC236}">
              <a16:creationId xmlns:a16="http://schemas.microsoft.com/office/drawing/2014/main" id="{00000000-0008-0000-0200-0000E00D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553" name="AutoShape 27" descr="WeChat Image_20230404113754.jpg">
          <a:extLst>
            <a:ext uri="{FF2B5EF4-FFF2-40B4-BE49-F238E27FC236}">
              <a16:creationId xmlns:a16="http://schemas.microsoft.com/office/drawing/2014/main" id="{00000000-0008-0000-0200-0000E10D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54" name="AutoShape 28" descr="image.png">
          <a:extLst>
            <a:ext uri="{FF2B5EF4-FFF2-40B4-BE49-F238E27FC236}">
              <a16:creationId xmlns:a16="http://schemas.microsoft.com/office/drawing/2014/main" id="{00000000-0008-0000-0200-0000E20D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55" name="AutoShape 29" descr="image.png">
          <a:extLst>
            <a:ext uri="{FF2B5EF4-FFF2-40B4-BE49-F238E27FC236}">
              <a16:creationId xmlns:a16="http://schemas.microsoft.com/office/drawing/2014/main" id="{00000000-0008-0000-0200-0000E30D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556" name="AutoShape 30" descr="image.png">
          <a:extLst>
            <a:ext uri="{FF2B5EF4-FFF2-40B4-BE49-F238E27FC236}">
              <a16:creationId xmlns:a16="http://schemas.microsoft.com/office/drawing/2014/main" id="{00000000-0008-0000-0200-0000E40D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557" name="AutoShape 31" descr="image.png">
          <a:extLst>
            <a:ext uri="{FF2B5EF4-FFF2-40B4-BE49-F238E27FC236}">
              <a16:creationId xmlns:a16="http://schemas.microsoft.com/office/drawing/2014/main" id="{00000000-0008-0000-0200-0000E50D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3558" name="AutoShape 32" descr="image.png">
          <a:extLst>
            <a:ext uri="{FF2B5EF4-FFF2-40B4-BE49-F238E27FC236}">
              <a16:creationId xmlns:a16="http://schemas.microsoft.com/office/drawing/2014/main" id="{00000000-0008-0000-0200-0000E60D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3</xdr:row>
      <xdr:rowOff>0</xdr:rowOff>
    </xdr:from>
    <xdr:to>
      <xdr:col>35</xdr:col>
      <xdr:colOff>714375</xdr:colOff>
      <xdr:row>4</xdr:row>
      <xdr:rowOff>104775</xdr:rowOff>
    </xdr:to>
    <xdr:sp macro="" textlink="">
      <xdr:nvSpPr>
        <xdr:cNvPr id="3559" name="AutoShape 33" descr="image.png">
          <a:extLst>
            <a:ext uri="{FF2B5EF4-FFF2-40B4-BE49-F238E27FC236}">
              <a16:creationId xmlns:a16="http://schemas.microsoft.com/office/drawing/2014/main" id="{00000000-0008-0000-0200-0000E70D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60" name="AutoShape 34" descr="螢幕擷取畫面 2023-07-13 104223.png">
          <a:extLst>
            <a:ext uri="{FF2B5EF4-FFF2-40B4-BE49-F238E27FC236}">
              <a16:creationId xmlns:a16="http://schemas.microsoft.com/office/drawing/2014/main" id="{00000000-0008-0000-0200-0000E80D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561" name="AutoShape 35" descr="2bc00b943d03696ea9162180036b941.png">
          <a:extLst>
            <a:ext uri="{FF2B5EF4-FFF2-40B4-BE49-F238E27FC236}">
              <a16:creationId xmlns:a16="http://schemas.microsoft.com/office/drawing/2014/main" id="{00000000-0008-0000-0200-0000E90D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62" name="AutoShape 36" descr="螢幕擷取畫面 2023-07-13 104144.png">
          <a:extLst>
            <a:ext uri="{FF2B5EF4-FFF2-40B4-BE49-F238E27FC236}">
              <a16:creationId xmlns:a16="http://schemas.microsoft.com/office/drawing/2014/main" id="{00000000-0008-0000-0200-0000EA0D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563" name="AutoShape 37" descr="image.png">
          <a:extLst>
            <a:ext uri="{FF2B5EF4-FFF2-40B4-BE49-F238E27FC236}">
              <a16:creationId xmlns:a16="http://schemas.microsoft.com/office/drawing/2014/main" id="{00000000-0008-0000-0200-0000EB0D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64" name="AutoShape 38" descr="WeChat Screenshot_20230608102042.png">
          <a:extLst>
            <a:ext uri="{FF2B5EF4-FFF2-40B4-BE49-F238E27FC236}">
              <a16:creationId xmlns:a16="http://schemas.microsoft.com/office/drawing/2014/main" id="{00000000-0008-0000-0200-0000EC0D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65" name="AutoShape 39" descr="WeChat Screenshot_20230608102123.png">
          <a:extLst>
            <a:ext uri="{FF2B5EF4-FFF2-40B4-BE49-F238E27FC236}">
              <a16:creationId xmlns:a16="http://schemas.microsoft.com/office/drawing/2014/main" id="{00000000-0008-0000-0200-0000ED0D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566" name="AutoShape 40" descr="WeChat Screenshot_20230608111205.png">
          <a:extLst>
            <a:ext uri="{FF2B5EF4-FFF2-40B4-BE49-F238E27FC236}">
              <a16:creationId xmlns:a16="http://schemas.microsoft.com/office/drawing/2014/main" id="{00000000-0008-0000-0200-0000EE0D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67" name="AutoShape 41" descr="image.png">
          <a:extLst>
            <a:ext uri="{FF2B5EF4-FFF2-40B4-BE49-F238E27FC236}">
              <a16:creationId xmlns:a16="http://schemas.microsoft.com/office/drawing/2014/main" id="{00000000-0008-0000-0200-0000EF0D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68" name="AutoShape 42" descr="image.png">
          <a:extLst>
            <a:ext uri="{FF2B5EF4-FFF2-40B4-BE49-F238E27FC236}">
              <a16:creationId xmlns:a16="http://schemas.microsoft.com/office/drawing/2014/main" id="{00000000-0008-0000-0200-0000F00D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569" name="AutoShape 43" descr="e244602885e3d63a5da81bcd7ba57b7.jpg">
          <a:extLst>
            <a:ext uri="{FF2B5EF4-FFF2-40B4-BE49-F238E27FC236}">
              <a16:creationId xmlns:a16="http://schemas.microsoft.com/office/drawing/2014/main" id="{00000000-0008-0000-0200-0000F10D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70" name="AutoShape 44" descr="SA1.png">
          <a:extLst>
            <a:ext uri="{FF2B5EF4-FFF2-40B4-BE49-F238E27FC236}">
              <a16:creationId xmlns:a16="http://schemas.microsoft.com/office/drawing/2014/main" id="{00000000-0008-0000-0200-0000F20D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71" name="AutoShape 45" descr="SA2.png">
          <a:extLst>
            <a:ext uri="{FF2B5EF4-FFF2-40B4-BE49-F238E27FC236}">
              <a16:creationId xmlns:a16="http://schemas.microsoft.com/office/drawing/2014/main" id="{00000000-0008-0000-0200-0000F30D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72" name="AutoShape 46" descr="image (12).png">
          <a:extLst>
            <a:ext uri="{FF2B5EF4-FFF2-40B4-BE49-F238E27FC236}">
              <a16:creationId xmlns:a16="http://schemas.microsoft.com/office/drawing/2014/main" id="{00000000-0008-0000-0200-0000F40D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73" name="AutoShape 47" descr="image.png">
          <a:extLst>
            <a:ext uri="{FF2B5EF4-FFF2-40B4-BE49-F238E27FC236}">
              <a16:creationId xmlns:a16="http://schemas.microsoft.com/office/drawing/2014/main" id="{00000000-0008-0000-0200-0000F50D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74" name="AutoShape 48" descr="CP.png">
          <a:extLst>
            <a:ext uri="{FF2B5EF4-FFF2-40B4-BE49-F238E27FC236}">
              <a16:creationId xmlns:a16="http://schemas.microsoft.com/office/drawing/2014/main" id="{00000000-0008-0000-0200-0000F60D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75" name="AutoShape 49" descr="CP 2.png">
          <a:extLst>
            <a:ext uri="{FF2B5EF4-FFF2-40B4-BE49-F238E27FC236}">
              <a16:creationId xmlns:a16="http://schemas.microsoft.com/office/drawing/2014/main" id="{00000000-0008-0000-0200-0000F70D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576" name="AutoShape 50" descr="payment.png">
          <a:extLst>
            <a:ext uri="{FF2B5EF4-FFF2-40B4-BE49-F238E27FC236}">
              <a16:creationId xmlns:a16="http://schemas.microsoft.com/office/drawing/2014/main" id="{00000000-0008-0000-0200-0000F80D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77" name="AutoShape 51" descr="image.png">
          <a:extLst>
            <a:ext uri="{FF2B5EF4-FFF2-40B4-BE49-F238E27FC236}">
              <a16:creationId xmlns:a16="http://schemas.microsoft.com/office/drawing/2014/main" id="{00000000-0008-0000-0200-0000F90D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78" name="AutoShape 52" descr="image.png">
          <a:extLst>
            <a:ext uri="{FF2B5EF4-FFF2-40B4-BE49-F238E27FC236}">
              <a16:creationId xmlns:a16="http://schemas.microsoft.com/office/drawing/2014/main" id="{00000000-0008-0000-0200-0000FA0D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579" name="AutoShape 53" descr="image.png">
          <a:extLst>
            <a:ext uri="{FF2B5EF4-FFF2-40B4-BE49-F238E27FC236}">
              <a16:creationId xmlns:a16="http://schemas.microsoft.com/office/drawing/2014/main" id="{00000000-0008-0000-0200-0000FB0D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580" name="AutoShape 54" descr="image.png">
          <a:extLst>
            <a:ext uri="{FF2B5EF4-FFF2-40B4-BE49-F238E27FC236}">
              <a16:creationId xmlns:a16="http://schemas.microsoft.com/office/drawing/2014/main" id="{00000000-0008-0000-0200-0000FC0D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81" name="AutoShape 55" descr="image.png">
          <a:extLst>
            <a:ext uri="{FF2B5EF4-FFF2-40B4-BE49-F238E27FC236}">
              <a16:creationId xmlns:a16="http://schemas.microsoft.com/office/drawing/2014/main" id="{00000000-0008-0000-0200-0000FD0D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582" name="AutoShape 56" descr="0186cfdbb71fd37c0fdde8ebd2f59b2.png">
          <a:extLst>
            <a:ext uri="{FF2B5EF4-FFF2-40B4-BE49-F238E27FC236}">
              <a16:creationId xmlns:a16="http://schemas.microsoft.com/office/drawing/2014/main" id="{00000000-0008-0000-0200-0000FE0D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83" name="AutoShape 57" descr="image.png">
          <a:extLst>
            <a:ext uri="{FF2B5EF4-FFF2-40B4-BE49-F238E27FC236}">
              <a16:creationId xmlns:a16="http://schemas.microsoft.com/office/drawing/2014/main" id="{00000000-0008-0000-0200-0000FF0D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84" name="AutoShape 58" descr="image.png">
          <a:extLst>
            <a:ext uri="{FF2B5EF4-FFF2-40B4-BE49-F238E27FC236}">
              <a16:creationId xmlns:a16="http://schemas.microsoft.com/office/drawing/2014/main" id="{00000000-0008-0000-0200-0000000E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85" name="AutoShape 59" descr="image.png">
          <a:extLst>
            <a:ext uri="{FF2B5EF4-FFF2-40B4-BE49-F238E27FC236}">
              <a16:creationId xmlns:a16="http://schemas.microsoft.com/office/drawing/2014/main" id="{00000000-0008-0000-0200-0000010E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586" name="AutoShape 60" descr="image.png">
          <a:extLst>
            <a:ext uri="{FF2B5EF4-FFF2-40B4-BE49-F238E27FC236}">
              <a16:creationId xmlns:a16="http://schemas.microsoft.com/office/drawing/2014/main" id="{00000000-0008-0000-0200-0000020E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87" name="AutoShape 61" descr="螢幕擷取畫面 2023-06-05 153612.jpg">
          <a:extLst>
            <a:ext uri="{FF2B5EF4-FFF2-40B4-BE49-F238E27FC236}">
              <a16:creationId xmlns:a16="http://schemas.microsoft.com/office/drawing/2014/main" id="{00000000-0008-0000-0200-0000030E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88" name="AutoShape 62" descr="螢幕擷取畫面 2023-06-05 153503.jpg">
          <a:extLst>
            <a:ext uri="{FF2B5EF4-FFF2-40B4-BE49-F238E27FC236}">
              <a16:creationId xmlns:a16="http://schemas.microsoft.com/office/drawing/2014/main" id="{00000000-0008-0000-0200-0000040E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589" name="AutoShape 63" descr="ec17ffc60f4f7b0e1789306ff9dfdd4.jpg">
          <a:extLst>
            <a:ext uri="{FF2B5EF4-FFF2-40B4-BE49-F238E27FC236}">
              <a16:creationId xmlns:a16="http://schemas.microsoft.com/office/drawing/2014/main" id="{00000000-0008-0000-0200-0000050E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90" name="AutoShape 64" descr="CP.png">
          <a:extLst>
            <a:ext uri="{FF2B5EF4-FFF2-40B4-BE49-F238E27FC236}">
              <a16:creationId xmlns:a16="http://schemas.microsoft.com/office/drawing/2014/main" id="{00000000-0008-0000-0200-0000060E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91" name="AutoShape 65" descr="费用支付.png">
          <a:extLst>
            <a:ext uri="{FF2B5EF4-FFF2-40B4-BE49-F238E27FC236}">
              <a16:creationId xmlns:a16="http://schemas.microsoft.com/office/drawing/2014/main" id="{00000000-0008-0000-0200-0000070E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92" name="AutoShape 66" descr="image.png">
          <a:extLst>
            <a:ext uri="{FF2B5EF4-FFF2-40B4-BE49-F238E27FC236}">
              <a16:creationId xmlns:a16="http://schemas.microsoft.com/office/drawing/2014/main" id="{00000000-0008-0000-0200-0000080E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93" name="AutoShape 67" descr="image.png">
          <a:extLst>
            <a:ext uri="{FF2B5EF4-FFF2-40B4-BE49-F238E27FC236}">
              <a16:creationId xmlns:a16="http://schemas.microsoft.com/office/drawing/2014/main" id="{00000000-0008-0000-0200-0000090E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594" name="AutoShape 68" descr="image.png">
          <a:extLst>
            <a:ext uri="{FF2B5EF4-FFF2-40B4-BE49-F238E27FC236}">
              <a16:creationId xmlns:a16="http://schemas.microsoft.com/office/drawing/2014/main" id="{00000000-0008-0000-0200-00000A0E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595" name="AutoShape 69" descr="image.png">
          <a:extLst>
            <a:ext uri="{FF2B5EF4-FFF2-40B4-BE49-F238E27FC236}">
              <a16:creationId xmlns:a16="http://schemas.microsoft.com/office/drawing/2014/main" id="{00000000-0008-0000-0200-00000B0E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596" name="AutoShape 70" descr="image.png">
          <a:extLst>
            <a:ext uri="{FF2B5EF4-FFF2-40B4-BE49-F238E27FC236}">
              <a16:creationId xmlns:a16="http://schemas.microsoft.com/office/drawing/2014/main" id="{00000000-0008-0000-0200-00000C0E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597" name="AutoShape 71" descr="image.png">
          <a:extLst>
            <a:ext uri="{FF2B5EF4-FFF2-40B4-BE49-F238E27FC236}">
              <a16:creationId xmlns:a16="http://schemas.microsoft.com/office/drawing/2014/main" id="{00000000-0008-0000-0200-00000D0E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598" name="AutoShape 72" descr="image.png">
          <a:extLst>
            <a:ext uri="{FF2B5EF4-FFF2-40B4-BE49-F238E27FC236}">
              <a16:creationId xmlns:a16="http://schemas.microsoft.com/office/drawing/2014/main" id="{00000000-0008-0000-0200-00000E0E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99" name="AutoShape 73" descr="Snipaste_2023-06-21_19-27-42.png">
          <a:extLst>
            <a:ext uri="{FF2B5EF4-FFF2-40B4-BE49-F238E27FC236}">
              <a16:creationId xmlns:a16="http://schemas.microsoft.com/office/drawing/2014/main" id="{00000000-0008-0000-0200-00000F0E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00" name="AutoShape 74" descr="6383a01c937cb2275ee6b499d6ea405.png">
          <a:extLst>
            <a:ext uri="{FF2B5EF4-FFF2-40B4-BE49-F238E27FC236}">
              <a16:creationId xmlns:a16="http://schemas.microsoft.com/office/drawing/2014/main" id="{00000000-0008-0000-0200-0000100E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3601" name="AutoShape 75" descr="25a876e3d83a3cd51430a9dcd4c1630.png">
          <a:extLst>
            <a:ext uri="{FF2B5EF4-FFF2-40B4-BE49-F238E27FC236}">
              <a16:creationId xmlns:a16="http://schemas.microsoft.com/office/drawing/2014/main" id="{00000000-0008-0000-0200-0000110E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02" name="AutoShape 76" descr="Snipaste_2023-06-21_19-27-12.png">
          <a:extLst>
            <a:ext uri="{FF2B5EF4-FFF2-40B4-BE49-F238E27FC236}">
              <a16:creationId xmlns:a16="http://schemas.microsoft.com/office/drawing/2014/main" id="{00000000-0008-0000-0200-0000120E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03" name="AutoShape 77" descr="image.png">
          <a:extLst>
            <a:ext uri="{FF2B5EF4-FFF2-40B4-BE49-F238E27FC236}">
              <a16:creationId xmlns:a16="http://schemas.microsoft.com/office/drawing/2014/main" id="{00000000-0008-0000-0200-0000130E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04" name="AutoShape 78" descr="image.png">
          <a:extLst>
            <a:ext uri="{FF2B5EF4-FFF2-40B4-BE49-F238E27FC236}">
              <a16:creationId xmlns:a16="http://schemas.microsoft.com/office/drawing/2014/main" id="{00000000-0008-0000-0200-0000140E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605" name="AutoShape 79" descr="image.png">
          <a:extLst>
            <a:ext uri="{FF2B5EF4-FFF2-40B4-BE49-F238E27FC236}">
              <a16:creationId xmlns:a16="http://schemas.microsoft.com/office/drawing/2014/main" id="{00000000-0008-0000-0200-0000150E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06" name="AutoShape 80" descr="螢幕擷取畫面 2023-04-20 124356.jpg">
          <a:extLst>
            <a:ext uri="{FF2B5EF4-FFF2-40B4-BE49-F238E27FC236}">
              <a16:creationId xmlns:a16="http://schemas.microsoft.com/office/drawing/2014/main" id="{00000000-0008-0000-0200-0000160E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07" name="AutoShape 81" descr="0305972532e1703b828a4d7871489a4.png">
          <a:extLst>
            <a:ext uri="{FF2B5EF4-FFF2-40B4-BE49-F238E27FC236}">
              <a16:creationId xmlns:a16="http://schemas.microsoft.com/office/drawing/2014/main" id="{00000000-0008-0000-0200-0000170E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08" name="AutoShape 82" descr="螢幕擷取畫面 2023-04-20 124334.jpg">
          <a:extLst>
            <a:ext uri="{FF2B5EF4-FFF2-40B4-BE49-F238E27FC236}">
              <a16:creationId xmlns:a16="http://schemas.microsoft.com/office/drawing/2014/main" id="{00000000-0008-0000-0200-0000180E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09" name="AutoShape 83" descr="image.png">
          <a:extLst>
            <a:ext uri="{FF2B5EF4-FFF2-40B4-BE49-F238E27FC236}">
              <a16:creationId xmlns:a16="http://schemas.microsoft.com/office/drawing/2014/main" id="{00000000-0008-0000-0200-0000190E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10" name="AutoShape 84" descr="image.png">
          <a:extLst>
            <a:ext uri="{FF2B5EF4-FFF2-40B4-BE49-F238E27FC236}">
              <a16:creationId xmlns:a16="http://schemas.microsoft.com/office/drawing/2014/main" id="{00000000-0008-0000-0200-00001A0E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611" name="AutoShape 85" descr="image.png">
          <a:extLst>
            <a:ext uri="{FF2B5EF4-FFF2-40B4-BE49-F238E27FC236}">
              <a16:creationId xmlns:a16="http://schemas.microsoft.com/office/drawing/2014/main" id="{00000000-0008-0000-0200-00001B0E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612" name="AutoShape 86" descr="image.png">
          <a:extLst>
            <a:ext uri="{FF2B5EF4-FFF2-40B4-BE49-F238E27FC236}">
              <a16:creationId xmlns:a16="http://schemas.microsoft.com/office/drawing/2014/main" id="{00000000-0008-0000-0200-00001C0E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3613" name="AutoShape 87" descr="image.png">
          <a:extLst>
            <a:ext uri="{FF2B5EF4-FFF2-40B4-BE49-F238E27FC236}">
              <a16:creationId xmlns:a16="http://schemas.microsoft.com/office/drawing/2014/main" id="{00000000-0008-0000-0200-00001D0E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14" name="AutoShape 88" descr="螢幕擷取畫面 2023-06-12 180821.jpg">
          <a:extLst>
            <a:ext uri="{FF2B5EF4-FFF2-40B4-BE49-F238E27FC236}">
              <a16:creationId xmlns:a16="http://schemas.microsoft.com/office/drawing/2014/main" id="{00000000-0008-0000-0200-00001E0E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15" name="AutoShape 89" descr="image.png">
          <a:extLst>
            <a:ext uri="{FF2B5EF4-FFF2-40B4-BE49-F238E27FC236}">
              <a16:creationId xmlns:a16="http://schemas.microsoft.com/office/drawing/2014/main" id="{00000000-0008-0000-0200-00001F0E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16" name="AutoShape 90" descr="螢幕擷取畫面 2023-06-12 180746.jpg">
          <a:extLst>
            <a:ext uri="{FF2B5EF4-FFF2-40B4-BE49-F238E27FC236}">
              <a16:creationId xmlns:a16="http://schemas.microsoft.com/office/drawing/2014/main" id="{00000000-0008-0000-0200-0000200E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17" name="AutoShape 91" descr="image.png">
          <a:extLst>
            <a:ext uri="{FF2B5EF4-FFF2-40B4-BE49-F238E27FC236}">
              <a16:creationId xmlns:a16="http://schemas.microsoft.com/office/drawing/2014/main" id="{00000000-0008-0000-0200-0000210E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18" name="AutoShape 92" descr="image.png">
          <a:extLst>
            <a:ext uri="{FF2B5EF4-FFF2-40B4-BE49-F238E27FC236}">
              <a16:creationId xmlns:a16="http://schemas.microsoft.com/office/drawing/2014/main" id="{00000000-0008-0000-0200-0000220E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619" name="AutoShape 93" descr="image.png">
          <a:extLst>
            <a:ext uri="{FF2B5EF4-FFF2-40B4-BE49-F238E27FC236}">
              <a16:creationId xmlns:a16="http://schemas.microsoft.com/office/drawing/2014/main" id="{00000000-0008-0000-0200-0000230E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20" name="AutoShape 94" descr="RP.png">
          <a:extLst>
            <a:ext uri="{FF2B5EF4-FFF2-40B4-BE49-F238E27FC236}">
              <a16:creationId xmlns:a16="http://schemas.microsoft.com/office/drawing/2014/main" id="{00000000-0008-0000-0200-0000240E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21" name="AutoShape 95" descr="c98833643b07afa1e728e87c7e808f5.png">
          <a:extLst>
            <a:ext uri="{FF2B5EF4-FFF2-40B4-BE49-F238E27FC236}">
              <a16:creationId xmlns:a16="http://schemas.microsoft.com/office/drawing/2014/main" id="{00000000-0008-0000-0200-0000250E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22" name="AutoShape 96" descr="DES.png">
          <a:extLst>
            <a:ext uri="{FF2B5EF4-FFF2-40B4-BE49-F238E27FC236}">
              <a16:creationId xmlns:a16="http://schemas.microsoft.com/office/drawing/2014/main" id="{00000000-0008-0000-0200-0000260E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23" name="AutoShape 97" descr="image.png">
          <a:extLst>
            <a:ext uri="{FF2B5EF4-FFF2-40B4-BE49-F238E27FC236}">
              <a16:creationId xmlns:a16="http://schemas.microsoft.com/office/drawing/2014/main" id="{00000000-0008-0000-0200-0000270E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24" name="AutoShape 98" descr="image.png">
          <a:extLst>
            <a:ext uri="{FF2B5EF4-FFF2-40B4-BE49-F238E27FC236}">
              <a16:creationId xmlns:a16="http://schemas.microsoft.com/office/drawing/2014/main" id="{00000000-0008-0000-0200-0000280E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625" name="AutoShape 99" descr="image.png">
          <a:extLst>
            <a:ext uri="{FF2B5EF4-FFF2-40B4-BE49-F238E27FC236}">
              <a16:creationId xmlns:a16="http://schemas.microsoft.com/office/drawing/2014/main" id="{00000000-0008-0000-0200-0000290E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626" name="AutoShape 100" descr="image.png">
          <a:extLst>
            <a:ext uri="{FF2B5EF4-FFF2-40B4-BE49-F238E27FC236}">
              <a16:creationId xmlns:a16="http://schemas.microsoft.com/office/drawing/2014/main" id="{00000000-0008-0000-0200-00002A0E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27" name="AutoShape 101" descr="螢幕擷取畫面 2023-04-20 122520.jpg">
          <a:extLst>
            <a:ext uri="{FF2B5EF4-FFF2-40B4-BE49-F238E27FC236}">
              <a16:creationId xmlns:a16="http://schemas.microsoft.com/office/drawing/2014/main" id="{00000000-0008-0000-0200-00002B0E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28" name="AutoShape 102" descr="4a5ded52f02f3c9364beaa873d3251d.png">
          <a:extLst>
            <a:ext uri="{FF2B5EF4-FFF2-40B4-BE49-F238E27FC236}">
              <a16:creationId xmlns:a16="http://schemas.microsoft.com/office/drawing/2014/main" id="{00000000-0008-0000-0200-00002C0E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29" name="AutoShape 103" descr="螢幕擷取畫面 2023-04-20 122444.jpg">
          <a:extLst>
            <a:ext uri="{FF2B5EF4-FFF2-40B4-BE49-F238E27FC236}">
              <a16:creationId xmlns:a16="http://schemas.microsoft.com/office/drawing/2014/main" id="{00000000-0008-0000-0200-00002D0E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30" name="AutoShape 104" descr="Fee letter CP.png">
          <a:extLst>
            <a:ext uri="{FF2B5EF4-FFF2-40B4-BE49-F238E27FC236}">
              <a16:creationId xmlns:a16="http://schemas.microsoft.com/office/drawing/2014/main" id="{00000000-0008-0000-0200-00002E0E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31" name="AutoShape 105" descr="payment clause.png">
          <a:extLst>
            <a:ext uri="{FF2B5EF4-FFF2-40B4-BE49-F238E27FC236}">
              <a16:creationId xmlns:a16="http://schemas.microsoft.com/office/drawing/2014/main" id="{00000000-0008-0000-0200-00002F0E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32" name="AutoShape 106" descr="image.png">
          <a:extLst>
            <a:ext uri="{FF2B5EF4-FFF2-40B4-BE49-F238E27FC236}">
              <a16:creationId xmlns:a16="http://schemas.microsoft.com/office/drawing/2014/main" id="{00000000-0008-0000-0200-0000300E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33" name="AutoShape 107" descr="image.png">
          <a:extLst>
            <a:ext uri="{FF2B5EF4-FFF2-40B4-BE49-F238E27FC236}">
              <a16:creationId xmlns:a16="http://schemas.microsoft.com/office/drawing/2014/main" id="{00000000-0008-0000-0200-0000310E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634" name="AutoShape 108" descr="image.png">
          <a:extLst>
            <a:ext uri="{FF2B5EF4-FFF2-40B4-BE49-F238E27FC236}">
              <a16:creationId xmlns:a16="http://schemas.microsoft.com/office/drawing/2014/main" id="{00000000-0008-0000-0200-0000320E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35" name="AutoShape 109" descr="WeChat Image_20230323120123.png">
          <a:extLst>
            <a:ext uri="{FF2B5EF4-FFF2-40B4-BE49-F238E27FC236}">
              <a16:creationId xmlns:a16="http://schemas.microsoft.com/office/drawing/2014/main" id="{00000000-0008-0000-0200-0000330E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36" name="AutoShape 110" descr="WeChat Screenshot_20230323150433.png">
          <a:extLst>
            <a:ext uri="{FF2B5EF4-FFF2-40B4-BE49-F238E27FC236}">
              <a16:creationId xmlns:a16="http://schemas.microsoft.com/office/drawing/2014/main" id="{00000000-0008-0000-0200-0000340E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637" name="AutoShape 111" descr="WeChat Screenshot_20230323151419.png">
          <a:extLst>
            <a:ext uri="{FF2B5EF4-FFF2-40B4-BE49-F238E27FC236}">
              <a16:creationId xmlns:a16="http://schemas.microsoft.com/office/drawing/2014/main" id="{00000000-0008-0000-0200-0000350E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38" name="AutoShape 112" descr="2.PNG">
          <a:extLst>
            <a:ext uri="{FF2B5EF4-FFF2-40B4-BE49-F238E27FC236}">
              <a16:creationId xmlns:a16="http://schemas.microsoft.com/office/drawing/2014/main" id="{00000000-0008-0000-0200-0000360E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39" name="AutoShape 113" descr="image.png">
          <a:extLst>
            <a:ext uri="{FF2B5EF4-FFF2-40B4-BE49-F238E27FC236}">
              <a16:creationId xmlns:a16="http://schemas.microsoft.com/office/drawing/2014/main" id="{00000000-0008-0000-0200-0000370E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40" name="AutoShape 114" descr="image.png">
          <a:extLst>
            <a:ext uri="{FF2B5EF4-FFF2-40B4-BE49-F238E27FC236}">
              <a16:creationId xmlns:a16="http://schemas.microsoft.com/office/drawing/2014/main" id="{00000000-0008-0000-0200-0000380E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641" name="AutoShape 115" descr="External.jpg">
          <a:extLst>
            <a:ext uri="{FF2B5EF4-FFF2-40B4-BE49-F238E27FC236}">
              <a16:creationId xmlns:a16="http://schemas.microsoft.com/office/drawing/2014/main" id="{00000000-0008-0000-0200-0000390E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42" name="AutoShape 116" descr="CP1.png">
          <a:extLst>
            <a:ext uri="{FF2B5EF4-FFF2-40B4-BE49-F238E27FC236}">
              <a16:creationId xmlns:a16="http://schemas.microsoft.com/office/drawing/2014/main" id="{00000000-0008-0000-0200-00003A0E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43" name="AutoShape 117" descr="CP2.png">
          <a:extLst>
            <a:ext uri="{FF2B5EF4-FFF2-40B4-BE49-F238E27FC236}">
              <a16:creationId xmlns:a16="http://schemas.microsoft.com/office/drawing/2014/main" id="{00000000-0008-0000-0200-00003B0E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644" name="AutoShape 118" descr="费用支付.png">
          <a:extLst>
            <a:ext uri="{FF2B5EF4-FFF2-40B4-BE49-F238E27FC236}">
              <a16:creationId xmlns:a16="http://schemas.microsoft.com/office/drawing/2014/main" id="{00000000-0008-0000-0200-00003C0E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45" name="AutoShape 119" descr="Snipaste_2023-06-21_19-28-56.png">
          <a:extLst>
            <a:ext uri="{FF2B5EF4-FFF2-40B4-BE49-F238E27FC236}">
              <a16:creationId xmlns:a16="http://schemas.microsoft.com/office/drawing/2014/main" id="{00000000-0008-0000-0200-00003D0E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46" name="AutoShape 120" descr="579d36f9f23b3c96ec98a48049b5ca5.png">
          <a:extLst>
            <a:ext uri="{FF2B5EF4-FFF2-40B4-BE49-F238E27FC236}">
              <a16:creationId xmlns:a16="http://schemas.microsoft.com/office/drawing/2014/main" id="{00000000-0008-0000-0200-00003E0E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47" name="AutoShape 121" descr="Snipaste_2023-06-21_19-28-35.png">
          <a:extLst>
            <a:ext uri="{FF2B5EF4-FFF2-40B4-BE49-F238E27FC236}">
              <a16:creationId xmlns:a16="http://schemas.microsoft.com/office/drawing/2014/main" id="{00000000-0008-0000-0200-00003F0E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648" name="AutoShape 122" descr="66e452553b2b7a5a9b8814885da1abc.jpg">
          <a:extLst>
            <a:ext uri="{FF2B5EF4-FFF2-40B4-BE49-F238E27FC236}">
              <a16:creationId xmlns:a16="http://schemas.microsoft.com/office/drawing/2014/main" id="{00000000-0008-0000-0200-0000400E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49" name="AutoShape 123" descr="FL.png">
          <a:extLst>
            <a:ext uri="{FF2B5EF4-FFF2-40B4-BE49-F238E27FC236}">
              <a16:creationId xmlns:a16="http://schemas.microsoft.com/office/drawing/2014/main" id="{00000000-0008-0000-0200-0000410E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50" name="AutoShape 124" descr="Commission.png">
          <a:extLst>
            <a:ext uri="{FF2B5EF4-FFF2-40B4-BE49-F238E27FC236}">
              <a16:creationId xmlns:a16="http://schemas.microsoft.com/office/drawing/2014/main" id="{00000000-0008-0000-0200-0000420E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51" name="AutoShape 125" descr="image.png">
          <a:extLst>
            <a:ext uri="{FF2B5EF4-FFF2-40B4-BE49-F238E27FC236}">
              <a16:creationId xmlns:a16="http://schemas.microsoft.com/office/drawing/2014/main" id="{00000000-0008-0000-0200-0000430E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52" name="AutoShape 126" descr="image.png">
          <a:extLst>
            <a:ext uri="{FF2B5EF4-FFF2-40B4-BE49-F238E27FC236}">
              <a16:creationId xmlns:a16="http://schemas.microsoft.com/office/drawing/2014/main" id="{00000000-0008-0000-0200-0000440E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53" name="AutoShape 127" descr="image.png">
          <a:extLst>
            <a:ext uri="{FF2B5EF4-FFF2-40B4-BE49-F238E27FC236}">
              <a16:creationId xmlns:a16="http://schemas.microsoft.com/office/drawing/2014/main" id="{00000000-0008-0000-0200-0000450E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54" name="AutoShape 128" descr="image.png">
          <a:extLst>
            <a:ext uri="{FF2B5EF4-FFF2-40B4-BE49-F238E27FC236}">
              <a16:creationId xmlns:a16="http://schemas.microsoft.com/office/drawing/2014/main" id="{00000000-0008-0000-0200-0000460E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655" name="AutoShape 129" descr="image.png">
          <a:extLst>
            <a:ext uri="{FF2B5EF4-FFF2-40B4-BE49-F238E27FC236}">
              <a16:creationId xmlns:a16="http://schemas.microsoft.com/office/drawing/2014/main" id="{00000000-0008-0000-0200-0000470E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56" name="AutoShape 130" descr="螢幕擷取畫面 2023-07-13 104333.png">
          <a:extLst>
            <a:ext uri="{FF2B5EF4-FFF2-40B4-BE49-F238E27FC236}">
              <a16:creationId xmlns:a16="http://schemas.microsoft.com/office/drawing/2014/main" id="{00000000-0008-0000-0200-0000480E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57" name="AutoShape 131" descr="99d95cfe028219666efa7292c5d1339.png">
          <a:extLst>
            <a:ext uri="{FF2B5EF4-FFF2-40B4-BE49-F238E27FC236}">
              <a16:creationId xmlns:a16="http://schemas.microsoft.com/office/drawing/2014/main" id="{00000000-0008-0000-0200-0000490E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58" name="AutoShape 132" descr="螢幕擷取畫面 2023-07-13 104308.png">
          <a:extLst>
            <a:ext uri="{FF2B5EF4-FFF2-40B4-BE49-F238E27FC236}">
              <a16:creationId xmlns:a16="http://schemas.microsoft.com/office/drawing/2014/main" id="{00000000-0008-0000-0200-00004A0E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659" name="AutoShape 133" descr="~7356554.JPG">
          <a:extLst>
            <a:ext uri="{FF2B5EF4-FFF2-40B4-BE49-F238E27FC236}">
              <a16:creationId xmlns:a16="http://schemas.microsoft.com/office/drawing/2014/main" id="{00000000-0008-0000-0200-00004B0E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60" name="AutoShape 134" descr="reach32.PNG">
          <a:extLst>
            <a:ext uri="{FF2B5EF4-FFF2-40B4-BE49-F238E27FC236}">
              <a16:creationId xmlns:a16="http://schemas.microsoft.com/office/drawing/2014/main" id="{00000000-0008-0000-0200-00004C0E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61" name="AutoShape 135" descr="image.png">
          <a:extLst>
            <a:ext uri="{FF2B5EF4-FFF2-40B4-BE49-F238E27FC236}">
              <a16:creationId xmlns:a16="http://schemas.microsoft.com/office/drawing/2014/main" id="{00000000-0008-0000-0200-00004D0E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62" name="AutoShape 136" descr="reach3.PNG">
          <a:extLst>
            <a:ext uri="{FF2B5EF4-FFF2-40B4-BE49-F238E27FC236}">
              <a16:creationId xmlns:a16="http://schemas.microsoft.com/office/drawing/2014/main" id="{00000000-0008-0000-0200-00004E0E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663" name="AutoShape 137" descr="image.png">
          <a:extLst>
            <a:ext uri="{FF2B5EF4-FFF2-40B4-BE49-F238E27FC236}">
              <a16:creationId xmlns:a16="http://schemas.microsoft.com/office/drawing/2014/main" id="{00000000-0008-0000-0200-00004F0E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64" name="AutoShape 138" descr="螢幕擷取畫面 2023-07-13 104424.png">
          <a:extLst>
            <a:ext uri="{FF2B5EF4-FFF2-40B4-BE49-F238E27FC236}">
              <a16:creationId xmlns:a16="http://schemas.microsoft.com/office/drawing/2014/main" id="{00000000-0008-0000-0200-0000500E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65" name="AutoShape 139" descr="螢幕擷取畫面 2023-07-13 104406.png">
          <a:extLst>
            <a:ext uri="{FF2B5EF4-FFF2-40B4-BE49-F238E27FC236}">
              <a16:creationId xmlns:a16="http://schemas.microsoft.com/office/drawing/2014/main" id="{00000000-0008-0000-0200-0000510E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66" name="AutoShape 140" descr="BBG-2.jpg">
          <a:extLst>
            <a:ext uri="{FF2B5EF4-FFF2-40B4-BE49-F238E27FC236}">
              <a16:creationId xmlns:a16="http://schemas.microsoft.com/office/drawing/2014/main" id="{00000000-0008-0000-0200-0000520E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67" name="AutoShape 141" descr="BBG-des.jpg">
          <a:extLst>
            <a:ext uri="{FF2B5EF4-FFF2-40B4-BE49-F238E27FC236}">
              <a16:creationId xmlns:a16="http://schemas.microsoft.com/office/drawing/2014/main" id="{00000000-0008-0000-0200-0000530E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668" name="AutoShape 142" descr="2c566bfa2a9daff671f753cfac5ae25.jpg">
          <a:extLst>
            <a:ext uri="{FF2B5EF4-FFF2-40B4-BE49-F238E27FC236}">
              <a16:creationId xmlns:a16="http://schemas.microsoft.com/office/drawing/2014/main" id="{00000000-0008-0000-0200-0000540E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69" name="AutoShape 143" descr="SA.png">
          <a:extLst>
            <a:ext uri="{FF2B5EF4-FFF2-40B4-BE49-F238E27FC236}">
              <a16:creationId xmlns:a16="http://schemas.microsoft.com/office/drawing/2014/main" id="{00000000-0008-0000-0200-0000550E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70" name="AutoShape 144" descr="BBG2.PNG">
          <a:extLst>
            <a:ext uri="{FF2B5EF4-FFF2-40B4-BE49-F238E27FC236}">
              <a16:creationId xmlns:a16="http://schemas.microsoft.com/office/drawing/2014/main" id="{00000000-0008-0000-0200-0000560E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71" name="AutoShape 145" descr="7a8072528d2f25a3d666a26fe27b6cd.png">
          <a:extLst>
            <a:ext uri="{FF2B5EF4-FFF2-40B4-BE49-F238E27FC236}">
              <a16:creationId xmlns:a16="http://schemas.microsoft.com/office/drawing/2014/main" id="{00000000-0008-0000-0200-0000570E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72" name="AutoShape 146" descr="BBG1.PNG">
          <a:extLst>
            <a:ext uri="{FF2B5EF4-FFF2-40B4-BE49-F238E27FC236}">
              <a16:creationId xmlns:a16="http://schemas.microsoft.com/office/drawing/2014/main" id="{00000000-0008-0000-0200-0000580E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673" name="AutoShape 147" descr="3f62a2c19d5e6ef36895ccaa06e9fe4.jpg">
          <a:extLst>
            <a:ext uri="{FF2B5EF4-FFF2-40B4-BE49-F238E27FC236}">
              <a16:creationId xmlns:a16="http://schemas.microsoft.com/office/drawing/2014/main" id="{00000000-0008-0000-0200-0000590E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74" name="AutoShape 148" descr="image.png">
          <a:extLst>
            <a:ext uri="{FF2B5EF4-FFF2-40B4-BE49-F238E27FC236}">
              <a16:creationId xmlns:a16="http://schemas.microsoft.com/office/drawing/2014/main" id="{00000000-0008-0000-0200-00005A0E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75" name="AutoShape 149" descr="image.png">
          <a:extLst>
            <a:ext uri="{FF2B5EF4-FFF2-40B4-BE49-F238E27FC236}">
              <a16:creationId xmlns:a16="http://schemas.microsoft.com/office/drawing/2014/main" id="{00000000-0008-0000-0200-00005B0E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676" name="AutoShape 150" descr="image.png">
          <a:extLst>
            <a:ext uri="{FF2B5EF4-FFF2-40B4-BE49-F238E27FC236}">
              <a16:creationId xmlns:a16="http://schemas.microsoft.com/office/drawing/2014/main" id="{00000000-0008-0000-0200-00005C0E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677" name="AutoShape 151" descr="image.png">
          <a:extLst>
            <a:ext uri="{FF2B5EF4-FFF2-40B4-BE49-F238E27FC236}">
              <a16:creationId xmlns:a16="http://schemas.microsoft.com/office/drawing/2014/main" id="{00000000-0008-0000-0200-00005D0E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78" name="AutoShape 152" descr="Snipaste_2023-07-14_11-05-36.png">
          <a:extLst>
            <a:ext uri="{FF2B5EF4-FFF2-40B4-BE49-F238E27FC236}">
              <a16:creationId xmlns:a16="http://schemas.microsoft.com/office/drawing/2014/main" id="{00000000-0008-0000-0200-00005E0E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79" name="AutoShape 153" descr="fefb68096e239c50f2b1dc7f57bf5c1.png">
          <a:extLst>
            <a:ext uri="{FF2B5EF4-FFF2-40B4-BE49-F238E27FC236}">
              <a16:creationId xmlns:a16="http://schemas.microsoft.com/office/drawing/2014/main" id="{00000000-0008-0000-0200-00005F0E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80" name="AutoShape 154" descr="Snipaste_2023-07-14_11-05-09.png">
          <a:extLst>
            <a:ext uri="{FF2B5EF4-FFF2-40B4-BE49-F238E27FC236}">
              <a16:creationId xmlns:a16="http://schemas.microsoft.com/office/drawing/2014/main" id="{00000000-0008-0000-0200-0000600E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81" name="AutoShape 155" descr="WeChat Screenshot_20230710135018.png">
          <a:extLst>
            <a:ext uri="{FF2B5EF4-FFF2-40B4-BE49-F238E27FC236}">
              <a16:creationId xmlns:a16="http://schemas.microsoft.com/office/drawing/2014/main" id="{00000000-0008-0000-0200-0000610E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82" name="AutoShape 156" descr="WeChat Screenshot_20230710135118.png">
          <a:extLst>
            <a:ext uri="{FF2B5EF4-FFF2-40B4-BE49-F238E27FC236}">
              <a16:creationId xmlns:a16="http://schemas.microsoft.com/office/drawing/2014/main" id="{00000000-0008-0000-0200-0000620E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83" name="AutoShape 157" descr="Snipaste_2023-07-14_11-06-31.png">
          <a:extLst>
            <a:ext uri="{FF2B5EF4-FFF2-40B4-BE49-F238E27FC236}">
              <a16:creationId xmlns:a16="http://schemas.microsoft.com/office/drawing/2014/main" id="{00000000-0008-0000-0200-0000630E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684" name="AutoShape 158" descr="4bf0970b7ce44b0b3b819472482bf0d.png">
          <a:extLst>
            <a:ext uri="{FF2B5EF4-FFF2-40B4-BE49-F238E27FC236}">
              <a16:creationId xmlns:a16="http://schemas.microsoft.com/office/drawing/2014/main" id="{00000000-0008-0000-0200-0000640E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85" name="AutoShape 159" descr="Snipaste_2023-07-14_11-06-07.png">
          <a:extLst>
            <a:ext uri="{FF2B5EF4-FFF2-40B4-BE49-F238E27FC236}">
              <a16:creationId xmlns:a16="http://schemas.microsoft.com/office/drawing/2014/main" id="{00000000-0008-0000-0200-0000650E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86" name="AutoShape 160" descr="nengda.png">
          <a:extLst>
            <a:ext uri="{FF2B5EF4-FFF2-40B4-BE49-F238E27FC236}">
              <a16:creationId xmlns:a16="http://schemas.microsoft.com/office/drawing/2014/main" id="{00000000-0008-0000-0200-0000660E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87" name="AutoShape 161" descr="BBG2.PNG">
          <a:extLst>
            <a:ext uri="{FF2B5EF4-FFF2-40B4-BE49-F238E27FC236}">
              <a16:creationId xmlns:a16="http://schemas.microsoft.com/office/drawing/2014/main" id="{00000000-0008-0000-0200-0000670E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88" name="AutoShape 162" descr="BBG1.PNG">
          <a:extLst>
            <a:ext uri="{FF2B5EF4-FFF2-40B4-BE49-F238E27FC236}">
              <a16:creationId xmlns:a16="http://schemas.microsoft.com/office/drawing/2014/main" id="{00000000-0008-0000-0200-0000680E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89" name="AutoShape 163" descr="BBG-2.PNG">
          <a:extLst>
            <a:ext uri="{FF2B5EF4-FFF2-40B4-BE49-F238E27FC236}">
              <a16:creationId xmlns:a16="http://schemas.microsoft.com/office/drawing/2014/main" id="{00000000-0008-0000-0200-0000690E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90" name="AutoShape 164" descr="BBG.PNG">
          <a:extLst>
            <a:ext uri="{FF2B5EF4-FFF2-40B4-BE49-F238E27FC236}">
              <a16:creationId xmlns:a16="http://schemas.microsoft.com/office/drawing/2014/main" id="{00000000-0008-0000-0200-00006A0E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91" name="AutoShape 165" descr="擷取2t+1.PNG">
          <a:extLst>
            <a:ext uri="{FF2B5EF4-FFF2-40B4-BE49-F238E27FC236}">
              <a16:creationId xmlns:a16="http://schemas.microsoft.com/office/drawing/2014/main" id="{00000000-0008-0000-0200-00006B0E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92" name="AutoShape 166" descr="擷取t+1.PNG">
          <a:extLst>
            <a:ext uri="{FF2B5EF4-FFF2-40B4-BE49-F238E27FC236}">
              <a16:creationId xmlns:a16="http://schemas.microsoft.com/office/drawing/2014/main" id="{00000000-0008-0000-0200-00006C0E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93" name="AutoShape 167" descr="FL.png">
          <a:extLst>
            <a:ext uri="{FF2B5EF4-FFF2-40B4-BE49-F238E27FC236}">
              <a16:creationId xmlns:a16="http://schemas.microsoft.com/office/drawing/2014/main" id="{00000000-0008-0000-0200-00006D0E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94" name="AutoShape 168" descr="BBG2.PNG">
          <a:extLst>
            <a:ext uri="{FF2B5EF4-FFF2-40B4-BE49-F238E27FC236}">
              <a16:creationId xmlns:a16="http://schemas.microsoft.com/office/drawing/2014/main" id="{00000000-0008-0000-0200-00006E0E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695" name="AutoShape 169" descr="BBG1.PNG">
          <a:extLst>
            <a:ext uri="{FF2B5EF4-FFF2-40B4-BE49-F238E27FC236}">
              <a16:creationId xmlns:a16="http://schemas.microsoft.com/office/drawing/2014/main" id="{00000000-0008-0000-0200-00006F0E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696" name="AutoShape 170" descr="image.png">
          <a:extLst>
            <a:ext uri="{FF2B5EF4-FFF2-40B4-BE49-F238E27FC236}">
              <a16:creationId xmlns:a16="http://schemas.microsoft.com/office/drawing/2014/main" id="{00000000-0008-0000-0200-0000700E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697" name="AutoShape 171" descr="image.png">
          <a:extLst>
            <a:ext uri="{FF2B5EF4-FFF2-40B4-BE49-F238E27FC236}">
              <a16:creationId xmlns:a16="http://schemas.microsoft.com/office/drawing/2014/main" id="{00000000-0008-0000-0200-0000710E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698" name="AutoShape 172" descr="image.png">
          <a:extLst>
            <a:ext uri="{FF2B5EF4-FFF2-40B4-BE49-F238E27FC236}">
              <a16:creationId xmlns:a16="http://schemas.microsoft.com/office/drawing/2014/main" id="{00000000-0008-0000-0200-0000720E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699" name="AutoShape 173" descr="6062df7bf1c3c875031baef91c671c9.png">
          <a:extLst>
            <a:ext uri="{FF2B5EF4-FFF2-40B4-BE49-F238E27FC236}">
              <a16:creationId xmlns:a16="http://schemas.microsoft.com/office/drawing/2014/main" id="{00000000-0008-0000-0200-0000730E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00" name="AutoShape 174" descr="image.png">
          <a:extLst>
            <a:ext uri="{FF2B5EF4-FFF2-40B4-BE49-F238E27FC236}">
              <a16:creationId xmlns:a16="http://schemas.microsoft.com/office/drawing/2014/main" id="{00000000-0008-0000-0200-0000740E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701" name="AutoShape 175" descr="be1a0baa53ed2bd38beb8395eee3c90.jpg">
          <a:extLst>
            <a:ext uri="{FF2B5EF4-FFF2-40B4-BE49-F238E27FC236}">
              <a16:creationId xmlns:a16="http://schemas.microsoft.com/office/drawing/2014/main" id="{00000000-0008-0000-0200-0000750E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702" name="AutoShape 176" descr="image.png">
          <a:extLst>
            <a:ext uri="{FF2B5EF4-FFF2-40B4-BE49-F238E27FC236}">
              <a16:creationId xmlns:a16="http://schemas.microsoft.com/office/drawing/2014/main" id="{00000000-0008-0000-0200-0000760E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703" name="AutoShape 177" descr="image.png">
          <a:extLst>
            <a:ext uri="{FF2B5EF4-FFF2-40B4-BE49-F238E27FC236}">
              <a16:creationId xmlns:a16="http://schemas.microsoft.com/office/drawing/2014/main" id="{00000000-0008-0000-0200-0000770E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704" name="AutoShape 178" descr="image.png">
          <a:extLst>
            <a:ext uri="{FF2B5EF4-FFF2-40B4-BE49-F238E27FC236}">
              <a16:creationId xmlns:a16="http://schemas.microsoft.com/office/drawing/2014/main" id="{00000000-0008-0000-0200-0000780E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705" name="AutoShape 179" descr="image.png">
          <a:extLst>
            <a:ext uri="{FF2B5EF4-FFF2-40B4-BE49-F238E27FC236}">
              <a16:creationId xmlns:a16="http://schemas.microsoft.com/office/drawing/2014/main" id="{00000000-0008-0000-0200-0000790E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3706" name="AutoShape 180" descr="image.png">
          <a:extLst>
            <a:ext uri="{FF2B5EF4-FFF2-40B4-BE49-F238E27FC236}">
              <a16:creationId xmlns:a16="http://schemas.microsoft.com/office/drawing/2014/main" id="{00000000-0008-0000-0200-00007A0E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07" name="AutoShape 181" descr="f801b01029da0c5f3c5aa99dfd7d0e6.png">
          <a:extLst>
            <a:ext uri="{FF2B5EF4-FFF2-40B4-BE49-F238E27FC236}">
              <a16:creationId xmlns:a16="http://schemas.microsoft.com/office/drawing/2014/main" id="{00000000-0008-0000-0200-00007B0E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08" name="AutoShape 182" descr="310f7e13780dd62dc842e08d5ba86d4.png">
          <a:extLst>
            <a:ext uri="{FF2B5EF4-FFF2-40B4-BE49-F238E27FC236}">
              <a16:creationId xmlns:a16="http://schemas.microsoft.com/office/drawing/2014/main" id="{00000000-0008-0000-0200-00007C0E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09" name="AutoShape 183" descr="e66d421a5ee01f552c423489cd0b3af.png">
          <a:extLst>
            <a:ext uri="{FF2B5EF4-FFF2-40B4-BE49-F238E27FC236}">
              <a16:creationId xmlns:a16="http://schemas.microsoft.com/office/drawing/2014/main" id="{00000000-0008-0000-0200-00007D0E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10" name="AutoShape 184" descr="擷取2.PNG">
          <a:extLst>
            <a:ext uri="{FF2B5EF4-FFF2-40B4-BE49-F238E27FC236}">
              <a16:creationId xmlns:a16="http://schemas.microsoft.com/office/drawing/2014/main" id="{00000000-0008-0000-0200-00007E0E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11" name="AutoShape 185" descr="Snipaste_2023-08-10_19-08-15.png">
          <a:extLst>
            <a:ext uri="{FF2B5EF4-FFF2-40B4-BE49-F238E27FC236}">
              <a16:creationId xmlns:a16="http://schemas.microsoft.com/office/drawing/2014/main" id="{00000000-0008-0000-0200-00007F0E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12" name="AutoShape 186" descr="擷取.PNG">
          <a:extLst>
            <a:ext uri="{FF2B5EF4-FFF2-40B4-BE49-F238E27FC236}">
              <a16:creationId xmlns:a16="http://schemas.microsoft.com/office/drawing/2014/main" id="{00000000-0008-0000-0200-0000800E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713" name="AutoShape 187" descr="CP.png">
          <a:extLst>
            <a:ext uri="{FF2B5EF4-FFF2-40B4-BE49-F238E27FC236}">
              <a16:creationId xmlns:a16="http://schemas.microsoft.com/office/drawing/2014/main" id="{00000000-0008-0000-0200-0000810E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14" name="AutoShape 188" descr="BBG2.JPG">
          <a:extLst>
            <a:ext uri="{FF2B5EF4-FFF2-40B4-BE49-F238E27FC236}">
              <a16:creationId xmlns:a16="http://schemas.microsoft.com/office/drawing/2014/main" id="{00000000-0008-0000-0200-0000820E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15" name="AutoShape 189" descr="内部poster.png">
          <a:extLst>
            <a:ext uri="{FF2B5EF4-FFF2-40B4-BE49-F238E27FC236}">
              <a16:creationId xmlns:a16="http://schemas.microsoft.com/office/drawing/2014/main" id="{00000000-0008-0000-0200-0000830E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3716" name="AutoShape 190" descr="内部新闻稿.png">
          <a:extLst>
            <a:ext uri="{FF2B5EF4-FFF2-40B4-BE49-F238E27FC236}">
              <a16:creationId xmlns:a16="http://schemas.microsoft.com/office/drawing/2014/main" id="{00000000-0008-0000-0200-0000840E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17" name="AutoShape 191" descr="BBG1.JPG">
          <a:extLst>
            <a:ext uri="{FF2B5EF4-FFF2-40B4-BE49-F238E27FC236}">
              <a16:creationId xmlns:a16="http://schemas.microsoft.com/office/drawing/2014/main" id="{00000000-0008-0000-0200-0000850E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718" name="AutoShape 192" descr="qianjiang.png">
          <a:extLst>
            <a:ext uri="{FF2B5EF4-FFF2-40B4-BE49-F238E27FC236}">
              <a16:creationId xmlns:a16="http://schemas.microsoft.com/office/drawing/2014/main" id="{00000000-0008-0000-0200-0000860E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19" name="AutoShape 193" descr="Qianjiang BBG2.PNG">
          <a:extLst>
            <a:ext uri="{FF2B5EF4-FFF2-40B4-BE49-F238E27FC236}">
              <a16:creationId xmlns:a16="http://schemas.microsoft.com/office/drawing/2014/main" id="{00000000-0008-0000-0200-0000870E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20" name="AutoShape 194" descr="qianjiang internal.png">
          <a:extLst>
            <a:ext uri="{FF2B5EF4-FFF2-40B4-BE49-F238E27FC236}">
              <a16:creationId xmlns:a16="http://schemas.microsoft.com/office/drawing/2014/main" id="{00000000-0008-0000-0200-0000880E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21" name="AutoShape 195" descr="Qianjiang BBG1.PNG">
          <a:extLst>
            <a:ext uri="{FF2B5EF4-FFF2-40B4-BE49-F238E27FC236}">
              <a16:creationId xmlns:a16="http://schemas.microsoft.com/office/drawing/2014/main" id="{00000000-0008-0000-0200-0000890E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22" name="AutoShape 196" descr="Snipaste_2023-08-24_15-59-03.png">
          <a:extLst>
            <a:ext uri="{FF2B5EF4-FFF2-40B4-BE49-F238E27FC236}">
              <a16:creationId xmlns:a16="http://schemas.microsoft.com/office/drawing/2014/main" id="{00000000-0008-0000-0200-00008A0E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23" name="AutoShape 197" descr="Snipaste_2023-08-24_15-58-52.png">
          <a:extLst>
            <a:ext uri="{FF2B5EF4-FFF2-40B4-BE49-F238E27FC236}">
              <a16:creationId xmlns:a16="http://schemas.microsoft.com/office/drawing/2014/main" id="{00000000-0008-0000-0200-00008B0E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724" name="AutoShape 198" descr="ee7a2157a7f84de7d559328ea7e503d.jpg">
          <a:extLst>
            <a:ext uri="{FF2B5EF4-FFF2-40B4-BE49-F238E27FC236}">
              <a16:creationId xmlns:a16="http://schemas.microsoft.com/office/drawing/2014/main" id="{00000000-0008-0000-0200-00008C0E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25" name="AutoShape 199" descr="Snipaste_2023-09-26_15-35-09.png">
          <a:extLst>
            <a:ext uri="{FF2B5EF4-FFF2-40B4-BE49-F238E27FC236}">
              <a16:creationId xmlns:a16="http://schemas.microsoft.com/office/drawing/2014/main" id="{00000000-0008-0000-0200-00008D0E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26" name="AutoShape 200" descr="87ecec28ab164685a9462ffbd75b3df.png">
          <a:extLst>
            <a:ext uri="{FF2B5EF4-FFF2-40B4-BE49-F238E27FC236}">
              <a16:creationId xmlns:a16="http://schemas.microsoft.com/office/drawing/2014/main" id="{00000000-0008-0000-0200-00008E0E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27" name="AutoShape 201" descr="Snipaste_2023-09-26_15-34-21.png">
          <a:extLst>
            <a:ext uri="{FF2B5EF4-FFF2-40B4-BE49-F238E27FC236}">
              <a16:creationId xmlns:a16="http://schemas.microsoft.com/office/drawing/2014/main" id="{00000000-0008-0000-0200-00008F0E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28" name="AutoShape 202" descr="Project Frame - OMAS.png">
          <a:extLst>
            <a:ext uri="{FF2B5EF4-FFF2-40B4-BE49-F238E27FC236}">
              <a16:creationId xmlns:a16="http://schemas.microsoft.com/office/drawing/2014/main" id="{00000000-0008-0000-0200-0000900E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729" name="AutoShape 203" descr="海盐国资.png">
          <a:extLst>
            <a:ext uri="{FF2B5EF4-FFF2-40B4-BE49-F238E27FC236}">
              <a16:creationId xmlns:a16="http://schemas.microsoft.com/office/drawing/2014/main" id="{00000000-0008-0000-0200-0000910E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30" name="AutoShape 204" descr="BBG2.PNG">
          <a:extLst>
            <a:ext uri="{FF2B5EF4-FFF2-40B4-BE49-F238E27FC236}">
              <a16:creationId xmlns:a16="http://schemas.microsoft.com/office/drawing/2014/main" id="{00000000-0008-0000-0200-0000920E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31" name="AutoShape 205" descr="poster.png">
          <a:extLst>
            <a:ext uri="{FF2B5EF4-FFF2-40B4-BE49-F238E27FC236}">
              <a16:creationId xmlns:a16="http://schemas.microsoft.com/office/drawing/2014/main" id="{00000000-0008-0000-0200-0000930E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32" name="AutoShape 206" descr="BBG1.PNG">
          <a:extLst>
            <a:ext uri="{FF2B5EF4-FFF2-40B4-BE49-F238E27FC236}">
              <a16:creationId xmlns:a16="http://schemas.microsoft.com/office/drawing/2014/main" id="{00000000-0008-0000-0200-0000940E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733" name="AutoShape 207" descr="SA.png">
          <a:extLst>
            <a:ext uri="{FF2B5EF4-FFF2-40B4-BE49-F238E27FC236}">
              <a16:creationId xmlns:a16="http://schemas.microsoft.com/office/drawing/2014/main" id="{00000000-0008-0000-0200-0000950E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34" name="AutoShape 208" descr="BBG1.PNG">
          <a:extLst>
            <a:ext uri="{FF2B5EF4-FFF2-40B4-BE49-F238E27FC236}">
              <a16:creationId xmlns:a16="http://schemas.microsoft.com/office/drawing/2014/main" id="{00000000-0008-0000-0200-0000960E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35" name="AutoShape 209" descr="poster.jpg">
          <a:extLst>
            <a:ext uri="{FF2B5EF4-FFF2-40B4-BE49-F238E27FC236}">
              <a16:creationId xmlns:a16="http://schemas.microsoft.com/office/drawing/2014/main" id="{00000000-0008-0000-0200-0000970E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36" name="AutoShape 210" descr="BBG.PNG">
          <a:extLst>
            <a:ext uri="{FF2B5EF4-FFF2-40B4-BE49-F238E27FC236}">
              <a16:creationId xmlns:a16="http://schemas.microsoft.com/office/drawing/2014/main" id="{00000000-0008-0000-0200-0000980E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37" name="AutoShape 211" descr="BBG 2.PNG">
          <a:extLst>
            <a:ext uri="{FF2B5EF4-FFF2-40B4-BE49-F238E27FC236}">
              <a16:creationId xmlns:a16="http://schemas.microsoft.com/office/drawing/2014/main" id="{00000000-0008-0000-0200-0000990E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38" name="AutoShape 212" descr="Project Gold Valley VIII - 分行联动新闻稿.png">
          <a:extLst>
            <a:ext uri="{FF2B5EF4-FFF2-40B4-BE49-F238E27FC236}">
              <a16:creationId xmlns:a16="http://schemas.microsoft.com/office/drawing/2014/main" id="{00000000-0008-0000-0200-00009A0E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39" name="AutoShape 213" descr="BBG 1.PNG">
          <a:extLst>
            <a:ext uri="{FF2B5EF4-FFF2-40B4-BE49-F238E27FC236}">
              <a16:creationId xmlns:a16="http://schemas.microsoft.com/office/drawing/2014/main" id="{00000000-0008-0000-0200-00009B0E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740" name="AutoShape 214" descr="乌鲁木齐高新投.png">
          <a:extLst>
            <a:ext uri="{FF2B5EF4-FFF2-40B4-BE49-F238E27FC236}">
              <a16:creationId xmlns:a16="http://schemas.microsoft.com/office/drawing/2014/main" id="{00000000-0008-0000-0200-00009C0E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41" name="AutoShape 215" descr="BBG2.PNG">
          <a:extLst>
            <a:ext uri="{FF2B5EF4-FFF2-40B4-BE49-F238E27FC236}">
              <a16:creationId xmlns:a16="http://schemas.microsoft.com/office/drawing/2014/main" id="{00000000-0008-0000-0200-00009D0E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42" name="AutoShape 216" descr="BBG1.PNG">
          <a:extLst>
            <a:ext uri="{FF2B5EF4-FFF2-40B4-BE49-F238E27FC236}">
              <a16:creationId xmlns:a16="http://schemas.microsoft.com/office/drawing/2014/main" id="{00000000-0008-0000-0200-00009E0E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743" name="AutoShape 217" descr="poster.jpg">
          <a:extLst>
            <a:ext uri="{FF2B5EF4-FFF2-40B4-BE49-F238E27FC236}">
              <a16:creationId xmlns:a16="http://schemas.microsoft.com/office/drawing/2014/main" id="{00000000-0008-0000-0200-00009F0E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44" name="AutoShape 218" descr="Qilin2.PNG">
          <a:extLst>
            <a:ext uri="{FF2B5EF4-FFF2-40B4-BE49-F238E27FC236}">
              <a16:creationId xmlns:a16="http://schemas.microsoft.com/office/drawing/2014/main" id="{00000000-0008-0000-0200-0000A00E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45" name="AutoShape 219" descr="image.png">
          <a:extLst>
            <a:ext uri="{FF2B5EF4-FFF2-40B4-BE49-F238E27FC236}">
              <a16:creationId xmlns:a16="http://schemas.microsoft.com/office/drawing/2014/main" id="{00000000-0008-0000-0200-0000A10E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46" name="AutoShape 220" descr="Qilin.PNG">
          <a:extLst>
            <a:ext uri="{FF2B5EF4-FFF2-40B4-BE49-F238E27FC236}">
              <a16:creationId xmlns:a16="http://schemas.microsoft.com/office/drawing/2014/main" id="{00000000-0008-0000-0200-0000A20E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47" name="AutoShape 221" descr="image.png">
          <a:extLst>
            <a:ext uri="{FF2B5EF4-FFF2-40B4-BE49-F238E27FC236}">
              <a16:creationId xmlns:a16="http://schemas.microsoft.com/office/drawing/2014/main" id="{00000000-0008-0000-0200-0000A30E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48" name="AutoShape 222" descr="Snipaste_2023-09-26_15-36-20.png">
          <a:extLst>
            <a:ext uri="{FF2B5EF4-FFF2-40B4-BE49-F238E27FC236}">
              <a16:creationId xmlns:a16="http://schemas.microsoft.com/office/drawing/2014/main" id="{00000000-0008-0000-0200-0000A40E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49" name="AutoShape 223" descr="c1276cf0416fb0bc8cee4470fcf4a96.png">
          <a:extLst>
            <a:ext uri="{FF2B5EF4-FFF2-40B4-BE49-F238E27FC236}">
              <a16:creationId xmlns:a16="http://schemas.microsoft.com/office/drawing/2014/main" id="{00000000-0008-0000-0200-0000A50E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50" name="AutoShape 224" descr="Snipaste_2023-09-26_15-35-47.png">
          <a:extLst>
            <a:ext uri="{FF2B5EF4-FFF2-40B4-BE49-F238E27FC236}">
              <a16:creationId xmlns:a16="http://schemas.microsoft.com/office/drawing/2014/main" id="{00000000-0008-0000-0200-0000A60E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51" name="AutoShape 225" descr="Qixin - OMAS.png">
          <a:extLst>
            <a:ext uri="{FF2B5EF4-FFF2-40B4-BE49-F238E27FC236}">
              <a16:creationId xmlns:a16="http://schemas.microsoft.com/office/drawing/2014/main" id="{00000000-0008-0000-0200-0000A70E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52" name="AutoShape 226" descr="常德2.PNG">
          <a:extLst>
            <a:ext uri="{FF2B5EF4-FFF2-40B4-BE49-F238E27FC236}">
              <a16:creationId xmlns:a16="http://schemas.microsoft.com/office/drawing/2014/main" id="{00000000-0008-0000-0200-0000A80E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53" name="AutoShape 227" descr="image.png">
          <a:extLst>
            <a:ext uri="{FF2B5EF4-FFF2-40B4-BE49-F238E27FC236}">
              <a16:creationId xmlns:a16="http://schemas.microsoft.com/office/drawing/2014/main" id="{00000000-0008-0000-0200-0000A90E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54" name="AutoShape 228" descr="常德.PNG">
          <a:extLst>
            <a:ext uri="{FF2B5EF4-FFF2-40B4-BE49-F238E27FC236}">
              <a16:creationId xmlns:a16="http://schemas.microsoft.com/office/drawing/2014/main" id="{00000000-0008-0000-0200-0000AA0E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55" name="AutoShape 229" descr="image.png">
          <a:extLst>
            <a:ext uri="{FF2B5EF4-FFF2-40B4-BE49-F238E27FC236}">
              <a16:creationId xmlns:a16="http://schemas.microsoft.com/office/drawing/2014/main" id="{00000000-0008-0000-0200-0000AB0E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56" name="AutoShape 230" descr="8182.PNG">
          <a:extLst>
            <a:ext uri="{FF2B5EF4-FFF2-40B4-BE49-F238E27FC236}">
              <a16:creationId xmlns:a16="http://schemas.microsoft.com/office/drawing/2014/main" id="{00000000-0008-0000-0200-0000AC0E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57" name="AutoShape 231" descr="image (3).png">
          <a:extLst>
            <a:ext uri="{FF2B5EF4-FFF2-40B4-BE49-F238E27FC236}">
              <a16:creationId xmlns:a16="http://schemas.microsoft.com/office/drawing/2014/main" id="{00000000-0008-0000-0200-0000AD0E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58" name="AutoShape 232" descr="818.PNG">
          <a:extLst>
            <a:ext uri="{FF2B5EF4-FFF2-40B4-BE49-F238E27FC236}">
              <a16:creationId xmlns:a16="http://schemas.microsoft.com/office/drawing/2014/main" id="{00000000-0008-0000-0200-0000AE0E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759" name="AutoShape 233" descr="0b0a24791f72ba3554d3399700f980b.jpg">
          <a:extLst>
            <a:ext uri="{FF2B5EF4-FFF2-40B4-BE49-F238E27FC236}">
              <a16:creationId xmlns:a16="http://schemas.microsoft.com/office/drawing/2014/main" id="{00000000-0008-0000-0200-0000AF0E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3</xdr:row>
      <xdr:rowOff>0</xdr:rowOff>
    </xdr:from>
    <xdr:to>
      <xdr:col>64</xdr:col>
      <xdr:colOff>619125</xdr:colOff>
      <xdr:row>4</xdr:row>
      <xdr:rowOff>104775</xdr:rowOff>
    </xdr:to>
    <xdr:sp macro="" textlink="">
      <xdr:nvSpPr>
        <xdr:cNvPr id="3760" name="AutoShape 234" descr="d03a4f9e99c97130f605a081a391171.jpg">
          <a:extLst>
            <a:ext uri="{FF2B5EF4-FFF2-40B4-BE49-F238E27FC236}">
              <a16:creationId xmlns:a16="http://schemas.microsoft.com/office/drawing/2014/main" id="{00000000-0008-0000-0200-0000B00E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61" name="AutoShape 235" descr="image.png">
          <a:extLst>
            <a:ext uri="{FF2B5EF4-FFF2-40B4-BE49-F238E27FC236}">
              <a16:creationId xmlns:a16="http://schemas.microsoft.com/office/drawing/2014/main" id="{00000000-0008-0000-0200-0000B10E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62" name="AutoShape 236" descr="Camphor tree.PNG">
          <a:extLst>
            <a:ext uri="{FF2B5EF4-FFF2-40B4-BE49-F238E27FC236}">
              <a16:creationId xmlns:a16="http://schemas.microsoft.com/office/drawing/2014/main" id="{00000000-0008-0000-0200-0000B20E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63" name="AutoShape 237" descr="image.png">
          <a:extLst>
            <a:ext uri="{FF2B5EF4-FFF2-40B4-BE49-F238E27FC236}">
              <a16:creationId xmlns:a16="http://schemas.microsoft.com/office/drawing/2014/main" id="{00000000-0008-0000-0200-0000B30E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64" name="AutoShape 238" descr="SAMPHOR.PNG">
          <a:extLst>
            <a:ext uri="{FF2B5EF4-FFF2-40B4-BE49-F238E27FC236}">
              <a16:creationId xmlns:a16="http://schemas.microsoft.com/office/drawing/2014/main" id="{00000000-0008-0000-0200-0000B40E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65" name="AutoShape 239" descr="image.png">
          <a:extLst>
            <a:ext uri="{FF2B5EF4-FFF2-40B4-BE49-F238E27FC236}">
              <a16:creationId xmlns:a16="http://schemas.microsoft.com/office/drawing/2014/main" id="{00000000-0008-0000-0200-0000B50E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66" name="AutoShape 240" descr="上饶2.PNG">
          <a:extLst>
            <a:ext uri="{FF2B5EF4-FFF2-40B4-BE49-F238E27FC236}">
              <a16:creationId xmlns:a16="http://schemas.microsoft.com/office/drawing/2014/main" id="{00000000-0008-0000-0200-0000B60E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67" name="AutoShape 241" descr="image.png">
          <a:extLst>
            <a:ext uri="{FF2B5EF4-FFF2-40B4-BE49-F238E27FC236}">
              <a16:creationId xmlns:a16="http://schemas.microsoft.com/office/drawing/2014/main" id="{00000000-0008-0000-0200-0000B70E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68" name="AutoShape 242" descr="上饶.PNG">
          <a:extLst>
            <a:ext uri="{FF2B5EF4-FFF2-40B4-BE49-F238E27FC236}">
              <a16:creationId xmlns:a16="http://schemas.microsoft.com/office/drawing/2014/main" id="{00000000-0008-0000-0200-0000B80E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69" name="AutoShape 243" descr="image.png">
          <a:extLst>
            <a:ext uri="{FF2B5EF4-FFF2-40B4-BE49-F238E27FC236}">
              <a16:creationId xmlns:a16="http://schemas.microsoft.com/office/drawing/2014/main" id="{00000000-0008-0000-0200-0000B90E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770" name="AutoShape 244" descr="SA2.png">
          <a:extLst>
            <a:ext uri="{FF2B5EF4-FFF2-40B4-BE49-F238E27FC236}">
              <a16:creationId xmlns:a16="http://schemas.microsoft.com/office/drawing/2014/main" id="{00000000-0008-0000-0200-0000BA0E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771" name="AutoShape 245" descr="SA1.png">
          <a:extLst>
            <a:ext uri="{FF2B5EF4-FFF2-40B4-BE49-F238E27FC236}">
              <a16:creationId xmlns:a16="http://schemas.microsoft.com/office/drawing/2014/main" id="{00000000-0008-0000-0200-0000BB0E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72" name="AutoShape 246" descr="BBG 2.png">
          <a:extLst>
            <a:ext uri="{FF2B5EF4-FFF2-40B4-BE49-F238E27FC236}">
              <a16:creationId xmlns:a16="http://schemas.microsoft.com/office/drawing/2014/main" id="{00000000-0008-0000-0200-0000BC0E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73" name="AutoShape 247" descr="poster.png">
          <a:extLst>
            <a:ext uri="{FF2B5EF4-FFF2-40B4-BE49-F238E27FC236}">
              <a16:creationId xmlns:a16="http://schemas.microsoft.com/office/drawing/2014/main" id="{00000000-0008-0000-0200-0000BD0E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74" name="AutoShape 248" descr="BBG 1.PNG">
          <a:extLst>
            <a:ext uri="{FF2B5EF4-FFF2-40B4-BE49-F238E27FC236}">
              <a16:creationId xmlns:a16="http://schemas.microsoft.com/office/drawing/2014/main" id="{00000000-0008-0000-0200-0000BE0E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75" name="AutoShape 249" descr="OMAS信息流.png">
          <a:extLst>
            <a:ext uri="{FF2B5EF4-FFF2-40B4-BE49-F238E27FC236}">
              <a16:creationId xmlns:a16="http://schemas.microsoft.com/office/drawing/2014/main" id="{00000000-0008-0000-0200-0000BF0E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76" name="AutoShape 250" descr="西安经发.PNG">
          <a:extLst>
            <a:ext uri="{FF2B5EF4-FFF2-40B4-BE49-F238E27FC236}">
              <a16:creationId xmlns:a16="http://schemas.microsoft.com/office/drawing/2014/main" id="{00000000-0008-0000-0200-0000C00E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77" name="AutoShape 251" descr="西安经发2.PNG">
          <a:extLst>
            <a:ext uri="{FF2B5EF4-FFF2-40B4-BE49-F238E27FC236}">
              <a16:creationId xmlns:a16="http://schemas.microsoft.com/office/drawing/2014/main" id="{00000000-0008-0000-0200-0000C10E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78" name="AutoShape 252" descr="image.png">
          <a:extLst>
            <a:ext uri="{FF2B5EF4-FFF2-40B4-BE49-F238E27FC236}">
              <a16:creationId xmlns:a16="http://schemas.microsoft.com/office/drawing/2014/main" id="{00000000-0008-0000-0200-0000C20E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779" name="AutoShape 253" descr="SA1.png">
          <a:extLst>
            <a:ext uri="{FF2B5EF4-FFF2-40B4-BE49-F238E27FC236}">
              <a16:creationId xmlns:a16="http://schemas.microsoft.com/office/drawing/2014/main" id="{00000000-0008-0000-0200-0000C30E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780" name="AutoShape 254" descr="SA2.png">
          <a:extLst>
            <a:ext uri="{FF2B5EF4-FFF2-40B4-BE49-F238E27FC236}">
              <a16:creationId xmlns:a16="http://schemas.microsoft.com/office/drawing/2014/main" id="{00000000-0008-0000-0200-0000C40E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81" name="AutoShape 255" descr="BBG2.PNG">
          <a:extLst>
            <a:ext uri="{FF2B5EF4-FFF2-40B4-BE49-F238E27FC236}">
              <a16:creationId xmlns:a16="http://schemas.microsoft.com/office/drawing/2014/main" id="{00000000-0008-0000-0200-0000C50E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82" name="AutoShape 256" descr="Project Tianfu Source 分行联动新闻稿.png">
          <a:extLst>
            <a:ext uri="{FF2B5EF4-FFF2-40B4-BE49-F238E27FC236}">
              <a16:creationId xmlns:a16="http://schemas.microsoft.com/office/drawing/2014/main" id="{00000000-0008-0000-0200-0000C60E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83" name="AutoShape 257" descr="BBG1.PNG">
          <a:extLst>
            <a:ext uri="{FF2B5EF4-FFF2-40B4-BE49-F238E27FC236}">
              <a16:creationId xmlns:a16="http://schemas.microsoft.com/office/drawing/2014/main" id="{00000000-0008-0000-0200-0000C70E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84" name="AutoShape 258" descr="都江堰城投OMAS.png">
          <a:extLst>
            <a:ext uri="{FF2B5EF4-FFF2-40B4-BE49-F238E27FC236}">
              <a16:creationId xmlns:a16="http://schemas.microsoft.com/office/drawing/2014/main" id="{00000000-0008-0000-0200-0000C80E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785" name="AutoShape 259" descr="SA1.png">
          <a:extLst>
            <a:ext uri="{FF2B5EF4-FFF2-40B4-BE49-F238E27FC236}">
              <a16:creationId xmlns:a16="http://schemas.microsoft.com/office/drawing/2014/main" id="{00000000-0008-0000-0200-0000C90E0000}"/>
            </a:ext>
          </a:extLst>
        </xdr:cNvPr>
        <xdr:cNvSpPr>
          <a:spLocks noChangeAspect="1" noChangeArrowheads="1"/>
        </xdr:cNvSpPr>
      </xdr:nvSpPr>
      <xdr:spPr bwMode="auto">
        <a:xfrm>
          <a:off x="511302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86" name="AutoShape 260" descr="BBG2.PNG">
          <a:extLst>
            <a:ext uri="{FF2B5EF4-FFF2-40B4-BE49-F238E27FC236}">
              <a16:creationId xmlns:a16="http://schemas.microsoft.com/office/drawing/2014/main" id="{00000000-0008-0000-0200-0000CA0E0000}"/>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787" name="AutoShape 261" descr="poster.png">
          <a:extLst>
            <a:ext uri="{FF2B5EF4-FFF2-40B4-BE49-F238E27FC236}">
              <a16:creationId xmlns:a16="http://schemas.microsoft.com/office/drawing/2014/main" id="{00000000-0008-0000-0200-0000CB0E0000}"/>
            </a:ext>
          </a:extLst>
        </xdr:cNvPr>
        <xdr:cNvSpPr>
          <a:spLocks noChangeAspect="1" noChangeArrowheads="1"/>
        </xdr:cNvSpPr>
      </xdr:nvSpPr>
      <xdr:spPr bwMode="auto">
        <a:xfrm>
          <a:off x="6940867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88" name="AutoShape 262" descr="BBG1.PNG">
          <a:extLst>
            <a:ext uri="{FF2B5EF4-FFF2-40B4-BE49-F238E27FC236}">
              <a16:creationId xmlns:a16="http://schemas.microsoft.com/office/drawing/2014/main" id="{00000000-0008-0000-0200-0000CC0E000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89" name="AutoShape 263" descr="OMAS.png">
          <a:extLst>
            <a:ext uri="{FF2B5EF4-FFF2-40B4-BE49-F238E27FC236}">
              <a16:creationId xmlns:a16="http://schemas.microsoft.com/office/drawing/2014/main" id="{00000000-0008-0000-0200-0000CD0E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790" name="AutoShape 264" descr="建设银行1.png">
          <a:extLst>
            <a:ext uri="{FF2B5EF4-FFF2-40B4-BE49-F238E27FC236}">
              <a16:creationId xmlns:a16="http://schemas.microsoft.com/office/drawing/2014/main" id="{00000000-0008-0000-0200-0000CE0E0000}"/>
            </a:ext>
          </a:extLst>
        </xdr:cNvPr>
        <xdr:cNvSpPr>
          <a:spLocks noChangeAspect="1" noChangeArrowheads="1"/>
        </xdr:cNvSpPr>
      </xdr:nvSpPr>
      <xdr:spPr bwMode="auto">
        <a:xfrm>
          <a:off x="6873240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3</xdr:row>
      <xdr:rowOff>0</xdr:rowOff>
    </xdr:from>
    <xdr:to>
      <xdr:col>50</xdr:col>
      <xdr:colOff>619125</xdr:colOff>
      <xdr:row>4</xdr:row>
      <xdr:rowOff>104775</xdr:rowOff>
    </xdr:to>
    <xdr:sp macro="" textlink="">
      <xdr:nvSpPr>
        <xdr:cNvPr id="3791" name="AutoShape 265" descr="擷取2.PNG">
          <a:extLst>
            <a:ext uri="{FF2B5EF4-FFF2-40B4-BE49-F238E27FC236}">
              <a16:creationId xmlns:a16="http://schemas.microsoft.com/office/drawing/2014/main" id="{00000000-0008-0000-0200-0000CF0E0000}"/>
            </a:ext>
          </a:extLst>
        </xdr:cNvPr>
        <xdr:cNvSpPr>
          <a:spLocks noChangeAspect="1" noChangeArrowheads="1"/>
        </xdr:cNvSpPr>
      </xdr:nvSpPr>
      <xdr:spPr bwMode="auto">
        <a:xfrm>
          <a:off x="690467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3</xdr:row>
      <xdr:rowOff>0</xdr:rowOff>
    </xdr:from>
    <xdr:to>
      <xdr:col>51</xdr:col>
      <xdr:colOff>257175</xdr:colOff>
      <xdr:row>4</xdr:row>
      <xdr:rowOff>104775</xdr:rowOff>
    </xdr:to>
    <xdr:sp macro="" textlink="">
      <xdr:nvSpPr>
        <xdr:cNvPr id="3792" name="AutoShape 266" descr="擷取4.PNG">
          <a:extLst>
            <a:ext uri="{FF2B5EF4-FFF2-40B4-BE49-F238E27FC236}">
              <a16:creationId xmlns:a16="http://schemas.microsoft.com/office/drawing/2014/main" id="{00000000-0008-0000-0200-0000D00E0000}"/>
            </a:ext>
          </a:extLst>
        </xdr:cNvPr>
        <xdr:cNvSpPr>
          <a:spLocks noChangeAspect="1" noChangeArrowheads="1"/>
        </xdr:cNvSpPr>
      </xdr:nvSpPr>
      <xdr:spPr bwMode="auto">
        <a:xfrm>
          <a:off x="693610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793" name="AutoShape 267" descr="擷取3.PNG">
          <a:extLst>
            <a:ext uri="{FF2B5EF4-FFF2-40B4-BE49-F238E27FC236}">
              <a16:creationId xmlns:a16="http://schemas.microsoft.com/office/drawing/2014/main" id="{00000000-0008-0000-0200-0000D10E0000}"/>
            </a:ext>
          </a:extLst>
        </xdr:cNvPr>
        <xdr:cNvSpPr>
          <a:spLocks noChangeAspect="1" noChangeArrowheads="1"/>
        </xdr:cNvSpPr>
      </xdr:nvSpPr>
      <xdr:spPr bwMode="auto">
        <a:xfrm>
          <a:off x="1122521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3</xdr:row>
      <xdr:rowOff>0</xdr:rowOff>
    </xdr:from>
    <xdr:to>
      <xdr:col>63</xdr:col>
      <xdr:colOff>619125</xdr:colOff>
      <xdr:row>4</xdr:row>
      <xdr:rowOff>104775</xdr:rowOff>
    </xdr:to>
    <xdr:sp macro="" textlink="">
      <xdr:nvSpPr>
        <xdr:cNvPr id="3794" name="AutoShape 268" descr="擷取5.PNG">
          <a:extLst>
            <a:ext uri="{FF2B5EF4-FFF2-40B4-BE49-F238E27FC236}">
              <a16:creationId xmlns:a16="http://schemas.microsoft.com/office/drawing/2014/main" id="{00000000-0008-0000-0200-0000D20E0000}"/>
            </a:ext>
          </a:extLst>
        </xdr:cNvPr>
        <xdr:cNvSpPr>
          <a:spLocks noChangeAspect="1" noChangeArrowheads="1"/>
        </xdr:cNvSpPr>
      </xdr:nvSpPr>
      <xdr:spPr bwMode="auto">
        <a:xfrm>
          <a:off x="1125664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3</xdr:row>
      <xdr:rowOff>0</xdr:rowOff>
    </xdr:from>
    <xdr:to>
      <xdr:col>64</xdr:col>
      <xdr:colOff>161925</xdr:colOff>
      <xdr:row>4</xdr:row>
      <xdr:rowOff>104775</xdr:rowOff>
    </xdr:to>
    <xdr:sp macro="" textlink="">
      <xdr:nvSpPr>
        <xdr:cNvPr id="3795" name="AutoShape 269" descr="擷取.PNG">
          <a:extLst>
            <a:ext uri="{FF2B5EF4-FFF2-40B4-BE49-F238E27FC236}">
              <a16:creationId xmlns:a16="http://schemas.microsoft.com/office/drawing/2014/main" id="{00000000-0008-0000-0200-0000D30E0000}"/>
            </a:ext>
          </a:extLst>
        </xdr:cNvPr>
        <xdr:cNvSpPr>
          <a:spLocks noChangeAspect="1" noChangeArrowheads="1"/>
        </xdr:cNvSpPr>
      </xdr:nvSpPr>
      <xdr:spPr bwMode="auto">
        <a:xfrm>
          <a:off x="1128807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796" name="AutoShape 270" descr="[for review] Project Accord - poster - v2.jpg">
          <a:extLst>
            <a:ext uri="{FF2B5EF4-FFF2-40B4-BE49-F238E27FC236}">
              <a16:creationId xmlns:a16="http://schemas.microsoft.com/office/drawing/2014/main" id="{00000000-0008-0000-0200-0000D40E0000}"/>
            </a:ext>
          </a:extLst>
        </xdr:cNvPr>
        <xdr:cNvSpPr>
          <a:spLocks noChangeAspect="1" noChangeArrowheads="1"/>
        </xdr:cNvSpPr>
      </xdr:nvSpPr>
      <xdr:spPr bwMode="auto">
        <a:xfrm>
          <a:off x="1130236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797" name="AutoShape 271" descr="image.png">
          <a:extLst>
            <a:ext uri="{FF2B5EF4-FFF2-40B4-BE49-F238E27FC236}">
              <a16:creationId xmlns:a16="http://schemas.microsoft.com/office/drawing/2014/main" id="{00000000-0008-0000-0200-0000D50E0000}"/>
            </a:ext>
          </a:extLst>
        </xdr:cNvPr>
        <xdr:cNvSpPr>
          <a:spLocks noChangeAspect="1" noChangeArrowheads="1"/>
        </xdr:cNvSpPr>
      </xdr:nvSpPr>
      <xdr:spPr bwMode="auto">
        <a:xfrm>
          <a:off x="1183862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3798" name="AutoShape 272" descr="image.png">
          <a:extLst>
            <a:ext uri="{FF2B5EF4-FFF2-40B4-BE49-F238E27FC236}">
              <a16:creationId xmlns:a16="http://schemas.microsoft.com/office/drawing/2014/main" id="{00000000-0008-0000-0200-0000D60E0000}"/>
            </a:ext>
          </a:extLst>
        </xdr:cNvPr>
        <xdr:cNvSpPr>
          <a:spLocks noChangeAspect="1" noChangeArrowheads="1"/>
        </xdr:cNvSpPr>
      </xdr:nvSpPr>
      <xdr:spPr bwMode="auto">
        <a:xfrm>
          <a:off x="1187005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3799" name="AutoShape 273" descr="image.png">
          <a:extLst>
            <a:ext uri="{FF2B5EF4-FFF2-40B4-BE49-F238E27FC236}">
              <a16:creationId xmlns:a16="http://schemas.microsoft.com/office/drawing/2014/main" id="{00000000-0008-0000-0200-0000D70E0000}"/>
            </a:ext>
          </a:extLst>
        </xdr:cNvPr>
        <xdr:cNvSpPr>
          <a:spLocks noChangeAspect="1" noChangeArrowheads="1"/>
        </xdr:cNvSpPr>
      </xdr:nvSpPr>
      <xdr:spPr bwMode="auto">
        <a:xfrm>
          <a:off x="1190148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00" name="AutoShape 1" descr="螢幕擷取畫面 2023-06-12 181011.jpg">
          <a:extLst>
            <a:ext uri="{FF2B5EF4-FFF2-40B4-BE49-F238E27FC236}">
              <a16:creationId xmlns:a16="http://schemas.microsoft.com/office/drawing/2014/main" id="{00000000-0008-0000-0200-0000D80E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01" name="AutoShape 2" descr="螢幕擷取畫面 2023-06-12 180938.jpg">
          <a:extLst>
            <a:ext uri="{FF2B5EF4-FFF2-40B4-BE49-F238E27FC236}">
              <a16:creationId xmlns:a16="http://schemas.microsoft.com/office/drawing/2014/main" id="{00000000-0008-0000-0200-0000D90E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802" name="AutoShape 3" descr="WeChat Image_20230609214557.jpg">
          <a:extLst>
            <a:ext uri="{FF2B5EF4-FFF2-40B4-BE49-F238E27FC236}">
              <a16:creationId xmlns:a16="http://schemas.microsoft.com/office/drawing/2014/main" id="{00000000-0008-0000-0200-0000DA0E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03" name="AutoShape 4" descr="image.png">
          <a:extLst>
            <a:ext uri="{FF2B5EF4-FFF2-40B4-BE49-F238E27FC236}">
              <a16:creationId xmlns:a16="http://schemas.microsoft.com/office/drawing/2014/main" id="{00000000-0008-0000-0200-0000DB0E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04" name="AutoShape 5" descr="image.png">
          <a:extLst>
            <a:ext uri="{FF2B5EF4-FFF2-40B4-BE49-F238E27FC236}">
              <a16:creationId xmlns:a16="http://schemas.microsoft.com/office/drawing/2014/main" id="{00000000-0008-0000-0200-0000DC0E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05" name="AutoShape 6" descr="RP.png">
          <a:extLst>
            <a:ext uri="{FF2B5EF4-FFF2-40B4-BE49-F238E27FC236}">
              <a16:creationId xmlns:a16="http://schemas.microsoft.com/office/drawing/2014/main" id="{00000000-0008-0000-0200-0000DD0E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806" name="AutoShape 7" descr="bcf3341ab06ca162dcf0915c0d1dcab.png">
          <a:extLst>
            <a:ext uri="{FF2B5EF4-FFF2-40B4-BE49-F238E27FC236}">
              <a16:creationId xmlns:a16="http://schemas.microsoft.com/office/drawing/2014/main" id="{00000000-0008-0000-0200-0000DE0E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07" name="AutoShape 8" descr="DES.png">
          <a:extLst>
            <a:ext uri="{FF2B5EF4-FFF2-40B4-BE49-F238E27FC236}">
              <a16:creationId xmlns:a16="http://schemas.microsoft.com/office/drawing/2014/main" id="{00000000-0008-0000-0200-0000DF0E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08" name="AutoShape 9" descr="image.png">
          <a:extLst>
            <a:ext uri="{FF2B5EF4-FFF2-40B4-BE49-F238E27FC236}">
              <a16:creationId xmlns:a16="http://schemas.microsoft.com/office/drawing/2014/main" id="{00000000-0008-0000-0200-0000E00E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09" name="AutoShape 10" descr="image.png">
          <a:extLst>
            <a:ext uri="{FF2B5EF4-FFF2-40B4-BE49-F238E27FC236}">
              <a16:creationId xmlns:a16="http://schemas.microsoft.com/office/drawing/2014/main" id="{00000000-0008-0000-0200-0000E10E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10" name="AutoShape 11" descr="螢幕擷取畫面 2023-04-20 122359.jpg">
          <a:extLst>
            <a:ext uri="{FF2B5EF4-FFF2-40B4-BE49-F238E27FC236}">
              <a16:creationId xmlns:a16="http://schemas.microsoft.com/office/drawing/2014/main" id="{00000000-0008-0000-0200-0000E20E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811" name="AutoShape 12" descr="4cd6df5621a9bd7f6cab530eeca6519.png">
          <a:extLst>
            <a:ext uri="{FF2B5EF4-FFF2-40B4-BE49-F238E27FC236}">
              <a16:creationId xmlns:a16="http://schemas.microsoft.com/office/drawing/2014/main" id="{00000000-0008-0000-0200-0000E30E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12" name="AutoShape 13" descr="螢幕擷取畫面 2023-04-20 122333.jpg">
          <a:extLst>
            <a:ext uri="{FF2B5EF4-FFF2-40B4-BE49-F238E27FC236}">
              <a16:creationId xmlns:a16="http://schemas.microsoft.com/office/drawing/2014/main" id="{00000000-0008-0000-0200-0000E40E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813" name="AutoShape 14" descr="WeChat Image_20230530232411.jpg">
          <a:extLst>
            <a:ext uri="{FF2B5EF4-FFF2-40B4-BE49-F238E27FC236}">
              <a16:creationId xmlns:a16="http://schemas.microsoft.com/office/drawing/2014/main" id="{00000000-0008-0000-0200-0000E50E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14" name="AutoShape 15" descr="image.png">
          <a:extLst>
            <a:ext uri="{FF2B5EF4-FFF2-40B4-BE49-F238E27FC236}">
              <a16:creationId xmlns:a16="http://schemas.microsoft.com/office/drawing/2014/main" id="{00000000-0008-0000-0200-0000E60E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15" name="AutoShape 16" descr="image.png">
          <a:extLst>
            <a:ext uri="{FF2B5EF4-FFF2-40B4-BE49-F238E27FC236}">
              <a16:creationId xmlns:a16="http://schemas.microsoft.com/office/drawing/2014/main" id="{00000000-0008-0000-0200-0000E70E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16" name="AutoShape 17" descr="image.png">
          <a:extLst>
            <a:ext uri="{FF2B5EF4-FFF2-40B4-BE49-F238E27FC236}">
              <a16:creationId xmlns:a16="http://schemas.microsoft.com/office/drawing/2014/main" id="{00000000-0008-0000-0200-0000E80E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17" name="AutoShape 18" descr="REL.png">
          <a:extLst>
            <a:ext uri="{FF2B5EF4-FFF2-40B4-BE49-F238E27FC236}">
              <a16:creationId xmlns:a16="http://schemas.microsoft.com/office/drawing/2014/main" id="{00000000-0008-0000-0200-0000E90E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818" name="AutoShape 19" descr="image.png">
          <a:extLst>
            <a:ext uri="{FF2B5EF4-FFF2-40B4-BE49-F238E27FC236}">
              <a16:creationId xmlns:a16="http://schemas.microsoft.com/office/drawing/2014/main" id="{00000000-0008-0000-0200-0000EA0E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19" name="AutoShape 20" descr="Des page.png">
          <a:extLst>
            <a:ext uri="{FF2B5EF4-FFF2-40B4-BE49-F238E27FC236}">
              <a16:creationId xmlns:a16="http://schemas.microsoft.com/office/drawing/2014/main" id="{00000000-0008-0000-0200-0000EB0E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20" name="AutoShape 21" descr="image.png">
          <a:extLst>
            <a:ext uri="{FF2B5EF4-FFF2-40B4-BE49-F238E27FC236}">
              <a16:creationId xmlns:a16="http://schemas.microsoft.com/office/drawing/2014/main" id="{00000000-0008-0000-0200-0000EC0E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21" name="AutoShape 22" descr="image.png">
          <a:extLst>
            <a:ext uri="{FF2B5EF4-FFF2-40B4-BE49-F238E27FC236}">
              <a16:creationId xmlns:a16="http://schemas.microsoft.com/office/drawing/2014/main" id="{00000000-0008-0000-0200-0000ED0E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22" name="AutoShape 23" descr="image.png">
          <a:extLst>
            <a:ext uri="{FF2B5EF4-FFF2-40B4-BE49-F238E27FC236}">
              <a16:creationId xmlns:a16="http://schemas.microsoft.com/office/drawing/2014/main" id="{00000000-0008-0000-0200-0000EE0E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23" name="AutoShape 24" descr="螢幕擷取畫面 2023-04-20 122157.jpg">
          <a:extLst>
            <a:ext uri="{FF2B5EF4-FFF2-40B4-BE49-F238E27FC236}">
              <a16:creationId xmlns:a16="http://schemas.microsoft.com/office/drawing/2014/main" id="{00000000-0008-0000-0200-0000EF0E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824" name="AutoShape 25" descr="16bdba4a456f6f13320ffd6cee63e27.png">
          <a:extLst>
            <a:ext uri="{FF2B5EF4-FFF2-40B4-BE49-F238E27FC236}">
              <a16:creationId xmlns:a16="http://schemas.microsoft.com/office/drawing/2014/main" id="{00000000-0008-0000-0200-0000F00E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25" name="AutoShape 26" descr="螢幕擷取畫面 2023-04-20 122132.jpg">
          <a:extLst>
            <a:ext uri="{FF2B5EF4-FFF2-40B4-BE49-F238E27FC236}">
              <a16:creationId xmlns:a16="http://schemas.microsoft.com/office/drawing/2014/main" id="{00000000-0008-0000-0200-0000F10E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826" name="AutoShape 27" descr="WeChat Image_20230404113754.jpg">
          <a:extLst>
            <a:ext uri="{FF2B5EF4-FFF2-40B4-BE49-F238E27FC236}">
              <a16:creationId xmlns:a16="http://schemas.microsoft.com/office/drawing/2014/main" id="{00000000-0008-0000-0200-0000F20E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27" name="AutoShape 28" descr="image.png">
          <a:extLst>
            <a:ext uri="{FF2B5EF4-FFF2-40B4-BE49-F238E27FC236}">
              <a16:creationId xmlns:a16="http://schemas.microsoft.com/office/drawing/2014/main" id="{00000000-0008-0000-0200-0000F30E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28" name="AutoShape 29" descr="image.png">
          <a:extLst>
            <a:ext uri="{FF2B5EF4-FFF2-40B4-BE49-F238E27FC236}">
              <a16:creationId xmlns:a16="http://schemas.microsoft.com/office/drawing/2014/main" id="{00000000-0008-0000-0200-0000F40E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29" name="AutoShape 30" descr="image.png">
          <a:extLst>
            <a:ext uri="{FF2B5EF4-FFF2-40B4-BE49-F238E27FC236}">
              <a16:creationId xmlns:a16="http://schemas.microsoft.com/office/drawing/2014/main" id="{00000000-0008-0000-0200-0000F50E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830" name="AutoShape 31" descr="image.png">
          <a:extLst>
            <a:ext uri="{FF2B5EF4-FFF2-40B4-BE49-F238E27FC236}">
              <a16:creationId xmlns:a16="http://schemas.microsoft.com/office/drawing/2014/main" id="{00000000-0008-0000-0200-0000F60E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3831" name="AutoShape 32" descr="image.png">
          <a:extLst>
            <a:ext uri="{FF2B5EF4-FFF2-40B4-BE49-F238E27FC236}">
              <a16:creationId xmlns:a16="http://schemas.microsoft.com/office/drawing/2014/main" id="{00000000-0008-0000-0200-0000F70E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3</xdr:row>
      <xdr:rowOff>0</xdr:rowOff>
    </xdr:from>
    <xdr:to>
      <xdr:col>35</xdr:col>
      <xdr:colOff>714375</xdr:colOff>
      <xdr:row>4</xdr:row>
      <xdr:rowOff>104775</xdr:rowOff>
    </xdr:to>
    <xdr:sp macro="" textlink="">
      <xdr:nvSpPr>
        <xdr:cNvPr id="3832" name="AutoShape 33" descr="image.png">
          <a:extLst>
            <a:ext uri="{FF2B5EF4-FFF2-40B4-BE49-F238E27FC236}">
              <a16:creationId xmlns:a16="http://schemas.microsoft.com/office/drawing/2014/main" id="{00000000-0008-0000-0200-0000F80E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33" name="AutoShape 34" descr="螢幕擷取畫面 2023-07-13 104223.png">
          <a:extLst>
            <a:ext uri="{FF2B5EF4-FFF2-40B4-BE49-F238E27FC236}">
              <a16:creationId xmlns:a16="http://schemas.microsoft.com/office/drawing/2014/main" id="{00000000-0008-0000-0200-0000F90E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834" name="AutoShape 35" descr="2bc00b943d03696ea9162180036b941.png">
          <a:extLst>
            <a:ext uri="{FF2B5EF4-FFF2-40B4-BE49-F238E27FC236}">
              <a16:creationId xmlns:a16="http://schemas.microsoft.com/office/drawing/2014/main" id="{00000000-0008-0000-0200-0000FA0E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35" name="AutoShape 36" descr="螢幕擷取畫面 2023-07-13 104144.png">
          <a:extLst>
            <a:ext uri="{FF2B5EF4-FFF2-40B4-BE49-F238E27FC236}">
              <a16:creationId xmlns:a16="http://schemas.microsoft.com/office/drawing/2014/main" id="{00000000-0008-0000-0200-0000FB0E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836" name="AutoShape 37" descr="image.png">
          <a:extLst>
            <a:ext uri="{FF2B5EF4-FFF2-40B4-BE49-F238E27FC236}">
              <a16:creationId xmlns:a16="http://schemas.microsoft.com/office/drawing/2014/main" id="{00000000-0008-0000-0200-0000FC0E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37" name="AutoShape 38" descr="WeChat Screenshot_20230608102042.png">
          <a:extLst>
            <a:ext uri="{FF2B5EF4-FFF2-40B4-BE49-F238E27FC236}">
              <a16:creationId xmlns:a16="http://schemas.microsoft.com/office/drawing/2014/main" id="{00000000-0008-0000-0200-0000FD0E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38" name="AutoShape 39" descr="WeChat Screenshot_20230608102123.png">
          <a:extLst>
            <a:ext uri="{FF2B5EF4-FFF2-40B4-BE49-F238E27FC236}">
              <a16:creationId xmlns:a16="http://schemas.microsoft.com/office/drawing/2014/main" id="{00000000-0008-0000-0200-0000FE0E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39" name="AutoShape 40" descr="WeChat Screenshot_20230608111205.png">
          <a:extLst>
            <a:ext uri="{FF2B5EF4-FFF2-40B4-BE49-F238E27FC236}">
              <a16:creationId xmlns:a16="http://schemas.microsoft.com/office/drawing/2014/main" id="{00000000-0008-0000-0200-0000FF0E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40" name="AutoShape 41" descr="image.png">
          <a:extLst>
            <a:ext uri="{FF2B5EF4-FFF2-40B4-BE49-F238E27FC236}">
              <a16:creationId xmlns:a16="http://schemas.microsoft.com/office/drawing/2014/main" id="{00000000-0008-0000-0200-0000000F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41" name="AutoShape 42" descr="image.png">
          <a:extLst>
            <a:ext uri="{FF2B5EF4-FFF2-40B4-BE49-F238E27FC236}">
              <a16:creationId xmlns:a16="http://schemas.microsoft.com/office/drawing/2014/main" id="{00000000-0008-0000-0200-0000010F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842" name="AutoShape 43" descr="e244602885e3d63a5da81bcd7ba57b7.jpg">
          <a:extLst>
            <a:ext uri="{FF2B5EF4-FFF2-40B4-BE49-F238E27FC236}">
              <a16:creationId xmlns:a16="http://schemas.microsoft.com/office/drawing/2014/main" id="{00000000-0008-0000-0200-0000020F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43" name="AutoShape 44" descr="SA1.png">
          <a:extLst>
            <a:ext uri="{FF2B5EF4-FFF2-40B4-BE49-F238E27FC236}">
              <a16:creationId xmlns:a16="http://schemas.microsoft.com/office/drawing/2014/main" id="{00000000-0008-0000-0200-0000030F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44" name="AutoShape 45" descr="SA2.png">
          <a:extLst>
            <a:ext uri="{FF2B5EF4-FFF2-40B4-BE49-F238E27FC236}">
              <a16:creationId xmlns:a16="http://schemas.microsoft.com/office/drawing/2014/main" id="{00000000-0008-0000-0200-0000040F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45" name="AutoShape 46" descr="image (12).png">
          <a:extLst>
            <a:ext uri="{FF2B5EF4-FFF2-40B4-BE49-F238E27FC236}">
              <a16:creationId xmlns:a16="http://schemas.microsoft.com/office/drawing/2014/main" id="{00000000-0008-0000-0200-0000050F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46" name="AutoShape 47" descr="image.png">
          <a:extLst>
            <a:ext uri="{FF2B5EF4-FFF2-40B4-BE49-F238E27FC236}">
              <a16:creationId xmlns:a16="http://schemas.microsoft.com/office/drawing/2014/main" id="{00000000-0008-0000-0200-0000060F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47" name="AutoShape 48" descr="CP.png">
          <a:extLst>
            <a:ext uri="{FF2B5EF4-FFF2-40B4-BE49-F238E27FC236}">
              <a16:creationId xmlns:a16="http://schemas.microsoft.com/office/drawing/2014/main" id="{00000000-0008-0000-0200-0000070F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48" name="AutoShape 49" descr="CP 2.png">
          <a:extLst>
            <a:ext uri="{FF2B5EF4-FFF2-40B4-BE49-F238E27FC236}">
              <a16:creationId xmlns:a16="http://schemas.microsoft.com/office/drawing/2014/main" id="{00000000-0008-0000-0200-0000080F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49" name="AutoShape 50" descr="payment.png">
          <a:extLst>
            <a:ext uri="{FF2B5EF4-FFF2-40B4-BE49-F238E27FC236}">
              <a16:creationId xmlns:a16="http://schemas.microsoft.com/office/drawing/2014/main" id="{00000000-0008-0000-0200-0000090F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50" name="AutoShape 51" descr="image.png">
          <a:extLst>
            <a:ext uri="{FF2B5EF4-FFF2-40B4-BE49-F238E27FC236}">
              <a16:creationId xmlns:a16="http://schemas.microsoft.com/office/drawing/2014/main" id="{00000000-0008-0000-0200-00000A0F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51" name="AutoShape 52" descr="image.png">
          <a:extLst>
            <a:ext uri="{FF2B5EF4-FFF2-40B4-BE49-F238E27FC236}">
              <a16:creationId xmlns:a16="http://schemas.microsoft.com/office/drawing/2014/main" id="{00000000-0008-0000-0200-00000B0F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52" name="AutoShape 53" descr="image.png">
          <a:extLst>
            <a:ext uri="{FF2B5EF4-FFF2-40B4-BE49-F238E27FC236}">
              <a16:creationId xmlns:a16="http://schemas.microsoft.com/office/drawing/2014/main" id="{00000000-0008-0000-0200-00000C0F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853" name="AutoShape 54" descr="image.png">
          <a:extLst>
            <a:ext uri="{FF2B5EF4-FFF2-40B4-BE49-F238E27FC236}">
              <a16:creationId xmlns:a16="http://schemas.microsoft.com/office/drawing/2014/main" id="{00000000-0008-0000-0200-00000D0F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54" name="AutoShape 55" descr="image.png">
          <a:extLst>
            <a:ext uri="{FF2B5EF4-FFF2-40B4-BE49-F238E27FC236}">
              <a16:creationId xmlns:a16="http://schemas.microsoft.com/office/drawing/2014/main" id="{00000000-0008-0000-0200-00000E0F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855" name="AutoShape 56" descr="0186cfdbb71fd37c0fdde8ebd2f59b2.png">
          <a:extLst>
            <a:ext uri="{FF2B5EF4-FFF2-40B4-BE49-F238E27FC236}">
              <a16:creationId xmlns:a16="http://schemas.microsoft.com/office/drawing/2014/main" id="{00000000-0008-0000-0200-00000F0F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56" name="AutoShape 57" descr="image.png">
          <a:extLst>
            <a:ext uri="{FF2B5EF4-FFF2-40B4-BE49-F238E27FC236}">
              <a16:creationId xmlns:a16="http://schemas.microsoft.com/office/drawing/2014/main" id="{00000000-0008-0000-0200-0000100F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57" name="AutoShape 58" descr="image.png">
          <a:extLst>
            <a:ext uri="{FF2B5EF4-FFF2-40B4-BE49-F238E27FC236}">
              <a16:creationId xmlns:a16="http://schemas.microsoft.com/office/drawing/2014/main" id="{00000000-0008-0000-0200-0000110F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58" name="AutoShape 59" descr="image.png">
          <a:extLst>
            <a:ext uri="{FF2B5EF4-FFF2-40B4-BE49-F238E27FC236}">
              <a16:creationId xmlns:a16="http://schemas.microsoft.com/office/drawing/2014/main" id="{00000000-0008-0000-0200-0000120F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59" name="AutoShape 60" descr="image.png">
          <a:extLst>
            <a:ext uri="{FF2B5EF4-FFF2-40B4-BE49-F238E27FC236}">
              <a16:creationId xmlns:a16="http://schemas.microsoft.com/office/drawing/2014/main" id="{00000000-0008-0000-0200-0000130F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60" name="AutoShape 61" descr="螢幕擷取畫面 2023-06-05 153612.jpg">
          <a:extLst>
            <a:ext uri="{FF2B5EF4-FFF2-40B4-BE49-F238E27FC236}">
              <a16:creationId xmlns:a16="http://schemas.microsoft.com/office/drawing/2014/main" id="{00000000-0008-0000-0200-0000140F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61" name="AutoShape 62" descr="螢幕擷取畫面 2023-06-05 153503.jpg">
          <a:extLst>
            <a:ext uri="{FF2B5EF4-FFF2-40B4-BE49-F238E27FC236}">
              <a16:creationId xmlns:a16="http://schemas.microsoft.com/office/drawing/2014/main" id="{00000000-0008-0000-0200-0000150F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862" name="AutoShape 63" descr="ec17ffc60f4f7b0e1789306ff9dfdd4.jpg">
          <a:extLst>
            <a:ext uri="{FF2B5EF4-FFF2-40B4-BE49-F238E27FC236}">
              <a16:creationId xmlns:a16="http://schemas.microsoft.com/office/drawing/2014/main" id="{00000000-0008-0000-0200-0000160F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63" name="AutoShape 64" descr="CP.png">
          <a:extLst>
            <a:ext uri="{FF2B5EF4-FFF2-40B4-BE49-F238E27FC236}">
              <a16:creationId xmlns:a16="http://schemas.microsoft.com/office/drawing/2014/main" id="{00000000-0008-0000-0200-0000170F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64" name="AutoShape 65" descr="费用支付.png">
          <a:extLst>
            <a:ext uri="{FF2B5EF4-FFF2-40B4-BE49-F238E27FC236}">
              <a16:creationId xmlns:a16="http://schemas.microsoft.com/office/drawing/2014/main" id="{00000000-0008-0000-0200-0000180F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65" name="AutoShape 66" descr="image.png">
          <a:extLst>
            <a:ext uri="{FF2B5EF4-FFF2-40B4-BE49-F238E27FC236}">
              <a16:creationId xmlns:a16="http://schemas.microsoft.com/office/drawing/2014/main" id="{00000000-0008-0000-0200-0000190F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66" name="AutoShape 67" descr="image.png">
          <a:extLst>
            <a:ext uri="{FF2B5EF4-FFF2-40B4-BE49-F238E27FC236}">
              <a16:creationId xmlns:a16="http://schemas.microsoft.com/office/drawing/2014/main" id="{00000000-0008-0000-0200-00001A0F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867" name="AutoShape 68" descr="image.png">
          <a:extLst>
            <a:ext uri="{FF2B5EF4-FFF2-40B4-BE49-F238E27FC236}">
              <a16:creationId xmlns:a16="http://schemas.microsoft.com/office/drawing/2014/main" id="{00000000-0008-0000-0200-00001B0F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68" name="AutoShape 69" descr="image.png">
          <a:extLst>
            <a:ext uri="{FF2B5EF4-FFF2-40B4-BE49-F238E27FC236}">
              <a16:creationId xmlns:a16="http://schemas.microsoft.com/office/drawing/2014/main" id="{00000000-0008-0000-0200-00001C0F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69" name="AutoShape 70" descr="image.png">
          <a:extLst>
            <a:ext uri="{FF2B5EF4-FFF2-40B4-BE49-F238E27FC236}">
              <a16:creationId xmlns:a16="http://schemas.microsoft.com/office/drawing/2014/main" id="{00000000-0008-0000-0200-00001D0F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70" name="AutoShape 71" descr="image.png">
          <a:extLst>
            <a:ext uri="{FF2B5EF4-FFF2-40B4-BE49-F238E27FC236}">
              <a16:creationId xmlns:a16="http://schemas.microsoft.com/office/drawing/2014/main" id="{00000000-0008-0000-0200-00001E0F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871" name="AutoShape 72" descr="image.png">
          <a:extLst>
            <a:ext uri="{FF2B5EF4-FFF2-40B4-BE49-F238E27FC236}">
              <a16:creationId xmlns:a16="http://schemas.microsoft.com/office/drawing/2014/main" id="{00000000-0008-0000-0200-00001F0F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72" name="AutoShape 73" descr="Snipaste_2023-06-21_19-27-42.png">
          <a:extLst>
            <a:ext uri="{FF2B5EF4-FFF2-40B4-BE49-F238E27FC236}">
              <a16:creationId xmlns:a16="http://schemas.microsoft.com/office/drawing/2014/main" id="{00000000-0008-0000-0200-0000200F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873" name="AutoShape 74" descr="6383a01c937cb2275ee6b499d6ea405.png">
          <a:extLst>
            <a:ext uri="{FF2B5EF4-FFF2-40B4-BE49-F238E27FC236}">
              <a16:creationId xmlns:a16="http://schemas.microsoft.com/office/drawing/2014/main" id="{00000000-0008-0000-0200-0000210F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3874" name="AutoShape 75" descr="25a876e3d83a3cd51430a9dcd4c1630.png">
          <a:extLst>
            <a:ext uri="{FF2B5EF4-FFF2-40B4-BE49-F238E27FC236}">
              <a16:creationId xmlns:a16="http://schemas.microsoft.com/office/drawing/2014/main" id="{00000000-0008-0000-0200-0000220F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75" name="AutoShape 76" descr="Snipaste_2023-06-21_19-27-12.png">
          <a:extLst>
            <a:ext uri="{FF2B5EF4-FFF2-40B4-BE49-F238E27FC236}">
              <a16:creationId xmlns:a16="http://schemas.microsoft.com/office/drawing/2014/main" id="{00000000-0008-0000-0200-0000230F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76" name="AutoShape 77" descr="image.png">
          <a:extLst>
            <a:ext uri="{FF2B5EF4-FFF2-40B4-BE49-F238E27FC236}">
              <a16:creationId xmlns:a16="http://schemas.microsoft.com/office/drawing/2014/main" id="{00000000-0008-0000-0200-0000240F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77" name="AutoShape 78" descr="image.png">
          <a:extLst>
            <a:ext uri="{FF2B5EF4-FFF2-40B4-BE49-F238E27FC236}">
              <a16:creationId xmlns:a16="http://schemas.microsoft.com/office/drawing/2014/main" id="{00000000-0008-0000-0200-0000250F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78" name="AutoShape 79" descr="image.png">
          <a:extLst>
            <a:ext uri="{FF2B5EF4-FFF2-40B4-BE49-F238E27FC236}">
              <a16:creationId xmlns:a16="http://schemas.microsoft.com/office/drawing/2014/main" id="{00000000-0008-0000-0200-0000260F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79" name="AutoShape 80" descr="螢幕擷取畫面 2023-04-20 124356.jpg">
          <a:extLst>
            <a:ext uri="{FF2B5EF4-FFF2-40B4-BE49-F238E27FC236}">
              <a16:creationId xmlns:a16="http://schemas.microsoft.com/office/drawing/2014/main" id="{00000000-0008-0000-0200-0000270F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880" name="AutoShape 81" descr="0305972532e1703b828a4d7871489a4.png">
          <a:extLst>
            <a:ext uri="{FF2B5EF4-FFF2-40B4-BE49-F238E27FC236}">
              <a16:creationId xmlns:a16="http://schemas.microsoft.com/office/drawing/2014/main" id="{00000000-0008-0000-0200-0000280F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81" name="AutoShape 82" descr="螢幕擷取畫面 2023-04-20 124334.jpg">
          <a:extLst>
            <a:ext uri="{FF2B5EF4-FFF2-40B4-BE49-F238E27FC236}">
              <a16:creationId xmlns:a16="http://schemas.microsoft.com/office/drawing/2014/main" id="{00000000-0008-0000-0200-0000290F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82" name="AutoShape 83" descr="image.png">
          <a:extLst>
            <a:ext uri="{FF2B5EF4-FFF2-40B4-BE49-F238E27FC236}">
              <a16:creationId xmlns:a16="http://schemas.microsoft.com/office/drawing/2014/main" id="{00000000-0008-0000-0200-00002A0F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83" name="AutoShape 84" descr="image.png">
          <a:extLst>
            <a:ext uri="{FF2B5EF4-FFF2-40B4-BE49-F238E27FC236}">
              <a16:creationId xmlns:a16="http://schemas.microsoft.com/office/drawing/2014/main" id="{00000000-0008-0000-0200-00002B0F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84" name="AutoShape 85" descr="image.png">
          <a:extLst>
            <a:ext uri="{FF2B5EF4-FFF2-40B4-BE49-F238E27FC236}">
              <a16:creationId xmlns:a16="http://schemas.microsoft.com/office/drawing/2014/main" id="{00000000-0008-0000-0200-00002C0F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885" name="AutoShape 86" descr="image.png">
          <a:extLst>
            <a:ext uri="{FF2B5EF4-FFF2-40B4-BE49-F238E27FC236}">
              <a16:creationId xmlns:a16="http://schemas.microsoft.com/office/drawing/2014/main" id="{00000000-0008-0000-0200-00002D0F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3886" name="AutoShape 87" descr="image.png">
          <a:extLst>
            <a:ext uri="{FF2B5EF4-FFF2-40B4-BE49-F238E27FC236}">
              <a16:creationId xmlns:a16="http://schemas.microsoft.com/office/drawing/2014/main" id="{00000000-0008-0000-0200-00002E0F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87" name="AutoShape 88" descr="螢幕擷取畫面 2023-06-12 180821.jpg">
          <a:extLst>
            <a:ext uri="{FF2B5EF4-FFF2-40B4-BE49-F238E27FC236}">
              <a16:creationId xmlns:a16="http://schemas.microsoft.com/office/drawing/2014/main" id="{00000000-0008-0000-0200-00002F0F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888" name="AutoShape 89" descr="image.png">
          <a:extLst>
            <a:ext uri="{FF2B5EF4-FFF2-40B4-BE49-F238E27FC236}">
              <a16:creationId xmlns:a16="http://schemas.microsoft.com/office/drawing/2014/main" id="{00000000-0008-0000-0200-0000300F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89" name="AutoShape 90" descr="螢幕擷取畫面 2023-06-12 180746.jpg">
          <a:extLst>
            <a:ext uri="{FF2B5EF4-FFF2-40B4-BE49-F238E27FC236}">
              <a16:creationId xmlns:a16="http://schemas.microsoft.com/office/drawing/2014/main" id="{00000000-0008-0000-0200-0000310F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90" name="AutoShape 91" descr="image.png">
          <a:extLst>
            <a:ext uri="{FF2B5EF4-FFF2-40B4-BE49-F238E27FC236}">
              <a16:creationId xmlns:a16="http://schemas.microsoft.com/office/drawing/2014/main" id="{00000000-0008-0000-0200-0000320F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91" name="AutoShape 92" descr="image.png">
          <a:extLst>
            <a:ext uri="{FF2B5EF4-FFF2-40B4-BE49-F238E27FC236}">
              <a16:creationId xmlns:a16="http://schemas.microsoft.com/office/drawing/2014/main" id="{00000000-0008-0000-0200-0000330F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92" name="AutoShape 93" descr="image.png">
          <a:extLst>
            <a:ext uri="{FF2B5EF4-FFF2-40B4-BE49-F238E27FC236}">
              <a16:creationId xmlns:a16="http://schemas.microsoft.com/office/drawing/2014/main" id="{00000000-0008-0000-0200-0000340F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93" name="AutoShape 94" descr="RP.png">
          <a:extLst>
            <a:ext uri="{FF2B5EF4-FFF2-40B4-BE49-F238E27FC236}">
              <a16:creationId xmlns:a16="http://schemas.microsoft.com/office/drawing/2014/main" id="{00000000-0008-0000-0200-0000350F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894" name="AutoShape 95" descr="c98833643b07afa1e728e87c7e808f5.png">
          <a:extLst>
            <a:ext uri="{FF2B5EF4-FFF2-40B4-BE49-F238E27FC236}">
              <a16:creationId xmlns:a16="http://schemas.microsoft.com/office/drawing/2014/main" id="{00000000-0008-0000-0200-0000360F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95" name="AutoShape 96" descr="DES.png">
          <a:extLst>
            <a:ext uri="{FF2B5EF4-FFF2-40B4-BE49-F238E27FC236}">
              <a16:creationId xmlns:a16="http://schemas.microsoft.com/office/drawing/2014/main" id="{00000000-0008-0000-0200-0000370F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896" name="AutoShape 97" descr="image.png">
          <a:extLst>
            <a:ext uri="{FF2B5EF4-FFF2-40B4-BE49-F238E27FC236}">
              <a16:creationId xmlns:a16="http://schemas.microsoft.com/office/drawing/2014/main" id="{00000000-0008-0000-0200-0000380F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897" name="AutoShape 98" descr="image.png">
          <a:extLst>
            <a:ext uri="{FF2B5EF4-FFF2-40B4-BE49-F238E27FC236}">
              <a16:creationId xmlns:a16="http://schemas.microsoft.com/office/drawing/2014/main" id="{00000000-0008-0000-0200-0000390F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898" name="AutoShape 99" descr="image.png">
          <a:extLst>
            <a:ext uri="{FF2B5EF4-FFF2-40B4-BE49-F238E27FC236}">
              <a16:creationId xmlns:a16="http://schemas.microsoft.com/office/drawing/2014/main" id="{00000000-0008-0000-0200-00003A0F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899" name="AutoShape 100" descr="image.png">
          <a:extLst>
            <a:ext uri="{FF2B5EF4-FFF2-40B4-BE49-F238E27FC236}">
              <a16:creationId xmlns:a16="http://schemas.microsoft.com/office/drawing/2014/main" id="{00000000-0008-0000-0200-00003B0F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00" name="AutoShape 101" descr="螢幕擷取畫面 2023-04-20 122520.jpg">
          <a:extLst>
            <a:ext uri="{FF2B5EF4-FFF2-40B4-BE49-F238E27FC236}">
              <a16:creationId xmlns:a16="http://schemas.microsoft.com/office/drawing/2014/main" id="{00000000-0008-0000-0200-00003C0F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01" name="AutoShape 102" descr="4a5ded52f02f3c9364beaa873d3251d.png">
          <a:extLst>
            <a:ext uri="{FF2B5EF4-FFF2-40B4-BE49-F238E27FC236}">
              <a16:creationId xmlns:a16="http://schemas.microsoft.com/office/drawing/2014/main" id="{00000000-0008-0000-0200-00003D0F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02" name="AutoShape 103" descr="螢幕擷取畫面 2023-04-20 122444.jpg">
          <a:extLst>
            <a:ext uri="{FF2B5EF4-FFF2-40B4-BE49-F238E27FC236}">
              <a16:creationId xmlns:a16="http://schemas.microsoft.com/office/drawing/2014/main" id="{00000000-0008-0000-0200-00003E0F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03" name="AutoShape 104" descr="Fee letter CP.png">
          <a:extLst>
            <a:ext uri="{FF2B5EF4-FFF2-40B4-BE49-F238E27FC236}">
              <a16:creationId xmlns:a16="http://schemas.microsoft.com/office/drawing/2014/main" id="{00000000-0008-0000-0200-00003F0F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904" name="AutoShape 105" descr="payment clause.png">
          <a:extLst>
            <a:ext uri="{FF2B5EF4-FFF2-40B4-BE49-F238E27FC236}">
              <a16:creationId xmlns:a16="http://schemas.microsoft.com/office/drawing/2014/main" id="{00000000-0008-0000-0200-0000400F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05" name="AutoShape 106" descr="image.png">
          <a:extLst>
            <a:ext uri="{FF2B5EF4-FFF2-40B4-BE49-F238E27FC236}">
              <a16:creationId xmlns:a16="http://schemas.microsoft.com/office/drawing/2014/main" id="{00000000-0008-0000-0200-0000410F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06" name="AutoShape 107" descr="image.png">
          <a:extLst>
            <a:ext uri="{FF2B5EF4-FFF2-40B4-BE49-F238E27FC236}">
              <a16:creationId xmlns:a16="http://schemas.microsoft.com/office/drawing/2014/main" id="{00000000-0008-0000-0200-0000420F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907" name="AutoShape 108" descr="image.png">
          <a:extLst>
            <a:ext uri="{FF2B5EF4-FFF2-40B4-BE49-F238E27FC236}">
              <a16:creationId xmlns:a16="http://schemas.microsoft.com/office/drawing/2014/main" id="{00000000-0008-0000-0200-0000430F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08" name="AutoShape 109" descr="WeChat Image_20230323120123.png">
          <a:extLst>
            <a:ext uri="{FF2B5EF4-FFF2-40B4-BE49-F238E27FC236}">
              <a16:creationId xmlns:a16="http://schemas.microsoft.com/office/drawing/2014/main" id="{00000000-0008-0000-0200-0000440F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909" name="AutoShape 110" descr="WeChat Screenshot_20230323150433.png">
          <a:extLst>
            <a:ext uri="{FF2B5EF4-FFF2-40B4-BE49-F238E27FC236}">
              <a16:creationId xmlns:a16="http://schemas.microsoft.com/office/drawing/2014/main" id="{00000000-0008-0000-0200-0000450F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910" name="AutoShape 111" descr="WeChat Screenshot_20230323151419.png">
          <a:extLst>
            <a:ext uri="{FF2B5EF4-FFF2-40B4-BE49-F238E27FC236}">
              <a16:creationId xmlns:a16="http://schemas.microsoft.com/office/drawing/2014/main" id="{00000000-0008-0000-0200-0000460F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11" name="AutoShape 112" descr="2.PNG">
          <a:extLst>
            <a:ext uri="{FF2B5EF4-FFF2-40B4-BE49-F238E27FC236}">
              <a16:creationId xmlns:a16="http://schemas.microsoft.com/office/drawing/2014/main" id="{00000000-0008-0000-0200-0000470F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12" name="AutoShape 113" descr="image.png">
          <a:extLst>
            <a:ext uri="{FF2B5EF4-FFF2-40B4-BE49-F238E27FC236}">
              <a16:creationId xmlns:a16="http://schemas.microsoft.com/office/drawing/2014/main" id="{00000000-0008-0000-0200-0000480F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13" name="AutoShape 114" descr="image.png">
          <a:extLst>
            <a:ext uri="{FF2B5EF4-FFF2-40B4-BE49-F238E27FC236}">
              <a16:creationId xmlns:a16="http://schemas.microsoft.com/office/drawing/2014/main" id="{00000000-0008-0000-0200-0000490F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914" name="AutoShape 115" descr="External.jpg">
          <a:extLst>
            <a:ext uri="{FF2B5EF4-FFF2-40B4-BE49-F238E27FC236}">
              <a16:creationId xmlns:a16="http://schemas.microsoft.com/office/drawing/2014/main" id="{00000000-0008-0000-0200-00004A0F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15" name="AutoShape 116" descr="CP1.png">
          <a:extLst>
            <a:ext uri="{FF2B5EF4-FFF2-40B4-BE49-F238E27FC236}">
              <a16:creationId xmlns:a16="http://schemas.microsoft.com/office/drawing/2014/main" id="{00000000-0008-0000-0200-00004B0F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916" name="AutoShape 117" descr="CP2.png">
          <a:extLst>
            <a:ext uri="{FF2B5EF4-FFF2-40B4-BE49-F238E27FC236}">
              <a16:creationId xmlns:a16="http://schemas.microsoft.com/office/drawing/2014/main" id="{00000000-0008-0000-0200-00004C0F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917" name="AutoShape 118" descr="费用支付.png">
          <a:extLst>
            <a:ext uri="{FF2B5EF4-FFF2-40B4-BE49-F238E27FC236}">
              <a16:creationId xmlns:a16="http://schemas.microsoft.com/office/drawing/2014/main" id="{00000000-0008-0000-0200-00004D0F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18" name="AutoShape 119" descr="Snipaste_2023-06-21_19-28-56.png">
          <a:extLst>
            <a:ext uri="{FF2B5EF4-FFF2-40B4-BE49-F238E27FC236}">
              <a16:creationId xmlns:a16="http://schemas.microsoft.com/office/drawing/2014/main" id="{00000000-0008-0000-0200-00004E0F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19" name="AutoShape 120" descr="579d36f9f23b3c96ec98a48049b5ca5.png">
          <a:extLst>
            <a:ext uri="{FF2B5EF4-FFF2-40B4-BE49-F238E27FC236}">
              <a16:creationId xmlns:a16="http://schemas.microsoft.com/office/drawing/2014/main" id="{00000000-0008-0000-0200-00004F0F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20" name="AutoShape 121" descr="Snipaste_2023-06-21_19-28-35.png">
          <a:extLst>
            <a:ext uri="{FF2B5EF4-FFF2-40B4-BE49-F238E27FC236}">
              <a16:creationId xmlns:a16="http://schemas.microsoft.com/office/drawing/2014/main" id="{00000000-0008-0000-0200-0000500F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921" name="AutoShape 122" descr="66e452553b2b7a5a9b8814885da1abc.jpg">
          <a:extLst>
            <a:ext uri="{FF2B5EF4-FFF2-40B4-BE49-F238E27FC236}">
              <a16:creationId xmlns:a16="http://schemas.microsoft.com/office/drawing/2014/main" id="{00000000-0008-0000-0200-0000510F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22" name="AutoShape 123" descr="FL.png">
          <a:extLst>
            <a:ext uri="{FF2B5EF4-FFF2-40B4-BE49-F238E27FC236}">
              <a16:creationId xmlns:a16="http://schemas.microsoft.com/office/drawing/2014/main" id="{00000000-0008-0000-0200-0000520F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923" name="AutoShape 124" descr="Commission.png">
          <a:extLst>
            <a:ext uri="{FF2B5EF4-FFF2-40B4-BE49-F238E27FC236}">
              <a16:creationId xmlns:a16="http://schemas.microsoft.com/office/drawing/2014/main" id="{00000000-0008-0000-0200-0000530F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24" name="AutoShape 125" descr="image.png">
          <a:extLst>
            <a:ext uri="{FF2B5EF4-FFF2-40B4-BE49-F238E27FC236}">
              <a16:creationId xmlns:a16="http://schemas.microsoft.com/office/drawing/2014/main" id="{00000000-0008-0000-0200-0000540F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25" name="AutoShape 126" descr="image.png">
          <a:extLst>
            <a:ext uri="{FF2B5EF4-FFF2-40B4-BE49-F238E27FC236}">
              <a16:creationId xmlns:a16="http://schemas.microsoft.com/office/drawing/2014/main" id="{00000000-0008-0000-0200-0000550F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26" name="AutoShape 127" descr="image.png">
          <a:extLst>
            <a:ext uri="{FF2B5EF4-FFF2-40B4-BE49-F238E27FC236}">
              <a16:creationId xmlns:a16="http://schemas.microsoft.com/office/drawing/2014/main" id="{00000000-0008-0000-0200-0000560F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927" name="AutoShape 128" descr="image.png">
          <a:extLst>
            <a:ext uri="{FF2B5EF4-FFF2-40B4-BE49-F238E27FC236}">
              <a16:creationId xmlns:a16="http://schemas.microsoft.com/office/drawing/2014/main" id="{00000000-0008-0000-0200-0000570F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928" name="AutoShape 129" descr="image.png">
          <a:extLst>
            <a:ext uri="{FF2B5EF4-FFF2-40B4-BE49-F238E27FC236}">
              <a16:creationId xmlns:a16="http://schemas.microsoft.com/office/drawing/2014/main" id="{00000000-0008-0000-0200-0000580F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29" name="AutoShape 130" descr="螢幕擷取畫面 2023-07-13 104333.png">
          <a:extLst>
            <a:ext uri="{FF2B5EF4-FFF2-40B4-BE49-F238E27FC236}">
              <a16:creationId xmlns:a16="http://schemas.microsoft.com/office/drawing/2014/main" id="{00000000-0008-0000-0200-0000590F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30" name="AutoShape 131" descr="99d95cfe028219666efa7292c5d1339.png">
          <a:extLst>
            <a:ext uri="{FF2B5EF4-FFF2-40B4-BE49-F238E27FC236}">
              <a16:creationId xmlns:a16="http://schemas.microsoft.com/office/drawing/2014/main" id="{00000000-0008-0000-0200-00005A0F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31" name="AutoShape 132" descr="螢幕擷取畫面 2023-07-13 104308.png">
          <a:extLst>
            <a:ext uri="{FF2B5EF4-FFF2-40B4-BE49-F238E27FC236}">
              <a16:creationId xmlns:a16="http://schemas.microsoft.com/office/drawing/2014/main" id="{00000000-0008-0000-0200-00005B0F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932" name="AutoShape 133" descr="~7356554.JPG">
          <a:extLst>
            <a:ext uri="{FF2B5EF4-FFF2-40B4-BE49-F238E27FC236}">
              <a16:creationId xmlns:a16="http://schemas.microsoft.com/office/drawing/2014/main" id="{00000000-0008-0000-0200-00005C0F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33" name="AutoShape 134" descr="reach32.PNG">
          <a:extLst>
            <a:ext uri="{FF2B5EF4-FFF2-40B4-BE49-F238E27FC236}">
              <a16:creationId xmlns:a16="http://schemas.microsoft.com/office/drawing/2014/main" id="{00000000-0008-0000-0200-00005D0F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34" name="AutoShape 135" descr="image.png">
          <a:extLst>
            <a:ext uri="{FF2B5EF4-FFF2-40B4-BE49-F238E27FC236}">
              <a16:creationId xmlns:a16="http://schemas.microsoft.com/office/drawing/2014/main" id="{00000000-0008-0000-0200-00005E0F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35" name="AutoShape 136" descr="reach3.PNG">
          <a:extLst>
            <a:ext uri="{FF2B5EF4-FFF2-40B4-BE49-F238E27FC236}">
              <a16:creationId xmlns:a16="http://schemas.microsoft.com/office/drawing/2014/main" id="{00000000-0008-0000-0200-00005F0F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3936" name="AutoShape 137" descr="image.png">
          <a:extLst>
            <a:ext uri="{FF2B5EF4-FFF2-40B4-BE49-F238E27FC236}">
              <a16:creationId xmlns:a16="http://schemas.microsoft.com/office/drawing/2014/main" id="{00000000-0008-0000-0200-0000600F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37" name="AutoShape 138" descr="螢幕擷取畫面 2023-07-13 104424.png">
          <a:extLst>
            <a:ext uri="{FF2B5EF4-FFF2-40B4-BE49-F238E27FC236}">
              <a16:creationId xmlns:a16="http://schemas.microsoft.com/office/drawing/2014/main" id="{00000000-0008-0000-0200-0000610F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38" name="AutoShape 139" descr="螢幕擷取畫面 2023-07-13 104406.png">
          <a:extLst>
            <a:ext uri="{FF2B5EF4-FFF2-40B4-BE49-F238E27FC236}">
              <a16:creationId xmlns:a16="http://schemas.microsoft.com/office/drawing/2014/main" id="{00000000-0008-0000-0200-0000620F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39" name="AutoShape 140" descr="BBG-2.jpg">
          <a:extLst>
            <a:ext uri="{FF2B5EF4-FFF2-40B4-BE49-F238E27FC236}">
              <a16:creationId xmlns:a16="http://schemas.microsoft.com/office/drawing/2014/main" id="{00000000-0008-0000-0200-0000630F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40" name="AutoShape 141" descr="BBG-des.jpg">
          <a:extLst>
            <a:ext uri="{FF2B5EF4-FFF2-40B4-BE49-F238E27FC236}">
              <a16:creationId xmlns:a16="http://schemas.microsoft.com/office/drawing/2014/main" id="{00000000-0008-0000-0200-0000640F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941" name="AutoShape 142" descr="2c566bfa2a9daff671f753cfac5ae25.jpg">
          <a:extLst>
            <a:ext uri="{FF2B5EF4-FFF2-40B4-BE49-F238E27FC236}">
              <a16:creationId xmlns:a16="http://schemas.microsoft.com/office/drawing/2014/main" id="{00000000-0008-0000-0200-0000650F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42" name="AutoShape 143" descr="SA.png">
          <a:extLst>
            <a:ext uri="{FF2B5EF4-FFF2-40B4-BE49-F238E27FC236}">
              <a16:creationId xmlns:a16="http://schemas.microsoft.com/office/drawing/2014/main" id="{00000000-0008-0000-0200-0000660F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43" name="AutoShape 144" descr="BBG2.PNG">
          <a:extLst>
            <a:ext uri="{FF2B5EF4-FFF2-40B4-BE49-F238E27FC236}">
              <a16:creationId xmlns:a16="http://schemas.microsoft.com/office/drawing/2014/main" id="{00000000-0008-0000-0200-0000670F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44" name="AutoShape 145" descr="7a8072528d2f25a3d666a26fe27b6cd.png">
          <a:extLst>
            <a:ext uri="{FF2B5EF4-FFF2-40B4-BE49-F238E27FC236}">
              <a16:creationId xmlns:a16="http://schemas.microsoft.com/office/drawing/2014/main" id="{00000000-0008-0000-0200-0000680F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45" name="AutoShape 146" descr="BBG1.PNG">
          <a:extLst>
            <a:ext uri="{FF2B5EF4-FFF2-40B4-BE49-F238E27FC236}">
              <a16:creationId xmlns:a16="http://schemas.microsoft.com/office/drawing/2014/main" id="{00000000-0008-0000-0200-0000690F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946" name="AutoShape 147" descr="3f62a2c19d5e6ef36895ccaa06e9fe4.jpg">
          <a:extLst>
            <a:ext uri="{FF2B5EF4-FFF2-40B4-BE49-F238E27FC236}">
              <a16:creationId xmlns:a16="http://schemas.microsoft.com/office/drawing/2014/main" id="{00000000-0008-0000-0200-00006A0F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47" name="AutoShape 148" descr="image.png">
          <a:extLst>
            <a:ext uri="{FF2B5EF4-FFF2-40B4-BE49-F238E27FC236}">
              <a16:creationId xmlns:a16="http://schemas.microsoft.com/office/drawing/2014/main" id="{00000000-0008-0000-0200-00006B0F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948" name="AutoShape 149" descr="image.png">
          <a:extLst>
            <a:ext uri="{FF2B5EF4-FFF2-40B4-BE49-F238E27FC236}">
              <a16:creationId xmlns:a16="http://schemas.microsoft.com/office/drawing/2014/main" id="{00000000-0008-0000-0200-00006C0F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949" name="AutoShape 150" descr="image.png">
          <a:extLst>
            <a:ext uri="{FF2B5EF4-FFF2-40B4-BE49-F238E27FC236}">
              <a16:creationId xmlns:a16="http://schemas.microsoft.com/office/drawing/2014/main" id="{00000000-0008-0000-0200-00006D0F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950" name="AutoShape 151" descr="image.png">
          <a:extLst>
            <a:ext uri="{FF2B5EF4-FFF2-40B4-BE49-F238E27FC236}">
              <a16:creationId xmlns:a16="http://schemas.microsoft.com/office/drawing/2014/main" id="{00000000-0008-0000-0200-00006E0F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51" name="AutoShape 152" descr="Snipaste_2023-07-14_11-05-36.png">
          <a:extLst>
            <a:ext uri="{FF2B5EF4-FFF2-40B4-BE49-F238E27FC236}">
              <a16:creationId xmlns:a16="http://schemas.microsoft.com/office/drawing/2014/main" id="{00000000-0008-0000-0200-00006F0F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52" name="AutoShape 153" descr="fefb68096e239c50f2b1dc7f57bf5c1.png">
          <a:extLst>
            <a:ext uri="{FF2B5EF4-FFF2-40B4-BE49-F238E27FC236}">
              <a16:creationId xmlns:a16="http://schemas.microsoft.com/office/drawing/2014/main" id="{00000000-0008-0000-0200-0000700F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53" name="AutoShape 154" descr="Snipaste_2023-07-14_11-05-09.png">
          <a:extLst>
            <a:ext uri="{FF2B5EF4-FFF2-40B4-BE49-F238E27FC236}">
              <a16:creationId xmlns:a16="http://schemas.microsoft.com/office/drawing/2014/main" id="{00000000-0008-0000-0200-0000710F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54" name="AutoShape 155" descr="WeChat Screenshot_20230710135018.png">
          <a:extLst>
            <a:ext uri="{FF2B5EF4-FFF2-40B4-BE49-F238E27FC236}">
              <a16:creationId xmlns:a16="http://schemas.microsoft.com/office/drawing/2014/main" id="{00000000-0008-0000-0200-0000720F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955" name="AutoShape 156" descr="WeChat Screenshot_20230710135118.png">
          <a:extLst>
            <a:ext uri="{FF2B5EF4-FFF2-40B4-BE49-F238E27FC236}">
              <a16:creationId xmlns:a16="http://schemas.microsoft.com/office/drawing/2014/main" id="{00000000-0008-0000-0200-0000730F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56" name="AutoShape 157" descr="Snipaste_2023-07-14_11-06-31.png">
          <a:extLst>
            <a:ext uri="{FF2B5EF4-FFF2-40B4-BE49-F238E27FC236}">
              <a16:creationId xmlns:a16="http://schemas.microsoft.com/office/drawing/2014/main" id="{00000000-0008-0000-0200-0000740F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57" name="AutoShape 158" descr="4bf0970b7ce44b0b3b819472482bf0d.png">
          <a:extLst>
            <a:ext uri="{FF2B5EF4-FFF2-40B4-BE49-F238E27FC236}">
              <a16:creationId xmlns:a16="http://schemas.microsoft.com/office/drawing/2014/main" id="{00000000-0008-0000-0200-0000750F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58" name="AutoShape 159" descr="Snipaste_2023-07-14_11-06-07.png">
          <a:extLst>
            <a:ext uri="{FF2B5EF4-FFF2-40B4-BE49-F238E27FC236}">
              <a16:creationId xmlns:a16="http://schemas.microsoft.com/office/drawing/2014/main" id="{00000000-0008-0000-0200-0000760F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59" name="AutoShape 160" descr="nengda.png">
          <a:extLst>
            <a:ext uri="{FF2B5EF4-FFF2-40B4-BE49-F238E27FC236}">
              <a16:creationId xmlns:a16="http://schemas.microsoft.com/office/drawing/2014/main" id="{00000000-0008-0000-0200-0000770F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60" name="AutoShape 161" descr="BBG2.PNG">
          <a:extLst>
            <a:ext uri="{FF2B5EF4-FFF2-40B4-BE49-F238E27FC236}">
              <a16:creationId xmlns:a16="http://schemas.microsoft.com/office/drawing/2014/main" id="{00000000-0008-0000-0200-0000780F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61" name="AutoShape 162" descr="BBG1.PNG">
          <a:extLst>
            <a:ext uri="{FF2B5EF4-FFF2-40B4-BE49-F238E27FC236}">
              <a16:creationId xmlns:a16="http://schemas.microsoft.com/office/drawing/2014/main" id="{00000000-0008-0000-0200-0000790F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62" name="AutoShape 163" descr="BBG-2.PNG">
          <a:extLst>
            <a:ext uri="{FF2B5EF4-FFF2-40B4-BE49-F238E27FC236}">
              <a16:creationId xmlns:a16="http://schemas.microsoft.com/office/drawing/2014/main" id="{00000000-0008-0000-0200-00007A0F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63" name="AutoShape 164" descr="BBG.PNG">
          <a:extLst>
            <a:ext uri="{FF2B5EF4-FFF2-40B4-BE49-F238E27FC236}">
              <a16:creationId xmlns:a16="http://schemas.microsoft.com/office/drawing/2014/main" id="{00000000-0008-0000-0200-00007B0F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64" name="AutoShape 165" descr="擷取2t+1.PNG">
          <a:extLst>
            <a:ext uri="{FF2B5EF4-FFF2-40B4-BE49-F238E27FC236}">
              <a16:creationId xmlns:a16="http://schemas.microsoft.com/office/drawing/2014/main" id="{00000000-0008-0000-0200-00007C0F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65" name="AutoShape 166" descr="擷取t+1.PNG">
          <a:extLst>
            <a:ext uri="{FF2B5EF4-FFF2-40B4-BE49-F238E27FC236}">
              <a16:creationId xmlns:a16="http://schemas.microsoft.com/office/drawing/2014/main" id="{00000000-0008-0000-0200-00007D0F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66" name="AutoShape 167" descr="FL.png">
          <a:extLst>
            <a:ext uri="{FF2B5EF4-FFF2-40B4-BE49-F238E27FC236}">
              <a16:creationId xmlns:a16="http://schemas.microsoft.com/office/drawing/2014/main" id="{00000000-0008-0000-0200-00007E0F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67" name="AutoShape 168" descr="BBG2.PNG">
          <a:extLst>
            <a:ext uri="{FF2B5EF4-FFF2-40B4-BE49-F238E27FC236}">
              <a16:creationId xmlns:a16="http://schemas.microsoft.com/office/drawing/2014/main" id="{00000000-0008-0000-0200-00007F0F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68" name="AutoShape 169" descr="BBG1.PNG">
          <a:extLst>
            <a:ext uri="{FF2B5EF4-FFF2-40B4-BE49-F238E27FC236}">
              <a16:creationId xmlns:a16="http://schemas.microsoft.com/office/drawing/2014/main" id="{00000000-0008-0000-0200-0000800F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69" name="AutoShape 170" descr="image.png">
          <a:extLst>
            <a:ext uri="{FF2B5EF4-FFF2-40B4-BE49-F238E27FC236}">
              <a16:creationId xmlns:a16="http://schemas.microsoft.com/office/drawing/2014/main" id="{00000000-0008-0000-0200-0000810F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970" name="AutoShape 171" descr="image.png">
          <a:extLst>
            <a:ext uri="{FF2B5EF4-FFF2-40B4-BE49-F238E27FC236}">
              <a16:creationId xmlns:a16="http://schemas.microsoft.com/office/drawing/2014/main" id="{00000000-0008-0000-0200-0000820F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971" name="AutoShape 172" descr="image.png">
          <a:extLst>
            <a:ext uri="{FF2B5EF4-FFF2-40B4-BE49-F238E27FC236}">
              <a16:creationId xmlns:a16="http://schemas.microsoft.com/office/drawing/2014/main" id="{00000000-0008-0000-0200-0000830F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72" name="AutoShape 173" descr="6062df7bf1c3c875031baef91c671c9.png">
          <a:extLst>
            <a:ext uri="{FF2B5EF4-FFF2-40B4-BE49-F238E27FC236}">
              <a16:creationId xmlns:a16="http://schemas.microsoft.com/office/drawing/2014/main" id="{00000000-0008-0000-0200-0000840F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73" name="AutoShape 174" descr="image.png">
          <a:extLst>
            <a:ext uri="{FF2B5EF4-FFF2-40B4-BE49-F238E27FC236}">
              <a16:creationId xmlns:a16="http://schemas.microsoft.com/office/drawing/2014/main" id="{00000000-0008-0000-0200-0000850F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974" name="AutoShape 175" descr="be1a0baa53ed2bd38beb8395eee3c90.jpg">
          <a:extLst>
            <a:ext uri="{FF2B5EF4-FFF2-40B4-BE49-F238E27FC236}">
              <a16:creationId xmlns:a16="http://schemas.microsoft.com/office/drawing/2014/main" id="{00000000-0008-0000-0200-0000860F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75" name="AutoShape 176" descr="image.png">
          <a:extLst>
            <a:ext uri="{FF2B5EF4-FFF2-40B4-BE49-F238E27FC236}">
              <a16:creationId xmlns:a16="http://schemas.microsoft.com/office/drawing/2014/main" id="{00000000-0008-0000-0200-0000870F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3976" name="AutoShape 177" descr="image.png">
          <a:extLst>
            <a:ext uri="{FF2B5EF4-FFF2-40B4-BE49-F238E27FC236}">
              <a16:creationId xmlns:a16="http://schemas.microsoft.com/office/drawing/2014/main" id="{00000000-0008-0000-0200-0000880F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3977" name="AutoShape 178" descr="image.png">
          <a:extLst>
            <a:ext uri="{FF2B5EF4-FFF2-40B4-BE49-F238E27FC236}">
              <a16:creationId xmlns:a16="http://schemas.microsoft.com/office/drawing/2014/main" id="{00000000-0008-0000-0200-0000890F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3978" name="AutoShape 179" descr="image.png">
          <a:extLst>
            <a:ext uri="{FF2B5EF4-FFF2-40B4-BE49-F238E27FC236}">
              <a16:creationId xmlns:a16="http://schemas.microsoft.com/office/drawing/2014/main" id="{00000000-0008-0000-0200-00008A0F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3979" name="AutoShape 180" descr="image.png">
          <a:extLst>
            <a:ext uri="{FF2B5EF4-FFF2-40B4-BE49-F238E27FC236}">
              <a16:creationId xmlns:a16="http://schemas.microsoft.com/office/drawing/2014/main" id="{00000000-0008-0000-0200-00008B0F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80" name="AutoShape 181" descr="f801b01029da0c5f3c5aa99dfd7d0e6.png">
          <a:extLst>
            <a:ext uri="{FF2B5EF4-FFF2-40B4-BE49-F238E27FC236}">
              <a16:creationId xmlns:a16="http://schemas.microsoft.com/office/drawing/2014/main" id="{00000000-0008-0000-0200-00008C0F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81" name="AutoShape 182" descr="310f7e13780dd62dc842e08d5ba86d4.png">
          <a:extLst>
            <a:ext uri="{FF2B5EF4-FFF2-40B4-BE49-F238E27FC236}">
              <a16:creationId xmlns:a16="http://schemas.microsoft.com/office/drawing/2014/main" id="{00000000-0008-0000-0200-00008D0F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82" name="AutoShape 183" descr="e66d421a5ee01f552c423489cd0b3af.png">
          <a:extLst>
            <a:ext uri="{FF2B5EF4-FFF2-40B4-BE49-F238E27FC236}">
              <a16:creationId xmlns:a16="http://schemas.microsoft.com/office/drawing/2014/main" id="{00000000-0008-0000-0200-00008E0F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83" name="AutoShape 184" descr="擷取2.PNG">
          <a:extLst>
            <a:ext uri="{FF2B5EF4-FFF2-40B4-BE49-F238E27FC236}">
              <a16:creationId xmlns:a16="http://schemas.microsoft.com/office/drawing/2014/main" id="{00000000-0008-0000-0200-00008F0F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84" name="AutoShape 185" descr="Snipaste_2023-08-10_19-08-15.png">
          <a:extLst>
            <a:ext uri="{FF2B5EF4-FFF2-40B4-BE49-F238E27FC236}">
              <a16:creationId xmlns:a16="http://schemas.microsoft.com/office/drawing/2014/main" id="{00000000-0008-0000-0200-0000900F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85" name="AutoShape 186" descr="擷取.PNG">
          <a:extLst>
            <a:ext uri="{FF2B5EF4-FFF2-40B4-BE49-F238E27FC236}">
              <a16:creationId xmlns:a16="http://schemas.microsoft.com/office/drawing/2014/main" id="{00000000-0008-0000-0200-0000910F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86" name="AutoShape 187" descr="CP.png">
          <a:extLst>
            <a:ext uri="{FF2B5EF4-FFF2-40B4-BE49-F238E27FC236}">
              <a16:creationId xmlns:a16="http://schemas.microsoft.com/office/drawing/2014/main" id="{00000000-0008-0000-0200-0000920F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87" name="AutoShape 188" descr="BBG2.JPG">
          <a:extLst>
            <a:ext uri="{FF2B5EF4-FFF2-40B4-BE49-F238E27FC236}">
              <a16:creationId xmlns:a16="http://schemas.microsoft.com/office/drawing/2014/main" id="{00000000-0008-0000-0200-0000930F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88" name="AutoShape 189" descr="内部poster.png">
          <a:extLst>
            <a:ext uri="{FF2B5EF4-FFF2-40B4-BE49-F238E27FC236}">
              <a16:creationId xmlns:a16="http://schemas.microsoft.com/office/drawing/2014/main" id="{00000000-0008-0000-0200-0000940F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3989" name="AutoShape 190" descr="内部新闻稿.png">
          <a:extLst>
            <a:ext uri="{FF2B5EF4-FFF2-40B4-BE49-F238E27FC236}">
              <a16:creationId xmlns:a16="http://schemas.microsoft.com/office/drawing/2014/main" id="{00000000-0008-0000-0200-0000950F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90" name="AutoShape 191" descr="BBG1.JPG">
          <a:extLst>
            <a:ext uri="{FF2B5EF4-FFF2-40B4-BE49-F238E27FC236}">
              <a16:creationId xmlns:a16="http://schemas.microsoft.com/office/drawing/2014/main" id="{00000000-0008-0000-0200-0000960F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3991" name="AutoShape 192" descr="qianjiang.png">
          <a:extLst>
            <a:ext uri="{FF2B5EF4-FFF2-40B4-BE49-F238E27FC236}">
              <a16:creationId xmlns:a16="http://schemas.microsoft.com/office/drawing/2014/main" id="{00000000-0008-0000-0200-0000970F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92" name="AutoShape 193" descr="Qianjiang BBG2.PNG">
          <a:extLst>
            <a:ext uri="{FF2B5EF4-FFF2-40B4-BE49-F238E27FC236}">
              <a16:creationId xmlns:a16="http://schemas.microsoft.com/office/drawing/2014/main" id="{00000000-0008-0000-0200-0000980F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93" name="AutoShape 194" descr="qianjiang internal.png">
          <a:extLst>
            <a:ext uri="{FF2B5EF4-FFF2-40B4-BE49-F238E27FC236}">
              <a16:creationId xmlns:a16="http://schemas.microsoft.com/office/drawing/2014/main" id="{00000000-0008-0000-0200-0000990F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94" name="AutoShape 195" descr="Qianjiang BBG1.PNG">
          <a:extLst>
            <a:ext uri="{FF2B5EF4-FFF2-40B4-BE49-F238E27FC236}">
              <a16:creationId xmlns:a16="http://schemas.microsoft.com/office/drawing/2014/main" id="{00000000-0008-0000-0200-00009A0F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95" name="AutoShape 196" descr="Snipaste_2023-08-24_15-59-03.png">
          <a:extLst>
            <a:ext uri="{FF2B5EF4-FFF2-40B4-BE49-F238E27FC236}">
              <a16:creationId xmlns:a16="http://schemas.microsoft.com/office/drawing/2014/main" id="{00000000-0008-0000-0200-00009B0F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996" name="AutoShape 197" descr="Snipaste_2023-08-24_15-58-52.png">
          <a:extLst>
            <a:ext uri="{FF2B5EF4-FFF2-40B4-BE49-F238E27FC236}">
              <a16:creationId xmlns:a16="http://schemas.microsoft.com/office/drawing/2014/main" id="{00000000-0008-0000-0200-00009C0F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997" name="AutoShape 198" descr="ee7a2157a7f84de7d559328ea7e503d.jpg">
          <a:extLst>
            <a:ext uri="{FF2B5EF4-FFF2-40B4-BE49-F238E27FC236}">
              <a16:creationId xmlns:a16="http://schemas.microsoft.com/office/drawing/2014/main" id="{00000000-0008-0000-0200-00009D0F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998" name="AutoShape 199" descr="Snipaste_2023-09-26_15-35-09.png">
          <a:extLst>
            <a:ext uri="{FF2B5EF4-FFF2-40B4-BE49-F238E27FC236}">
              <a16:creationId xmlns:a16="http://schemas.microsoft.com/office/drawing/2014/main" id="{00000000-0008-0000-0200-00009E0F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3999" name="AutoShape 200" descr="87ecec28ab164685a9462ffbd75b3df.png">
          <a:extLst>
            <a:ext uri="{FF2B5EF4-FFF2-40B4-BE49-F238E27FC236}">
              <a16:creationId xmlns:a16="http://schemas.microsoft.com/office/drawing/2014/main" id="{00000000-0008-0000-0200-00009F0F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00" name="AutoShape 201" descr="Snipaste_2023-09-26_15-34-21.png">
          <a:extLst>
            <a:ext uri="{FF2B5EF4-FFF2-40B4-BE49-F238E27FC236}">
              <a16:creationId xmlns:a16="http://schemas.microsoft.com/office/drawing/2014/main" id="{00000000-0008-0000-0200-0000A00F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01" name="AutoShape 202" descr="Project Frame - OMAS.png">
          <a:extLst>
            <a:ext uri="{FF2B5EF4-FFF2-40B4-BE49-F238E27FC236}">
              <a16:creationId xmlns:a16="http://schemas.microsoft.com/office/drawing/2014/main" id="{00000000-0008-0000-0200-0000A10F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002" name="AutoShape 203" descr="海盐国资.png">
          <a:extLst>
            <a:ext uri="{FF2B5EF4-FFF2-40B4-BE49-F238E27FC236}">
              <a16:creationId xmlns:a16="http://schemas.microsoft.com/office/drawing/2014/main" id="{00000000-0008-0000-0200-0000A20F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03" name="AutoShape 204" descr="BBG2.PNG">
          <a:extLst>
            <a:ext uri="{FF2B5EF4-FFF2-40B4-BE49-F238E27FC236}">
              <a16:creationId xmlns:a16="http://schemas.microsoft.com/office/drawing/2014/main" id="{00000000-0008-0000-0200-0000A30F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04" name="AutoShape 205" descr="poster.png">
          <a:extLst>
            <a:ext uri="{FF2B5EF4-FFF2-40B4-BE49-F238E27FC236}">
              <a16:creationId xmlns:a16="http://schemas.microsoft.com/office/drawing/2014/main" id="{00000000-0008-0000-0200-0000A40F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05" name="AutoShape 206" descr="BBG1.PNG">
          <a:extLst>
            <a:ext uri="{FF2B5EF4-FFF2-40B4-BE49-F238E27FC236}">
              <a16:creationId xmlns:a16="http://schemas.microsoft.com/office/drawing/2014/main" id="{00000000-0008-0000-0200-0000A50F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006" name="AutoShape 207" descr="SA.png">
          <a:extLst>
            <a:ext uri="{FF2B5EF4-FFF2-40B4-BE49-F238E27FC236}">
              <a16:creationId xmlns:a16="http://schemas.microsoft.com/office/drawing/2014/main" id="{00000000-0008-0000-0200-0000A60F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07" name="AutoShape 208" descr="BBG1.PNG">
          <a:extLst>
            <a:ext uri="{FF2B5EF4-FFF2-40B4-BE49-F238E27FC236}">
              <a16:creationId xmlns:a16="http://schemas.microsoft.com/office/drawing/2014/main" id="{00000000-0008-0000-0200-0000A70F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08" name="AutoShape 209" descr="poster.jpg">
          <a:extLst>
            <a:ext uri="{FF2B5EF4-FFF2-40B4-BE49-F238E27FC236}">
              <a16:creationId xmlns:a16="http://schemas.microsoft.com/office/drawing/2014/main" id="{00000000-0008-0000-0200-0000A80F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09" name="AutoShape 210" descr="BBG.PNG">
          <a:extLst>
            <a:ext uri="{FF2B5EF4-FFF2-40B4-BE49-F238E27FC236}">
              <a16:creationId xmlns:a16="http://schemas.microsoft.com/office/drawing/2014/main" id="{00000000-0008-0000-0200-0000A90F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10" name="AutoShape 211" descr="BBG 2.PNG">
          <a:extLst>
            <a:ext uri="{FF2B5EF4-FFF2-40B4-BE49-F238E27FC236}">
              <a16:creationId xmlns:a16="http://schemas.microsoft.com/office/drawing/2014/main" id="{00000000-0008-0000-0200-0000AA0F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11" name="AutoShape 212" descr="Project Gold Valley VIII - 分行联动新闻稿.png">
          <a:extLst>
            <a:ext uri="{FF2B5EF4-FFF2-40B4-BE49-F238E27FC236}">
              <a16:creationId xmlns:a16="http://schemas.microsoft.com/office/drawing/2014/main" id="{00000000-0008-0000-0200-0000AB0F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12" name="AutoShape 213" descr="BBG 1.PNG">
          <a:extLst>
            <a:ext uri="{FF2B5EF4-FFF2-40B4-BE49-F238E27FC236}">
              <a16:creationId xmlns:a16="http://schemas.microsoft.com/office/drawing/2014/main" id="{00000000-0008-0000-0200-0000AC0F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013" name="AutoShape 214" descr="乌鲁木齐高新投.png">
          <a:extLst>
            <a:ext uri="{FF2B5EF4-FFF2-40B4-BE49-F238E27FC236}">
              <a16:creationId xmlns:a16="http://schemas.microsoft.com/office/drawing/2014/main" id="{00000000-0008-0000-0200-0000AD0F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14" name="AutoShape 215" descr="BBG2.PNG">
          <a:extLst>
            <a:ext uri="{FF2B5EF4-FFF2-40B4-BE49-F238E27FC236}">
              <a16:creationId xmlns:a16="http://schemas.microsoft.com/office/drawing/2014/main" id="{00000000-0008-0000-0200-0000AE0F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15" name="AutoShape 216" descr="BBG1.PNG">
          <a:extLst>
            <a:ext uri="{FF2B5EF4-FFF2-40B4-BE49-F238E27FC236}">
              <a16:creationId xmlns:a16="http://schemas.microsoft.com/office/drawing/2014/main" id="{00000000-0008-0000-0200-0000AF0F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016" name="AutoShape 217" descr="poster.jpg">
          <a:extLst>
            <a:ext uri="{FF2B5EF4-FFF2-40B4-BE49-F238E27FC236}">
              <a16:creationId xmlns:a16="http://schemas.microsoft.com/office/drawing/2014/main" id="{00000000-0008-0000-0200-0000B00F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17" name="AutoShape 218" descr="Qilin2.PNG">
          <a:extLst>
            <a:ext uri="{FF2B5EF4-FFF2-40B4-BE49-F238E27FC236}">
              <a16:creationId xmlns:a16="http://schemas.microsoft.com/office/drawing/2014/main" id="{00000000-0008-0000-0200-0000B10F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18" name="AutoShape 219" descr="image.png">
          <a:extLst>
            <a:ext uri="{FF2B5EF4-FFF2-40B4-BE49-F238E27FC236}">
              <a16:creationId xmlns:a16="http://schemas.microsoft.com/office/drawing/2014/main" id="{00000000-0008-0000-0200-0000B20F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19" name="AutoShape 220" descr="Qilin.PNG">
          <a:extLst>
            <a:ext uri="{FF2B5EF4-FFF2-40B4-BE49-F238E27FC236}">
              <a16:creationId xmlns:a16="http://schemas.microsoft.com/office/drawing/2014/main" id="{00000000-0008-0000-0200-0000B30F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20" name="AutoShape 221" descr="image.png">
          <a:extLst>
            <a:ext uri="{FF2B5EF4-FFF2-40B4-BE49-F238E27FC236}">
              <a16:creationId xmlns:a16="http://schemas.microsoft.com/office/drawing/2014/main" id="{00000000-0008-0000-0200-0000B40F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21" name="AutoShape 222" descr="Snipaste_2023-09-26_15-36-20.png">
          <a:extLst>
            <a:ext uri="{FF2B5EF4-FFF2-40B4-BE49-F238E27FC236}">
              <a16:creationId xmlns:a16="http://schemas.microsoft.com/office/drawing/2014/main" id="{00000000-0008-0000-0200-0000B50F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22" name="AutoShape 223" descr="c1276cf0416fb0bc8cee4470fcf4a96.png">
          <a:extLst>
            <a:ext uri="{FF2B5EF4-FFF2-40B4-BE49-F238E27FC236}">
              <a16:creationId xmlns:a16="http://schemas.microsoft.com/office/drawing/2014/main" id="{00000000-0008-0000-0200-0000B60F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23" name="AutoShape 224" descr="Snipaste_2023-09-26_15-35-47.png">
          <a:extLst>
            <a:ext uri="{FF2B5EF4-FFF2-40B4-BE49-F238E27FC236}">
              <a16:creationId xmlns:a16="http://schemas.microsoft.com/office/drawing/2014/main" id="{00000000-0008-0000-0200-0000B70F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24" name="AutoShape 225" descr="Qixin - OMAS.png">
          <a:extLst>
            <a:ext uri="{FF2B5EF4-FFF2-40B4-BE49-F238E27FC236}">
              <a16:creationId xmlns:a16="http://schemas.microsoft.com/office/drawing/2014/main" id="{00000000-0008-0000-0200-0000B80F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25" name="AutoShape 226" descr="常德2.PNG">
          <a:extLst>
            <a:ext uri="{FF2B5EF4-FFF2-40B4-BE49-F238E27FC236}">
              <a16:creationId xmlns:a16="http://schemas.microsoft.com/office/drawing/2014/main" id="{00000000-0008-0000-0200-0000B90F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26" name="AutoShape 227" descr="image.png">
          <a:extLst>
            <a:ext uri="{FF2B5EF4-FFF2-40B4-BE49-F238E27FC236}">
              <a16:creationId xmlns:a16="http://schemas.microsoft.com/office/drawing/2014/main" id="{00000000-0008-0000-0200-0000BA0F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27" name="AutoShape 228" descr="常德.PNG">
          <a:extLst>
            <a:ext uri="{FF2B5EF4-FFF2-40B4-BE49-F238E27FC236}">
              <a16:creationId xmlns:a16="http://schemas.microsoft.com/office/drawing/2014/main" id="{00000000-0008-0000-0200-0000BB0F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28" name="AutoShape 229" descr="image.png">
          <a:extLst>
            <a:ext uri="{FF2B5EF4-FFF2-40B4-BE49-F238E27FC236}">
              <a16:creationId xmlns:a16="http://schemas.microsoft.com/office/drawing/2014/main" id="{00000000-0008-0000-0200-0000BC0F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29" name="AutoShape 230" descr="8182.PNG">
          <a:extLst>
            <a:ext uri="{FF2B5EF4-FFF2-40B4-BE49-F238E27FC236}">
              <a16:creationId xmlns:a16="http://schemas.microsoft.com/office/drawing/2014/main" id="{00000000-0008-0000-0200-0000BD0F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30" name="AutoShape 231" descr="image (3).png">
          <a:extLst>
            <a:ext uri="{FF2B5EF4-FFF2-40B4-BE49-F238E27FC236}">
              <a16:creationId xmlns:a16="http://schemas.microsoft.com/office/drawing/2014/main" id="{00000000-0008-0000-0200-0000BE0F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31" name="AutoShape 232" descr="818.PNG">
          <a:extLst>
            <a:ext uri="{FF2B5EF4-FFF2-40B4-BE49-F238E27FC236}">
              <a16:creationId xmlns:a16="http://schemas.microsoft.com/office/drawing/2014/main" id="{00000000-0008-0000-0200-0000BF0F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032" name="AutoShape 233" descr="0b0a24791f72ba3554d3399700f980b.jpg">
          <a:extLst>
            <a:ext uri="{FF2B5EF4-FFF2-40B4-BE49-F238E27FC236}">
              <a16:creationId xmlns:a16="http://schemas.microsoft.com/office/drawing/2014/main" id="{00000000-0008-0000-0200-0000C00F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3</xdr:row>
      <xdr:rowOff>0</xdr:rowOff>
    </xdr:from>
    <xdr:to>
      <xdr:col>64</xdr:col>
      <xdr:colOff>619125</xdr:colOff>
      <xdr:row>4</xdr:row>
      <xdr:rowOff>104775</xdr:rowOff>
    </xdr:to>
    <xdr:sp macro="" textlink="">
      <xdr:nvSpPr>
        <xdr:cNvPr id="4033" name="AutoShape 234" descr="d03a4f9e99c97130f605a081a391171.jpg">
          <a:extLst>
            <a:ext uri="{FF2B5EF4-FFF2-40B4-BE49-F238E27FC236}">
              <a16:creationId xmlns:a16="http://schemas.microsoft.com/office/drawing/2014/main" id="{00000000-0008-0000-0200-0000C10F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34" name="AutoShape 235" descr="image.png">
          <a:extLst>
            <a:ext uri="{FF2B5EF4-FFF2-40B4-BE49-F238E27FC236}">
              <a16:creationId xmlns:a16="http://schemas.microsoft.com/office/drawing/2014/main" id="{00000000-0008-0000-0200-0000C20F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35" name="AutoShape 236" descr="Camphor tree.PNG">
          <a:extLst>
            <a:ext uri="{FF2B5EF4-FFF2-40B4-BE49-F238E27FC236}">
              <a16:creationId xmlns:a16="http://schemas.microsoft.com/office/drawing/2014/main" id="{00000000-0008-0000-0200-0000C30F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36" name="AutoShape 237" descr="image.png">
          <a:extLst>
            <a:ext uri="{FF2B5EF4-FFF2-40B4-BE49-F238E27FC236}">
              <a16:creationId xmlns:a16="http://schemas.microsoft.com/office/drawing/2014/main" id="{00000000-0008-0000-0200-0000C40F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37" name="AutoShape 238" descr="SAMPHOR.PNG">
          <a:extLst>
            <a:ext uri="{FF2B5EF4-FFF2-40B4-BE49-F238E27FC236}">
              <a16:creationId xmlns:a16="http://schemas.microsoft.com/office/drawing/2014/main" id="{00000000-0008-0000-0200-0000C50F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38" name="AutoShape 239" descr="image.png">
          <a:extLst>
            <a:ext uri="{FF2B5EF4-FFF2-40B4-BE49-F238E27FC236}">
              <a16:creationId xmlns:a16="http://schemas.microsoft.com/office/drawing/2014/main" id="{00000000-0008-0000-0200-0000C60F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39" name="AutoShape 240" descr="上饶2.PNG">
          <a:extLst>
            <a:ext uri="{FF2B5EF4-FFF2-40B4-BE49-F238E27FC236}">
              <a16:creationId xmlns:a16="http://schemas.microsoft.com/office/drawing/2014/main" id="{00000000-0008-0000-0200-0000C70F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40" name="AutoShape 241" descr="image.png">
          <a:extLst>
            <a:ext uri="{FF2B5EF4-FFF2-40B4-BE49-F238E27FC236}">
              <a16:creationId xmlns:a16="http://schemas.microsoft.com/office/drawing/2014/main" id="{00000000-0008-0000-0200-0000C80F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41" name="AutoShape 242" descr="上饶.PNG">
          <a:extLst>
            <a:ext uri="{FF2B5EF4-FFF2-40B4-BE49-F238E27FC236}">
              <a16:creationId xmlns:a16="http://schemas.microsoft.com/office/drawing/2014/main" id="{00000000-0008-0000-0200-0000C90F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42" name="AutoShape 243" descr="image.png">
          <a:extLst>
            <a:ext uri="{FF2B5EF4-FFF2-40B4-BE49-F238E27FC236}">
              <a16:creationId xmlns:a16="http://schemas.microsoft.com/office/drawing/2014/main" id="{00000000-0008-0000-0200-0000CA0F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043" name="AutoShape 244" descr="SA2.png">
          <a:extLst>
            <a:ext uri="{FF2B5EF4-FFF2-40B4-BE49-F238E27FC236}">
              <a16:creationId xmlns:a16="http://schemas.microsoft.com/office/drawing/2014/main" id="{00000000-0008-0000-0200-0000CB0F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044" name="AutoShape 245" descr="SA1.png">
          <a:extLst>
            <a:ext uri="{FF2B5EF4-FFF2-40B4-BE49-F238E27FC236}">
              <a16:creationId xmlns:a16="http://schemas.microsoft.com/office/drawing/2014/main" id="{00000000-0008-0000-0200-0000CC0F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45" name="AutoShape 246" descr="BBG 2.png">
          <a:extLst>
            <a:ext uri="{FF2B5EF4-FFF2-40B4-BE49-F238E27FC236}">
              <a16:creationId xmlns:a16="http://schemas.microsoft.com/office/drawing/2014/main" id="{00000000-0008-0000-0200-0000CD0F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46" name="AutoShape 247" descr="poster.png">
          <a:extLst>
            <a:ext uri="{FF2B5EF4-FFF2-40B4-BE49-F238E27FC236}">
              <a16:creationId xmlns:a16="http://schemas.microsoft.com/office/drawing/2014/main" id="{00000000-0008-0000-0200-0000CE0F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47" name="AutoShape 248" descr="BBG 1.PNG">
          <a:extLst>
            <a:ext uri="{FF2B5EF4-FFF2-40B4-BE49-F238E27FC236}">
              <a16:creationId xmlns:a16="http://schemas.microsoft.com/office/drawing/2014/main" id="{00000000-0008-0000-0200-0000CF0F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48" name="AutoShape 249" descr="OMAS信息流.png">
          <a:extLst>
            <a:ext uri="{FF2B5EF4-FFF2-40B4-BE49-F238E27FC236}">
              <a16:creationId xmlns:a16="http://schemas.microsoft.com/office/drawing/2014/main" id="{00000000-0008-0000-0200-0000D00F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49" name="AutoShape 250" descr="西安经发.PNG">
          <a:extLst>
            <a:ext uri="{FF2B5EF4-FFF2-40B4-BE49-F238E27FC236}">
              <a16:creationId xmlns:a16="http://schemas.microsoft.com/office/drawing/2014/main" id="{00000000-0008-0000-0200-0000D10F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50" name="AutoShape 251" descr="西安经发2.PNG">
          <a:extLst>
            <a:ext uri="{FF2B5EF4-FFF2-40B4-BE49-F238E27FC236}">
              <a16:creationId xmlns:a16="http://schemas.microsoft.com/office/drawing/2014/main" id="{00000000-0008-0000-0200-0000D20F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51" name="AutoShape 252" descr="image.png">
          <a:extLst>
            <a:ext uri="{FF2B5EF4-FFF2-40B4-BE49-F238E27FC236}">
              <a16:creationId xmlns:a16="http://schemas.microsoft.com/office/drawing/2014/main" id="{00000000-0008-0000-0200-0000D30F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052" name="AutoShape 253" descr="SA1.png">
          <a:extLst>
            <a:ext uri="{FF2B5EF4-FFF2-40B4-BE49-F238E27FC236}">
              <a16:creationId xmlns:a16="http://schemas.microsoft.com/office/drawing/2014/main" id="{00000000-0008-0000-0200-0000D40F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053" name="AutoShape 254" descr="SA2.png">
          <a:extLst>
            <a:ext uri="{FF2B5EF4-FFF2-40B4-BE49-F238E27FC236}">
              <a16:creationId xmlns:a16="http://schemas.microsoft.com/office/drawing/2014/main" id="{00000000-0008-0000-0200-0000D50F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54" name="AutoShape 255" descr="BBG2.PNG">
          <a:extLst>
            <a:ext uri="{FF2B5EF4-FFF2-40B4-BE49-F238E27FC236}">
              <a16:creationId xmlns:a16="http://schemas.microsoft.com/office/drawing/2014/main" id="{00000000-0008-0000-0200-0000D60F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55" name="AutoShape 256" descr="Project Tianfu Source 分行联动新闻稿.png">
          <a:extLst>
            <a:ext uri="{FF2B5EF4-FFF2-40B4-BE49-F238E27FC236}">
              <a16:creationId xmlns:a16="http://schemas.microsoft.com/office/drawing/2014/main" id="{00000000-0008-0000-0200-0000D70F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56" name="AutoShape 257" descr="BBG1.PNG">
          <a:extLst>
            <a:ext uri="{FF2B5EF4-FFF2-40B4-BE49-F238E27FC236}">
              <a16:creationId xmlns:a16="http://schemas.microsoft.com/office/drawing/2014/main" id="{00000000-0008-0000-0200-0000D80F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57" name="AutoShape 258" descr="都江堰城投OMAS.png">
          <a:extLst>
            <a:ext uri="{FF2B5EF4-FFF2-40B4-BE49-F238E27FC236}">
              <a16:creationId xmlns:a16="http://schemas.microsoft.com/office/drawing/2014/main" id="{00000000-0008-0000-0200-0000D90F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058" name="AutoShape 259" descr="SA1.png">
          <a:extLst>
            <a:ext uri="{FF2B5EF4-FFF2-40B4-BE49-F238E27FC236}">
              <a16:creationId xmlns:a16="http://schemas.microsoft.com/office/drawing/2014/main" id="{00000000-0008-0000-0200-0000DA0F0000}"/>
            </a:ext>
          </a:extLst>
        </xdr:cNvPr>
        <xdr:cNvSpPr>
          <a:spLocks noChangeAspect="1" noChangeArrowheads="1"/>
        </xdr:cNvSpPr>
      </xdr:nvSpPr>
      <xdr:spPr bwMode="auto">
        <a:xfrm>
          <a:off x="511302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59" name="AutoShape 260" descr="BBG2.PNG">
          <a:extLst>
            <a:ext uri="{FF2B5EF4-FFF2-40B4-BE49-F238E27FC236}">
              <a16:creationId xmlns:a16="http://schemas.microsoft.com/office/drawing/2014/main" id="{00000000-0008-0000-0200-0000DB0F0000}"/>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60" name="AutoShape 261" descr="poster.png">
          <a:extLst>
            <a:ext uri="{FF2B5EF4-FFF2-40B4-BE49-F238E27FC236}">
              <a16:creationId xmlns:a16="http://schemas.microsoft.com/office/drawing/2014/main" id="{00000000-0008-0000-0200-0000DC0F0000}"/>
            </a:ext>
          </a:extLst>
        </xdr:cNvPr>
        <xdr:cNvSpPr>
          <a:spLocks noChangeAspect="1" noChangeArrowheads="1"/>
        </xdr:cNvSpPr>
      </xdr:nvSpPr>
      <xdr:spPr bwMode="auto">
        <a:xfrm>
          <a:off x="6940867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61" name="AutoShape 262" descr="BBG1.PNG">
          <a:extLst>
            <a:ext uri="{FF2B5EF4-FFF2-40B4-BE49-F238E27FC236}">
              <a16:creationId xmlns:a16="http://schemas.microsoft.com/office/drawing/2014/main" id="{00000000-0008-0000-0200-0000DD0F000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62" name="AutoShape 263" descr="OMAS.png">
          <a:extLst>
            <a:ext uri="{FF2B5EF4-FFF2-40B4-BE49-F238E27FC236}">
              <a16:creationId xmlns:a16="http://schemas.microsoft.com/office/drawing/2014/main" id="{00000000-0008-0000-0200-0000DE0F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63" name="AutoShape 264" descr="建设银行1.png">
          <a:extLst>
            <a:ext uri="{FF2B5EF4-FFF2-40B4-BE49-F238E27FC236}">
              <a16:creationId xmlns:a16="http://schemas.microsoft.com/office/drawing/2014/main" id="{00000000-0008-0000-0200-0000DF0F0000}"/>
            </a:ext>
          </a:extLst>
        </xdr:cNvPr>
        <xdr:cNvSpPr>
          <a:spLocks noChangeAspect="1" noChangeArrowheads="1"/>
        </xdr:cNvSpPr>
      </xdr:nvSpPr>
      <xdr:spPr bwMode="auto">
        <a:xfrm>
          <a:off x="6873240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3</xdr:row>
      <xdr:rowOff>0</xdr:rowOff>
    </xdr:from>
    <xdr:to>
      <xdr:col>50</xdr:col>
      <xdr:colOff>619125</xdr:colOff>
      <xdr:row>4</xdr:row>
      <xdr:rowOff>104775</xdr:rowOff>
    </xdr:to>
    <xdr:sp macro="" textlink="">
      <xdr:nvSpPr>
        <xdr:cNvPr id="4064" name="AutoShape 265" descr="擷取2.PNG">
          <a:extLst>
            <a:ext uri="{FF2B5EF4-FFF2-40B4-BE49-F238E27FC236}">
              <a16:creationId xmlns:a16="http://schemas.microsoft.com/office/drawing/2014/main" id="{00000000-0008-0000-0200-0000E00F0000}"/>
            </a:ext>
          </a:extLst>
        </xdr:cNvPr>
        <xdr:cNvSpPr>
          <a:spLocks noChangeAspect="1" noChangeArrowheads="1"/>
        </xdr:cNvSpPr>
      </xdr:nvSpPr>
      <xdr:spPr bwMode="auto">
        <a:xfrm>
          <a:off x="690467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3</xdr:row>
      <xdr:rowOff>0</xdr:rowOff>
    </xdr:from>
    <xdr:to>
      <xdr:col>51</xdr:col>
      <xdr:colOff>257175</xdr:colOff>
      <xdr:row>4</xdr:row>
      <xdr:rowOff>104775</xdr:rowOff>
    </xdr:to>
    <xdr:sp macro="" textlink="">
      <xdr:nvSpPr>
        <xdr:cNvPr id="4065" name="AutoShape 266" descr="擷取4.PNG">
          <a:extLst>
            <a:ext uri="{FF2B5EF4-FFF2-40B4-BE49-F238E27FC236}">
              <a16:creationId xmlns:a16="http://schemas.microsoft.com/office/drawing/2014/main" id="{00000000-0008-0000-0200-0000E10F0000}"/>
            </a:ext>
          </a:extLst>
        </xdr:cNvPr>
        <xdr:cNvSpPr>
          <a:spLocks noChangeAspect="1" noChangeArrowheads="1"/>
        </xdr:cNvSpPr>
      </xdr:nvSpPr>
      <xdr:spPr bwMode="auto">
        <a:xfrm>
          <a:off x="693610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66" name="AutoShape 267" descr="擷取3.PNG">
          <a:extLst>
            <a:ext uri="{FF2B5EF4-FFF2-40B4-BE49-F238E27FC236}">
              <a16:creationId xmlns:a16="http://schemas.microsoft.com/office/drawing/2014/main" id="{00000000-0008-0000-0200-0000E20F0000}"/>
            </a:ext>
          </a:extLst>
        </xdr:cNvPr>
        <xdr:cNvSpPr>
          <a:spLocks noChangeAspect="1" noChangeArrowheads="1"/>
        </xdr:cNvSpPr>
      </xdr:nvSpPr>
      <xdr:spPr bwMode="auto">
        <a:xfrm>
          <a:off x="1122521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3</xdr:row>
      <xdr:rowOff>0</xdr:rowOff>
    </xdr:from>
    <xdr:to>
      <xdr:col>63</xdr:col>
      <xdr:colOff>619125</xdr:colOff>
      <xdr:row>4</xdr:row>
      <xdr:rowOff>104775</xdr:rowOff>
    </xdr:to>
    <xdr:sp macro="" textlink="">
      <xdr:nvSpPr>
        <xdr:cNvPr id="4067" name="AutoShape 268" descr="擷取5.PNG">
          <a:extLst>
            <a:ext uri="{FF2B5EF4-FFF2-40B4-BE49-F238E27FC236}">
              <a16:creationId xmlns:a16="http://schemas.microsoft.com/office/drawing/2014/main" id="{00000000-0008-0000-0200-0000E30F0000}"/>
            </a:ext>
          </a:extLst>
        </xdr:cNvPr>
        <xdr:cNvSpPr>
          <a:spLocks noChangeAspect="1" noChangeArrowheads="1"/>
        </xdr:cNvSpPr>
      </xdr:nvSpPr>
      <xdr:spPr bwMode="auto">
        <a:xfrm>
          <a:off x="1125664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3</xdr:row>
      <xdr:rowOff>0</xdr:rowOff>
    </xdr:from>
    <xdr:to>
      <xdr:col>64</xdr:col>
      <xdr:colOff>161925</xdr:colOff>
      <xdr:row>4</xdr:row>
      <xdr:rowOff>104775</xdr:rowOff>
    </xdr:to>
    <xdr:sp macro="" textlink="">
      <xdr:nvSpPr>
        <xdr:cNvPr id="4068" name="AutoShape 269" descr="擷取.PNG">
          <a:extLst>
            <a:ext uri="{FF2B5EF4-FFF2-40B4-BE49-F238E27FC236}">
              <a16:creationId xmlns:a16="http://schemas.microsoft.com/office/drawing/2014/main" id="{00000000-0008-0000-0200-0000E40F0000}"/>
            </a:ext>
          </a:extLst>
        </xdr:cNvPr>
        <xdr:cNvSpPr>
          <a:spLocks noChangeAspect="1" noChangeArrowheads="1"/>
        </xdr:cNvSpPr>
      </xdr:nvSpPr>
      <xdr:spPr bwMode="auto">
        <a:xfrm>
          <a:off x="1128807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069" name="AutoShape 270" descr="[for review] Project Accord - poster - v2.jpg">
          <a:extLst>
            <a:ext uri="{FF2B5EF4-FFF2-40B4-BE49-F238E27FC236}">
              <a16:creationId xmlns:a16="http://schemas.microsoft.com/office/drawing/2014/main" id="{00000000-0008-0000-0200-0000E50F0000}"/>
            </a:ext>
          </a:extLst>
        </xdr:cNvPr>
        <xdr:cNvSpPr>
          <a:spLocks noChangeAspect="1" noChangeArrowheads="1"/>
        </xdr:cNvSpPr>
      </xdr:nvSpPr>
      <xdr:spPr bwMode="auto">
        <a:xfrm>
          <a:off x="1130236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070" name="AutoShape 271" descr="image.png">
          <a:extLst>
            <a:ext uri="{FF2B5EF4-FFF2-40B4-BE49-F238E27FC236}">
              <a16:creationId xmlns:a16="http://schemas.microsoft.com/office/drawing/2014/main" id="{00000000-0008-0000-0200-0000E60F0000}"/>
            </a:ext>
          </a:extLst>
        </xdr:cNvPr>
        <xdr:cNvSpPr>
          <a:spLocks noChangeAspect="1" noChangeArrowheads="1"/>
        </xdr:cNvSpPr>
      </xdr:nvSpPr>
      <xdr:spPr bwMode="auto">
        <a:xfrm>
          <a:off x="1183862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4071" name="AutoShape 272" descr="image.png">
          <a:extLst>
            <a:ext uri="{FF2B5EF4-FFF2-40B4-BE49-F238E27FC236}">
              <a16:creationId xmlns:a16="http://schemas.microsoft.com/office/drawing/2014/main" id="{00000000-0008-0000-0200-0000E70F0000}"/>
            </a:ext>
          </a:extLst>
        </xdr:cNvPr>
        <xdr:cNvSpPr>
          <a:spLocks noChangeAspect="1" noChangeArrowheads="1"/>
        </xdr:cNvSpPr>
      </xdr:nvSpPr>
      <xdr:spPr bwMode="auto">
        <a:xfrm>
          <a:off x="1187005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4072" name="AutoShape 273" descr="image.png">
          <a:extLst>
            <a:ext uri="{FF2B5EF4-FFF2-40B4-BE49-F238E27FC236}">
              <a16:creationId xmlns:a16="http://schemas.microsoft.com/office/drawing/2014/main" id="{00000000-0008-0000-0200-0000E80F0000}"/>
            </a:ext>
          </a:extLst>
        </xdr:cNvPr>
        <xdr:cNvSpPr>
          <a:spLocks noChangeAspect="1" noChangeArrowheads="1"/>
        </xdr:cNvSpPr>
      </xdr:nvSpPr>
      <xdr:spPr bwMode="auto">
        <a:xfrm>
          <a:off x="1190148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73" name="AutoShape 1" descr="螢幕擷取畫面 2023-06-12 181011.jpg">
          <a:extLst>
            <a:ext uri="{FF2B5EF4-FFF2-40B4-BE49-F238E27FC236}">
              <a16:creationId xmlns:a16="http://schemas.microsoft.com/office/drawing/2014/main" id="{00000000-0008-0000-0200-0000E90F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74" name="AutoShape 2" descr="螢幕擷取畫面 2023-06-12 180938.jpg">
          <a:extLst>
            <a:ext uri="{FF2B5EF4-FFF2-40B4-BE49-F238E27FC236}">
              <a16:creationId xmlns:a16="http://schemas.microsoft.com/office/drawing/2014/main" id="{00000000-0008-0000-0200-0000EA0F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075" name="AutoShape 3" descr="WeChat Image_20230609214557.jpg">
          <a:extLst>
            <a:ext uri="{FF2B5EF4-FFF2-40B4-BE49-F238E27FC236}">
              <a16:creationId xmlns:a16="http://schemas.microsoft.com/office/drawing/2014/main" id="{00000000-0008-0000-0200-0000EB0F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076" name="AutoShape 4" descr="image.png">
          <a:extLst>
            <a:ext uri="{FF2B5EF4-FFF2-40B4-BE49-F238E27FC236}">
              <a16:creationId xmlns:a16="http://schemas.microsoft.com/office/drawing/2014/main" id="{00000000-0008-0000-0200-0000EC0F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077" name="AutoShape 5" descr="image.png">
          <a:extLst>
            <a:ext uri="{FF2B5EF4-FFF2-40B4-BE49-F238E27FC236}">
              <a16:creationId xmlns:a16="http://schemas.microsoft.com/office/drawing/2014/main" id="{00000000-0008-0000-0200-0000ED0F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78" name="AutoShape 6" descr="RP.png">
          <a:extLst>
            <a:ext uri="{FF2B5EF4-FFF2-40B4-BE49-F238E27FC236}">
              <a16:creationId xmlns:a16="http://schemas.microsoft.com/office/drawing/2014/main" id="{00000000-0008-0000-0200-0000EE0F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79" name="AutoShape 7" descr="bcf3341ab06ca162dcf0915c0d1dcab.png">
          <a:extLst>
            <a:ext uri="{FF2B5EF4-FFF2-40B4-BE49-F238E27FC236}">
              <a16:creationId xmlns:a16="http://schemas.microsoft.com/office/drawing/2014/main" id="{00000000-0008-0000-0200-0000EF0F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80" name="AutoShape 8" descr="DES.png">
          <a:extLst>
            <a:ext uri="{FF2B5EF4-FFF2-40B4-BE49-F238E27FC236}">
              <a16:creationId xmlns:a16="http://schemas.microsoft.com/office/drawing/2014/main" id="{00000000-0008-0000-0200-0000F00F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081" name="AutoShape 9" descr="image.png">
          <a:extLst>
            <a:ext uri="{FF2B5EF4-FFF2-40B4-BE49-F238E27FC236}">
              <a16:creationId xmlns:a16="http://schemas.microsoft.com/office/drawing/2014/main" id="{00000000-0008-0000-0200-0000F10F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082" name="AutoShape 10" descr="image.png">
          <a:extLst>
            <a:ext uri="{FF2B5EF4-FFF2-40B4-BE49-F238E27FC236}">
              <a16:creationId xmlns:a16="http://schemas.microsoft.com/office/drawing/2014/main" id="{00000000-0008-0000-0200-0000F20F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83" name="AutoShape 11" descr="螢幕擷取畫面 2023-04-20 122359.jpg">
          <a:extLst>
            <a:ext uri="{FF2B5EF4-FFF2-40B4-BE49-F238E27FC236}">
              <a16:creationId xmlns:a16="http://schemas.microsoft.com/office/drawing/2014/main" id="{00000000-0008-0000-0200-0000F30F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84" name="AutoShape 12" descr="4cd6df5621a9bd7f6cab530eeca6519.png">
          <a:extLst>
            <a:ext uri="{FF2B5EF4-FFF2-40B4-BE49-F238E27FC236}">
              <a16:creationId xmlns:a16="http://schemas.microsoft.com/office/drawing/2014/main" id="{00000000-0008-0000-0200-0000F40F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85" name="AutoShape 13" descr="螢幕擷取畫面 2023-04-20 122333.jpg">
          <a:extLst>
            <a:ext uri="{FF2B5EF4-FFF2-40B4-BE49-F238E27FC236}">
              <a16:creationId xmlns:a16="http://schemas.microsoft.com/office/drawing/2014/main" id="{00000000-0008-0000-0200-0000F50F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086" name="AutoShape 14" descr="WeChat Image_20230530232411.jpg">
          <a:extLst>
            <a:ext uri="{FF2B5EF4-FFF2-40B4-BE49-F238E27FC236}">
              <a16:creationId xmlns:a16="http://schemas.microsoft.com/office/drawing/2014/main" id="{00000000-0008-0000-0200-0000F60F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087" name="AutoShape 15" descr="image.png">
          <a:extLst>
            <a:ext uri="{FF2B5EF4-FFF2-40B4-BE49-F238E27FC236}">
              <a16:creationId xmlns:a16="http://schemas.microsoft.com/office/drawing/2014/main" id="{00000000-0008-0000-0200-0000F70F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088" name="AutoShape 16" descr="image.png">
          <a:extLst>
            <a:ext uri="{FF2B5EF4-FFF2-40B4-BE49-F238E27FC236}">
              <a16:creationId xmlns:a16="http://schemas.microsoft.com/office/drawing/2014/main" id="{00000000-0008-0000-0200-0000F80F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089" name="AutoShape 17" descr="image.png">
          <a:extLst>
            <a:ext uri="{FF2B5EF4-FFF2-40B4-BE49-F238E27FC236}">
              <a16:creationId xmlns:a16="http://schemas.microsoft.com/office/drawing/2014/main" id="{00000000-0008-0000-0200-0000F90F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90" name="AutoShape 18" descr="REL.png">
          <a:extLst>
            <a:ext uri="{FF2B5EF4-FFF2-40B4-BE49-F238E27FC236}">
              <a16:creationId xmlns:a16="http://schemas.microsoft.com/office/drawing/2014/main" id="{00000000-0008-0000-0200-0000FA0F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91" name="AutoShape 19" descr="image.png">
          <a:extLst>
            <a:ext uri="{FF2B5EF4-FFF2-40B4-BE49-F238E27FC236}">
              <a16:creationId xmlns:a16="http://schemas.microsoft.com/office/drawing/2014/main" id="{00000000-0008-0000-0200-0000FB0F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92" name="AutoShape 20" descr="Des page.png">
          <a:extLst>
            <a:ext uri="{FF2B5EF4-FFF2-40B4-BE49-F238E27FC236}">
              <a16:creationId xmlns:a16="http://schemas.microsoft.com/office/drawing/2014/main" id="{00000000-0008-0000-0200-0000FC0F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093" name="AutoShape 21" descr="image.png">
          <a:extLst>
            <a:ext uri="{FF2B5EF4-FFF2-40B4-BE49-F238E27FC236}">
              <a16:creationId xmlns:a16="http://schemas.microsoft.com/office/drawing/2014/main" id="{00000000-0008-0000-0200-0000FD0F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094" name="AutoShape 22" descr="image.png">
          <a:extLst>
            <a:ext uri="{FF2B5EF4-FFF2-40B4-BE49-F238E27FC236}">
              <a16:creationId xmlns:a16="http://schemas.microsoft.com/office/drawing/2014/main" id="{00000000-0008-0000-0200-0000FE0F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095" name="AutoShape 23" descr="image.png">
          <a:extLst>
            <a:ext uri="{FF2B5EF4-FFF2-40B4-BE49-F238E27FC236}">
              <a16:creationId xmlns:a16="http://schemas.microsoft.com/office/drawing/2014/main" id="{00000000-0008-0000-0200-0000FF0F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96" name="AutoShape 24" descr="螢幕擷取畫面 2023-04-20 122157.jpg">
          <a:extLst>
            <a:ext uri="{FF2B5EF4-FFF2-40B4-BE49-F238E27FC236}">
              <a16:creationId xmlns:a16="http://schemas.microsoft.com/office/drawing/2014/main" id="{00000000-0008-0000-0200-00000010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097" name="AutoShape 25" descr="16bdba4a456f6f13320ffd6cee63e27.png">
          <a:extLst>
            <a:ext uri="{FF2B5EF4-FFF2-40B4-BE49-F238E27FC236}">
              <a16:creationId xmlns:a16="http://schemas.microsoft.com/office/drawing/2014/main" id="{00000000-0008-0000-0200-00000110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98" name="AutoShape 26" descr="螢幕擷取畫面 2023-04-20 122132.jpg">
          <a:extLst>
            <a:ext uri="{FF2B5EF4-FFF2-40B4-BE49-F238E27FC236}">
              <a16:creationId xmlns:a16="http://schemas.microsoft.com/office/drawing/2014/main" id="{00000000-0008-0000-0200-00000210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099" name="AutoShape 27" descr="WeChat Image_20230404113754.jpg">
          <a:extLst>
            <a:ext uri="{FF2B5EF4-FFF2-40B4-BE49-F238E27FC236}">
              <a16:creationId xmlns:a16="http://schemas.microsoft.com/office/drawing/2014/main" id="{00000000-0008-0000-0200-00000310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00" name="AutoShape 28" descr="image.png">
          <a:extLst>
            <a:ext uri="{FF2B5EF4-FFF2-40B4-BE49-F238E27FC236}">
              <a16:creationId xmlns:a16="http://schemas.microsoft.com/office/drawing/2014/main" id="{00000000-0008-0000-0200-00000410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01" name="AutoShape 29" descr="image.png">
          <a:extLst>
            <a:ext uri="{FF2B5EF4-FFF2-40B4-BE49-F238E27FC236}">
              <a16:creationId xmlns:a16="http://schemas.microsoft.com/office/drawing/2014/main" id="{00000000-0008-0000-0200-00000510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02" name="AutoShape 30" descr="image.png">
          <a:extLst>
            <a:ext uri="{FF2B5EF4-FFF2-40B4-BE49-F238E27FC236}">
              <a16:creationId xmlns:a16="http://schemas.microsoft.com/office/drawing/2014/main" id="{00000000-0008-0000-0200-00000610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103" name="AutoShape 31" descr="image.png">
          <a:extLst>
            <a:ext uri="{FF2B5EF4-FFF2-40B4-BE49-F238E27FC236}">
              <a16:creationId xmlns:a16="http://schemas.microsoft.com/office/drawing/2014/main" id="{00000000-0008-0000-0200-00000710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4104" name="AutoShape 32" descr="image.png">
          <a:extLst>
            <a:ext uri="{FF2B5EF4-FFF2-40B4-BE49-F238E27FC236}">
              <a16:creationId xmlns:a16="http://schemas.microsoft.com/office/drawing/2014/main" id="{00000000-0008-0000-0200-00000810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3</xdr:row>
      <xdr:rowOff>0</xdr:rowOff>
    </xdr:from>
    <xdr:to>
      <xdr:col>35</xdr:col>
      <xdr:colOff>714375</xdr:colOff>
      <xdr:row>4</xdr:row>
      <xdr:rowOff>104775</xdr:rowOff>
    </xdr:to>
    <xdr:sp macro="" textlink="">
      <xdr:nvSpPr>
        <xdr:cNvPr id="4105" name="AutoShape 33" descr="image.png">
          <a:extLst>
            <a:ext uri="{FF2B5EF4-FFF2-40B4-BE49-F238E27FC236}">
              <a16:creationId xmlns:a16="http://schemas.microsoft.com/office/drawing/2014/main" id="{00000000-0008-0000-0200-00000910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06" name="AutoShape 34" descr="螢幕擷取畫面 2023-07-13 104223.png">
          <a:extLst>
            <a:ext uri="{FF2B5EF4-FFF2-40B4-BE49-F238E27FC236}">
              <a16:creationId xmlns:a16="http://schemas.microsoft.com/office/drawing/2014/main" id="{00000000-0008-0000-0200-00000A10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107" name="AutoShape 35" descr="2bc00b943d03696ea9162180036b941.png">
          <a:extLst>
            <a:ext uri="{FF2B5EF4-FFF2-40B4-BE49-F238E27FC236}">
              <a16:creationId xmlns:a16="http://schemas.microsoft.com/office/drawing/2014/main" id="{00000000-0008-0000-0200-00000B10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08" name="AutoShape 36" descr="螢幕擷取畫面 2023-07-13 104144.png">
          <a:extLst>
            <a:ext uri="{FF2B5EF4-FFF2-40B4-BE49-F238E27FC236}">
              <a16:creationId xmlns:a16="http://schemas.microsoft.com/office/drawing/2014/main" id="{00000000-0008-0000-0200-00000C10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109" name="AutoShape 37" descr="image.png">
          <a:extLst>
            <a:ext uri="{FF2B5EF4-FFF2-40B4-BE49-F238E27FC236}">
              <a16:creationId xmlns:a16="http://schemas.microsoft.com/office/drawing/2014/main" id="{00000000-0008-0000-0200-00000D10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10" name="AutoShape 38" descr="WeChat Screenshot_20230608102042.png">
          <a:extLst>
            <a:ext uri="{FF2B5EF4-FFF2-40B4-BE49-F238E27FC236}">
              <a16:creationId xmlns:a16="http://schemas.microsoft.com/office/drawing/2014/main" id="{00000000-0008-0000-0200-00000E10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11" name="AutoShape 39" descr="WeChat Screenshot_20230608102123.png">
          <a:extLst>
            <a:ext uri="{FF2B5EF4-FFF2-40B4-BE49-F238E27FC236}">
              <a16:creationId xmlns:a16="http://schemas.microsoft.com/office/drawing/2014/main" id="{00000000-0008-0000-0200-00000F10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12" name="AutoShape 40" descr="WeChat Screenshot_20230608111205.png">
          <a:extLst>
            <a:ext uri="{FF2B5EF4-FFF2-40B4-BE49-F238E27FC236}">
              <a16:creationId xmlns:a16="http://schemas.microsoft.com/office/drawing/2014/main" id="{00000000-0008-0000-0200-00001010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13" name="AutoShape 41" descr="image.png">
          <a:extLst>
            <a:ext uri="{FF2B5EF4-FFF2-40B4-BE49-F238E27FC236}">
              <a16:creationId xmlns:a16="http://schemas.microsoft.com/office/drawing/2014/main" id="{00000000-0008-0000-0200-00001110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14" name="AutoShape 42" descr="image.png">
          <a:extLst>
            <a:ext uri="{FF2B5EF4-FFF2-40B4-BE49-F238E27FC236}">
              <a16:creationId xmlns:a16="http://schemas.microsoft.com/office/drawing/2014/main" id="{00000000-0008-0000-0200-00001210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115" name="AutoShape 43" descr="e244602885e3d63a5da81bcd7ba57b7.jpg">
          <a:extLst>
            <a:ext uri="{FF2B5EF4-FFF2-40B4-BE49-F238E27FC236}">
              <a16:creationId xmlns:a16="http://schemas.microsoft.com/office/drawing/2014/main" id="{00000000-0008-0000-0200-00001310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16" name="AutoShape 44" descr="SA1.png">
          <a:extLst>
            <a:ext uri="{FF2B5EF4-FFF2-40B4-BE49-F238E27FC236}">
              <a16:creationId xmlns:a16="http://schemas.microsoft.com/office/drawing/2014/main" id="{00000000-0008-0000-0200-00001410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17" name="AutoShape 45" descr="SA2.png">
          <a:extLst>
            <a:ext uri="{FF2B5EF4-FFF2-40B4-BE49-F238E27FC236}">
              <a16:creationId xmlns:a16="http://schemas.microsoft.com/office/drawing/2014/main" id="{00000000-0008-0000-0200-00001510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18" name="AutoShape 46" descr="image (12).png">
          <a:extLst>
            <a:ext uri="{FF2B5EF4-FFF2-40B4-BE49-F238E27FC236}">
              <a16:creationId xmlns:a16="http://schemas.microsoft.com/office/drawing/2014/main" id="{00000000-0008-0000-0200-00001610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19" name="AutoShape 47" descr="image.png">
          <a:extLst>
            <a:ext uri="{FF2B5EF4-FFF2-40B4-BE49-F238E27FC236}">
              <a16:creationId xmlns:a16="http://schemas.microsoft.com/office/drawing/2014/main" id="{00000000-0008-0000-0200-00001710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20" name="AutoShape 48" descr="CP.png">
          <a:extLst>
            <a:ext uri="{FF2B5EF4-FFF2-40B4-BE49-F238E27FC236}">
              <a16:creationId xmlns:a16="http://schemas.microsoft.com/office/drawing/2014/main" id="{00000000-0008-0000-0200-00001810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21" name="AutoShape 49" descr="CP 2.png">
          <a:extLst>
            <a:ext uri="{FF2B5EF4-FFF2-40B4-BE49-F238E27FC236}">
              <a16:creationId xmlns:a16="http://schemas.microsoft.com/office/drawing/2014/main" id="{00000000-0008-0000-0200-00001910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22" name="AutoShape 50" descr="payment.png">
          <a:extLst>
            <a:ext uri="{FF2B5EF4-FFF2-40B4-BE49-F238E27FC236}">
              <a16:creationId xmlns:a16="http://schemas.microsoft.com/office/drawing/2014/main" id="{00000000-0008-0000-0200-00001A10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23" name="AutoShape 51" descr="image.png">
          <a:extLst>
            <a:ext uri="{FF2B5EF4-FFF2-40B4-BE49-F238E27FC236}">
              <a16:creationId xmlns:a16="http://schemas.microsoft.com/office/drawing/2014/main" id="{00000000-0008-0000-0200-00001B10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24" name="AutoShape 52" descr="image.png">
          <a:extLst>
            <a:ext uri="{FF2B5EF4-FFF2-40B4-BE49-F238E27FC236}">
              <a16:creationId xmlns:a16="http://schemas.microsoft.com/office/drawing/2014/main" id="{00000000-0008-0000-0200-00001C10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25" name="AutoShape 53" descr="image.png">
          <a:extLst>
            <a:ext uri="{FF2B5EF4-FFF2-40B4-BE49-F238E27FC236}">
              <a16:creationId xmlns:a16="http://schemas.microsoft.com/office/drawing/2014/main" id="{00000000-0008-0000-0200-00001D10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126" name="AutoShape 54" descr="image.png">
          <a:extLst>
            <a:ext uri="{FF2B5EF4-FFF2-40B4-BE49-F238E27FC236}">
              <a16:creationId xmlns:a16="http://schemas.microsoft.com/office/drawing/2014/main" id="{00000000-0008-0000-0200-00001E10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27" name="AutoShape 55" descr="image.png">
          <a:extLst>
            <a:ext uri="{FF2B5EF4-FFF2-40B4-BE49-F238E27FC236}">
              <a16:creationId xmlns:a16="http://schemas.microsoft.com/office/drawing/2014/main" id="{00000000-0008-0000-0200-00001F10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128" name="AutoShape 56" descr="0186cfdbb71fd37c0fdde8ebd2f59b2.png">
          <a:extLst>
            <a:ext uri="{FF2B5EF4-FFF2-40B4-BE49-F238E27FC236}">
              <a16:creationId xmlns:a16="http://schemas.microsoft.com/office/drawing/2014/main" id="{00000000-0008-0000-0200-00002010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29" name="AutoShape 57" descr="image.png">
          <a:extLst>
            <a:ext uri="{FF2B5EF4-FFF2-40B4-BE49-F238E27FC236}">
              <a16:creationId xmlns:a16="http://schemas.microsoft.com/office/drawing/2014/main" id="{00000000-0008-0000-0200-00002110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30" name="AutoShape 58" descr="image.png">
          <a:extLst>
            <a:ext uri="{FF2B5EF4-FFF2-40B4-BE49-F238E27FC236}">
              <a16:creationId xmlns:a16="http://schemas.microsoft.com/office/drawing/2014/main" id="{00000000-0008-0000-0200-00002210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31" name="AutoShape 59" descr="image.png">
          <a:extLst>
            <a:ext uri="{FF2B5EF4-FFF2-40B4-BE49-F238E27FC236}">
              <a16:creationId xmlns:a16="http://schemas.microsoft.com/office/drawing/2014/main" id="{00000000-0008-0000-0200-00002310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32" name="AutoShape 60" descr="image.png">
          <a:extLst>
            <a:ext uri="{FF2B5EF4-FFF2-40B4-BE49-F238E27FC236}">
              <a16:creationId xmlns:a16="http://schemas.microsoft.com/office/drawing/2014/main" id="{00000000-0008-0000-0200-00002410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33" name="AutoShape 61" descr="螢幕擷取畫面 2023-06-05 153612.jpg">
          <a:extLst>
            <a:ext uri="{FF2B5EF4-FFF2-40B4-BE49-F238E27FC236}">
              <a16:creationId xmlns:a16="http://schemas.microsoft.com/office/drawing/2014/main" id="{00000000-0008-0000-0200-00002510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34" name="AutoShape 62" descr="螢幕擷取畫面 2023-06-05 153503.jpg">
          <a:extLst>
            <a:ext uri="{FF2B5EF4-FFF2-40B4-BE49-F238E27FC236}">
              <a16:creationId xmlns:a16="http://schemas.microsoft.com/office/drawing/2014/main" id="{00000000-0008-0000-0200-00002610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135" name="AutoShape 63" descr="ec17ffc60f4f7b0e1789306ff9dfdd4.jpg">
          <a:extLst>
            <a:ext uri="{FF2B5EF4-FFF2-40B4-BE49-F238E27FC236}">
              <a16:creationId xmlns:a16="http://schemas.microsoft.com/office/drawing/2014/main" id="{00000000-0008-0000-0200-00002710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36" name="AutoShape 64" descr="CP.png">
          <a:extLst>
            <a:ext uri="{FF2B5EF4-FFF2-40B4-BE49-F238E27FC236}">
              <a16:creationId xmlns:a16="http://schemas.microsoft.com/office/drawing/2014/main" id="{00000000-0008-0000-0200-00002810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37" name="AutoShape 65" descr="费用支付.png">
          <a:extLst>
            <a:ext uri="{FF2B5EF4-FFF2-40B4-BE49-F238E27FC236}">
              <a16:creationId xmlns:a16="http://schemas.microsoft.com/office/drawing/2014/main" id="{00000000-0008-0000-0200-00002910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38" name="AutoShape 66" descr="image.png">
          <a:extLst>
            <a:ext uri="{FF2B5EF4-FFF2-40B4-BE49-F238E27FC236}">
              <a16:creationId xmlns:a16="http://schemas.microsoft.com/office/drawing/2014/main" id="{00000000-0008-0000-0200-00002A10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39" name="AutoShape 67" descr="image.png">
          <a:extLst>
            <a:ext uri="{FF2B5EF4-FFF2-40B4-BE49-F238E27FC236}">
              <a16:creationId xmlns:a16="http://schemas.microsoft.com/office/drawing/2014/main" id="{00000000-0008-0000-0200-00002B10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140" name="AutoShape 68" descr="image.png">
          <a:extLst>
            <a:ext uri="{FF2B5EF4-FFF2-40B4-BE49-F238E27FC236}">
              <a16:creationId xmlns:a16="http://schemas.microsoft.com/office/drawing/2014/main" id="{00000000-0008-0000-0200-00002C10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41" name="AutoShape 69" descr="image.png">
          <a:extLst>
            <a:ext uri="{FF2B5EF4-FFF2-40B4-BE49-F238E27FC236}">
              <a16:creationId xmlns:a16="http://schemas.microsoft.com/office/drawing/2014/main" id="{00000000-0008-0000-0200-00002D10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42" name="AutoShape 70" descr="image.png">
          <a:extLst>
            <a:ext uri="{FF2B5EF4-FFF2-40B4-BE49-F238E27FC236}">
              <a16:creationId xmlns:a16="http://schemas.microsoft.com/office/drawing/2014/main" id="{00000000-0008-0000-0200-00002E10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43" name="AutoShape 71" descr="image.png">
          <a:extLst>
            <a:ext uri="{FF2B5EF4-FFF2-40B4-BE49-F238E27FC236}">
              <a16:creationId xmlns:a16="http://schemas.microsoft.com/office/drawing/2014/main" id="{00000000-0008-0000-0200-00002F10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144" name="AutoShape 72" descr="image.png">
          <a:extLst>
            <a:ext uri="{FF2B5EF4-FFF2-40B4-BE49-F238E27FC236}">
              <a16:creationId xmlns:a16="http://schemas.microsoft.com/office/drawing/2014/main" id="{00000000-0008-0000-0200-00003010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45" name="AutoShape 73" descr="Snipaste_2023-06-21_19-27-42.png">
          <a:extLst>
            <a:ext uri="{FF2B5EF4-FFF2-40B4-BE49-F238E27FC236}">
              <a16:creationId xmlns:a16="http://schemas.microsoft.com/office/drawing/2014/main" id="{00000000-0008-0000-0200-00003110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146" name="AutoShape 74" descr="6383a01c937cb2275ee6b499d6ea405.png">
          <a:extLst>
            <a:ext uri="{FF2B5EF4-FFF2-40B4-BE49-F238E27FC236}">
              <a16:creationId xmlns:a16="http://schemas.microsoft.com/office/drawing/2014/main" id="{00000000-0008-0000-0200-00003210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4147" name="AutoShape 75" descr="25a876e3d83a3cd51430a9dcd4c1630.png">
          <a:extLst>
            <a:ext uri="{FF2B5EF4-FFF2-40B4-BE49-F238E27FC236}">
              <a16:creationId xmlns:a16="http://schemas.microsoft.com/office/drawing/2014/main" id="{00000000-0008-0000-0200-00003310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48" name="AutoShape 76" descr="Snipaste_2023-06-21_19-27-12.png">
          <a:extLst>
            <a:ext uri="{FF2B5EF4-FFF2-40B4-BE49-F238E27FC236}">
              <a16:creationId xmlns:a16="http://schemas.microsoft.com/office/drawing/2014/main" id="{00000000-0008-0000-0200-00003410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49" name="AutoShape 77" descr="image.png">
          <a:extLst>
            <a:ext uri="{FF2B5EF4-FFF2-40B4-BE49-F238E27FC236}">
              <a16:creationId xmlns:a16="http://schemas.microsoft.com/office/drawing/2014/main" id="{00000000-0008-0000-0200-00003510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50" name="AutoShape 78" descr="image.png">
          <a:extLst>
            <a:ext uri="{FF2B5EF4-FFF2-40B4-BE49-F238E27FC236}">
              <a16:creationId xmlns:a16="http://schemas.microsoft.com/office/drawing/2014/main" id="{00000000-0008-0000-0200-00003610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51" name="AutoShape 79" descr="image.png">
          <a:extLst>
            <a:ext uri="{FF2B5EF4-FFF2-40B4-BE49-F238E27FC236}">
              <a16:creationId xmlns:a16="http://schemas.microsoft.com/office/drawing/2014/main" id="{00000000-0008-0000-0200-00003710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52" name="AutoShape 80" descr="螢幕擷取畫面 2023-04-20 124356.jpg">
          <a:extLst>
            <a:ext uri="{FF2B5EF4-FFF2-40B4-BE49-F238E27FC236}">
              <a16:creationId xmlns:a16="http://schemas.microsoft.com/office/drawing/2014/main" id="{00000000-0008-0000-0200-00003810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153" name="AutoShape 81" descr="0305972532e1703b828a4d7871489a4.png">
          <a:extLst>
            <a:ext uri="{FF2B5EF4-FFF2-40B4-BE49-F238E27FC236}">
              <a16:creationId xmlns:a16="http://schemas.microsoft.com/office/drawing/2014/main" id="{00000000-0008-0000-0200-00003910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54" name="AutoShape 82" descr="螢幕擷取畫面 2023-04-20 124334.jpg">
          <a:extLst>
            <a:ext uri="{FF2B5EF4-FFF2-40B4-BE49-F238E27FC236}">
              <a16:creationId xmlns:a16="http://schemas.microsoft.com/office/drawing/2014/main" id="{00000000-0008-0000-0200-00003A10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55" name="AutoShape 83" descr="image.png">
          <a:extLst>
            <a:ext uri="{FF2B5EF4-FFF2-40B4-BE49-F238E27FC236}">
              <a16:creationId xmlns:a16="http://schemas.microsoft.com/office/drawing/2014/main" id="{00000000-0008-0000-0200-00003B10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56" name="AutoShape 84" descr="image.png">
          <a:extLst>
            <a:ext uri="{FF2B5EF4-FFF2-40B4-BE49-F238E27FC236}">
              <a16:creationId xmlns:a16="http://schemas.microsoft.com/office/drawing/2014/main" id="{00000000-0008-0000-0200-00003C10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57" name="AutoShape 85" descr="image.png">
          <a:extLst>
            <a:ext uri="{FF2B5EF4-FFF2-40B4-BE49-F238E27FC236}">
              <a16:creationId xmlns:a16="http://schemas.microsoft.com/office/drawing/2014/main" id="{00000000-0008-0000-0200-00003D10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158" name="AutoShape 86" descr="image.png">
          <a:extLst>
            <a:ext uri="{FF2B5EF4-FFF2-40B4-BE49-F238E27FC236}">
              <a16:creationId xmlns:a16="http://schemas.microsoft.com/office/drawing/2014/main" id="{00000000-0008-0000-0200-00003E10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4159" name="AutoShape 87" descr="image.png">
          <a:extLst>
            <a:ext uri="{FF2B5EF4-FFF2-40B4-BE49-F238E27FC236}">
              <a16:creationId xmlns:a16="http://schemas.microsoft.com/office/drawing/2014/main" id="{00000000-0008-0000-0200-00003F10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60" name="AutoShape 88" descr="螢幕擷取畫面 2023-06-12 180821.jpg">
          <a:extLst>
            <a:ext uri="{FF2B5EF4-FFF2-40B4-BE49-F238E27FC236}">
              <a16:creationId xmlns:a16="http://schemas.microsoft.com/office/drawing/2014/main" id="{00000000-0008-0000-0200-00004010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161" name="AutoShape 89" descr="image.png">
          <a:extLst>
            <a:ext uri="{FF2B5EF4-FFF2-40B4-BE49-F238E27FC236}">
              <a16:creationId xmlns:a16="http://schemas.microsoft.com/office/drawing/2014/main" id="{00000000-0008-0000-0200-00004110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62" name="AutoShape 90" descr="螢幕擷取畫面 2023-06-12 180746.jpg">
          <a:extLst>
            <a:ext uri="{FF2B5EF4-FFF2-40B4-BE49-F238E27FC236}">
              <a16:creationId xmlns:a16="http://schemas.microsoft.com/office/drawing/2014/main" id="{00000000-0008-0000-0200-00004210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63" name="AutoShape 91" descr="image.png">
          <a:extLst>
            <a:ext uri="{FF2B5EF4-FFF2-40B4-BE49-F238E27FC236}">
              <a16:creationId xmlns:a16="http://schemas.microsoft.com/office/drawing/2014/main" id="{00000000-0008-0000-0200-00004310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64" name="AutoShape 92" descr="image.png">
          <a:extLst>
            <a:ext uri="{FF2B5EF4-FFF2-40B4-BE49-F238E27FC236}">
              <a16:creationId xmlns:a16="http://schemas.microsoft.com/office/drawing/2014/main" id="{00000000-0008-0000-0200-00004410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65" name="AutoShape 93" descr="image.png">
          <a:extLst>
            <a:ext uri="{FF2B5EF4-FFF2-40B4-BE49-F238E27FC236}">
              <a16:creationId xmlns:a16="http://schemas.microsoft.com/office/drawing/2014/main" id="{00000000-0008-0000-0200-00004510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66" name="AutoShape 94" descr="RP.png">
          <a:extLst>
            <a:ext uri="{FF2B5EF4-FFF2-40B4-BE49-F238E27FC236}">
              <a16:creationId xmlns:a16="http://schemas.microsoft.com/office/drawing/2014/main" id="{00000000-0008-0000-0200-00004610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167" name="AutoShape 95" descr="c98833643b07afa1e728e87c7e808f5.png">
          <a:extLst>
            <a:ext uri="{FF2B5EF4-FFF2-40B4-BE49-F238E27FC236}">
              <a16:creationId xmlns:a16="http://schemas.microsoft.com/office/drawing/2014/main" id="{00000000-0008-0000-0200-00004710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68" name="AutoShape 96" descr="DES.png">
          <a:extLst>
            <a:ext uri="{FF2B5EF4-FFF2-40B4-BE49-F238E27FC236}">
              <a16:creationId xmlns:a16="http://schemas.microsoft.com/office/drawing/2014/main" id="{00000000-0008-0000-0200-00004810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69" name="AutoShape 97" descr="image.png">
          <a:extLst>
            <a:ext uri="{FF2B5EF4-FFF2-40B4-BE49-F238E27FC236}">
              <a16:creationId xmlns:a16="http://schemas.microsoft.com/office/drawing/2014/main" id="{00000000-0008-0000-0200-00004910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70" name="AutoShape 98" descr="image.png">
          <a:extLst>
            <a:ext uri="{FF2B5EF4-FFF2-40B4-BE49-F238E27FC236}">
              <a16:creationId xmlns:a16="http://schemas.microsoft.com/office/drawing/2014/main" id="{00000000-0008-0000-0200-00004A10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71" name="AutoShape 99" descr="image.png">
          <a:extLst>
            <a:ext uri="{FF2B5EF4-FFF2-40B4-BE49-F238E27FC236}">
              <a16:creationId xmlns:a16="http://schemas.microsoft.com/office/drawing/2014/main" id="{00000000-0008-0000-0200-00004B10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172" name="AutoShape 100" descr="image.png">
          <a:extLst>
            <a:ext uri="{FF2B5EF4-FFF2-40B4-BE49-F238E27FC236}">
              <a16:creationId xmlns:a16="http://schemas.microsoft.com/office/drawing/2014/main" id="{00000000-0008-0000-0200-00004C10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73" name="AutoShape 101" descr="螢幕擷取畫面 2023-04-20 122520.jpg">
          <a:extLst>
            <a:ext uri="{FF2B5EF4-FFF2-40B4-BE49-F238E27FC236}">
              <a16:creationId xmlns:a16="http://schemas.microsoft.com/office/drawing/2014/main" id="{00000000-0008-0000-0200-00004D10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174" name="AutoShape 102" descr="4a5ded52f02f3c9364beaa873d3251d.png">
          <a:extLst>
            <a:ext uri="{FF2B5EF4-FFF2-40B4-BE49-F238E27FC236}">
              <a16:creationId xmlns:a16="http://schemas.microsoft.com/office/drawing/2014/main" id="{00000000-0008-0000-0200-00004E10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75" name="AutoShape 103" descr="螢幕擷取畫面 2023-04-20 122444.jpg">
          <a:extLst>
            <a:ext uri="{FF2B5EF4-FFF2-40B4-BE49-F238E27FC236}">
              <a16:creationId xmlns:a16="http://schemas.microsoft.com/office/drawing/2014/main" id="{00000000-0008-0000-0200-00004F10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76" name="AutoShape 104" descr="Fee letter CP.png">
          <a:extLst>
            <a:ext uri="{FF2B5EF4-FFF2-40B4-BE49-F238E27FC236}">
              <a16:creationId xmlns:a16="http://schemas.microsoft.com/office/drawing/2014/main" id="{00000000-0008-0000-0200-00005010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77" name="AutoShape 105" descr="payment clause.png">
          <a:extLst>
            <a:ext uri="{FF2B5EF4-FFF2-40B4-BE49-F238E27FC236}">
              <a16:creationId xmlns:a16="http://schemas.microsoft.com/office/drawing/2014/main" id="{00000000-0008-0000-0200-00005110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78" name="AutoShape 106" descr="image.png">
          <a:extLst>
            <a:ext uri="{FF2B5EF4-FFF2-40B4-BE49-F238E27FC236}">
              <a16:creationId xmlns:a16="http://schemas.microsoft.com/office/drawing/2014/main" id="{00000000-0008-0000-0200-00005210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79" name="AutoShape 107" descr="image.png">
          <a:extLst>
            <a:ext uri="{FF2B5EF4-FFF2-40B4-BE49-F238E27FC236}">
              <a16:creationId xmlns:a16="http://schemas.microsoft.com/office/drawing/2014/main" id="{00000000-0008-0000-0200-00005310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180" name="AutoShape 108" descr="image.png">
          <a:extLst>
            <a:ext uri="{FF2B5EF4-FFF2-40B4-BE49-F238E27FC236}">
              <a16:creationId xmlns:a16="http://schemas.microsoft.com/office/drawing/2014/main" id="{00000000-0008-0000-0200-00005410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81" name="AutoShape 109" descr="WeChat Image_20230323120123.png">
          <a:extLst>
            <a:ext uri="{FF2B5EF4-FFF2-40B4-BE49-F238E27FC236}">
              <a16:creationId xmlns:a16="http://schemas.microsoft.com/office/drawing/2014/main" id="{00000000-0008-0000-0200-00005510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82" name="AutoShape 110" descr="WeChat Screenshot_20230323150433.png">
          <a:extLst>
            <a:ext uri="{FF2B5EF4-FFF2-40B4-BE49-F238E27FC236}">
              <a16:creationId xmlns:a16="http://schemas.microsoft.com/office/drawing/2014/main" id="{00000000-0008-0000-0200-00005610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83" name="AutoShape 111" descr="WeChat Screenshot_20230323151419.png">
          <a:extLst>
            <a:ext uri="{FF2B5EF4-FFF2-40B4-BE49-F238E27FC236}">
              <a16:creationId xmlns:a16="http://schemas.microsoft.com/office/drawing/2014/main" id="{00000000-0008-0000-0200-00005710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84" name="AutoShape 112" descr="2.PNG">
          <a:extLst>
            <a:ext uri="{FF2B5EF4-FFF2-40B4-BE49-F238E27FC236}">
              <a16:creationId xmlns:a16="http://schemas.microsoft.com/office/drawing/2014/main" id="{00000000-0008-0000-0200-00005810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185" name="AutoShape 113" descr="image.png">
          <a:extLst>
            <a:ext uri="{FF2B5EF4-FFF2-40B4-BE49-F238E27FC236}">
              <a16:creationId xmlns:a16="http://schemas.microsoft.com/office/drawing/2014/main" id="{00000000-0008-0000-0200-00005910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86" name="AutoShape 114" descr="image.png">
          <a:extLst>
            <a:ext uri="{FF2B5EF4-FFF2-40B4-BE49-F238E27FC236}">
              <a16:creationId xmlns:a16="http://schemas.microsoft.com/office/drawing/2014/main" id="{00000000-0008-0000-0200-00005A10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187" name="AutoShape 115" descr="External.jpg">
          <a:extLst>
            <a:ext uri="{FF2B5EF4-FFF2-40B4-BE49-F238E27FC236}">
              <a16:creationId xmlns:a16="http://schemas.microsoft.com/office/drawing/2014/main" id="{00000000-0008-0000-0200-00005B10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88" name="AutoShape 116" descr="CP1.png">
          <a:extLst>
            <a:ext uri="{FF2B5EF4-FFF2-40B4-BE49-F238E27FC236}">
              <a16:creationId xmlns:a16="http://schemas.microsoft.com/office/drawing/2014/main" id="{00000000-0008-0000-0200-00005C10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89" name="AutoShape 117" descr="CP2.png">
          <a:extLst>
            <a:ext uri="{FF2B5EF4-FFF2-40B4-BE49-F238E27FC236}">
              <a16:creationId xmlns:a16="http://schemas.microsoft.com/office/drawing/2014/main" id="{00000000-0008-0000-0200-00005D10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190" name="AutoShape 118" descr="费用支付.png">
          <a:extLst>
            <a:ext uri="{FF2B5EF4-FFF2-40B4-BE49-F238E27FC236}">
              <a16:creationId xmlns:a16="http://schemas.microsoft.com/office/drawing/2014/main" id="{00000000-0008-0000-0200-00005E10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91" name="AutoShape 119" descr="Snipaste_2023-06-21_19-28-56.png">
          <a:extLst>
            <a:ext uri="{FF2B5EF4-FFF2-40B4-BE49-F238E27FC236}">
              <a16:creationId xmlns:a16="http://schemas.microsoft.com/office/drawing/2014/main" id="{00000000-0008-0000-0200-00005F10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192" name="AutoShape 120" descr="579d36f9f23b3c96ec98a48049b5ca5.png">
          <a:extLst>
            <a:ext uri="{FF2B5EF4-FFF2-40B4-BE49-F238E27FC236}">
              <a16:creationId xmlns:a16="http://schemas.microsoft.com/office/drawing/2014/main" id="{00000000-0008-0000-0200-00006010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93" name="AutoShape 121" descr="Snipaste_2023-06-21_19-28-35.png">
          <a:extLst>
            <a:ext uri="{FF2B5EF4-FFF2-40B4-BE49-F238E27FC236}">
              <a16:creationId xmlns:a16="http://schemas.microsoft.com/office/drawing/2014/main" id="{00000000-0008-0000-0200-00006110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194" name="AutoShape 122" descr="66e452553b2b7a5a9b8814885da1abc.jpg">
          <a:extLst>
            <a:ext uri="{FF2B5EF4-FFF2-40B4-BE49-F238E27FC236}">
              <a16:creationId xmlns:a16="http://schemas.microsoft.com/office/drawing/2014/main" id="{00000000-0008-0000-0200-00006210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95" name="AutoShape 123" descr="FL.png">
          <a:extLst>
            <a:ext uri="{FF2B5EF4-FFF2-40B4-BE49-F238E27FC236}">
              <a16:creationId xmlns:a16="http://schemas.microsoft.com/office/drawing/2014/main" id="{00000000-0008-0000-0200-00006310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196" name="AutoShape 124" descr="Commission.png">
          <a:extLst>
            <a:ext uri="{FF2B5EF4-FFF2-40B4-BE49-F238E27FC236}">
              <a16:creationId xmlns:a16="http://schemas.microsoft.com/office/drawing/2014/main" id="{00000000-0008-0000-0200-00006410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197" name="AutoShape 125" descr="image.png">
          <a:extLst>
            <a:ext uri="{FF2B5EF4-FFF2-40B4-BE49-F238E27FC236}">
              <a16:creationId xmlns:a16="http://schemas.microsoft.com/office/drawing/2014/main" id="{00000000-0008-0000-0200-00006510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198" name="AutoShape 126" descr="image.png">
          <a:extLst>
            <a:ext uri="{FF2B5EF4-FFF2-40B4-BE49-F238E27FC236}">
              <a16:creationId xmlns:a16="http://schemas.microsoft.com/office/drawing/2014/main" id="{00000000-0008-0000-0200-00006610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199" name="AutoShape 127" descr="image.png">
          <a:extLst>
            <a:ext uri="{FF2B5EF4-FFF2-40B4-BE49-F238E27FC236}">
              <a16:creationId xmlns:a16="http://schemas.microsoft.com/office/drawing/2014/main" id="{00000000-0008-0000-0200-00006710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200" name="AutoShape 128" descr="image.png">
          <a:extLst>
            <a:ext uri="{FF2B5EF4-FFF2-40B4-BE49-F238E27FC236}">
              <a16:creationId xmlns:a16="http://schemas.microsoft.com/office/drawing/2014/main" id="{00000000-0008-0000-0200-00006810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201" name="AutoShape 129" descr="image.png">
          <a:extLst>
            <a:ext uri="{FF2B5EF4-FFF2-40B4-BE49-F238E27FC236}">
              <a16:creationId xmlns:a16="http://schemas.microsoft.com/office/drawing/2014/main" id="{00000000-0008-0000-0200-00006910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02" name="AutoShape 130" descr="螢幕擷取畫面 2023-07-13 104333.png">
          <a:extLst>
            <a:ext uri="{FF2B5EF4-FFF2-40B4-BE49-F238E27FC236}">
              <a16:creationId xmlns:a16="http://schemas.microsoft.com/office/drawing/2014/main" id="{00000000-0008-0000-0200-00006A10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03" name="AutoShape 131" descr="99d95cfe028219666efa7292c5d1339.png">
          <a:extLst>
            <a:ext uri="{FF2B5EF4-FFF2-40B4-BE49-F238E27FC236}">
              <a16:creationId xmlns:a16="http://schemas.microsoft.com/office/drawing/2014/main" id="{00000000-0008-0000-0200-00006B10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04" name="AutoShape 132" descr="螢幕擷取畫面 2023-07-13 104308.png">
          <a:extLst>
            <a:ext uri="{FF2B5EF4-FFF2-40B4-BE49-F238E27FC236}">
              <a16:creationId xmlns:a16="http://schemas.microsoft.com/office/drawing/2014/main" id="{00000000-0008-0000-0200-00006C10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205" name="AutoShape 133" descr="~7356554.JPG">
          <a:extLst>
            <a:ext uri="{FF2B5EF4-FFF2-40B4-BE49-F238E27FC236}">
              <a16:creationId xmlns:a16="http://schemas.microsoft.com/office/drawing/2014/main" id="{00000000-0008-0000-0200-00006D10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06" name="AutoShape 134" descr="reach32.PNG">
          <a:extLst>
            <a:ext uri="{FF2B5EF4-FFF2-40B4-BE49-F238E27FC236}">
              <a16:creationId xmlns:a16="http://schemas.microsoft.com/office/drawing/2014/main" id="{00000000-0008-0000-0200-00006E10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07" name="AutoShape 135" descr="image.png">
          <a:extLst>
            <a:ext uri="{FF2B5EF4-FFF2-40B4-BE49-F238E27FC236}">
              <a16:creationId xmlns:a16="http://schemas.microsoft.com/office/drawing/2014/main" id="{00000000-0008-0000-0200-00006F10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08" name="AutoShape 136" descr="reach3.PNG">
          <a:extLst>
            <a:ext uri="{FF2B5EF4-FFF2-40B4-BE49-F238E27FC236}">
              <a16:creationId xmlns:a16="http://schemas.microsoft.com/office/drawing/2014/main" id="{00000000-0008-0000-0200-00007010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209" name="AutoShape 137" descr="image.png">
          <a:extLst>
            <a:ext uri="{FF2B5EF4-FFF2-40B4-BE49-F238E27FC236}">
              <a16:creationId xmlns:a16="http://schemas.microsoft.com/office/drawing/2014/main" id="{00000000-0008-0000-0200-00007110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10" name="AutoShape 138" descr="螢幕擷取畫面 2023-07-13 104424.png">
          <a:extLst>
            <a:ext uri="{FF2B5EF4-FFF2-40B4-BE49-F238E27FC236}">
              <a16:creationId xmlns:a16="http://schemas.microsoft.com/office/drawing/2014/main" id="{00000000-0008-0000-0200-00007210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11" name="AutoShape 139" descr="螢幕擷取畫面 2023-07-13 104406.png">
          <a:extLst>
            <a:ext uri="{FF2B5EF4-FFF2-40B4-BE49-F238E27FC236}">
              <a16:creationId xmlns:a16="http://schemas.microsoft.com/office/drawing/2014/main" id="{00000000-0008-0000-0200-00007310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12" name="AutoShape 140" descr="BBG-2.jpg">
          <a:extLst>
            <a:ext uri="{FF2B5EF4-FFF2-40B4-BE49-F238E27FC236}">
              <a16:creationId xmlns:a16="http://schemas.microsoft.com/office/drawing/2014/main" id="{00000000-0008-0000-0200-00007410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13" name="AutoShape 141" descr="BBG-des.jpg">
          <a:extLst>
            <a:ext uri="{FF2B5EF4-FFF2-40B4-BE49-F238E27FC236}">
              <a16:creationId xmlns:a16="http://schemas.microsoft.com/office/drawing/2014/main" id="{00000000-0008-0000-0200-00007510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214" name="AutoShape 142" descr="2c566bfa2a9daff671f753cfac5ae25.jpg">
          <a:extLst>
            <a:ext uri="{FF2B5EF4-FFF2-40B4-BE49-F238E27FC236}">
              <a16:creationId xmlns:a16="http://schemas.microsoft.com/office/drawing/2014/main" id="{00000000-0008-0000-0200-00007610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15" name="AutoShape 143" descr="SA.png">
          <a:extLst>
            <a:ext uri="{FF2B5EF4-FFF2-40B4-BE49-F238E27FC236}">
              <a16:creationId xmlns:a16="http://schemas.microsoft.com/office/drawing/2014/main" id="{00000000-0008-0000-0200-00007710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16" name="AutoShape 144" descr="BBG2.PNG">
          <a:extLst>
            <a:ext uri="{FF2B5EF4-FFF2-40B4-BE49-F238E27FC236}">
              <a16:creationId xmlns:a16="http://schemas.microsoft.com/office/drawing/2014/main" id="{00000000-0008-0000-0200-00007810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17" name="AutoShape 145" descr="7a8072528d2f25a3d666a26fe27b6cd.png">
          <a:extLst>
            <a:ext uri="{FF2B5EF4-FFF2-40B4-BE49-F238E27FC236}">
              <a16:creationId xmlns:a16="http://schemas.microsoft.com/office/drawing/2014/main" id="{00000000-0008-0000-0200-00007910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18" name="AutoShape 146" descr="BBG1.PNG">
          <a:extLst>
            <a:ext uri="{FF2B5EF4-FFF2-40B4-BE49-F238E27FC236}">
              <a16:creationId xmlns:a16="http://schemas.microsoft.com/office/drawing/2014/main" id="{00000000-0008-0000-0200-00007A10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219" name="AutoShape 147" descr="3f62a2c19d5e6ef36895ccaa06e9fe4.jpg">
          <a:extLst>
            <a:ext uri="{FF2B5EF4-FFF2-40B4-BE49-F238E27FC236}">
              <a16:creationId xmlns:a16="http://schemas.microsoft.com/office/drawing/2014/main" id="{00000000-0008-0000-0200-00007B10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20" name="AutoShape 148" descr="image.png">
          <a:extLst>
            <a:ext uri="{FF2B5EF4-FFF2-40B4-BE49-F238E27FC236}">
              <a16:creationId xmlns:a16="http://schemas.microsoft.com/office/drawing/2014/main" id="{00000000-0008-0000-0200-00007C10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221" name="AutoShape 149" descr="image.png">
          <a:extLst>
            <a:ext uri="{FF2B5EF4-FFF2-40B4-BE49-F238E27FC236}">
              <a16:creationId xmlns:a16="http://schemas.microsoft.com/office/drawing/2014/main" id="{00000000-0008-0000-0200-00007D10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222" name="AutoShape 150" descr="image.png">
          <a:extLst>
            <a:ext uri="{FF2B5EF4-FFF2-40B4-BE49-F238E27FC236}">
              <a16:creationId xmlns:a16="http://schemas.microsoft.com/office/drawing/2014/main" id="{00000000-0008-0000-0200-00007E10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223" name="AutoShape 151" descr="image.png">
          <a:extLst>
            <a:ext uri="{FF2B5EF4-FFF2-40B4-BE49-F238E27FC236}">
              <a16:creationId xmlns:a16="http://schemas.microsoft.com/office/drawing/2014/main" id="{00000000-0008-0000-0200-00007F10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24" name="AutoShape 152" descr="Snipaste_2023-07-14_11-05-36.png">
          <a:extLst>
            <a:ext uri="{FF2B5EF4-FFF2-40B4-BE49-F238E27FC236}">
              <a16:creationId xmlns:a16="http://schemas.microsoft.com/office/drawing/2014/main" id="{00000000-0008-0000-0200-00008010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25" name="AutoShape 153" descr="fefb68096e239c50f2b1dc7f57bf5c1.png">
          <a:extLst>
            <a:ext uri="{FF2B5EF4-FFF2-40B4-BE49-F238E27FC236}">
              <a16:creationId xmlns:a16="http://schemas.microsoft.com/office/drawing/2014/main" id="{00000000-0008-0000-0200-00008110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26" name="AutoShape 154" descr="Snipaste_2023-07-14_11-05-09.png">
          <a:extLst>
            <a:ext uri="{FF2B5EF4-FFF2-40B4-BE49-F238E27FC236}">
              <a16:creationId xmlns:a16="http://schemas.microsoft.com/office/drawing/2014/main" id="{00000000-0008-0000-0200-00008210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27" name="AutoShape 155" descr="WeChat Screenshot_20230710135018.png">
          <a:extLst>
            <a:ext uri="{FF2B5EF4-FFF2-40B4-BE49-F238E27FC236}">
              <a16:creationId xmlns:a16="http://schemas.microsoft.com/office/drawing/2014/main" id="{00000000-0008-0000-0200-00008310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228" name="AutoShape 156" descr="WeChat Screenshot_20230710135118.png">
          <a:extLst>
            <a:ext uri="{FF2B5EF4-FFF2-40B4-BE49-F238E27FC236}">
              <a16:creationId xmlns:a16="http://schemas.microsoft.com/office/drawing/2014/main" id="{00000000-0008-0000-0200-00008410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29" name="AutoShape 157" descr="Snipaste_2023-07-14_11-06-31.png">
          <a:extLst>
            <a:ext uri="{FF2B5EF4-FFF2-40B4-BE49-F238E27FC236}">
              <a16:creationId xmlns:a16="http://schemas.microsoft.com/office/drawing/2014/main" id="{00000000-0008-0000-0200-00008510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30" name="AutoShape 158" descr="4bf0970b7ce44b0b3b819472482bf0d.png">
          <a:extLst>
            <a:ext uri="{FF2B5EF4-FFF2-40B4-BE49-F238E27FC236}">
              <a16:creationId xmlns:a16="http://schemas.microsoft.com/office/drawing/2014/main" id="{00000000-0008-0000-0200-00008610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31" name="AutoShape 159" descr="Snipaste_2023-07-14_11-06-07.png">
          <a:extLst>
            <a:ext uri="{FF2B5EF4-FFF2-40B4-BE49-F238E27FC236}">
              <a16:creationId xmlns:a16="http://schemas.microsoft.com/office/drawing/2014/main" id="{00000000-0008-0000-0200-00008710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32" name="AutoShape 160" descr="nengda.png">
          <a:extLst>
            <a:ext uri="{FF2B5EF4-FFF2-40B4-BE49-F238E27FC236}">
              <a16:creationId xmlns:a16="http://schemas.microsoft.com/office/drawing/2014/main" id="{00000000-0008-0000-0200-00008810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33" name="AutoShape 161" descr="BBG2.PNG">
          <a:extLst>
            <a:ext uri="{FF2B5EF4-FFF2-40B4-BE49-F238E27FC236}">
              <a16:creationId xmlns:a16="http://schemas.microsoft.com/office/drawing/2014/main" id="{00000000-0008-0000-0200-00008910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34" name="AutoShape 162" descr="BBG1.PNG">
          <a:extLst>
            <a:ext uri="{FF2B5EF4-FFF2-40B4-BE49-F238E27FC236}">
              <a16:creationId xmlns:a16="http://schemas.microsoft.com/office/drawing/2014/main" id="{00000000-0008-0000-0200-00008A10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35" name="AutoShape 163" descr="BBG-2.PNG">
          <a:extLst>
            <a:ext uri="{FF2B5EF4-FFF2-40B4-BE49-F238E27FC236}">
              <a16:creationId xmlns:a16="http://schemas.microsoft.com/office/drawing/2014/main" id="{00000000-0008-0000-0200-00008B10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36" name="AutoShape 164" descr="BBG.PNG">
          <a:extLst>
            <a:ext uri="{FF2B5EF4-FFF2-40B4-BE49-F238E27FC236}">
              <a16:creationId xmlns:a16="http://schemas.microsoft.com/office/drawing/2014/main" id="{00000000-0008-0000-0200-00008C10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37" name="AutoShape 165" descr="擷取2t+1.PNG">
          <a:extLst>
            <a:ext uri="{FF2B5EF4-FFF2-40B4-BE49-F238E27FC236}">
              <a16:creationId xmlns:a16="http://schemas.microsoft.com/office/drawing/2014/main" id="{00000000-0008-0000-0200-00008D10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38" name="AutoShape 166" descr="擷取t+1.PNG">
          <a:extLst>
            <a:ext uri="{FF2B5EF4-FFF2-40B4-BE49-F238E27FC236}">
              <a16:creationId xmlns:a16="http://schemas.microsoft.com/office/drawing/2014/main" id="{00000000-0008-0000-0200-00008E10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39" name="AutoShape 167" descr="FL.png">
          <a:extLst>
            <a:ext uri="{FF2B5EF4-FFF2-40B4-BE49-F238E27FC236}">
              <a16:creationId xmlns:a16="http://schemas.microsoft.com/office/drawing/2014/main" id="{00000000-0008-0000-0200-00008F10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40" name="AutoShape 168" descr="BBG2.PNG">
          <a:extLst>
            <a:ext uri="{FF2B5EF4-FFF2-40B4-BE49-F238E27FC236}">
              <a16:creationId xmlns:a16="http://schemas.microsoft.com/office/drawing/2014/main" id="{00000000-0008-0000-0200-00009010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41" name="AutoShape 169" descr="BBG1.PNG">
          <a:extLst>
            <a:ext uri="{FF2B5EF4-FFF2-40B4-BE49-F238E27FC236}">
              <a16:creationId xmlns:a16="http://schemas.microsoft.com/office/drawing/2014/main" id="{00000000-0008-0000-0200-00009110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42" name="AutoShape 170" descr="image.png">
          <a:extLst>
            <a:ext uri="{FF2B5EF4-FFF2-40B4-BE49-F238E27FC236}">
              <a16:creationId xmlns:a16="http://schemas.microsoft.com/office/drawing/2014/main" id="{00000000-0008-0000-0200-00009210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243" name="AutoShape 171" descr="image.png">
          <a:extLst>
            <a:ext uri="{FF2B5EF4-FFF2-40B4-BE49-F238E27FC236}">
              <a16:creationId xmlns:a16="http://schemas.microsoft.com/office/drawing/2014/main" id="{00000000-0008-0000-0200-00009310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244" name="AutoShape 172" descr="image.png">
          <a:extLst>
            <a:ext uri="{FF2B5EF4-FFF2-40B4-BE49-F238E27FC236}">
              <a16:creationId xmlns:a16="http://schemas.microsoft.com/office/drawing/2014/main" id="{00000000-0008-0000-0200-00009410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45" name="AutoShape 173" descr="6062df7bf1c3c875031baef91c671c9.png">
          <a:extLst>
            <a:ext uri="{FF2B5EF4-FFF2-40B4-BE49-F238E27FC236}">
              <a16:creationId xmlns:a16="http://schemas.microsoft.com/office/drawing/2014/main" id="{00000000-0008-0000-0200-00009510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46" name="AutoShape 174" descr="image.png">
          <a:extLst>
            <a:ext uri="{FF2B5EF4-FFF2-40B4-BE49-F238E27FC236}">
              <a16:creationId xmlns:a16="http://schemas.microsoft.com/office/drawing/2014/main" id="{00000000-0008-0000-0200-00009610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247" name="AutoShape 175" descr="be1a0baa53ed2bd38beb8395eee3c90.jpg">
          <a:extLst>
            <a:ext uri="{FF2B5EF4-FFF2-40B4-BE49-F238E27FC236}">
              <a16:creationId xmlns:a16="http://schemas.microsoft.com/office/drawing/2014/main" id="{00000000-0008-0000-0200-00009710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48" name="AutoShape 176" descr="image.png">
          <a:extLst>
            <a:ext uri="{FF2B5EF4-FFF2-40B4-BE49-F238E27FC236}">
              <a16:creationId xmlns:a16="http://schemas.microsoft.com/office/drawing/2014/main" id="{00000000-0008-0000-0200-00009810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249" name="AutoShape 177" descr="image.png">
          <a:extLst>
            <a:ext uri="{FF2B5EF4-FFF2-40B4-BE49-F238E27FC236}">
              <a16:creationId xmlns:a16="http://schemas.microsoft.com/office/drawing/2014/main" id="{00000000-0008-0000-0200-00009910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250" name="AutoShape 178" descr="image.png">
          <a:extLst>
            <a:ext uri="{FF2B5EF4-FFF2-40B4-BE49-F238E27FC236}">
              <a16:creationId xmlns:a16="http://schemas.microsoft.com/office/drawing/2014/main" id="{00000000-0008-0000-0200-00009A10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251" name="AutoShape 179" descr="image.png">
          <a:extLst>
            <a:ext uri="{FF2B5EF4-FFF2-40B4-BE49-F238E27FC236}">
              <a16:creationId xmlns:a16="http://schemas.microsoft.com/office/drawing/2014/main" id="{00000000-0008-0000-0200-00009B10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4252" name="AutoShape 180" descr="image.png">
          <a:extLst>
            <a:ext uri="{FF2B5EF4-FFF2-40B4-BE49-F238E27FC236}">
              <a16:creationId xmlns:a16="http://schemas.microsoft.com/office/drawing/2014/main" id="{00000000-0008-0000-0200-00009C10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53" name="AutoShape 181" descr="f801b01029da0c5f3c5aa99dfd7d0e6.png">
          <a:extLst>
            <a:ext uri="{FF2B5EF4-FFF2-40B4-BE49-F238E27FC236}">
              <a16:creationId xmlns:a16="http://schemas.microsoft.com/office/drawing/2014/main" id="{00000000-0008-0000-0200-00009D10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54" name="AutoShape 182" descr="310f7e13780dd62dc842e08d5ba86d4.png">
          <a:extLst>
            <a:ext uri="{FF2B5EF4-FFF2-40B4-BE49-F238E27FC236}">
              <a16:creationId xmlns:a16="http://schemas.microsoft.com/office/drawing/2014/main" id="{00000000-0008-0000-0200-00009E10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55" name="AutoShape 183" descr="e66d421a5ee01f552c423489cd0b3af.png">
          <a:extLst>
            <a:ext uri="{FF2B5EF4-FFF2-40B4-BE49-F238E27FC236}">
              <a16:creationId xmlns:a16="http://schemas.microsoft.com/office/drawing/2014/main" id="{00000000-0008-0000-0200-00009F10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56" name="AutoShape 184" descr="擷取2.PNG">
          <a:extLst>
            <a:ext uri="{FF2B5EF4-FFF2-40B4-BE49-F238E27FC236}">
              <a16:creationId xmlns:a16="http://schemas.microsoft.com/office/drawing/2014/main" id="{00000000-0008-0000-0200-0000A010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57" name="AutoShape 185" descr="Snipaste_2023-08-10_19-08-15.png">
          <a:extLst>
            <a:ext uri="{FF2B5EF4-FFF2-40B4-BE49-F238E27FC236}">
              <a16:creationId xmlns:a16="http://schemas.microsoft.com/office/drawing/2014/main" id="{00000000-0008-0000-0200-0000A110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58" name="AutoShape 186" descr="擷取.PNG">
          <a:extLst>
            <a:ext uri="{FF2B5EF4-FFF2-40B4-BE49-F238E27FC236}">
              <a16:creationId xmlns:a16="http://schemas.microsoft.com/office/drawing/2014/main" id="{00000000-0008-0000-0200-0000A210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59" name="AutoShape 187" descr="CP.png">
          <a:extLst>
            <a:ext uri="{FF2B5EF4-FFF2-40B4-BE49-F238E27FC236}">
              <a16:creationId xmlns:a16="http://schemas.microsoft.com/office/drawing/2014/main" id="{00000000-0008-0000-0200-0000A310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60" name="AutoShape 188" descr="BBG2.JPG">
          <a:extLst>
            <a:ext uri="{FF2B5EF4-FFF2-40B4-BE49-F238E27FC236}">
              <a16:creationId xmlns:a16="http://schemas.microsoft.com/office/drawing/2014/main" id="{00000000-0008-0000-0200-0000A410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61" name="AutoShape 189" descr="内部poster.png">
          <a:extLst>
            <a:ext uri="{FF2B5EF4-FFF2-40B4-BE49-F238E27FC236}">
              <a16:creationId xmlns:a16="http://schemas.microsoft.com/office/drawing/2014/main" id="{00000000-0008-0000-0200-0000A510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4262" name="AutoShape 190" descr="内部新闻稿.png">
          <a:extLst>
            <a:ext uri="{FF2B5EF4-FFF2-40B4-BE49-F238E27FC236}">
              <a16:creationId xmlns:a16="http://schemas.microsoft.com/office/drawing/2014/main" id="{00000000-0008-0000-0200-0000A610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63" name="AutoShape 191" descr="BBG1.JPG">
          <a:extLst>
            <a:ext uri="{FF2B5EF4-FFF2-40B4-BE49-F238E27FC236}">
              <a16:creationId xmlns:a16="http://schemas.microsoft.com/office/drawing/2014/main" id="{00000000-0008-0000-0200-0000A710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64" name="AutoShape 192" descr="qianjiang.png">
          <a:extLst>
            <a:ext uri="{FF2B5EF4-FFF2-40B4-BE49-F238E27FC236}">
              <a16:creationId xmlns:a16="http://schemas.microsoft.com/office/drawing/2014/main" id="{00000000-0008-0000-0200-0000A810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65" name="AutoShape 193" descr="Qianjiang BBG2.PNG">
          <a:extLst>
            <a:ext uri="{FF2B5EF4-FFF2-40B4-BE49-F238E27FC236}">
              <a16:creationId xmlns:a16="http://schemas.microsoft.com/office/drawing/2014/main" id="{00000000-0008-0000-0200-0000A910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66" name="AutoShape 194" descr="qianjiang internal.png">
          <a:extLst>
            <a:ext uri="{FF2B5EF4-FFF2-40B4-BE49-F238E27FC236}">
              <a16:creationId xmlns:a16="http://schemas.microsoft.com/office/drawing/2014/main" id="{00000000-0008-0000-0200-0000AA10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67" name="AutoShape 195" descr="Qianjiang BBG1.PNG">
          <a:extLst>
            <a:ext uri="{FF2B5EF4-FFF2-40B4-BE49-F238E27FC236}">
              <a16:creationId xmlns:a16="http://schemas.microsoft.com/office/drawing/2014/main" id="{00000000-0008-0000-0200-0000AB10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68" name="AutoShape 196" descr="Snipaste_2023-08-24_15-59-03.png">
          <a:extLst>
            <a:ext uri="{FF2B5EF4-FFF2-40B4-BE49-F238E27FC236}">
              <a16:creationId xmlns:a16="http://schemas.microsoft.com/office/drawing/2014/main" id="{00000000-0008-0000-0200-0000AC10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69" name="AutoShape 197" descr="Snipaste_2023-08-24_15-58-52.png">
          <a:extLst>
            <a:ext uri="{FF2B5EF4-FFF2-40B4-BE49-F238E27FC236}">
              <a16:creationId xmlns:a16="http://schemas.microsoft.com/office/drawing/2014/main" id="{00000000-0008-0000-0200-0000AD10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270" name="AutoShape 198" descr="ee7a2157a7f84de7d559328ea7e503d.jpg">
          <a:extLst>
            <a:ext uri="{FF2B5EF4-FFF2-40B4-BE49-F238E27FC236}">
              <a16:creationId xmlns:a16="http://schemas.microsoft.com/office/drawing/2014/main" id="{00000000-0008-0000-0200-0000AE10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71" name="AutoShape 199" descr="Snipaste_2023-09-26_15-35-09.png">
          <a:extLst>
            <a:ext uri="{FF2B5EF4-FFF2-40B4-BE49-F238E27FC236}">
              <a16:creationId xmlns:a16="http://schemas.microsoft.com/office/drawing/2014/main" id="{00000000-0008-0000-0200-0000AF10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72" name="AutoShape 200" descr="87ecec28ab164685a9462ffbd75b3df.png">
          <a:extLst>
            <a:ext uri="{FF2B5EF4-FFF2-40B4-BE49-F238E27FC236}">
              <a16:creationId xmlns:a16="http://schemas.microsoft.com/office/drawing/2014/main" id="{00000000-0008-0000-0200-0000B010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73" name="AutoShape 201" descr="Snipaste_2023-09-26_15-34-21.png">
          <a:extLst>
            <a:ext uri="{FF2B5EF4-FFF2-40B4-BE49-F238E27FC236}">
              <a16:creationId xmlns:a16="http://schemas.microsoft.com/office/drawing/2014/main" id="{00000000-0008-0000-0200-0000B110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274" name="AutoShape 202" descr="Project Frame - OMAS.png">
          <a:extLst>
            <a:ext uri="{FF2B5EF4-FFF2-40B4-BE49-F238E27FC236}">
              <a16:creationId xmlns:a16="http://schemas.microsoft.com/office/drawing/2014/main" id="{00000000-0008-0000-0200-0000B210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75" name="AutoShape 203" descr="海盐国资.png">
          <a:extLst>
            <a:ext uri="{FF2B5EF4-FFF2-40B4-BE49-F238E27FC236}">
              <a16:creationId xmlns:a16="http://schemas.microsoft.com/office/drawing/2014/main" id="{00000000-0008-0000-0200-0000B310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76" name="AutoShape 204" descr="BBG2.PNG">
          <a:extLst>
            <a:ext uri="{FF2B5EF4-FFF2-40B4-BE49-F238E27FC236}">
              <a16:creationId xmlns:a16="http://schemas.microsoft.com/office/drawing/2014/main" id="{00000000-0008-0000-0200-0000B410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77" name="AutoShape 205" descr="poster.png">
          <a:extLst>
            <a:ext uri="{FF2B5EF4-FFF2-40B4-BE49-F238E27FC236}">
              <a16:creationId xmlns:a16="http://schemas.microsoft.com/office/drawing/2014/main" id="{00000000-0008-0000-0200-0000B510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78" name="AutoShape 206" descr="BBG1.PNG">
          <a:extLst>
            <a:ext uri="{FF2B5EF4-FFF2-40B4-BE49-F238E27FC236}">
              <a16:creationId xmlns:a16="http://schemas.microsoft.com/office/drawing/2014/main" id="{00000000-0008-0000-0200-0000B610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79" name="AutoShape 207" descr="SA.png">
          <a:extLst>
            <a:ext uri="{FF2B5EF4-FFF2-40B4-BE49-F238E27FC236}">
              <a16:creationId xmlns:a16="http://schemas.microsoft.com/office/drawing/2014/main" id="{00000000-0008-0000-0200-0000B710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80" name="AutoShape 208" descr="BBG1.PNG">
          <a:extLst>
            <a:ext uri="{FF2B5EF4-FFF2-40B4-BE49-F238E27FC236}">
              <a16:creationId xmlns:a16="http://schemas.microsoft.com/office/drawing/2014/main" id="{00000000-0008-0000-0200-0000B810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81" name="AutoShape 209" descr="poster.jpg">
          <a:extLst>
            <a:ext uri="{FF2B5EF4-FFF2-40B4-BE49-F238E27FC236}">
              <a16:creationId xmlns:a16="http://schemas.microsoft.com/office/drawing/2014/main" id="{00000000-0008-0000-0200-0000B910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82" name="AutoShape 210" descr="BBG.PNG">
          <a:extLst>
            <a:ext uri="{FF2B5EF4-FFF2-40B4-BE49-F238E27FC236}">
              <a16:creationId xmlns:a16="http://schemas.microsoft.com/office/drawing/2014/main" id="{00000000-0008-0000-0200-0000BA10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83" name="AutoShape 211" descr="BBG 2.PNG">
          <a:extLst>
            <a:ext uri="{FF2B5EF4-FFF2-40B4-BE49-F238E27FC236}">
              <a16:creationId xmlns:a16="http://schemas.microsoft.com/office/drawing/2014/main" id="{00000000-0008-0000-0200-0000BB10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84" name="AutoShape 212" descr="Project Gold Valley VIII - 分行联动新闻稿.png">
          <a:extLst>
            <a:ext uri="{FF2B5EF4-FFF2-40B4-BE49-F238E27FC236}">
              <a16:creationId xmlns:a16="http://schemas.microsoft.com/office/drawing/2014/main" id="{00000000-0008-0000-0200-0000BC10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85" name="AutoShape 213" descr="BBG 1.PNG">
          <a:extLst>
            <a:ext uri="{FF2B5EF4-FFF2-40B4-BE49-F238E27FC236}">
              <a16:creationId xmlns:a16="http://schemas.microsoft.com/office/drawing/2014/main" id="{00000000-0008-0000-0200-0000BD10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286" name="AutoShape 214" descr="乌鲁木齐高新投.png">
          <a:extLst>
            <a:ext uri="{FF2B5EF4-FFF2-40B4-BE49-F238E27FC236}">
              <a16:creationId xmlns:a16="http://schemas.microsoft.com/office/drawing/2014/main" id="{00000000-0008-0000-0200-0000BE10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87" name="AutoShape 215" descr="BBG2.PNG">
          <a:extLst>
            <a:ext uri="{FF2B5EF4-FFF2-40B4-BE49-F238E27FC236}">
              <a16:creationId xmlns:a16="http://schemas.microsoft.com/office/drawing/2014/main" id="{00000000-0008-0000-0200-0000BF10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88" name="AutoShape 216" descr="BBG1.PNG">
          <a:extLst>
            <a:ext uri="{FF2B5EF4-FFF2-40B4-BE49-F238E27FC236}">
              <a16:creationId xmlns:a16="http://schemas.microsoft.com/office/drawing/2014/main" id="{00000000-0008-0000-0200-0000C010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289" name="AutoShape 217" descr="poster.jpg">
          <a:extLst>
            <a:ext uri="{FF2B5EF4-FFF2-40B4-BE49-F238E27FC236}">
              <a16:creationId xmlns:a16="http://schemas.microsoft.com/office/drawing/2014/main" id="{00000000-0008-0000-0200-0000C110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90" name="AutoShape 218" descr="Qilin2.PNG">
          <a:extLst>
            <a:ext uri="{FF2B5EF4-FFF2-40B4-BE49-F238E27FC236}">
              <a16:creationId xmlns:a16="http://schemas.microsoft.com/office/drawing/2014/main" id="{00000000-0008-0000-0200-0000C210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91" name="AutoShape 219" descr="image.png">
          <a:extLst>
            <a:ext uri="{FF2B5EF4-FFF2-40B4-BE49-F238E27FC236}">
              <a16:creationId xmlns:a16="http://schemas.microsoft.com/office/drawing/2014/main" id="{00000000-0008-0000-0200-0000C310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92" name="AutoShape 220" descr="Qilin.PNG">
          <a:extLst>
            <a:ext uri="{FF2B5EF4-FFF2-40B4-BE49-F238E27FC236}">
              <a16:creationId xmlns:a16="http://schemas.microsoft.com/office/drawing/2014/main" id="{00000000-0008-0000-0200-0000C410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293" name="AutoShape 221" descr="image.png">
          <a:extLst>
            <a:ext uri="{FF2B5EF4-FFF2-40B4-BE49-F238E27FC236}">
              <a16:creationId xmlns:a16="http://schemas.microsoft.com/office/drawing/2014/main" id="{00000000-0008-0000-0200-0000C510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94" name="AutoShape 222" descr="Snipaste_2023-09-26_15-36-20.png">
          <a:extLst>
            <a:ext uri="{FF2B5EF4-FFF2-40B4-BE49-F238E27FC236}">
              <a16:creationId xmlns:a16="http://schemas.microsoft.com/office/drawing/2014/main" id="{00000000-0008-0000-0200-0000C610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95" name="AutoShape 223" descr="c1276cf0416fb0bc8cee4470fcf4a96.png">
          <a:extLst>
            <a:ext uri="{FF2B5EF4-FFF2-40B4-BE49-F238E27FC236}">
              <a16:creationId xmlns:a16="http://schemas.microsoft.com/office/drawing/2014/main" id="{00000000-0008-0000-0200-0000C710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296" name="AutoShape 224" descr="Snipaste_2023-09-26_15-35-47.png">
          <a:extLst>
            <a:ext uri="{FF2B5EF4-FFF2-40B4-BE49-F238E27FC236}">
              <a16:creationId xmlns:a16="http://schemas.microsoft.com/office/drawing/2014/main" id="{00000000-0008-0000-0200-0000C810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297" name="AutoShape 225" descr="Qixin - OMAS.png">
          <a:extLst>
            <a:ext uri="{FF2B5EF4-FFF2-40B4-BE49-F238E27FC236}">
              <a16:creationId xmlns:a16="http://schemas.microsoft.com/office/drawing/2014/main" id="{00000000-0008-0000-0200-0000C910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298" name="AutoShape 226" descr="常德2.PNG">
          <a:extLst>
            <a:ext uri="{FF2B5EF4-FFF2-40B4-BE49-F238E27FC236}">
              <a16:creationId xmlns:a16="http://schemas.microsoft.com/office/drawing/2014/main" id="{00000000-0008-0000-0200-0000CA10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299" name="AutoShape 227" descr="image.png">
          <a:extLst>
            <a:ext uri="{FF2B5EF4-FFF2-40B4-BE49-F238E27FC236}">
              <a16:creationId xmlns:a16="http://schemas.microsoft.com/office/drawing/2014/main" id="{00000000-0008-0000-0200-0000CB10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00" name="AutoShape 228" descr="常德.PNG">
          <a:extLst>
            <a:ext uri="{FF2B5EF4-FFF2-40B4-BE49-F238E27FC236}">
              <a16:creationId xmlns:a16="http://schemas.microsoft.com/office/drawing/2014/main" id="{00000000-0008-0000-0200-0000CC10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301" name="AutoShape 229" descr="image.png">
          <a:extLst>
            <a:ext uri="{FF2B5EF4-FFF2-40B4-BE49-F238E27FC236}">
              <a16:creationId xmlns:a16="http://schemas.microsoft.com/office/drawing/2014/main" id="{00000000-0008-0000-0200-0000CD10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02" name="AutoShape 230" descr="8182.PNG">
          <a:extLst>
            <a:ext uri="{FF2B5EF4-FFF2-40B4-BE49-F238E27FC236}">
              <a16:creationId xmlns:a16="http://schemas.microsoft.com/office/drawing/2014/main" id="{00000000-0008-0000-0200-0000CE10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03" name="AutoShape 231" descr="image (3).png">
          <a:extLst>
            <a:ext uri="{FF2B5EF4-FFF2-40B4-BE49-F238E27FC236}">
              <a16:creationId xmlns:a16="http://schemas.microsoft.com/office/drawing/2014/main" id="{00000000-0008-0000-0200-0000CF10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04" name="AutoShape 232" descr="818.PNG">
          <a:extLst>
            <a:ext uri="{FF2B5EF4-FFF2-40B4-BE49-F238E27FC236}">
              <a16:creationId xmlns:a16="http://schemas.microsoft.com/office/drawing/2014/main" id="{00000000-0008-0000-0200-0000D010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305" name="AutoShape 233" descr="0b0a24791f72ba3554d3399700f980b.jpg">
          <a:extLst>
            <a:ext uri="{FF2B5EF4-FFF2-40B4-BE49-F238E27FC236}">
              <a16:creationId xmlns:a16="http://schemas.microsoft.com/office/drawing/2014/main" id="{00000000-0008-0000-0200-0000D110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3</xdr:row>
      <xdr:rowOff>0</xdr:rowOff>
    </xdr:from>
    <xdr:to>
      <xdr:col>64</xdr:col>
      <xdr:colOff>619125</xdr:colOff>
      <xdr:row>4</xdr:row>
      <xdr:rowOff>104775</xdr:rowOff>
    </xdr:to>
    <xdr:sp macro="" textlink="">
      <xdr:nvSpPr>
        <xdr:cNvPr id="4306" name="AutoShape 234" descr="d03a4f9e99c97130f605a081a391171.jpg">
          <a:extLst>
            <a:ext uri="{FF2B5EF4-FFF2-40B4-BE49-F238E27FC236}">
              <a16:creationId xmlns:a16="http://schemas.microsoft.com/office/drawing/2014/main" id="{00000000-0008-0000-0200-0000D210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307" name="AutoShape 235" descr="image.png">
          <a:extLst>
            <a:ext uri="{FF2B5EF4-FFF2-40B4-BE49-F238E27FC236}">
              <a16:creationId xmlns:a16="http://schemas.microsoft.com/office/drawing/2014/main" id="{00000000-0008-0000-0200-0000D310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08" name="AutoShape 236" descr="Camphor tree.PNG">
          <a:extLst>
            <a:ext uri="{FF2B5EF4-FFF2-40B4-BE49-F238E27FC236}">
              <a16:creationId xmlns:a16="http://schemas.microsoft.com/office/drawing/2014/main" id="{00000000-0008-0000-0200-0000D410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09" name="AutoShape 237" descr="image.png">
          <a:extLst>
            <a:ext uri="{FF2B5EF4-FFF2-40B4-BE49-F238E27FC236}">
              <a16:creationId xmlns:a16="http://schemas.microsoft.com/office/drawing/2014/main" id="{00000000-0008-0000-0200-0000D510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10" name="AutoShape 238" descr="SAMPHOR.PNG">
          <a:extLst>
            <a:ext uri="{FF2B5EF4-FFF2-40B4-BE49-F238E27FC236}">
              <a16:creationId xmlns:a16="http://schemas.microsoft.com/office/drawing/2014/main" id="{00000000-0008-0000-0200-0000D610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311" name="AutoShape 239" descr="image.png">
          <a:extLst>
            <a:ext uri="{FF2B5EF4-FFF2-40B4-BE49-F238E27FC236}">
              <a16:creationId xmlns:a16="http://schemas.microsoft.com/office/drawing/2014/main" id="{00000000-0008-0000-0200-0000D710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12" name="AutoShape 240" descr="上饶2.PNG">
          <a:extLst>
            <a:ext uri="{FF2B5EF4-FFF2-40B4-BE49-F238E27FC236}">
              <a16:creationId xmlns:a16="http://schemas.microsoft.com/office/drawing/2014/main" id="{00000000-0008-0000-0200-0000D810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13" name="AutoShape 241" descr="image.png">
          <a:extLst>
            <a:ext uri="{FF2B5EF4-FFF2-40B4-BE49-F238E27FC236}">
              <a16:creationId xmlns:a16="http://schemas.microsoft.com/office/drawing/2014/main" id="{00000000-0008-0000-0200-0000D910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14" name="AutoShape 242" descr="上饶.PNG">
          <a:extLst>
            <a:ext uri="{FF2B5EF4-FFF2-40B4-BE49-F238E27FC236}">
              <a16:creationId xmlns:a16="http://schemas.microsoft.com/office/drawing/2014/main" id="{00000000-0008-0000-0200-0000DA10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315" name="AutoShape 243" descr="image.png">
          <a:extLst>
            <a:ext uri="{FF2B5EF4-FFF2-40B4-BE49-F238E27FC236}">
              <a16:creationId xmlns:a16="http://schemas.microsoft.com/office/drawing/2014/main" id="{00000000-0008-0000-0200-0000DB10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316" name="AutoShape 244" descr="SA2.png">
          <a:extLst>
            <a:ext uri="{FF2B5EF4-FFF2-40B4-BE49-F238E27FC236}">
              <a16:creationId xmlns:a16="http://schemas.microsoft.com/office/drawing/2014/main" id="{00000000-0008-0000-0200-0000DC10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317" name="AutoShape 245" descr="SA1.png">
          <a:extLst>
            <a:ext uri="{FF2B5EF4-FFF2-40B4-BE49-F238E27FC236}">
              <a16:creationId xmlns:a16="http://schemas.microsoft.com/office/drawing/2014/main" id="{00000000-0008-0000-0200-0000DD10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18" name="AutoShape 246" descr="BBG 2.png">
          <a:extLst>
            <a:ext uri="{FF2B5EF4-FFF2-40B4-BE49-F238E27FC236}">
              <a16:creationId xmlns:a16="http://schemas.microsoft.com/office/drawing/2014/main" id="{00000000-0008-0000-0200-0000DE10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19" name="AutoShape 247" descr="poster.png">
          <a:extLst>
            <a:ext uri="{FF2B5EF4-FFF2-40B4-BE49-F238E27FC236}">
              <a16:creationId xmlns:a16="http://schemas.microsoft.com/office/drawing/2014/main" id="{00000000-0008-0000-0200-0000DF10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20" name="AutoShape 248" descr="BBG 1.PNG">
          <a:extLst>
            <a:ext uri="{FF2B5EF4-FFF2-40B4-BE49-F238E27FC236}">
              <a16:creationId xmlns:a16="http://schemas.microsoft.com/office/drawing/2014/main" id="{00000000-0008-0000-0200-0000E010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321" name="AutoShape 249" descr="OMAS信息流.png">
          <a:extLst>
            <a:ext uri="{FF2B5EF4-FFF2-40B4-BE49-F238E27FC236}">
              <a16:creationId xmlns:a16="http://schemas.microsoft.com/office/drawing/2014/main" id="{00000000-0008-0000-0200-0000E110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22" name="AutoShape 250" descr="西安经发.PNG">
          <a:extLst>
            <a:ext uri="{FF2B5EF4-FFF2-40B4-BE49-F238E27FC236}">
              <a16:creationId xmlns:a16="http://schemas.microsoft.com/office/drawing/2014/main" id="{00000000-0008-0000-0200-0000E210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23" name="AutoShape 251" descr="西安经发2.PNG">
          <a:extLst>
            <a:ext uri="{FF2B5EF4-FFF2-40B4-BE49-F238E27FC236}">
              <a16:creationId xmlns:a16="http://schemas.microsoft.com/office/drawing/2014/main" id="{00000000-0008-0000-0200-0000E310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324" name="AutoShape 252" descr="image.png">
          <a:extLst>
            <a:ext uri="{FF2B5EF4-FFF2-40B4-BE49-F238E27FC236}">
              <a16:creationId xmlns:a16="http://schemas.microsoft.com/office/drawing/2014/main" id="{00000000-0008-0000-0200-0000E410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325" name="AutoShape 253" descr="SA1.png">
          <a:extLst>
            <a:ext uri="{FF2B5EF4-FFF2-40B4-BE49-F238E27FC236}">
              <a16:creationId xmlns:a16="http://schemas.microsoft.com/office/drawing/2014/main" id="{00000000-0008-0000-0200-0000E510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326" name="AutoShape 254" descr="SA2.png">
          <a:extLst>
            <a:ext uri="{FF2B5EF4-FFF2-40B4-BE49-F238E27FC236}">
              <a16:creationId xmlns:a16="http://schemas.microsoft.com/office/drawing/2014/main" id="{00000000-0008-0000-0200-0000E610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27" name="AutoShape 255" descr="BBG2.PNG">
          <a:extLst>
            <a:ext uri="{FF2B5EF4-FFF2-40B4-BE49-F238E27FC236}">
              <a16:creationId xmlns:a16="http://schemas.microsoft.com/office/drawing/2014/main" id="{00000000-0008-0000-0200-0000E710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28" name="AutoShape 256" descr="Project Tianfu Source 分行联动新闻稿.png">
          <a:extLst>
            <a:ext uri="{FF2B5EF4-FFF2-40B4-BE49-F238E27FC236}">
              <a16:creationId xmlns:a16="http://schemas.microsoft.com/office/drawing/2014/main" id="{00000000-0008-0000-0200-0000E810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29" name="AutoShape 257" descr="BBG1.PNG">
          <a:extLst>
            <a:ext uri="{FF2B5EF4-FFF2-40B4-BE49-F238E27FC236}">
              <a16:creationId xmlns:a16="http://schemas.microsoft.com/office/drawing/2014/main" id="{00000000-0008-0000-0200-0000E910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330" name="AutoShape 258" descr="都江堰城投OMAS.png">
          <a:extLst>
            <a:ext uri="{FF2B5EF4-FFF2-40B4-BE49-F238E27FC236}">
              <a16:creationId xmlns:a16="http://schemas.microsoft.com/office/drawing/2014/main" id="{00000000-0008-0000-0200-0000EA10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331" name="AutoShape 259" descr="SA1.png">
          <a:extLst>
            <a:ext uri="{FF2B5EF4-FFF2-40B4-BE49-F238E27FC236}">
              <a16:creationId xmlns:a16="http://schemas.microsoft.com/office/drawing/2014/main" id="{00000000-0008-0000-0200-0000EB100000}"/>
            </a:ext>
          </a:extLst>
        </xdr:cNvPr>
        <xdr:cNvSpPr>
          <a:spLocks noChangeAspect="1" noChangeArrowheads="1"/>
        </xdr:cNvSpPr>
      </xdr:nvSpPr>
      <xdr:spPr bwMode="auto">
        <a:xfrm>
          <a:off x="511302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32" name="AutoShape 260" descr="BBG2.PNG">
          <a:extLst>
            <a:ext uri="{FF2B5EF4-FFF2-40B4-BE49-F238E27FC236}">
              <a16:creationId xmlns:a16="http://schemas.microsoft.com/office/drawing/2014/main" id="{00000000-0008-0000-0200-0000EC100000}"/>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33" name="AutoShape 261" descr="poster.png">
          <a:extLst>
            <a:ext uri="{FF2B5EF4-FFF2-40B4-BE49-F238E27FC236}">
              <a16:creationId xmlns:a16="http://schemas.microsoft.com/office/drawing/2014/main" id="{00000000-0008-0000-0200-0000ED100000}"/>
            </a:ext>
          </a:extLst>
        </xdr:cNvPr>
        <xdr:cNvSpPr>
          <a:spLocks noChangeAspect="1" noChangeArrowheads="1"/>
        </xdr:cNvSpPr>
      </xdr:nvSpPr>
      <xdr:spPr bwMode="auto">
        <a:xfrm>
          <a:off x="6940867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34" name="AutoShape 262" descr="BBG1.PNG">
          <a:extLst>
            <a:ext uri="{FF2B5EF4-FFF2-40B4-BE49-F238E27FC236}">
              <a16:creationId xmlns:a16="http://schemas.microsoft.com/office/drawing/2014/main" id="{00000000-0008-0000-0200-0000EE10000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335" name="AutoShape 263" descr="OMAS.png">
          <a:extLst>
            <a:ext uri="{FF2B5EF4-FFF2-40B4-BE49-F238E27FC236}">
              <a16:creationId xmlns:a16="http://schemas.microsoft.com/office/drawing/2014/main" id="{00000000-0008-0000-0200-0000EF10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36" name="AutoShape 264" descr="ceda201c2ff5b1145b62933b256fac4.png">
          <a:extLst>
            <a:ext uri="{FF2B5EF4-FFF2-40B4-BE49-F238E27FC236}">
              <a16:creationId xmlns:a16="http://schemas.microsoft.com/office/drawing/2014/main" id="{00000000-0008-0000-0200-0000F0100000}"/>
            </a:ext>
          </a:extLst>
        </xdr:cNvPr>
        <xdr:cNvSpPr>
          <a:spLocks noChangeAspect="1" noChangeArrowheads="1"/>
        </xdr:cNvSpPr>
      </xdr:nvSpPr>
      <xdr:spPr bwMode="auto">
        <a:xfrm>
          <a:off x="69408675" y="1885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337" name="AutoShape 265" descr="a93e849e84dba7ae6b73febcb3cbc6e.jpg">
          <a:extLst>
            <a:ext uri="{FF2B5EF4-FFF2-40B4-BE49-F238E27FC236}">
              <a16:creationId xmlns:a16="http://schemas.microsoft.com/office/drawing/2014/main" id="{00000000-0008-0000-0200-0000F1100000}"/>
            </a:ext>
          </a:extLst>
        </xdr:cNvPr>
        <xdr:cNvSpPr>
          <a:spLocks noChangeAspect="1" noChangeArrowheads="1"/>
        </xdr:cNvSpPr>
      </xdr:nvSpPr>
      <xdr:spPr bwMode="auto">
        <a:xfrm>
          <a:off x="113023650" y="1885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338" name="AutoShape 266" descr="OMAS capscreen 1.png">
          <a:extLst>
            <a:ext uri="{FF2B5EF4-FFF2-40B4-BE49-F238E27FC236}">
              <a16:creationId xmlns:a16="http://schemas.microsoft.com/office/drawing/2014/main" id="{00000000-0008-0000-0200-0000F2100000}"/>
            </a:ext>
          </a:extLst>
        </xdr:cNvPr>
        <xdr:cNvSpPr>
          <a:spLocks noChangeAspect="1" noChangeArrowheads="1"/>
        </xdr:cNvSpPr>
      </xdr:nvSpPr>
      <xdr:spPr bwMode="auto">
        <a:xfrm>
          <a:off x="118386225" y="1885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4339" name="AutoShape 267" descr="OMAS capscreen 2.png">
          <a:extLst>
            <a:ext uri="{FF2B5EF4-FFF2-40B4-BE49-F238E27FC236}">
              <a16:creationId xmlns:a16="http://schemas.microsoft.com/office/drawing/2014/main" id="{00000000-0008-0000-0200-0000F3100000}"/>
            </a:ext>
          </a:extLst>
        </xdr:cNvPr>
        <xdr:cNvSpPr>
          <a:spLocks noChangeAspect="1" noChangeArrowheads="1"/>
        </xdr:cNvSpPr>
      </xdr:nvSpPr>
      <xdr:spPr bwMode="auto">
        <a:xfrm>
          <a:off x="118700550" y="1885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40" name="AutoShape 268" descr="建设银行1.png">
          <a:extLst>
            <a:ext uri="{FF2B5EF4-FFF2-40B4-BE49-F238E27FC236}">
              <a16:creationId xmlns:a16="http://schemas.microsoft.com/office/drawing/2014/main" id="{00000000-0008-0000-0200-0000F4100000}"/>
            </a:ext>
          </a:extLst>
        </xdr:cNvPr>
        <xdr:cNvSpPr>
          <a:spLocks noChangeAspect="1" noChangeArrowheads="1"/>
        </xdr:cNvSpPr>
      </xdr:nvSpPr>
      <xdr:spPr bwMode="auto">
        <a:xfrm>
          <a:off x="6873240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3</xdr:row>
      <xdr:rowOff>0</xdr:rowOff>
    </xdr:from>
    <xdr:to>
      <xdr:col>50</xdr:col>
      <xdr:colOff>619125</xdr:colOff>
      <xdr:row>4</xdr:row>
      <xdr:rowOff>104775</xdr:rowOff>
    </xdr:to>
    <xdr:sp macro="" textlink="">
      <xdr:nvSpPr>
        <xdr:cNvPr id="4341" name="AutoShape 269" descr="擷取2.PNG">
          <a:extLst>
            <a:ext uri="{FF2B5EF4-FFF2-40B4-BE49-F238E27FC236}">
              <a16:creationId xmlns:a16="http://schemas.microsoft.com/office/drawing/2014/main" id="{00000000-0008-0000-0200-0000F5100000}"/>
            </a:ext>
          </a:extLst>
        </xdr:cNvPr>
        <xdr:cNvSpPr>
          <a:spLocks noChangeAspect="1" noChangeArrowheads="1"/>
        </xdr:cNvSpPr>
      </xdr:nvSpPr>
      <xdr:spPr bwMode="auto">
        <a:xfrm>
          <a:off x="690467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3</xdr:row>
      <xdr:rowOff>0</xdr:rowOff>
    </xdr:from>
    <xdr:to>
      <xdr:col>51</xdr:col>
      <xdr:colOff>257175</xdr:colOff>
      <xdr:row>4</xdr:row>
      <xdr:rowOff>104775</xdr:rowOff>
    </xdr:to>
    <xdr:sp macro="" textlink="">
      <xdr:nvSpPr>
        <xdr:cNvPr id="4342" name="AutoShape 270" descr="擷取4.PNG">
          <a:extLst>
            <a:ext uri="{FF2B5EF4-FFF2-40B4-BE49-F238E27FC236}">
              <a16:creationId xmlns:a16="http://schemas.microsoft.com/office/drawing/2014/main" id="{00000000-0008-0000-0200-0000F6100000}"/>
            </a:ext>
          </a:extLst>
        </xdr:cNvPr>
        <xdr:cNvSpPr>
          <a:spLocks noChangeAspect="1" noChangeArrowheads="1"/>
        </xdr:cNvSpPr>
      </xdr:nvSpPr>
      <xdr:spPr bwMode="auto">
        <a:xfrm>
          <a:off x="693610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43" name="AutoShape 271" descr="擷取3.PNG">
          <a:extLst>
            <a:ext uri="{FF2B5EF4-FFF2-40B4-BE49-F238E27FC236}">
              <a16:creationId xmlns:a16="http://schemas.microsoft.com/office/drawing/2014/main" id="{00000000-0008-0000-0200-0000F7100000}"/>
            </a:ext>
          </a:extLst>
        </xdr:cNvPr>
        <xdr:cNvSpPr>
          <a:spLocks noChangeAspect="1" noChangeArrowheads="1"/>
        </xdr:cNvSpPr>
      </xdr:nvSpPr>
      <xdr:spPr bwMode="auto">
        <a:xfrm>
          <a:off x="1122521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3</xdr:row>
      <xdr:rowOff>0</xdr:rowOff>
    </xdr:from>
    <xdr:to>
      <xdr:col>63</xdr:col>
      <xdr:colOff>619125</xdr:colOff>
      <xdr:row>4</xdr:row>
      <xdr:rowOff>104775</xdr:rowOff>
    </xdr:to>
    <xdr:sp macro="" textlink="">
      <xdr:nvSpPr>
        <xdr:cNvPr id="4344" name="AutoShape 272" descr="擷取5.PNG">
          <a:extLst>
            <a:ext uri="{FF2B5EF4-FFF2-40B4-BE49-F238E27FC236}">
              <a16:creationId xmlns:a16="http://schemas.microsoft.com/office/drawing/2014/main" id="{00000000-0008-0000-0200-0000F8100000}"/>
            </a:ext>
          </a:extLst>
        </xdr:cNvPr>
        <xdr:cNvSpPr>
          <a:spLocks noChangeAspect="1" noChangeArrowheads="1"/>
        </xdr:cNvSpPr>
      </xdr:nvSpPr>
      <xdr:spPr bwMode="auto">
        <a:xfrm>
          <a:off x="1125664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3</xdr:row>
      <xdr:rowOff>0</xdr:rowOff>
    </xdr:from>
    <xdr:to>
      <xdr:col>64</xdr:col>
      <xdr:colOff>161925</xdr:colOff>
      <xdr:row>4</xdr:row>
      <xdr:rowOff>104775</xdr:rowOff>
    </xdr:to>
    <xdr:sp macro="" textlink="">
      <xdr:nvSpPr>
        <xdr:cNvPr id="4345" name="AutoShape 273" descr="擷取.PNG">
          <a:extLst>
            <a:ext uri="{FF2B5EF4-FFF2-40B4-BE49-F238E27FC236}">
              <a16:creationId xmlns:a16="http://schemas.microsoft.com/office/drawing/2014/main" id="{00000000-0008-0000-0200-0000F9100000}"/>
            </a:ext>
          </a:extLst>
        </xdr:cNvPr>
        <xdr:cNvSpPr>
          <a:spLocks noChangeAspect="1" noChangeArrowheads="1"/>
        </xdr:cNvSpPr>
      </xdr:nvSpPr>
      <xdr:spPr bwMode="auto">
        <a:xfrm>
          <a:off x="1128807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346" name="AutoShape 274" descr="[for review] Project Accord - poster - v2.jpg">
          <a:extLst>
            <a:ext uri="{FF2B5EF4-FFF2-40B4-BE49-F238E27FC236}">
              <a16:creationId xmlns:a16="http://schemas.microsoft.com/office/drawing/2014/main" id="{00000000-0008-0000-0200-0000FA100000}"/>
            </a:ext>
          </a:extLst>
        </xdr:cNvPr>
        <xdr:cNvSpPr>
          <a:spLocks noChangeAspect="1" noChangeArrowheads="1"/>
        </xdr:cNvSpPr>
      </xdr:nvSpPr>
      <xdr:spPr bwMode="auto">
        <a:xfrm>
          <a:off x="1130236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347" name="AutoShape 275" descr="image.png">
          <a:extLst>
            <a:ext uri="{FF2B5EF4-FFF2-40B4-BE49-F238E27FC236}">
              <a16:creationId xmlns:a16="http://schemas.microsoft.com/office/drawing/2014/main" id="{00000000-0008-0000-0200-0000FB100000}"/>
            </a:ext>
          </a:extLst>
        </xdr:cNvPr>
        <xdr:cNvSpPr>
          <a:spLocks noChangeAspect="1" noChangeArrowheads="1"/>
        </xdr:cNvSpPr>
      </xdr:nvSpPr>
      <xdr:spPr bwMode="auto">
        <a:xfrm>
          <a:off x="1183862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4348" name="AutoShape 276" descr="image.png">
          <a:extLst>
            <a:ext uri="{FF2B5EF4-FFF2-40B4-BE49-F238E27FC236}">
              <a16:creationId xmlns:a16="http://schemas.microsoft.com/office/drawing/2014/main" id="{00000000-0008-0000-0200-0000FC100000}"/>
            </a:ext>
          </a:extLst>
        </xdr:cNvPr>
        <xdr:cNvSpPr>
          <a:spLocks noChangeAspect="1" noChangeArrowheads="1"/>
        </xdr:cNvSpPr>
      </xdr:nvSpPr>
      <xdr:spPr bwMode="auto">
        <a:xfrm>
          <a:off x="1187005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4349" name="AutoShape 277" descr="image.png">
          <a:extLst>
            <a:ext uri="{FF2B5EF4-FFF2-40B4-BE49-F238E27FC236}">
              <a16:creationId xmlns:a16="http://schemas.microsoft.com/office/drawing/2014/main" id="{00000000-0008-0000-0200-0000FD100000}"/>
            </a:ext>
          </a:extLst>
        </xdr:cNvPr>
        <xdr:cNvSpPr>
          <a:spLocks noChangeAspect="1" noChangeArrowheads="1"/>
        </xdr:cNvSpPr>
      </xdr:nvSpPr>
      <xdr:spPr bwMode="auto">
        <a:xfrm>
          <a:off x="1190148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50" name="AutoShape 278" descr="957f40d8ec73577ca202d7dbd526c4f.png">
          <a:extLst>
            <a:ext uri="{FF2B5EF4-FFF2-40B4-BE49-F238E27FC236}">
              <a16:creationId xmlns:a16="http://schemas.microsoft.com/office/drawing/2014/main" id="{00000000-0008-0000-0200-0000FE100000}"/>
            </a:ext>
          </a:extLst>
        </xdr:cNvPr>
        <xdr:cNvSpPr>
          <a:spLocks noChangeAspect="1" noChangeArrowheads="1"/>
        </xdr:cNvSpPr>
      </xdr:nvSpPr>
      <xdr:spPr bwMode="auto">
        <a:xfrm>
          <a:off x="69408675"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351" name="AutoShape 279" descr="978181bb81286bfc6306654ef7679f6.jpg">
          <a:extLst>
            <a:ext uri="{FF2B5EF4-FFF2-40B4-BE49-F238E27FC236}">
              <a16:creationId xmlns:a16="http://schemas.microsoft.com/office/drawing/2014/main" id="{00000000-0008-0000-0200-0000FF100000}"/>
            </a:ext>
          </a:extLst>
        </xdr:cNvPr>
        <xdr:cNvSpPr>
          <a:spLocks noChangeAspect="1" noChangeArrowheads="1"/>
        </xdr:cNvSpPr>
      </xdr:nvSpPr>
      <xdr:spPr bwMode="auto">
        <a:xfrm>
          <a:off x="113023650"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352" name="AutoShape 280" descr="OMAS capscreen 2.png">
          <a:extLst>
            <a:ext uri="{FF2B5EF4-FFF2-40B4-BE49-F238E27FC236}">
              <a16:creationId xmlns:a16="http://schemas.microsoft.com/office/drawing/2014/main" id="{00000000-0008-0000-0200-000000110000}"/>
            </a:ext>
          </a:extLst>
        </xdr:cNvPr>
        <xdr:cNvSpPr>
          <a:spLocks noChangeAspect="1" noChangeArrowheads="1"/>
        </xdr:cNvSpPr>
      </xdr:nvSpPr>
      <xdr:spPr bwMode="auto">
        <a:xfrm>
          <a:off x="118386225"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4353" name="AutoShape 281" descr="OMAS capscreen 1.png">
          <a:extLst>
            <a:ext uri="{FF2B5EF4-FFF2-40B4-BE49-F238E27FC236}">
              <a16:creationId xmlns:a16="http://schemas.microsoft.com/office/drawing/2014/main" id="{00000000-0008-0000-0200-000001110000}"/>
            </a:ext>
          </a:extLst>
        </xdr:cNvPr>
        <xdr:cNvSpPr>
          <a:spLocks noChangeAspect="1" noChangeArrowheads="1"/>
        </xdr:cNvSpPr>
      </xdr:nvSpPr>
      <xdr:spPr bwMode="auto">
        <a:xfrm>
          <a:off x="118700550"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4354" name="AutoShape 282" descr="OMAS capscreen 3.png">
          <a:extLst>
            <a:ext uri="{FF2B5EF4-FFF2-40B4-BE49-F238E27FC236}">
              <a16:creationId xmlns:a16="http://schemas.microsoft.com/office/drawing/2014/main" id="{00000000-0008-0000-0200-000002110000}"/>
            </a:ext>
          </a:extLst>
        </xdr:cNvPr>
        <xdr:cNvSpPr>
          <a:spLocks noChangeAspect="1" noChangeArrowheads="1"/>
        </xdr:cNvSpPr>
      </xdr:nvSpPr>
      <xdr:spPr bwMode="auto">
        <a:xfrm>
          <a:off x="119014875"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55" name="AutoShape 1" descr="螢幕擷取畫面 2023-06-12 181011.jpg">
          <a:extLst>
            <a:ext uri="{FF2B5EF4-FFF2-40B4-BE49-F238E27FC236}">
              <a16:creationId xmlns:a16="http://schemas.microsoft.com/office/drawing/2014/main" id="{00000000-0008-0000-0200-00000311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56" name="AutoShape 2" descr="螢幕擷取畫面 2023-06-12 180938.jpg">
          <a:extLst>
            <a:ext uri="{FF2B5EF4-FFF2-40B4-BE49-F238E27FC236}">
              <a16:creationId xmlns:a16="http://schemas.microsoft.com/office/drawing/2014/main" id="{00000000-0008-0000-0200-00000411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357" name="AutoShape 3" descr="WeChat Image_20230609214557.jpg">
          <a:extLst>
            <a:ext uri="{FF2B5EF4-FFF2-40B4-BE49-F238E27FC236}">
              <a16:creationId xmlns:a16="http://schemas.microsoft.com/office/drawing/2014/main" id="{00000000-0008-0000-0200-00000511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358" name="AutoShape 4" descr="image.png">
          <a:extLst>
            <a:ext uri="{FF2B5EF4-FFF2-40B4-BE49-F238E27FC236}">
              <a16:creationId xmlns:a16="http://schemas.microsoft.com/office/drawing/2014/main" id="{00000000-0008-0000-0200-00000611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359" name="AutoShape 5" descr="image.png">
          <a:extLst>
            <a:ext uri="{FF2B5EF4-FFF2-40B4-BE49-F238E27FC236}">
              <a16:creationId xmlns:a16="http://schemas.microsoft.com/office/drawing/2014/main" id="{00000000-0008-0000-0200-00000711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60" name="AutoShape 6" descr="RP.png">
          <a:extLst>
            <a:ext uri="{FF2B5EF4-FFF2-40B4-BE49-F238E27FC236}">
              <a16:creationId xmlns:a16="http://schemas.microsoft.com/office/drawing/2014/main" id="{00000000-0008-0000-0200-00000811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61" name="AutoShape 7" descr="bcf3341ab06ca162dcf0915c0d1dcab.png">
          <a:extLst>
            <a:ext uri="{FF2B5EF4-FFF2-40B4-BE49-F238E27FC236}">
              <a16:creationId xmlns:a16="http://schemas.microsoft.com/office/drawing/2014/main" id="{00000000-0008-0000-0200-00000911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62" name="AutoShape 8" descr="DES.png">
          <a:extLst>
            <a:ext uri="{FF2B5EF4-FFF2-40B4-BE49-F238E27FC236}">
              <a16:creationId xmlns:a16="http://schemas.microsoft.com/office/drawing/2014/main" id="{00000000-0008-0000-0200-00000A11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363" name="AutoShape 9" descr="image.png">
          <a:extLst>
            <a:ext uri="{FF2B5EF4-FFF2-40B4-BE49-F238E27FC236}">
              <a16:creationId xmlns:a16="http://schemas.microsoft.com/office/drawing/2014/main" id="{00000000-0008-0000-0200-00000B11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364" name="AutoShape 10" descr="image.png">
          <a:extLst>
            <a:ext uri="{FF2B5EF4-FFF2-40B4-BE49-F238E27FC236}">
              <a16:creationId xmlns:a16="http://schemas.microsoft.com/office/drawing/2014/main" id="{00000000-0008-0000-0200-00000C11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65" name="AutoShape 11" descr="螢幕擷取畫面 2023-04-20 122359.jpg">
          <a:extLst>
            <a:ext uri="{FF2B5EF4-FFF2-40B4-BE49-F238E27FC236}">
              <a16:creationId xmlns:a16="http://schemas.microsoft.com/office/drawing/2014/main" id="{00000000-0008-0000-0200-00000D11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66" name="AutoShape 12" descr="4cd6df5621a9bd7f6cab530eeca6519.png">
          <a:extLst>
            <a:ext uri="{FF2B5EF4-FFF2-40B4-BE49-F238E27FC236}">
              <a16:creationId xmlns:a16="http://schemas.microsoft.com/office/drawing/2014/main" id="{00000000-0008-0000-0200-00000E11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67" name="AutoShape 13" descr="螢幕擷取畫面 2023-04-20 122333.jpg">
          <a:extLst>
            <a:ext uri="{FF2B5EF4-FFF2-40B4-BE49-F238E27FC236}">
              <a16:creationId xmlns:a16="http://schemas.microsoft.com/office/drawing/2014/main" id="{00000000-0008-0000-0200-00000F11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368" name="AutoShape 14" descr="WeChat Image_20230530232411.jpg">
          <a:extLst>
            <a:ext uri="{FF2B5EF4-FFF2-40B4-BE49-F238E27FC236}">
              <a16:creationId xmlns:a16="http://schemas.microsoft.com/office/drawing/2014/main" id="{00000000-0008-0000-0200-00001011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369" name="AutoShape 15" descr="image.png">
          <a:extLst>
            <a:ext uri="{FF2B5EF4-FFF2-40B4-BE49-F238E27FC236}">
              <a16:creationId xmlns:a16="http://schemas.microsoft.com/office/drawing/2014/main" id="{00000000-0008-0000-0200-00001111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370" name="AutoShape 16" descr="image.png">
          <a:extLst>
            <a:ext uri="{FF2B5EF4-FFF2-40B4-BE49-F238E27FC236}">
              <a16:creationId xmlns:a16="http://schemas.microsoft.com/office/drawing/2014/main" id="{00000000-0008-0000-0200-00001211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371" name="AutoShape 17" descr="image.png">
          <a:extLst>
            <a:ext uri="{FF2B5EF4-FFF2-40B4-BE49-F238E27FC236}">
              <a16:creationId xmlns:a16="http://schemas.microsoft.com/office/drawing/2014/main" id="{00000000-0008-0000-0200-00001311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72" name="AutoShape 18" descr="REL.png">
          <a:extLst>
            <a:ext uri="{FF2B5EF4-FFF2-40B4-BE49-F238E27FC236}">
              <a16:creationId xmlns:a16="http://schemas.microsoft.com/office/drawing/2014/main" id="{00000000-0008-0000-0200-00001411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73" name="AutoShape 19" descr="image.png">
          <a:extLst>
            <a:ext uri="{FF2B5EF4-FFF2-40B4-BE49-F238E27FC236}">
              <a16:creationId xmlns:a16="http://schemas.microsoft.com/office/drawing/2014/main" id="{00000000-0008-0000-0200-00001511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74" name="AutoShape 20" descr="Des page.png">
          <a:extLst>
            <a:ext uri="{FF2B5EF4-FFF2-40B4-BE49-F238E27FC236}">
              <a16:creationId xmlns:a16="http://schemas.microsoft.com/office/drawing/2014/main" id="{00000000-0008-0000-0200-00001611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375" name="AutoShape 21" descr="image.png">
          <a:extLst>
            <a:ext uri="{FF2B5EF4-FFF2-40B4-BE49-F238E27FC236}">
              <a16:creationId xmlns:a16="http://schemas.microsoft.com/office/drawing/2014/main" id="{00000000-0008-0000-0200-00001711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376" name="AutoShape 22" descr="image.png">
          <a:extLst>
            <a:ext uri="{FF2B5EF4-FFF2-40B4-BE49-F238E27FC236}">
              <a16:creationId xmlns:a16="http://schemas.microsoft.com/office/drawing/2014/main" id="{00000000-0008-0000-0200-00001811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377" name="AutoShape 23" descr="image.png">
          <a:extLst>
            <a:ext uri="{FF2B5EF4-FFF2-40B4-BE49-F238E27FC236}">
              <a16:creationId xmlns:a16="http://schemas.microsoft.com/office/drawing/2014/main" id="{00000000-0008-0000-0200-00001911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78" name="AutoShape 24" descr="螢幕擷取畫面 2023-04-20 122157.jpg">
          <a:extLst>
            <a:ext uri="{FF2B5EF4-FFF2-40B4-BE49-F238E27FC236}">
              <a16:creationId xmlns:a16="http://schemas.microsoft.com/office/drawing/2014/main" id="{00000000-0008-0000-0200-00001A11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79" name="AutoShape 25" descr="16bdba4a456f6f13320ffd6cee63e27.png">
          <a:extLst>
            <a:ext uri="{FF2B5EF4-FFF2-40B4-BE49-F238E27FC236}">
              <a16:creationId xmlns:a16="http://schemas.microsoft.com/office/drawing/2014/main" id="{00000000-0008-0000-0200-00001B11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80" name="AutoShape 26" descr="螢幕擷取畫面 2023-04-20 122132.jpg">
          <a:extLst>
            <a:ext uri="{FF2B5EF4-FFF2-40B4-BE49-F238E27FC236}">
              <a16:creationId xmlns:a16="http://schemas.microsoft.com/office/drawing/2014/main" id="{00000000-0008-0000-0200-00001C11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381" name="AutoShape 27" descr="WeChat Image_20230404113754.jpg">
          <a:extLst>
            <a:ext uri="{FF2B5EF4-FFF2-40B4-BE49-F238E27FC236}">
              <a16:creationId xmlns:a16="http://schemas.microsoft.com/office/drawing/2014/main" id="{00000000-0008-0000-0200-00001D11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382" name="AutoShape 28" descr="image.png">
          <a:extLst>
            <a:ext uri="{FF2B5EF4-FFF2-40B4-BE49-F238E27FC236}">
              <a16:creationId xmlns:a16="http://schemas.microsoft.com/office/drawing/2014/main" id="{00000000-0008-0000-0200-00001E11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383" name="AutoShape 29" descr="image.png">
          <a:extLst>
            <a:ext uri="{FF2B5EF4-FFF2-40B4-BE49-F238E27FC236}">
              <a16:creationId xmlns:a16="http://schemas.microsoft.com/office/drawing/2014/main" id="{00000000-0008-0000-0200-00001F11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384" name="AutoShape 30" descr="image.png">
          <a:extLst>
            <a:ext uri="{FF2B5EF4-FFF2-40B4-BE49-F238E27FC236}">
              <a16:creationId xmlns:a16="http://schemas.microsoft.com/office/drawing/2014/main" id="{00000000-0008-0000-0200-00002011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385" name="AutoShape 31" descr="image.png">
          <a:extLst>
            <a:ext uri="{FF2B5EF4-FFF2-40B4-BE49-F238E27FC236}">
              <a16:creationId xmlns:a16="http://schemas.microsoft.com/office/drawing/2014/main" id="{00000000-0008-0000-0200-00002111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4386" name="AutoShape 32" descr="image.png">
          <a:extLst>
            <a:ext uri="{FF2B5EF4-FFF2-40B4-BE49-F238E27FC236}">
              <a16:creationId xmlns:a16="http://schemas.microsoft.com/office/drawing/2014/main" id="{00000000-0008-0000-0200-00002211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3</xdr:row>
      <xdr:rowOff>0</xdr:rowOff>
    </xdr:from>
    <xdr:to>
      <xdr:col>35</xdr:col>
      <xdr:colOff>714375</xdr:colOff>
      <xdr:row>4</xdr:row>
      <xdr:rowOff>104775</xdr:rowOff>
    </xdr:to>
    <xdr:sp macro="" textlink="">
      <xdr:nvSpPr>
        <xdr:cNvPr id="4387" name="AutoShape 33" descr="image.png">
          <a:extLst>
            <a:ext uri="{FF2B5EF4-FFF2-40B4-BE49-F238E27FC236}">
              <a16:creationId xmlns:a16="http://schemas.microsoft.com/office/drawing/2014/main" id="{00000000-0008-0000-0200-00002311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88" name="AutoShape 34" descr="螢幕擷取畫面 2023-07-13 104223.png">
          <a:extLst>
            <a:ext uri="{FF2B5EF4-FFF2-40B4-BE49-F238E27FC236}">
              <a16:creationId xmlns:a16="http://schemas.microsoft.com/office/drawing/2014/main" id="{00000000-0008-0000-0200-00002411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389" name="AutoShape 35" descr="2bc00b943d03696ea9162180036b941.png">
          <a:extLst>
            <a:ext uri="{FF2B5EF4-FFF2-40B4-BE49-F238E27FC236}">
              <a16:creationId xmlns:a16="http://schemas.microsoft.com/office/drawing/2014/main" id="{00000000-0008-0000-0200-00002511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90" name="AutoShape 36" descr="螢幕擷取畫面 2023-07-13 104144.png">
          <a:extLst>
            <a:ext uri="{FF2B5EF4-FFF2-40B4-BE49-F238E27FC236}">
              <a16:creationId xmlns:a16="http://schemas.microsoft.com/office/drawing/2014/main" id="{00000000-0008-0000-0200-00002611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391" name="AutoShape 37" descr="image.png">
          <a:extLst>
            <a:ext uri="{FF2B5EF4-FFF2-40B4-BE49-F238E27FC236}">
              <a16:creationId xmlns:a16="http://schemas.microsoft.com/office/drawing/2014/main" id="{00000000-0008-0000-0200-00002711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392" name="AutoShape 38" descr="WeChat Screenshot_20230608102042.png">
          <a:extLst>
            <a:ext uri="{FF2B5EF4-FFF2-40B4-BE49-F238E27FC236}">
              <a16:creationId xmlns:a16="http://schemas.microsoft.com/office/drawing/2014/main" id="{00000000-0008-0000-0200-00002811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393" name="AutoShape 39" descr="WeChat Screenshot_20230608102123.png">
          <a:extLst>
            <a:ext uri="{FF2B5EF4-FFF2-40B4-BE49-F238E27FC236}">
              <a16:creationId xmlns:a16="http://schemas.microsoft.com/office/drawing/2014/main" id="{00000000-0008-0000-0200-00002911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394" name="AutoShape 40" descr="WeChat Screenshot_20230608111205.png">
          <a:extLst>
            <a:ext uri="{FF2B5EF4-FFF2-40B4-BE49-F238E27FC236}">
              <a16:creationId xmlns:a16="http://schemas.microsoft.com/office/drawing/2014/main" id="{00000000-0008-0000-0200-00002A11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395" name="AutoShape 41" descr="image.png">
          <a:extLst>
            <a:ext uri="{FF2B5EF4-FFF2-40B4-BE49-F238E27FC236}">
              <a16:creationId xmlns:a16="http://schemas.microsoft.com/office/drawing/2014/main" id="{00000000-0008-0000-0200-00002B11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396" name="AutoShape 42" descr="image.png">
          <a:extLst>
            <a:ext uri="{FF2B5EF4-FFF2-40B4-BE49-F238E27FC236}">
              <a16:creationId xmlns:a16="http://schemas.microsoft.com/office/drawing/2014/main" id="{00000000-0008-0000-0200-00002C11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397" name="AutoShape 43" descr="e244602885e3d63a5da81bcd7ba57b7.jpg">
          <a:extLst>
            <a:ext uri="{FF2B5EF4-FFF2-40B4-BE49-F238E27FC236}">
              <a16:creationId xmlns:a16="http://schemas.microsoft.com/office/drawing/2014/main" id="{00000000-0008-0000-0200-00002D11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398" name="AutoShape 44" descr="SA1.png">
          <a:extLst>
            <a:ext uri="{FF2B5EF4-FFF2-40B4-BE49-F238E27FC236}">
              <a16:creationId xmlns:a16="http://schemas.microsoft.com/office/drawing/2014/main" id="{00000000-0008-0000-0200-00002E11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399" name="AutoShape 45" descr="SA2.png">
          <a:extLst>
            <a:ext uri="{FF2B5EF4-FFF2-40B4-BE49-F238E27FC236}">
              <a16:creationId xmlns:a16="http://schemas.microsoft.com/office/drawing/2014/main" id="{00000000-0008-0000-0200-00002F11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00" name="AutoShape 46" descr="image (12).png">
          <a:extLst>
            <a:ext uri="{FF2B5EF4-FFF2-40B4-BE49-F238E27FC236}">
              <a16:creationId xmlns:a16="http://schemas.microsoft.com/office/drawing/2014/main" id="{00000000-0008-0000-0200-00003011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01" name="AutoShape 47" descr="image.png">
          <a:extLst>
            <a:ext uri="{FF2B5EF4-FFF2-40B4-BE49-F238E27FC236}">
              <a16:creationId xmlns:a16="http://schemas.microsoft.com/office/drawing/2014/main" id="{00000000-0008-0000-0200-00003111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02" name="AutoShape 48" descr="CP.png">
          <a:extLst>
            <a:ext uri="{FF2B5EF4-FFF2-40B4-BE49-F238E27FC236}">
              <a16:creationId xmlns:a16="http://schemas.microsoft.com/office/drawing/2014/main" id="{00000000-0008-0000-0200-00003211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03" name="AutoShape 49" descr="CP 2.png">
          <a:extLst>
            <a:ext uri="{FF2B5EF4-FFF2-40B4-BE49-F238E27FC236}">
              <a16:creationId xmlns:a16="http://schemas.microsoft.com/office/drawing/2014/main" id="{00000000-0008-0000-0200-00003311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404" name="AutoShape 50" descr="payment.png">
          <a:extLst>
            <a:ext uri="{FF2B5EF4-FFF2-40B4-BE49-F238E27FC236}">
              <a16:creationId xmlns:a16="http://schemas.microsoft.com/office/drawing/2014/main" id="{00000000-0008-0000-0200-00003411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05" name="AutoShape 51" descr="image.png">
          <a:extLst>
            <a:ext uri="{FF2B5EF4-FFF2-40B4-BE49-F238E27FC236}">
              <a16:creationId xmlns:a16="http://schemas.microsoft.com/office/drawing/2014/main" id="{00000000-0008-0000-0200-00003511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06" name="AutoShape 52" descr="image.png">
          <a:extLst>
            <a:ext uri="{FF2B5EF4-FFF2-40B4-BE49-F238E27FC236}">
              <a16:creationId xmlns:a16="http://schemas.microsoft.com/office/drawing/2014/main" id="{00000000-0008-0000-0200-00003611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407" name="AutoShape 53" descr="image.png">
          <a:extLst>
            <a:ext uri="{FF2B5EF4-FFF2-40B4-BE49-F238E27FC236}">
              <a16:creationId xmlns:a16="http://schemas.microsoft.com/office/drawing/2014/main" id="{00000000-0008-0000-0200-00003711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408" name="AutoShape 54" descr="image.png">
          <a:extLst>
            <a:ext uri="{FF2B5EF4-FFF2-40B4-BE49-F238E27FC236}">
              <a16:creationId xmlns:a16="http://schemas.microsoft.com/office/drawing/2014/main" id="{00000000-0008-0000-0200-00003811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09" name="AutoShape 55" descr="image.png">
          <a:extLst>
            <a:ext uri="{FF2B5EF4-FFF2-40B4-BE49-F238E27FC236}">
              <a16:creationId xmlns:a16="http://schemas.microsoft.com/office/drawing/2014/main" id="{00000000-0008-0000-0200-00003911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410" name="AutoShape 56" descr="0186cfdbb71fd37c0fdde8ebd2f59b2.png">
          <a:extLst>
            <a:ext uri="{FF2B5EF4-FFF2-40B4-BE49-F238E27FC236}">
              <a16:creationId xmlns:a16="http://schemas.microsoft.com/office/drawing/2014/main" id="{00000000-0008-0000-0200-00003A11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11" name="AutoShape 57" descr="image.png">
          <a:extLst>
            <a:ext uri="{FF2B5EF4-FFF2-40B4-BE49-F238E27FC236}">
              <a16:creationId xmlns:a16="http://schemas.microsoft.com/office/drawing/2014/main" id="{00000000-0008-0000-0200-00003B11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12" name="AutoShape 58" descr="image.png">
          <a:extLst>
            <a:ext uri="{FF2B5EF4-FFF2-40B4-BE49-F238E27FC236}">
              <a16:creationId xmlns:a16="http://schemas.microsoft.com/office/drawing/2014/main" id="{00000000-0008-0000-0200-00003C11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13" name="AutoShape 59" descr="image.png">
          <a:extLst>
            <a:ext uri="{FF2B5EF4-FFF2-40B4-BE49-F238E27FC236}">
              <a16:creationId xmlns:a16="http://schemas.microsoft.com/office/drawing/2014/main" id="{00000000-0008-0000-0200-00003D11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414" name="AutoShape 60" descr="image.png">
          <a:extLst>
            <a:ext uri="{FF2B5EF4-FFF2-40B4-BE49-F238E27FC236}">
              <a16:creationId xmlns:a16="http://schemas.microsoft.com/office/drawing/2014/main" id="{00000000-0008-0000-0200-00003E11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15" name="AutoShape 61" descr="螢幕擷取畫面 2023-06-05 153612.jpg">
          <a:extLst>
            <a:ext uri="{FF2B5EF4-FFF2-40B4-BE49-F238E27FC236}">
              <a16:creationId xmlns:a16="http://schemas.microsoft.com/office/drawing/2014/main" id="{00000000-0008-0000-0200-00003F11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16" name="AutoShape 62" descr="螢幕擷取畫面 2023-06-05 153503.jpg">
          <a:extLst>
            <a:ext uri="{FF2B5EF4-FFF2-40B4-BE49-F238E27FC236}">
              <a16:creationId xmlns:a16="http://schemas.microsoft.com/office/drawing/2014/main" id="{00000000-0008-0000-0200-00004011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417" name="AutoShape 63" descr="ec17ffc60f4f7b0e1789306ff9dfdd4.jpg">
          <a:extLst>
            <a:ext uri="{FF2B5EF4-FFF2-40B4-BE49-F238E27FC236}">
              <a16:creationId xmlns:a16="http://schemas.microsoft.com/office/drawing/2014/main" id="{00000000-0008-0000-0200-00004111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18" name="AutoShape 64" descr="CP.png">
          <a:extLst>
            <a:ext uri="{FF2B5EF4-FFF2-40B4-BE49-F238E27FC236}">
              <a16:creationId xmlns:a16="http://schemas.microsoft.com/office/drawing/2014/main" id="{00000000-0008-0000-0200-00004211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19" name="AutoShape 65" descr="费用支付.png">
          <a:extLst>
            <a:ext uri="{FF2B5EF4-FFF2-40B4-BE49-F238E27FC236}">
              <a16:creationId xmlns:a16="http://schemas.microsoft.com/office/drawing/2014/main" id="{00000000-0008-0000-0200-00004311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20" name="AutoShape 66" descr="image.png">
          <a:extLst>
            <a:ext uri="{FF2B5EF4-FFF2-40B4-BE49-F238E27FC236}">
              <a16:creationId xmlns:a16="http://schemas.microsoft.com/office/drawing/2014/main" id="{00000000-0008-0000-0200-00004411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21" name="AutoShape 67" descr="image.png">
          <a:extLst>
            <a:ext uri="{FF2B5EF4-FFF2-40B4-BE49-F238E27FC236}">
              <a16:creationId xmlns:a16="http://schemas.microsoft.com/office/drawing/2014/main" id="{00000000-0008-0000-0200-00004511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422" name="AutoShape 68" descr="image.png">
          <a:extLst>
            <a:ext uri="{FF2B5EF4-FFF2-40B4-BE49-F238E27FC236}">
              <a16:creationId xmlns:a16="http://schemas.microsoft.com/office/drawing/2014/main" id="{00000000-0008-0000-0200-00004611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23" name="AutoShape 69" descr="image.png">
          <a:extLst>
            <a:ext uri="{FF2B5EF4-FFF2-40B4-BE49-F238E27FC236}">
              <a16:creationId xmlns:a16="http://schemas.microsoft.com/office/drawing/2014/main" id="{00000000-0008-0000-0200-00004711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24" name="AutoShape 70" descr="image.png">
          <a:extLst>
            <a:ext uri="{FF2B5EF4-FFF2-40B4-BE49-F238E27FC236}">
              <a16:creationId xmlns:a16="http://schemas.microsoft.com/office/drawing/2014/main" id="{00000000-0008-0000-0200-00004811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425" name="AutoShape 71" descr="image.png">
          <a:extLst>
            <a:ext uri="{FF2B5EF4-FFF2-40B4-BE49-F238E27FC236}">
              <a16:creationId xmlns:a16="http://schemas.microsoft.com/office/drawing/2014/main" id="{00000000-0008-0000-0200-00004911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426" name="AutoShape 72" descr="image.png">
          <a:extLst>
            <a:ext uri="{FF2B5EF4-FFF2-40B4-BE49-F238E27FC236}">
              <a16:creationId xmlns:a16="http://schemas.microsoft.com/office/drawing/2014/main" id="{00000000-0008-0000-0200-00004A11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27" name="AutoShape 73" descr="Snipaste_2023-06-21_19-27-42.png">
          <a:extLst>
            <a:ext uri="{FF2B5EF4-FFF2-40B4-BE49-F238E27FC236}">
              <a16:creationId xmlns:a16="http://schemas.microsoft.com/office/drawing/2014/main" id="{00000000-0008-0000-0200-00004B11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428" name="AutoShape 74" descr="6383a01c937cb2275ee6b499d6ea405.png">
          <a:extLst>
            <a:ext uri="{FF2B5EF4-FFF2-40B4-BE49-F238E27FC236}">
              <a16:creationId xmlns:a16="http://schemas.microsoft.com/office/drawing/2014/main" id="{00000000-0008-0000-0200-00004C11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4429" name="AutoShape 75" descr="25a876e3d83a3cd51430a9dcd4c1630.png">
          <a:extLst>
            <a:ext uri="{FF2B5EF4-FFF2-40B4-BE49-F238E27FC236}">
              <a16:creationId xmlns:a16="http://schemas.microsoft.com/office/drawing/2014/main" id="{00000000-0008-0000-0200-00004D11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30" name="AutoShape 76" descr="Snipaste_2023-06-21_19-27-12.png">
          <a:extLst>
            <a:ext uri="{FF2B5EF4-FFF2-40B4-BE49-F238E27FC236}">
              <a16:creationId xmlns:a16="http://schemas.microsoft.com/office/drawing/2014/main" id="{00000000-0008-0000-0200-00004E11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31" name="AutoShape 77" descr="image.png">
          <a:extLst>
            <a:ext uri="{FF2B5EF4-FFF2-40B4-BE49-F238E27FC236}">
              <a16:creationId xmlns:a16="http://schemas.microsoft.com/office/drawing/2014/main" id="{00000000-0008-0000-0200-00004F11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32" name="AutoShape 78" descr="image.png">
          <a:extLst>
            <a:ext uri="{FF2B5EF4-FFF2-40B4-BE49-F238E27FC236}">
              <a16:creationId xmlns:a16="http://schemas.microsoft.com/office/drawing/2014/main" id="{00000000-0008-0000-0200-00005011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433" name="AutoShape 79" descr="image.png">
          <a:extLst>
            <a:ext uri="{FF2B5EF4-FFF2-40B4-BE49-F238E27FC236}">
              <a16:creationId xmlns:a16="http://schemas.microsoft.com/office/drawing/2014/main" id="{00000000-0008-0000-0200-00005111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34" name="AutoShape 80" descr="螢幕擷取畫面 2023-04-20 124356.jpg">
          <a:extLst>
            <a:ext uri="{FF2B5EF4-FFF2-40B4-BE49-F238E27FC236}">
              <a16:creationId xmlns:a16="http://schemas.microsoft.com/office/drawing/2014/main" id="{00000000-0008-0000-0200-00005211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435" name="AutoShape 81" descr="0305972532e1703b828a4d7871489a4.png">
          <a:extLst>
            <a:ext uri="{FF2B5EF4-FFF2-40B4-BE49-F238E27FC236}">
              <a16:creationId xmlns:a16="http://schemas.microsoft.com/office/drawing/2014/main" id="{00000000-0008-0000-0200-00005311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36" name="AutoShape 82" descr="螢幕擷取畫面 2023-04-20 124334.jpg">
          <a:extLst>
            <a:ext uri="{FF2B5EF4-FFF2-40B4-BE49-F238E27FC236}">
              <a16:creationId xmlns:a16="http://schemas.microsoft.com/office/drawing/2014/main" id="{00000000-0008-0000-0200-00005411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37" name="AutoShape 83" descr="image.png">
          <a:extLst>
            <a:ext uri="{FF2B5EF4-FFF2-40B4-BE49-F238E27FC236}">
              <a16:creationId xmlns:a16="http://schemas.microsoft.com/office/drawing/2014/main" id="{00000000-0008-0000-0200-00005511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38" name="AutoShape 84" descr="image.png">
          <a:extLst>
            <a:ext uri="{FF2B5EF4-FFF2-40B4-BE49-F238E27FC236}">
              <a16:creationId xmlns:a16="http://schemas.microsoft.com/office/drawing/2014/main" id="{00000000-0008-0000-0200-00005611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439" name="AutoShape 85" descr="image.png">
          <a:extLst>
            <a:ext uri="{FF2B5EF4-FFF2-40B4-BE49-F238E27FC236}">
              <a16:creationId xmlns:a16="http://schemas.microsoft.com/office/drawing/2014/main" id="{00000000-0008-0000-0200-00005711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440" name="AutoShape 86" descr="image.png">
          <a:extLst>
            <a:ext uri="{FF2B5EF4-FFF2-40B4-BE49-F238E27FC236}">
              <a16:creationId xmlns:a16="http://schemas.microsoft.com/office/drawing/2014/main" id="{00000000-0008-0000-0200-00005811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4441" name="AutoShape 87" descr="image.png">
          <a:extLst>
            <a:ext uri="{FF2B5EF4-FFF2-40B4-BE49-F238E27FC236}">
              <a16:creationId xmlns:a16="http://schemas.microsoft.com/office/drawing/2014/main" id="{00000000-0008-0000-0200-00005911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42" name="AutoShape 88" descr="螢幕擷取畫面 2023-06-12 180821.jpg">
          <a:extLst>
            <a:ext uri="{FF2B5EF4-FFF2-40B4-BE49-F238E27FC236}">
              <a16:creationId xmlns:a16="http://schemas.microsoft.com/office/drawing/2014/main" id="{00000000-0008-0000-0200-00005A11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443" name="AutoShape 89" descr="image.png">
          <a:extLst>
            <a:ext uri="{FF2B5EF4-FFF2-40B4-BE49-F238E27FC236}">
              <a16:creationId xmlns:a16="http://schemas.microsoft.com/office/drawing/2014/main" id="{00000000-0008-0000-0200-00005B11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44" name="AutoShape 90" descr="螢幕擷取畫面 2023-06-12 180746.jpg">
          <a:extLst>
            <a:ext uri="{FF2B5EF4-FFF2-40B4-BE49-F238E27FC236}">
              <a16:creationId xmlns:a16="http://schemas.microsoft.com/office/drawing/2014/main" id="{00000000-0008-0000-0200-00005C11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45" name="AutoShape 91" descr="image.png">
          <a:extLst>
            <a:ext uri="{FF2B5EF4-FFF2-40B4-BE49-F238E27FC236}">
              <a16:creationId xmlns:a16="http://schemas.microsoft.com/office/drawing/2014/main" id="{00000000-0008-0000-0200-00005D11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46" name="AutoShape 92" descr="image.png">
          <a:extLst>
            <a:ext uri="{FF2B5EF4-FFF2-40B4-BE49-F238E27FC236}">
              <a16:creationId xmlns:a16="http://schemas.microsoft.com/office/drawing/2014/main" id="{00000000-0008-0000-0200-00005E11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447" name="AutoShape 93" descr="image.png">
          <a:extLst>
            <a:ext uri="{FF2B5EF4-FFF2-40B4-BE49-F238E27FC236}">
              <a16:creationId xmlns:a16="http://schemas.microsoft.com/office/drawing/2014/main" id="{00000000-0008-0000-0200-00005F11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48" name="AutoShape 94" descr="RP.png">
          <a:extLst>
            <a:ext uri="{FF2B5EF4-FFF2-40B4-BE49-F238E27FC236}">
              <a16:creationId xmlns:a16="http://schemas.microsoft.com/office/drawing/2014/main" id="{00000000-0008-0000-0200-00006011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449" name="AutoShape 95" descr="c98833643b07afa1e728e87c7e808f5.png">
          <a:extLst>
            <a:ext uri="{FF2B5EF4-FFF2-40B4-BE49-F238E27FC236}">
              <a16:creationId xmlns:a16="http://schemas.microsoft.com/office/drawing/2014/main" id="{00000000-0008-0000-0200-00006111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50" name="AutoShape 96" descr="DES.png">
          <a:extLst>
            <a:ext uri="{FF2B5EF4-FFF2-40B4-BE49-F238E27FC236}">
              <a16:creationId xmlns:a16="http://schemas.microsoft.com/office/drawing/2014/main" id="{00000000-0008-0000-0200-00006211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51" name="AutoShape 97" descr="image.png">
          <a:extLst>
            <a:ext uri="{FF2B5EF4-FFF2-40B4-BE49-F238E27FC236}">
              <a16:creationId xmlns:a16="http://schemas.microsoft.com/office/drawing/2014/main" id="{00000000-0008-0000-0200-00006311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52" name="AutoShape 98" descr="image.png">
          <a:extLst>
            <a:ext uri="{FF2B5EF4-FFF2-40B4-BE49-F238E27FC236}">
              <a16:creationId xmlns:a16="http://schemas.microsoft.com/office/drawing/2014/main" id="{00000000-0008-0000-0200-00006411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453" name="AutoShape 99" descr="image.png">
          <a:extLst>
            <a:ext uri="{FF2B5EF4-FFF2-40B4-BE49-F238E27FC236}">
              <a16:creationId xmlns:a16="http://schemas.microsoft.com/office/drawing/2014/main" id="{00000000-0008-0000-0200-00006511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454" name="AutoShape 100" descr="image.png">
          <a:extLst>
            <a:ext uri="{FF2B5EF4-FFF2-40B4-BE49-F238E27FC236}">
              <a16:creationId xmlns:a16="http://schemas.microsoft.com/office/drawing/2014/main" id="{00000000-0008-0000-0200-00006611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55" name="AutoShape 101" descr="螢幕擷取畫面 2023-04-20 122520.jpg">
          <a:extLst>
            <a:ext uri="{FF2B5EF4-FFF2-40B4-BE49-F238E27FC236}">
              <a16:creationId xmlns:a16="http://schemas.microsoft.com/office/drawing/2014/main" id="{00000000-0008-0000-0200-00006711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456" name="AutoShape 102" descr="4a5ded52f02f3c9364beaa873d3251d.png">
          <a:extLst>
            <a:ext uri="{FF2B5EF4-FFF2-40B4-BE49-F238E27FC236}">
              <a16:creationId xmlns:a16="http://schemas.microsoft.com/office/drawing/2014/main" id="{00000000-0008-0000-0200-00006811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57" name="AutoShape 103" descr="螢幕擷取畫面 2023-04-20 122444.jpg">
          <a:extLst>
            <a:ext uri="{FF2B5EF4-FFF2-40B4-BE49-F238E27FC236}">
              <a16:creationId xmlns:a16="http://schemas.microsoft.com/office/drawing/2014/main" id="{00000000-0008-0000-0200-00006911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58" name="AutoShape 104" descr="Fee letter CP.png">
          <a:extLst>
            <a:ext uri="{FF2B5EF4-FFF2-40B4-BE49-F238E27FC236}">
              <a16:creationId xmlns:a16="http://schemas.microsoft.com/office/drawing/2014/main" id="{00000000-0008-0000-0200-00006A11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59" name="AutoShape 105" descr="payment clause.png">
          <a:extLst>
            <a:ext uri="{FF2B5EF4-FFF2-40B4-BE49-F238E27FC236}">
              <a16:creationId xmlns:a16="http://schemas.microsoft.com/office/drawing/2014/main" id="{00000000-0008-0000-0200-00006B11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60" name="AutoShape 106" descr="image.png">
          <a:extLst>
            <a:ext uri="{FF2B5EF4-FFF2-40B4-BE49-F238E27FC236}">
              <a16:creationId xmlns:a16="http://schemas.microsoft.com/office/drawing/2014/main" id="{00000000-0008-0000-0200-00006C11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61" name="AutoShape 107" descr="image.png">
          <a:extLst>
            <a:ext uri="{FF2B5EF4-FFF2-40B4-BE49-F238E27FC236}">
              <a16:creationId xmlns:a16="http://schemas.microsoft.com/office/drawing/2014/main" id="{00000000-0008-0000-0200-00006D11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462" name="AutoShape 108" descr="image.png">
          <a:extLst>
            <a:ext uri="{FF2B5EF4-FFF2-40B4-BE49-F238E27FC236}">
              <a16:creationId xmlns:a16="http://schemas.microsoft.com/office/drawing/2014/main" id="{00000000-0008-0000-0200-00006E11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63" name="AutoShape 109" descr="WeChat Image_20230323120123.png">
          <a:extLst>
            <a:ext uri="{FF2B5EF4-FFF2-40B4-BE49-F238E27FC236}">
              <a16:creationId xmlns:a16="http://schemas.microsoft.com/office/drawing/2014/main" id="{00000000-0008-0000-0200-00006F11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64" name="AutoShape 110" descr="WeChat Screenshot_20230323150433.png">
          <a:extLst>
            <a:ext uri="{FF2B5EF4-FFF2-40B4-BE49-F238E27FC236}">
              <a16:creationId xmlns:a16="http://schemas.microsoft.com/office/drawing/2014/main" id="{00000000-0008-0000-0200-00007011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465" name="AutoShape 111" descr="WeChat Screenshot_20230323151419.png">
          <a:extLst>
            <a:ext uri="{FF2B5EF4-FFF2-40B4-BE49-F238E27FC236}">
              <a16:creationId xmlns:a16="http://schemas.microsoft.com/office/drawing/2014/main" id="{00000000-0008-0000-0200-00007111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66" name="AutoShape 112" descr="2.PNG">
          <a:extLst>
            <a:ext uri="{FF2B5EF4-FFF2-40B4-BE49-F238E27FC236}">
              <a16:creationId xmlns:a16="http://schemas.microsoft.com/office/drawing/2014/main" id="{00000000-0008-0000-0200-00007211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467" name="AutoShape 113" descr="image.png">
          <a:extLst>
            <a:ext uri="{FF2B5EF4-FFF2-40B4-BE49-F238E27FC236}">
              <a16:creationId xmlns:a16="http://schemas.microsoft.com/office/drawing/2014/main" id="{00000000-0008-0000-0200-00007311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68" name="AutoShape 114" descr="image.png">
          <a:extLst>
            <a:ext uri="{FF2B5EF4-FFF2-40B4-BE49-F238E27FC236}">
              <a16:creationId xmlns:a16="http://schemas.microsoft.com/office/drawing/2014/main" id="{00000000-0008-0000-0200-00007411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469" name="AutoShape 115" descr="External.jpg">
          <a:extLst>
            <a:ext uri="{FF2B5EF4-FFF2-40B4-BE49-F238E27FC236}">
              <a16:creationId xmlns:a16="http://schemas.microsoft.com/office/drawing/2014/main" id="{00000000-0008-0000-0200-00007511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70" name="AutoShape 116" descr="CP1.png">
          <a:extLst>
            <a:ext uri="{FF2B5EF4-FFF2-40B4-BE49-F238E27FC236}">
              <a16:creationId xmlns:a16="http://schemas.microsoft.com/office/drawing/2014/main" id="{00000000-0008-0000-0200-00007611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71" name="AutoShape 117" descr="CP2.png">
          <a:extLst>
            <a:ext uri="{FF2B5EF4-FFF2-40B4-BE49-F238E27FC236}">
              <a16:creationId xmlns:a16="http://schemas.microsoft.com/office/drawing/2014/main" id="{00000000-0008-0000-0200-00007711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472" name="AutoShape 118" descr="费用支付.png">
          <a:extLst>
            <a:ext uri="{FF2B5EF4-FFF2-40B4-BE49-F238E27FC236}">
              <a16:creationId xmlns:a16="http://schemas.microsoft.com/office/drawing/2014/main" id="{00000000-0008-0000-0200-00007811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73" name="AutoShape 119" descr="Snipaste_2023-06-21_19-28-56.png">
          <a:extLst>
            <a:ext uri="{FF2B5EF4-FFF2-40B4-BE49-F238E27FC236}">
              <a16:creationId xmlns:a16="http://schemas.microsoft.com/office/drawing/2014/main" id="{00000000-0008-0000-0200-00007911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474" name="AutoShape 120" descr="579d36f9f23b3c96ec98a48049b5ca5.png">
          <a:extLst>
            <a:ext uri="{FF2B5EF4-FFF2-40B4-BE49-F238E27FC236}">
              <a16:creationId xmlns:a16="http://schemas.microsoft.com/office/drawing/2014/main" id="{00000000-0008-0000-0200-00007A11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75" name="AutoShape 121" descr="Snipaste_2023-06-21_19-28-35.png">
          <a:extLst>
            <a:ext uri="{FF2B5EF4-FFF2-40B4-BE49-F238E27FC236}">
              <a16:creationId xmlns:a16="http://schemas.microsoft.com/office/drawing/2014/main" id="{00000000-0008-0000-0200-00007B11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476" name="AutoShape 122" descr="66e452553b2b7a5a9b8814885da1abc.jpg">
          <a:extLst>
            <a:ext uri="{FF2B5EF4-FFF2-40B4-BE49-F238E27FC236}">
              <a16:creationId xmlns:a16="http://schemas.microsoft.com/office/drawing/2014/main" id="{00000000-0008-0000-0200-00007C11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77" name="AutoShape 123" descr="FL.png">
          <a:extLst>
            <a:ext uri="{FF2B5EF4-FFF2-40B4-BE49-F238E27FC236}">
              <a16:creationId xmlns:a16="http://schemas.microsoft.com/office/drawing/2014/main" id="{00000000-0008-0000-0200-00007D11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78" name="AutoShape 124" descr="Commission.png">
          <a:extLst>
            <a:ext uri="{FF2B5EF4-FFF2-40B4-BE49-F238E27FC236}">
              <a16:creationId xmlns:a16="http://schemas.microsoft.com/office/drawing/2014/main" id="{00000000-0008-0000-0200-00007E11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79" name="AutoShape 125" descr="image.png">
          <a:extLst>
            <a:ext uri="{FF2B5EF4-FFF2-40B4-BE49-F238E27FC236}">
              <a16:creationId xmlns:a16="http://schemas.microsoft.com/office/drawing/2014/main" id="{00000000-0008-0000-0200-00007F11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80" name="AutoShape 126" descr="image.png">
          <a:extLst>
            <a:ext uri="{FF2B5EF4-FFF2-40B4-BE49-F238E27FC236}">
              <a16:creationId xmlns:a16="http://schemas.microsoft.com/office/drawing/2014/main" id="{00000000-0008-0000-0200-00008011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81" name="AutoShape 127" descr="image.png">
          <a:extLst>
            <a:ext uri="{FF2B5EF4-FFF2-40B4-BE49-F238E27FC236}">
              <a16:creationId xmlns:a16="http://schemas.microsoft.com/office/drawing/2014/main" id="{00000000-0008-0000-0200-00008111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482" name="AutoShape 128" descr="image.png">
          <a:extLst>
            <a:ext uri="{FF2B5EF4-FFF2-40B4-BE49-F238E27FC236}">
              <a16:creationId xmlns:a16="http://schemas.microsoft.com/office/drawing/2014/main" id="{00000000-0008-0000-0200-00008211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483" name="AutoShape 129" descr="image.png">
          <a:extLst>
            <a:ext uri="{FF2B5EF4-FFF2-40B4-BE49-F238E27FC236}">
              <a16:creationId xmlns:a16="http://schemas.microsoft.com/office/drawing/2014/main" id="{00000000-0008-0000-0200-00008311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84" name="AutoShape 130" descr="螢幕擷取畫面 2023-07-13 104333.png">
          <a:extLst>
            <a:ext uri="{FF2B5EF4-FFF2-40B4-BE49-F238E27FC236}">
              <a16:creationId xmlns:a16="http://schemas.microsoft.com/office/drawing/2014/main" id="{00000000-0008-0000-0200-00008411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485" name="AutoShape 131" descr="99d95cfe028219666efa7292c5d1339.png">
          <a:extLst>
            <a:ext uri="{FF2B5EF4-FFF2-40B4-BE49-F238E27FC236}">
              <a16:creationId xmlns:a16="http://schemas.microsoft.com/office/drawing/2014/main" id="{00000000-0008-0000-0200-00008511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86" name="AutoShape 132" descr="螢幕擷取畫面 2023-07-13 104308.png">
          <a:extLst>
            <a:ext uri="{FF2B5EF4-FFF2-40B4-BE49-F238E27FC236}">
              <a16:creationId xmlns:a16="http://schemas.microsoft.com/office/drawing/2014/main" id="{00000000-0008-0000-0200-00008611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487" name="AutoShape 133" descr="~7356554.JPG">
          <a:extLst>
            <a:ext uri="{FF2B5EF4-FFF2-40B4-BE49-F238E27FC236}">
              <a16:creationId xmlns:a16="http://schemas.microsoft.com/office/drawing/2014/main" id="{00000000-0008-0000-0200-00008711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88" name="AutoShape 134" descr="reach32.PNG">
          <a:extLst>
            <a:ext uri="{FF2B5EF4-FFF2-40B4-BE49-F238E27FC236}">
              <a16:creationId xmlns:a16="http://schemas.microsoft.com/office/drawing/2014/main" id="{00000000-0008-0000-0200-00008811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489" name="AutoShape 135" descr="image.png">
          <a:extLst>
            <a:ext uri="{FF2B5EF4-FFF2-40B4-BE49-F238E27FC236}">
              <a16:creationId xmlns:a16="http://schemas.microsoft.com/office/drawing/2014/main" id="{00000000-0008-0000-0200-00008911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90" name="AutoShape 136" descr="reach3.PNG">
          <a:extLst>
            <a:ext uri="{FF2B5EF4-FFF2-40B4-BE49-F238E27FC236}">
              <a16:creationId xmlns:a16="http://schemas.microsoft.com/office/drawing/2014/main" id="{00000000-0008-0000-0200-00008A11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491" name="AutoShape 137" descr="image.png">
          <a:extLst>
            <a:ext uri="{FF2B5EF4-FFF2-40B4-BE49-F238E27FC236}">
              <a16:creationId xmlns:a16="http://schemas.microsoft.com/office/drawing/2014/main" id="{00000000-0008-0000-0200-00008B11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92" name="AutoShape 138" descr="螢幕擷取畫面 2023-07-13 104424.png">
          <a:extLst>
            <a:ext uri="{FF2B5EF4-FFF2-40B4-BE49-F238E27FC236}">
              <a16:creationId xmlns:a16="http://schemas.microsoft.com/office/drawing/2014/main" id="{00000000-0008-0000-0200-00008C11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93" name="AutoShape 139" descr="螢幕擷取畫面 2023-07-13 104406.png">
          <a:extLst>
            <a:ext uri="{FF2B5EF4-FFF2-40B4-BE49-F238E27FC236}">
              <a16:creationId xmlns:a16="http://schemas.microsoft.com/office/drawing/2014/main" id="{00000000-0008-0000-0200-00008D11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94" name="AutoShape 140" descr="BBG-2.jpg">
          <a:extLst>
            <a:ext uri="{FF2B5EF4-FFF2-40B4-BE49-F238E27FC236}">
              <a16:creationId xmlns:a16="http://schemas.microsoft.com/office/drawing/2014/main" id="{00000000-0008-0000-0200-00008E11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495" name="AutoShape 141" descr="BBG-des.jpg">
          <a:extLst>
            <a:ext uri="{FF2B5EF4-FFF2-40B4-BE49-F238E27FC236}">
              <a16:creationId xmlns:a16="http://schemas.microsoft.com/office/drawing/2014/main" id="{00000000-0008-0000-0200-00008F11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496" name="AutoShape 142" descr="2c566bfa2a9daff671f753cfac5ae25.jpg">
          <a:extLst>
            <a:ext uri="{FF2B5EF4-FFF2-40B4-BE49-F238E27FC236}">
              <a16:creationId xmlns:a16="http://schemas.microsoft.com/office/drawing/2014/main" id="{00000000-0008-0000-0200-00009011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497" name="AutoShape 143" descr="SA.png">
          <a:extLst>
            <a:ext uri="{FF2B5EF4-FFF2-40B4-BE49-F238E27FC236}">
              <a16:creationId xmlns:a16="http://schemas.microsoft.com/office/drawing/2014/main" id="{00000000-0008-0000-0200-00009111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498" name="AutoShape 144" descr="BBG2.PNG">
          <a:extLst>
            <a:ext uri="{FF2B5EF4-FFF2-40B4-BE49-F238E27FC236}">
              <a16:creationId xmlns:a16="http://schemas.microsoft.com/office/drawing/2014/main" id="{00000000-0008-0000-0200-00009211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499" name="AutoShape 145" descr="7a8072528d2f25a3d666a26fe27b6cd.png">
          <a:extLst>
            <a:ext uri="{FF2B5EF4-FFF2-40B4-BE49-F238E27FC236}">
              <a16:creationId xmlns:a16="http://schemas.microsoft.com/office/drawing/2014/main" id="{00000000-0008-0000-0200-00009311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00" name="AutoShape 146" descr="BBG1.PNG">
          <a:extLst>
            <a:ext uri="{FF2B5EF4-FFF2-40B4-BE49-F238E27FC236}">
              <a16:creationId xmlns:a16="http://schemas.microsoft.com/office/drawing/2014/main" id="{00000000-0008-0000-0200-00009411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501" name="AutoShape 147" descr="3f62a2c19d5e6ef36895ccaa06e9fe4.jpg">
          <a:extLst>
            <a:ext uri="{FF2B5EF4-FFF2-40B4-BE49-F238E27FC236}">
              <a16:creationId xmlns:a16="http://schemas.microsoft.com/office/drawing/2014/main" id="{00000000-0008-0000-0200-00009511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02" name="AutoShape 148" descr="image.png">
          <a:extLst>
            <a:ext uri="{FF2B5EF4-FFF2-40B4-BE49-F238E27FC236}">
              <a16:creationId xmlns:a16="http://schemas.microsoft.com/office/drawing/2014/main" id="{00000000-0008-0000-0200-00009611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503" name="AutoShape 149" descr="image.png">
          <a:extLst>
            <a:ext uri="{FF2B5EF4-FFF2-40B4-BE49-F238E27FC236}">
              <a16:creationId xmlns:a16="http://schemas.microsoft.com/office/drawing/2014/main" id="{00000000-0008-0000-0200-00009711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504" name="AutoShape 150" descr="image.png">
          <a:extLst>
            <a:ext uri="{FF2B5EF4-FFF2-40B4-BE49-F238E27FC236}">
              <a16:creationId xmlns:a16="http://schemas.microsoft.com/office/drawing/2014/main" id="{00000000-0008-0000-0200-00009811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505" name="AutoShape 151" descr="image.png">
          <a:extLst>
            <a:ext uri="{FF2B5EF4-FFF2-40B4-BE49-F238E27FC236}">
              <a16:creationId xmlns:a16="http://schemas.microsoft.com/office/drawing/2014/main" id="{00000000-0008-0000-0200-00009911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06" name="AutoShape 152" descr="Snipaste_2023-07-14_11-05-36.png">
          <a:extLst>
            <a:ext uri="{FF2B5EF4-FFF2-40B4-BE49-F238E27FC236}">
              <a16:creationId xmlns:a16="http://schemas.microsoft.com/office/drawing/2014/main" id="{00000000-0008-0000-0200-00009A11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07" name="AutoShape 153" descr="fefb68096e239c50f2b1dc7f57bf5c1.png">
          <a:extLst>
            <a:ext uri="{FF2B5EF4-FFF2-40B4-BE49-F238E27FC236}">
              <a16:creationId xmlns:a16="http://schemas.microsoft.com/office/drawing/2014/main" id="{00000000-0008-0000-0200-00009B11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08" name="AutoShape 154" descr="Snipaste_2023-07-14_11-05-09.png">
          <a:extLst>
            <a:ext uri="{FF2B5EF4-FFF2-40B4-BE49-F238E27FC236}">
              <a16:creationId xmlns:a16="http://schemas.microsoft.com/office/drawing/2014/main" id="{00000000-0008-0000-0200-00009C11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09" name="AutoShape 155" descr="WeChat Screenshot_20230710135018.png">
          <a:extLst>
            <a:ext uri="{FF2B5EF4-FFF2-40B4-BE49-F238E27FC236}">
              <a16:creationId xmlns:a16="http://schemas.microsoft.com/office/drawing/2014/main" id="{00000000-0008-0000-0200-00009D11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510" name="AutoShape 156" descr="WeChat Screenshot_20230710135118.png">
          <a:extLst>
            <a:ext uri="{FF2B5EF4-FFF2-40B4-BE49-F238E27FC236}">
              <a16:creationId xmlns:a16="http://schemas.microsoft.com/office/drawing/2014/main" id="{00000000-0008-0000-0200-00009E11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11" name="AutoShape 157" descr="Snipaste_2023-07-14_11-06-31.png">
          <a:extLst>
            <a:ext uri="{FF2B5EF4-FFF2-40B4-BE49-F238E27FC236}">
              <a16:creationId xmlns:a16="http://schemas.microsoft.com/office/drawing/2014/main" id="{00000000-0008-0000-0200-00009F11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12" name="AutoShape 158" descr="4bf0970b7ce44b0b3b819472482bf0d.png">
          <a:extLst>
            <a:ext uri="{FF2B5EF4-FFF2-40B4-BE49-F238E27FC236}">
              <a16:creationId xmlns:a16="http://schemas.microsoft.com/office/drawing/2014/main" id="{00000000-0008-0000-0200-0000A011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13" name="AutoShape 159" descr="Snipaste_2023-07-14_11-06-07.png">
          <a:extLst>
            <a:ext uri="{FF2B5EF4-FFF2-40B4-BE49-F238E27FC236}">
              <a16:creationId xmlns:a16="http://schemas.microsoft.com/office/drawing/2014/main" id="{00000000-0008-0000-0200-0000A111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14" name="AutoShape 160" descr="nengda.png">
          <a:extLst>
            <a:ext uri="{FF2B5EF4-FFF2-40B4-BE49-F238E27FC236}">
              <a16:creationId xmlns:a16="http://schemas.microsoft.com/office/drawing/2014/main" id="{00000000-0008-0000-0200-0000A211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15" name="AutoShape 161" descr="BBG2.PNG">
          <a:extLst>
            <a:ext uri="{FF2B5EF4-FFF2-40B4-BE49-F238E27FC236}">
              <a16:creationId xmlns:a16="http://schemas.microsoft.com/office/drawing/2014/main" id="{00000000-0008-0000-0200-0000A311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16" name="AutoShape 162" descr="BBG1.PNG">
          <a:extLst>
            <a:ext uri="{FF2B5EF4-FFF2-40B4-BE49-F238E27FC236}">
              <a16:creationId xmlns:a16="http://schemas.microsoft.com/office/drawing/2014/main" id="{00000000-0008-0000-0200-0000A411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17" name="AutoShape 163" descr="BBG-2.PNG">
          <a:extLst>
            <a:ext uri="{FF2B5EF4-FFF2-40B4-BE49-F238E27FC236}">
              <a16:creationId xmlns:a16="http://schemas.microsoft.com/office/drawing/2014/main" id="{00000000-0008-0000-0200-0000A511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18" name="AutoShape 164" descr="BBG.PNG">
          <a:extLst>
            <a:ext uri="{FF2B5EF4-FFF2-40B4-BE49-F238E27FC236}">
              <a16:creationId xmlns:a16="http://schemas.microsoft.com/office/drawing/2014/main" id="{00000000-0008-0000-0200-0000A611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19" name="AutoShape 165" descr="擷取2t+1.PNG">
          <a:extLst>
            <a:ext uri="{FF2B5EF4-FFF2-40B4-BE49-F238E27FC236}">
              <a16:creationId xmlns:a16="http://schemas.microsoft.com/office/drawing/2014/main" id="{00000000-0008-0000-0200-0000A711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20" name="AutoShape 166" descr="擷取t+1.PNG">
          <a:extLst>
            <a:ext uri="{FF2B5EF4-FFF2-40B4-BE49-F238E27FC236}">
              <a16:creationId xmlns:a16="http://schemas.microsoft.com/office/drawing/2014/main" id="{00000000-0008-0000-0200-0000A811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21" name="AutoShape 167" descr="FL.png">
          <a:extLst>
            <a:ext uri="{FF2B5EF4-FFF2-40B4-BE49-F238E27FC236}">
              <a16:creationId xmlns:a16="http://schemas.microsoft.com/office/drawing/2014/main" id="{00000000-0008-0000-0200-0000A911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22" name="AutoShape 168" descr="BBG2.PNG">
          <a:extLst>
            <a:ext uri="{FF2B5EF4-FFF2-40B4-BE49-F238E27FC236}">
              <a16:creationId xmlns:a16="http://schemas.microsoft.com/office/drawing/2014/main" id="{00000000-0008-0000-0200-0000AA11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23" name="AutoShape 169" descr="BBG1.PNG">
          <a:extLst>
            <a:ext uri="{FF2B5EF4-FFF2-40B4-BE49-F238E27FC236}">
              <a16:creationId xmlns:a16="http://schemas.microsoft.com/office/drawing/2014/main" id="{00000000-0008-0000-0200-0000AB11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24" name="AutoShape 170" descr="image.png">
          <a:extLst>
            <a:ext uri="{FF2B5EF4-FFF2-40B4-BE49-F238E27FC236}">
              <a16:creationId xmlns:a16="http://schemas.microsoft.com/office/drawing/2014/main" id="{00000000-0008-0000-0200-0000AC11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525" name="AutoShape 171" descr="image.png">
          <a:extLst>
            <a:ext uri="{FF2B5EF4-FFF2-40B4-BE49-F238E27FC236}">
              <a16:creationId xmlns:a16="http://schemas.microsoft.com/office/drawing/2014/main" id="{00000000-0008-0000-0200-0000AD11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526" name="AutoShape 172" descr="image.png">
          <a:extLst>
            <a:ext uri="{FF2B5EF4-FFF2-40B4-BE49-F238E27FC236}">
              <a16:creationId xmlns:a16="http://schemas.microsoft.com/office/drawing/2014/main" id="{00000000-0008-0000-0200-0000AE11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27" name="AutoShape 173" descr="6062df7bf1c3c875031baef91c671c9.png">
          <a:extLst>
            <a:ext uri="{FF2B5EF4-FFF2-40B4-BE49-F238E27FC236}">
              <a16:creationId xmlns:a16="http://schemas.microsoft.com/office/drawing/2014/main" id="{00000000-0008-0000-0200-0000AF11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28" name="AutoShape 174" descr="image.png">
          <a:extLst>
            <a:ext uri="{FF2B5EF4-FFF2-40B4-BE49-F238E27FC236}">
              <a16:creationId xmlns:a16="http://schemas.microsoft.com/office/drawing/2014/main" id="{00000000-0008-0000-0200-0000B011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529" name="AutoShape 175" descr="be1a0baa53ed2bd38beb8395eee3c90.jpg">
          <a:extLst>
            <a:ext uri="{FF2B5EF4-FFF2-40B4-BE49-F238E27FC236}">
              <a16:creationId xmlns:a16="http://schemas.microsoft.com/office/drawing/2014/main" id="{00000000-0008-0000-0200-0000B111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30" name="AutoShape 176" descr="image.png">
          <a:extLst>
            <a:ext uri="{FF2B5EF4-FFF2-40B4-BE49-F238E27FC236}">
              <a16:creationId xmlns:a16="http://schemas.microsoft.com/office/drawing/2014/main" id="{00000000-0008-0000-0200-0000B211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531" name="AutoShape 177" descr="image.png">
          <a:extLst>
            <a:ext uri="{FF2B5EF4-FFF2-40B4-BE49-F238E27FC236}">
              <a16:creationId xmlns:a16="http://schemas.microsoft.com/office/drawing/2014/main" id="{00000000-0008-0000-0200-0000B311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532" name="AutoShape 178" descr="image.png">
          <a:extLst>
            <a:ext uri="{FF2B5EF4-FFF2-40B4-BE49-F238E27FC236}">
              <a16:creationId xmlns:a16="http://schemas.microsoft.com/office/drawing/2014/main" id="{00000000-0008-0000-0200-0000B411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533" name="AutoShape 179" descr="image.png">
          <a:extLst>
            <a:ext uri="{FF2B5EF4-FFF2-40B4-BE49-F238E27FC236}">
              <a16:creationId xmlns:a16="http://schemas.microsoft.com/office/drawing/2014/main" id="{00000000-0008-0000-0200-0000B511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4534" name="AutoShape 180" descr="image.png">
          <a:extLst>
            <a:ext uri="{FF2B5EF4-FFF2-40B4-BE49-F238E27FC236}">
              <a16:creationId xmlns:a16="http://schemas.microsoft.com/office/drawing/2014/main" id="{00000000-0008-0000-0200-0000B611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35" name="AutoShape 181" descr="f801b01029da0c5f3c5aa99dfd7d0e6.png">
          <a:extLst>
            <a:ext uri="{FF2B5EF4-FFF2-40B4-BE49-F238E27FC236}">
              <a16:creationId xmlns:a16="http://schemas.microsoft.com/office/drawing/2014/main" id="{00000000-0008-0000-0200-0000B711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36" name="AutoShape 182" descr="310f7e13780dd62dc842e08d5ba86d4.png">
          <a:extLst>
            <a:ext uri="{FF2B5EF4-FFF2-40B4-BE49-F238E27FC236}">
              <a16:creationId xmlns:a16="http://schemas.microsoft.com/office/drawing/2014/main" id="{00000000-0008-0000-0200-0000B811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37" name="AutoShape 183" descr="e66d421a5ee01f552c423489cd0b3af.png">
          <a:extLst>
            <a:ext uri="{FF2B5EF4-FFF2-40B4-BE49-F238E27FC236}">
              <a16:creationId xmlns:a16="http://schemas.microsoft.com/office/drawing/2014/main" id="{00000000-0008-0000-0200-0000B911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38" name="AutoShape 184" descr="擷取2.PNG">
          <a:extLst>
            <a:ext uri="{FF2B5EF4-FFF2-40B4-BE49-F238E27FC236}">
              <a16:creationId xmlns:a16="http://schemas.microsoft.com/office/drawing/2014/main" id="{00000000-0008-0000-0200-0000BA11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39" name="AutoShape 185" descr="Snipaste_2023-08-10_19-08-15.png">
          <a:extLst>
            <a:ext uri="{FF2B5EF4-FFF2-40B4-BE49-F238E27FC236}">
              <a16:creationId xmlns:a16="http://schemas.microsoft.com/office/drawing/2014/main" id="{00000000-0008-0000-0200-0000BB11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40" name="AutoShape 186" descr="擷取.PNG">
          <a:extLst>
            <a:ext uri="{FF2B5EF4-FFF2-40B4-BE49-F238E27FC236}">
              <a16:creationId xmlns:a16="http://schemas.microsoft.com/office/drawing/2014/main" id="{00000000-0008-0000-0200-0000BC11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41" name="AutoShape 187" descr="CP.png">
          <a:extLst>
            <a:ext uri="{FF2B5EF4-FFF2-40B4-BE49-F238E27FC236}">
              <a16:creationId xmlns:a16="http://schemas.microsoft.com/office/drawing/2014/main" id="{00000000-0008-0000-0200-0000BD11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42" name="AutoShape 188" descr="BBG2.JPG">
          <a:extLst>
            <a:ext uri="{FF2B5EF4-FFF2-40B4-BE49-F238E27FC236}">
              <a16:creationId xmlns:a16="http://schemas.microsoft.com/office/drawing/2014/main" id="{00000000-0008-0000-0200-0000BE11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43" name="AutoShape 189" descr="内部poster.png">
          <a:extLst>
            <a:ext uri="{FF2B5EF4-FFF2-40B4-BE49-F238E27FC236}">
              <a16:creationId xmlns:a16="http://schemas.microsoft.com/office/drawing/2014/main" id="{00000000-0008-0000-0200-0000BF11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4544" name="AutoShape 190" descr="内部新闻稿.png">
          <a:extLst>
            <a:ext uri="{FF2B5EF4-FFF2-40B4-BE49-F238E27FC236}">
              <a16:creationId xmlns:a16="http://schemas.microsoft.com/office/drawing/2014/main" id="{00000000-0008-0000-0200-0000C011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45" name="AutoShape 191" descr="BBG1.JPG">
          <a:extLst>
            <a:ext uri="{FF2B5EF4-FFF2-40B4-BE49-F238E27FC236}">
              <a16:creationId xmlns:a16="http://schemas.microsoft.com/office/drawing/2014/main" id="{00000000-0008-0000-0200-0000C111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46" name="AutoShape 192" descr="qianjiang.png">
          <a:extLst>
            <a:ext uri="{FF2B5EF4-FFF2-40B4-BE49-F238E27FC236}">
              <a16:creationId xmlns:a16="http://schemas.microsoft.com/office/drawing/2014/main" id="{00000000-0008-0000-0200-0000C211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47" name="AutoShape 193" descr="Qianjiang BBG2.PNG">
          <a:extLst>
            <a:ext uri="{FF2B5EF4-FFF2-40B4-BE49-F238E27FC236}">
              <a16:creationId xmlns:a16="http://schemas.microsoft.com/office/drawing/2014/main" id="{00000000-0008-0000-0200-0000C311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48" name="AutoShape 194" descr="qianjiang internal.png">
          <a:extLst>
            <a:ext uri="{FF2B5EF4-FFF2-40B4-BE49-F238E27FC236}">
              <a16:creationId xmlns:a16="http://schemas.microsoft.com/office/drawing/2014/main" id="{00000000-0008-0000-0200-0000C411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49" name="AutoShape 195" descr="Qianjiang BBG1.PNG">
          <a:extLst>
            <a:ext uri="{FF2B5EF4-FFF2-40B4-BE49-F238E27FC236}">
              <a16:creationId xmlns:a16="http://schemas.microsoft.com/office/drawing/2014/main" id="{00000000-0008-0000-0200-0000C511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50" name="AutoShape 196" descr="Snipaste_2023-08-24_15-59-03.png">
          <a:extLst>
            <a:ext uri="{FF2B5EF4-FFF2-40B4-BE49-F238E27FC236}">
              <a16:creationId xmlns:a16="http://schemas.microsoft.com/office/drawing/2014/main" id="{00000000-0008-0000-0200-0000C611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51" name="AutoShape 197" descr="Snipaste_2023-08-24_15-58-52.png">
          <a:extLst>
            <a:ext uri="{FF2B5EF4-FFF2-40B4-BE49-F238E27FC236}">
              <a16:creationId xmlns:a16="http://schemas.microsoft.com/office/drawing/2014/main" id="{00000000-0008-0000-0200-0000C711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552" name="AutoShape 198" descr="ee7a2157a7f84de7d559328ea7e503d.jpg">
          <a:extLst>
            <a:ext uri="{FF2B5EF4-FFF2-40B4-BE49-F238E27FC236}">
              <a16:creationId xmlns:a16="http://schemas.microsoft.com/office/drawing/2014/main" id="{00000000-0008-0000-0200-0000C811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53" name="AutoShape 199" descr="Snipaste_2023-09-26_15-35-09.png">
          <a:extLst>
            <a:ext uri="{FF2B5EF4-FFF2-40B4-BE49-F238E27FC236}">
              <a16:creationId xmlns:a16="http://schemas.microsoft.com/office/drawing/2014/main" id="{00000000-0008-0000-0200-0000C911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54" name="AutoShape 200" descr="87ecec28ab164685a9462ffbd75b3df.png">
          <a:extLst>
            <a:ext uri="{FF2B5EF4-FFF2-40B4-BE49-F238E27FC236}">
              <a16:creationId xmlns:a16="http://schemas.microsoft.com/office/drawing/2014/main" id="{00000000-0008-0000-0200-0000CA11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55" name="AutoShape 201" descr="Snipaste_2023-09-26_15-34-21.png">
          <a:extLst>
            <a:ext uri="{FF2B5EF4-FFF2-40B4-BE49-F238E27FC236}">
              <a16:creationId xmlns:a16="http://schemas.microsoft.com/office/drawing/2014/main" id="{00000000-0008-0000-0200-0000CB11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556" name="AutoShape 202" descr="Project Frame - OMAS.png">
          <a:extLst>
            <a:ext uri="{FF2B5EF4-FFF2-40B4-BE49-F238E27FC236}">
              <a16:creationId xmlns:a16="http://schemas.microsoft.com/office/drawing/2014/main" id="{00000000-0008-0000-0200-0000CC11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57" name="AutoShape 203" descr="海盐国资.png">
          <a:extLst>
            <a:ext uri="{FF2B5EF4-FFF2-40B4-BE49-F238E27FC236}">
              <a16:creationId xmlns:a16="http://schemas.microsoft.com/office/drawing/2014/main" id="{00000000-0008-0000-0200-0000CD11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58" name="AutoShape 204" descr="BBG2.PNG">
          <a:extLst>
            <a:ext uri="{FF2B5EF4-FFF2-40B4-BE49-F238E27FC236}">
              <a16:creationId xmlns:a16="http://schemas.microsoft.com/office/drawing/2014/main" id="{00000000-0008-0000-0200-0000CE11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59" name="AutoShape 205" descr="poster.png">
          <a:extLst>
            <a:ext uri="{FF2B5EF4-FFF2-40B4-BE49-F238E27FC236}">
              <a16:creationId xmlns:a16="http://schemas.microsoft.com/office/drawing/2014/main" id="{00000000-0008-0000-0200-0000CF11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60" name="AutoShape 206" descr="BBG1.PNG">
          <a:extLst>
            <a:ext uri="{FF2B5EF4-FFF2-40B4-BE49-F238E27FC236}">
              <a16:creationId xmlns:a16="http://schemas.microsoft.com/office/drawing/2014/main" id="{00000000-0008-0000-0200-0000D011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61" name="AutoShape 207" descr="SA.png">
          <a:extLst>
            <a:ext uri="{FF2B5EF4-FFF2-40B4-BE49-F238E27FC236}">
              <a16:creationId xmlns:a16="http://schemas.microsoft.com/office/drawing/2014/main" id="{00000000-0008-0000-0200-0000D111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62" name="AutoShape 208" descr="BBG1.PNG">
          <a:extLst>
            <a:ext uri="{FF2B5EF4-FFF2-40B4-BE49-F238E27FC236}">
              <a16:creationId xmlns:a16="http://schemas.microsoft.com/office/drawing/2014/main" id="{00000000-0008-0000-0200-0000D211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63" name="AutoShape 209" descr="poster.jpg">
          <a:extLst>
            <a:ext uri="{FF2B5EF4-FFF2-40B4-BE49-F238E27FC236}">
              <a16:creationId xmlns:a16="http://schemas.microsoft.com/office/drawing/2014/main" id="{00000000-0008-0000-0200-0000D311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64" name="AutoShape 210" descr="BBG.PNG">
          <a:extLst>
            <a:ext uri="{FF2B5EF4-FFF2-40B4-BE49-F238E27FC236}">
              <a16:creationId xmlns:a16="http://schemas.microsoft.com/office/drawing/2014/main" id="{00000000-0008-0000-0200-0000D411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65" name="AutoShape 211" descr="BBG 2.PNG">
          <a:extLst>
            <a:ext uri="{FF2B5EF4-FFF2-40B4-BE49-F238E27FC236}">
              <a16:creationId xmlns:a16="http://schemas.microsoft.com/office/drawing/2014/main" id="{00000000-0008-0000-0200-0000D511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66" name="AutoShape 212" descr="Project Gold Valley VIII - 分行联动新闻稿.png">
          <a:extLst>
            <a:ext uri="{FF2B5EF4-FFF2-40B4-BE49-F238E27FC236}">
              <a16:creationId xmlns:a16="http://schemas.microsoft.com/office/drawing/2014/main" id="{00000000-0008-0000-0200-0000D611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67" name="AutoShape 213" descr="BBG 1.PNG">
          <a:extLst>
            <a:ext uri="{FF2B5EF4-FFF2-40B4-BE49-F238E27FC236}">
              <a16:creationId xmlns:a16="http://schemas.microsoft.com/office/drawing/2014/main" id="{00000000-0008-0000-0200-0000D711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68" name="AutoShape 214" descr="乌鲁木齐高新投.png">
          <a:extLst>
            <a:ext uri="{FF2B5EF4-FFF2-40B4-BE49-F238E27FC236}">
              <a16:creationId xmlns:a16="http://schemas.microsoft.com/office/drawing/2014/main" id="{00000000-0008-0000-0200-0000D811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69" name="AutoShape 215" descr="BBG2.PNG">
          <a:extLst>
            <a:ext uri="{FF2B5EF4-FFF2-40B4-BE49-F238E27FC236}">
              <a16:creationId xmlns:a16="http://schemas.microsoft.com/office/drawing/2014/main" id="{00000000-0008-0000-0200-0000D911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70" name="AutoShape 216" descr="BBG1.PNG">
          <a:extLst>
            <a:ext uri="{FF2B5EF4-FFF2-40B4-BE49-F238E27FC236}">
              <a16:creationId xmlns:a16="http://schemas.microsoft.com/office/drawing/2014/main" id="{00000000-0008-0000-0200-0000DA11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571" name="AutoShape 217" descr="poster.jpg">
          <a:extLst>
            <a:ext uri="{FF2B5EF4-FFF2-40B4-BE49-F238E27FC236}">
              <a16:creationId xmlns:a16="http://schemas.microsoft.com/office/drawing/2014/main" id="{00000000-0008-0000-0200-0000DB11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72" name="AutoShape 218" descr="Qilin2.PNG">
          <a:extLst>
            <a:ext uri="{FF2B5EF4-FFF2-40B4-BE49-F238E27FC236}">
              <a16:creationId xmlns:a16="http://schemas.microsoft.com/office/drawing/2014/main" id="{00000000-0008-0000-0200-0000DC11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73" name="AutoShape 219" descr="image.png">
          <a:extLst>
            <a:ext uri="{FF2B5EF4-FFF2-40B4-BE49-F238E27FC236}">
              <a16:creationId xmlns:a16="http://schemas.microsoft.com/office/drawing/2014/main" id="{00000000-0008-0000-0200-0000DD11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74" name="AutoShape 220" descr="Qilin.PNG">
          <a:extLst>
            <a:ext uri="{FF2B5EF4-FFF2-40B4-BE49-F238E27FC236}">
              <a16:creationId xmlns:a16="http://schemas.microsoft.com/office/drawing/2014/main" id="{00000000-0008-0000-0200-0000DE11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575" name="AutoShape 221" descr="image.png">
          <a:extLst>
            <a:ext uri="{FF2B5EF4-FFF2-40B4-BE49-F238E27FC236}">
              <a16:creationId xmlns:a16="http://schemas.microsoft.com/office/drawing/2014/main" id="{00000000-0008-0000-0200-0000DF11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76" name="AutoShape 222" descr="Snipaste_2023-09-26_15-36-20.png">
          <a:extLst>
            <a:ext uri="{FF2B5EF4-FFF2-40B4-BE49-F238E27FC236}">
              <a16:creationId xmlns:a16="http://schemas.microsoft.com/office/drawing/2014/main" id="{00000000-0008-0000-0200-0000E011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77" name="AutoShape 223" descr="c1276cf0416fb0bc8cee4470fcf4a96.png">
          <a:extLst>
            <a:ext uri="{FF2B5EF4-FFF2-40B4-BE49-F238E27FC236}">
              <a16:creationId xmlns:a16="http://schemas.microsoft.com/office/drawing/2014/main" id="{00000000-0008-0000-0200-0000E111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78" name="AutoShape 224" descr="Snipaste_2023-09-26_15-35-47.png">
          <a:extLst>
            <a:ext uri="{FF2B5EF4-FFF2-40B4-BE49-F238E27FC236}">
              <a16:creationId xmlns:a16="http://schemas.microsoft.com/office/drawing/2014/main" id="{00000000-0008-0000-0200-0000E211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579" name="AutoShape 225" descr="Qixin - OMAS.png">
          <a:extLst>
            <a:ext uri="{FF2B5EF4-FFF2-40B4-BE49-F238E27FC236}">
              <a16:creationId xmlns:a16="http://schemas.microsoft.com/office/drawing/2014/main" id="{00000000-0008-0000-0200-0000E311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80" name="AutoShape 226" descr="常德2.PNG">
          <a:extLst>
            <a:ext uri="{FF2B5EF4-FFF2-40B4-BE49-F238E27FC236}">
              <a16:creationId xmlns:a16="http://schemas.microsoft.com/office/drawing/2014/main" id="{00000000-0008-0000-0200-0000E411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81" name="AutoShape 227" descr="image.png">
          <a:extLst>
            <a:ext uri="{FF2B5EF4-FFF2-40B4-BE49-F238E27FC236}">
              <a16:creationId xmlns:a16="http://schemas.microsoft.com/office/drawing/2014/main" id="{00000000-0008-0000-0200-0000E511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82" name="AutoShape 228" descr="常德.PNG">
          <a:extLst>
            <a:ext uri="{FF2B5EF4-FFF2-40B4-BE49-F238E27FC236}">
              <a16:creationId xmlns:a16="http://schemas.microsoft.com/office/drawing/2014/main" id="{00000000-0008-0000-0200-0000E611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583" name="AutoShape 229" descr="image.png">
          <a:extLst>
            <a:ext uri="{FF2B5EF4-FFF2-40B4-BE49-F238E27FC236}">
              <a16:creationId xmlns:a16="http://schemas.microsoft.com/office/drawing/2014/main" id="{00000000-0008-0000-0200-0000E711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84" name="AutoShape 230" descr="8182.PNG">
          <a:extLst>
            <a:ext uri="{FF2B5EF4-FFF2-40B4-BE49-F238E27FC236}">
              <a16:creationId xmlns:a16="http://schemas.microsoft.com/office/drawing/2014/main" id="{00000000-0008-0000-0200-0000E811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85" name="AutoShape 231" descr="image (3).png">
          <a:extLst>
            <a:ext uri="{FF2B5EF4-FFF2-40B4-BE49-F238E27FC236}">
              <a16:creationId xmlns:a16="http://schemas.microsoft.com/office/drawing/2014/main" id="{00000000-0008-0000-0200-0000E911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86" name="AutoShape 232" descr="818.PNG">
          <a:extLst>
            <a:ext uri="{FF2B5EF4-FFF2-40B4-BE49-F238E27FC236}">
              <a16:creationId xmlns:a16="http://schemas.microsoft.com/office/drawing/2014/main" id="{00000000-0008-0000-0200-0000EA11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587" name="AutoShape 233" descr="0b0a24791f72ba3554d3399700f980b.jpg">
          <a:extLst>
            <a:ext uri="{FF2B5EF4-FFF2-40B4-BE49-F238E27FC236}">
              <a16:creationId xmlns:a16="http://schemas.microsoft.com/office/drawing/2014/main" id="{00000000-0008-0000-0200-0000EB11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3</xdr:row>
      <xdr:rowOff>0</xdr:rowOff>
    </xdr:from>
    <xdr:to>
      <xdr:col>64</xdr:col>
      <xdr:colOff>619125</xdr:colOff>
      <xdr:row>4</xdr:row>
      <xdr:rowOff>104775</xdr:rowOff>
    </xdr:to>
    <xdr:sp macro="" textlink="">
      <xdr:nvSpPr>
        <xdr:cNvPr id="4588" name="AutoShape 234" descr="d03a4f9e99c97130f605a081a391171.jpg">
          <a:extLst>
            <a:ext uri="{FF2B5EF4-FFF2-40B4-BE49-F238E27FC236}">
              <a16:creationId xmlns:a16="http://schemas.microsoft.com/office/drawing/2014/main" id="{00000000-0008-0000-0200-0000EC11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589" name="AutoShape 235" descr="image.png">
          <a:extLst>
            <a:ext uri="{FF2B5EF4-FFF2-40B4-BE49-F238E27FC236}">
              <a16:creationId xmlns:a16="http://schemas.microsoft.com/office/drawing/2014/main" id="{00000000-0008-0000-0200-0000ED11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90" name="AutoShape 236" descr="Camphor tree.PNG">
          <a:extLst>
            <a:ext uri="{FF2B5EF4-FFF2-40B4-BE49-F238E27FC236}">
              <a16:creationId xmlns:a16="http://schemas.microsoft.com/office/drawing/2014/main" id="{00000000-0008-0000-0200-0000EE11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91" name="AutoShape 237" descr="image.png">
          <a:extLst>
            <a:ext uri="{FF2B5EF4-FFF2-40B4-BE49-F238E27FC236}">
              <a16:creationId xmlns:a16="http://schemas.microsoft.com/office/drawing/2014/main" id="{00000000-0008-0000-0200-0000EF11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92" name="AutoShape 238" descr="SAMPHOR.PNG">
          <a:extLst>
            <a:ext uri="{FF2B5EF4-FFF2-40B4-BE49-F238E27FC236}">
              <a16:creationId xmlns:a16="http://schemas.microsoft.com/office/drawing/2014/main" id="{00000000-0008-0000-0200-0000F011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593" name="AutoShape 239" descr="image.png">
          <a:extLst>
            <a:ext uri="{FF2B5EF4-FFF2-40B4-BE49-F238E27FC236}">
              <a16:creationId xmlns:a16="http://schemas.microsoft.com/office/drawing/2014/main" id="{00000000-0008-0000-0200-0000F111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594" name="AutoShape 240" descr="上饶2.PNG">
          <a:extLst>
            <a:ext uri="{FF2B5EF4-FFF2-40B4-BE49-F238E27FC236}">
              <a16:creationId xmlns:a16="http://schemas.microsoft.com/office/drawing/2014/main" id="{00000000-0008-0000-0200-0000F211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595" name="AutoShape 241" descr="image.png">
          <a:extLst>
            <a:ext uri="{FF2B5EF4-FFF2-40B4-BE49-F238E27FC236}">
              <a16:creationId xmlns:a16="http://schemas.microsoft.com/office/drawing/2014/main" id="{00000000-0008-0000-0200-0000F311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596" name="AutoShape 242" descr="上饶.PNG">
          <a:extLst>
            <a:ext uri="{FF2B5EF4-FFF2-40B4-BE49-F238E27FC236}">
              <a16:creationId xmlns:a16="http://schemas.microsoft.com/office/drawing/2014/main" id="{00000000-0008-0000-0200-0000F411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597" name="AutoShape 243" descr="image.png">
          <a:extLst>
            <a:ext uri="{FF2B5EF4-FFF2-40B4-BE49-F238E27FC236}">
              <a16:creationId xmlns:a16="http://schemas.microsoft.com/office/drawing/2014/main" id="{00000000-0008-0000-0200-0000F511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598" name="AutoShape 244" descr="SA2.png">
          <a:extLst>
            <a:ext uri="{FF2B5EF4-FFF2-40B4-BE49-F238E27FC236}">
              <a16:creationId xmlns:a16="http://schemas.microsoft.com/office/drawing/2014/main" id="{00000000-0008-0000-0200-0000F611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599" name="AutoShape 245" descr="SA1.png">
          <a:extLst>
            <a:ext uri="{FF2B5EF4-FFF2-40B4-BE49-F238E27FC236}">
              <a16:creationId xmlns:a16="http://schemas.microsoft.com/office/drawing/2014/main" id="{00000000-0008-0000-0200-0000F711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00" name="AutoShape 246" descr="BBG 2.png">
          <a:extLst>
            <a:ext uri="{FF2B5EF4-FFF2-40B4-BE49-F238E27FC236}">
              <a16:creationId xmlns:a16="http://schemas.microsoft.com/office/drawing/2014/main" id="{00000000-0008-0000-0200-0000F811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01" name="AutoShape 247" descr="poster.png">
          <a:extLst>
            <a:ext uri="{FF2B5EF4-FFF2-40B4-BE49-F238E27FC236}">
              <a16:creationId xmlns:a16="http://schemas.microsoft.com/office/drawing/2014/main" id="{00000000-0008-0000-0200-0000F911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02" name="AutoShape 248" descr="BBG 1.PNG">
          <a:extLst>
            <a:ext uri="{FF2B5EF4-FFF2-40B4-BE49-F238E27FC236}">
              <a16:creationId xmlns:a16="http://schemas.microsoft.com/office/drawing/2014/main" id="{00000000-0008-0000-0200-0000FA11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603" name="AutoShape 249" descr="OMAS信息流.png">
          <a:extLst>
            <a:ext uri="{FF2B5EF4-FFF2-40B4-BE49-F238E27FC236}">
              <a16:creationId xmlns:a16="http://schemas.microsoft.com/office/drawing/2014/main" id="{00000000-0008-0000-0200-0000FB11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04" name="AutoShape 250" descr="西安经发.PNG">
          <a:extLst>
            <a:ext uri="{FF2B5EF4-FFF2-40B4-BE49-F238E27FC236}">
              <a16:creationId xmlns:a16="http://schemas.microsoft.com/office/drawing/2014/main" id="{00000000-0008-0000-0200-0000FC11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05" name="AutoShape 251" descr="西安经发2.PNG">
          <a:extLst>
            <a:ext uri="{FF2B5EF4-FFF2-40B4-BE49-F238E27FC236}">
              <a16:creationId xmlns:a16="http://schemas.microsoft.com/office/drawing/2014/main" id="{00000000-0008-0000-0200-0000FD11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606" name="AutoShape 252" descr="image.png">
          <a:extLst>
            <a:ext uri="{FF2B5EF4-FFF2-40B4-BE49-F238E27FC236}">
              <a16:creationId xmlns:a16="http://schemas.microsoft.com/office/drawing/2014/main" id="{00000000-0008-0000-0200-0000FE11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607" name="AutoShape 253" descr="SA1.png">
          <a:extLst>
            <a:ext uri="{FF2B5EF4-FFF2-40B4-BE49-F238E27FC236}">
              <a16:creationId xmlns:a16="http://schemas.microsoft.com/office/drawing/2014/main" id="{00000000-0008-0000-0200-0000FF11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608" name="AutoShape 254" descr="SA2.png">
          <a:extLst>
            <a:ext uri="{FF2B5EF4-FFF2-40B4-BE49-F238E27FC236}">
              <a16:creationId xmlns:a16="http://schemas.microsoft.com/office/drawing/2014/main" id="{00000000-0008-0000-0200-00000012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09" name="AutoShape 255" descr="BBG2.PNG">
          <a:extLst>
            <a:ext uri="{FF2B5EF4-FFF2-40B4-BE49-F238E27FC236}">
              <a16:creationId xmlns:a16="http://schemas.microsoft.com/office/drawing/2014/main" id="{00000000-0008-0000-0200-00000112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10" name="AutoShape 256" descr="Project Tianfu Source 分行联动新闻稿.png">
          <a:extLst>
            <a:ext uri="{FF2B5EF4-FFF2-40B4-BE49-F238E27FC236}">
              <a16:creationId xmlns:a16="http://schemas.microsoft.com/office/drawing/2014/main" id="{00000000-0008-0000-0200-00000212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11" name="AutoShape 257" descr="BBG1.PNG">
          <a:extLst>
            <a:ext uri="{FF2B5EF4-FFF2-40B4-BE49-F238E27FC236}">
              <a16:creationId xmlns:a16="http://schemas.microsoft.com/office/drawing/2014/main" id="{00000000-0008-0000-0200-00000312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612" name="AutoShape 258" descr="都江堰城投OMAS.png">
          <a:extLst>
            <a:ext uri="{FF2B5EF4-FFF2-40B4-BE49-F238E27FC236}">
              <a16:creationId xmlns:a16="http://schemas.microsoft.com/office/drawing/2014/main" id="{00000000-0008-0000-0200-00000412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613" name="AutoShape 259" descr="SA1.png">
          <a:extLst>
            <a:ext uri="{FF2B5EF4-FFF2-40B4-BE49-F238E27FC236}">
              <a16:creationId xmlns:a16="http://schemas.microsoft.com/office/drawing/2014/main" id="{00000000-0008-0000-0200-00000512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614" name="AutoShape 260" descr="SA2.png">
          <a:extLst>
            <a:ext uri="{FF2B5EF4-FFF2-40B4-BE49-F238E27FC236}">
              <a16:creationId xmlns:a16="http://schemas.microsoft.com/office/drawing/2014/main" id="{00000000-0008-0000-0200-00000612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615" name="AutoShape 261" descr="ebffb265ed7765674066d0e94d32f6e.png">
          <a:extLst>
            <a:ext uri="{FF2B5EF4-FFF2-40B4-BE49-F238E27FC236}">
              <a16:creationId xmlns:a16="http://schemas.microsoft.com/office/drawing/2014/main" id="{00000000-0008-0000-0200-000007120000}"/>
            </a:ext>
          </a:extLst>
        </xdr:cNvPr>
        <xdr:cNvSpPr>
          <a:spLocks noChangeAspect="1" noChangeArrowheads="1"/>
        </xdr:cNvSpPr>
      </xdr:nvSpPr>
      <xdr:spPr bwMode="auto">
        <a:xfrm>
          <a:off x="11302365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616" name="AutoShape 262" descr="image.png">
          <a:extLst>
            <a:ext uri="{FF2B5EF4-FFF2-40B4-BE49-F238E27FC236}">
              <a16:creationId xmlns:a16="http://schemas.microsoft.com/office/drawing/2014/main" id="{00000000-0008-0000-0200-00000812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617" name="AutoShape 263" descr="SA1.png">
          <a:extLst>
            <a:ext uri="{FF2B5EF4-FFF2-40B4-BE49-F238E27FC236}">
              <a16:creationId xmlns:a16="http://schemas.microsoft.com/office/drawing/2014/main" id="{00000000-0008-0000-0200-00000912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18" name="AutoShape 264" descr="BBG2.PNG">
          <a:extLst>
            <a:ext uri="{FF2B5EF4-FFF2-40B4-BE49-F238E27FC236}">
              <a16:creationId xmlns:a16="http://schemas.microsoft.com/office/drawing/2014/main" id="{00000000-0008-0000-0200-00000A12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19" name="AutoShape 265" descr="poster.png">
          <a:extLst>
            <a:ext uri="{FF2B5EF4-FFF2-40B4-BE49-F238E27FC236}">
              <a16:creationId xmlns:a16="http://schemas.microsoft.com/office/drawing/2014/main" id="{00000000-0008-0000-0200-00000B120000}"/>
            </a:ext>
          </a:extLst>
        </xdr:cNvPr>
        <xdr:cNvSpPr>
          <a:spLocks noChangeAspect="1" noChangeArrowheads="1"/>
        </xdr:cNvSpPr>
      </xdr:nvSpPr>
      <xdr:spPr bwMode="auto">
        <a:xfrm>
          <a:off x="6940867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20" name="AutoShape 266" descr="BBG1.PNG">
          <a:extLst>
            <a:ext uri="{FF2B5EF4-FFF2-40B4-BE49-F238E27FC236}">
              <a16:creationId xmlns:a16="http://schemas.microsoft.com/office/drawing/2014/main" id="{00000000-0008-0000-0200-00000C12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621" name="AutoShape 267" descr="OMAS.png">
          <a:extLst>
            <a:ext uri="{FF2B5EF4-FFF2-40B4-BE49-F238E27FC236}">
              <a16:creationId xmlns:a16="http://schemas.microsoft.com/office/drawing/2014/main" id="{00000000-0008-0000-0200-00000D12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22" name="AutoShape 268" descr="Snipaste_2023-12-05_10-53-38.png">
          <a:extLst>
            <a:ext uri="{FF2B5EF4-FFF2-40B4-BE49-F238E27FC236}">
              <a16:creationId xmlns:a16="http://schemas.microsoft.com/office/drawing/2014/main" id="{00000000-0008-0000-0200-00000E120000}"/>
            </a:ext>
          </a:extLst>
        </xdr:cNvPr>
        <xdr:cNvSpPr>
          <a:spLocks noChangeAspect="1" noChangeArrowheads="1"/>
        </xdr:cNvSpPr>
      </xdr:nvSpPr>
      <xdr:spPr bwMode="auto">
        <a:xfrm>
          <a:off x="6873240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23" name="AutoShape 269" descr="ceda201c2ff5b1145b62933b256fac4.png">
          <a:extLst>
            <a:ext uri="{FF2B5EF4-FFF2-40B4-BE49-F238E27FC236}">
              <a16:creationId xmlns:a16="http://schemas.microsoft.com/office/drawing/2014/main" id="{00000000-0008-0000-0200-00000F120000}"/>
            </a:ext>
          </a:extLst>
        </xdr:cNvPr>
        <xdr:cNvSpPr>
          <a:spLocks noChangeAspect="1" noChangeArrowheads="1"/>
        </xdr:cNvSpPr>
      </xdr:nvSpPr>
      <xdr:spPr bwMode="auto">
        <a:xfrm>
          <a:off x="6940867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24" name="AutoShape 270" descr="Snipaste_2023-12-05_10-39-31.png">
          <a:extLst>
            <a:ext uri="{FF2B5EF4-FFF2-40B4-BE49-F238E27FC236}">
              <a16:creationId xmlns:a16="http://schemas.microsoft.com/office/drawing/2014/main" id="{00000000-0008-0000-0200-000010120000}"/>
            </a:ext>
          </a:extLst>
        </xdr:cNvPr>
        <xdr:cNvSpPr>
          <a:spLocks noChangeAspect="1" noChangeArrowheads="1"/>
        </xdr:cNvSpPr>
      </xdr:nvSpPr>
      <xdr:spPr bwMode="auto">
        <a:xfrm>
          <a:off x="1122521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625" name="AutoShape 271" descr="a93e849e84dba7ae6b73febcb3cbc6e.jpg">
          <a:extLst>
            <a:ext uri="{FF2B5EF4-FFF2-40B4-BE49-F238E27FC236}">
              <a16:creationId xmlns:a16="http://schemas.microsoft.com/office/drawing/2014/main" id="{00000000-0008-0000-0200-000011120000}"/>
            </a:ext>
          </a:extLst>
        </xdr:cNvPr>
        <xdr:cNvSpPr>
          <a:spLocks noChangeAspect="1" noChangeArrowheads="1"/>
        </xdr:cNvSpPr>
      </xdr:nvSpPr>
      <xdr:spPr bwMode="auto">
        <a:xfrm>
          <a:off x="1130236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626" name="AutoShape 272" descr="OMAS capscreen 1.png">
          <a:extLst>
            <a:ext uri="{FF2B5EF4-FFF2-40B4-BE49-F238E27FC236}">
              <a16:creationId xmlns:a16="http://schemas.microsoft.com/office/drawing/2014/main" id="{00000000-0008-0000-0200-000012120000}"/>
            </a:ext>
          </a:extLst>
        </xdr:cNvPr>
        <xdr:cNvSpPr>
          <a:spLocks noChangeAspect="1" noChangeArrowheads="1"/>
        </xdr:cNvSpPr>
      </xdr:nvSpPr>
      <xdr:spPr bwMode="auto">
        <a:xfrm>
          <a:off x="1183862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4627" name="AutoShape 273" descr="OMAS capscreen 2.png">
          <a:extLst>
            <a:ext uri="{FF2B5EF4-FFF2-40B4-BE49-F238E27FC236}">
              <a16:creationId xmlns:a16="http://schemas.microsoft.com/office/drawing/2014/main" id="{00000000-0008-0000-0200-000013120000}"/>
            </a:ext>
          </a:extLst>
        </xdr:cNvPr>
        <xdr:cNvSpPr>
          <a:spLocks noChangeAspect="1" noChangeArrowheads="1"/>
        </xdr:cNvSpPr>
      </xdr:nvSpPr>
      <xdr:spPr bwMode="auto">
        <a:xfrm>
          <a:off x="1187005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28" name="AutoShape 274" descr="建设银行1.png">
          <a:extLst>
            <a:ext uri="{FF2B5EF4-FFF2-40B4-BE49-F238E27FC236}">
              <a16:creationId xmlns:a16="http://schemas.microsoft.com/office/drawing/2014/main" id="{00000000-0008-0000-0200-000014120000}"/>
            </a:ext>
          </a:extLst>
        </xdr:cNvPr>
        <xdr:cNvSpPr>
          <a:spLocks noChangeAspect="1" noChangeArrowheads="1"/>
        </xdr:cNvSpPr>
      </xdr:nvSpPr>
      <xdr:spPr bwMode="auto">
        <a:xfrm>
          <a:off x="6873240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3</xdr:row>
      <xdr:rowOff>0</xdr:rowOff>
    </xdr:from>
    <xdr:to>
      <xdr:col>50</xdr:col>
      <xdr:colOff>619125</xdr:colOff>
      <xdr:row>4</xdr:row>
      <xdr:rowOff>104775</xdr:rowOff>
    </xdr:to>
    <xdr:sp macro="" textlink="">
      <xdr:nvSpPr>
        <xdr:cNvPr id="4629" name="AutoShape 275" descr="擷取2.PNG">
          <a:extLst>
            <a:ext uri="{FF2B5EF4-FFF2-40B4-BE49-F238E27FC236}">
              <a16:creationId xmlns:a16="http://schemas.microsoft.com/office/drawing/2014/main" id="{00000000-0008-0000-0200-000015120000}"/>
            </a:ext>
          </a:extLst>
        </xdr:cNvPr>
        <xdr:cNvSpPr>
          <a:spLocks noChangeAspect="1" noChangeArrowheads="1"/>
        </xdr:cNvSpPr>
      </xdr:nvSpPr>
      <xdr:spPr bwMode="auto">
        <a:xfrm>
          <a:off x="690467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3</xdr:row>
      <xdr:rowOff>0</xdr:rowOff>
    </xdr:from>
    <xdr:to>
      <xdr:col>51</xdr:col>
      <xdr:colOff>257175</xdr:colOff>
      <xdr:row>4</xdr:row>
      <xdr:rowOff>104775</xdr:rowOff>
    </xdr:to>
    <xdr:sp macro="" textlink="">
      <xdr:nvSpPr>
        <xdr:cNvPr id="4630" name="AutoShape 276" descr="擷取4.PNG">
          <a:extLst>
            <a:ext uri="{FF2B5EF4-FFF2-40B4-BE49-F238E27FC236}">
              <a16:creationId xmlns:a16="http://schemas.microsoft.com/office/drawing/2014/main" id="{00000000-0008-0000-0200-000016120000}"/>
            </a:ext>
          </a:extLst>
        </xdr:cNvPr>
        <xdr:cNvSpPr>
          <a:spLocks noChangeAspect="1" noChangeArrowheads="1"/>
        </xdr:cNvSpPr>
      </xdr:nvSpPr>
      <xdr:spPr bwMode="auto">
        <a:xfrm>
          <a:off x="693610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31" name="AutoShape 277" descr="5284da6c5fb9322d6e50205b8b87376.png">
          <a:extLst>
            <a:ext uri="{FF2B5EF4-FFF2-40B4-BE49-F238E27FC236}">
              <a16:creationId xmlns:a16="http://schemas.microsoft.com/office/drawing/2014/main" id="{00000000-0008-0000-0200-000017120000}"/>
            </a:ext>
          </a:extLst>
        </xdr:cNvPr>
        <xdr:cNvSpPr>
          <a:spLocks noChangeAspect="1" noChangeArrowheads="1"/>
        </xdr:cNvSpPr>
      </xdr:nvSpPr>
      <xdr:spPr bwMode="auto">
        <a:xfrm>
          <a:off x="694086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4632" name="AutoShape 278" descr="30aed5d855cae9cf7638088a698d3d6.png">
          <a:extLst>
            <a:ext uri="{FF2B5EF4-FFF2-40B4-BE49-F238E27FC236}">
              <a16:creationId xmlns:a16="http://schemas.microsoft.com/office/drawing/2014/main" id="{00000000-0008-0000-0200-000018120000}"/>
            </a:ext>
          </a:extLst>
        </xdr:cNvPr>
        <xdr:cNvSpPr>
          <a:spLocks noChangeAspect="1" noChangeArrowheads="1"/>
        </xdr:cNvSpPr>
      </xdr:nvSpPr>
      <xdr:spPr bwMode="auto">
        <a:xfrm>
          <a:off x="6972300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628650</xdr:colOff>
      <xdr:row>3</xdr:row>
      <xdr:rowOff>0</xdr:rowOff>
    </xdr:from>
    <xdr:to>
      <xdr:col>51</xdr:col>
      <xdr:colOff>933450</xdr:colOff>
      <xdr:row>4</xdr:row>
      <xdr:rowOff>104775</xdr:rowOff>
    </xdr:to>
    <xdr:sp macro="" textlink="">
      <xdr:nvSpPr>
        <xdr:cNvPr id="4633" name="AutoShape 279" descr="e77bc65ee845d26ce92cf229441471f.png">
          <a:extLst>
            <a:ext uri="{FF2B5EF4-FFF2-40B4-BE49-F238E27FC236}">
              <a16:creationId xmlns:a16="http://schemas.microsoft.com/office/drawing/2014/main" id="{00000000-0008-0000-0200-000019120000}"/>
            </a:ext>
          </a:extLst>
        </xdr:cNvPr>
        <xdr:cNvSpPr>
          <a:spLocks noChangeAspect="1" noChangeArrowheads="1"/>
        </xdr:cNvSpPr>
      </xdr:nvSpPr>
      <xdr:spPr bwMode="auto">
        <a:xfrm>
          <a:off x="700373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34" name="AutoShape 280" descr="擷取3.PNG">
          <a:extLst>
            <a:ext uri="{FF2B5EF4-FFF2-40B4-BE49-F238E27FC236}">
              <a16:creationId xmlns:a16="http://schemas.microsoft.com/office/drawing/2014/main" id="{00000000-0008-0000-0200-00001A120000}"/>
            </a:ext>
          </a:extLst>
        </xdr:cNvPr>
        <xdr:cNvSpPr>
          <a:spLocks noChangeAspect="1" noChangeArrowheads="1"/>
        </xdr:cNvSpPr>
      </xdr:nvSpPr>
      <xdr:spPr bwMode="auto">
        <a:xfrm>
          <a:off x="1122521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3</xdr:row>
      <xdr:rowOff>0</xdr:rowOff>
    </xdr:from>
    <xdr:to>
      <xdr:col>63</xdr:col>
      <xdr:colOff>619125</xdr:colOff>
      <xdr:row>4</xdr:row>
      <xdr:rowOff>104775</xdr:rowOff>
    </xdr:to>
    <xdr:sp macro="" textlink="">
      <xdr:nvSpPr>
        <xdr:cNvPr id="4635" name="AutoShape 281" descr="擷取5.PNG">
          <a:extLst>
            <a:ext uri="{FF2B5EF4-FFF2-40B4-BE49-F238E27FC236}">
              <a16:creationId xmlns:a16="http://schemas.microsoft.com/office/drawing/2014/main" id="{00000000-0008-0000-0200-00001B120000}"/>
            </a:ext>
          </a:extLst>
        </xdr:cNvPr>
        <xdr:cNvSpPr>
          <a:spLocks noChangeAspect="1" noChangeArrowheads="1"/>
        </xdr:cNvSpPr>
      </xdr:nvSpPr>
      <xdr:spPr bwMode="auto">
        <a:xfrm>
          <a:off x="1125664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3</xdr:row>
      <xdr:rowOff>0</xdr:rowOff>
    </xdr:from>
    <xdr:to>
      <xdr:col>64</xdr:col>
      <xdr:colOff>161925</xdr:colOff>
      <xdr:row>4</xdr:row>
      <xdr:rowOff>104775</xdr:rowOff>
    </xdr:to>
    <xdr:sp macro="" textlink="">
      <xdr:nvSpPr>
        <xdr:cNvPr id="4636" name="AutoShape 282" descr="擷取.PNG">
          <a:extLst>
            <a:ext uri="{FF2B5EF4-FFF2-40B4-BE49-F238E27FC236}">
              <a16:creationId xmlns:a16="http://schemas.microsoft.com/office/drawing/2014/main" id="{00000000-0008-0000-0200-00001C120000}"/>
            </a:ext>
          </a:extLst>
        </xdr:cNvPr>
        <xdr:cNvSpPr>
          <a:spLocks noChangeAspect="1" noChangeArrowheads="1"/>
        </xdr:cNvSpPr>
      </xdr:nvSpPr>
      <xdr:spPr bwMode="auto">
        <a:xfrm>
          <a:off x="1128807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637" name="AutoShape 283" descr="[for review] Project Accord - poster - v2.jpg">
          <a:extLst>
            <a:ext uri="{FF2B5EF4-FFF2-40B4-BE49-F238E27FC236}">
              <a16:creationId xmlns:a16="http://schemas.microsoft.com/office/drawing/2014/main" id="{00000000-0008-0000-0200-00001D120000}"/>
            </a:ext>
          </a:extLst>
        </xdr:cNvPr>
        <xdr:cNvSpPr>
          <a:spLocks noChangeAspect="1" noChangeArrowheads="1"/>
        </xdr:cNvSpPr>
      </xdr:nvSpPr>
      <xdr:spPr bwMode="auto">
        <a:xfrm>
          <a:off x="1130236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638" name="AutoShape 284" descr="image.png">
          <a:extLst>
            <a:ext uri="{FF2B5EF4-FFF2-40B4-BE49-F238E27FC236}">
              <a16:creationId xmlns:a16="http://schemas.microsoft.com/office/drawing/2014/main" id="{00000000-0008-0000-0200-00001E120000}"/>
            </a:ext>
          </a:extLst>
        </xdr:cNvPr>
        <xdr:cNvSpPr>
          <a:spLocks noChangeAspect="1" noChangeArrowheads="1"/>
        </xdr:cNvSpPr>
      </xdr:nvSpPr>
      <xdr:spPr bwMode="auto">
        <a:xfrm>
          <a:off x="1183862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4639" name="AutoShape 285" descr="image.png">
          <a:extLst>
            <a:ext uri="{FF2B5EF4-FFF2-40B4-BE49-F238E27FC236}">
              <a16:creationId xmlns:a16="http://schemas.microsoft.com/office/drawing/2014/main" id="{00000000-0008-0000-0200-00001F120000}"/>
            </a:ext>
          </a:extLst>
        </xdr:cNvPr>
        <xdr:cNvSpPr>
          <a:spLocks noChangeAspect="1" noChangeArrowheads="1"/>
        </xdr:cNvSpPr>
      </xdr:nvSpPr>
      <xdr:spPr bwMode="auto">
        <a:xfrm>
          <a:off x="1187005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4640" name="AutoShape 286" descr="image.png">
          <a:extLst>
            <a:ext uri="{FF2B5EF4-FFF2-40B4-BE49-F238E27FC236}">
              <a16:creationId xmlns:a16="http://schemas.microsoft.com/office/drawing/2014/main" id="{00000000-0008-0000-0200-000020120000}"/>
            </a:ext>
          </a:extLst>
        </xdr:cNvPr>
        <xdr:cNvSpPr>
          <a:spLocks noChangeAspect="1" noChangeArrowheads="1"/>
        </xdr:cNvSpPr>
      </xdr:nvSpPr>
      <xdr:spPr bwMode="auto">
        <a:xfrm>
          <a:off x="1190148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41" name="AutoShape 287" descr="Snipaste_2023-12-05_11-01-49.png">
          <a:extLst>
            <a:ext uri="{FF2B5EF4-FFF2-40B4-BE49-F238E27FC236}">
              <a16:creationId xmlns:a16="http://schemas.microsoft.com/office/drawing/2014/main" id="{00000000-0008-0000-0200-000021120000}"/>
            </a:ext>
          </a:extLst>
        </xdr:cNvPr>
        <xdr:cNvSpPr>
          <a:spLocks noChangeAspect="1" noChangeArrowheads="1"/>
        </xdr:cNvSpPr>
      </xdr:nvSpPr>
      <xdr:spPr bwMode="auto">
        <a:xfrm>
          <a:off x="6873240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42" name="AutoShape 288" descr="957f40d8ec73577ca202d7dbd526c4f.png">
          <a:extLst>
            <a:ext uri="{FF2B5EF4-FFF2-40B4-BE49-F238E27FC236}">
              <a16:creationId xmlns:a16="http://schemas.microsoft.com/office/drawing/2014/main" id="{00000000-0008-0000-0200-000022120000}"/>
            </a:ext>
          </a:extLst>
        </xdr:cNvPr>
        <xdr:cNvSpPr>
          <a:spLocks noChangeAspect="1" noChangeArrowheads="1"/>
        </xdr:cNvSpPr>
      </xdr:nvSpPr>
      <xdr:spPr bwMode="auto">
        <a:xfrm>
          <a:off x="6940867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43" name="AutoShape 289" descr="Snipaste_2023-12-05_11-01-15.png">
          <a:extLst>
            <a:ext uri="{FF2B5EF4-FFF2-40B4-BE49-F238E27FC236}">
              <a16:creationId xmlns:a16="http://schemas.microsoft.com/office/drawing/2014/main" id="{00000000-0008-0000-0200-000023120000}"/>
            </a:ext>
          </a:extLst>
        </xdr:cNvPr>
        <xdr:cNvSpPr>
          <a:spLocks noChangeAspect="1" noChangeArrowheads="1"/>
        </xdr:cNvSpPr>
      </xdr:nvSpPr>
      <xdr:spPr bwMode="auto">
        <a:xfrm>
          <a:off x="1122521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644" name="AutoShape 290" descr="978181bb81286bfc6306654ef7679f6.jpg">
          <a:extLst>
            <a:ext uri="{FF2B5EF4-FFF2-40B4-BE49-F238E27FC236}">
              <a16:creationId xmlns:a16="http://schemas.microsoft.com/office/drawing/2014/main" id="{00000000-0008-0000-0200-000024120000}"/>
            </a:ext>
          </a:extLst>
        </xdr:cNvPr>
        <xdr:cNvSpPr>
          <a:spLocks noChangeAspect="1" noChangeArrowheads="1"/>
        </xdr:cNvSpPr>
      </xdr:nvSpPr>
      <xdr:spPr bwMode="auto">
        <a:xfrm>
          <a:off x="11302365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645" name="AutoShape 291" descr="OMAS capscreen 2.png">
          <a:extLst>
            <a:ext uri="{FF2B5EF4-FFF2-40B4-BE49-F238E27FC236}">
              <a16:creationId xmlns:a16="http://schemas.microsoft.com/office/drawing/2014/main" id="{00000000-0008-0000-0200-000025120000}"/>
            </a:ext>
          </a:extLst>
        </xdr:cNvPr>
        <xdr:cNvSpPr>
          <a:spLocks noChangeAspect="1" noChangeArrowheads="1"/>
        </xdr:cNvSpPr>
      </xdr:nvSpPr>
      <xdr:spPr bwMode="auto">
        <a:xfrm>
          <a:off x="1183862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4646" name="AutoShape 292" descr="OMAS capscreen 1.png">
          <a:extLst>
            <a:ext uri="{FF2B5EF4-FFF2-40B4-BE49-F238E27FC236}">
              <a16:creationId xmlns:a16="http://schemas.microsoft.com/office/drawing/2014/main" id="{00000000-0008-0000-0200-000026120000}"/>
            </a:ext>
          </a:extLst>
        </xdr:cNvPr>
        <xdr:cNvSpPr>
          <a:spLocks noChangeAspect="1" noChangeArrowheads="1"/>
        </xdr:cNvSpPr>
      </xdr:nvSpPr>
      <xdr:spPr bwMode="auto">
        <a:xfrm>
          <a:off x="11870055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4647" name="AutoShape 293" descr="OMAS capscreen 3.png">
          <a:extLst>
            <a:ext uri="{FF2B5EF4-FFF2-40B4-BE49-F238E27FC236}">
              <a16:creationId xmlns:a16="http://schemas.microsoft.com/office/drawing/2014/main" id="{00000000-0008-0000-0200-000027120000}"/>
            </a:ext>
          </a:extLst>
        </xdr:cNvPr>
        <xdr:cNvSpPr>
          <a:spLocks noChangeAspect="1" noChangeArrowheads="1"/>
        </xdr:cNvSpPr>
      </xdr:nvSpPr>
      <xdr:spPr bwMode="auto">
        <a:xfrm>
          <a:off x="11901487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48" name="AutoShape 294" descr="JNCJ2.PNG">
          <a:extLst>
            <a:ext uri="{FF2B5EF4-FFF2-40B4-BE49-F238E27FC236}">
              <a16:creationId xmlns:a16="http://schemas.microsoft.com/office/drawing/2014/main" id="{00000000-0008-0000-0200-000028120000}"/>
            </a:ext>
          </a:extLst>
        </xdr:cNvPr>
        <xdr:cNvSpPr>
          <a:spLocks noChangeAspect="1" noChangeArrowheads="1"/>
        </xdr:cNvSpPr>
      </xdr:nvSpPr>
      <xdr:spPr bwMode="auto">
        <a:xfrm>
          <a:off x="68732400"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49" name="AutoShape 295" descr="JNCJ.jpg">
          <a:extLst>
            <a:ext uri="{FF2B5EF4-FFF2-40B4-BE49-F238E27FC236}">
              <a16:creationId xmlns:a16="http://schemas.microsoft.com/office/drawing/2014/main" id="{00000000-0008-0000-0200-000029120000}"/>
            </a:ext>
          </a:extLst>
        </xdr:cNvPr>
        <xdr:cNvSpPr>
          <a:spLocks noChangeAspect="1" noChangeArrowheads="1"/>
        </xdr:cNvSpPr>
      </xdr:nvSpPr>
      <xdr:spPr bwMode="auto">
        <a:xfrm>
          <a:off x="6940867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4650" name="AutoShape 296" descr="JNCJ OMAS.png">
          <a:extLst>
            <a:ext uri="{FF2B5EF4-FFF2-40B4-BE49-F238E27FC236}">
              <a16:creationId xmlns:a16="http://schemas.microsoft.com/office/drawing/2014/main" id="{00000000-0008-0000-0200-00002A120000}"/>
            </a:ext>
          </a:extLst>
        </xdr:cNvPr>
        <xdr:cNvSpPr>
          <a:spLocks noChangeAspect="1" noChangeArrowheads="1"/>
        </xdr:cNvSpPr>
      </xdr:nvSpPr>
      <xdr:spPr bwMode="auto">
        <a:xfrm>
          <a:off x="69723000"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51" name="AutoShape 297" descr="JNCJ.PNG">
          <a:extLst>
            <a:ext uri="{FF2B5EF4-FFF2-40B4-BE49-F238E27FC236}">
              <a16:creationId xmlns:a16="http://schemas.microsoft.com/office/drawing/2014/main" id="{00000000-0008-0000-0200-00002B120000}"/>
            </a:ext>
          </a:extLst>
        </xdr:cNvPr>
        <xdr:cNvSpPr>
          <a:spLocks noChangeAspect="1" noChangeArrowheads="1"/>
        </xdr:cNvSpPr>
      </xdr:nvSpPr>
      <xdr:spPr bwMode="auto">
        <a:xfrm>
          <a:off x="11225212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652" name="AutoShape 298" descr="JNCJ OMAS.png">
          <a:extLst>
            <a:ext uri="{FF2B5EF4-FFF2-40B4-BE49-F238E27FC236}">
              <a16:creationId xmlns:a16="http://schemas.microsoft.com/office/drawing/2014/main" id="{00000000-0008-0000-0200-00002C120000}"/>
            </a:ext>
          </a:extLst>
        </xdr:cNvPr>
        <xdr:cNvSpPr>
          <a:spLocks noChangeAspect="1" noChangeArrowheads="1"/>
        </xdr:cNvSpPr>
      </xdr:nvSpPr>
      <xdr:spPr bwMode="auto">
        <a:xfrm>
          <a:off x="11838622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53" name="AutoShape 1" descr="螢幕擷取畫面 2023-06-12 181011.jpg">
          <a:extLst>
            <a:ext uri="{FF2B5EF4-FFF2-40B4-BE49-F238E27FC236}">
              <a16:creationId xmlns:a16="http://schemas.microsoft.com/office/drawing/2014/main" id="{00000000-0008-0000-0200-00002D12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54" name="AutoShape 2" descr="螢幕擷取畫面 2023-06-12 180938.jpg">
          <a:extLst>
            <a:ext uri="{FF2B5EF4-FFF2-40B4-BE49-F238E27FC236}">
              <a16:creationId xmlns:a16="http://schemas.microsoft.com/office/drawing/2014/main" id="{00000000-0008-0000-0200-00002E12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655" name="AutoShape 3" descr="WeChat Image_20230609214557.jpg">
          <a:extLst>
            <a:ext uri="{FF2B5EF4-FFF2-40B4-BE49-F238E27FC236}">
              <a16:creationId xmlns:a16="http://schemas.microsoft.com/office/drawing/2014/main" id="{00000000-0008-0000-0200-00002F12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656" name="AutoShape 4" descr="image.png">
          <a:extLst>
            <a:ext uri="{FF2B5EF4-FFF2-40B4-BE49-F238E27FC236}">
              <a16:creationId xmlns:a16="http://schemas.microsoft.com/office/drawing/2014/main" id="{00000000-0008-0000-0200-00003012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657" name="AutoShape 5" descr="image.png">
          <a:extLst>
            <a:ext uri="{FF2B5EF4-FFF2-40B4-BE49-F238E27FC236}">
              <a16:creationId xmlns:a16="http://schemas.microsoft.com/office/drawing/2014/main" id="{00000000-0008-0000-0200-00003112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58" name="AutoShape 6" descr="RP.png">
          <a:extLst>
            <a:ext uri="{FF2B5EF4-FFF2-40B4-BE49-F238E27FC236}">
              <a16:creationId xmlns:a16="http://schemas.microsoft.com/office/drawing/2014/main" id="{00000000-0008-0000-0200-00003212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59" name="AutoShape 7" descr="bcf3341ab06ca162dcf0915c0d1dcab.png">
          <a:extLst>
            <a:ext uri="{FF2B5EF4-FFF2-40B4-BE49-F238E27FC236}">
              <a16:creationId xmlns:a16="http://schemas.microsoft.com/office/drawing/2014/main" id="{00000000-0008-0000-0200-00003312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60" name="AutoShape 8" descr="DES.png">
          <a:extLst>
            <a:ext uri="{FF2B5EF4-FFF2-40B4-BE49-F238E27FC236}">
              <a16:creationId xmlns:a16="http://schemas.microsoft.com/office/drawing/2014/main" id="{00000000-0008-0000-0200-00003412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661" name="AutoShape 9" descr="image.png">
          <a:extLst>
            <a:ext uri="{FF2B5EF4-FFF2-40B4-BE49-F238E27FC236}">
              <a16:creationId xmlns:a16="http://schemas.microsoft.com/office/drawing/2014/main" id="{00000000-0008-0000-0200-00003512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662" name="AutoShape 10" descr="image.png">
          <a:extLst>
            <a:ext uri="{FF2B5EF4-FFF2-40B4-BE49-F238E27FC236}">
              <a16:creationId xmlns:a16="http://schemas.microsoft.com/office/drawing/2014/main" id="{00000000-0008-0000-0200-00003612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63" name="AutoShape 11" descr="螢幕擷取畫面 2023-04-20 122359.jpg">
          <a:extLst>
            <a:ext uri="{FF2B5EF4-FFF2-40B4-BE49-F238E27FC236}">
              <a16:creationId xmlns:a16="http://schemas.microsoft.com/office/drawing/2014/main" id="{00000000-0008-0000-0200-00003712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64" name="AutoShape 12" descr="4cd6df5621a9bd7f6cab530eeca6519.png">
          <a:extLst>
            <a:ext uri="{FF2B5EF4-FFF2-40B4-BE49-F238E27FC236}">
              <a16:creationId xmlns:a16="http://schemas.microsoft.com/office/drawing/2014/main" id="{00000000-0008-0000-0200-00003812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65" name="AutoShape 13" descr="螢幕擷取畫面 2023-04-20 122333.jpg">
          <a:extLst>
            <a:ext uri="{FF2B5EF4-FFF2-40B4-BE49-F238E27FC236}">
              <a16:creationId xmlns:a16="http://schemas.microsoft.com/office/drawing/2014/main" id="{00000000-0008-0000-0200-00003912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666" name="AutoShape 14" descr="WeChat Image_20230530232411.jpg">
          <a:extLst>
            <a:ext uri="{FF2B5EF4-FFF2-40B4-BE49-F238E27FC236}">
              <a16:creationId xmlns:a16="http://schemas.microsoft.com/office/drawing/2014/main" id="{00000000-0008-0000-0200-00003A12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667" name="AutoShape 15" descr="image.png">
          <a:extLst>
            <a:ext uri="{FF2B5EF4-FFF2-40B4-BE49-F238E27FC236}">
              <a16:creationId xmlns:a16="http://schemas.microsoft.com/office/drawing/2014/main" id="{00000000-0008-0000-0200-00003B12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668" name="AutoShape 16" descr="image.png">
          <a:extLst>
            <a:ext uri="{FF2B5EF4-FFF2-40B4-BE49-F238E27FC236}">
              <a16:creationId xmlns:a16="http://schemas.microsoft.com/office/drawing/2014/main" id="{00000000-0008-0000-0200-00003C12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669" name="AutoShape 17" descr="image.png">
          <a:extLst>
            <a:ext uri="{FF2B5EF4-FFF2-40B4-BE49-F238E27FC236}">
              <a16:creationId xmlns:a16="http://schemas.microsoft.com/office/drawing/2014/main" id="{00000000-0008-0000-0200-00003D12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70" name="AutoShape 18" descr="REL.png">
          <a:extLst>
            <a:ext uri="{FF2B5EF4-FFF2-40B4-BE49-F238E27FC236}">
              <a16:creationId xmlns:a16="http://schemas.microsoft.com/office/drawing/2014/main" id="{00000000-0008-0000-0200-00003E12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71" name="AutoShape 19" descr="image.png">
          <a:extLst>
            <a:ext uri="{FF2B5EF4-FFF2-40B4-BE49-F238E27FC236}">
              <a16:creationId xmlns:a16="http://schemas.microsoft.com/office/drawing/2014/main" id="{00000000-0008-0000-0200-00003F12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72" name="AutoShape 20" descr="Des page.png">
          <a:extLst>
            <a:ext uri="{FF2B5EF4-FFF2-40B4-BE49-F238E27FC236}">
              <a16:creationId xmlns:a16="http://schemas.microsoft.com/office/drawing/2014/main" id="{00000000-0008-0000-0200-00004012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673" name="AutoShape 21" descr="image.png">
          <a:extLst>
            <a:ext uri="{FF2B5EF4-FFF2-40B4-BE49-F238E27FC236}">
              <a16:creationId xmlns:a16="http://schemas.microsoft.com/office/drawing/2014/main" id="{00000000-0008-0000-0200-00004112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674" name="AutoShape 22" descr="image.png">
          <a:extLst>
            <a:ext uri="{FF2B5EF4-FFF2-40B4-BE49-F238E27FC236}">
              <a16:creationId xmlns:a16="http://schemas.microsoft.com/office/drawing/2014/main" id="{00000000-0008-0000-0200-00004212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675" name="AutoShape 23" descr="image.png">
          <a:extLst>
            <a:ext uri="{FF2B5EF4-FFF2-40B4-BE49-F238E27FC236}">
              <a16:creationId xmlns:a16="http://schemas.microsoft.com/office/drawing/2014/main" id="{00000000-0008-0000-0200-00004312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76" name="AutoShape 24" descr="螢幕擷取畫面 2023-04-20 122157.jpg">
          <a:extLst>
            <a:ext uri="{FF2B5EF4-FFF2-40B4-BE49-F238E27FC236}">
              <a16:creationId xmlns:a16="http://schemas.microsoft.com/office/drawing/2014/main" id="{00000000-0008-0000-0200-00004412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77" name="AutoShape 25" descr="16bdba4a456f6f13320ffd6cee63e27.png">
          <a:extLst>
            <a:ext uri="{FF2B5EF4-FFF2-40B4-BE49-F238E27FC236}">
              <a16:creationId xmlns:a16="http://schemas.microsoft.com/office/drawing/2014/main" id="{00000000-0008-0000-0200-00004512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78" name="AutoShape 26" descr="螢幕擷取畫面 2023-04-20 122132.jpg">
          <a:extLst>
            <a:ext uri="{FF2B5EF4-FFF2-40B4-BE49-F238E27FC236}">
              <a16:creationId xmlns:a16="http://schemas.microsoft.com/office/drawing/2014/main" id="{00000000-0008-0000-0200-00004612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679" name="AutoShape 27" descr="WeChat Image_20230404113754.jpg">
          <a:extLst>
            <a:ext uri="{FF2B5EF4-FFF2-40B4-BE49-F238E27FC236}">
              <a16:creationId xmlns:a16="http://schemas.microsoft.com/office/drawing/2014/main" id="{00000000-0008-0000-0200-00004712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680" name="AutoShape 28" descr="image.png">
          <a:extLst>
            <a:ext uri="{FF2B5EF4-FFF2-40B4-BE49-F238E27FC236}">
              <a16:creationId xmlns:a16="http://schemas.microsoft.com/office/drawing/2014/main" id="{00000000-0008-0000-0200-00004812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681" name="AutoShape 29" descr="image.png">
          <a:extLst>
            <a:ext uri="{FF2B5EF4-FFF2-40B4-BE49-F238E27FC236}">
              <a16:creationId xmlns:a16="http://schemas.microsoft.com/office/drawing/2014/main" id="{00000000-0008-0000-0200-00004912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682" name="AutoShape 30" descr="image.png">
          <a:extLst>
            <a:ext uri="{FF2B5EF4-FFF2-40B4-BE49-F238E27FC236}">
              <a16:creationId xmlns:a16="http://schemas.microsoft.com/office/drawing/2014/main" id="{00000000-0008-0000-0200-00004A12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683" name="AutoShape 31" descr="image.png">
          <a:extLst>
            <a:ext uri="{FF2B5EF4-FFF2-40B4-BE49-F238E27FC236}">
              <a16:creationId xmlns:a16="http://schemas.microsoft.com/office/drawing/2014/main" id="{00000000-0008-0000-0200-00004B12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4684" name="AutoShape 32" descr="image.png">
          <a:extLst>
            <a:ext uri="{FF2B5EF4-FFF2-40B4-BE49-F238E27FC236}">
              <a16:creationId xmlns:a16="http://schemas.microsoft.com/office/drawing/2014/main" id="{00000000-0008-0000-0200-00004C12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3</xdr:row>
      <xdr:rowOff>0</xdr:rowOff>
    </xdr:from>
    <xdr:to>
      <xdr:col>35</xdr:col>
      <xdr:colOff>714375</xdr:colOff>
      <xdr:row>4</xdr:row>
      <xdr:rowOff>104775</xdr:rowOff>
    </xdr:to>
    <xdr:sp macro="" textlink="">
      <xdr:nvSpPr>
        <xdr:cNvPr id="4685" name="AutoShape 33" descr="image.png">
          <a:extLst>
            <a:ext uri="{FF2B5EF4-FFF2-40B4-BE49-F238E27FC236}">
              <a16:creationId xmlns:a16="http://schemas.microsoft.com/office/drawing/2014/main" id="{00000000-0008-0000-0200-00004D12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86" name="AutoShape 34" descr="螢幕擷取畫面 2023-07-13 104223.png">
          <a:extLst>
            <a:ext uri="{FF2B5EF4-FFF2-40B4-BE49-F238E27FC236}">
              <a16:creationId xmlns:a16="http://schemas.microsoft.com/office/drawing/2014/main" id="{00000000-0008-0000-0200-00004E12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687" name="AutoShape 35" descr="2bc00b943d03696ea9162180036b941.png">
          <a:extLst>
            <a:ext uri="{FF2B5EF4-FFF2-40B4-BE49-F238E27FC236}">
              <a16:creationId xmlns:a16="http://schemas.microsoft.com/office/drawing/2014/main" id="{00000000-0008-0000-0200-00004F12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88" name="AutoShape 36" descr="螢幕擷取畫面 2023-07-13 104144.png">
          <a:extLst>
            <a:ext uri="{FF2B5EF4-FFF2-40B4-BE49-F238E27FC236}">
              <a16:creationId xmlns:a16="http://schemas.microsoft.com/office/drawing/2014/main" id="{00000000-0008-0000-0200-00005012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689" name="AutoShape 37" descr="image.png">
          <a:extLst>
            <a:ext uri="{FF2B5EF4-FFF2-40B4-BE49-F238E27FC236}">
              <a16:creationId xmlns:a16="http://schemas.microsoft.com/office/drawing/2014/main" id="{00000000-0008-0000-0200-00005112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690" name="AutoShape 38" descr="WeChat Screenshot_20230608102042.png">
          <a:extLst>
            <a:ext uri="{FF2B5EF4-FFF2-40B4-BE49-F238E27FC236}">
              <a16:creationId xmlns:a16="http://schemas.microsoft.com/office/drawing/2014/main" id="{00000000-0008-0000-0200-00005212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691" name="AutoShape 39" descr="WeChat Screenshot_20230608102123.png">
          <a:extLst>
            <a:ext uri="{FF2B5EF4-FFF2-40B4-BE49-F238E27FC236}">
              <a16:creationId xmlns:a16="http://schemas.microsoft.com/office/drawing/2014/main" id="{00000000-0008-0000-0200-00005312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692" name="AutoShape 40" descr="WeChat Screenshot_20230608111205.png">
          <a:extLst>
            <a:ext uri="{FF2B5EF4-FFF2-40B4-BE49-F238E27FC236}">
              <a16:creationId xmlns:a16="http://schemas.microsoft.com/office/drawing/2014/main" id="{00000000-0008-0000-0200-00005412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93" name="AutoShape 41" descr="image.png">
          <a:extLst>
            <a:ext uri="{FF2B5EF4-FFF2-40B4-BE49-F238E27FC236}">
              <a16:creationId xmlns:a16="http://schemas.microsoft.com/office/drawing/2014/main" id="{00000000-0008-0000-0200-00005512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94" name="AutoShape 42" descr="image.png">
          <a:extLst>
            <a:ext uri="{FF2B5EF4-FFF2-40B4-BE49-F238E27FC236}">
              <a16:creationId xmlns:a16="http://schemas.microsoft.com/office/drawing/2014/main" id="{00000000-0008-0000-0200-00005612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695" name="AutoShape 43" descr="e244602885e3d63a5da81bcd7ba57b7.jpg">
          <a:extLst>
            <a:ext uri="{FF2B5EF4-FFF2-40B4-BE49-F238E27FC236}">
              <a16:creationId xmlns:a16="http://schemas.microsoft.com/office/drawing/2014/main" id="{00000000-0008-0000-0200-00005712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696" name="AutoShape 44" descr="SA1.png">
          <a:extLst>
            <a:ext uri="{FF2B5EF4-FFF2-40B4-BE49-F238E27FC236}">
              <a16:creationId xmlns:a16="http://schemas.microsoft.com/office/drawing/2014/main" id="{00000000-0008-0000-0200-00005812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697" name="AutoShape 45" descr="SA2.png">
          <a:extLst>
            <a:ext uri="{FF2B5EF4-FFF2-40B4-BE49-F238E27FC236}">
              <a16:creationId xmlns:a16="http://schemas.microsoft.com/office/drawing/2014/main" id="{00000000-0008-0000-0200-00005912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698" name="AutoShape 46" descr="image (12).png">
          <a:extLst>
            <a:ext uri="{FF2B5EF4-FFF2-40B4-BE49-F238E27FC236}">
              <a16:creationId xmlns:a16="http://schemas.microsoft.com/office/drawing/2014/main" id="{00000000-0008-0000-0200-00005A12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699" name="AutoShape 47" descr="image.png">
          <a:extLst>
            <a:ext uri="{FF2B5EF4-FFF2-40B4-BE49-F238E27FC236}">
              <a16:creationId xmlns:a16="http://schemas.microsoft.com/office/drawing/2014/main" id="{00000000-0008-0000-0200-00005B12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00" name="AutoShape 48" descr="CP.png">
          <a:extLst>
            <a:ext uri="{FF2B5EF4-FFF2-40B4-BE49-F238E27FC236}">
              <a16:creationId xmlns:a16="http://schemas.microsoft.com/office/drawing/2014/main" id="{00000000-0008-0000-0200-00005C12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01" name="AutoShape 49" descr="CP 2.png">
          <a:extLst>
            <a:ext uri="{FF2B5EF4-FFF2-40B4-BE49-F238E27FC236}">
              <a16:creationId xmlns:a16="http://schemas.microsoft.com/office/drawing/2014/main" id="{00000000-0008-0000-0200-00005D12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702" name="AutoShape 50" descr="payment.png">
          <a:extLst>
            <a:ext uri="{FF2B5EF4-FFF2-40B4-BE49-F238E27FC236}">
              <a16:creationId xmlns:a16="http://schemas.microsoft.com/office/drawing/2014/main" id="{00000000-0008-0000-0200-00005E12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03" name="AutoShape 51" descr="image.png">
          <a:extLst>
            <a:ext uri="{FF2B5EF4-FFF2-40B4-BE49-F238E27FC236}">
              <a16:creationId xmlns:a16="http://schemas.microsoft.com/office/drawing/2014/main" id="{00000000-0008-0000-0200-00005F12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04" name="AutoShape 52" descr="image.png">
          <a:extLst>
            <a:ext uri="{FF2B5EF4-FFF2-40B4-BE49-F238E27FC236}">
              <a16:creationId xmlns:a16="http://schemas.microsoft.com/office/drawing/2014/main" id="{00000000-0008-0000-0200-00006012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705" name="AutoShape 53" descr="image.png">
          <a:extLst>
            <a:ext uri="{FF2B5EF4-FFF2-40B4-BE49-F238E27FC236}">
              <a16:creationId xmlns:a16="http://schemas.microsoft.com/office/drawing/2014/main" id="{00000000-0008-0000-0200-00006112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706" name="AutoShape 54" descr="image.png">
          <a:extLst>
            <a:ext uri="{FF2B5EF4-FFF2-40B4-BE49-F238E27FC236}">
              <a16:creationId xmlns:a16="http://schemas.microsoft.com/office/drawing/2014/main" id="{00000000-0008-0000-0200-00006212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07" name="AutoShape 55" descr="image.png">
          <a:extLst>
            <a:ext uri="{FF2B5EF4-FFF2-40B4-BE49-F238E27FC236}">
              <a16:creationId xmlns:a16="http://schemas.microsoft.com/office/drawing/2014/main" id="{00000000-0008-0000-0200-00006312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708" name="AutoShape 56" descr="0186cfdbb71fd37c0fdde8ebd2f59b2.png">
          <a:extLst>
            <a:ext uri="{FF2B5EF4-FFF2-40B4-BE49-F238E27FC236}">
              <a16:creationId xmlns:a16="http://schemas.microsoft.com/office/drawing/2014/main" id="{00000000-0008-0000-0200-00006412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09" name="AutoShape 57" descr="image.png">
          <a:extLst>
            <a:ext uri="{FF2B5EF4-FFF2-40B4-BE49-F238E27FC236}">
              <a16:creationId xmlns:a16="http://schemas.microsoft.com/office/drawing/2014/main" id="{00000000-0008-0000-0200-00006512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10" name="AutoShape 58" descr="image.png">
          <a:extLst>
            <a:ext uri="{FF2B5EF4-FFF2-40B4-BE49-F238E27FC236}">
              <a16:creationId xmlns:a16="http://schemas.microsoft.com/office/drawing/2014/main" id="{00000000-0008-0000-0200-00006612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11" name="AutoShape 59" descr="image.png">
          <a:extLst>
            <a:ext uri="{FF2B5EF4-FFF2-40B4-BE49-F238E27FC236}">
              <a16:creationId xmlns:a16="http://schemas.microsoft.com/office/drawing/2014/main" id="{00000000-0008-0000-0200-00006712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712" name="AutoShape 60" descr="image.png">
          <a:extLst>
            <a:ext uri="{FF2B5EF4-FFF2-40B4-BE49-F238E27FC236}">
              <a16:creationId xmlns:a16="http://schemas.microsoft.com/office/drawing/2014/main" id="{00000000-0008-0000-0200-00006812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13" name="AutoShape 61" descr="螢幕擷取畫面 2023-06-05 153612.jpg">
          <a:extLst>
            <a:ext uri="{FF2B5EF4-FFF2-40B4-BE49-F238E27FC236}">
              <a16:creationId xmlns:a16="http://schemas.microsoft.com/office/drawing/2014/main" id="{00000000-0008-0000-0200-00006912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14" name="AutoShape 62" descr="螢幕擷取畫面 2023-06-05 153503.jpg">
          <a:extLst>
            <a:ext uri="{FF2B5EF4-FFF2-40B4-BE49-F238E27FC236}">
              <a16:creationId xmlns:a16="http://schemas.microsoft.com/office/drawing/2014/main" id="{00000000-0008-0000-0200-00006A12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715" name="AutoShape 63" descr="ec17ffc60f4f7b0e1789306ff9dfdd4.jpg">
          <a:extLst>
            <a:ext uri="{FF2B5EF4-FFF2-40B4-BE49-F238E27FC236}">
              <a16:creationId xmlns:a16="http://schemas.microsoft.com/office/drawing/2014/main" id="{00000000-0008-0000-0200-00006B12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16" name="AutoShape 64" descr="CP.png">
          <a:extLst>
            <a:ext uri="{FF2B5EF4-FFF2-40B4-BE49-F238E27FC236}">
              <a16:creationId xmlns:a16="http://schemas.microsoft.com/office/drawing/2014/main" id="{00000000-0008-0000-0200-00006C12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17" name="AutoShape 65" descr="费用支付.png">
          <a:extLst>
            <a:ext uri="{FF2B5EF4-FFF2-40B4-BE49-F238E27FC236}">
              <a16:creationId xmlns:a16="http://schemas.microsoft.com/office/drawing/2014/main" id="{00000000-0008-0000-0200-00006D12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18" name="AutoShape 66" descr="image.png">
          <a:extLst>
            <a:ext uri="{FF2B5EF4-FFF2-40B4-BE49-F238E27FC236}">
              <a16:creationId xmlns:a16="http://schemas.microsoft.com/office/drawing/2014/main" id="{00000000-0008-0000-0200-00006E12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19" name="AutoShape 67" descr="image.png">
          <a:extLst>
            <a:ext uri="{FF2B5EF4-FFF2-40B4-BE49-F238E27FC236}">
              <a16:creationId xmlns:a16="http://schemas.microsoft.com/office/drawing/2014/main" id="{00000000-0008-0000-0200-00006F12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720" name="AutoShape 68" descr="image.png">
          <a:extLst>
            <a:ext uri="{FF2B5EF4-FFF2-40B4-BE49-F238E27FC236}">
              <a16:creationId xmlns:a16="http://schemas.microsoft.com/office/drawing/2014/main" id="{00000000-0008-0000-0200-00007012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21" name="AutoShape 69" descr="image.png">
          <a:extLst>
            <a:ext uri="{FF2B5EF4-FFF2-40B4-BE49-F238E27FC236}">
              <a16:creationId xmlns:a16="http://schemas.microsoft.com/office/drawing/2014/main" id="{00000000-0008-0000-0200-00007112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22" name="AutoShape 70" descr="image.png">
          <a:extLst>
            <a:ext uri="{FF2B5EF4-FFF2-40B4-BE49-F238E27FC236}">
              <a16:creationId xmlns:a16="http://schemas.microsoft.com/office/drawing/2014/main" id="{00000000-0008-0000-0200-00007212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723" name="AutoShape 71" descr="image.png">
          <a:extLst>
            <a:ext uri="{FF2B5EF4-FFF2-40B4-BE49-F238E27FC236}">
              <a16:creationId xmlns:a16="http://schemas.microsoft.com/office/drawing/2014/main" id="{00000000-0008-0000-0200-00007312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724" name="AutoShape 72" descr="image.png">
          <a:extLst>
            <a:ext uri="{FF2B5EF4-FFF2-40B4-BE49-F238E27FC236}">
              <a16:creationId xmlns:a16="http://schemas.microsoft.com/office/drawing/2014/main" id="{00000000-0008-0000-0200-00007412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25" name="AutoShape 73" descr="Snipaste_2023-06-21_19-27-42.png">
          <a:extLst>
            <a:ext uri="{FF2B5EF4-FFF2-40B4-BE49-F238E27FC236}">
              <a16:creationId xmlns:a16="http://schemas.microsoft.com/office/drawing/2014/main" id="{00000000-0008-0000-0200-00007512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726" name="AutoShape 74" descr="6383a01c937cb2275ee6b499d6ea405.png">
          <a:extLst>
            <a:ext uri="{FF2B5EF4-FFF2-40B4-BE49-F238E27FC236}">
              <a16:creationId xmlns:a16="http://schemas.microsoft.com/office/drawing/2014/main" id="{00000000-0008-0000-0200-00007612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4727" name="AutoShape 75" descr="25a876e3d83a3cd51430a9dcd4c1630.png">
          <a:extLst>
            <a:ext uri="{FF2B5EF4-FFF2-40B4-BE49-F238E27FC236}">
              <a16:creationId xmlns:a16="http://schemas.microsoft.com/office/drawing/2014/main" id="{00000000-0008-0000-0200-00007712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28" name="AutoShape 76" descr="Snipaste_2023-06-21_19-27-12.png">
          <a:extLst>
            <a:ext uri="{FF2B5EF4-FFF2-40B4-BE49-F238E27FC236}">
              <a16:creationId xmlns:a16="http://schemas.microsoft.com/office/drawing/2014/main" id="{00000000-0008-0000-0200-00007812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29" name="AutoShape 77" descr="image.png">
          <a:extLst>
            <a:ext uri="{FF2B5EF4-FFF2-40B4-BE49-F238E27FC236}">
              <a16:creationId xmlns:a16="http://schemas.microsoft.com/office/drawing/2014/main" id="{00000000-0008-0000-0200-00007912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30" name="AutoShape 78" descr="image.png">
          <a:extLst>
            <a:ext uri="{FF2B5EF4-FFF2-40B4-BE49-F238E27FC236}">
              <a16:creationId xmlns:a16="http://schemas.microsoft.com/office/drawing/2014/main" id="{00000000-0008-0000-0200-00007A12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731" name="AutoShape 79" descr="image.png">
          <a:extLst>
            <a:ext uri="{FF2B5EF4-FFF2-40B4-BE49-F238E27FC236}">
              <a16:creationId xmlns:a16="http://schemas.microsoft.com/office/drawing/2014/main" id="{00000000-0008-0000-0200-00007B12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32" name="AutoShape 80" descr="螢幕擷取畫面 2023-04-20 124356.jpg">
          <a:extLst>
            <a:ext uri="{FF2B5EF4-FFF2-40B4-BE49-F238E27FC236}">
              <a16:creationId xmlns:a16="http://schemas.microsoft.com/office/drawing/2014/main" id="{00000000-0008-0000-0200-00007C12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733" name="AutoShape 81" descr="0305972532e1703b828a4d7871489a4.png">
          <a:extLst>
            <a:ext uri="{FF2B5EF4-FFF2-40B4-BE49-F238E27FC236}">
              <a16:creationId xmlns:a16="http://schemas.microsoft.com/office/drawing/2014/main" id="{00000000-0008-0000-0200-00007D12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34" name="AutoShape 82" descr="螢幕擷取畫面 2023-04-20 124334.jpg">
          <a:extLst>
            <a:ext uri="{FF2B5EF4-FFF2-40B4-BE49-F238E27FC236}">
              <a16:creationId xmlns:a16="http://schemas.microsoft.com/office/drawing/2014/main" id="{00000000-0008-0000-0200-00007E12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35" name="AutoShape 83" descr="image.png">
          <a:extLst>
            <a:ext uri="{FF2B5EF4-FFF2-40B4-BE49-F238E27FC236}">
              <a16:creationId xmlns:a16="http://schemas.microsoft.com/office/drawing/2014/main" id="{00000000-0008-0000-0200-00007F12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36" name="AutoShape 84" descr="image.png">
          <a:extLst>
            <a:ext uri="{FF2B5EF4-FFF2-40B4-BE49-F238E27FC236}">
              <a16:creationId xmlns:a16="http://schemas.microsoft.com/office/drawing/2014/main" id="{00000000-0008-0000-0200-00008012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737" name="AutoShape 85" descr="image.png">
          <a:extLst>
            <a:ext uri="{FF2B5EF4-FFF2-40B4-BE49-F238E27FC236}">
              <a16:creationId xmlns:a16="http://schemas.microsoft.com/office/drawing/2014/main" id="{00000000-0008-0000-0200-00008112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738" name="AutoShape 86" descr="image.png">
          <a:extLst>
            <a:ext uri="{FF2B5EF4-FFF2-40B4-BE49-F238E27FC236}">
              <a16:creationId xmlns:a16="http://schemas.microsoft.com/office/drawing/2014/main" id="{00000000-0008-0000-0200-00008212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4739" name="AutoShape 87" descr="image.png">
          <a:extLst>
            <a:ext uri="{FF2B5EF4-FFF2-40B4-BE49-F238E27FC236}">
              <a16:creationId xmlns:a16="http://schemas.microsoft.com/office/drawing/2014/main" id="{00000000-0008-0000-0200-00008312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40" name="AutoShape 88" descr="螢幕擷取畫面 2023-06-12 180821.jpg">
          <a:extLst>
            <a:ext uri="{FF2B5EF4-FFF2-40B4-BE49-F238E27FC236}">
              <a16:creationId xmlns:a16="http://schemas.microsoft.com/office/drawing/2014/main" id="{00000000-0008-0000-0200-00008412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741" name="AutoShape 89" descr="image.png">
          <a:extLst>
            <a:ext uri="{FF2B5EF4-FFF2-40B4-BE49-F238E27FC236}">
              <a16:creationId xmlns:a16="http://schemas.microsoft.com/office/drawing/2014/main" id="{00000000-0008-0000-0200-00008512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42" name="AutoShape 90" descr="螢幕擷取畫面 2023-06-12 180746.jpg">
          <a:extLst>
            <a:ext uri="{FF2B5EF4-FFF2-40B4-BE49-F238E27FC236}">
              <a16:creationId xmlns:a16="http://schemas.microsoft.com/office/drawing/2014/main" id="{00000000-0008-0000-0200-00008612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43" name="AutoShape 91" descr="image.png">
          <a:extLst>
            <a:ext uri="{FF2B5EF4-FFF2-40B4-BE49-F238E27FC236}">
              <a16:creationId xmlns:a16="http://schemas.microsoft.com/office/drawing/2014/main" id="{00000000-0008-0000-0200-00008712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44" name="AutoShape 92" descr="image.png">
          <a:extLst>
            <a:ext uri="{FF2B5EF4-FFF2-40B4-BE49-F238E27FC236}">
              <a16:creationId xmlns:a16="http://schemas.microsoft.com/office/drawing/2014/main" id="{00000000-0008-0000-0200-00008812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745" name="AutoShape 93" descr="image.png">
          <a:extLst>
            <a:ext uri="{FF2B5EF4-FFF2-40B4-BE49-F238E27FC236}">
              <a16:creationId xmlns:a16="http://schemas.microsoft.com/office/drawing/2014/main" id="{00000000-0008-0000-0200-00008912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46" name="AutoShape 94" descr="RP.png">
          <a:extLst>
            <a:ext uri="{FF2B5EF4-FFF2-40B4-BE49-F238E27FC236}">
              <a16:creationId xmlns:a16="http://schemas.microsoft.com/office/drawing/2014/main" id="{00000000-0008-0000-0200-00008A12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747" name="AutoShape 95" descr="c98833643b07afa1e728e87c7e808f5.png">
          <a:extLst>
            <a:ext uri="{FF2B5EF4-FFF2-40B4-BE49-F238E27FC236}">
              <a16:creationId xmlns:a16="http://schemas.microsoft.com/office/drawing/2014/main" id="{00000000-0008-0000-0200-00008B12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48" name="AutoShape 96" descr="DES.png">
          <a:extLst>
            <a:ext uri="{FF2B5EF4-FFF2-40B4-BE49-F238E27FC236}">
              <a16:creationId xmlns:a16="http://schemas.microsoft.com/office/drawing/2014/main" id="{00000000-0008-0000-0200-00008C12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49" name="AutoShape 97" descr="image.png">
          <a:extLst>
            <a:ext uri="{FF2B5EF4-FFF2-40B4-BE49-F238E27FC236}">
              <a16:creationId xmlns:a16="http://schemas.microsoft.com/office/drawing/2014/main" id="{00000000-0008-0000-0200-00008D12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50" name="AutoShape 98" descr="image.png">
          <a:extLst>
            <a:ext uri="{FF2B5EF4-FFF2-40B4-BE49-F238E27FC236}">
              <a16:creationId xmlns:a16="http://schemas.microsoft.com/office/drawing/2014/main" id="{00000000-0008-0000-0200-00008E12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751" name="AutoShape 99" descr="image.png">
          <a:extLst>
            <a:ext uri="{FF2B5EF4-FFF2-40B4-BE49-F238E27FC236}">
              <a16:creationId xmlns:a16="http://schemas.microsoft.com/office/drawing/2014/main" id="{00000000-0008-0000-0200-00008F12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752" name="AutoShape 100" descr="image.png">
          <a:extLst>
            <a:ext uri="{FF2B5EF4-FFF2-40B4-BE49-F238E27FC236}">
              <a16:creationId xmlns:a16="http://schemas.microsoft.com/office/drawing/2014/main" id="{00000000-0008-0000-0200-00009012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53" name="AutoShape 101" descr="螢幕擷取畫面 2023-04-20 122520.jpg">
          <a:extLst>
            <a:ext uri="{FF2B5EF4-FFF2-40B4-BE49-F238E27FC236}">
              <a16:creationId xmlns:a16="http://schemas.microsoft.com/office/drawing/2014/main" id="{00000000-0008-0000-0200-00009112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754" name="AutoShape 102" descr="4a5ded52f02f3c9364beaa873d3251d.png">
          <a:extLst>
            <a:ext uri="{FF2B5EF4-FFF2-40B4-BE49-F238E27FC236}">
              <a16:creationId xmlns:a16="http://schemas.microsoft.com/office/drawing/2014/main" id="{00000000-0008-0000-0200-00009212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55" name="AutoShape 103" descr="螢幕擷取畫面 2023-04-20 122444.jpg">
          <a:extLst>
            <a:ext uri="{FF2B5EF4-FFF2-40B4-BE49-F238E27FC236}">
              <a16:creationId xmlns:a16="http://schemas.microsoft.com/office/drawing/2014/main" id="{00000000-0008-0000-0200-00009312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56" name="AutoShape 104" descr="Fee letter CP.png">
          <a:extLst>
            <a:ext uri="{FF2B5EF4-FFF2-40B4-BE49-F238E27FC236}">
              <a16:creationId xmlns:a16="http://schemas.microsoft.com/office/drawing/2014/main" id="{00000000-0008-0000-0200-00009412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57" name="AutoShape 105" descr="payment clause.png">
          <a:extLst>
            <a:ext uri="{FF2B5EF4-FFF2-40B4-BE49-F238E27FC236}">
              <a16:creationId xmlns:a16="http://schemas.microsoft.com/office/drawing/2014/main" id="{00000000-0008-0000-0200-00009512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58" name="AutoShape 106" descr="image.png">
          <a:extLst>
            <a:ext uri="{FF2B5EF4-FFF2-40B4-BE49-F238E27FC236}">
              <a16:creationId xmlns:a16="http://schemas.microsoft.com/office/drawing/2014/main" id="{00000000-0008-0000-0200-00009612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59" name="AutoShape 107" descr="image.png">
          <a:extLst>
            <a:ext uri="{FF2B5EF4-FFF2-40B4-BE49-F238E27FC236}">
              <a16:creationId xmlns:a16="http://schemas.microsoft.com/office/drawing/2014/main" id="{00000000-0008-0000-0200-00009712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760" name="AutoShape 108" descr="image.png">
          <a:extLst>
            <a:ext uri="{FF2B5EF4-FFF2-40B4-BE49-F238E27FC236}">
              <a16:creationId xmlns:a16="http://schemas.microsoft.com/office/drawing/2014/main" id="{00000000-0008-0000-0200-00009812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61" name="AutoShape 109" descr="WeChat Image_20230323120123.png">
          <a:extLst>
            <a:ext uri="{FF2B5EF4-FFF2-40B4-BE49-F238E27FC236}">
              <a16:creationId xmlns:a16="http://schemas.microsoft.com/office/drawing/2014/main" id="{00000000-0008-0000-0200-00009912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62" name="AutoShape 110" descr="WeChat Screenshot_20230323150433.png">
          <a:extLst>
            <a:ext uri="{FF2B5EF4-FFF2-40B4-BE49-F238E27FC236}">
              <a16:creationId xmlns:a16="http://schemas.microsoft.com/office/drawing/2014/main" id="{00000000-0008-0000-0200-00009A12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763" name="AutoShape 111" descr="WeChat Screenshot_20230323151419.png">
          <a:extLst>
            <a:ext uri="{FF2B5EF4-FFF2-40B4-BE49-F238E27FC236}">
              <a16:creationId xmlns:a16="http://schemas.microsoft.com/office/drawing/2014/main" id="{00000000-0008-0000-0200-00009B12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64" name="AutoShape 112" descr="2.PNG">
          <a:extLst>
            <a:ext uri="{FF2B5EF4-FFF2-40B4-BE49-F238E27FC236}">
              <a16:creationId xmlns:a16="http://schemas.microsoft.com/office/drawing/2014/main" id="{00000000-0008-0000-0200-00009C12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765" name="AutoShape 113" descr="image.png">
          <a:extLst>
            <a:ext uri="{FF2B5EF4-FFF2-40B4-BE49-F238E27FC236}">
              <a16:creationId xmlns:a16="http://schemas.microsoft.com/office/drawing/2014/main" id="{00000000-0008-0000-0200-00009D12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66" name="AutoShape 114" descr="image.png">
          <a:extLst>
            <a:ext uri="{FF2B5EF4-FFF2-40B4-BE49-F238E27FC236}">
              <a16:creationId xmlns:a16="http://schemas.microsoft.com/office/drawing/2014/main" id="{00000000-0008-0000-0200-00009E12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767" name="AutoShape 115" descr="External.jpg">
          <a:extLst>
            <a:ext uri="{FF2B5EF4-FFF2-40B4-BE49-F238E27FC236}">
              <a16:creationId xmlns:a16="http://schemas.microsoft.com/office/drawing/2014/main" id="{00000000-0008-0000-0200-00009F12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68" name="AutoShape 116" descr="CP1.png">
          <a:extLst>
            <a:ext uri="{FF2B5EF4-FFF2-40B4-BE49-F238E27FC236}">
              <a16:creationId xmlns:a16="http://schemas.microsoft.com/office/drawing/2014/main" id="{00000000-0008-0000-0200-0000A012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69" name="AutoShape 117" descr="CP2.png">
          <a:extLst>
            <a:ext uri="{FF2B5EF4-FFF2-40B4-BE49-F238E27FC236}">
              <a16:creationId xmlns:a16="http://schemas.microsoft.com/office/drawing/2014/main" id="{00000000-0008-0000-0200-0000A112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770" name="AutoShape 118" descr="费用支付.png">
          <a:extLst>
            <a:ext uri="{FF2B5EF4-FFF2-40B4-BE49-F238E27FC236}">
              <a16:creationId xmlns:a16="http://schemas.microsoft.com/office/drawing/2014/main" id="{00000000-0008-0000-0200-0000A212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71" name="AutoShape 119" descr="Snipaste_2023-06-21_19-28-56.png">
          <a:extLst>
            <a:ext uri="{FF2B5EF4-FFF2-40B4-BE49-F238E27FC236}">
              <a16:creationId xmlns:a16="http://schemas.microsoft.com/office/drawing/2014/main" id="{00000000-0008-0000-0200-0000A312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772" name="AutoShape 120" descr="579d36f9f23b3c96ec98a48049b5ca5.png">
          <a:extLst>
            <a:ext uri="{FF2B5EF4-FFF2-40B4-BE49-F238E27FC236}">
              <a16:creationId xmlns:a16="http://schemas.microsoft.com/office/drawing/2014/main" id="{00000000-0008-0000-0200-0000A412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73" name="AutoShape 121" descr="Snipaste_2023-06-21_19-28-35.png">
          <a:extLst>
            <a:ext uri="{FF2B5EF4-FFF2-40B4-BE49-F238E27FC236}">
              <a16:creationId xmlns:a16="http://schemas.microsoft.com/office/drawing/2014/main" id="{00000000-0008-0000-0200-0000A512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774" name="AutoShape 122" descr="66e452553b2b7a5a9b8814885da1abc.jpg">
          <a:extLst>
            <a:ext uri="{FF2B5EF4-FFF2-40B4-BE49-F238E27FC236}">
              <a16:creationId xmlns:a16="http://schemas.microsoft.com/office/drawing/2014/main" id="{00000000-0008-0000-0200-0000A612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75" name="AutoShape 123" descr="FL.png">
          <a:extLst>
            <a:ext uri="{FF2B5EF4-FFF2-40B4-BE49-F238E27FC236}">
              <a16:creationId xmlns:a16="http://schemas.microsoft.com/office/drawing/2014/main" id="{00000000-0008-0000-0200-0000A712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76" name="AutoShape 124" descr="Commission.png">
          <a:extLst>
            <a:ext uri="{FF2B5EF4-FFF2-40B4-BE49-F238E27FC236}">
              <a16:creationId xmlns:a16="http://schemas.microsoft.com/office/drawing/2014/main" id="{00000000-0008-0000-0200-0000A812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77" name="AutoShape 125" descr="image.png">
          <a:extLst>
            <a:ext uri="{FF2B5EF4-FFF2-40B4-BE49-F238E27FC236}">
              <a16:creationId xmlns:a16="http://schemas.microsoft.com/office/drawing/2014/main" id="{00000000-0008-0000-0200-0000A912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78" name="AutoShape 126" descr="image.png">
          <a:extLst>
            <a:ext uri="{FF2B5EF4-FFF2-40B4-BE49-F238E27FC236}">
              <a16:creationId xmlns:a16="http://schemas.microsoft.com/office/drawing/2014/main" id="{00000000-0008-0000-0200-0000AA12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79" name="AutoShape 127" descr="image.png">
          <a:extLst>
            <a:ext uri="{FF2B5EF4-FFF2-40B4-BE49-F238E27FC236}">
              <a16:creationId xmlns:a16="http://schemas.microsoft.com/office/drawing/2014/main" id="{00000000-0008-0000-0200-0000AB12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780" name="AutoShape 128" descr="image.png">
          <a:extLst>
            <a:ext uri="{FF2B5EF4-FFF2-40B4-BE49-F238E27FC236}">
              <a16:creationId xmlns:a16="http://schemas.microsoft.com/office/drawing/2014/main" id="{00000000-0008-0000-0200-0000AC12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781" name="AutoShape 129" descr="image.png">
          <a:extLst>
            <a:ext uri="{FF2B5EF4-FFF2-40B4-BE49-F238E27FC236}">
              <a16:creationId xmlns:a16="http://schemas.microsoft.com/office/drawing/2014/main" id="{00000000-0008-0000-0200-0000AD12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82" name="AutoShape 130" descr="螢幕擷取畫面 2023-07-13 104333.png">
          <a:extLst>
            <a:ext uri="{FF2B5EF4-FFF2-40B4-BE49-F238E27FC236}">
              <a16:creationId xmlns:a16="http://schemas.microsoft.com/office/drawing/2014/main" id="{00000000-0008-0000-0200-0000AE12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783" name="AutoShape 131" descr="99d95cfe028219666efa7292c5d1339.png">
          <a:extLst>
            <a:ext uri="{FF2B5EF4-FFF2-40B4-BE49-F238E27FC236}">
              <a16:creationId xmlns:a16="http://schemas.microsoft.com/office/drawing/2014/main" id="{00000000-0008-0000-0200-0000AF12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84" name="AutoShape 132" descr="螢幕擷取畫面 2023-07-13 104308.png">
          <a:extLst>
            <a:ext uri="{FF2B5EF4-FFF2-40B4-BE49-F238E27FC236}">
              <a16:creationId xmlns:a16="http://schemas.microsoft.com/office/drawing/2014/main" id="{00000000-0008-0000-0200-0000B012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785" name="AutoShape 133" descr="~7356554.JPG">
          <a:extLst>
            <a:ext uri="{FF2B5EF4-FFF2-40B4-BE49-F238E27FC236}">
              <a16:creationId xmlns:a16="http://schemas.microsoft.com/office/drawing/2014/main" id="{00000000-0008-0000-0200-0000B112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86" name="AutoShape 134" descr="reach32.PNG">
          <a:extLst>
            <a:ext uri="{FF2B5EF4-FFF2-40B4-BE49-F238E27FC236}">
              <a16:creationId xmlns:a16="http://schemas.microsoft.com/office/drawing/2014/main" id="{00000000-0008-0000-0200-0000B212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787" name="AutoShape 135" descr="image.png">
          <a:extLst>
            <a:ext uri="{FF2B5EF4-FFF2-40B4-BE49-F238E27FC236}">
              <a16:creationId xmlns:a16="http://schemas.microsoft.com/office/drawing/2014/main" id="{00000000-0008-0000-0200-0000B312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88" name="AutoShape 136" descr="reach3.PNG">
          <a:extLst>
            <a:ext uri="{FF2B5EF4-FFF2-40B4-BE49-F238E27FC236}">
              <a16:creationId xmlns:a16="http://schemas.microsoft.com/office/drawing/2014/main" id="{00000000-0008-0000-0200-0000B412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789" name="AutoShape 137" descr="image.png">
          <a:extLst>
            <a:ext uri="{FF2B5EF4-FFF2-40B4-BE49-F238E27FC236}">
              <a16:creationId xmlns:a16="http://schemas.microsoft.com/office/drawing/2014/main" id="{00000000-0008-0000-0200-0000B512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90" name="AutoShape 138" descr="螢幕擷取畫面 2023-07-13 104424.png">
          <a:extLst>
            <a:ext uri="{FF2B5EF4-FFF2-40B4-BE49-F238E27FC236}">
              <a16:creationId xmlns:a16="http://schemas.microsoft.com/office/drawing/2014/main" id="{00000000-0008-0000-0200-0000B612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91" name="AutoShape 139" descr="螢幕擷取畫面 2023-07-13 104406.png">
          <a:extLst>
            <a:ext uri="{FF2B5EF4-FFF2-40B4-BE49-F238E27FC236}">
              <a16:creationId xmlns:a16="http://schemas.microsoft.com/office/drawing/2014/main" id="{00000000-0008-0000-0200-0000B712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92" name="AutoShape 140" descr="BBG-2.jpg">
          <a:extLst>
            <a:ext uri="{FF2B5EF4-FFF2-40B4-BE49-F238E27FC236}">
              <a16:creationId xmlns:a16="http://schemas.microsoft.com/office/drawing/2014/main" id="{00000000-0008-0000-0200-0000B812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93" name="AutoShape 141" descr="BBG-des.jpg">
          <a:extLst>
            <a:ext uri="{FF2B5EF4-FFF2-40B4-BE49-F238E27FC236}">
              <a16:creationId xmlns:a16="http://schemas.microsoft.com/office/drawing/2014/main" id="{00000000-0008-0000-0200-0000B912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794" name="AutoShape 142" descr="2c566bfa2a9daff671f753cfac5ae25.jpg">
          <a:extLst>
            <a:ext uri="{FF2B5EF4-FFF2-40B4-BE49-F238E27FC236}">
              <a16:creationId xmlns:a16="http://schemas.microsoft.com/office/drawing/2014/main" id="{00000000-0008-0000-0200-0000BA12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795" name="AutoShape 143" descr="SA.png">
          <a:extLst>
            <a:ext uri="{FF2B5EF4-FFF2-40B4-BE49-F238E27FC236}">
              <a16:creationId xmlns:a16="http://schemas.microsoft.com/office/drawing/2014/main" id="{00000000-0008-0000-0200-0000BB12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796" name="AutoShape 144" descr="BBG2.PNG">
          <a:extLst>
            <a:ext uri="{FF2B5EF4-FFF2-40B4-BE49-F238E27FC236}">
              <a16:creationId xmlns:a16="http://schemas.microsoft.com/office/drawing/2014/main" id="{00000000-0008-0000-0200-0000BC12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797" name="AutoShape 145" descr="7a8072528d2f25a3d666a26fe27b6cd.png">
          <a:extLst>
            <a:ext uri="{FF2B5EF4-FFF2-40B4-BE49-F238E27FC236}">
              <a16:creationId xmlns:a16="http://schemas.microsoft.com/office/drawing/2014/main" id="{00000000-0008-0000-0200-0000BD12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798" name="AutoShape 146" descr="BBG1.PNG">
          <a:extLst>
            <a:ext uri="{FF2B5EF4-FFF2-40B4-BE49-F238E27FC236}">
              <a16:creationId xmlns:a16="http://schemas.microsoft.com/office/drawing/2014/main" id="{00000000-0008-0000-0200-0000BE12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799" name="AutoShape 147" descr="3f62a2c19d5e6ef36895ccaa06e9fe4.jpg">
          <a:extLst>
            <a:ext uri="{FF2B5EF4-FFF2-40B4-BE49-F238E27FC236}">
              <a16:creationId xmlns:a16="http://schemas.microsoft.com/office/drawing/2014/main" id="{00000000-0008-0000-0200-0000BF12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00" name="AutoShape 148" descr="image.png">
          <a:extLst>
            <a:ext uri="{FF2B5EF4-FFF2-40B4-BE49-F238E27FC236}">
              <a16:creationId xmlns:a16="http://schemas.microsoft.com/office/drawing/2014/main" id="{00000000-0008-0000-0200-0000C012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801" name="AutoShape 149" descr="image.png">
          <a:extLst>
            <a:ext uri="{FF2B5EF4-FFF2-40B4-BE49-F238E27FC236}">
              <a16:creationId xmlns:a16="http://schemas.microsoft.com/office/drawing/2014/main" id="{00000000-0008-0000-0200-0000C112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802" name="AutoShape 150" descr="image.png">
          <a:extLst>
            <a:ext uri="{FF2B5EF4-FFF2-40B4-BE49-F238E27FC236}">
              <a16:creationId xmlns:a16="http://schemas.microsoft.com/office/drawing/2014/main" id="{00000000-0008-0000-0200-0000C212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803" name="AutoShape 151" descr="image.png">
          <a:extLst>
            <a:ext uri="{FF2B5EF4-FFF2-40B4-BE49-F238E27FC236}">
              <a16:creationId xmlns:a16="http://schemas.microsoft.com/office/drawing/2014/main" id="{00000000-0008-0000-0200-0000C312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04" name="AutoShape 152" descr="Snipaste_2023-07-14_11-05-36.png">
          <a:extLst>
            <a:ext uri="{FF2B5EF4-FFF2-40B4-BE49-F238E27FC236}">
              <a16:creationId xmlns:a16="http://schemas.microsoft.com/office/drawing/2014/main" id="{00000000-0008-0000-0200-0000C412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05" name="AutoShape 153" descr="fefb68096e239c50f2b1dc7f57bf5c1.png">
          <a:extLst>
            <a:ext uri="{FF2B5EF4-FFF2-40B4-BE49-F238E27FC236}">
              <a16:creationId xmlns:a16="http://schemas.microsoft.com/office/drawing/2014/main" id="{00000000-0008-0000-0200-0000C512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06" name="AutoShape 154" descr="Snipaste_2023-07-14_11-05-09.png">
          <a:extLst>
            <a:ext uri="{FF2B5EF4-FFF2-40B4-BE49-F238E27FC236}">
              <a16:creationId xmlns:a16="http://schemas.microsoft.com/office/drawing/2014/main" id="{00000000-0008-0000-0200-0000C612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07" name="AutoShape 155" descr="WeChat Screenshot_20230710135018.png">
          <a:extLst>
            <a:ext uri="{FF2B5EF4-FFF2-40B4-BE49-F238E27FC236}">
              <a16:creationId xmlns:a16="http://schemas.microsoft.com/office/drawing/2014/main" id="{00000000-0008-0000-0200-0000C712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808" name="AutoShape 156" descr="WeChat Screenshot_20230710135118.png">
          <a:extLst>
            <a:ext uri="{FF2B5EF4-FFF2-40B4-BE49-F238E27FC236}">
              <a16:creationId xmlns:a16="http://schemas.microsoft.com/office/drawing/2014/main" id="{00000000-0008-0000-0200-0000C812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09" name="AutoShape 157" descr="Snipaste_2023-07-14_11-06-31.png">
          <a:extLst>
            <a:ext uri="{FF2B5EF4-FFF2-40B4-BE49-F238E27FC236}">
              <a16:creationId xmlns:a16="http://schemas.microsoft.com/office/drawing/2014/main" id="{00000000-0008-0000-0200-0000C912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10" name="AutoShape 158" descr="4bf0970b7ce44b0b3b819472482bf0d.png">
          <a:extLst>
            <a:ext uri="{FF2B5EF4-FFF2-40B4-BE49-F238E27FC236}">
              <a16:creationId xmlns:a16="http://schemas.microsoft.com/office/drawing/2014/main" id="{00000000-0008-0000-0200-0000CA12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11" name="AutoShape 159" descr="Snipaste_2023-07-14_11-06-07.png">
          <a:extLst>
            <a:ext uri="{FF2B5EF4-FFF2-40B4-BE49-F238E27FC236}">
              <a16:creationId xmlns:a16="http://schemas.microsoft.com/office/drawing/2014/main" id="{00000000-0008-0000-0200-0000CB12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12" name="AutoShape 160" descr="nengda.png">
          <a:extLst>
            <a:ext uri="{FF2B5EF4-FFF2-40B4-BE49-F238E27FC236}">
              <a16:creationId xmlns:a16="http://schemas.microsoft.com/office/drawing/2014/main" id="{00000000-0008-0000-0200-0000CC12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13" name="AutoShape 161" descr="BBG2.PNG">
          <a:extLst>
            <a:ext uri="{FF2B5EF4-FFF2-40B4-BE49-F238E27FC236}">
              <a16:creationId xmlns:a16="http://schemas.microsoft.com/office/drawing/2014/main" id="{00000000-0008-0000-0200-0000CD12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14" name="AutoShape 162" descr="BBG1.PNG">
          <a:extLst>
            <a:ext uri="{FF2B5EF4-FFF2-40B4-BE49-F238E27FC236}">
              <a16:creationId xmlns:a16="http://schemas.microsoft.com/office/drawing/2014/main" id="{00000000-0008-0000-0200-0000CE12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15" name="AutoShape 163" descr="BBG-2.PNG">
          <a:extLst>
            <a:ext uri="{FF2B5EF4-FFF2-40B4-BE49-F238E27FC236}">
              <a16:creationId xmlns:a16="http://schemas.microsoft.com/office/drawing/2014/main" id="{00000000-0008-0000-0200-0000CF12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16" name="AutoShape 164" descr="BBG.PNG">
          <a:extLst>
            <a:ext uri="{FF2B5EF4-FFF2-40B4-BE49-F238E27FC236}">
              <a16:creationId xmlns:a16="http://schemas.microsoft.com/office/drawing/2014/main" id="{00000000-0008-0000-0200-0000D012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17" name="AutoShape 165" descr="擷取2t+1.PNG">
          <a:extLst>
            <a:ext uri="{FF2B5EF4-FFF2-40B4-BE49-F238E27FC236}">
              <a16:creationId xmlns:a16="http://schemas.microsoft.com/office/drawing/2014/main" id="{00000000-0008-0000-0200-0000D112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18" name="AutoShape 166" descr="擷取t+1.PNG">
          <a:extLst>
            <a:ext uri="{FF2B5EF4-FFF2-40B4-BE49-F238E27FC236}">
              <a16:creationId xmlns:a16="http://schemas.microsoft.com/office/drawing/2014/main" id="{00000000-0008-0000-0200-0000D212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19" name="AutoShape 167" descr="FL.png">
          <a:extLst>
            <a:ext uri="{FF2B5EF4-FFF2-40B4-BE49-F238E27FC236}">
              <a16:creationId xmlns:a16="http://schemas.microsoft.com/office/drawing/2014/main" id="{00000000-0008-0000-0200-0000D312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20" name="AutoShape 168" descr="BBG2.PNG">
          <a:extLst>
            <a:ext uri="{FF2B5EF4-FFF2-40B4-BE49-F238E27FC236}">
              <a16:creationId xmlns:a16="http://schemas.microsoft.com/office/drawing/2014/main" id="{00000000-0008-0000-0200-0000D412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21" name="AutoShape 169" descr="BBG1.PNG">
          <a:extLst>
            <a:ext uri="{FF2B5EF4-FFF2-40B4-BE49-F238E27FC236}">
              <a16:creationId xmlns:a16="http://schemas.microsoft.com/office/drawing/2014/main" id="{00000000-0008-0000-0200-0000D512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22" name="AutoShape 170" descr="image.png">
          <a:extLst>
            <a:ext uri="{FF2B5EF4-FFF2-40B4-BE49-F238E27FC236}">
              <a16:creationId xmlns:a16="http://schemas.microsoft.com/office/drawing/2014/main" id="{00000000-0008-0000-0200-0000D612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823" name="AutoShape 171" descr="image.png">
          <a:extLst>
            <a:ext uri="{FF2B5EF4-FFF2-40B4-BE49-F238E27FC236}">
              <a16:creationId xmlns:a16="http://schemas.microsoft.com/office/drawing/2014/main" id="{00000000-0008-0000-0200-0000D712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824" name="AutoShape 172" descr="image.png">
          <a:extLst>
            <a:ext uri="{FF2B5EF4-FFF2-40B4-BE49-F238E27FC236}">
              <a16:creationId xmlns:a16="http://schemas.microsoft.com/office/drawing/2014/main" id="{00000000-0008-0000-0200-0000D812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25" name="AutoShape 173" descr="6062df7bf1c3c875031baef91c671c9.png">
          <a:extLst>
            <a:ext uri="{FF2B5EF4-FFF2-40B4-BE49-F238E27FC236}">
              <a16:creationId xmlns:a16="http://schemas.microsoft.com/office/drawing/2014/main" id="{00000000-0008-0000-0200-0000D912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26" name="AutoShape 174" descr="image.png">
          <a:extLst>
            <a:ext uri="{FF2B5EF4-FFF2-40B4-BE49-F238E27FC236}">
              <a16:creationId xmlns:a16="http://schemas.microsoft.com/office/drawing/2014/main" id="{00000000-0008-0000-0200-0000DA12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827" name="AutoShape 175" descr="be1a0baa53ed2bd38beb8395eee3c90.jpg">
          <a:extLst>
            <a:ext uri="{FF2B5EF4-FFF2-40B4-BE49-F238E27FC236}">
              <a16:creationId xmlns:a16="http://schemas.microsoft.com/office/drawing/2014/main" id="{00000000-0008-0000-0200-0000DB12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28" name="AutoShape 176" descr="image.png">
          <a:extLst>
            <a:ext uri="{FF2B5EF4-FFF2-40B4-BE49-F238E27FC236}">
              <a16:creationId xmlns:a16="http://schemas.microsoft.com/office/drawing/2014/main" id="{00000000-0008-0000-0200-0000DC12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829" name="AutoShape 177" descr="image.png">
          <a:extLst>
            <a:ext uri="{FF2B5EF4-FFF2-40B4-BE49-F238E27FC236}">
              <a16:creationId xmlns:a16="http://schemas.microsoft.com/office/drawing/2014/main" id="{00000000-0008-0000-0200-0000DD12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830" name="AutoShape 178" descr="image.png">
          <a:extLst>
            <a:ext uri="{FF2B5EF4-FFF2-40B4-BE49-F238E27FC236}">
              <a16:creationId xmlns:a16="http://schemas.microsoft.com/office/drawing/2014/main" id="{00000000-0008-0000-0200-0000DE12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831" name="AutoShape 179" descr="image.png">
          <a:extLst>
            <a:ext uri="{FF2B5EF4-FFF2-40B4-BE49-F238E27FC236}">
              <a16:creationId xmlns:a16="http://schemas.microsoft.com/office/drawing/2014/main" id="{00000000-0008-0000-0200-0000DF12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4832" name="AutoShape 180" descr="image.png">
          <a:extLst>
            <a:ext uri="{FF2B5EF4-FFF2-40B4-BE49-F238E27FC236}">
              <a16:creationId xmlns:a16="http://schemas.microsoft.com/office/drawing/2014/main" id="{00000000-0008-0000-0200-0000E012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33" name="AutoShape 181" descr="f801b01029da0c5f3c5aa99dfd7d0e6.png">
          <a:extLst>
            <a:ext uri="{FF2B5EF4-FFF2-40B4-BE49-F238E27FC236}">
              <a16:creationId xmlns:a16="http://schemas.microsoft.com/office/drawing/2014/main" id="{00000000-0008-0000-0200-0000E112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34" name="AutoShape 182" descr="310f7e13780dd62dc842e08d5ba86d4.png">
          <a:extLst>
            <a:ext uri="{FF2B5EF4-FFF2-40B4-BE49-F238E27FC236}">
              <a16:creationId xmlns:a16="http://schemas.microsoft.com/office/drawing/2014/main" id="{00000000-0008-0000-0200-0000E212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35" name="AutoShape 183" descr="e66d421a5ee01f552c423489cd0b3af.png">
          <a:extLst>
            <a:ext uri="{FF2B5EF4-FFF2-40B4-BE49-F238E27FC236}">
              <a16:creationId xmlns:a16="http://schemas.microsoft.com/office/drawing/2014/main" id="{00000000-0008-0000-0200-0000E312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36" name="AutoShape 184" descr="擷取2.PNG">
          <a:extLst>
            <a:ext uri="{FF2B5EF4-FFF2-40B4-BE49-F238E27FC236}">
              <a16:creationId xmlns:a16="http://schemas.microsoft.com/office/drawing/2014/main" id="{00000000-0008-0000-0200-0000E412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37" name="AutoShape 185" descr="Snipaste_2023-08-10_19-08-15.png">
          <a:extLst>
            <a:ext uri="{FF2B5EF4-FFF2-40B4-BE49-F238E27FC236}">
              <a16:creationId xmlns:a16="http://schemas.microsoft.com/office/drawing/2014/main" id="{00000000-0008-0000-0200-0000E512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38" name="AutoShape 186" descr="擷取.PNG">
          <a:extLst>
            <a:ext uri="{FF2B5EF4-FFF2-40B4-BE49-F238E27FC236}">
              <a16:creationId xmlns:a16="http://schemas.microsoft.com/office/drawing/2014/main" id="{00000000-0008-0000-0200-0000E612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39" name="AutoShape 187" descr="CP.png">
          <a:extLst>
            <a:ext uri="{FF2B5EF4-FFF2-40B4-BE49-F238E27FC236}">
              <a16:creationId xmlns:a16="http://schemas.microsoft.com/office/drawing/2014/main" id="{00000000-0008-0000-0200-0000E712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40" name="AutoShape 188" descr="BBG2.JPG">
          <a:extLst>
            <a:ext uri="{FF2B5EF4-FFF2-40B4-BE49-F238E27FC236}">
              <a16:creationId xmlns:a16="http://schemas.microsoft.com/office/drawing/2014/main" id="{00000000-0008-0000-0200-0000E812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41" name="AutoShape 189" descr="内部poster.png">
          <a:extLst>
            <a:ext uri="{FF2B5EF4-FFF2-40B4-BE49-F238E27FC236}">
              <a16:creationId xmlns:a16="http://schemas.microsoft.com/office/drawing/2014/main" id="{00000000-0008-0000-0200-0000E912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4842" name="AutoShape 190" descr="内部新闻稿.png">
          <a:extLst>
            <a:ext uri="{FF2B5EF4-FFF2-40B4-BE49-F238E27FC236}">
              <a16:creationId xmlns:a16="http://schemas.microsoft.com/office/drawing/2014/main" id="{00000000-0008-0000-0200-0000EA12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43" name="AutoShape 191" descr="BBG1.JPG">
          <a:extLst>
            <a:ext uri="{FF2B5EF4-FFF2-40B4-BE49-F238E27FC236}">
              <a16:creationId xmlns:a16="http://schemas.microsoft.com/office/drawing/2014/main" id="{00000000-0008-0000-0200-0000EB12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44" name="AutoShape 192" descr="qianjiang.png">
          <a:extLst>
            <a:ext uri="{FF2B5EF4-FFF2-40B4-BE49-F238E27FC236}">
              <a16:creationId xmlns:a16="http://schemas.microsoft.com/office/drawing/2014/main" id="{00000000-0008-0000-0200-0000EC12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45" name="AutoShape 193" descr="Qianjiang BBG2.PNG">
          <a:extLst>
            <a:ext uri="{FF2B5EF4-FFF2-40B4-BE49-F238E27FC236}">
              <a16:creationId xmlns:a16="http://schemas.microsoft.com/office/drawing/2014/main" id="{00000000-0008-0000-0200-0000ED12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46" name="AutoShape 194" descr="qianjiang internal.png">
          <a:extLst>
            <a:ext uri="{FF2B5EF4-FFF2-40B4-BE49-F238E27FC236}">
              <a16:creationId xmlns:a16="http://schemas.microsoft.com/office/drawing/2014/main" id="{00000000-0008-0000-0200-0000EE12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47" name="AutoShape 195" descr="Qianjiang BBG1.PNG">
          <a:extLst>
            <a:ext uri="{FF2B5EF4-FFF2-40B4-BE49-F238E27FC236}">
              <a16:creationId xmlns:a16="http://schemas.microsoft.com/office/drawing/2014/main" id="{00000000-0008-0000-0200-0000EF12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48" name="AutoShape 196" descr="Snipaste_2023-08-24_15-59-03.png">
          <a:extLst>
            <a:ext uri="{FF2B5EF4-FFF2-40B4-BE49-F238E27FC236}">
              <a16:creationId xmlns:a16="http://schemas.microsoft.com/office/drawing/2014/main" id="{00000000-0008-0000-0200-0000F012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49" name="AutoShape 197" descr="Snipaste_2023-08-24_15-58-52.png">
          <a:extLst>
            <a:ext uri="{FF2B5EF4-FFF2-40B4-BE49-F238E27FC236}">
              <a16:creationId xmlns:a16="http://schemas.microsoft.com/office/drawing/2014/main" id="{00000000-0008-0000-0200-0000F112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850" name="AutoShape 198" descr="ee7a2157a7f84de7d559328ea7e503d.jpg">
          <a:extLst>
            <a:ext uri="{FF2B5EF4-FFF2-40B4-BE49-F238E27FC236}">
              <a16:creationId xmlns:a16="http://schemas.microsoft.com/office/drawing/2014/main" id="{00000000-0008-0000-0200-0000F212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51" name="AutoShape 199" descr="Snipaste_2023-09-26_15-35-09.png">
          <a:extLst>
            <a:ext uri="{FF2B5EF4-FFF2-40B4-BE49-F238E27FC236}">
              <a16:creationId xmlns:a16="http://schemas.microsoft.com/office/drawing/2014/main" id="{00000000-0008-0000-0200-0000F312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52" name="AutoShape 200" descr="87ecec28ab164685a9462ffbd75b3df.png">
          <a:extLst>
            <a:ext uri="{FF2B5EF4-FFF2-40B4-BE49-F238E27FC236}">
              <a16:creationId xmlns:a16="http://schemas.microsoft.com/office/drawing/2014/main" id="{00000000-0008-0000-0200-0000F412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53" name="AutoShape 201" descr="Snipaste_2023-09-26_15-34-21.png">
          <a:extLst>
            <a:ext uri="{FF2B5EF4-FFF2-40B4-BE49-F238E27FC236}">
              <a16:creationId xmlns:a16="http://schemas.microsoft.com/office/drawing/2014/main" id="{00000000-0008-0000-0200-0000F512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854" name="AutoShape 202" descr="Project Frame - OMAS.png">
          <a:extLst>
            <a:ext uri="{FF2B5EF4-FFF2-40B4-BE49-F238E27FC236}">
              <a16:creationId xmlns:a16="http://schemas.microsoft.com/office/drawing/2014/main" id="{00000000-0008-0000-0200-0000F612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55" name="AutoShape 203" descr="海盐国资.png">
          <a:extLst>
            <a:ext uri="{FF2B5EF4-FFF2-40B4-BE49-F238E27FC236}">
              <a16:creationId xmlns:a16="http://schemas.microsoft.com/office/drawing/2014/main" id="{00000000-0008-0000-0200-0000F712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56" name="AutoShape 204" descr="BBG2.PNG">
          <a:extLst>
            <a:ext uri="{FF2B5EF4-FFF2-40B4-BE49-F238E27FC236}">
              <a16:creationId xmlns:a16="http://schemas.microsoft.com/office/drawing/2014/main" id="{00000000-0008-0000-0200-0000F812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57" name="AutoShape 205" descr="poster.png">
          <a:extLst>
            <a:ext uri="{FF2B5EF4-FFF2-40B4-BE49-F238E27FC236}">
              <a16:creationId xmlns:a16="http://schemas.microsoft.com/office/drawing/2014/main" id="{00000000-0008-0000-0200-0000F912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58" name="AutoShape 206" descr="BBG1.PNG">
          <a:extLst>
            <a:ext uri="{FF2B5EF4-FFF2-40B4-BE49-F238E27FC236}">
              <a16:creationId xmlns:a16="http://schemas.microsoft.com/office/drawing/2014/main" id="{00000000-0008-0000-0200-0000FA12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59" name="AutoShape 207" descr="SA.png">
          <a:extLst>
            <a:ext uri="{FF2B5EF4-FFF2-40B4-BE49-F238E27FC236}">
              <a16:creationId xmlns:a16="http://schemas.microsoft.com/office/drawing/2014/main" id="{00000000-0008-0000-0200-0000FB12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60" name="AutoShape 208" descr="BBG1.PNG">
          <a:extLst>
            <a:ext uri="{FF2B5EF4-FFF2-40B4-BE49-F238E27FC236}">
              <a16:creationId xmlns:a16="http://schemas.microsoft.com/office/drawing/2014/main" id="{00000000-0008-0000-0200-0000FC12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61" name="AutoShape 209" descr="poster.jpg">
          <a:extLst>
            <a:ext uri="{FF2B5EF4-FFF2-40B4-BE49-F238E27FC236}">
              <a16:creationId xmlns:a16="http://schemas.microsoft.com/office/drawing/2014/main" id="{00000000-0008-0000-0200-0000FD12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62" name="AutoShape 210" descr="BBG.PNG">
          <a:extLst>
            <a:ext uri="{FF2B5EF4-FFF2-40B4-BE49-F238E27FC236}">
              <a16:creationId xmlns:a16="http://schemas.microsoft.com/office/drawing/2014/main" id="{00000000-0008-0000-0200-0000FE12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63" name="AutoShape 211" descr="BBG 2.PNG">
          <a:extLst>
            <a:ext uri="{FF2B5EF4-FFF2-40B4-BE49-F238E27FC236}">
              <a16:creationId xmlns:a16="http://schemas.microsoft.com/office/drawing/2014/main" id="{00000000-0008-0000-0200-0000FF12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64" name="AutoShape 212" descr="Project Gold Valley VIII - 分行联动新闻稿.png">
          <a:extLst>
            <a:ext uri="{FF2B5EF4-FFF2-40B4-BE49-F238E27FC236}">
              <a16:creationId xmlns:a16="http://schemas.microsoft.com/office/drawing/2014/main" id="{00000000-0008-0000-0200-00000013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65" name="AutoShape 213" descr="BBG 1.PNG">
          <a:extLst>
            <a:ext uri="{FF2B5EF4-FFF2-40B4-BE49-F238E27FC236}">
              <a16:creationId xmlns:a16="http://schemas.microsoft.com/office/drawing/2014/main" id="{00000000-0008-0000-0200-00000113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66" name="AutoShape 214" descr="乌鲁木齐高新投.png">
          <a:extLst>
            <a:ext uri="{FF2B5EF4-FFF2-40B4-BE49-F238E27FC236}">
              <a16:creationId xmlns:a16="http://schemas.microsoft.com/office/drawing/2014/main" id="{00000000-0008-0000-0200-00000213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67" name="AutoShape 215" descr="BBG2.PNG">
          <a:extLst>
            <a:ext uri="{FF2B5EF4-FFF2-40B4-BE49-F238E27FC236}">
              <a16:creationId xmlns:a16="http://schemas.microsoft.com/office/drawing/2014/main" id="{00000000-0008-0000-0200-00000313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68" name="AutoShape 216" descr="BBG1.PNG">
          <a:extLst>
            <a:ext uri="{FF2B5EF4-FFF2-40B4-BE49-F238E27FC236}">
              <a16:creationId xmlns:a16="http://schemas.microsoft.com/office/drawing/2014/main" id="{00000000-0008-0000-0200-00000413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869" name="AutoShape 217" descr="poster.jpg">
          <a:extLst>
            <a:ext uri="{FF2B5EF4-FFF2-40B4-BE49-F238E27FC236}">
              <a16:creationId xmlns:a16="http://schemas.microsoft.com/office/drawing/2014/main" id="{00000000-0008-0000-0200-00000513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70" name="AutoShape 218" descr="Qilin2.PNG">
          <a:extLst>
            <a:ext uri="{FF2B5EF4-FFF2-40B4-BE49-F238E27FC236}">
              <a16:creationId xmlns:a16="http://schemas.microsoft.com/office/drawing/2014/main" id="{00000000-0008-0000-0200-00000613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71" name="AutoShape 219" descr="image.png">
          <a:extLst>
            <a:ext uri="{FF2B5EF4-FFF2-40B4-BE49-F238E27FC236}">
              <a16:creationId xmlns:a16="http://schemas.microsoft.com/office/drawing/2014/main" id="{00000000-0008-0000-0200-00000713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72" name="AutoShape 220" descr="Qilin.PNG">
          <a:extLst>
            <a:ext uri="{FF2B5EF4-FFF2-40B4-BE49-F238E27FC236}">
              <a16:creationId xmlns:a16="http://schemas.microsoft.com/office/drawing/2014/main" id="{00000000-0008-0000-0200-00000813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873" name="AutoShape 221" descr="image.png">
          <a:extLst>
            <a:ext uri="{FF2B5EF4-FFF2-40B4-BE49-F238E27FC236}">
              <a16:creationId xmlns:a16="http://schemas.microsoft.com/office/drawing/2014/main" id="{00000000-0008-0000-0200-00000913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74" name="AutoShape 222" descr="Snipaste_2023-09-26_15-36-20.png">
          <a:extLst>
            <a:ext uri="{FF2B5EF4-FFF2-40B4-BE49-F238E27FC236}">
              <a16:creationId xmlns:a16="http://schemas.microsoft.com/office/drawing/2014/main" id="{00000000-0008-0000-0200-00000A13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75" name="AutoShape 223" descr="c1276cf0416fb0bc8cee4470fcf4a96.png">
          <a:extLst>
            <a:ext uri="{FF2B5EF4-FFF2-40B4-BE49-F238E27FC236}">
              <a16:creationId xmlns:a16="http://schemas.microsoft.com/office/drawing/2014/main" id="{00000000-0008-0000-0200-00000B13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76" name="AutoShape 224" descr="Snipaste_2023-09-26_15-35-47.png">
          <a:extLst>
            <a:ext uri="{FF2B5EF4-FFF2-40B4-BE49-F238E27FC236}">
              <a16:creationId xmlns:a16="http://schemas.microsoft.com/office/drawing/2014/main" id="{00000000-0008-0000-0200-00000C13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877" name="AutoShape 225" descr="Qixin - OMAS.png">
          <a:extLst>
            <a:ext uri="{FF2B5EF4-FFF2-40B4-BE49-F238E27FC236}">
              <a16:creationId xmlns:a16="http://schemas.microsoft.com/office/drawing/2014/main" id="{00000000-0008-0000-0200-00000D13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78" name="AutoShape 226" descr="常德2.PNG">
          <a:extLst>
            <a:ext uri="{FF2B5EF4-FFF2-40B4-BE49-F238E27FC236}">
              <a16:creationId xmlns:a16="http://schemas.microsoft.com/office/drawing/2014/main" id="{00000000-0008-0000-0200-00000E13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79" name="AutoShape 227" descr="image.png">
          <a:extLst>
            <a:ext uri="{FF2B5EF4-FFF2-40B4-BE49-F238E27FC236}">
              <a16:creationId xmlns:a16="http://schemas.microsoft.com/office/drawing/2014/main" id="{00000000-0008-0000-0200-00000F13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80" name="AutoShape 228" descr="常德.PNG">
          <a:extLst>
            <a:ext uri="{FF2B5EF4-FFF2-40B4-BE49-F238E27FC236}">
              <a16:creationId xmlns:a16="http://schemas.microsoft.com/office/drawing/2014/main" id="{00000000-0008-0000-0200-00001013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881" name="AutoShape 229" descr="image.png">
          <a:extLst>
            <a:ext uri="{FF2B5EF4-FFF2-40B4-BE49-F238E27FC236}">
              <a16:creationId xmlns:a16="http://schemas.microsoft.com/office/drawing/2014/main" id="{00000000-0008-0000-0200-00001113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82" name="AutoShape 230" descr="8182.PNG">
          <a:extLst>
            <a:ext uri="{FF2B5EF4-FFF2-40B4-BE49-F238E27FC236}">
              <a16:creationId xmlns:a16="http://schemas.microsoft.com/office/drawing/2014/main" id="{00000000-0008-0000-0200-00001213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83" name="AutoShape 231" descr="image (3).png">
          <a:extLst>
            <a:ext uri="{FF2B5EF4-FFF2-40B4-BE49-F238E27FC236}">
              <a16:creationId xmlns:a16="http://schemas.microsoft.com/office/drawing/2014/main" id="{00000000-0008-0000-0200-00001313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84" name="AutoShape 232" descr="818.PNG">
          <a:extLst>
            <a:ext uri="{FF2B5EF4-FFF2-40B4-BE49-F238E27FC236}">
              <a16:creationId xmlns:a16="http://schemas.microsoft.com/office/drawing/2014/main" id="{00000000-0008-0000-0200-00001413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885" name="AutoShape 233" descr="0b0a24791f72ba3554d3399700f980b.jpg">
          <a:extLst>
            <a:ext uri="{FF2B5EF4-FFF2-40B4-BE49-F238E27FC236}">
              <a16:creationId xmlns:a16="http://schemas.microsoft.com/office/drawing/2014/main" id="{00000000-0008-0000-0200-00001513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3</xdr:row>
      <xdr:rowOff>0</xdr:rowOff>
    </xdr:from>
    <xdr:to>
      <xdr:col>64</xdr:col>
      <xdr:colOff>619125</xdr:colOff>
      <xdr:row>4</xdr:row>
      <xdr:rowOff>104775</xdr:rowOff>
    </xdr:to>
    <xdr:sp macro="" textlink="">
      <xdr:nvSpPr>
        <xdr:cNvPr id="4886" name="AutoShape 234" descr="d03a4f9e99c97130f605a081a391171.jpg">
          <a:extLst>
            <a:ext uri="{FF2B5EF4-FFF2-40B4-BE49-F238E27FC236}">
              <a16:creationId xmlns:a16="http://schemas.microsoft.com/office/drawing/2014/main" id="{00000000-0008-0000-0200-00001613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887" name="AutoShape 235" descr="image.png">
          <a:extLst>
            <a:ext uri="{FF2B5EF4-FFF2-40B4-BE49-F238E27FC236}">
              <a16:creationId xmlns:a16="http://schemas.microsoft.com/office/drawing/2014/main" id="{00000000-0008-0000-0200-00001713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88" name="AutoShape 236" descr="Camphor tree.PNG">
          <a:extLst>
            <a:ext uri="{FF2B5EF4-FFF2-40B4-BE49-F238E27FC236}">
              <a16:creationId xmlns:a16="http://schemas.microsoft.com/office/drawing/2014/main" id="{00000000-0008-0000-0200-00001813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89" name="AutoShape 237" descr="image.png">
          <a:extLst>
            <a:ext uri="{FF2B5EF4-FFF2-40B4-BE49-F238E27FC236}">
              <a16:creationId xmlns:a16="http://schemas.microsoft.com/office/drawing/2014/main" id="{00000000-0008-0000-0200-00001913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90" name="AutoShape 238" descr="SAMPHOR.PNG">
          <a:extLst>
            <a:ext uri="{FF2B5EF4-FFF2-40B4-BE49-F238E27FC236}">
              <a16:creationId xmlns:a16="http://schemas.microsoft.com/office/drawing/2014/main" id="{00000000-0008-0000-0200-00001A13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891" name="AutoShape 239" descr="image.png">
          <a:extLst>
            <a:ext uri="{FF2B5EF4-FFF2-40B4-BE49-F238E27FC236}">
              <a16:creationId xmlns:a16="http://schemas.microsoft.com/office/drawing/2014/main" id="{00000000-0008-0000-0200-00001B13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92" name="AutoShape 240" descr="上饶2.PNG">
          <a:extLst>
            <a:ext uri="{FF2B5EF4-FFF2-40B4-BE49-F238E27FC236}">
              <a16:creationId xmlns:a16="http://schemas.microsoft.com/office/drawing/2014/main" id="{00000000-0008-0000-0200-00001C13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93" name="AutoShape 241" descr="image.png">
          <a:extLst>
            <a:ext uri="{FF2B5EF4-FFF2-40B4-BE49-F238E27FC236}">
              <a16:creationId xmlns:a16="http://schemas.microsoft.com/office/drawing/2014/main" id="{00000000-0008-0000-0200-00001D13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894" name="AutoShape 242" descr="上饶.PNG">
          <a:extLst>
            <a:ext uri="{FF2B5EF4-FFF2-40B4-BE49-F238E27FC236}">
              <a16:creationId xmlns:a16="http://schemas.microsoft.com/office/drawing/2014/main" id="{00000000-0008-0000-0200-00001E13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895" name="AutoShape 243" descr="image.png">
          <a:extLst>
            <a:ext uri="{FF2B5EF4-FFF2-40B4-BE49-F238E27FC236}">
              <a16:creationId xmlns:a16="http://schemas.microsoft.com/office/drawing/2014/main" id="{00000000-0008-0000-0200-00001F13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896" name="AutoShape 244" descr="SA2.png">
          <a:extLst>
            <a:ext uri="{FF2B5EF4-FFF2-40B4-BE49-F238E27FC236}">
              <a16:creationId xmlns:a16="http://schemas.microsoft.com/office/drawing/2014/main" id="{00000000-0008-0000-0200-00002013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897" name="AutoShape 245" descr="SA1.png">
          <a:extLst>
            <a:ext uri="{FF2B5EF4-FFF2-40B4-BE49-F238E27FC236}">
              <a16:creationId xmlns:a16="http://schemas.microsoft.com/office/drawing/2014/main" id="{00000000-0008-0000-0200-00002113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898" name="AutoShape 246" descr="BBG 2.png">
          <a:extLst>
            <a:ext uri="{FF2B5EF4-FFF2-40B4-BE49-F238E27FC236}">
              <a16:creationId xmlns:a16="http://schemas.microsoft.com/office/drawing/2014/main" id="{00000000-0008-0000-0200-00002213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899" name="AutoShape 247" descr="poster.png">
          <a:extLst>
            <a:ext uri="{FF2B5EF4-FFF2-40B4-BE49-F238E27FC236}">
              <a16:creationId xmlns:a16="http://schemas.microsoft.com/office/drawing/2014/main" id="{00000000-0008-0000-0200-00002313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00" name="AutoShape 248" descr="BBG 1.PNG">
          <a:extLst>
            <a:ext uri="{FF2B5EF4-FFF2-40B4-BE49-F238E27FC236}">
              <a16:creationId xmlns:a16="http://schemas.microsoft.com/office/drawing/2014/main" id="{00000000-0008-0000-0200-00002413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901" name="AutoShape 249" descr="OMAS信息流.png">
          <a:extLst>
            <a:ext uri="{FF2B5EF4-FFF2-40B4-BE49-F238E27FC236}">
              <a16:creationId xmlns:a16="http://schemas.microsoft.com/office/drawing/2014/main" id="{00000000-0008-0000-0200-00002513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02" name="AutoShape 250" descr="西安经发.PNG">
          <a:extLst>
            <a:ext uri="{FF2B5EF4-FFF2-40B4-BE49-F238E27FC236}">
              <a16:creationId xmlns:a16="http://schemas.microsoft.com/office/drawing/2014/main" id="{00000000-0008-0000-0200-00002613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03" name="AutoShape 251" descr="西安经发2.PNG">
          <a:extLst>
            <a:ext uri="{FF2B5EF4-FFF2-40B4-BE49-F238E27FC236}">
              <a16:creationId xmlns:a16="http://schemas.microsoft.com/office/drawing/2014/main" id="{00000000-0008-0000-0200-00002713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904" name="AutoShape 252" descr="image.png">
          <a:extLst>
            <a:ext uri="{FF2B5EF4-FFF2-40B4-BE49-F238E27FC236}">
              <a16:creationId xmlns:a16="http://schemas.microsoft.com/office/drawing/2014/main" id="{00000000-0008-0000-0200-00002813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905" name="AutoShape 253" descr="SA1.png">
          <a:extLst>
            <a:ext uri="{FF2B5EF4-FFF2-40B4-BE49-F238E27FC236}">
              <a16:creationId xmlns:a16="http://schemas.microsoft.com/office/drawing/2014/main" id="{00000000-0008-0000-0200-00002913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906" name="AutoShape 254" descr="SA2.png">
          <a:extLst>
            <a:ext uri="{FF2B5EF4-FFF2-40B4-BE49-F238E27FC236}">
              <a16:creationId xmlns:a16="http://schemas.microsoft.com/office/drawing/2014/main" id="{00000000-0008-0000-0200-00002A13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07" name="AutoShape 255" descr="BBG2.PNG">
          <a:extLst>
            <a:ext uri="{FF2B5EF4-FFF2-40B4-BE49-F238E27FC236}">
              <a16:creationId xmlns:a16="http://schemas.microsoft.com/office/drawing/2014/main" id="{00000000-0008-0000-0200-00002B13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908" name="AutoShape 256" descr="Project Tianfu Source 分行联动新闻稿.png">
          <a:extLst>
            <a:ext uri="{FF2B5EF4-FFF2-40B4-BE49-F238E27FC236}">
              <a16:creationId xmlns:a16="http://schemas.microsoft.com/office/drawing/2014/main" id="{00000000-0008-0000-0200-00002C13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09" name="AutoShape 257" descr="BBG1.PNG">
          <a:extLst>
            <a:ext uri="{FF2B5EF4-FFF2-40B4-BE49-F238E27FC236}">
              <a16:creationId xmlns:a16="http://schemas.microsoft.com/office/drawing/2014/main" id="{00000000-0008-0000-0200-00002D13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910" name="AutoShape 258" descr="都江堰城投OMAS.png">
          <a:extLst>
            <a:ext uri="{FF2B5EF4-FFF2-40B4-BE49-F238E27FC236}">
              <a16:creationId xmlns:a16="http://schemas.microsoft.com/office/drawing/2014/main" id="{00000000-0008-0000-0200-00002E13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911" name="AutoShape 259" descr="SA1.png">
          <a:extLst>
            <a:ext uri="{FF2B5EF4-FFF2-40B4-BE49-F238E27FC236}">
              <a16:creationId xmlns:a16="http://schemas.microsoft.com/office/drawing/2014/main" id="{00000000-0008-0000-0200-00002F13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912" name="AutoShape 260" descr="SA2.png">
          <a:extLst>
            <a:ext uri="{FF2B5EF4-FFF2-40B4-BE49-F238E27FC236}">
              <a16:creationId xmlns:a16="http://schemas.microsoft.com/office/drawing/2014/main" id="{00000000-0008-0000-0200-00003013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913" name="AutoShape 261" descr="ebffb265ed7765674066d0e94d32f6e.png">
          <a:extLst>
            <a:ext uri="{FF2B5EF4-FFF2-40B4-BE49-F238E27FC236}">
              <a16:creationId xmlns:a16="http://schemas.microsoft.com/office/drawing/2014/main" id="{00000000-0008-0000-0200-000031130000}"/>
            </a:ext>
          </a:extLst>
        </xdr:cNvPr>
        <xdr:cNvSpPr>
          <a:spLocks noChangeAspect="1" noChangeArrowheads="1"/>
        </xdr:cNvSpPr>
      </xdr:nvSpPr>
      <xdr:spPr bwMode="auto">
        <a:xfrm>
          <a:off x="11302365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914" name="AutoShape 262" descr="image.png">
          <a:extLst>
            <a:ext uri="{FF2B5EF4-FFF2-40B4-BE49-F238E27FC236}">
              <a16:creationId xmlns:a16="http://schemas.microsoft.com/office/drawing/2014/main" id="{00000000-0008-0000-0200-00003213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915" name="AutoShape 263" descr="SA1.png">
          <a:extLst>
            <a:ext uri="{FF2B5EF4-FFF2-40B4-BE49-F238E27FC236}">
              <a16:creationId xmlns:a16="http://schemas.microsoft.com/office/drawing/2014/main" id="{00000000-0008-0000-0200-00003313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16" name="AutoShape 264" descr="BBG2.PNG">
          <a:extLst>
            <a:ext uri="{FF2B5EF4-FFF2-40B4-BE49-F238E27FC236}">
              <a16:creationId xmlns:a16="http://schemas.microsoft.com/office/drawing/2014/main" id="{00000000-0008-0000-0200-00003413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917" name="AutoShape 265" descr="poster.png">
          <a:extLst>
            <a:ext uri="{FF2B5EF4-FFF2-40B4-BE49-F238E27FC236}">
              <a16:creationId xmlns:a16="http://schemas.microsoft.com/office/drawing/2014/main" id="{00000000-0008-0000-0200-000035130000}"/>
            </a:ext>
          </a:extLst>
        </xdr:cNvPr>
        <xdr:cNvSpPr>
          <a:spLocks noChangeAspect="1" noChangeArrowheads="1"/>
        </xdr:cNvSpPr>
      </xdr:nvSpPr>
      <xdr:spPr bwMode="auto">
        <a:xfrm>
          <a:off x="6940867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18" name="AutoShape 266" descr="BBG1.PNG">
          <a:extLst>
            <a:ext uri="{FF2B5EF4-FFF2-40B4-BE49-F238E27FC236}">
              <a16:creationId xmlns:a16="http://schemas.microsoft.com/office/drawing/2014/main" id="{00000000-0008-0000-0200-00003613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919" name="AutoShape 267" descr="OMAS.png">
          <a:extLst>
            <a:ext uri="{FF2B5EF4-FFF2-40B4-BE49-F238E27FC236}">
              <a16:creationId xmlns:a16="http://schemas.microsoft.com/office/drawing/2014/main" id="{00000000-0008-0000-0200-00003713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20" name="AutoShape 268" descr="Snipaste_2023-12-05_10-53-38.png">
          <a:extLst>
            <a:ext uri="{FF2B5EF4-FFF2-40B4-BE49-F238E27FC236}">
              <a16:creationId xmlns:a16="http://schemas.microsoft.com/office/drawing/2014/main" id="{00000000-0008-0000-0200-000038130000}"/>
            </a:ext>
          </a:extLst>
        </xdr:cNvPr>
        <xdr:cNvSpPr>
          <a:spLocks noChangeAspect="1" noChangeArrowheads="1"/>
        </xdr:cNvSpPr>
      </xdr:nvSpPr>
      <xdr:spPr bwMode="auto">
        <a:xfrm>
          <a:off x="6873240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921" name="AutoShape 269" descr="ceda201c2ff5b1145b62933b256fac4.png">
          <a:extLst>
            <a:ext uri="{FF2B5EF4-FFF2-40B4-BE49-F238E27FC236}">
              <a16:creationId xmlns:a16="http://schemas.microsoft.com/office/drawing/2014/main" id="{00000000-0008-0000-0200-000039130000}"/>
            </a:ext>
          </a:extLst>
        </xdr:cNvPr>
        <xdr:cNvSpPr>
          <a:spLocks noChangeAspect="1" noChangeArrowheads="1"/>
        </xdr:cNvSpPr>
      </xdr:nvSpPr>
      <xdr:spPr bwMode="auto">
        <a:xfrm>
          <a:off x="6940867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22" name="AutoShape 270" descr="Snipaste_2023-12-05_10-39-31.png">
          <a:extLst>
            <a:ext uri="{FF2B5EF4-FFF2-40B4-BE49-F238E27FC236}">
              <a16:creationId xmlns:a16="http://schemas.microsoft.com/office/drawing/2014/main" id="{00000000-0008-0000-0200-00003A130000}"/>
            </a:ext>
          </a:extLst>
        </xdr:cNvPr>
        <xdr:cNvSpPr>
          <a:spLocks noChangeAspect="1" noChangeArrowheads="1"/>
        </xdr:cNvSpPr>
      </xdr:nvSpPr>
      <xdr:spPr bwMode="auto">
        <a:xfrm>
          <a:off x="1122521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923" name="AutoShape 271" descr="a93e849e84dba7ae6b73febcb3cbc6e.jpg">
          <a:extLst>
            <a:ext uri="{FF2B5EF4-FFF2-40B4-BE49-F238E27FC236}">
              <a16:creationId xmlns:a16="http://schemas.microsoft.com/office/drawing/2014/main" id="{00000000-0008-0000-0200-00003B130000}"/>
            </a:ext>
          </a:extLst>
        </xdr:cNvPr>
        <xdr:cNvSpPr>
          <a:spLocks noChangeAspect="1" noChangeArrowheads="1"/>
        </xdr:cNvSpPr>
      </xdr:nvSpPr>
      <xdr:spPr bwMode="auto">
        <a:xfrm>
          <a:off x="1130236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924" name="AutoShape 272" descr="OMAS capscreen 1.png">
          <a:extLst>
            <a:ext uri="{FF2B5EF4-FFF2-40B4-BE49-F238E27FC236}">
              <a16:creationId xmlns:a16="http://schemas.microsoft.com/office/drawing/2014/main" id="{00000000-0008-0000-0200-00003C130000}"/>
            </a:ext>
          </a:extLst>
        </xdr:cNvPr>
        <xdr:cNvSpPr>
          <a:spLocks noChangeAspect="1" noChangeArrowheads="1"/>
        </xdr:cNvSpPr>
      </xdr:nvSpPr>
      <xdr:spPr bwMode="auto">
        <a:xfrm>
          <a:off x="1183862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4925" name="AutoShape 273" descr="OMAS capscreen 2.png">
          <a:extLst>
            <a:ext uri="{FF2B5EF4-FFF2-40B4-BE49-F238E27FC236}">
              <a16:creationId xmlns:a16="http://schemas.microsoft.com/office/drawing/2014/main" id="{00000000-0008-0000-0200-00003D130000}"/>
            </a:ext>
          </a:extLst>
        </xdr:cNvPr>
        <xdr:cNvSpPr>
          <a:spLocks noChangeAspect="1" noChangeArrowheads="1"/>
        </xdr:cNvSpPr>
      </xdr:nvSpPr>
      <xdr:spPr bwMode="auto">
        <a:xfrm>
          <a:off x="1187005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26" name="AutoShape 274" descr="建设银行1.png">
          <a:extLst>
            <a:ext uri="{FF2B5EF4-FFF2-40B4-BE49-F238E27FC236}">
              <a16:creationId xmlns:a16="http://schemas.microsoft.com/office/drawing/2014/main" id="{00000000-0008-0000-0200-00003E130000}"/>
            </a:ext>
          </a:extLst>
        </xdr:cNvPr>
        <xdr:cNvSpPr>
          <a:spLocks noChangeAspect="1" noChangeArrowheads="1"/>
        </xdr:cNvSpPr>
      </xdr:nvSpPr>
      <xdr:spPr bwMode="auto">
        <a:xfrm>
          <a:off x="6873240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3</xdr:row>
      <xdr:rowOff>0</xdr:rowOff>
    </xdr:from>
    <xdr:to>
      <xdr:col>50</xdr:col>
      <xdr:colOff>619125</xdr:colOff>
      <xdr:row>4</xdr:row>
      <xdr:rowOff>104775</xdr:rowOff>
    </xdr:to>
    <xdr:sp macro="" textlink="">
      <xdr:nvSpPr>
        <xdr:cNvPr id="4927" name="AutoShape 275" descr="擷取2.PNG">
          <a:extLst>
            <a:ext uri="{FF2B5EF4-FFF2-40B4-BE49-F238E27FC236}">
              <a16:creationId xmlns:a16="http://schemas.microsoft.com/office/drawing/2014/main" id="{00000000-0008-0000-0200-00003F130000}"/>
            </a:ext>
          </a:extLst>
        </xdr:cNvPr>
        <xdr:cNvSpPr>
          <a:spLocks noChangeAspect="1" noChangeArrowheads="1"/>
        </xdr:cNvSpPr>
      </xdr:nvSpPr>
      <xdr:spPr bwMode="auto">
        <a:xfrm>
          <a:off x="690467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3</xdr:row>
      <xdr:rowOff>0</xdr:rowOff>
    </xdr:from>
    <xdr:to>
      <xdr:col>51</xdr:col>
      <xdr:colOff>257175</xdr:colOff>
      <xdr:row>4</xdr:row>
      <xdr:rowOff>104775</xdr:rowOff>
    </xdr:to>
    <xdr:sp macro="" textlink="">
      <xdr:nvSpPr>
        <xdr:cNvPr id="4928" name="AutoShape 276" descr="擷取4.PNG">
          <a:extLst>
            <a:ext uri="{FF2B5EF4-FFF2-40B4-BE49-F238E27FC236}">
              <a16:creationId xmlns:a16="http://schemas.microsoft.com/office/drawing/2014/main" id="{00000000-0008-0000-0200-000040130000}"/>
            </a:ext>
          </a:extLst>
        </xdr:cNvPr>
        <xdr:cNvSpPr>
          <a:spLocks noChangeAspect="1" noChangeArrowheads="1"/>
        </xdr:cNvSpPr>
      </xdr:nvSpPr>
      <xdr:spPr bwMode="auto">
        <a:xfrm>
          <a:off x="693610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929" name="AutoShape 277" descr="5284da6c5fb9322d6e50205b8b87376.png">
          <a:extLst>
            <a:ext uri="{FF2B5EF4-FFF2-40B4-BE49-F238E27FC236}">
              <a16:creationId xmlns:a16="http://schemas.microsoft.com/office/drawing/2014/main" id="{00000000-0008-0000-0200-000041130000}"/>
            </a:ext>
          </a:extLst>
        </xdr:cNvPr>
        <xdr:cNvSpPr>
          <a:spLocks noChangeAspect="1" noChangeArrowheads="1"/>
        </xdr:cNvSpPr>
      </xdr:nvSpPr>
      <xdr:spPr bwMode="auto">
        <a:xfrm>
          <a:off x="694086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4930" name="AutoShape 278" descr="30aed5d855cae9cf7638088a698d3d6.png">
          <a:extLst>
            <a:ext uri="{FF2B5EF4-FFF2-40B4-BE49-F238E27FC236}">
              <a16:creationId xmlns:a16="http://schemas.microsoft.com/office/drawing/2014/main" id="{00000000-0008-0000-0200-000042130000}"/>
            </a:ext>
          </a:extLst>
        </xdr:cNvPr>
        <xdr:cNvSpPr>
          <a:spLocks noChangeAspect="1" noChangeArrowheads="1"/>
        </xdr:cNvSpPr>
      </xdr:nvSpPr>
      <xdr:spPr bwMode="auto">
        <a:xfrm>
          <a:off x="6972300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628650</xdr:colOff>
      <xdr:row>3</xdr:row>
      <xdr:rowOff>0</xdr:rowOff>
    </xdr:from>
    <xdr:to>
      <xdr:col>51</xdr:col>
      <xdr:colOff>933450</xdr:colOff>
      <xdr:row>4</xdr:row>
      <xdr:rowOff>104775</xdr:rowOff>
    </xdr:to>
    <xdr:sp macro="" textlink="">
      <xdr:nvSpPr>
        <xdr:cNvPr id="4931" name="AutoShape 279" descr="e77bc65ee845d26ce92cf229441471f.png">
          <a:extLst>
            <a:ext uri="{FF2B5EF4-FFF2-40B4-BE49-F238E27FC236}">
              <a16:creationId xmlns:a16="http://schemas.microsoft.com/office/drawing/2014/main" id="{00000000-0008-0000-0200-000043130000}"/>
            </a:ext>
          </a:extLst>
        </xdr:cNvPr>
        <xdr:cNvSpPr>
          <a:spLocks noChangeAspect="1" noChangeArrowheads="1"/>
        </xdr:cNvSpPr>
      </xdr:nvSpPr>
      <xdr:spPr bwMode="auto">
        <a:xfrm>
          <a:off x="700373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32" name="AutoShape 280" descr="擷取3.PNG">
          <a:extLst>
            <a:ext uri="{FF2B5EF4-FFF2-40B4-BE49-F238E27FC236}">
              <a16:creationId xmlns:a16="http://schemas.microsoft.com/office/drawing/2014/main" id="{00000000-0008-0000-0200-000044130000}"/>
            </a:ext>
          </a:extLst>
        </xdr:cNvPr>
        <xdr:cNvSpPr>
          <a:spLocks noChangeAspect="1" noChangeArrowheads="1"/>
        </xdr:cNvSpPr>
      </xdr:nvSpPr>
      <xdr:spPr bwMode="auto">
        <a:xfrm>
          <a:off x="1122521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3</xdr:row>
      <xdr:rowOff>0</xdr:rowOff>
    </xdr:from>
    <xdr:to>
      <xdr:col>63</xdr:col>
      <xdr:colOff>619125</xdr:colOff>
      <xdr:row>4</xdr:row>
      <xdr:rowOff>104775</xdr:rowOff>
    </xdr:to>
    <xdr:sp macro="" textlink="">
      <xdr:nvSpPr>
        <xdr:cNvPr id="4933" name="AutoShape 281" descr="擷取5.PNG">
          <a:extLst>
            <a:ext uri="{FF2B5EF4-FFF2-40B4-BE49-F238E27FC236}">
              <a16:creationId xmlns:a16="http://schemas.microsoft.com/office/drawing/2014/main" id="{00000000-0008-0000-0200-000045130000}"/>
            </a:ext>
          </a:extLst>
        </xdr:cNvPr>
        <xdr:cNvSpPr>
          <a:spLocks noChangeAspect="1" noChangeArrowheads="1"/>
        </xdr:cNvSpPr>
      </xdr:nvSpPr>
      <xdr:spPr bwMode="auto">
        <a:xfrm>
          <a:off x="1125664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3</xdr:row>
      <xdr:rowOff>0</xdr:rowOff>
    </xdr:from>
    <xdr:to>
      <xdr:col>64</xdr:col>
      <xdr:colOff>161925</xdr:colOff>
      <xdr:row>4</xdr:row>
      <xdr:rowOff>104775</xdr:rowOff>
    </xdr:to>
    <xdr:sp macro="" textlink="">
      <xdr:nvSpPr>
        <xdr:cNvPr id="4934" name="AutoShape 282" descr="擷取.PNG">
          <a:extLst>
            <a:ext uri="{FF2B5EF4-FFF2-40B4-BE49-F238E27FC236}">
              <a16:creationId xmlns:a16="http://schemas.microsoft.com/office/drawing/2014/main" id="{00000000-0008-0000-0200-000046130000}"/>
            </a:ext>
          </a:extLst>
        </xdr:cNvPr>
        <xdr:cNvSpPr>
          <a:spLocks noChangeAspect="1" noChangeArrowheads="1"/>
        </xdr:cNvSpPr>
      </xdr:nvSpPr>
      <xdr:spPr bwMode="auto">
        <a:xfrm>
          <a:off x="1128807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935" name="AutoShape 283" descr="[for review] Project Accord - poster - v2.jpg">
          <a:extLst>
            <a:ext uri="{FF2B5EF4-FFF2-40B4-BE49-F238E27FC236}">
              <a16:creationId xmlns:a16="http://schemas.microsoft.com/office/drawing/2014/main" id="{00000000-0008-0000-0200-000047130000}"/>
            </a:ext>
          </a:extLst>
        </xdr:cNvPr>
        <xdr:cNvSpPr>
          <a:spLocks noChangeAspect="1" noChangeArrowheads="1"/>
        </xdr:cNvSpPr>
      </xdr:nvSpPr>
      <xdr:spPr bwMode="auto">
        <a:xfrm>
          <a:off x="1130236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936" name="AutoShape 284" descr="image.png">
          <a:extLst>
            <a:ext uri="{FF2B5EF4-FFF2-40B4-BE49-F238E27FC236}">
              <a16:creationId xmlns:a16="http://schemas.microsoft.com/office/drawing/2014/main" id="{00000000-0008-0000-0200-000048130000}"/>
            </a:ext>
          </a:extLst>
        </xdr:cNvPr>
        <xdr:cNvSpPr>
          <a:spLocks noChangeAspect="1" noChangeArrowheads="1"/>
        </xdr:cNvSpPr>
      </xdr:nvSpPr>
      <xdr:spPr bwMode="auto">
        <a:xfrm>
          <a:off x="1183862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4937" name="AutoShape 285" descr="image.png">
          <a:extLst>
            <a:ext uri="{FF2B5EF4-FFF2-40B4-BE49-F238E27FC236}">
              <a16:creationId xmlns:a16="http://schemas.microsoft.com/office/drawing/2014/main" id="{00000000-0008-0000-0200-000049130000}"/>
            </a:ext>
          </a:extLst>
        </xdr:cNvPr>
        <xdr:cNvSpPr>
          <a:spLocks noChangeAspect="1" noChangeArrowheads="1"/>
        </xdr:cNvSpPr>
      </xdr:nvSpPr>
      <xdr:spPr bwMode="auto">
        <a:xfrm>
          <a:off x="1187005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4938" name="AutoShape 286" descr="image.png">
          <a:extLst>
            <a:ext uri="{FF2B5EF4-FFF2-40B4-BE49-F238E27FC236}">
              <a16:creationId xmlns:a16="http://schemas.microsoft.com/office/drawing/2014/main" id="{00000000-0008-0000-0200-00004A130000}"/>
            </a:ext>
          </a:extLst>
        </xdr:cNvPr>
        <xdr:cNvSpPr>
          <a:spLocks noChangeAspect="1" noChangeArrowheads="1"/>
        </xdr:cNvSpPr>
      </xdr:nvSpPr>
      <xdr:spPr bwMode="auto">
        <a:xfrm>
          <a:off x="1190148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39" name="AutoShape 287" descr="Snipaste_2023-12-05_11-01-49.png">
          <a:extLst>
            <a:ext uri="{FF2B5EF4-FFF2-40B4-BE49-F238E27FC236}">
              <a16:creationId xmlns:a16="http://schemas.microsoft.com/office/drawing/2014/main" id="{00000000-0008-0000-0200-00004B130000}"/>
            </a:ext>
          </a:extLst>
        </xdr:cNvPr>
        <xdr:cNvSpPr>
          <a:spLocks noChangeAspect="1" noChangeArrowheads="1"/>
        </xdr:cNvSpPr>
      </xdr:nvSpPr>
      <xdr:spPr bwMode="auto">
        <a:xfrm>
          <a:off x="6873240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940" name="AutoShape 288" descr="957f40d8ec73577ca202d7dbd526c4f.png">
          <a:extLst>
            <a:ext uri="{FF2B5EF4-FFF2-40B4-BE49-F238E27FC236}">
              <a16:creationId xmlns:a16="http://schemas.microsoft.com/office/drawing/2014/main" id="{00000000-0008-0000-0200-00004C130000}"/>
            </a:ext>
          </a:extLst>
        </xdr:cNvPr>
        <xdr:cNvSpPr>
          <a:spLocks noChangeAspect="1" noChangeArrowheads="1"/>
        </xdr:cNvSpPr>
      </xdr:nvSpPr>
      <xdr:spPr bwMode="auto">
        <a:xfrm>
          <a:off x="6940867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41" name="AutoShape 289" descr="Snipaste_2023-12-05_11-01-15.png">
          <a:extLst>
            <a:ext uri="{FF2B5EF4-FFF2-40B4-BE49-F238E27FC236}">
              <a16:creationId xmlns:a16="http://schemas.microsoft.com/office/drawing/2014/main" id="{00000000-0008-0000-0200-00004D130000}"/>
            </a:ext>
          </a:extLst>
        </xdr:cNvPr>
        <xdr:cNvSpPr>
          <a:spLocks noChangeAspect="1" noChangeArrowheads="1"/>
        </xdr:cNvSpPr>
      </xdr:nvSpPr>
      <xdr:spPr bwMode="auto">
        <a:xfrm>
          <a:off x="1122521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942" name="AutoShape 290" descr="978181bb81286bfc6306654ef7679f6.jpg">
          <a:extLst>
            <a:ext uri="{FF2B5EF4-FFF2-40B4-BE49-F238E27FC236}">
              <a16:creationId xmlns:a16="http://schemas.microsoft.com/office/drawing/2014/main" id="{00000000-0008-0000-0200-00004E130000}"/>
            </a:ext>
          </a:extLst>
        </xdr:cNvPr>
        <xdr:cNvSpPr>
          <a:spLocks noChangeAspect="1" noChangeArrowheads="1"/>
        </xdr:cNvSpPr>
      </xdr:nvSpPr>
      <xdr:spPr bwMode="auto">
        <a:xfrm>
          <a:off x="11302365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943" name="AutoShape 291" descr="OMAS capscreen 2.png">
          <a:extLst>
            <a:ext uri="{FF2B5EF4-FFF2-40B4-BE49-F238E27FC236}">
              <a16:creationId xmlns:a16="http://schemas.microsoft.com/office/drawing/2014/main" id="{00000000-0008-0000-0200-00004F130000}"/>
            </a:ext>
          </a:extLst>
        </xdr:cNvPr>
        <xdr:cNvSpPr>
          <a:spLocks noChangeAspect="1" noChangeArrowheads="1"/>
        </xdr:cNvSpPr>
      </xdr:nvSpPr>
      <xdr:spPr bwMode="auto">
        <a:xfrm>
          <a:off x="1183862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4944" name="AutoShape 292" descr="OMAS capscreen 1.png">
          <a:extLst>
            <a:ext uri="{FF2B5EF4-FFF2-40B4-BE49-F238E27FC236}">
              <a16:creationId xmlns:a16="http://schemas.microsoft.com/office/drawing/2014/main" id="{00000000-0008-0000-0200-000050130000}"/>
            </a:ext>
          </a:extLst>
        </xdr:cNvPr>
        <xdr:cNvSpPr>
          <a:spLocks noChangeAspect="1" noChangeArrowheads="1"/>
        </xdr:cNvSpPr>
      </xdr:nvSpPr>
      <xdr:spPr bwMode="auto">
        <a:xfrm>
          <a:off x="11870055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4945" name="AutoShape 293" descr="OMAS capscreen 3.png">
          <a:extLst>
            <a:ext uri="{FF2B5EF4-FFF2-40B4-BE49-F238E27FC236}">
              <a16:creationId xmlns:a16="http://schemas.microsoft.com/office/drawing/2014/main" id="{00000000-0008-0000-0200-000051130000}"/>
            </a:ext>
          </a:extLst>
        </xdr:cNvPr>
        <xdr:cNvSpPr>
          <a:spLocks noChangeAspect="1" noChangeArrowheads="1"/>
        </xdr:cNvSpPr>
      </xdr:nvSpPr>
      <xdr:spPr bwMode="auto">
        <a:xfrm>
          <a:off x="11901487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46" name="AutoShape 294" descr="JNCJ2.PNG">
          <a:extLst>
            <a:ext uri="{FF2B5EF4-FFF2-40B4-BE49-F238E27FC236}">
              <a16:creationId xmlns:a16="http://schemas.microsoft.com/office/drawing/2014/main" id="{00000000-0008-0000-0200-000052130000}"/>
            </a:ext>
          </a:extLst>
        </xdr:cNvPr>
        <xdr:cNvSpPr>
          <a:spLocks noChangeAspect="1" noChangeArrowheads="1"/>
        </xdr:cNvSpPr>
      </xdr:nvSpPr>
      <xdr:spPr bwMode="auto">
        <a:xfrm>
          <a:off x="68732400"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947" name="AutoShape 295" descr="JNCJ.jpg">
          <a:extLst>
            <a:ext uri="{FF2B5EF4-FFF2-40B4-BE49-F238E27FC236}">
              <a16:creationId xmlns:a16="http://schemas.microsoft.com/office/drawing/2014/main" id="{00000000-0008-0000-0200-000053130000}"/>
            </a:ext>
          </a:extLst>
        </xdr:cNvPr>
        <xdr:cNvSpPr>
          <a:spLocks noChangeAspect="1" noChangeArrowheads="1"/>
        </xdr:cNvSpPr>
      </xdr:nvSpPr>
      <xdr:spPr bwMode="auto">
        <a:xfrm>
          <a:off x="6940867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4948" name="AutoShape 296" descr="JNCJ OMAS.png">
          <a:extLst>
            <a:ext uri="{FF2B5EF4-FFF2-40B4-BE49-F238E27FC236}">
              <a16:creationId xmlns:a16="http://schemas.microsoft.com/office/drawing/2014/main" id="{00000000-0008-0000-0200-000054130000}"/>
            </a:ext>
          </a:extLst>
        </xdr:cNvPr>
        <xdr:cNvSpPr>
          <a:spLocks noChangeAspect="1" noChangeArrowheads="1"/>
        </xdr:cNvSpPr>
      </xdr:nvSpPr>
      <xdr:spPr bwMode="auto">
        <a:xfrm>
          <a:off x="69723000"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49" name="AutoShape 297" descr="JNCJ.PNG">
          <a:extLst>
            <a:ext uri="{FF2B5EF4-FFF2-40B4-BE49-F238E27FC236}">
              <a16:creationId xmlns:a16="http://schemas.microsoft.com/office/drawing/2014/main" id="{00000000-0008-0000-0200-000055130000}"/>
            </a:ext>
          </a:extLst>
        </xdr:cNvPr>
        <xdr:cNvSpPr>
          <a:spLocks noChangeAspect="1" noChangeArrowheads="1"/>
        </xdr:cNvSpPr>
      </xdr:nvSpPr>
      <xdr:spPr bwMode="auto">
        <a:xfrm>
          <a:off x="11225212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4950" name="AutoShape 298" descr="JNCJ OMAS.png">
          <a:extLst>
            <a:ext uri="{FF2B5EF4-FFF2-40B4-BE49-F238E27FC236}">
              <a16:creationId xmlns:a16="http://schemas.microsoft.com/office/drawing/2014/main" id="{00000000-0008-0000-0200-000056130000}"/>
            </a:ext>
          </a:extLst>
        </xdr:cNvPr>
        <xdr:cNvSpPr>
          <a:spLocks noChangeAspect="1" noChangeArrowheads="1"/>
        </xdr:cNvSpPr>
      </xdr:nvSpPr>
      <xdr:spPr bwMode="auto">
        <a:xfrm>
          <a:off x="11838622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51" name="AutoShape 1" descr="螢幕擷取畫面 2023-06-12 181011.jpg">
          <a:extLst>
            <a:ext uri="{FF2B5EF4-FFF2-40B4-BE49-F238E27FC236}">
              <a16:creationId xmlns:a16="http://schemas.microsoft.com/office/drawing/2014/main" id="{00000000-0008-0000-0200-00005713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52" name="AutoShape 2" descr="螢幕擷取畫面 2023-06-12 180938.jpg">
          <a:extLst>
            <a:ext uri="{FF2B5EF4-FFF2-40B4-BE49-F238E27FC236}">
              <a16:creationId xmlns:a16="http://schemas.microsoft.com/office/drawing/2014/main" id="{00000000-0008-0000-0200-00005813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953" name="AutoShape 3" descr="WeChat Image_20230609214557.jpg">
          <a:extLst>
            <a:ext uri="{FF2B5EF4-FFF2-40B4-BE49-F238E27FC236}">
              <a16:creationId xmlns:a16="http://schemas.microsoft.com/office/drawing/2014/main" id="{00000000-0008-0000-0200-00005913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954" name="AutoShape 4" descr="image.png">
          <a:extLst>
            <a:ext uri="{FF2B5EF4-FFF2-40B4-BE49-F238E27FC236}">
              <a16:creationId xmlns:a16="http://schemas.microsoft.com/office/drawing/2014/main" id="{00000000-0008-0000-0200-00005A13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955" name="AutoShape 5" descr="image.png">
          <a:extLst>
            <a:ext uri="{FF2B5EF4-FFF2-40B4-BE49-F238E27FC236}">
              <a16:creationId xmlns:a16="http://schemas.microsoft.com/office/drawing/2014/main" id="{00000000-0008-0000-0200-00005B13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56" name="AutoShape 6" descr="RP.png">
          <a:extLst>
            <a:ext uri="{FF2B5EF4-FFF2-40B4-BE49-F238E27FC236}">
              <a16:creationId xmlns:a16="http://schemas.microsoft.com/office/drawing/2014/main" id="{00000000-0008-0000-0200-00005C13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957" name="AutoShape 7" descr="bcf3341ab06ca162dcf0915c0d1dcab.png">
          <a:extLst>
            <a:ext uri="{FF2B5EF4-FFF2-40B4-BE49-F238E27FC236}">
              <a16:creationId xmlns:a16="http://schemas.microsoft.com/office/drawing/2014/main" id="{00000000-0008-0000-0200-00005D13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58" name="AutoShape 8" descr="DES.png">
          <a:extLst>
            <a:ext uri="{FF2B5EF4-FFF2-40B4-BE49-F238E27FC236}">
              <a16:creationId xmlns:a16="http://schemas.microsoft.com/office/drawing/2014/main" id="{00000000-0008-0000-0200-00005E13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959" name="AutoShape 9" descr="image.png">
          <a:extLst>
            <a:ext uri="{FF2B5EF4-FFF2-40B4-BE49-F238E27FC236}">
              <a16:creationId xmlns:a16="http://schemas.microsoft.com/office/drawing/2014/main" id="{00000000-0008-0000-0200-00005F13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960" name="AutoShape 10" descr="image.png">
          <a:extLst>
            <a:ext uri="{FF2B5EF4-FFF2-40B4-BE49-F238E27FC236}">
              <a16:creationId xmlns:a16="http://schemas.microsoft.com/office/drawing/2014/main" id="{00000000-0008-0000-0200-00006013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61" name="AutoShape 11" descr="螢幕擷取畫面 2023-04-20 122359.jpg">
          <a:extLst>
            <a:ext uri="{FF2B5EF4-FFF2-40B4-BE49-F238E27FC236}">
              <a16:creationId xmlns:a16="http://schemas.microsoft.com/office/drawing/2014/main" id="{00000000-0008-0000-0200-00006113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962" name="AutoShape 12" descr="4cd6df5621a9bd7f6cab530eeca6519.png">
          <a:extLst>
            <a:ext uri="{FF2B5EF4-FFF2-40B4-BE49-F238E27FC236}">
              <a16:creationId xmlns:a16="http://schemas.microsoft.com/office/drawing/2014/main" id="{00000000-0008-0000-0200-00006213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63" name="AutoShape 13" descr="螢幕擷取畫面 2023-04-20 122333.jpg">
          <a:extLst>
            <a:ext uri="{FF2B5EF4-FFF2-40B4-BE49-F238E27FC236}">
              <a16:creationId xmlns:a16="http://schemas.microsoft.com/office/drawing/2014/main" id="{00000000-0008-0000-0200-00006313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964" name="AutoShape 14" descr="WeChat Image_20230530232411.jpg">
          <a:extLst>
            <a:ext uri="{FF2B5EF4-FFF2-40B4-BE49-F238E27FC236}">
              <a16:creationId xmlns:a16="http://schemas.microsoft.com/office/drawing/2014/main" id="{00000000-0008-0000-0200-00006413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965" name="AutoShape 15" descr="image.png">
          <a:extLst>
            <a:ext uri="{FF2B5EF4-FFF2-40B4-BE49-F238E27FC236}">
              <a16:creationId xmlns:a16="http://schemas.microsoft.com/office/drawing/2014/main" id="{00000000-0008-0000-0200-00006513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966" name="AutoShape 16" descr="image.png">
          <a:extLst>
            <a:ext uri="{FF2B5EF4-FFF2-40B4-BE49-F238E27FC236}">
              <a16:creationId xmlns:a16="http://schemas.microsoft.com/office/drawing/2014/main" id="{00000000-0008-0000-0200-00006613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967" name="AutoShape 17" descr="image.png">
          <a:extLst>
            <a:ext uri="{FF2B5EF4-FFF2-40B4-BE49-F238E27FC236}">
              <a16:creationId xmlns:a16="http://schemas.microsoft.com/office/drawing/2014/main" id="{00000000-0008-0000-0200-00006713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68" name="AutoShape 18" descr="REL.png">
          <a:extLst>
            <a:ext uri="{FF2B5EF4-FFF2-40B4-BE49-F238E27FC236}">
              <a16:creationId xmlns:a16="http://schemas.microsoft.com/office/drawing/2014/main" id="{00000000-0008-0000-0200-00006813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969" name="AutoShape 19" descr="image.png">
          <a:extLst>
            <a:ext uri="{FF2B5EF4-FFF2-40B4-BE49-F238E27FC236}">
              <a16:creationId xmlns:a16="http://schemas.microsoft.com/office/drawing/2014/main" id="{00000000-0008-0000-0200-00006913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70" name="AutoShape 20" descr="Des page.png">
          <a:extLst>
            <a:ext uri="{FF2B5EF4-FFF2-40B4-BE49-F238E27FC236}">
              <a16:creationId xmlns:a16="http://schemas.microsoft.com/office/drawing/2014/main" id="{00000000-0008-0000-0200-00006A13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971" name="AutoShape 21" descr="image.png">
          <a:extLst>
            <a:ext uri="{FF2B5EF4-FFF2-40B4-BE49-F238E27FC236}">
              <a16:creationId xmlns:a16="http://schemas.microsoft.com/office/drawing/2014/main" id="{00000000-0008-0000-0200-00006B13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972" name="AutoShape 22" descr="image.png">
          <a:extLst>
            <a:ext uri="{FF2B5EF4-FFF2-40B4-BE49-F238E27FC236}">
              <a16:creationId xmlns:a16="http://schemas.microsoft.com/office/drawing/2014/main" id="{00000000-0008-0000-0200-00006C13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973" name="AutoShape 23" descr="image.png">
          <a:extLst>
            <a:ext uri="{FF2B5EF4-FFF2-40B4-BE49-F238E27FC236}">
              <a16:creationId xmlns:a16="http://schemas.microsoft.com/office/drawing/2014/main" id="{00000000-0008-0000-0200-00006D13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74" name="AutoShape 24" descr="螢幕擷取畫面 2023-04-20 122157.jpg">
          <a:extLst>
            <a:ext uri="{FF2B5EF4-FFF2-40B4-BE49-F238E27FC236}">
              <a16:creationId xmlns:a16="http://schemas.microsoft.com/office/drawing/2014/main" id="{00000000-0008-0000-0200-00006E13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975" name="AutoShape 25" descr="16bdba4a456f6f13320ffd6cee63e27.png">
          <a:extLst>
            <a:ext uri="{FF2B5EF4-FFF2-40B4-BE49-F238E27FC236}">
              <a16:creationId xmlns:a16="http://schemas.microsoft.com/office/drawing/2014/main" id="{00000000-0008-0000-0200-00006F13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76" name="AutoShape 26" descr="螢幕擷取畫面 2023-04-20 122132.jpg">
          <a:extLst>
            <a:ext uri="{FF2B5EF4-FFF2-40B4-BE49-F238E27FC236}">
              <a16:creationId xmlns:a16="http://schemas.microsoft.com/office/drawing/2014/main" id="{00000000-0008-0000-0200-00007013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977" name="AutoShape 27" descr="WeChat Image_20230404113754.jpg">
          <a:extLst>
            <a:ext uri="{FF2B5EF4-FFF2-40B4-BE49-F238E27FC236}">
              <a16:creationId xmlns:a16="http://schemas.microsoft.com/office/drawing/2014/main" id="{00000000-0008-0000-0200-00007113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978" name="AutoShape 28" descr="image.png">
          <a:extLst>
            <a:ext uri="{FF2B5EF4-FFF2-40B4-BE49-F238E27FC236}">
              <a16:creationId xmlns:a16="http://schemas.microsoft.com/office/drawing/2014/main" id="{00000000-0008-0000-0200-00007213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979" name="AutoShape 29" descr="image.png">
          <a:extLst>
            <a:ext uri="{FF2B5EF4-FFF2-40B4-BE49-F238E27FC236}">
              <a16:creationId xmlns:a16="http://schemas.microsoft.com/office/drawing/2014/main" id="{00000000-0008-0000-0200-00007313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980" name="AutoShape 30" descr="image.png">
          <a:extLst>
            <a:ext uri="{FF2B5EF4-FFF2-40B4-BE49-F238E27FC236}">
              <a16:creationId xmlns:a16="http://schemas.microsoft.com/office/drawing/2014/main" id="{00000000-0008-0000-0200-00007413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4981" name="AutoShape 31" descr="image.png">
          <a:extLst>
            <a:ext uri="{FF2B5EF4-FFF2-40B4-BE49-F238E27FC236}">
              <a16:creationId xmlns:a16="http://schemas.microsoft.com/office/drawing/2014/main" id="{00000000-0008-0000-0200-00007513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4982" name="AutoShape 32" descr="image.png">
          <a:extLst>
            <a:ext uri="{FF2B5EF4-FFF2-40B4-BE49-F238E27FC236}">
              <a16:creationId xmlns:a16="http://schemas.microsoft.com/office/drawing/2014/main" id="{00000000-0008-0000-0200-00007613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3</xdr:row>
      <xdr:rowOff>0</xdr:rowOff>
    </xdr:from>
    <xdr:to>
      <xdr:col>35</xdr:col>
      <xdr:colOff>714375</xdr:colOff>
      <xdr:row>4</xdr:row>
      <xdr:rowOff>104775</xdr:rowOff>
    </xdr:to>
    <xdr:sp macro="" textlink="">
      <xdr:nvSpPr>
        <xdr:cNvPr id="4983" name="AutoShape 33" descr="image.png">
          <a:extLst>
            <a:ext uri="{FF2B5EF4-FFF2-40B4-BE49-F238E27FC236}">
              <a16:creationId xmlns:a16="http://schemas.microsoft.com/office/drawing/2014/main" id="{00000000-0008-0000-0200-00007713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84" name="AutoShape 34" descr="螢幕擷取畫面 2023-07-13 104223.png">
          <a:extLst>
            <a:ext uri="{FF2B5EF4-FFF2-40B4-BE49-F238E27FC236}">
              <a16:creationId xmlns:a16="http://schemas.microsoft.com/office/drawing/2014/main" id="{00000000-0008-0000-0200-00007813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4985" name="AutoShape 35" descr="2bc00b943d03696ea9162180036b941.png">
          <a:extLst>
            <a:ext uri="{FF2B5EF4-FFF2-40B4-BE49-F238E27FC236}">
              <a16:creationId xmlns:a16="http://schemas.microsoft.com/office/drawing/2014/main" id="{00000000-0008-0000-0200-00007913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86" name="AutoShape 36" descr="螢幕擷取畫面 2023-07-13 104144.png">
          <a:extLst>
            <a:ext uri="{FF2B5EF4-FFF2-40B4-BE49-F238E27FC236}">
              <a16:creationId xmlns:a16="http://schemas.microsoft.com/office/drawing/2014/main" id="{00000000-0008-0000-0200-00007A13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987" name="AutoShape 37" descr="image.png">
          <a:extLst>
            <a:ext uri="{FF2B5EF4-FFF2-40B4-BE49-F238E27FC236}">
              <a16:creationId xmlns:a16="http://schemas.microsoft.com/office/drawing/2014/main" id="{00000000-0008-0000-0200-00007B13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988" name="AutoShape 38" descr="WeChat Screenshot_20230608102042.png">
          <a:extLst>
            <a:ext uri="{FF2B5EF4-FFF2-40B4-BE49-F238E27FC236}">
              <a16:creationId xmlns:a16="http://schemas.microsoft.com/office/drawing/2014/main" id="{00000000-0008-0000-0200-00007C13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989" name="AutoShape 39" descr="WeChat Screenshot_20230608102123.png">
          <a:extLst>
            <a:ext uri="{FF2B5EF4-FFF2-40B4-BE49-F238E27FC236}">
              <a16:creationId xmlns:a16="http://schemas.microsoft.com/office/drawing/2014/main" id="{00000000-0008-0000-0200-00007D13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4990" name="AutoShape 40" descr="WeChat Screenshot_20230608111205.png">
          <a:extLst>
            <a:ext uri="{FF2B5EF4-FFF2-40B4-BE49-F238E27FC236}">
              <a16:creationId xmlns:a16="http://schemas.microsoft.com/office/drawing/2014/main" id="{00000000-0008-0000-0200-00007E13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91" name="AutoShape 41" descr="image.png">
          <a:extLst>
            <a:ext uri="{FF2B5EF4-FFF2-40B4-BE49-F238E27FC236}">
              <a16:creationId xmlns:a16="http://schemas.microsoft.com/office/drawing/2014/main" id="{00000000-0008-0000-0200-00007F13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92" name="AutoShape 42" descr="image.png">
          <a:extLst>
            <a:ext uri="{FF2B5EF4-FFF2-40B4-BE49-F238E27FC236}">
              <a16:creationId xmlns:a16="http://schemas.microsoft.com/office/drawing/2014/main" id="{00000000-0008-0000-0200-00008013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993" name="AutoShape 43" descr="e244602885e3d63a5da81bcd7ba57b7.jpg">
          <a:extLst>
            <a:ext uri="{FF2B5EF4-FFF2-40B4-BE49-F238E27FC236}">
              <a16:creationId xmlns:a16="http://schemas.microsoft.com/office/drawing/2014/main" id="{00000000-0008-0000-0200-00008113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994" name="AutoShape 44" descr="SA1.png">
          <a:extLst>
            <a:ext uri="{FF2B5EF4-FFF2-40B4-BE49-F238E27FC236}">
              <a16:creationId xmlns:a16="http://schemas.microsoft.com/office/drawing/2014/main" id="{00000000-0008-0000-0200-00008213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995" name="AutoShape 45" descr="SA2.png">
          <a:extLst>
            <a:ext uri="{FF2B5EF4-FFF2-40B4-BE49-F238E27FC236}">
              <a16:creationId xmlns:a16="http://schemas.microsoft.com/office/drawing/2014/main" id="{00000000-0008-0000-0200-00008313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996" name="AutoShape 46" descr="image (12).png">
          <a:extLst>
            <a:ext uri="{FF2B5EF4-FFF2-40B4-BE49-F238E27FC236}">
              <a16:creationId xmlns:a16="http://schemas.microsoft.com/office/drawing/2014/main" id="{00000000-0008-0000-0200-00008413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997" name="AutoShape 47" descr="image.png">
          <a:extLst>
            <a:ext uri="{FF2B5EF4-FFF2-40B4-BE49-F238E27FC236}">
              <a16:creationId xmlns:a16="http://schemas.microsoft.com/office/drawing/2014/main" id="{00000000-0008-0000-0200-00008513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4998" name="AutoShape 48" descr="CP.png">
          <a:extLst>
            <a:ext uri="{FF2B5EF4-FFF2-40B4-BE49-F238E27FC236}">
              <a16:creationId xmlns:a16="http://schemas.microsoft.com/office/drawing/2014/main" id="{00000000-0008-0000-0200-00008613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4999" name="AutoShape 49" descr="CP 2.png">
          <a:extLst>
            <a:ext uri="{FF2B5EF4-FFF2-40B4-BE49-F238E27FC236}">
              <a16:creationId xmlns:a16="http://schemas.microsoft.com/office/drawing/2014/main" id="{00000000-0008-0000-0200-00008713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000" name="AutoShape 50" descr="payment.png">
          <a:extLst>
            <a:ext uri="{FF2B5EF4-FFF2-40B4-BE49-F238E27FC236}">
              <a16:creationId xmlns:a16="http://schemas.microsoft.com/office/drawing/2014/main" id="{00000000-0008-0000-0200-00008813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01" name="AutoShape 51" descr="image.png">
          <a:extLst>
            <a:ext uri="{FF2B5EF4-FFF2-40B4-BE49-F238E27FC236}">
              <a16:creationId xmlns:a16="http://schemas.microsoft.com/office/drawing/2014/main" id="{00000000-0008-0000-0200-00008913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02" name="AutoShape 52" descr="image.png">
          <a:extLst>
            <a:ext uri="{FF2B5EF4-FFF2-40B4-BE49-F238E27FC236}">
              <a16:creationId xmlns:a16="http://schemas.microsoft.com/office/drawing/2014/main" id="{00000000-0008-0000-0200-00008A13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003" name="AutoShape 53" descr="image.png">
          <a:extLst>
            <a:ext uri="{FF2B5EF4-FFF2-40B4-BE49-F238E27FC236}">
              <a16:creationId xmlns:a16="http://schemas.microsoft.com/office/drawing/2014/main" id="{00000000-0008-0000-0200-00008B13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004" name="AutoShape 54" descr="image.png">
          <a:extLst>
            <a:ext uri="{FF2B5EF4-FFF2-40B4-BE49-F238E27FC236}">
              <a16:creationId xmlns:a16="http://schemas.microsoft.com/office/drawing/2014/main" id="{00000000-0008-0000-0200-00008C13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05" name="AutoShape 55" descr="image.png">
          <a:extLst>
            <a:ext uri="{FF2B5EF4-FFF2-40B4-BE49-F238E27FC236}">
              <a16:creationId xmlns:a16="http://schemas.microsoft.com/office/drawing/2014/main" id="{00000000-0008-0000-0200-00008D13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006" name="AutoShape 56" descr="0186cfdbb71fd37c0fdde8ebd2f59b2.png">
          <a:extLst>
            <a:ext uri="{FF2B5EF4-FFF2-40B4-BE49-F238E27FC236}">
              <a16:creationId xmlns:a16="http://schemas.microsoft.com/office/drawing/2014/main" id="{00000000-0008-0000-0200-00008E13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07" name="AutoShape 57" descr="image.png">
          <a:extLst>
            <a:ext uri="{FF2B5EF4-FFF2-40B4-BE49-F238E27FC236}">
              <a16:creationId xmlns:a16="http://schemas.microsoft.com/office/drawing/2014/main" id="{00000000-0008-0000-0200-00008F13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08" name="AutoShape 58" descr="image.png">
          <a:extLst>
            <a:ext uri="{FF2B5EF4-FFF2-40B4-BE49-F238E27FC236}">
              <a16:creationId xmlns:a16="http://schemas.microsoft.com/office/drawing/2014/main" id="{00000000-0008-0000-0200-00009013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09" name="AutoShape 59" descr="image.png">
          <a:extLst>
            <a:ext uri="{FF2B5EF4-FFF2-40B4-BE49-F238E27FC236}">
              <a16:creationId xmlns:a16="http://schemas.microsoft.com/office/drawing/2014/main" id="{00000000-0008-0000-0200-00009113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010" name="AutoShape 60" descr="image.png">
          <a:extLst>
            <a:ext uri="{FF2B5EF4-FFF2-40B4-BE49-F238E27FC236}">
              <a16:creationId xmlns:a16="http://schemas.microsoft.com/office/drawing/2014/main" id="{00000000-0008-0000-0200-00009213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11" name="AutoShape 61" descr="螢幕擷取畫面 2023-06-05 153612.jpg">
          <a:extLst>
            <a:ext uri="{FF2B5EF4-FFF2-40B4-BE49-F238E27FC236}">
              <a16:creationId xmlns:a16="http://schemas.microsoft.com/office/drawing/2014/main" id="{00000000-0008-0000-0200-00009313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12" name="AutoShape 62" descr="螢幕擷取畫面 2023-06-05 153503.jpg">
          <a:extLst>
            <a:ext uri="{FF2B5EF4-FFF2-40B4-BE49-F238E27FC236}">
              <a16:creationId xmlns:a16="http://schemas.microsoft.com/office/drawing/2014/main" id="{00000000-0008-0000-0200-00009413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13" name="AutoShape 63" descr="ec17ffc60f4f7b0e1789306ff9dfdd4.jpg">
          <a:extLst>
            <a:ext uri="{FF2B5EF4-FFF2-40B4-BE49-F238E27FC236}">
              <a16:creationId xmlns:a16="http://schemas.microsoft.com/office/drawing/2014/main" id="{00000000-0008-0000-0200-00009513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14" name="AutoShape 64" descr="CP.png">
          <a:extLst>
            <a:ext uri="{FF2B5EF4-FFF2-40B4-BE49-F238E27FC236}">
              <a16:creationId xmlns:a16="http://schemas.microsoft.com/office/drawing/2014/main" id="{00000000-0008-0000-0200-00009613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15" name="AutoShape 65" descr="费用支付.png">
          <a:extLst>
            <a:ext uri="{FF2B5EF4-FFF2-40B4-BE49-F238E27FC236}">
              <a16:creationId xmlns:a16="http://schemas.microsoft.com/office/drawing/2014/main" id="{00000000-0008-0000-0200-00009713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16" name="AutoShape 66" descr="image.png">
          <a:extLst>
            <a:ext uri="{FF2B5EF4-FFF2-40B4-BE49-F238E27FC236}">
              <a16:creationId xmlns:a16="http://schemas.microsoft.com/office/drawing/2014/main" id="{00000000-0008-0000-0200-00009813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17" name="AutoShape 67" descr="image.png">
          <a:extLst>
            <a:ext uri="{FF2B5EF4-FFF2-40B4-BE49-F238E27FC236}">
              <a16:creationId xmlns:a16="http://schemas.microsoft.com/office/drawing/2014/main" id="{00000000-0008-0000-0200-00009913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18" name="AutoShape 68" descr="image.png">
          <a:extLst>
            <a:ext uri="{FF2B5EF4-FFF2-40B4-BE49-F238E27FC236}">
              <a16:creationId xmlns:a16="http://schemas.microsoft.com/office/drawing/2014/main" id="{00000000-0008-0000-0200-00009A13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19" name="AutoShape 69" descr="image.png">
          <a:extLst>
            <a:ext uri="{FF2B5EF4-FFF2-40B4-BE49-F238E27FC236}">
              <a16:creationId xmlns:a16="http://schemas.microsoft.com/office/drawing/2014/main" id="{00000000-0008-0000-0200-00009B13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20" name="AutoShape 70" descr="image.png">
          <a:extLst>
            <a:ext uri="{FF2B5EF4-FFF2-40B4-BE49-F238E27FC236}">
              <a16:creationId xmlns:a16="http://schemas.microsoft.com/office/drawing/2014/main" id="{00000000-0008-0000-0200-00009C13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021" name="AutoShape 71" descr="image.png">
          <a:extLst>
            <a:ext uri="{FF2B5EF4-FFF2-40B4-BE49-F238E27FC236}">
              <a16:creationId xmlns:a16="http://schemas.microsoft.com/office/drawing/2014/main" id="{00000000-0008-0000-0200-00009D13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022" name="AutoShape 72" descr="image.png">
          <a:extLst>
            <a:ext uri="{FF2B5EF4-FFF2-40B4-BE49-F238E27FC236}">
              <a16:creationId xmlns:a16="http://schemas.microsoft.com/office/drawing/2014/main" id="{00000000-0008-0000-0200-00009E13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23" name="AutoShape 73" descr="Snipaste_2023-06-21_19-27-42.png">
          <a:extLst>
            <a:ext uri="{FF2B5EF4-FFF2-40B4-BE49-F238E27FC236}">
              <a16:creationId xmlns:a16="http://schemas.microsoft.com/office/drawing/2014/main" id="{00000000-0008-0000-0200-00009F13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024" name="AutoShape 74" descr="6383a01c937cb2275ee6b499d6ea405.png">
          <a:extLst>
            <a:ext uri="{FF2B5EF4-FFF2-40B4-BE49-F238E27FC236}">
              <a16:creationId xmlns:a16="http://schemas.microsoft.com/office/drawing/2014/main" id="{00000000-0008-0000-0200-0000A013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5025" name="AutoShape 75" descr="25a876e3d83a3cd51430a9dcd4c1630.png">
          <a:extLst>
            <a:ext uri="{FF2B5EF4-FFF2-40B4-BE49-F238E27FC236}">
              <a16:creationId xmlns:a16="http://schemas.microsoft.com/office/drawing/2014/main" id="{00000000-0008-0000-0200-0000A113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26" name="AutoShape 76" descr="Snipaste_2023-06-21_19-27-12.png">
          <a:extLst>
            <a:ext uri="{FF2B5EF4-FFF2-40B4-BE49-F238E27FC236}">
              <a16:creationId xmlns:a16="http://schemas.microsoft.com/office/drawing/2014/main" id="{00000000-0008-0000-0200-0000A213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27" name="AutoShape 77" descr="image.png">
          <a:extLst>
            <a:ext uri="{FF2B5EF4-FFF2-40B4-BE49-F238E27FC236}">
              <a16:creationId xmlns:a16="http://schemas.microsoft.com/office/drawing/2014/main" id="{00000000-0008-0000-0200-0000A313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28" name="AutoShape 78" descr="image.png">
          <a:extLst>
            <a:ext uri="{FF2B5EF4-FFF2-40B4-BE49-F238E27FC236}">
              <a16:creationId xmlns:a16="http://schemas.microsoft.com/office/drawing/2014/main" id="{00000000-0008-0000-0200-0000A413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029" name="AutoShape 79" descr="image.png">
          <a:extLst>
            <a:ext uri="{FF2B5EF4-FFF2-40B4-BE49-F238E27FC236}">
              <a16:creationId xmlns:a16="http://schemas.microsoft.com/office/drawing/2014/main" id="{00000000-0008-0000-0200-0000A513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30" name="AutoShape 80" descr="螢幕擷取畫面 2023-04-20 124356.jpg">
          <a:extLst>
            <a:ext uri="{FF2B5EF4-FFF2-40B4-BE49-F238E27FC236}">
              <a16:creationId xmlns:a16="http://schemas.microsoft.com/office/drawing/2014/main" id="{00000000-0008-0000-0200-0000A613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031" name="AutoShape 81" descr="0305972532e1703b828a4d7871489a4.png">
          <a:extLst>
            <a:ext uri="{FF2B5EF4-FFF2-40B4-BE49-F238E27FC236}">
              <a16:creationId xmlns:a16="http://schemas.microsoft.com/office/drawing/2014/main" id="{00000000-0008-0000-0200-0000A713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32" name="AutoShape 82" descr="螢幕擷取畫面 2023-04-20 124334.jpg">
          <a:extLst>
            <a:ext uri="{FF2B5EF4-FFF2-40B4-BE49-F238E27FC236}">
              <a16:creationId xmlns:a16="http://schemas.microsoft.com/office/drawing/2014/main" id="{00000000-0008-0000-0200-0000A813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33" name="AutoShape 83" descr="image.png">
          <a:extLst>
            <a:ext uri="{FF2B5EF4-FFF2-40B4-BE49-F238E27FC236}">
              <a16:creationId xmlns:a16="http://schemas.microsoft.com/office/drawing/2014/main" id="{00000000-0008-0000-0200-0000A913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34" name="AutoShape 84" descr="image.png">
          <a:extLst>
            <a:ext uri="{FF2B5EF4-FFF2-40B4-BE49-F238E27FC236}">
              <a16:creationId xmlns:a16="http://schemas.microsoft.com/office/drawing/2014/main" id="{00000000-0008-0000-0200-0000AA13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035" name="AutoShape 85" descr="image.png">
          <a:extLst>
            <a:ext uri="{FF2B5EF4-FFF2-40B4-BE49-F238E27FC236}">
              <a16:creationId xmlns:a16="http://schemas.microsoft.com/office/drawing/2014/main" id="{00000000-0008-0000-0200-0000AB13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036" name="AutoShape 86" descr="image.png">
          <a:extLst>
            <a:ext uri="{FF2B5EF4-FFF2-40B4-BE49-F238E27FC236}">
              <a16:creationId xmlns:a16="http://schemas.microsoft.com/office/drawing/2014/main" id="{00000000-0008-0000-0200-0000AC13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5037" name="AutoShape 87" descr="image.png">
          <a:extLst>
            <a:ext uri="{FF2B5EF4-FFF2-40B4-BE49-F238E27FC236}">
              <a16:creationId xmlns:a16="http://schemas.microsoft.com/office/drawing/2014/main" id="{00000000-0008-0000-0200-0000AD13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38" name="AutoShape 88" descr="螢幕擷取畫面 2023-06-12 180821.jpg">
          <a:extLst>
            <a:ext uri="{FF2B5EF4-FFF2-40B4-BE49-F238E27FC236}">
              <a16:creationId xmlns:a16="http://schemas.microsoft.com/office/drawing/2014/main" id="{00000000-0008-0000-0200-0000AE13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039" name="AutoShape 89" descr="image.png">
          <a:extLst>
            <a:ext uri="{FF2B5EF4-FFF2-40B4-BE49-F238E27FC236}">
              <a16:creationId xmlns:a16="http://schemas.microsoft.com/office/drawing/2014/main" id="{00000000-0008-0000-0200-0000AF13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40" name="AutoShape 90" descr="螢幕擷取畫面 2023-06-12 180746.jpg">
          <a:extLst>
            <a:ext uri="{FF2B5EF4-FFF2-40B4-BE49-F238E27FC236}">
              <a16:creationId xmlns:a16="http://schemas.microsoft.com/office/drawing/2014/main" id="{00000000-0008-0000-0200-0000B013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41" name="AutoShape 91" descr="image.png">
          <a:extLst>
            <a:ext uri="{FF2B5EF4-FFF2-40B4-BE49-F238E27FC236}">
              <a16:creationId xmlns:a16="http://schemas.microsoft.com/office/drawing/2014/main" id="{00000000-0008-0000-0200-0000B113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42" name="AutoShape 92" descr="image.png">
          <a:extLst>
            <a:ext uri="{FF2B5EF4-FFF2-40B4-BE49-F238E27FC236}">
              <a16:creationId xmlns:a16="http://schemas.microsoft.com/office/drawing/2014/main" id="{00000000-0008-0000-0200-0000B213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043" name="AutoShape 93" descr="image.png">
          <a:extLst>
            <a:ext uri="{FF2B5EF4-FFF2-40B4-BE49-F238E27FC236}">
              <a16:creationId xmlns:a16="http://schemas.microsoft.com/office/drawing/2014/main" id="{00000000-0008-0000-0200-0000B313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44" name="AutoShape 94" descr="RP.png">
          <a:extLst>
            <a:ext uri="{FF2B5EF4-FFF2-40B4-BE49-F238E27FC236}">
              <a16:creationId xmlns:a16="http://schemas.microsoft.com/office/drawing/2014/main" id="{00000000-0008-0000-0200-0000B413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045" name="AutoShape 95" descr="c98833643b07afa1e728e87c7e808f5.png">
          <a:extLst>
            <a:ext uri="{FF2B5EF4-FFF2-40B4-BE49-F238E27FC236}">
              <a16:creationId xmlns:a16="http://schemas.microsoft.com/office/drawing/2014/main" id="{00000000-0008-0000-0200-0000B513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46" name="AutoShape 96" descr="DES.png">
          <a:extLst>
            <a:ext uri="{FF2B5EF4-FFF2-40B4-BE49-F238E27FC236}">
              <a16:creationId xmlns:a16="http://schemas.microsoft.com/office/drawing/2014/main" id="{00000000-0008-0000-0200-0000B613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47" name="AutoShape 97" descr="image.png">
          <a:extLst>
            <a:ext uri="{FF2B5EF4-FFF2-40B4-BE49-F238E27FC236}">
              <a16:creationId xmlns:a16="http://schemas.microsoft.com/office/drawing/2014/main" id="{00000000-0008-0000-0200-0000B713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48" name="AutoShape 98" descr="image.png">
          <a:extLst>
            <a:ext uri="{FF2B5EF4-FFF2-40B4-BE49-F238E27FC236}">
              <a16:creationId xmlns:a16="http://schemas.microsoft.com/office/drawing/2014/main" id="{00000000-0008-0000-0200-0000B813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049" name="AutoShape 99" descr="image.png">
          <a:extLst>
            <a:ext uri="{FF2B5EF4-FFF2-40B4-BE49-F238E27FC236}">
              <a16:creationId xmlns:a16="http://schemas.microsoft.com/office/drawing/2014/main" id="{00000000-0008-0000-0200-0000B913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050" name="AutoShape 100" descr="image.png">
          <a:extLst>
            <a:ext uri="{FF2B5EF4-FFF2-40B4-BE49-F238E27FC236}">
              <a16:creationId xmlns:a16="http://schemas.microsoft.com/office/drawing/2014/main" id="{00000000-0008-0000-0200-0000BA13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51" name="AutoShape 101" descr="螢幕擷取畫面 2023-04-20 122520.jpg">
          <a:extLst>
            <a:ext uri="{FF2B5EF4-FFF2-40B4-BE49-F238E27FC236}">
              <a16:creationId xmlns:a16="http://schemas.microsoft.com/office/drawing/2014/main" id="{00000000-0008-0000-0200-0000BB13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052" name="AutoShape 102" descr="4a5ded52f02f3c9364beaa873d3251d.png">
          <a:extLst>
            <a:ext uri="{FF2B5EF4-FFF2-40B4-BE49-F238E27FC236}">
              <a16:creationId xmlns:a16="http://schemas.microsoft.com/office/drawing/2014/main" id="{00000000-0008-0000-0200-0000BC13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53" name="AutoShape 103" descr="螢幕擷取畫面 2023-04-20 122444.jpg">
          <a:extLst>
            <a:ext uri="{FF2B5EF4-FFF2-40B4-BE49-F238E27FC236}">
              <a16:creationId xmlns:a16="http://schemas.microsoft.com/office/drawing/2014/main" id="{00000000-0008-0000-0200-0000BD13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54" name="AutoShape 104" descr="Fee letter CP.png">
          <a:extLst>
            <a:ext uri="{FF2B5EF4-FFF2-40B4-BE49-F238E27FC236}">
              <a16:creationId xmlns:a16="http://schemas.microsoft.com/office/drawing/2014/main" id="{00000000-0008-0000-0200-0000BE13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55" name="AutoShape 105" descr="payment clause.png">
          <a:extLst>
            <a:ext uri="{FF2B5EF4-FFF2-40B4-BE49-F238E27FC236}">
              <a16:creationId xmlns:a16="http://schemas.microsoft.com/office/drawing/2014/main" id="{00000000-0008-0000-0200-0000BF13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56" name="AutoShape 106" descr="image.png">
          <a:extLst>
            <a:ext uri="{FF2B5EF4-FFF2-40B4-BE49-F238E27FC236}">
              <a16:creationId xmlns:a16="http://schemas.microsoft.com/office/drawing/2014/main" id="{00000000-0008-0000-0200-0000C013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57" name="AutoShape 107" descr="image.png">
          <a:extLst>
            <a:ext uri="{FF2B5EF4-FFF2-40B4-BE49-F238E27FC236}">
              <a16:creationId xmlns:a16="http://schemas.microsoft.com/office/drawing/2014/main" id="{00000000-0008-0000-0200-0000C113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58" name="AutoShape 108" descr="image.png">
          <a:extLst>
            <a:ext uri="{FF2B5EF4-FFF2-40B4-BE49-F238E27FC236}">
              <a16:creationId xmlns:a16="http://schemas.microsoft.com/office/drawing/2014/main" id="{00000000-0008-0000-0200-0000C213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59" name="AutoShape 109" descr="WeChat Image_20230323120123.png">
          <a:extLst>
            <a:ext uri="{FF2B5EF4-FFF2-40B4-BE49-F238E27FC236}">
              <a16:creationId xmlns:a16="http://schemas.microsoft.com/office/drawing/2014/main" id="{00000000-0008-0000-0200-0000C313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60" name="AutoShape 110" descr="WeChat Screenshot_20230323150433.png">
          <a:extLst>
            <a:ext uri="{FF2B5EF4-FFF2-40B4-BE49-F238E27FC236}">
              <a16:creationId xmlns:a16="http://schemas.microsoft.com/office/drawing/2014/main" id="{00000000-0008-0000-0200-0000C413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061" name="AutoShape 111" descr="WeChat Screenshot_20230323151419.png">
          <a:extLst>
            <a:ext uri="{FF2B5EF4-FFF2-40B4-BE49-F238E27FC236}">
              <a16:creationId xmlns:a16="http://schemas.microsoft.com/office/drawing/2014/main" id="{00000000-0008-0000-0200-0000C513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62" name="AutoShape 112" descr="2.PNG">
          <a:extLst>
            <a:ext uri="{FF2B5EF4-FFF2-40B4-BE49-F238E27FC236}">
              <a16:creationId xmlns:a16="http://schemas.microsoft.com/office/drawing/2014/main" id="{00000000-0008-0000-0200-0000C613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063" name="AutoShape 113" descr="image.png">
          <a:extLst>
            <a:ext uri="{FF2B5EF4-FFF2-40B4-BE49-F238E27FC236}">
              <a16:creationId xmlns:a16="http://schemas.microsoft.com/office/drawing/2014/main" id="{00000000-0008-0000-0200-0000C713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64" name="AutoShape 114" descr="image.png">
          <a:extLst>
            <a:ext uri="{FF2B5EF4-FFF2-40B4-BE49-F238E27FC236}">
              <a16:creationId xmlns:a16="http://schemas.microsoft.com/office/drawing/2014/main" id="{00000000-0008-0000-0200-0000C813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65" name="AutoShape 115" descr="External.jpg">
          <a:extLst>
            <a:ext uri="{FF2B5EF4-FFF2-40B4-BE49-F238E27FC236}">
              <a16:creationId xmlns:a16="http://schemas.microsoft.com/office/drawing/2014/main" id="{00000000-0008-0000-0200-0000C913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66" name="AutoShape 116" descr="CP1.png">
          <a:extLst>
            <a:ext uri="{FF2B5EF4-FFF2-40B4-BE49-F238E27FC236}">
              <a16:creationId xmlns:a16="http://schemas.microsoft.com/office/drawing/2014/main" id="{00000000-0008-0000-0200-0000CA13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67" name="AutoShape 117" descr="CP2.png">
          <a:extLst>
            <a:ext uri="{FF2B5EF4-FFF2-40B4-BE49-F238E27FC236}">
              <a16:creationId xmlns:a16="http://schemas.microsoft.com/office/drawing/2014/main" id="{00000000-0008-0000-0200-0000CB13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068" name="AutoShape 118" descr="费用支付.png">
          <a:extLst>
            <a:ext uri="{FF2B5EF4-FFF2-40B4-BE49-F238E27FC236}">
              <a16:creationId xmlns:a16="http://schemas.microsoft.com/office/drawing/2014/main" id="{00000000-0008-0000-0200-0000CC13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69" name="AutoShape 119" descr="Snipaste_2023-06-21_19-28-56.png">
          <a:extLst>
            <a:ext uri="{FF2B5EF4-FFF2-40B4-BE49-F238E27FC236}">
              <a16:creationId xmlns:a16="http://schemas.microsoft.com/office/drawing/2014/main" id="{00000000-0008-0000-0200-0000CD13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070" name="AutoShape 120" descr="579d36f9f23b3c96ec98a48049b5ca5.png">
          <a:extLst>
            <a:ext uri="{FF2B5EF4-FFF2-40B4-BE49-F238E27FC236}">
              <a16:creationId xmlns:a16="http://schemas.microsoft.com/office/drawing/2014/main" id="{00000000-0008-0000-0200-0000CE13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71" name="AutoShape 121" descr="Snipaste_2023-06-21_19-28-35.png">
          <a:extLst>
            <a:ext uri="{FF2B5EF4-FFF2-40B4-BE49-F238E27FC236}">
              <a16:creationId xmlns:a16="http://schemas.microsoft.com/office/drawing/2014/main" id="{00000000-0008-0000-0200-0000CF13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72" name="AutoShape 122" descr="66e452553b2b7a5a9b8814885da1abc.jpg">
          <a:extLst>
            <a:ext uri="{FF2B5EF4-FFF2-40B4-BE49-F238E27FC236}">
              <a16:creationId xmlns:a16="http://schemas.microsoft.com/office/drawing/2014/main" id="{00000000-0008-0000-0200-0000D013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73" name="AutoShape 123" descr="FL.png">
          <a:extLst>
            <a:ext uri="{FF2B5EF4-FFF2-40B4-BE49-F238E27FC236}">
              <a16:creationId xmlns:a16="http://schemas.microsoft.com/office/drawing/2014/main" id="{00000000-0008-0000-0200-0000D113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74" name="AutoShape 124" descr="Commission.png">
          <a:extLst>
            <a:ext uri="{FF2B5EF4-FFF2-40B4-BE49-F238E27FC236}">
              <a16:creationId xmlns:a16="http://schemas.microsoft.com/office/drawing/2014/main" id="{00000000-0008-0000-0200-0000D213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75" name="AutoShape 125" descr="image.png">
          <a:extLst>
            <a:ext uri="{FF2B5EF4-FFF2-40B4-BE49-F238E27FC236}">
              <a16:creationId xmlns:a16="http://schemas.microsoft.com/office/drawing/2014/main" id="{00000000-0008-0000-0200-0000D313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76" name="AutoShape 126" descr="image.png">
          <a:extLst>
            <a:ext uri="{FF2B5EF4-FFF2-40B4-BE49-F238E27FC236}">
              <a16:creationId xmlns:a16="http://schemas.microsoft.com/office/drawing/2014/main" id="{00000000-0008-0000-0200-0000D413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77" name="AutoShape 127" descr="image.png">
          <a:extLst>
            <a:ext uri="{FF2B5EF4-FFF2-40B4-BE49-F238E27FC236}">
              <a16:creationId xmlns:a16="http://schemas.microsoft.com/office/drawing/2014/main" id="{00000000-0008-0000-0200-0000D513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78" name="AutoShape 128" descr="image.png">
          <a:extLst>
            <a:ext uri="{FF2B5EF4-FFF2-40B4-BE49-F238E27FC236}">
              <a16:creationId xmlns:a16="http://schemas.microsoft.com/office/drawing/2014/main" id="{00000000-0008-0000-0200-0000D613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079" name="AutoShape 129" descr="image.png">
          <a:extLst>
            <a:ext uri="{FF2B5EF4-FFF2-40B4-BE49-F238E27FC236}">
              <a16:creationId xmlns:a16="http://schemas.microsoft.com/office/drawing/2014/main" id="{00000000-0008-0000-0200-0000D713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80" name="AutoShape 130" descr="螢幕擷取畫面 2023-07-13 104333.png">
          <a:extLst>
            <a:ext uri="{FF2B5EF4-FFF2-40B4-BE49-F238E27FC236}">
              <a16:creationId xmlns:a16="http://schemas.microsoft.com/office/drawing/2014/main" id="{00000000-0008-0000-0200-0000D813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081" name="AutoShape 131" descr="99d95cfe028219666efa7292c5d1339.png">
          <a:extLst>
            <a:ext uri="{FF2B5EF4-FFF2-40B4-BE49-F238E27FC236}">
              <a16:creationId xmlns:a16="http://schemas.microsoft.com/office/drawing/2014/main" id="{00000000-0008-0000-0200-0000D913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82" name="AutoShape 132" descr="螢幕擷取畫面 2023-07-13 104308.png">
          <a:extLst>
            <a:ext uri="{FF2B5EF4-FFF2-40B4-BE49-F238E27FC236}">
              <a16:creationId xmlns:a16="http://schemas.microsoft.com/office/drawing/2014/main" id="{00000000-0008-0000-0200-0000DA13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83" name="AutoShape 133" descr="~7356554.JPG">
          <a:extLst>
            <a:ext uri="{FF2B5EF4-FFF2-40B4-BE49-F238E27FC236}">
              <a16:creationId xmlns:a16="http://schemas.microsoft.com/office/drawing/2014/main" id="{00000000-0008-0000-0200-0000DB13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84" name="AutoShape 134" descr="reach32.PNG">
          <a:extLst>
            <a:ext uri="{FF2B5EF4-FFF2-40B4-BE49-F238E27FC236}">
              <a16:creationId xmlns:a16="http://schemas.microsoft.com/office/drawing/2014/main" id="{00000000-0008-0000-0200-0000DC13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085" name="AutoShape 135" descr="image.png">
          <a:extLst>
            <a:ext uri="{FF2B5EF4-FFF2-40B4-BE49-F238E27FC236}">
              <a16:creationId xmlns:a16="http://schemas.microsoft.com/office/drawing/2014/main" id="{00000000-0008-0000-0200-0000DD13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86" name="AutoShape 136" descr="reach3.PNG">
          <a:extLst>
            <a:ext uri="{FF2B5EF4-FFF2-40B4-BE49-F238E27FC236}">
              <a16:creationId xmlns:a16="http://schemas.microsoft.com/office/drawing/2014/main" id="{00000000-0008-0000-0200-0000DE13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087" name="AutoShape 137" descr="image.png">
          <a:extLst>
            <a:ext uri="{FF2B5EF4-FFF2-40B4-BE49-F238E27FC236}">
              <a16:creationId xmlns:a16="http://schemas.microsoft.com/office/drawing/2014/main" id="{00000000-0008-0000-0200-0000DF13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88" name="AutoShape 138" descr="螢幕擷取畫面 2023-07-13 104424.png">
          <a:extLst>
            <a:ext uri="{FF2B5EF4-FFF2-40B4-BE49-F238E27FC236}">
              <a16:creationId xmlns:a16="http://schemas.microsoft.com/office/drawing/2014/main" id="{00000000-0008-0000-0200-0000E013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89" name="AutoShape 139" descr="螢幕擷取畫面 2023-07-13 104406.png">
          <a:extLst>
            <a:ext uri="{FF2B5EF4-FFF2-40B4-BE49-F238E27FC236}">
              <a16:creationId xmlns:a16="http://schemas.microsoft.com/office/drawing/2014/main" id="{00000000-0008-0000-0200-0000E113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90" name="AutoShape 140" descr="BBG-2.jpg">
          <a:extLst>
            <a:ext uri="{FF2B5EF4-FFF2-40B4-BE49-F238E27FC236}">
              <a16:creationId xmlns:a16="http://schemas.microsoft.com/office/drawing/2014/main" id="{00000000-0008-0000-0200-0000E213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91" name="AutoShape 141" descr="BBG-des.jpg">
          <a:extLst>
            <a:ext uri="{FF2B5EF4-FFF2-40B4-BE49-F238E27FC236}">
              <a16:creationId xmlns:a16="http://schemas.microsoft.com/office/drawing/2014/main" id="{00000000-0008-0000-0200-0000E313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92" name="AutoShape 142" descr="2c566bfa2a9daff671f753cfac5ae25.jpg">
          <a:extLst>
            <a:ext uri="{FF2B5EF4-FFF2-40B4-BE49-F238E27FC236}">
              <a16:creationId xmlns:a16="http://schemas.microsoft.com/office/drawing/2014/main" id="{00000000-0008-0000-0200-0000E413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93" name="AutoShape 143" descr="SA.png">
          <a:extLst>
            <a:ext uri="{FF2B5EF4-FFF2-40B4-BE49-F238E27FC236}">
              <a16:creationId xmlns:a16="http://schemas.microsoft.com/office/drawing/2014/main" id="{00000000-0008-0000-0200-0000E513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94" name="AutoShape 144" descr="BBG2.PNG">
          <a:extLst>
            <a:ext uri="{FF2B5EF4-FFF2-40B4-BE49-F238E27FC236}">
              <a16:creationId xmlns:a16="http://schemas.microsoft.com/office/drawing/2014/main" id="{00000000-0008-0000-0200-0000E613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095" name="AutoShape 145" descr="7a8072528d2f25a3d666a26fe27b6cd.png">
          <a:extLst>
            <a:ext uri="{FF2B5EF4-FFF2-40B4-BE49-F238E27FC236}">
              <a16:creationId xmlns:a16="http://schemas.microsoft.com/office/drawing/2014/main" id="{00000000-0008-0000-0200-0000E713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096" name="AutoShape 146" descr="BBG1.PNG">
          <a:extLst>
            <a:ext uri="{FF2B5EF4-FFF2-40B4-BE49-F238E27FC236}">
              <a16:creationId xmlns:a16="http://schemas.microsoft.com/office/drawing/2014/main" id="{00000000-0008-0000-0200-0000E813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97" name="AutoShape 147" descr="3f62a2c19d5e6ef36895ccaa06e9fe4.jpg">
          <a:extLst>
            <a:ext uri="{FF2B5EF4-FFF2-40B4-BE49-F238E27FC236}">
              <a16:creationId xmlns:a16="http://schemas.microsoft.com/office/drawing/2014/main" id="{00000000-0008-0000-0200-0000E913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098" name="AutoShape 148" descr="image.png">
          <a:extLst>
            <a:ext uri="{FF2B5EF4-FFF2-40B4-BE49-F238E27FC236}">
              <a16:creationId xmlns:a16="http://schemas.microsoft.com/office/drawing/2014/main" id="{00000000-0008-0000-0200-0000EA13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099" name="AutoShape 149" descr="image.png">
          <a:extLst>
            <a:ext uri="{FF2B5EF4-FFF2-40B4-BE49-F238E27FC236}">
              <a16:creationId xmlns:a16="http://schemas.microsoft.com/office/drawing/2014/main" id="{00000000-0008-0000-0200-0000EB13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100" name="AutoShape 150" descr="image.png">
          <a:extLst>
            <a:ext uri="{FF2B5EF4-FFF2-40B4-BE49-F238E27FC236}">
              <a16:creationId xmlns:a16="http://schemas.microsoft.com/office/drawing/2014/main" id="{00000000-0008-0000-0200-0000EC13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101" name="AutoShape 151" descr="image.png">
          <a:extLst>
            <a:ext uri="{FF2B5EF4-FFF2-40B4-BE49-F238E27FC236}">
              <a16:creationId xmlns:a16="http://schemas.microsoft.com/office/drawing/2014/main" id="{00000000-0008-0000-0200-0000ED13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02" name="AutoShape 152" descr="Snipaste_2023-07-14_11-05-36.png">
          <a:extLst>
            <a:ext uri="{FF2B5EF4-FFF2-40B4-BE49-F238E27FC236}">
              <a16:creationId xmlns:a16="http://schemas.microsoft.com/office/drawing/2014/main" id="{00000000-0008-0000-0200-0000EE13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03" name="AutoShape 153" descr="fefb68096e239c50f2b1dc7f57bf5c1.png">
          <a:extLst>
            <a:ext uri="{FF2B5EF4-FFF2-40B4-BE49-F238E27FC236}">
              <a16:creationId xmlns:a16="http://schemas.microsoft.com/office/drawing/2014/main" id="{00000000-0008-0000-0200-0000EF13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04" name="AutoShape 154" descr="Snipaste_2023-07-14_11-05-09.png">
          <a:extLst>
            <a:ext uri="{FF2B5EF4-FFF2-40B4-BE49-F238E27FC236}">
              <a16:creationId xmlns:a16="http://schemas.microsoft.com/office/drawing/2014/main" id="{00000000-0008-0000-0200-0000F013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05" name="AutoShape 155" descr="WeChat Screenshot_20230710135018.png">
          <a:extLst>
            <a:ext uri="{FF2B5EF4-FFF2-40B4-BE49-F238E27FC236}">
              <a16:creationId xmlns:a16="http://schemas.microsoft.com/office/drawing/2014/main" id="{00000000-0008-0000-0200-0000F113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106" name="AutoShape 156" descr="WeChat Screenshot_20230710135118.png">
          <a:extLst>
            <a:ext uri="{FF2B5EF4-FFF2-40B4-BE49-F238E27FC236}">
              <a16:creationId xmlns:a16="http://schemas.microsoft.com/office/drawing/2014/main" id="{00000000-0008-0000-0200-0000F213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07" name="AutoShape 157" descr="Snipaste_2023-07-14_11-06-31.png">
          <a:extLst>
            <a:ext uri="{FF2B5EF4-FFF2-40B4-BE49-F238E27FC236}">
              <a16:creationId xmlns:a16="http://schemas.microsoft.com/office/drawing/2014/main" id="{00000000-0008-0000-0200-0000F313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08" name="AutoShape 158" descr="4bf0970b7ce44b0b3b819472482bf0d.png">
          <a:extLst>
            <a:ext uri="{FF2B5EF4-FFF2-40B4-BE49-F238E27FC236}">
              <a16:creationId xmlns:a16="http://schemas.microsoft.com/office/drawing/2014/main" id="{00000000-0008-0000-0200-0000F413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09" name="AutoShape 159" descr="Snipaste_2023-07-14_11-06-07.png">
          <a:extLst>
            <a:ext uri="{FF2B5EF4-FFF2-40B4-BE49-F238E27FC236}">
              <a16:creationId xmlns:a16="http://schemas.microsoft.com/office/drawing/2014/main" id="{00000000-0008-0000-0200-0000F513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10" name="AutoShape 160" descr="nengda.png">
          <a:extLst>
            <a:ext uri="{FF2B5EF4-FFF2-40B4-BE49-F238E27FC236}">
              <a16:creationId xmlns:a16="http://schemas.microsoft.com/office/drawing/2014/main" id="{00000000-0008-0000-0200-0000F613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11" name="AutoShape 161" descr="BBG2.PNG">
          <a:extLst>
            <a:ext uri="{FF2B5EF4-FFF2-40B4-BE49-F238E27FC236}">
              <a16:creationId xmlns:a16="http://schemas.microsoft.com/office/drawing/2014/main" id="{00000000-0008-0000-0200-0000F713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12" name="AutoShape 162" descr="BBG1.PNG">
          <a:extLst>
            <a:ext uri="{FF2B5EF4-FFF2-40B4-BE49-F238E27FC236}">
              <a16:creationId xmlns:a16="http://schemas.microsoft.com/office/drawing/2014/main" id="{00000000-0008-0000-0200-0000F813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13" name="AutoShape 163" descr="BBG-2.PNG">
          <a:extLst>
            <a:ext uri="{FF2B5EF4-FFF2-40B4-BE49-F238E27FC236}">
              <a16:creationId xmlns:a16="http://schemas.microsoft.com/office/drawing/2014/main" id="{00000000-0008-0000-0200-0000F913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14" name="AutoShape 164" descr="BBG.PNG">
          <a:extLst>
            <a:ext uri="{FF2B5EF4-FFF2-40B4-BE49-F238E27FC236}">
              <a16:creationId xmlns:a16="http://schemas.microsoft.com/office/drawing/2014/main" id="{00000000-0008-0000-0200-0000FA13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15" name="AutoShape 165" descr="擷取2t+1.PNG">
          <a:extLst>
            <a:ext uri="{FF2B5EF4-FFF2-40B4-BE49-F238E27FC236}">
              <a16:creationId xmlns:a16="http://schemas.microsoft.com/office/drawing/2014/main" id="{00000000-0008-0000-0200-0000FB13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16" name="AutoShape 166" descr="擷取t+1.PNG">
          <a:extLst>
            <a:ext uri="{FF2B5EF4-FFF2-40B4-BE49-F238E27FC236}">
              <a16:creationId xmlns:a16="http://schemas.microsoft.com/office/drawing/2014/main" id="{00000000-0008-0000-0200-0000FC13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17" name="AutoShape 167" descr="FL.png">
          <a:extLst>
            <a:ext uri="{FF2B5EF4-FFF2-40B4-BE49-F238E27FC236}">
              <a16:creationId xmlns:a16="http://schemas.microsoft.com/office/drawing/2014/main" id="{00000000-0008-0000-0200-0000FD13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18" name="AutoShape 168" descr="BBG2.PNG">
          <a:extLst>
            <a:ext uri="{FF2B5EF4-FFF2-40B4-BE49-F238E27FC236}">
              <a16:creationId xmlns:a16="http://schemas.microsoft.com/office/drawing/2014/main" id="{00000000-0008-0000-0200-0000FE13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19" name="AutoShape 169" descr="BBG1.PNG">
          <a:extLst>
            <a:ext uri="{FF2B5EF4-FFF2-40B4-BE49-F238E27FC236}">
              <a16:creationId xmlns:a16="http://schemas.microsoft.com/office/drawing/2014/main" id="{00000000-0008-0000-0200-0000FF13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20" name="AutoShape 170" descr="image.png">
          <a:extLst>
            <a:ext uri="{FF2B5EF4-FFF2-40B4-BE49-F238E27FC236}">
              <a16:creationId xmlns:a16="http://schemas.microsoft.com/office/drawing/2014/main" id="{00000000-0008-0000-0200-00000014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121" name="AutoShape 171" descr="image.png">
          <a:extLst>
            <a:ext uri="{FF2B5EF4-FFF2-40B4-BE49-F238E27FC236}">
              <a16:creationId xmlns:a16="http://schemas.microsoft.com/office/drawing/2014/main" id="{00000000-0008-0000-0200-00000114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122" name="AutoShape 172" descr="image.png">
          <a:extLst>
            <a:ext uri="{FF2B5EF4-FFF2-40B4-BE49-F238E27FC236}">
              <a16:creationId xmlns:a16="http://schemas.microsoft.com/office/drawing/2014/main" id="{00000000-0008-0000-0200-00000214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23" name="AutoShape 173" descr="6062df7bf1c3c875031baef91c671c9.png">
          <a:extLst>
            <a:ext uri="{FF2B5EF4-FFF2-40B4-BE49-F238E27FC236}">
              <a16:creationId xmlns:a16="http://schemas.microsoft.com/office/drawing/2014/main" id="{00000000-0008-0000-0200-00000314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24" name="AutoShape 174" descr="image.png">
          <a:extLst>
            <a:ext uri="{FF2B5EF4-FFF2-40B4-BE49-F238E27FC236}">
              <a16:creationId xmlns:a16="http://schemas.microsoft.com/office/drawing/2014/main" id="{00000000-0008-0000-0200-00000414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125" name="AutoShape 175" descr="be1a0baa53ed2bd38beb8395eee3c90.jpg">
          <a:extLst>
            <a:ext uri="{FF2B5EF4-FFF2-40B4-BE49-F238E27FC236}">
              <a16:creationId xmlns:a16="http://schemas.microsoft.com/office/drawing/2014/main" id="{00000000-0008-0000-0200-00000514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26" name="AutoShape 176" descr="image.png">
          <a:extLst>
            <a:ext uri="{FF2B5EF4-FFF2-40B4-BE49-F238E27FC236}">
              <a16:creationId xmlns:a16="http://schemas.microsoft.com/office/drawing/2014/main" id="{00000000-0008-0000-0200-00000614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127" name="AutoShape 177" descr="image.png">
          <a:extLst>
            <a:ext uri="{FF2B5EF4-FFF2-40B4-BE49-F238E27FC236}">
              <a16:creationId xmlns:a16="http://schemas.microsoft.com/office/drawing/2014/main" id="{00000000-0008-0000-0200-00000714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128" name="AutoShape 178" descr="image.png">
          <a:extLst>
            <a:ext uri="{FF2B5EF4-FFF2-40B4-BE49-F238E27FC236}">
              <a16:creationId xmlns:a16="http://schemas.microsoft.com/office/drawing/2014/main" id="{00000000-0008-0000-0200-00000814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129" name="AutoShape 179" descr="image.png">
          <a:extLst>
            <a:ext uri="{FF2B5EF4-FFF2-40B4-BE49-F238E27FC236}">
              <a16:creationId xmlns:a16="http://schemas.microsoft.com/office/drawing/2014/main" id="{00000000-0008-0000-0200-00000914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5130" name="AutoShape 180" descr="image.png">
          <a:extLst>
            <a:ext uri="{FF2B5EF4-FFF2-40B4-BE49-F238E27FC236}">
              <a16:creationId xmlns:a16="http://schemas.microsoft.com/office/drawing/2014/main" id="{00000000-0008-0000-0200-00000A14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31" name="AutoShape 181" descr="f801b01029da0c5f3c5aa99dfd7d0e6.png">
          <a:extLst>
            <a:ext uri="{FF2B5EF4-FFF2-40B4-BE49-F238E27FC236}">
              <a16:creationId xmlns:a16="http://schemas.microsoft.com/office/drawing/2014/main" id="{00000000-0008-0000-0200-00000B14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32" name="AutoShape 182" descr="310f7e13780dd62dc842e08d5ba86d4.png">
          <a:extLst>
            <a:ext uri="{FF2B5EF4-FFF2-40B4-BE49-F238E27FC236}">
              <a16:creationId xmlns:a16="http://schemas.microsoft.com/office/drawing/2014/main" id="{00000000-0008-0000-0200-00000C14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33" name="AutoShape 183" descr="e66d421a5ee01f552c423489cd0b3af.png">
          <a:extLst>
            <a:ext uri="{FF2B5EF4-FFF2-40B4-BE49-F238E27FC236}">
              <a16:creationId xmlns:a16="http://schemas.microsoft.com/office/drawing/2014/main" id="{00000000-0008-0000-0200-00000D14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34" name="AutoShape 184" descr="擷取2.PNG">
          <a:extLst>
            <a:ext uri="{FF2B5EF4-FFF2-40B4-BE49-F238E27FC236}">
              <a16:creationId xmlns:a16="http://schemas.microsoft.com/office/drawing/2014/main" id="{00000000-0008-0000-0200-00000E14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35" name="AutoShape 185" descr="Snipaste_2023-08-10_19-08-15.png">
          <a:extLst>
            <a:ext uri="{FF2B5EF4-FFF2-40B4-BE49-F238E27FC236}">
              <a16:creationId xmlns:a16="http://schemas.microsoft.com/office/drawing/2014/main" id="{00000000-0008-0000-0200-00000F14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36" name="AutoShape 186" descr="擷取.PNG">
          <a:extLst>
            <a:ext uri="{FF2B5EF4-FFF2-40B4-BE49-F238E27FC236}">
              <a16:creationId xmlns:a16="http://schemas.microsoft.com/office/drawing/2014/main" id="{00000000-0008-0000-0200-00001014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37" name="AutoShape 187" descr="CP.png">
          <a:extLst>
            <a:ext uri="{FF2B5EF4-FFF2-40B4-BE49-F238E27FC236}">
              <a16:creationId xmlns:a16="http://schemas.microsoft.com/office/drawing/2014/main" id="{00000000-0008-0000-0200-00001114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38" name="AutoShape 188" descr="BBG2.JPG">
          <a:extLst>
            <a:ext uri="{FF2B5EF4-FFF2-40B4-BE49-F238E27FC236}">
              <a16:creationId xmlns:a16="http://schemas.microsoft.com/office/drawing/2014/main" id="{00000000-0008-0000-0200-00001214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39" name="AutoShape 189" descr="内部poster.png">
          <a:extLst>
            <a:ext uri="{FF2B5EF4-FFF2-40B4-BE49-F238E27FC236}">
              <a16:creationId xmlns:a16="http://schemas.microsoft.com/office/drawing/2014/main" id="{00000000-0008-0000-0200-00001314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5140" name="AutoShape 190" descr="内部新闻稿.png">
          <a:extLst>
            <a:ext uri="{FF2B5EF4-FFF2-40B4-BE49-F238E27FC236}">
              <a16:creationId xmlns:a16="http://schemas.microsoft.com/office/drawing/2014/main" id="{00000000-0008-0000-0200-00001414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41" name="AutoShape 191" descr="BBG1.JPG">
          <a:extLst>
            <a:ext uri="{FF2B5EF4-FFF2-40B4-BE49-F238E27FC236}">
              <a16:creationId xmlns:a16="http://schemas.microsoft.com/office/drawing/2014/main" id="{00000000-0008-0000-0200-00001514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42" name="AutoShape 192" descr="qianjiang.png">
          <a:extLst>
            <a:ext uri="{FF2B5EF4-FFF2-40B4-BE49-F238E27FC236}">
              <a16:creationId xmlns:a16="http://schemas.microsoft.com/office/drawing/2014/main" id="{00000000-0008-0000-0200-00001614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43" name="AutoShape 193" descr="Qianjiang BBG2.PNG">
          <a:extLst>
            <a:ext uri="{FF2B5EF4-FFF2-40B4-BE49-F238E27FC236}">
              <a16:creationId xmlns:a16="http://schemas.microsoft.com/office/drawing/2014/main" id="{00000000-0008-0000-0200-00001714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44" name="AutoShape 194" descr="qianjiang internal.png">
          <a:extLst>
            <a:ext uri="{FF2B5EF4-FFF2-40B4-BE49-F238E27FC236}">
              <a16:creationId xmlns:a16="http://schemas.microsoft.com/office/drawing/2014/main" id="{00000000-0008-0000-0200-00001814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45" name="AutoShape 195" descr="Qianjiang BBG1.PNG">
          <a:extLst>
            <a:ext uri="{FF2B5EF4-FFF2-40B4-BE49-F238E27FC236}">
              <a16:creationId xmlns:a16="http://schemas.microsoft.com/office/drawing/2014/main" id="{00000000-0008-0000-0200-00001914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46" name="AutoShape 196" descr="Snipaste_2023-08-24_15-59-03.png">
          <a:extLst>
            <a:ext uri="{FF2B5EF4-FFF2-40B4-BE49-F238E27FC236}">
              <a16:creationId xmlns:a16="http://schemas.microsoft.com/office/drawing/2014/main" id="{00000000-0008-0000-0200-00001A14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47" name="AutoShape 197" descr="Snipaste_2023-08-24_15-58-52.png">
          <a:extLst>
            <a:ext uri="{FF2B5EF4-FFF2-40B4-BE49-F238E27FC236}">
              <a16:creationId xmlns:a16="http://schemas.microsoft.com/office/drawing/2014/main" id="{00000000-0008-0000-0200-00001B14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148" name="AutoShape 198" descr="ee7a2157a7f84de7d559328ea7e503d.jpg">
          <a:extLst>
            <a:ext uri="{FF2B5EF4-FFF2-40B4-BE49-F238E27FC236}">
              <a16:creationId xmlns:a16="http://schemas.microsoft.com/office/drawing/2014/main" id="{00000000-0008-0000-0200-00001C14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49" name="AutoShape 199" descr="Snipaste_2023-09-26_15-35-09.png">
          <a:extLst>
            <a:ext uri="{FF2B5EF4-FFF2-40B4-BE49-F238E27FC236}">
              <a16:creationId xmlns:a16="http://schemas.microsoft.com/office/drawing/2014/main" id="{00000000-0008-0000-0200-00001D14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50" name="AutoShape 200" descr="87ecec28ab164685a9462ffbd75b3df.png">
          <a:extLst>
            <a:ext uri="{FF2B5EF4-FFF2-40B4-BE49-F238E27FC236}">
              <a16:creationId xmlns:a16="http://schemas.microsoft.com/office/drawing/2014/main" id="{00000000-0008-0000-0200-00001E14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51" name="AutoShape 201" descr="Snipaste_2023-09-26_15-34-21.png">
          <a:extLst>
            <a:ext uri="{FF2B5EF4-FFF2-40B4-BE49-F238E27FC236}">
              <a16:creationId xmlns:a16="http://schemas.microsoft.com/office/drawing/2014/main" id="{00000000-0008-0000-0200-00001F14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152" name="AutoShape 202" descr="Project Frame - OMAS.png">
          <a:extLst>
            <a:ext uri="{FF2B5EF4-FFF2-40B4-BE49-F238E27FC236}">
              <a16:creationId xmlns:a16="http://schemas.microsoft.com/office/drawing/2014/main" id="{00000000-0008-0000-0200-00002014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53" name="AutoShape 203" descr="海盐国资.png">
          <a:extLst>
            <a:ext uri="{FF2B5EF4-FFF2-40B4-BE49-F238E27FC236}">
              <a16:creationId xmlns:a16="http://schemas.microsoft.com/office/drawing/2014/main" id="{00000000-0008-0000-0200-00002114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54" name="AutoShape 204" descr="BBG2.PNG">
          <a:extLst>
            <a:ext uri="{FF2B5EF4-FFF2-40B4-BE49-F238E27FC236}">
              <a16:creationId xmlns:a16="http://schemas.microsoft.com/office/drawing/2014/main" id="{00000000-0008-0000-0200-00002214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55" name="AutoShape 205" descr="poster.png">
          <a:extLst>
            <a:ext uri="{FF2B5EF4-FFF2-40B4-BE49-F238E27FC236}">
              <a16:creationId xmlns:a16="http://schemas.microsoft.com/office/drawing/2014/main" id="{00000000-0008-0000-0200-00002314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56" name="AutoShape 206" descr="BBG1.PNG">
          <a:extLst>
            <a:ext uri="{FF2B5EF4-FFF2-40B4-BE49-F238E27FC236}">
              <a16:creationId xmlns:a16="http://schemas.microsoft.com/office/drawing/2014/main" id="{00000000-0008-0000-0200-00002414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57" name="AutoShape 207" descr="SA.png">
          <a:extLst>
            <a:ext uri="{FF2B5EF4-FFF2-40B4-BE49-F238E27FC236}">
              <a16:creationId xmlns:a16="http://schemas.microsoft.com/office/drawing/2014/main" id="{00000000-0008-0000-0200-00002514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58" name="AutoShape 208" descr="BBG1.PNG">
          <a:extLst>
            <a:ext uri="{FF2B5EF4-FFF2-40B4-BE49-F238E27FC236}">
              <a16:creationId xmlns:a16="http://schemas.microsoft.com/office/drawing/2014/main" id="{00000000-0008-0000-0200-00002614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59" name="AutoShape 209" descr="poster.jpg">
          <a:extLst>
            <a:ext uri="{FF2B5EF4-FFF2-40B4-BE49-F238E27FC236}">
              <a16:creationId xmlns:a16="http://schemas.microsoft.com/office/drawing/2014/main" id="{00000000-0008-0000-0200-00002714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60" name="AutoShape 210" descr="BBG.PNG">
          <a:extLst>
            <a:ext uri="{FF2B5EF4-FFF2-40B4-BE49-F238E27FC236}">
              <a16:creationId xmlns:a16="http://schemas.microsoft.com/office/drawing/2014/main" id="{00000000-0008-0000-0200-00002814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61" name="AutoShape 211" descr="BBG 2.PNG">
          <a:extLst>
            <a:ext uri="{FF2B5EF4-FFF2-40B4-BE49-F238E27FC236}">
              <a16:creationId xmlns:a16="http://schemas.microsoft.com/office/drawing/2014/main" id="{00000000-0008-0000-0200-00002914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62" name="AutoShape 212" descr="Project Gold Valley VIII - 分行联动新闻稿.png">
          <a:extLst>
            <a:ext uri="{FF2B5EF4-FFF2-40B4-BE49-F238E27FC236}">
              <a16:creationId xmlns:a16="http://schemas.microsoft.com/office/drawing/2014/main" id="{00000000-0008-0000-0200-00002A14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63" name="AutoShape 213" descr="BBG 1.PNG">
          <a:extLst>
            <a:ext uri="{FF2B5EF4-FFF2-40B4-BE49-F238E27FC236}">
              <a16:creationId xmlns:a16="http://schemas.microsoft.com/office/drawing/2014/main" id="{00000000-0008-0000-0200-00002B14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64" name="AutoShape 214" descr="乌鲁木齐高新投.png">
          <a:extLst>
            <a:ext uri="{FF2B5EF4-FFF2-40B4-BE49-F238E27FC236}">
              <a16:creationId xmlns:a16="http://schemas.microsoft.com/office/drawing/2014/main" id="{00000000-0008-0000-0200-00002C14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65" name="AutoShape 215" descr="BBG2.PNG">
          <a:extLst>
            <a:ext uri="{FF2B5EF4-FFF2-40B4-BE49-F238E27FC236}">
              <a16:creationId xmlns:a16="http://schemas.microsoft.com/office/drawing/2014/main" id="{00000000-0008-0000-0200-00002D14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66" name="AutoShape 216" descr="BBG1.PNG">
          <a:extLst>
            <a:ext uri="{FF2B5EF4-FFF2-40B4-BE49-F238E27FC236}">
              <a16:creationId xmlns:a16="http://schemas.microsoft.com/office/drawing/2014/main" id="{00000000-0008-0000-0200-00002E14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167" name="AutoShape 217" descr="poster.jpg">
          <a:extLst>
            <a:ext uri="{FF2B5EF4-FFF2-40B4-BE49-F238E27FC236}">
              <a16:creationId xmlns:a16="http://schemas.microsoft.com/office/drawing/2014/main" id="{00000000-0008-0000-0200-00002F14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68" name="AutoShape 218" descr="Qilin2.PNG">
          <a:extLst>
            <a:ext uri="{FF2B5EF4-FFF2-40B4-BE49-F238E27FC236}">
              <a16:creationId xmlns:a16="http://schemas.microsoft.com/office/drawing/2014/main" id="{00000000-0008-0000-0200-00003014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69" name="AutoShape 219" descr="image.png">
          <a:extLst>
            <a:ext uri="{FF2B5EF4-FFF2-40B4-BE49-F238E27FC236}">
              <a16:creationId xmlns:a16="http://schemas.microsoft.com/office/drawing/2014/main" id="{00000000-0008-0000-0200-00003114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70" name="AutoShape 220" descr="Qilin.PNG">
          <a:extLst>
            <a:ext uri="{FF2B5EF4-FFF2-40B4-BE49-F238E27FC236}">
              <a16:creationId xmlns:a16="http://schemas.microsoft.com/office/drawing/2014/main" id="{00000000-0008-0000-0200-00003214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171" name="AutoShape 221" descr="image.png">
          <a:extLst>
            <a:ext uri="{FF2B5EF4-FFF2-40B4-BE49-F238E27FC236}">
              <a16:creationId xmlns:a16="http://schemas.microsoft.com/office/drawing/2014/main" id="{00000000-0008-0000-0200-00003314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72" name="AutoShape 222" descr="Snipaste_2023-09-26_15-36-20.png">
          <a:extLst>
            <a:ext uri="{FF2B5EF4-FFF2-40B4-BE49-F238E27FC236}">
              <a16:creationId xmlns:a16="http://schemas.microsoft.com/office/drawing/2014/main" id="{00000000-0008-0000-0200-00003414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73" name="AutoShape 223" descr="c1276cf0416fb0bc8cee4470fcf4a96.png">
          <a:extLst>
            <a:ext uri="{FF2B5EF4-FFF2-40B4-BE49-F238E27FC236}">
              <a16:creationId xmlns:a16="http://schemas.microsoft.com/office/drawing/2014/main" id="{00000000-0008-0000-0200-00003514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74" name="AutoShape 224" descr="Snipaste_2023-09-26_15-35-47.png">
          <a:extLst>
            <a:ext uri="{FF2B5EF4-FFF2-40B4-BE49-F238E27FC236}">
              <a16:creationId xmlns:a16="http://schemas.microsoft.com/office/drawing/2014/main" id="{00000000-0008-0000-0200-00003614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175" name="AutoShape 225" descr="Qixin - OMAS.png">
          <a:extLst>
            <a:ext uri="{FF2B5EF4-FFF2-40B4-BE49-F238E27FC236}">
              <a16:creationId xmlns:a16="http://schemas.microsoft.com/office/drawing/2014/main" id="{00000000-0008-0000-0200-00003714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76" name="AutoShape 226" descr="常德2.PNG">
          <a:extLst>
            <a:ext uri="{FF2B5EF4-FFF2-40B4-BE49-F238E27FC236}">
              <a16:creationId xmlns:a16="http://schemas.microsoft.com/office/drawing/2014/main" id="{00000000-0008-0000-0200-00003814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77" name="AutoShape 227" descr="image.png">
          <a:extLst>
            <a:ext uri="{FF2B5EF4-FFF2-40B4-BE49-F238E27FC236}">
              <a16:creationId xmlns:a16="http://schemas.microsoft.com/office/drawing/2014/main" id="{00000000-0008-0000-0200-00003914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78" name="AutoShape 228" descr="常德.PNG">
          <a:extLst>
            <a:ext uri="{FF2B5EF4-FFF2-40B4-BE49-F238E27FC236}">
              <a16:creationId xmlns:a16="http://schemas.microsoft.com/office/drawing/2014/main" id="{00000000-0008-0000-0200-00003A14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179" name="AutoShape 229" descr="image.png">
          <a:extLst>
            <a:ext uri="{FF2B5EF4-FFF2-40B4-BE49-F238E27FC236}">
              <a16:creationId xmlns:a16="http://schemas.microsoft.com/office/drawing/2014/main" id="{00000000-0008-0000-0200-00003B14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80" name="AutoShape 230" descr="8182.PNG">
          <a:extLst>
            <a:ext uri="{FF2B5EF4-FFF2-40B4-BE49-F238E27FC236}">
              <a16:creationId xmlns:a16="http://schemas.microsoft.com/office/drawing/2014/main" id="{00000000-0008-0000-0200-00003C14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81" name="AutoShape 231" descr="image (3).png">
          <a:extLst>
            <a:ext uri="{FF2B5EF4-FFF2-40B4-BE49-F238E27FC236}">
              <a16:creationId xmlns:a16="http://schemas.microsoft.com/office/drawing/2014/main" id="{00000000-0008-0000-0200-00003D14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82" name="AutoShape 232" descr="818.PNG">
          <a:extLst>
            <a:ext uri="{FF2B5EF4-FFF2-40B4-BE49-F238E27FC236}">
              <a16:creationId xmlns:a16="http://schemas.microsoft.com/office/drawing/2014/main" id="{00000000-0008-0000-0200-00003E14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183" name="AutoShape 233" descr="0b0a24791f72ba3554d3399700f980b.jpg">
          <a:extLst>
            <a:ext uri="{FF2B5EF4-FFF2-40B4-BE49-F238E27FC236}">
              <a16:creationId xmlns:a16="http://schemas.microsoft.com/office/drawing/2014/main" id="{00000000-0008-0000-0200-00003F14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3</xdr:row>
      <xdr:rowOff>0</xdr:rowOff>
    </xdr:from>
    <xdr:to>
      <xdr:col>64</xdr:col>
      <xdr:colOff>619125</xdr:colOff>
      <xdr:row>4</xdr:row>
      <xdr:rowOff>104775</xdr:rowOff>
    </xdr:to>
    <xdr:sp macro="" textlink="">
      <xdr:nvSpPr>
        <xdr:cNvPr id="5184" name="AutoShape 234" descr="d03a4f9e99c97130f605a081a391171.jpg">
          <a:extLst>
            <a:ext uri="{FF2B5EF4-FFF2-40B4-BE49-F238E27FC236}">
              <a16:creationId xmlns:a16="http://schemas.microsoft.com/office/drawing/2014/main" id="{00000000-0008-0000-0200-00004014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185" name="AutoShape 235" descr="image.png">
          <a:extLst>
            <a:ext uri="{FF2B5EF4-FFF2-40B4-BE49-F238E27FC236}">
              <a16:creationId xmlns:a16="http://schemas.microsoft.com/office/drawing/2014/main" id="{00000000-0008-0000-0200-00004114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86" name="AutoShape 236" descr="Camphor tree.PNG">
          <a:extLst>
            <a:ext uri="{FF2B5EF4-FFF2-40B4-BE49-F238E27FC236}">
              <a16:creationId xmlns:a16="http://schemas.microsoft.com/office/drawing/2014/main" id="{00000000-0008-0000-0200-00004214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87" name="AutoShape 237" descr="image.png">
          <a:extLst>
            <a:ext uri="{FF2B5EF4-FFF2-40B4-BE49-F238E27FC236}">
              <a16:creationId xmlns:a16="http://schemas.microsoft.com/office/drawing/2014/main" id="{00000000-0008-0000-0200-00004314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88" name="AutoShape 238" descr="SAMPHOR.PNG">
          <a:extLst>
            <a:ext uri="{FF2B5EF4-FFF2-40B4-BE49-F238E27FC236}">
              <a16:creationId xmlns:a16="http://schemas.microsoft.com/office/drawing/2014/main" id="{00000000-0008-0000-0200-00004414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189" name="AutoShape 239" descr="image.png">
          <a:extLst>
            <a:ext uri="{FF2B5EF4-FFF2-40B4-BE49-F238E27FC236}">
              <a16:creationId xmlns:a16="http://schemas.microsoft.com/office/drawing/2014/main" id="{00000000-0008-0000-0200-00004514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90" name="AutoShape 240" descr="上饶2.PNG">
          <a:extLst>
            <a:ext uri="{FF2B5EF4-FFF2-40B4-BE49-F238E27FC236}">
              <a16:creationId xmlns:a16="http://schemas.microsoft.com/office/drawing/2014/main" id="{00000000-0008-0000-0200-00004614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91" name="AutoShape 241" descr="image.png">
          <a:extLst>
            <a:ext uri="{FF2B5EF4-FFF2-40B4-BE49-F238E27FC236}">
              <a16:creationId xmlns:a16="http://schemas.microsoft.com/office/drawing/2014/main" id="{00000000-0008-0000-0200-00004714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92" name="AutoShape 242" descr="上饶.PNG">
          <a:extLst>
            <a:ext uri="{FF2B5EF4-FFF2-40B4-BE49-F238E27FC236}">
              <a16:creationId xmlns:a16="http://schemas.microsoft.com/office/drawing/2014/main" id="{00000000-0008-0000-0200-00004814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193" name="AutoShape 243" descr="image.png">
          <a:extLst>
            <a:ext uri="{FF2B5EF4-FFF2-40B4-BE49-F238E27FC236}">
              <a16:creationId xmlns:a16="http://schemas.microsoft.com/office/drawing/2014/main" id="{00000000-0008-0000-0200-00004914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194" name="AutoShape 244" descr="SA2.png">
          <a:extLst>
            <a:ext uri="{FF2B5EF4-FFF2-40B4-BE49-F238E27FC236}">
              <a16:creationId xmlns:a16="http://schemas.microsoft.com/office/drawing/2014/main" id="{00000000-0008-0000-0200-00004A14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195" name="AutoShape 245" descr="SA1.png">
          <a:extLst>
            <a:ext uri="{FF2B5EF4-FFF2-40B4-BE49-F238E27FC236}">
              <a16:creationId xmlns:a16="http://schemas.microsoft.com/office/drawing/2014/main" id="{00000000-0008-0000-0200-00004B14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196" name="AutoShape 246" descr="BBG 2.png">
          <a:extLst>
            <a:ext uri="{FF2B5EF4-FFF2-40B4-BE49-F238E27FC236}">
              <a16:creationId xmlns:a16="http://schemas.microsoft.com/office/drawing/2014/main" id="{00000000-0008-0000-0200-00004C14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197" name="AutoShape 247" descr="poster.png">
          <a:extLst>
            <a:ext uri="{FF2B5EF4-FFF2-40B4-BE49-F238E27FC236}">
              <a16:creationId xmlns:a16="http://schemas.microsoft.com/office/drawing/2014/main" id="{00000000-0008-0000-0200-00004D14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198" name="AutoShape 248" descr="BBG 1.PNG">
          <a:extLst>
            <a:ext uri="{FF2B5EF4-FFF2-40B4-BE49-F238E27FC236}">
              <a16:creationId xmlns:a16="http://schemas.microsoft.com/office/drawing/2014/main" id="{00000000-0008-0000-0200-00004E14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199" name="AutoShape 249" descr="OMAS信息流.png">
          <a:extLst>
            <a:ext uri="{FF2B5EF4-FFF2-40B4-BE49-F238E27FC236}">
              <a16:creationId xmlns:a16="http://schemas.microsoft.com/office/drawing/2014/main" id="{00000000-0008-0000-0200-00004F14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00" name="AutoShape 250" descr="西安经发.PNG">
          <a:extLst>
            <a:ext uri="{FF2B5EF4-FFF2-40B4-BE49-F238E27FC236}">
              <a16:creationId xmlns:a16="http://schemas.microsoft.com/office/drawing/2014/main" id="{00000000-0008-0000-0200-00005014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01" name="AutoShape 251" descr="西安经发2.PNG">
          <a:extLst>
            <a:ext uri="{FF2B5EF4-FFF2-40B4-BE49-F238E27FC236}">
              <a16:creationId xmlns:a16="http://schemas.microsoft.com/office/drawing/2014/main" id="{00000000-0008-0000-0200-00005114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202" name="AutoShape 252" descr="image.png">
          <a:extLst>
            <a:ext uri="{FF2B5EF4-FFF2-40B4-BE49-F238E27FC236}">
              <a16:creationId xmlns:a16="http://schemas.microsoft.com/office/drawing/2014/main" id="{00000000-0008-0000-0200-00005214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03" name="AutoShape 253" descr="SA1.png">
          <a:extLst>
            <a:ext uri="{FF2B5EF4-FFF2-40B4-BE49-F238E27FC236}">
              <a16:creationId xmlns:a16="http://schemas.microsoft.com/office/drawing/2014/main" id="{00000000-0008-0000-0200-00005314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204" name="AutoShape 254" descr="SA2.png">
          <a:extLst>
            <a:ext uri="{FF2B5EF4-FFF2-40B4-BE49-F238E27FC236}">
              <a16:creationId xmlns:a16="http://schemas.microsoft.com/office/drawing/2014/main" id="{00000000-0008-0000-0200-00005414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05" name="AutoShape 255" descr="BBG2.PNG">
          <a:extLst>
            <a:ext uri="{FF2B5EF4-FFF2-40B4-BE49-F238E27FC236}">
              <a16:creationId xmlns:a16="http://schemas.microsoft.com/office/drawing/2014/main" id="{00000000-0008-0000-0200-00005514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06" name="AutoShape 256" descr="Project Tianfu Source 分行联动新闻稿.png">
          <a:extLst>
            <a:ext uri="{FF2B5EF4-FFF2-40B4-BE49-F238E27FC236}">
              <a16:creationId xmlns:a16="http://schemas.microsoft.com/office/drawing/2014/main" id="{00000000-0008-0000-0200-00005614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07" name="AutoShape 257" descr="BBG1.PNG">
          <a:extLst>
            <a:ext uri="{FF2B5EF4-FFF2-40B4-BE49-F238E27FC236}">
              <a16:creationId xmlns:a16="http://schemas.microsoft.com/office/drawing/2014/main" id="{00000000-0008-0000-0200-00005714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208" name="AutoShape 258" descr="都江堰城投OMAS.png">
          <a:extLst>
            <a:ext uri="{FF2B5EF4-FFF2-40B4-BE49-F238E27FC236}">
              <a16:creationId xmlns:a16="http://schemas.microsoft.com/office/drawing/2014/main" id="{00000000-0008-0000-0200-00005814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09" name="AutoShape 259" descr="SA1.png">
          <a:extLst>
            <a:ext uri="{FF2B5EF4-FFF2-40B4-BE49-F238E27FC236}">
              <a16:creationId xmlns:a16="http://schemas.microsoft.com/office/drawing/2014/main" id="{00000000-0008-0000-0200-00005914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210" name="AutoShape 260" descr="SA2.png">
          <a:extLst>
            <a:ext uri="{FF2B5EF4-FFF2-40B4-BE49-F238E27FC236}">
              <a16:creationId xmlns:a16="http://schemas.microsoft.com/office/drawing/2014/main" id="{00000000-0008-0000-0200-00005A14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211" name="AutoShape 261" descr="ebffb265ed7765674066d0e94d32f6e.png">
          <a:extLst>
            <a:ext uri="{FF2B5EF4-FFF2-40B4-BE49-F238E27FC236}">
              <a16:creationId xmlns:a16="http://schemas.microsoft.com/office/drawing/2014/main" id="{00000000-0008-0000-0200-00005B140000}"/>
            </a:ext>
          </a:extLst>
        </xdr:cNvPr>
        <xdr:cNvSpPr>
          <a:spLocks noChangeAspect="1" noChangeArrowheads="1"/>
        </xdr:cNvSpPr>
      </xdr:nvSpPr>
      <xdr:spPr bwMode="auto">
        <a:xfrm>
          <a:off x="11302365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212" name="AutoShape 262" descr="image.png">
          <a:extLst>
            <a:ext uri="{FF2B5EF4-FFF2-40B4-BE49-F238E27FC236}">
              <a16:creationId xmlns:a16="http://schemas.microsoft.com/office/drawing/2014/main" id="{00000000-0008-0000-0200-00005C14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13" name="AutoShape 263" descr="SA1.png">
          <a:extLst>
            <a:ext uri="{FF2B5EF4-FFF2-40B4-BE49-F238E27FC236}">
              <a16:creationId xmlns:a16="http://schemas.microsoft.com/office/drawing/2014/main" id="{00000000-0008-0000-0200-00005D14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14" name="AutoShape 264" descr="BBG2.PNG">
          <a:extLst>
            <a:ext uri="{FF2B5EF4-FFF2-40B4-BE49-F238E27FC236}">
              <a16:creationId xmlns:a16="http://schemas.microsoft.com/office/drawing/2014/main" id="{00000000-0008-0000-0200-00005E14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15" name="AutoShape 265" descr="poster.png">
          <a:extLst>
            <a:ext uri="{FF2B5EF4-FFF2-40B4-BE49-F238E27FC236}">
              <a16:creationId xmlns:a16="http://schemas.microsoft.com/office/drawing/2014/main" id="{00000000-0008-0000-0200-00005F140000}"/>
            </a:ext>
          </a:extLst>
        </xdr:cNvPr>
        <xdr:cNvSpPr>
          <a:spLocks noChangeAspect="1" noChangeArrowheads="1"/>
        </xdr:cNvSpPr>
      </xdr:nvSpPr>
      <xdr:spPr bwMode="auto">
        <a:xfrm>
          <a:off x="6940867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16" name="AutoShape 266" descr="BBG1.PNG">
          <a:extLst>
            <a:ext uri="{FF2B5EF4-FFF2-40B4-BE49-F238E27FC236}">
              <a16:creationId xmlns:a16="http://schemas.microsoft.com/office/drawing/2014/main" id="{00000000-0008-0000-0200-00006014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217" name="AutoShape 267" descr="OMAS.png">
          <a:extLst>
            <a:ext uri="{FF2B5EF4-FFF2-40B4-BE49-F238E27FC236}">
              <a16:creationId xmlns:a16="http://schemas.microsoft.com/office/drawing/2014/main" id="{00000000-0008-0000-0200-00006114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18" name="AutoShape 268" descr="Snipaste_2023-12-05_10-53-38.png">
          <a:extLst>
            <a:ext uri="{FF2B5EF4-FFF2-40B4-BE49-F238E27FC236}">
              <a16:creationId xmlns:a16="http://schemas.microsoft.com/office/drawing/2014/main" id="{00000000-0008-0000-0200-000062140000}"/>
            </a:ext>
          </a:extLst>
        </xdr:cNvPr>
        <xdr:cNvSpPr>
          <a:spLocks noChangeAspect="1" noChangeArrowheads="1"/>
        </xdr:cNvSpPr>
      </xdr:nvSpPr>
      <xdr:spPr bwMode="auto">
        <a:xfrm>
          <a:off x="6873240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19" name="AutoShape 269" descr="ceda201c2ff5b1145b62933b256fac4.png">
          <a:extLst>
            <a:ext uri="{FF2B5EF4-FFF2-40B4-BE49-F238E27FC236}">
              <a16:creationId xmlns:a16="http://schemas.microsoft.com/office/drawing/2014/main" id="{00000000-0008-0000-0200-000063140000}"/>
            </a:ext>
          </a:extLst>
        </xdr:cNvPr>
        <xdr:cNvSpPr>
          <a:spLocks noChangeAspect="1" noChangeArrowheads="1"/>
        </xdr:cNvSpPr>
      </xdr:nvSpPr>
      <xdr:spPr bwMode="auto">
        <a:xfrm>
          <a:off x="6940867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20" name="AutoShape 270" descr="Snipaste_2023-12-05_10-39-31.png">
          <a:extLst>
            <a:ext uri="{FF2B5EF4-FFF2-40B4-BE49-F238E27FC236}">
              <a16:creationId xmlns:a16="http://schemas.microsoft.com/office/drawing/2014/main" id="{00000000-0008-0000-0200-000064140000}"/>
            </a:ext>
          </a:extLst>
        </xdr:cNvPr>
        <xdr:cNvSpPr>
          <a:spLocks noChangeAspect="1" noChangeArrowheads="1"/>
        </xdr:cNvSpPr>
      </xdr:nvSpPr>
      <xdr:spPr bwMode="auto">
        <a:xfrm>
          <a:off x="1122521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221" name="AutoShape 271" descr="a93e849e84dba7ae6b73febcb3cbc6e.jpg">
          <a:extLst>
            <a:ext uri="{FF2B5EF4-FFF2-40B4-BE49-F238E27FC236}">
              <a16:creationId xmlns:a16="http://schemas.microsoft.com/office/drawing/2014/main" id="{00000000-0008-0000-0200-000065140000}"/>
            </a:ext>
          </a:extLst>
        </xdr:cNvPr>
        <xdr:cNvSpPr>
          <a:spLocks noChangeAspect="1" noChangeArrowheads="1"/>
        </xdr:cNvSpPr>
      </xdr:nvSpPr>
      <xdr:spPr bwMode="auto">
        <a:xfrm>
          <a:off x="1130236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222" name="AutoShape 272" descr="OMAS capscreen 1.png">
          <a:extLst>
            <a:ext uri="{FF2B5EF4-FFF2-40B4-BE49-F238E27FC236}">
              <a16:creationId xmlns:a16="http://schemas.microsoft.com/office/drawing/2014/main" id="{00000000-0008-0000-0200-000066140000}"/>
            </a:ext>
          </a:extLst>
        </xdr:cNvPr>
        <xdr:cNvSpPr>
          <a:spLocks noChangeAspect="1" noChangeArrowheads="1"/>
        </xdr:cNvSpPr>
      </xdr:nvSpPr>
      <xdr:spPr bwMode="auto">
        <a:xfrm>
          <a:off x="1183862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5223" name="AutoShape 273" descr="OMAS capscreen 2.png">
          <a:extLst>
            <a:ext uri="{FF2B5EF4-FFF2-40B4-BE49-F238E27FC236}">
              <a16:creationId xmlns:a16="http://schemas.microsoft.com/office/drawing/2014/main" id="{00000000-0008-0000-0200-000067140000}"/>
            </a:ext>
          </a:extLst>
        </xdr:cNvPr>
        <xdr:cNvSpPr>
          <a:spLocks noChangeAspect="1" noChangeArrowheads="1"/>
        </xdr:cNvSpPr>
      </xdr:nvSpPr>
      <xdr:spPr bwMode="auto">
        <a:xfrm>
          <a:off x="1187005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24" name="AutoShape 274" descr="建设银行1.png">
          <a:extLst>
            <a:ext uri="{FF2B5EF4-FFF2-40B4-BE49-F238E27FC236}">
              <a16:creationId xmlns:a16="http://schemas.microsoft.com/office/drawing/2014/main" id="{00000000-0008-0000-0200-000068140000}"/>
            </a:ext>
          </a:extLst>
        </xdr:cNvPr>
        <xdr:cNvSpPr>
          <a:spLocks noChangeAspect="1" noChangeArrowheads="1"/>
        </xdr:cNvSpPr>
      </xdr:nvSpPr>
      <xdr:spPr bwMode="auto">
        <a:xfrm>
          <a:off x="6873240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3</xdr:row>
      <xdr:rowOff>0</xdr:rowOff>
    </xdr:from>
    <xdr:to>
      <xdr:col>50</xdr:col>
      <xdr:colOff>619125</xdr:colOff>
      <xdr:row>4</xdr:row>
      <xdr:rowOff>104775</xdr:rowOff>
    </xdr:to>
    <xdr:sp macro="" textlink="">
      <xdr:nvSpPr>
        <xdr:cNvPr id="5225" name="AutoShape 275" descr="擷取2.PNG">
          <a:extLst>
            <a:ext uri="{FF2B5EF4-FFF2-40B4-BE49-F238E27FC236}">
              <a16:creationId xmlns:a16="http://schemas.microsoft.com/office/drawing/2014/main" id="{00000000-0008-0000-0200-000069140000}"/>
            </a:ext>
          </a:extLst>
        </xdr:cNvPr>
        <xdr:cNvSpPr>
          <a:spLocks noChangeAspect="1" noChangeArrowheads="1"/>
        </xdr:cNvSpPr>
      </xdr:nvSpPr>
      <xdr:spPr bwMode="auto">
        <a:xfrm>
          <a:off x="690467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3</xdr:row>
      <xdr:rowOff>0</xdr:rowOff>
    </xdr:from>
    <xdr:to>
      <xdr:col>51</xdr:col>
      <xdr:colOff>257175</xdr:colOff>
      <xdr:row>4</xdr:row>
      <xdr:rowOff>104775</xdr:rowOff>
    </xdr:to>
    <xdr:sp macro="" textlink="">
      <xdr:nvSpPr>
        <xdr:cNvPr id="5226" name="AutoShape 276" descr="擷取4.PNG">
          <a:extLst>
            <a:ext uri="{FF2B5EF4-FFF2-40B4-BE49-F238E27FC236}">
              <a16:creationId xmlns:a16="http://schemas.microsoft.com/office/drawing/2014/main" id="{00000000-0008-0000-0200-00006A140000}"/>
            </a:ext>
          </a:extLst>
        </xdr:cNvPr>
        <xdr:cNvSpPr>
          <a:spLocks noChangeAspect="1" noChangeArrowheads="1"/>
        </xdr:cNvSpPr>
      </xdr:nvSpPr>
      <xdr:spPr bwMode="auto">
        <a:xfrm>
          <a:off x="693610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27" name="AutoShape 277" descr="5284da6c5fb9322d6e50205b8b87376.png">
          <a:extLst>
            <a:ext uri="{FF2B5EF4-FFF2-40B4-BE49-F238E27FC236}">
              <a16:creationId xmlns:a16="http://schemas.microsoft.com/office/drawing/2014/main" id="{00000000-0008-0000-0200-00006B140000}"/>
            </a:ext>
          </a:extLst>
        </xdr:cNvPr>
        <xdr:cNvSpPr>
          <a:spLocks noChangeAspect="1" noChangeArrowheads="1"/>
        </xdr:cNvSpPr>
      </xdr:nvSpPr>
      <xdr:spPr bwMode="auto">
        <a:xfrm>
          <a:off x="694086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5228" name="AutoShape 278" descr="30aed5d855cae9cf7638088a698d3d6.png">
          <a:extLst>
            <a:ext uri="{FF2B5EF4-FFF2-40B4-BE49-F238E27FC236}">
              <a16:creationId xmlns:a16="http://schemas.microsoft.com/office/drawing/2014/main" id="{00000000-0008-0000-0200-00006C140000}"/>
            </a:ext>
          </a:extLst>
        </xdr:cNvPr>
        <xdr:cNvSpPr>
          <a:spLocks noChangeAspect="1" noChangeArrowheads="1"/>
        </xdr:cNvSpPr>
      </xdr:nvSpPr>
      <xdr:spPr bwMode="auto">
        <a:xfrm>
          <a:off x="6972300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628650</xdr:colOff>
      <xdr:row>3</xdr:row>
      <xdr:rowOff>0</xdr:rowOff>
    </xdr:from>
    <xdr:to>
      <xdr:col>51</xdr:col>
      <xdr:colOff>933450</xdr:colOff>
      <xdr:row>4</xdr:row>
      <xdr:rowOff>104775</xdr:rowOff>
    </xdr:to>
    <xdr:sp macro="" textlink="">
      <xdr:nvSpPr>
        <xdr:cNvPr id="5229" name="AutoShape 279" descr="e77bc65ee845d26ce92cf229441471f.png">
          <a:extLst>
            <a:ext uri="{FF2B5EF4-FFF2-40B4-BE49-F238E27FC236}">
              <a16:creationId xmlns:a16="http://schemas.microsoft.com/office/drawing/2014/main" id="{00000000-0008-0000-0200-00006D140000}"/>
            </a:ext>
          </a:extLst>
        </xdr:cNvPr>
        <xdr:cNvSpPr>
          <a:spLocks noChangeAspect="1" noChangeArrowheads="1"/>
        </xdr:cNvSpPr>
      </xdr:nvSpPr>
      <xdr:spPr bwMode="auto">
        <a:xfrm>
          <a:off x="700373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30" name="AutoShape 280" descr="擷取3.PNG">
          <a:extLst>
            <a:ext uri="{FF2B5EF4-FFF2-40B4-BE49-F238E27FC236}">
              <a16:creationId xmlns:a16="http://schemas.microsoft.com/office/drawing/2014/main" id="{00000000-0008-0000-0200-00006E140000}"/>
            </a:ext>
          </a:extLst>
        </xdr:cNvPr>
        <xdr:cNvSpPr>
          <a:spLocks noChangeAspect="1" noChangeArrowheads="1"/>
        </xdr:cNvSpPr>
      </xdr:nvSpPr>
      <xdr:spPr bwMode="auto">
        <a:xfrm>
          <a:off x="1122521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3</xdr:row>
      <xdr:rowOff>0</xdr:rowOff>
    </xdr:from>
    <xdr:to>
      <xdr:col>63</xdr:col>
      <xdr:colOff>619125</xdr:colOff>
      <xdr:row>4</xdr:row>
      <xdr:rowOff>104775</xdr:rowOff>
    </xdr:to>
    <xdr:sp macro="" textlink="">
      <xdr:nvSpPr>
        <xdr:cNvPr id="5231" name="AutoShape 281" descr="擷取5.PNG">
          <a:extLst>
            <a:ext uri="{FF2B5EF4-FFF2-40B4-BE49-F238E27FC236}">
              <a16:creationId xmlns:a16="http://schemas.microsoft.com/office/drawing/2014/main" id="{00000000-0008-0000-0200-00006F140000}"/>
            </a:ext>
          </a:extLst>
        </xdr:cNvPr>
        <xdr:cNvSpPr>
          <a:spLocks noChangeAspect="1" noChangeArrowheads="1"/>
        </xdr:cNvSpPr>
      </xdr:nvSpPr>
      <xdr:spPr bwMode="auto">
        <a:xfrm>
          <a:off x="1125664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3</xdr:row>
      <xdr:rowOff>0</xdr:rowOff>
    </xdr:from>
    <xdr:to>
      <xdr:col>64</xdr:col>
      <xdr:colOff>161925</xdr:colOff>
      <xdr:row>4</xdr:row>
      <xdr:rowOff>104775</xdr:rowOff>
    </xdr:to>
    <xdr:sp macro="" textlink="">
      <xdr:nvSpPr>
        <xdr:cNvPr id="5232" name="AutoShape 282" descr="擷取.PNG">
          <a:extLst>
            <a:ext uri="{FF2B5EF4-FFF2-40B4-BE49-F238E27FC236}">
              <a16:creationId xmlns:a16="http://schemas.microsoft.com/office/drawing/2014/main" id="{00000000-0008-0000-0200-000070140000}"/>
            </a:ext>
          </a:extLst>
        </xdr:cNvPr>
        <xdr:cNvSpPr>
          <a:spLocks noChangeAspect="1" noChangeArrowheads="1"/>
        </xdr:cNvSpPr>
      </xdr:nvSpPr>
      <xdr:spPr bwMode="auto">
        <a:xfrm>
          <a:off x="1128807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233" name="AutoShape 283" descr="[for review] Project Accord - poster - v2.jpg">
          <a:extLst>
            <a:ext uri="{FF2B5EF4-FFF2-40B4-BE49-F238E27FC236}">
              <a16:creationId xmlns:a16="http://schemas.microsoft.com/office/drawing/2014/main" id="{00000000-0008-0000-0200-000071140000}"/>
            </a:ext>
          </a:extLst>
        </xdr:cNvPr>
        <xdr:cNvSpPr>
          <a:spLocks noChangeAspect="1" noChangeArrowheads="1"/>
        </xdr:cNvSpPr>
      </xdr:nvSpPr>
      <xdr:spPr bwMode="auto">
        <a:xfrm>
          <a:off x="1130236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234" name="AutoShape 284" descr="image.png">
          <a:extLst>
            <a:ext uri="{FF2B5EF4-FFF2-40B4-BE49-F238E27FC236}">
              <a16:creationId xmlns:a16="http://schemas.microsoft.com/office/drawing/2014/main" id="{00000000-0008-0000-0200-000072140000}"/>
            </a:ext>
          </a:extLst>
        </xdr:cNvPr>
        <xdr:cNvSpPr>
          <a:spLocks noChangeAspect="1" noChangeArrowheads="1"/>
        </xdr:cNvSpPr>
      </xdr:nvSpPr>
      <xdr:spPr bwMode="auto">
        <a:xfrm>
          <a:off x="1183862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5235" name="AutoShape 285" descr="image.png">
          <a:extLst>
            <a:ext uri="{FF2B5EF4-FFF2-40B4-BE49-F238E27FC236}">
              <a16:creationId xmlns:a16="http://schemas.microsoft.com/office/drawing/2014/main" id="{00000000-0008-0000-0200-000073140000}"/>
            </a:ext>
          </a:extLst>
        </xdr:cNvPr>
        <xdr:cNvSpPr>
          <a:spLocks noChangeAspect="1" noChangeArrowheads="1"/>
        </xdr:cNvSpPr>
      </xdr:nvSpPr>
      <xdr:spPr bwMode="auto">
        <a:xfrm>
          <a:off x="1187005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5236" name="AutoShape 286" descr="image.png">
          <a:extLst>
            <a:ext uri="{FF2B5EF4-FFF2-40B4-BE49-F238E27FC236}">
              <a16:creationId xmlns:a16="http://schemas.microsoft.com/office/drawing/2014/main" id="{00000000-0008-0000-0200-000074140000}"/>
            </a:ext>
          </a:extLst>
        </xdr:cNvPr>
        <xdr:cNvSpPr>
          <a:spLocks noChangeAspect="1" noChangeArrowheads="1"/>
        </xdr:cNvSpPr>
      </xdr:nvSpPr>
      <xdr:spPr bwMode="auto">
        <a:xfrm>
          <a:off x="1190148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37" name="AutoShape 287" descr="Snipaste_2023-12-05_11-01-49.png">
          <a:extLst>
            <a:ext uri="{FF2B5EF4-FFF2-40B4-BE49-F238E27FC236}">
              <a16:creationId xmlns:a16="http://schemas.microsoft.com/office/drawing/2014/main" id="{00000000-0008-0000-0200-000075140000}"/>
            </a:ext>
          </a:extLst>
        </xdr:cNvPr>
        <xdr:cNvSpPr>
          <a:spLocks noChangeAspect="1" noChangeArrowheads="1"/>
        </xdr:cNvSpPr>
      </xdr:nvSpPr>
      <xdr:spPr bwMode="auto">
        <a:xfrm>
          <a:off x="6873240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38" name="AutoShape 288" descr="957f40d8ec73577ca202d7dbd526c4f.png">
          <a:extLst>
            <a:ext uri="{FF2B5EF4-FFF2-40B4-BE49-F238E27FC236}">
              <a16:creationId xmlns:a16="http://schemas.microsoft.com/office/drawing/2014/main" id="{00000000-0008-0000-0200-000076140000}"/>
            </a:ext>
          </a:extLst>
        </xdr:cNvPr>
        <xdr:cNvSpPr>
          <a:spLocks noChangeAspect="1" noChangeArrowheads="1"/>
        </xdr:cNvSpPr>
      </xdr:nvSpPr>
      <xdr:spPr bwMode="auto">
        <a:xfrm>
          <a:off x="6940867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39" name="AutoShape 289" descr="Snipaste_2023-12-05_11-01-15.png">
          <a:extLst>
            <a:ext uri="{FF2B5EF4-FFF2-40B4-BE49-F238E27FC236}">
              <a16:creationId xmlns:a16="http://schemas.microsoft.com/office/drawing/2014/main" id="{00000000-0008-0000-0200-000077140000}"/>
            </a:ext>
          </a:extLst>
        </xdr:cNvPr>
        <xdr:cNvSpPr>
          <a:spLocks noChangeAspect="1" noChangeArrowheads="1"/>
        </xdr:cNvSpPr>
      </xdr:nvSpPr>
      <xdr:spPr bwMode="auto">
        <a:xfrm>
          <a:off x="1122521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240" name="AutoShape 290" descr="978181bb81286bfc6306654ef7679f6.jpg">
          <a:extLst>
            <a:ext uri="{FF2B5EF4-FFF2-40B4-BE49-F238E27FC236}">
              <a16:creationId xmlns:a16="http://schemas.microsoft.com/office/drawing/2014/main" id="{00000000-0008-0000-0200-000078140000}"/>
            </a:ext>
          </a:extLst>
        </xdr:cNvPr>
        <xdr:cNvSpPr>
          <a:spLocks noChangeAspect="1" noChangeArrowheads="1"/>
        </xdr:cNvSpPr>
      </xdr:nvSpPr>
      <xdr:spPr bwMode="auto">
        <a:xfrm>
          <a:off x="11302365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241" name="AutoShape 291" descr="OMAS capscreen 2.png">
          <a:extLst>
            <a:ext uri="{FF2B5EF4-FFF2-40B4-BE49-F238E27FC236}">
              <a16:creationId xmlns:a16="http://schemas.microsoft.com/office/drawing/2014/main" id="{00000000-0008-0000-0200-000079140000}"/>
            </a:ext>
          </a:extLst>
        </xdr:cNvPr>
        <xdr:cNvSpPr>
          <a:spLocks noChangeAspect="1" noChangeArrowheads="1"/>
        </xdr:cNvSpPr>
      </xdr:nvSpPr>
      <xdr:spPr bwMode="auto">
        <a:xfrm>
          <a:off x="1183862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5242" name="AutoShape 292" descr="OMAS capscreen 1.png">
          <a:extLst>
            <a:ext uri="{FF2B5EF4-FFF2-40B4-BE49-F238E27FC236}">
              <a16:creationId xmlns:a16="http://schemas.microsoft.com/office/drawing/2014/main" id="{00000000-0008-0000-0200-00007A140000}"/>
            </a:ext>
          </a:extLst>
        </xdr:cNvPr>
        <xdr:cNvSpPr>
          <a:spLocks noChangeAspect="1" noChangeArrowheads="1"/>
        </xdr:cNvSpPr>
      </xdr:nvSpPr>
      <xdr:spPr bwMode="auto">
        <a:xfrm>
          <a:off x="11870055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5243" name="AutoShape 293" descr="OMAS capscreen 3.png">
          <a:extLst>
            <a:ext uri="{FF2B5EF4-FFF2-40B4-BE49-F238E27FC236}">
              <a16:creationId xmlns:a16="http://schemas.microsoft.com/office/drawing/2014/main" id="{00000000-0008-0000-0200-00007B140000}"/>
            </a:ext>
          </a:extLst>
        </xdr:cNvPr>
        <xdr:cNvSpPr>
          <a:spLocks noChangeAspect="1" noChangeArrowheads="1"/>
        </xdr:cNvSpPr>
      </xdr:nvSpPr>
      <xdr:spPr bwMode="auto">
        <a:xfrm>
          <a:off x="11901487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44" name="AutoShape 294" descr="JNCJ2.PNG">
          <a:extLst>
            <a:ext uri="{FF2B5EF4-FFF2-40B4-BE49-F238E27FC236}">
              <a16:creationId xmlns:a16="http://schemas.microsoft.com/office/drawing/2014/main" id="{00000000-0008-0000-0200-00007C140000}"/>
            </a:ext>
          </a:extLst>
        </xdr:cNvPr>
        <xdr:cNvSpPr>
          <a:spLocks noChangeAspect="1" noChangeArrowheads="1"/>
        </xdr:cNvSpPr>
      </xdr:nvSpPr>
      <xdr:spPr bwMode="auto">
        <a:xfrm>
          <a:off x="68732400"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45" name="AutoShape 295" descr="JNCJ.jpg">
          <a:extLst>
            <a:ext uri="{FF2B5EF4-FFF2-40B4-BE49-F238E27FC236}">
              <a16:creationId xmlns:a16="http://schemas.microsoft.com/office/drawing/2014/main" id="{00000000-0008-0000-0200-00007D140000}"/>
            </a:ext>
          </a:extLst>
        </xdr:cNvPr>
        <xdr:cNvSpPr>
          <a:spLocks noChangeAspect="1" noChangeArrowheads="1"/>
        </xdr:cNvSpPr>
      </xdr:nvSpPr>
      <xdr:spPr bwMode="auto">
        <a:xfrm>
          <a:off x="6940867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5246" name="AutoShape 296" descr="JNCJ OMAS.png">
          <a:extLst>
            <a:ext uri="{FF2B5EF4-FFF2-40B4-BE49-F238E27FC236}">
              <a16:creationId xmlns:a16="http://schemas.microsoft.com/office/drawing/2014/main" id="{00000000-0008-0000-0200-00007E140000}"/>
            </a:ext>
          </a:extLst>
        </xdr:cNvPr>
        <xdr:cNvSpPr>
          <a:spLocks noChangeAspect="1" noChangeArrowheads="1"/>
        </xdr:cNvSpPr>
      </xdr:nvSpPr>
      <xdr:spPr bwMode="auto">
        <a:xfrm>
          <a:off x="69723000"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47" name="AutoShape 297" descr="JNCJ.PNG">
          <a:extLst>
            <a:ext uri="{FF2B5EF4-FFF2-40B4-BE49-F238E27FC236}">
              <a16:creationId xmlns:a16="http://schemas.microsoft.com/office/drawing/2014/main" id="{00000000-0008-0000-0200-00007F140000}"/>
            </a:ext>
          </a:extLst>
        </xdr:cNvPr>
        <xdr:cNvSpPr>
          <a:spLocks noChangeAspect="1" noChangeArrowheads="1"/>
        </xdr:cNvSpPr>
      </xdr:nvSpPr>
      <xdr:spPr bwMode="auto">
        <a:xfrm>
          <a:off x="11225212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248" name="AutoShape 298" descr="JNCJ OMAS.png">
          <a:extLst>
            <a:ext uri="{FF2B5EF4-FFF2-40B4-BE49-F238E27FC236}">
              <a16:creationId xmlns:a16="http://schemas.microsoft.com/office/drawing/2014/main" id="{00000000-0008-0000-0200-000080140000}"/>
            </a:ext>
          </a:extLst>
        </xdr:cNvPr>
        <xdr:cNvSpPr>
          <a:spLocks noChangeAspect="1" noChangeArrowheads="1"/>
        </xdr:cNvSpPr>
      </xdr:nvSpPr>
      <xdr:spPr bwMode="auto">
        <a:xfrm>
          <a:off x="11838622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49" name="AutoShape 1" descr="螢幕擷取畫面 2023-06-12 181011.jpg">
          <a:extLst>
            <a:ext uri="{FF2B5EF4-FFF2-40B4-BE49-F238E27FC236}">
              <a16:creationId xmlns:a16="http://schemas.microsoft.com/office/drawing/2014/main" id="{00000000-0008-0000-0200-00008114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50" name="AutoShape 2" descr="螢幕擷取畫面 2023-06-12 180938.jpg">
          <a:extLst>
            <a:ext uri="{FF2B5EF4-FFF2-40B4-BE49-F238E27FC236}">
              <a16:creationId xmlns:a16="http://schemas.microsoft.com/office/drawing/2014/main" id="{00000000-0008-0000-0200-00008214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251" name="AutoShape 3" descr="WeChat Image_20230609214557.jpg">
          <a:extLst>
            <a:ext uri="{FF2B5EF4-FFF2-40B4-BE49-F238E27FC236}">
              <a16:creationId xmlns:a16="http://schemas.microsoft.com/office/drawing/2014/main" id="{00000000-0008-0000-0200-00008314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52" name="AutoShape 4" descr="image.png">
          <a:extLst>
            <a:ext uri="{FF2B5EF4-FFF2-40B4-BE49-F238E27FC236}">
              <a16:creationId xmlns:a16="http://schemas.microsoft.com/office/drawing/2014/main" id="{00000000-0008-0000-0200-00008414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253" name="AutoShape 5" descr="image.png">
          <a:extLst>
            <a:ext uri="{FF2B5EF4-FFF2-40B4-BE49-F238E27FC236}">
              <a16:creationId xmlns:a16="http://schemas.microsoft.com/office/drawing/2014/main" id="{00000000-0008-0000-0200-00008514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54" name="AutoShape 6" descr="RP.png">
          <a:extLst>
            <a:ext uri="{FF2B5EF4-FFF2-40B4-BE49-F238E27FC236}">
              <a16:creationId xmlns:a16="http://schemas.microsoft.com/office/drawing/2014/main" id="{00000000-0008-0000-0200-00008614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55" name="AutoShape 7" descr="bcf3341ab06ca162dcf0915c0d1dcab.png">
          <a:extLst>
            <a:ext uri="{FF2B5EF4-FFF2-40B4-BE49-F238E27FC236}">
              <a16:creationId xmlns:a16="http://schemas.microsoft.com/office/drawing/2014/main" id="{00000000-0008-0000-0200-00008714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56" name="AutoShape 8" descr="DES.png">
          <a:extLst>
            <a:ext uri="{FF2B5EF4-FFF2-40B4-BE49-F238E27FC236}">
              <a16:creationId xmlns:a16="http://schemas.microsoft.com/office/drawing/2014/main" id="{00000000-0008-0000-0200-00008814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57" name="AutoShape 9" descr="image.png">
          <a:extLst>
            <a:ext uri="{FF2B5EF4-FFF2-40B4-BE49-F238E27FC236}">
              <a16:creationId xmlns:a16="http://schemas.microsoft.com/office/drawing/2014/main" id="{00000000-0008-0000-0200-00008914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258" name="AutoShape 10" descr="image.png">
          <a:extLst>
            <a:ext uri="{FF2B5EF4-FFF2-40B4-BE49-F238E27FC236}">
              <a16:creationId xmlns:a16="http://schemas.microsoft.com/office/drawing/2014/main" id="{00000000-0008-0000-0200-00008A14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59" name="AutoShape 11" descr="螢幕擷取畫面 2023-04-20 122359.jpg">
          <a:extLst>
            <a:ext uri="{FF2B5EF4-FFF2-40B4-BE49-F238E27FC236}">
              <a16:creationId xmlns:a16="http://schemas.microsoft.com/office/drawing/2014/main" id="{00000000-0008-0000-0200-00008B14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60" name="AutoShape 12" descr="4cd6df5621a9bd7f6cab530eeca6519.png">
          <a:extLst>
            <a:ext uri="{FF2B5EF4-FFF2-40B4-BE49-F238E27FC236}">
              <a16:creationId xmlns:a16="http://schemas.microsoft.com/office/drawing/2014/main" id="{00000000-0008-0000-0200-00008C14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61" name="AutoShape 13" descr="螢幕擷取畫面 2023-04-20 122333.jpg">
          <a:extLst>
            <a:ext uri="{FF2B5EF4-FFF2-40B4-BE49-F238E27FC236}">
              <a16:creationId xmlns:a16="http://schemas.microsoft.com/office/drawing/2014/main" id="{00000000-0008-0000-0200-00008D14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262" name="AutoShape 14" descr="WeChat Image_20230530232411.jpg">
          <a:extLst>
            <a:ext uri="{FF2B5EF4-FFF2-40B4-BE49-F238E27FC236}">
              <a16:creationId xmlns:a16="http://schemas.microsoft.com/office/drawing/2014/main" id="{00000000-0008-0000-0200-00008E14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63" name="AutoShape 15" descr="image.png">
          <a:extLst>
            <a:ext uri="{FF2B5EF4-FFF2-40B4-BE49-F238E27FC236}">
              <a16:creationId xmlns:a16="http://schemas.microsoft.com/office/drawing/2014/main" id="{00000000-0008-0000-0200-00008F14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264" name="AutoShape 16" descr="image.png">
          <a:extLst>
            <a:ext uri="{FF2B5EF4-FFF2-40B4-BE49-F238E27FC236}">
              <a16:creationId xmlns:a16="http://schemas.microsoft.com/office/drawing/2014/main" id="{00000000-0008-0000-0200-00009014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265" name="AutoShape 17" descr="image.png">
          <a:extLst>
            <a:ext uri="{FF2B5EF4-FFF2-40B4-BE49-F238E27FC236}">
              <a16:creationId xmlns:a16="http://schemas.microsoft.com/office/drawing/2014/main" id="{00000000-0008-0000-0200-00009114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66" name="AutoShape 18" descr="REL.png">
          <a:extLst>
            <a:ext uri="{FF2B5EF4-FFF2-40B4-BE49-F238E27FC236}">
              <a16:creationId xmlns:a16="http://schemas.microsoft.com/office/drawing/2014/main" id="{00000000-0008-0000-0200-00009214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67" name="AutoShape 19" descr="image.png">
          <a:extLst>
            <a:ext uri="{FF2B5EF4-FFF2-40B4-BE49-F238E27FC236}">
              <a16:creationId xmlns:a16="http://schemas.microsoft.com/office/drawing/2014/main" id="{00000000-0008-0000-0200-00009314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68" name="AutoShape 20" descr="Des page.png">
          <a:extLst>
            <a:ext uri="{FF2B5EF4-FFF2-40B4-BE49-F238E27FC236}">
              <a16:creationId xmlns:a16="http://schemas.microsoft.com/office/drawing/2014/main" id="{00000000-0008-0000-0200-00009414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69" name="AutoShape 21" descr="image.png">
          <a:extLst>
            <a:ext uri="{FF2B5EF4-FFF2-40B4-BE49-F238E27FC236}">
              <a16:creationId xmlns:a16="http://schemas.microsoft.com/office/drawing/2014/main" id="{00000000-0008-0000-0200-00009514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270" name="AutoShape 22" descr="image.png">
          <a:extLst>
            <a:ext uri="{FF2B5EF4-FFF2-40B4-BE49-F238E27FC236}">
              <a16:creationId xmlns:a16="http://schemas.microsoft.com/office/drawing/2014/main" id="{00000000-0008-0000-0200-00009614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271" name="AutoShape 23" descr="image.png">
          <a:extLst>
            <a:ext uri="{FF2B5EF4-FFF2-40B4-BE49-F238E27FC236}">
              <a16:creationId xmlns:a16="http://schemas.microsoft.com/office/drawing/2014/main" id="{00000000-0008-0000-0200-00009714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72" name="AutoShape 24" descr="螢幕擷取畫面 2023-04-20 122157.jpg">
          <a:extLst>
            <a:ext uri="{FF2B5EF4-FFF2-40B4-BE49-F238E27FC236}">
              <a16:creationId xmlns:a16="http://schemas.microsoft.com/office/drawing/2014/main" id="{00000000-0008-0000-0200-00009814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73" name="AutoShape 25" descr="16bdba4a456f6f13320ffd6cee63e27.png">
          <a:extLst>
            <a:ext uri="{FF2B5EF4-FFF2-40B4-BE49-F238E27FC236}">
              <a16:creationId xmlns:a16="http://schemas.microsoft.com/office/drawing/2014/main" id="{00000000-0008-0000-0200-00009914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74" name="AutoShape 26" descr="螢幕擷取畫面 2023-04-20 122132.jpg">
          <a:extLst>
            <a:ext uri="{FF2B5EF4-FFF2-40B4-BE49-F238E27FC236}">
              <a16:creationId xmlns:a16="http://schemas.microsoft.com/office/drawing/2014/main" id="{00000000-0008-0000-0200-00009A14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275" name="AutoShape 27" descr="WeChat Image_20230404113754.jpg">
          <a:extLst>
            <a:ext uri="{FF2B5EF4-FFF2-40B4-BE49-F238E27FC236}">
              <a16:creationId xmlns:a16="http://schemas.microsoft.com/office/drawing/2014/main" id="{00000000-0008-0000-0200-00009B14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76" name="AutoShape 28" descr="image.png">
          <a:extLst>
            <a:ext uri="{FF2B5EF4-FFF2-40B4-BE49-F238E27FC236}">
              <a16:creationId xmlns:a16="http://schemas.microsoft.com/office/drawing/2014/main" id="{00000000-0008-0000-0200-00009C14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277" name="AutoShape 29" descr="image.png">
          <a:extLst>
            <a:ext uri="{FF2B5EF4-FFF2-40B4-BE49-F238E27FC236}">
              <a16:creationId xmlns:a16="http://schemas.microsoft.com/office/drawing/2014/main" id="{00000000-0008-0000-0200-00009D14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278" name="AutoShape 30" descr="image.png">
          <a:extLst>
            <a:ext uri="{FF2B5EF4-FFF2-40B4-BE49-F238E27FC236}">
              <a16:creationId xmlns:a16="http://schemas.microsoft.com/office/drawing/2014/main" id="{00000000-0008-0000-0200-00009E14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279" name="AutoShape 31" descr="image.png">
          <a:extLst>
            <a:ext uri="{FF2B5EF4-FFF2-40B4-BE49-F238E27FC236}">
              <a16:creationId xmlns:a16="http://schemas.microsoft.com/office/drawing/2014/main" id="{00000000-0008-0000-0200-00009F14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5280" name="AutoShape 32" descr="image.png">
          <a:extLst>
            <a:ext uri="{FF2B5EF4-FFF2-40B4-BE49-F238E27FC236}">
              <a16:creationId xmlns:a16="http://schemas.microsoft.com/office/drawing/2014/main" id="{00000000-0008-0000-0200-0000A014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3</xdr:row>
      <xdr:rowOff>0</xdr:rowOff>
    </xdr:from>
    <xdr:to>
      <xdr:col>35</xdr:col>
      <xdr:colOff>714375</xdr:colOff>
      <xdr:row>4</xdr:row>
      <xdr:rowOff>104775</xdr:rowOff>
    </xdr:to>
    <xdr:sp macro="" textlink="">
      <xdr:nvSpPr>
        <xdr:cNvPr id="5281" name="AutoShape 33" descr="image.png">
          <a:extLst>
            <a:ext uri="{FF2B5EF4-FFF2-40B4-BE49-F238E27FC236}">
              <a16:creationId xmlns:a16="http://schemas.microsoft.com/office/drawing/2014/main" id="{00000000-0008-0000-0200-0000A114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82" name="AutoShape 34" descr="螢幕擷取畫面 2023-07-13 104223.png">
          <a:extLst>
            <a:ext uri="{FF2B5EF4-FFF2-40B4-BE49-F238E27FC236}">
              <a16:creationId xmlns:a16="http://schemas.microsoft.com/office/drawing/2014/main" id="{00000000-0008-0000-0200-0000A214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283" name="AutoShape 35" descr="2bc00b943d03696ea9162180036b941.png">
          <a:extLst>
            <a:ext uri="{FF2B5EF4-FFF2-40B4-BE49-F238E27FC236}">
              <a16:creationId xmlns:a16="http://schemas.microsoft.com/office/drawing/2014/main" id="{00000000-0008-0000-0200-0000A314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84" name="AutoShape 36" descr="螢幕擷取畫面 2023-07-13 104144.png">
          <a:extLst>
            <a:ext uri="{FF2B5EF4-FFF2-40B4-BE49-F238E27FC236}">
              <a16:creationId xmlns:a16="http://schemas.microsoft.com/office/drawing/2014/main" id="{00000000-0008-0000-0200-0000A414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285" name="AutoShape 37" descr="image.png">
          <a:extLst>
            <a:ext uri="{FF2B5EF4-FFF2-40B4-BE49-F238E27FC236}">
              <a16:creationId xmlns:a16="http://schemas.microsoft.com/office/drawing/2014/main" id="{00000000-0008-0000-0200-0000A514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86" name="AutoShape 38" descr="WeChat Screenshot_20230608102042.png">
          <a:extLst>
            <a:ext uri="{FF2B5EF4-FFF2-40B4-BE49-F238E27FC236}">
              <a16:creationId xmlns:a16="http://schemas.microsoft.com/office/drawing/2014/main" id="{00000000-0008-0000-0200-0000A614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287" name="AutoShape 39" descr="WeChat Screenshot_20230608102123.png">
          <a:extLst>
            <a:ext uri="{FF2B5EF4-FFF2-40B4-BE49-F238E27FC236}">
              <a16:creationId xmlns:a16="http://schemas.microsoft.com/office/drawing/2014/main" id="{00000000-0008-0000-0200-0000A714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288" name="AutoShape 40" descr="WeChat Screenshot_20230608111205.png">
          <a:extLst>
            <a:ext uri="{FF2B5EF4-FFF2-40B4-BE49-F238E27FC236}">
              <a16:creationId xmlns:a16="http://schemas.microsoft.com/office/drawing/2014/main" id="{00000000-0008-0000-0200-0000A814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89" name="AutoShape 41" descr="image.png">
          <a:extLst>
            <a:ext uri="{FF2B5EF4-FFF2-40B4-BE49-F238E27FC236}">
              <a16:creationId xmlns:a16="http://schemas.microsoft.com/office/drawing/2014/main" id="{00000000-0008-0000-0200-0000A914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90" name="AutoShape 42" descr="image.png">
          <a:extLst>
            <a:ext uri="{FF2B5EF4-FFF2-40B4-BE49-F238E27FC236}">
              <a16:creationId xmlns:a16="http://schemas.microsoft.com/office/drawing/2014/main" id="{00000000-0008-0000-0200-0000AA14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291" name="AutoShape 43" descr="e244602885e3d63a5da81bcd7ba57b7.jpg">
          <a:extLst>
            <a:ext uri="{FF2B5EF4-FFF2-40B4-BE49-F238E27FC236}">
              <a16:creationId xmlns:a16="http://schemas.microsoft.com/office/drawing/2014/main" id="{00000000-0008-0000-0200-0000AB14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92" name="AutoShape 44" descr="SA1.png">
          <a:extLst>
            <a:ext uri="{FF2B5EF4-FFF2-40B4-BE49-F238E27FC236}">
              <a16:creationId xmlns:a16="http://schemas.microsoft.com/office/drawing/2014/main" id="{00000000-0008-0000-0200-0000AC14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293" name="AutoShape 45" descr="SA2.png">
          <a:extLst>
            <a:ext uri="{FF2B5EF4-FFF2-40B4-BE49-F238E27FC236}">
              <a16:creationId xmlns:a16="http://schemas.microsoft.com/office/drawing/2014/main" id="{00000000-0008-0000-0200-0000AD14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294" name="AutoShape 46" descr="image (12).png">
          <a:extLst>
            <a:ext uri="{FF2B5EF4-FFF2-40B4-BE49-F238E27FC236}">
              <a16:creationId xmlns:a16="http://schemas.microsoft.com/office/drawing/2014/main" id="{00000000-0008-0000-0200-0000AE14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295" name="AutoShape 47" descr="image.png">
          <a:extLst>
            <a:ext uri="{FF2B5EF4-FFF2-40B4-BE49-F238E27FC236}">
              <a16:creationId xmlns:a16="http://schemas.microsoft.com/office/drawing/2014/main" id="{00000000-0008-0000-0200-0000AF14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96" name="AutoShape 48" descr="CP.png">
          <a:extLst>
            <a:ext uri="{FF2B5EF4-FFF2-40B4-BE49-F238E27FC236}">
              <a16:creationId xmlns:a16="http://schemas.microsoft.com/office/drawing/2014/main" id="{00000000-0008-0000-0200-0000B014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297" name="AutoShape 49" descr="CP 2.png">
          <a:extLst>
            <a:ext uri="{FF2B5EF4-FFF2-40B4-BE49-F238E27FC236}">
              <a16:creationId xmlns:a16="http://schemas.microsoft.com/office/drawing/2014/main" id="{00000000-0008-0000-0200-0000B114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298" name="AutoShape 50" descr="payment.png">
          <a:extLst>
            <a:ext uri="{FF2B5EF4-FFF2-40B4-BE49-F238E27FC236}">
              <a16:creationId xmlns:a16="http://schemas.microsoft.com/office/drawing/2014/main" id="{00000000-0008-0000-0200-0000B214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299" name="AutoShape 51" descr="image.png">
          <a:extLst>
            <a:ext uri="{FF2B5EF4-FFF2-40B4-BE49-F238E27FC236}">
              <a16:creationId xmlns:a16="http://schemas.microsoft.com/office/drawing/2014/main" id="{00000000-0008-0000-0200-0000B314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00" name="AutoShape 52" descr="image.png">
          <a:extLst>
            <a:ext uri="{FF2B5EF4-FFF2-40B4-BE49-F238E27FC236}">
              <a16:creationId xmlns:a16="http://schemas.microsoft.com/office/drawing/2014/main" id="{00000000-0008-0000-0200-0000B414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01" name="AutoShape 53" descr="image.png">
          <a:extLst>
            <a:ext uri="{FF2B5EF4-FFF2-40B4-BE49-F238E27FC236}">
              <a16:creationId xmlns:a16="http://schemas.microsoft.com/office/drawing/2014/main" id="{00000000-0008-0000-0200-0000B514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302" name="AutoShape 54" descr="image.png">
          <a:extLst>
            <a:ext uri="{FF2B5EF4-FFF2-40B4-BE49-F238E27FC236}">
              <a16:creationId xmlns:a16="http://schemas.microsoft.com/office/drawing/2014/main" id="{00000000-0008-0000-0200-0000B614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03" name="AutoShape 55" descr="image.png">
          <a:extLst>
            <a:ext uri="{FF2B5EF4-FFF2-40B4-BE49-F238E27FC236}">
              <a16:creationId xmlns:a16="http://schemas.microsoft.com/office/drawing/2014/main" id="{00000000-0008-0000-0200-0000B714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04" name="AutoShape 56" descr="0186cfdbb71fd37c0fdde8ebd2f59b2.png">
          <a:extLst>
            <a:ext uri="{FF2B5EF4-FFF2-40B4-BE49-F238E27FC236}">
              <a16:creationId xmlns:a16="http://schemas.microsoft.com/office/drawing/2014/main" id="{00000000-0008-0000-0200-0000B814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05" name="AutoShape 57" descr="image.png">
          <a:extLst>
            <a:ext uri="{FF2B5EF4-FFF2-40B4-BE49-F238E27FC236}">
              <a16:creationId xmlns:a16="http://schemas.microsoft.com/office/drawing/2014/main" id="{00000000-0008-0000-0200-0000B914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06" name="AutoShape 58" descr="image.png">
          <a:extLst>
            <a:ext uri="{FF2B5EF4-FFF2-40B4-BE49-F238E27FC236}">
              <a16:creationId xmlns:a16="http://schemas.microsoft.com/office/drawing/2014/main" id="{00000000-0008-0000-0200-0000BA14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07" name="AutoShape 59" descr="image.png">
          <a:extLst>
            <a:ext uri="{FF2B5EF4-FFF2-40B4-BE49-F238E27FC236}">
              <a16:creationId xmlns:a16="http://schemas.microsoft.com/office/drawing/2014/main" id="{00000000-0008-0000-0200-0000BB14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08" name="AutoShape 60" descr="image.png">
          <a:extLst>
            <a:ext uri="{FF2B5EF4-FFF2-40B4-BE49-F238E27FC236}">
              <a16:creationId xmlns:a16="http://schemas.microsoft.com/office/drawing/2014/main" id="{00000000-0008-0000-0200-0000BC14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09" name="AutoShape 61" descr="螢幕擷取畫面 2023-06-05 153612.jpg">
          <a:extLst>
            <a:ext uri="{FF2B5EF4-FFF2-40B4-BE49-F238E27FC236}">
              <a16:creationId xmlns:a16="http://schemas.microsoft.com/office/drawing/2014/main" id="{00000000-0008-0000-0200-0000BD14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10" name="AutoShape 62" descr="螢幕擷取畫面 2023-06-05 153503.jpg">
          <a:extLst>
            <a:ext uri="{FF2B5EF4-FFF2-40B4-BE49-F238E27FC236}">
              <a16:creationId xmlns:a16="http://schemas.microsoft.com/office/drawing/2014/main" id="{00000000-0008-0000-0200-0000BE14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311" name="AutoShape 63" descr="ec17ffc60f4f7b0e1789306ff9dfdd4.jpg">
          <a:extLst>
            <a:ext uri="{FF2B5EF4-FFF2-40B4-BE49-F238E27FC236}">
              <a16:creationId xmlns:a16="http://schemas.microsoft.com/office/drawing/2014/main" id="{00000000-0008-0000-0200-0000BF14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12" name="AutoShape 64" descr="CP.png">
          <a:extLst>
            <a:ext uri="{FF2B5EF4-FFF2-40B4-BE49-F238E27FC236}">
              <a16:creationId xmlns:a16="http://schemas.microsoft.com/office/drawing/2014/main" id="{00000000-0008-0000-0200-0000C014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13" name="AutoShape 65" descr="费用支付.png">
          <a:extLst>
            <a:ext uri="{FF2B5EF4-FFF2-40B4-BE49-F238E27FC236}">
              <a16:creationId xmlns:a16="http://schemas.microsoft.com/office/drawing/2014/main" id="{00000000-0008-0000-0200-0000C114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14" name="AutoShape 66" descr="image.png">
          <a:extLst>
            <a:ext uri="{FF2B5EF4-FFF2-40B4-BE49-F238E27FC236}">
              <a16:creationId xmlns:a16="http://schemas.microsoft.com/office/drawing/2014/main" id="{00000000-0008-0000-0200-0000C214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15" name="AutoShape 67" descr="image.png">
          <a:extLst>
            <a:ext uri="{FF2B5EF4-FFF2-40B4-BE49-F238E27FC236}">
              <a16:creationId xmlns:a16="http://schemas.microsoft.com/office/drawing/2014/main" id="{00000000-0008-0000-0200-0000C314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316" name="AutoShape 68" descr="image.png">
          <a:extLst>
            <a:ext uri="{FF2B5EF4-FFF2-40B4-BE49-F238E27FC236}">
              <a16:creationId xmlns:a16="http://schemas.microsoft.com/office/drawing/2014/main" id="{00000000-0008-0000-0200-0000C414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17" name="AutoShape 69" descr="image.png">
          <a:extLst>
            <a:ext uri="{FF2B5EF4-FFF2-40B4-BE49-F238E27FC236}">
              <a16:creationId xmlns:a16="http://schemas.microsoft.com/office/drawing/2014/main" id="{00000000-0008-0000-0200-0000C514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18" name="AutoShape 70" descr="image.png">
          <a:extLst>
            <a:ext uri="{FF2B5EF4-FFF2-40B4-BE49-F238E27FC236}">
              <a16:creationId xmlns:a16="http://schemas.microsoft.com/office/drawing/2014/main" id="{00000000-0008-0000-0200-0000C614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19" name="AutoShape 71" descr="image.png">
          <a:extLst>
            <a:ext uri="{FF2B5EF4-FFF2-40B4-BE49-F238E27FC236}">
              <a16:creationId xmlns:a16="http://schemas.microsoft.com/office/drawing/2014/main" id="{00000000-0008-0000-0200-0000C714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320" name="AutoShape 72" descr="image.png">
          <a:extLst>
            <a:ext uri="{FF2B5EF4-FFF2-40B4-BE49-F238E27FC236}">
              <a16:creationId xmlns:a16="http://schemas.microsoft.com/office/drawing/2014/main" id="{00000000-0008-0000-0200-0000C814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21" name="AutoShape 73" descr="Snipaste_2023-06-21_19-27-42.png">
          <a:extLst>
            <a:ext uri="{FF2B5EF4-FFF2-40B4-BE49-F238E27FC236}">
              <a16:creationId xmlns:a16="http://schemas.microsoft.com/office/drawing/2014/main" id="{00000000-0008-0000-0200-0000C914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22" name="AutoShape 74" descr="6383a01c937cb2275ee6b499d6ea405.png">
          <a:extLst>
            <a:ext uri="{FF2B5EF4-FFF2-40B4-BE49-F238E27FC236}">
              <a16:creationId xmlns:a16="http://schemas.microsoft.com/office/drawing/2014/main" id="{00000000-0008-0000-0200-0000CA14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5323" name="AutoShape 75" descr="25a876e3d83a3cd51430a9dcd4c1630.png">
          <a:extLst>
            <a:ext uri="{FF2B5EF4-FFF2-40B4-BE49-F238E27FC236}">
              <a16:creationId xmlns:a16="http://schemas.microsoft.com/office/drawing/2014/main" id="{00000000-0008-0000-0200-0000CB14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24" name="AutoShape 76" descr="Snipaste_2023-06-21_19-27-12.png">
          <a:extLst>
            <a:ext uri="{FF2B5EF4-FFF2-40B4-BE49-F238E27FC236}">
              <a16:creationId xmlns:a16="http://schemas.microsoft.com/office/drawing/2014/main" id="{00000000-0008-0000-0200-0000CC14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25" name="AutoShape 77" descr="image.png">
          <a:extLst>
            <a:ext uri="{FF2B5EF4-FFF2-40B4-BE49-F238E27FC236}">
              <a16:creationId xmlns:a16="http://schemas.microsoft.com/office/drawing/2014/main" id="{00000000-0008-0000-0200-0000CD14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26" name="AutoShape 78" descr="image.png">
          <a:extLst>
            <a:ext uri="{FF2B5EF4-FFF2-40B4-BE49-F238E27FC236}">
              <a16:creationId xmlns:a16="http://schemas.microsoft.com/office/drawing/2014/main" id="{00000000-0008-0000-0200-0000CE14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27" name="AutoShape 79" descr="image.png">
          <a:extLst>
            <a:ext uri="{FF2B5EF4-FFF2-40B4-BE49-F238E27FC236}">
              <a16:creationId xmlns:a16="http://schemas.microsoft.com/office/drawing/2014/main" id="{00000000-0008-0000-0200-0000CF14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28" name="AutoShape 80" descr="螢幕擷取畫面 2023-04-20 124356.jpg">
          <a:extLst>
            <a:ext uri="{FF2B5EF4-FFF2-40B4-BE49-F238E27FC236}">
              <a16:creationId xmlns:a16="http://schemas.microsoft.com/office/drawing/2014/main" id="{00000000-0008-0000-0200-0000D014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29" name="AutoShape 81" descr="0305972532e1703b828a4d7871489a4.png">
          <a:extLst>
            <a:ext uri="{FF2B5EF4-FFF2-40B4-BE49-F238E27FC236}">
              <a16:creationId xmlns:a16="http://schemas.microsoft.com/office/drawing/2014/main" id="{00000000-0008-0000-0200-0000D114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30" name="AutoShape 82" descr="螢幕擷取畫面 2023-04-20 124334.jpg">
          <a:extLst>
            <a:ext uri="{FF2B5EF4-FFF2-40B4-BE49-F238E27FC236}">
              <a16:creationId xmlns:a16="http://schemas.microsoft.com/office/drawing/2014/main" id="{00000000-0008-0000-0200-0000D214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31" name="AutoShape 83" descr="image.png">
          <a:extLst>
            <a:ext uri="{FF2B5EF4-FFF2-40B4-BE49-F238E27FC236}">
              <a16:creationId xmlns:a16="http://schemas.microsoft.com/office/drawing/2014/main" id="{00000000-0008-0000-0200-0000D314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32" name="AutoShape 84" descr="image.png">
          <a:extLst>
            <a:ext uri="{FF2B5EF4-FFF2-40B4-BE49-F238E27FC236}">
              <a16:creationId xmlns:a16="http://schemas.microsoft.com/office/drawing/2014/main" id="{00000000-0008-0000-0200-0000D414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33" name="AutoShape 85" descr="image.png">
          <a:extLst>
            <a:ext uri="{FF2B5EF4-FFF2-40B4-BE49-F238E27FC236}">
              <a16:creationId xmlns:a16="http://schemas.microsoft.com/office/drawing/2014/main" id="{00000000-0008-0000-0200-0000D514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334" name="AutoShape 86" descr="image.png">
          <a:extLst>
            <a:ext uri="{FF2B5EF4-FFF2-40B4-BE49-F238E27FC236}">
              <a16:creationId xmlns:a16="http://schemas.microsoft.com/office/drawing/2014/main" id="{00000000-0008-0000-0200-0000D614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5335" name="AutoShape 87" descr="image.png">
          <a:extLst>
            <a:ext uri="{FF2B5EF4-FFF2-40B4-BE49-F238E27FC236}">
              <a16:creationId xmlns:a16="http://schemas.microsoft.com/office/drawing/2014/main" id="{00000000-0008-0000-0200-0000D714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36" name="AutoShape 88" descr="螢幕擷取畫面 2023-06-12 180821.jpg">
          <a:extLst>
            <a:ext uri="{FF2B5EF4-FFF2-40B4-BE49-F238E27FC236}">
              <a16:creationId xmlns:a16="http://schemas.microsoft.com/office/drawing/2014/main" id="{00000000-0008-0000-0200-0000D814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37" name="AutoShape 89" descr="image.png">
          <a:extLst>
            <a:ext uri="{FF2B5EF4-FFF2-40B4-BE49-F238E27FC236}">
              <a16:creationId xmlns:a16="http://schemas.microsoft.com/office/drawing/2014/main" id="{00000000-0008-0000-0200-0000D914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38" name="AutoShape 90" descr="螢幕擷取畫面 2023-06-12 180746.jpg">
          <a:extLst>
            <a:ext uri="{FF2B5EF4-FFF2-40B4-BE49-F238E27FC236}">
              <a16:creationId xmlns:a16="http://schemas.microsoft.com/office/drawing/2014/main" id="{00000000-0008-0000-0200-0000DA14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39" name="AutoShape 91" descr="image.png">
          <a:extLst>
            <a:ext uri="{FF2B5EF4-FFF2-40B4-BE49-F238E27FC236}">
              <a16:creationId xmlns:a16="http://schemas.microsoft.com/office/drawing/2014/main" id="{00000000-0008-0000-0200-0000DB14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40" name="AutoShape 92" descr="image.png">
          <a:extLst>
            <a:ext uri="{FF2B5EF4-FFF2-40B4-BE49-F238E27FC236}">
              <a16:creationId xmlns:a16="http://schemas.microsoft.com/office/drawing/2014/main" id="{00000000-0008-0000-0200-0000DC14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41" name="AutoShape 93" descr="image.png">
          <a:extLst>
            <a:ext uri="{FF2B5EF4-FFF2-40B4-BE49-F238E27FC236}">
              <a16:creationId xmlns:a16="http://schemas.microsoft.com/office/drawing/2014/main" id="{00000000-0008-0000-0200-0000DD14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42" name="AutoShape 94" descr="RP.png">
          <a:extLst>
            <a:ext uri="{FF2B5EF4-FFF2-40B4-BE49-F238E27FC236}">
              <a16:creationId xmlns:a16="http://schemas.microsoft.com/office/drawing/2014/main" id="{00000000-0008-0000-0200-0000DE14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43" name="AutoShape 95" descr="c98833643b07afa1e728e87c7e808f5.png">
          <a:extLst>
            <a:ext uri="{FF2B5EF4-FFF2-40B4-BE49-F238E27FC236}">
              <a16:creationId xmlns:a16="http://schemas.microsoft.com/office/drawing/2014/main" id="{00000000-0008-0000-0200-0000DF14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44" name="AutoShape 96" descr="DES.png">
          <a:extLst>
            <a:ext uri="{FF2B5EF4-FFF2-40B4-BE49-F238E27FC236}">
              <a16:creationId xmlns:a16="http://schemas.microsoft.com/office/drawing/2014/main" id="{00000000-0008-0000-0200-0000E014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45" name="AutoShape 97" descr="image.png">
          <a:extLst>
            <a:ext uri="{FF2B5EF4-FFF2-40B4-BE49-F238E27FC236}">
              <a16:creationId xmlns:a16="http://schemas.microsoft.com/office/drawing/2014/main" id="{00000000-0008-0000-0200-0000E114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46" name="AutoShape 98" descr="image.png">
          <a:extLst>
            <a:ext uri="{FF2B5EF4-FFF2-40B4-BE49-F238E27FC236}">
              <a16:creationId xmlns:a16="http://schemas.microsoft.com/office/drawing/2014/main" id="{00000000-0008-0000-0200-0000E214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47" name="AutoShape 99" descr="image.png">
          <a:extLst>
            <a:ext uri="{FF2B5EF4-FFF2-40B4-BE49-F238E27FC236}">
              <a16:creationId xmlns:a16="http://schemas.microsoft.com/office/drawing/2014/main" id="{00000000-0008-0000-0200-0000E314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348" name="AutoShape 100" descr="image.png">
          <a:extLst>
            <a:ext uri="{FF2B5EF4-FFF2-40B4-BE49-F238E27FC236}">
              <a16:creationId xmlns:a16="http://schemas.microsoft.com/office/drawing/2014/main" id="{00000000-0008-0000-0200-0000E414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49" name="AutoShape 101" descr="螢幕擷取畫面 2023-04-20 122520.jpg">
          <a:extLst>
            <a:ext uri="{FF2B5EF4-FFF2-40B4-BE49-F238E27FC236}">
              <a16:creationId xmlns:a16="http://schemas.microsoft.com/office/drawing/2014/main" id="{00000000-0008-0000-0200-0000E514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50" name="AutoShape 102" descr="4a5ded52f02f3c9364beaa873d3251d.png">
          <a:extLst>
            <a:ext uri="{FF2B5EF4-FFF2-40B4-BE49-F238E27FC236}">
              <a16:creationId xmlns:a16="http://schemas.microsoft.com/office/drawing/2014/main" id="{00000000-0008-0000-0200-0000E614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51" name="AutoShape 103" descr="螢幕擷取畫面 2023-04-20 122444.jpg">
          <a:extLst>
            <a:ext uri="{FF2B5EF4-FFF2-40B4-BE49-F238E27FC236}">
              <a16:creationId xmlns:a16="http://schemas.microsoft.com/office/drawing/2014/main" id="{00000000-0008-0000-0200-0000E714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52" name="AutoShape 104" descr="Fee letter CP.png">
          <a:extLst>
            <a:ext uri="{FF2B5EF4-FFF2-40B4-BE49-F238E27FC236}">
              <a16:creationId xmlns:a16="http://schemas.microsoft.com/office/drawing/2014/main" id="{00000000-0008-0000-0200-0000E814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53" name="AutoShape 105" descr="payment clause.png">
          <a:extLst>
            <a:ext uri="{FF2B5EF4-FFF2-40B4-BE49-F238E27FC236}">
              <a16:creationId xmlns:a16="http://schemas.microsoft.com/office/drawing/2014/main" id="{00000000-0008-0000-0200-0000E914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54" name="AutoShape 106" descr="image.png">
          <a:extLst>
            <a:ext uri="{FF2B5EF4-FFF2-40B4-BE49-F238E27FC236}">
              <a16:creationId xmlns:a16="http://schemas.microsoft.com/office/drawing/2014/main" id="{00000000-0008-0000-0200-0000EA14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55" name="AutoShape 107" descr="image.png">
          <a:extLst>
            <a:ext uri="{FF2B5EF4-FFF2-40B4-BE49-F238E27FC236}">
              <a16:creationId xmlns:a16="http://schemas.microsoft.com/office/drawing/2014/main" id="{00000000-0008-0000-0200-0000EB14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356" name="AutoShape 108" descr="image.png">
          <a:extLst>
            <a:ext uri="{FF2B5EF4-FFF2-40B4-BE49-F238E27FC236}">
              <a16:creationId xmlns:a16="http://schemas.microsoft.com/office/drawing/2014/main" id="{00000000-0008-0000-0200-0000EC14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57" name="AutoShape 109" descr="WeChat Image_20230323120123.png">
          <a:extLst>
            <a:ext uri="{FF2B5EF4-FFF2-40B4-BE49-F238E27FC236}">
              <a16:creationId xmlns:a16="http://schemas.microsoft.com/office/drawing/2014/main" id="{00000000-0008-0000-0200-0000ED14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58" name="AutoShape 110" descr="WeChat Screenshot_20230323150433.png">
          <a:extLst>
            <a:ext uri="{FF2B5EF4-FFF2-40B4-BE49-F238E27FC236}">
              <a16:creationId xmlns:a16="http://schemas.microsoft.com/office/drawing/2014/main" id="{00000000-0008-0000-0200-0000EE14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59" name="AutoShape 111" descr="WeChat Screenshot_20230323151419.png">
          <a:extLst>
            <a:ext uri="{FF2B5EF4-FFF2-40B4-BE49-F238E27FC236}">
              <a16:creationId xmlns:a16="http://schemas.microsoft.com/office/drawing/2014/main" id="{00000000-0008-0000-0200-0000EF14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60" name="AutoShape 112" descr="2.PNG">
          <a:extLst>
            <a:ext uri="{FF2B5EF4-FFF2-40B4-BE49-F238E27FC236}">
              <a16:creationId xmlns:a16="http://schemas.microsoft.com/office/drawing/2014/main" id="{00000000-0008-0000-0200-0000F014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61" name="AutoShape 113" descr="image.png">
          <a:extLst>
            <a:ext uri="{FF2B5EF4-FFF2-40B4-BE49-F238E27FC236}">
              <a16:creationId xmlns:a16="http://schemas.microsoft.com/office/drawing/2014/main" id="{00000000-0008-0000-0200-0000F114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62" name="AutoShape 114" descr="image.png">
          <a:extLst>
            <a:ext uri="{FF2B5EF4-FFF2-40B4-BE49-F238E27FC236}">
              <a16:creationId xmlns:a16="http://schemas.microsoft.com/office/drawing/2014/main" id="{00000000-0008-0000-0200-0000F214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363" name="AutoShape 115" descr="External.jpg">
          <a:extLst>
            <a:ext uri="{FF2B5EF4-FFF2-40B4-BE49-F238E27FC236}">
              <a16:creationId xmlns:a16="http://schemas.microsoft.com/office/drawing/2014/main" id="{00000000-0008-0000-0200-0000F314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64" name="AutoShape 116" descr="CP1.png">
          <a:extLst>
            <a:ext uri="{FF2B5EF4-FFF2-40B4-BE49-F238E27FC236}">
              <a16:creationId xmlns:a16="http://schemas.microsoft.com/office/drawing/2014/main" id="{00000000-0008-0000-0200-0000F414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65" name="AutoShape 117" descr="CP2.png">
          <a:extLst>
            <a:ext uri="{FF2B5EF4-FFF2-40B4-BE49-F238E27FC236}">
              <a16:creationId xmlns:a16="http://schemas.microsoft.com/office/drawing/2014/main" id="{00000000-0008-0000-0200-0000F514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66" name="AutoShape 118" descr="费用支付.png">
          <a:extLst>
            <a:ext uri="{FF2B5EF4-FFF2-40B4-BE49-F238E27FC236}">
              <a16:creationId xmlns:a16="http://schemas.microsoft.com/office/drawing/2014/main" id="{00000000-0008-0000-0200-0000F614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67" name="AutoShape 119" descr="Snipaste_2023-06-21_19-28-56.png">
          <a:extLst>
            <a:ext uri="{FF2B5EF4-FFF2-40B4-BE49-F238E27FC236}">
              <a16:creationId xmlns:a16="http://schemas.microsoft.com/office/drawing/2014/main" id="{00000000-0008-0000-0200-0000F714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68" name="AutoShape 120" descr="579d36f9f23b3c96ec98a48049b5ca5.png">
          <a:extLst>
            <a:ext uri="{FF2B5EF4-FFF2-40B4-BE49-F238E27FC236}">
              <a16:creationId xmlns:a16="http://schemas.microsoft.com/office/drawing/2014/main" id="{00000000-0008-0000-0200-0000F814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69" name="AutoShape 121" descr="Snipaste_2023-06-21_19-28-35.png">
          <a:extLst>
            <a:ext uri="{FF2B5EF4-FFF2-40B4-BE49-F238E27FC236}">
              <a16:creationId xmlns:a16="http://schemas.microsoft.com/office/drawing/2014/main" id="{00000000-0008-0000-0200-0000F914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370" name="AutoShape 122" descr="66e452553b2b7a5a9b8814885da1abc.jpg">
          <a:extLst>
            <a:ext uri="{FF2B5EF4-FFF2-40B4-BE49-F238E27FC236}">
              <a16:creationId xmlns:a16="http://schemas.microsoft.com/office/drawing/2014/main" id="{00000000-0008-0000-0200-0000FA14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71" name="AutoShape 123" descr="FL.png">
          <a:extLst>
            <a:ext uri="{FF2B5EF4-FFF2-40B4-BE49-F238E27FC236}">
              <a16:creationId xmlns:a16="http://schemas.microsoft.com/office/drawing/2014/main" id="{00000000-0008-0000-0200-0000FB14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72" name="AutoShape 124" descr="Commission.png">
          <a:extLst>
            <a:ext uri="{FF2B5EF4-FFF2-40B4-BE49-F238E27FC236}">
              <a16:creationId xmlns:a16="http://schemas.microsoft.com/office/drawing/2014/main" id="{00000000-0008-0000-0200-0000FC14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73" name="AutoShape 125" descr="image.png">
          <a:extLst>
            <a:ext uri="{FF2B5EF4-FFF2-40B4-BE49-F238E27FC236}">
              <a16:creationId xmlns:a16="http://schemas.microsoft.com/office/drawing/2014/main" id="{00000000-0008-0000-0200-0000FD14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74" name="AutoShape 126" descr="image.png">
          <a:extLst>
            <a:ext uri="{FF2B5EF4-FFF2-40B4-BE49-F238E27FC236}">
              <a16:creationId xmlns:a16="http://schemas.microsoft.com/office/drawing/2014/main" id="{00000000-0008-0000-0200-0000FE14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75" name="AutoShape 127" descr="image.png">
          <a:extLst>
            <a:ext uri="{FF2B5EF4-FFF2-40B4-BE49-F238E27FC236}">
              <a16:creationId xmlns:a16="http://schemas.microsoft.com/office/drawing/2014/main" id="{00000000-0008-0000-0200-0000FF14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76" name="AutoShape 128" descr="image.png">
          <a:extLst>
            <a:ext uri="{FF2B5EF4-FFF2-40B4-BE49-F238E27FC236}">
              <a16:creationId xmlns:a16="http://schemas.microsoft.com/office/drawing/2014/main" id="{00000000-0008-0000-0200-00000015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77" name="AutoShape 129" descr="image.png">
          <a:extLst>
            <a:ext uri="{FF2B5EF4-FFF2-40B4-BE49-F238E27FC236}">
              <a16:creationId xmlns:a16="http://schemas.microsoft.com/office/drawing/2014/main" id="{00000000-0008-0000-0200-00000115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78" name="AutoShape 130" descr="螢幕擷取畫面 2023-07-13 104333.png">
          <a:extLst>
            <a:ext uri="{FF2B5EF4-FFF2-40B4-BE49-F238E27FC236}">
              <a16:creationId xmlns:a16="http://schemas.microsoft.com/office/drawing/2014/main" id="{00000000-0008-0000-0200-00000215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79" name="AutoShape 131" descr="99d95cfe028219666efa7292c5d1339.png">
          <a:extLst>
            <a:ext uri="{FF2B5EF4-FFF2-40B4-BE49-F238E27FC236}">
              <a16:creationId xmlns:a16="http://schemas.microsoft.com/office/drawing/2014/main" id="{00000000-0008-0000-0200-00000315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80" name="AutoShape 132" descr="螢幕擷取畫面 2023-07-13 104308.png">
          <a:extLst>
            <a:ext uri="{FF2B5EF4-FFF2-40B4-BE49-F238E27FC236}">
              <a16:creationId xmlns:a16="http://schemas.microsoft.com/office/drawing/2014/main" id="{00000000-0008-0000-0200-00000415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381" name="AutoShape 133" descr="~7356554.JPG">
          <a:extLst>
            <a:ext uri="{FF2B5EF4-FFF2-40B4-BE49-F238E27FC236}">
              <a16:creationId xmlns:a16="http://schemas.microsoft.com/office/drawing/2014/main" id="{00000000-0008-0000-0200-00000515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82" name="AutoShape 134" descr="reach32.PNG">
          <a:extLst>
            <a:ext uri="{FF2B5EF4-FFF2-40B4-BE49-F238E27FC236}">
              <a16:creationId xmlns:a16="http://schemas.microsoft.com/office/drawing/2014/main" id="{00000000-0008-0000-0200-00000615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83" name="AutoShape 135" descr="image.png">
          <a:extLst>
            <a:ext uri="{FF2B5EF4-FFF2-40B4-BE49-F238E27FC236}">
              <a16:creationId xmlns:a16="http://schemas.microsoft.com/office/drawing/2014/main" id="{00000000-0008-0000-0200-00000715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84" name="AutoShape 136" descr="reach3.PNG">
          <a:extLst>
            <a:ext uri="{FF2B5EF4-FFF2-40B4-BE49-F238E27FC236}">
              <a16:creationId xmlns:a16="http://schemas.microsoft.com/office/drawing/2014/main" id="{00000000-0008-0000-0200-00000815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385" name="AutoShape 137" descr="image.png">
          <a:extLst>
            <a:ext uri="{FF2B5EF4-FFF2-40B4-BE49-F238E27FC236}">
              <a16:creationId xmlns:a16="http://schemas.microsoft.com/office/drawing/2014/main" id="{00000000-0008-0000-0200-00000915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86" name="AutoShape 138" descr="螢幕擷取畫面 2023-07-13 104424.png">
          <a:extLst>
            <a:ext uri="{FF2B5EF4-FFF2-40B4-BE49-F238E27FC236}">
              <a16:creationId xmlns:a16="http://schemas.microsoft.com/office/drawing/2014/main" id="{00000000-0008-0000-0200-00000A15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87" name="AutoShape 139" descr="螢幕擷取畫面 2023-07-13 104406.png">
          <a:extLst>
            <a:ext uri="{FF2B5EF4-FFF2-40B4-BE49-F238E27FC236}">
              <a16:creationId xmlns:a16="http://schemas.microsoft.com/office/drawing/2014/main" id="{00000000-0008-0000-0200-00000B15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88" name="AutoShape 140" descr="BBG-2.jpg">
          <a:extLst>
            <a:ext uri="{FF2B5EF4-FFF2-40B4-BE49-F238E27FC236}">
              <a16:creationId xmlns:a16="http://schemas.microsoft.com/office/drawing/2014/main" id="{00000000-0008-0000-0200-00000C15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89" name="AutoShape 141" descr="BBG-des.jpg">
          <a:extLst>
            <a:ext uri="{FF2B5EF4-FFF2-40B4-BE49-F238E27FC236}">
              <a16:creationId xmlns:a16="http://schemas.microsoft.com/office/drawing/2014/main" id="{00000000-0008-0000-0200-00000D15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390" name="AutoShape 142" descr="2c566bfa2a9daff671f753cfac5ae25.jpg">
          <a:extLst>
            <a:ext uri="{FF2B5EF4-FFF2-40B4-BE49-F238E27FC236}">
              <a16:creationId xmlns:a16="http://schemas.microsoft.com/office/drawing/2014/main" id="{00000000-0008-0000-0200-00000E15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91" name="AutoShape 143" descr="SA.png">
          <a:extLst>
            <a:ext uri="{FF2B5EF4-FFF2-40B4-BE49-F238E27FC236}">
              <a16:creationId xmlns:a16="http://schemas.microsoft.com/office/drawing/2014/main" id="{00000000-0008-0000-0200-00000F15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392" name="AutoShape 144" descr="BBG2.PNG">
          <a:extLst>
            <a:ext uri="{FF2B5EF4-FFF2-40B4-BE49-F238E27FC236}">
              <a16:creationId xmlns:a16="http://schemas.microsoft.com/office/drawing/2014/main" id="{00000000-0008-0000-0200-00001015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393" name="AutoShape 145" descr="7a8072528d2f25a3d666a26fe27b6cd.png">
          <a:extLst>
            <a:ext uri="{FF2B5EF4-FFF2-40B4-BE49-F238E27FC236}">
              <a16:creationId xmlns:a16="http://schemas.microsoft.com/office/drawing/2014/main" id="{00000000-0008-0000-0200-00001115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394" name="AutoShape 146" descr="BBG1.PNG">
          <a:extLst>
            <a:ext uri="{FF2B5EF4-FFF2-40B4-BE49-F238E27FC236}">
              <a16:creationId xmlns:a16="http://schemas.microsoft.com/office/drawing/2014/main" id="{00000000-0008-0000-0200-00001215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395" name="AutoShape 147" descr="3f62a2c19d5e6ef36895ccaa06e9fe4.jpg">
          <a:extLst>
            <a:ext uri="{FF2B5EF4-FFF2-40B4-BE49-F238E27FC236}">
              <a16:creationId xmlns:a16="http://schemas.microsoft.com/office/drawing/2014/main" id="{00000000-0008-0000-0200-00001315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396" name="AutoShape 148" descr="image.png">
          <a:extLst>
            <a:ext uri="{FF2B5EF4-FFF2-40B4-BE49-F238E27FC236}">
              <a16:creationId xmlns:a16="http://schemas.microsoft.com/office/drawing/2014/main" id="{00000000-0008-0000-0200-00001415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397" name="AutoShape 149" descr="image.png">
          <a:extLst>
            <a:ext uri="{FF2B5EF4-FFF2-40B4-BE49-F238E27FC236}">
              <a16:creationId xmlns:a16="http://schemas.microsoft.com/office/drawing/2014/main" id="{00000000-0008-0000-0200-00001515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398" name="AutoShape 150" descr="image.png">
          <a:extLst>
            <a:ext uri="{FF2B5EF4-FFF2-40B4-BE49-F238E27FC236}">
              <a16:creationId xmlns:a16="http://schemas.microsoft.com/office/drawing/2014/main" id="{00000000-0008-0000-0200-00001615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399" name="AutoShape 151" descr="image.png">
          <a:extLst>
            <a:ext uri="{FF2B5EF4-FFF2-40B4-BE49-F238E27FC236}">
              <a16:creationId xmlns:a16="http://schemas.microsoft.com/office/drawing/2014/main" id="{00000000-0008-0000-0200-00001715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00" name="AutoShape 152" descr="Snipaste_2023-07-14_11-05-36.png">
          <a:extLst>
            <a:ext uri="{FF2B5EF4-FFF2-40B4-BE49-F238E27FC236}">
              <a16:creationId xmlns:a16="http://schemas.microsoft.com/office/drawing/2014/main" id="{00000000-0008-0000-0200-00001815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01" name="AutoShape 153" descr="fefb68096e239c50f2b1dc7f57bf5c1.png">
          <a:extLst>
            <a:ext uri="{FF2B5EF4-FFF2-40B4-BE49-F238E27FC236}">
              <a16:creationId xmlns:a16="http://schemas.microsoft.com/office/drawing/2014/main" id="{00000000-0008-0000-0200-00001915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02" name="AutoShape 154" descr="Snipaste_2023-07-14_11-05-09.png">
          <a:extLst>
            <a:ext uri="{FF2B5EF4-FFF2-40B4-BE49-F238E27FC236}">
              <a16:creationId xmlns:a16="http://schemas.microsoft.com/office/drawing/2014/main" id="{00000000-0008-0000-0200-00001A15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03" name="AutoShape 155" descr="WeChat Screenshot_20230710135018.png">
          <a:extLst>
            <a:ext uri="{FF2B5EF4-FFF2-40B4-BE49-F238E27FC236}">
              <a16:creationId xmlns:a16="http://schemas.microsoft.com/office/drawing/2014/main" id="{00000000-0008-0000-0200-00001B15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404" name="AutoShape 156" descr="WeChat Screenshot_20230710135118.png">
          <a:extLst>
            <a:ext uri="{FF2B5EF4-FFF2-40B4-BE49-F238E27FC236}">
              <a16:creationId xmlns:a16="http://schemas.microsoft.com/office/drawing/2014/main" id="{00000000-0008-0000-0200-00001C15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05" name="AutoShape 157" descr="Snipaste_2023-07-14_11-06-31.png">
          <a:extLst>
            <a:ext uri="{FF2B5EF4-FFF2-40B4-BE49-F238E27FC236}">
              <a16:creationId xmlns:a16="http://schemas.microsoft.com/office/drawing/2014/main" id="{00000000-0008-0000-0200-00001D15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06" name="AutoShape 158" descr="4bf0970b7ce44b0b3b819472482bf0d.png">
          <a:extLst>
            <a:ext uri="{FF2B5EF4-FFF2-40B4-BE49-F238E27FC236}">
              <a16:creationId xmlns:a16="http://schemas.microsoft.com/office/drawing/2014/main" id="{00000000-0008-0000-0200-00001E15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07" name="AutoShape 159" descr="Snipaste_2023-07-14_11-06-07.png">
          <a:extLst>
            <a:ext uri="{FF2B5EF4-FFF2-40B4-BE49-F238E27FC236}">
              <a16:creationId xmlns:a16="http://schemas.microsoft.com/office/drawing/2014/main" id="{00000000-0008-0000-0200-00001F15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08" name="AutoShape 160" descr="nengda.png">
          <a:extLst>
            <a:ext uri="{FF2B5EF4-FFF2-40B4-BE49-F238E27FC236}">
              <a16:creationId xmlns:a16="http://schemas.microsoft.com/office/drawing/2014/main" id="{00000000-0008-0000-0200-00002015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09" name="AutoShape 161" descr="BBG2.PNG">
          <a:extLst>
            <a:ext uri="{FF2B5EF4-FFF2-40B4-BE49-F238E27FC236}">
              <a16:creationId xmlns:a16="http://schemas.microsoft.com/office/drawing/2014/main" id="{00000000-0008-0000-0200-00002115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10" name="AutoShape 162" descr="BBG1.PNG">
          <a:extLst>
            <a:ext uri="{FF2B5EF4-FFF2-40B4-BE49-F238E27FC236}">
              <a16:creationId xmlns:a16="http://schemas.microsoft.com/office/drawing/2014/main" id="{00000000-0008-0000-0200-00002215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11" name="AutoShape 163" descr="BBG-2.PNG">
          <a:extLst>
            <a:ext uri="{FF2B5EF4-FFF2-40B4-BE49-F238E27FC236}">
              <a16:creationId xmlns:a16="http://schemas.microsoft.com/office/drawing/2014/main" id="{00000000-0008-0000-0200-00002315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12" name="AutoShape 164" descr="BBG.PNG">
          <a:extLst>
            <a:ext uri="{FF2B5EF4-FFF2-40B4-BE49-F238E27FC236}">
              <a16:creationId xmlns:a16="http://schemas.microsoft.com/office/drawing/2014/main" id="{00000000-0008-0000-0200-00002415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13" name="AutoShape 165" descr="擷取2t+1.PNG">
          <a:extLst>
            <a:ext uri="{FF2B5EF4-FFF2-40B4-BE49-F238E27FC236}">
              <a16:creationId xmlns:a16="http://schemas.microsoft.com/office/drawing/2014/main" id="{00000000-0008-0000-0200-00002515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14" name="AutoShape 166" descr="擷取t+1.PNG">
          <a:extLst>
            <a:ext uri="{FF2B5EF4-FFF2-40B4-BE49-F238E27FC236}">
              <a16:creationId xmlns:a16="http://schemas.microsoft.com/office/drawing/2014/main" id="{00000000-0008-0000-0200-00002615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15" name="AutoShape 167" descr="FL.png">
          <a:extLst>
            <a:ext uri="{FF2B5EF4-FFF2-40B4-BE49-F238E27FC236}">
              <a16:creationId xmlns:a16="http://schemas.microsoft.com/office/drawing/2014/main" id="{00000000-0008-0000-0200-00002715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16" name="AutoShape 168" descr="BBG2.PNG">
          <a:extLst>
            <a:ext uri="{FF2B5EF4-FFF2-40B4-BE49-F238E27FC236}">
              <a16:creationId xmlns:a16="http://schemas.microsoft.com/office/drawing/2014/main" id="{00000000-0008-0000-0200-00002815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17" name="AutoShape 169" descr="BBG1.PNG">
          <a:extLst>
            <a:ext uri="{FF2B5EF4-FFF2-40B4-BE49-F238E27FC236}">
              <a16:creationId xmlns:a16="http://schemas.microsoft.com/office/drawing/2014/main" id="{00000000-0008-0000-0200-00002915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18" name="AutoShape 170" descr="image.png">
          <a:extLst>
            <a:ext uri="{FF2B5EF4-FFF2-40B4-BE49-F238E27FC236}">
              <a16:creationId xmlns:a16="http://schemas.microsoft.com/office/drawing/2014/main" id="{00000000-0008-0000-0200-00002A15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419" name="AutoShape 171" descr="image.png">
          <a:extLst>
            <a:ext uri="{FF2B5EF4-FFF2-40B4-BE49-F238E27FC236}">
              <a16:creationId xmlns:a16="http://schemas.microsoft.com/office/drawing/2014/main" id="{00000000-0008-0000-0200-00002B15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420" name="AutoShape 172" descr="image.png">
          <a:extLst>
            <a:ext uri="{FF2B5EF4-FFF2-40B4-BE49-F238E27FC236}">
              <a16:creationId xmlns:a16="http://schemas.microsoft.com/office/drawing/2014/main" id="{00000000-0008-0000-0200-00002C15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21" name="AutoShape 173" descr="6062df7bf1c3c875031baef91c671c9.png">
          <a:extLst>
            <a:ext uri="{FF2B5EF4-FFF2-40B4-BE49-F238E27FC236}">
              <a16:creationId xmlns:a16="http://schemas.microsoft.com/office/drawing/2014/main" id="{00000000-0008-0000-0200-00002D15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22" name="AutoShape 174" descr="image.png">
          <a:extLst>
            <a:ext uri="{FF2B5EF4-FFF2-40B4-BE49-F238E27FC236}">
              <a16:creationId xmlns:a16="http://schemas.microsoft.com/office/drawing/2014/main" id="{00000000-0008-0000-0200-00002E15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423" name="AutoShape 175" descr="be1a0baa53ed2bd38beb8395eee3c90.jpg">
          <a:extLst>
            <a:ext uri="{FF2B5EF4-FFF2-40B4-BE49-F238E27FC236}">
              <a16:creationId xmlns:a16="http://schemas.microsoft.com/office/drawing/2014/main" id="{00000000-0008-0000-0200-00002F15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24" name="AutoShape 176" descr="image.png">
          <a:extLst>
            <a:ext uri="{FF2B5EF4-FFF2-40B4-BE49-F238E27FC236}">
              <a16:creationId xmlns:a16="http://schemas.microsoft.com/office/drawing/2014/main" id="{00000000-0008-0000-0200-00003015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425" name="AutoShape 177" descr="image.png">
          <a:extLst>
            <a:ext uri="{FF2B5EF4-FFF2-40B4-BE49-F238E27FC236}">
              <a16:creationId xmlns:a16="http://schemas.microsoft.com/office/drawing/2014/main" id="{00000000-0008-0000-0200-00003115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426" name="AutoShape 178" descr="image.png">
          <a:extLst>
            <a:ext uri="{FF2B5EF4-FFF2-40B4-BE49-F238E27FC236}">
              <a16:creationId xmlns:a16="http://schemas.microsoft.com/office/drawing/2014/main" id="{00000000-0008-0000-0200-00003215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427" name="AutoShape 179" descr="image.png">
          <a:extLst>
            <a:ext uri="{FF2B5EF4-FFF2-40B4-BE49-F238E27FC236}">
              <a16:creationId xmlns:a16="http://schemas.microsoft.com/office/drawing/2014/main" id="{00000000-0008-0000-0200-00003315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5428" name="AutoShape 180" descr="image.png">
          <a:extLst>
            <a:ext uri="{FF2B5EF4-FFF2-40B4-BE49-F238E27FC236}">
              <a16:creationId xmlns:a16="http://schemas.microsoft.com/office/drawing/2014/main" id="{00000000-0008-0000-0200-00003415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29" name="AutoShape 181" descr="f801b01029da0c5f3c5aa99dfd7d0e6.png">
          <a:extLst>
            <a:ext uri="{FF2B5EF4-FFF2-40B4-BE49-F238E27FC236}">
              <a16:creationId xmlns:a16="http://schemas.microsoft.com/office/drawing/2014/main" id="{00000000-0008-0000-0200-00003515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30" name="AutoShape 182" descr="310f7e13780dd62dc842e08d5ba86d4.png">
          <a:extLst>
            <a:ext uri="{FF2B5EF4-FFF2-40B4-BE49-F238E27FC236}">
              <a16:creationId xmlns:a16="http://schemas.microsoft.com/office/drawing/2014/main" id="{00000000-0008-0000-0200-00003615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31" name="AutoShape 183" descr="e66d421a5ee01f552c423489cd0b3af.png">
          <a:extLst>
            <a:ext uri="{FF2B5EF4-FFF2-40B4-BE49-F238E27FC236}">
              <a16:creationId xmlns:a16="http://schemas.microsoft.com/office/drawing/2014/main" id="{00000000-0008-0000-0200-00003715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32" name="AutoShape 184" descr="擷取2.PNG">
          <a:extLst>
            <a:ext uri="{FF2B5EF4-FFF2-40B4-BE49-F238E27FC236}">
              <a16:creationId xmlns:a16="http://schemas.microsoft.com/office/drawing/2014/main" id="{00000000-0008-0000-0200-00003815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33" name="AutoShape 185" descr="Snipaste_2023-08-10_19-08-15.png">
          <a:extLst>
            <a:ext uri="{FF2B5EF4-FFF2-40B4-BE49-F238E27FC236}">
              <a16:creationId xmlns:a16="http://schemas.microsoft.com/office/drawing/2014/main" id="{00000000-0008-0000-0200-00003915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34" name="AutoShape 186" descr="擷取.PNG">
          <a:extLst>
            <a:ext uri="{FF2B5EF4-FFF2-40B4-BE49-F238E27FC236}">
              <a16:creationId xmlns:a16="http://schemas.microsoft.com/office/drawing/2014/main" id="{00000000-0008-0000-0200-00003A15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35" name="AutoShape 187" descr="CP.png">
          <a:extLst>
            <a:ext uri="{FF2B5EF4-FFF2-40B4-BE49-F238E27FC236}">
              <a16:creationId xmlns:a16="http://schemas.microsoft.com/office/drawing/2014/main" id="{00000000-0008-0000-0200-00003B15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36" name="AutoShape 188" descr="BBG2.JPG">
          <a:extLst>
            <a:ext uri="{FF2B5EF4-FFF2-40B4-BE49-F238E27FC236}">
              <a16:creationId xmlns:a16="http://schemas.microsoft.com/office/drawing/2014/main" id="{00000000-0008-0000-0200-00003C15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37" name="AutoShape 189" descr="内部poster.png">
          <a:extLst>
            <a:ext uri="{FF2B5EF4-FFF2-40B4-BE49-F238E27FC236}">
              <a16:creationId xmlns:a16="http://schemas.microsoft.com/office/drawing/2014/main" id="{00000000-0008-0000-0200-00003D15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5438" name="AutoShape 190" descr="内部新闻稿.png">
          <a:extLst>
            <a:ext uri="{FF2B5EF4-FFF2-40B4-BE49-F238E27FC236}">
              <a16:creationId xmlns:a16="http://schemas.microsoft.com/office/drawing/2014/main" id="{00000000-0008-0000-0200-00003E15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39" name="AutoShape 191" descr="BBG1.JPG">
          <a:extLst>
            <a:ext uri="{FF2B5EF4-FFF2-40B4-BE49-F238E27FC236}">
              <a16:creationId xmlns:a16="http://schemas.microsoft.com/office/drawing/2014/main" id="{00000000-0008-0000-0200-00003F15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40" name="AutoShape 192" descr="qianjiang.png">
          <a:extLst>
            <a:ext uri="{FF2B5EF4-FFF2-40B4-BE49-F238E27FC236}">
              <a16:creationId xmlns:a16="http://schemas.microsoft.com/office/drawing/2014/main" id="{00000000-0008-0000-0200-00004015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41" name="AutoShape 193" descr="Qianjiang BBG2.PNG">
          <a:extLst>
            <a:ext uri="{FF2B5EF4-FFF2-40B4-BE49-F238E27FC236}">
              <a16:creationId xmlns:a16="http://schemas.microsoft.com/office/drawing/2014/main" id="{00000000-0008-0000-0200-00004115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42" name="AutoShape 194" descr="qianjiang internal.png">
          <a:extLst>
            <a:ext uri="{FF2B5EF4-FFF2-40B4-BE49-F238E27FC236}">
              <a16:creationId xmlns:a16="http://schemas.microsoft.com/office/drawing/2014/main" id="{00000000-0008-0000-0200-00004215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43" name="AutoShape 195" descr="Qianjiang BBG1.PNG">
          <a:extLst>
            <a:ext uri="{FF2B5EF4-FFF2-40B4-BE49-F238E27FC236}">
              <a16:creationId xmlns:a16="http://schemas.microsoft.com/office/drawing/2014/main" id="{00000000-0008-0000-0200-00004315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44" name="AutoShape 196" descr="Snipaste_2023-08-24_15-59-03.png">
          <a:extLst>
            <a:ext uri="{FF2B5EF4-FFF2-40B4-BE49-F238E27FC236}">
              <a16:creationId xmlns:a16="http://schemas.microsoft.com/office/drawing/2014/main" id="{00000000-0008-0000-0200-00004415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45" name="AutoShape 197" descr="Snipaste_2023-08-24_15-58-52.png">
          <a:extLst>
            <a:ext uri="{FF2B5EF4-FFF2-40B4-BE49-F238E27FC236}">
              <a16:creationId xmlns:a16="http://schemas.microsoft.com/office/drawing/2014/main" id="{00000000-0008-0000-0200-00004515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446" name="AutoShape 198" descr="ee7a2157a7f84de7d559328ea7e503d.jpg">
          <a:extLst>
            <a:ext uri="{FF2B5EF4-FFF2-40B4-BE49-F238E27FC236}">
              <a16:creationId xmlns:a16="http://schemas.microsoft.com/office/drawing/2014/main" id="{00000000-0008-0000-0200-00004615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47" name="AutoShape 199" descr="Snipaste_2023-09-26_15-35-09.png">
          <a:extLst>
            <a:ext uri="{FF2B5EF4-FFF2-40B4-BE49-F238E27FC236}">
              <a16:creationId xmlns:a16="http://schemas.microsoft.com/office/drawing/2014/main" id="{00000000-0008-0000-0200-00004715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48" name="AutoShape 200" descr="87ecec28ab164685a9462ffbd75b3df.png">
          <a:extLst>
            <a:ext uri="{FF2B5EF4-FFF2-40B4-BE49-F238E27FC236}">
              <a16:creationId xmlns:a16="http://schemas.microsoft.com/office/drawing/2014/main" id="{00000000-0008-0000-0200-00004815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49" name="AutoShape 201" descr="Snipaste_2023-09-26_15-34-21.png">
          <a:extLst>
            <a:ext uri="{FF2B5EF4-FFF2-40B4-BE49-F238E27FC236}">
              <a16:creationId xmlns:a16="http://schemas.microsoft.com/office/drawing/2014/main" id="{00000000-0008-0000-0200-00004915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450" name="AutoShape 202" descr="Project Frame - OMAS.png">
          <a:extLst>
            <a:ext uri="{FF2B5EF4-FFF2-40B4-BE49-F238E27FC236}">
              <a16:creationId xmlns:a16="http://schemas.microsoft.com/office/drawing/2014/main" id="{00000000-0008-0000-0200-00004A15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51" name="AutoShape 203" descr="海盐国资.png">
          <a:extLst>
            <a:ext uri="{FF2B5EF4-FFF2-40B4-BE49-F238E27FC236}">
              <a16:creationId xmlns:a16="http://schemas.microsoft.com/office/drawing/2014/main" id="{00000000-0008-0000-0200-00004B15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52" name="AutoShape 204" descr="BBG2.PNG">
          <a:extLst>
            <a:ext uri="{FF2B5EF4-FFF2-40B4-BE49-F238E27FC236}">
              <a16:creationId xmlns:a16="http://schemas.microsoft.com/office/drawing/2014/main" id="{00000000-0008-0000-0200-00004C15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53" name="AutoShape 205" descr="poster.png">
          <a:extLst>
            <a:ext uri="{FF2B5EF4-FFF2-40B4-BE49-F238E27FC236}">
              <a16:creationId xmlns:a16="http://schemas.microsoft.com/office/drawing/2014/main" id="{00000000-0008-0000-0200-00004D15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54" name="AutoShape 206" descr="BBG1.PNG">
          <a:extLst>
            <a:ext uri="{FF2B5EF4-FFF2-40B4-BE49-F238E27FC236}">
              <a16:creationId xmlns:a16="http://schemas.microsoft.com/office/drawing/2014/main" id="{00000000-0008-0000-0200-00004E15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55" name="AutoShape 207" descr="SA.png">
          <a:extLst>
            <a:ext uri="{FF2B5EF4-FFF2-40B4-BE49-F238E27FC236}">
              <a16:creationId xmlns:a16="http://schemas.microsoft.com/office/drawing/2014/main" id="{00000000-0008-0000-0200-00004F15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56" name="AutoShape 208" descr="BBG1.PNG">
          <a:extLst>
            <a:ext uri="{FF2B5EF4-FFF2-40B4-BE49-F238E27FC236}">
              <a16:creationId xmlns:a16="http://schemas.microsoft.com/office/drawing/2014/main" id="{00000000-0008-0000-0200-00005015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57" name="AutoShape 209" descr="poster.jpg">
          <a:extLst>
            <a:ext uri="{FF2B5EF4-FFF2-40B4-BE49-F238E27FC236}">
              <a16:creationId xmlns:a16="http://schemas.microsoft.com/office/drawing/2014/main" id="{00000000-0008-0000-0200-00005115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58" name="AutoShape 210" descr="BBG.PNG">
          <a:extLst>
            <a:ext uri="{FF2B5EF4-FFF2-40B4-BE49-F238E27FC236}">
              <a16:creationId xmlns:a16="http://schemas.microsoft.com/office/drawing/2014/main" id="{00000000-0008-0000-0200-00005215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59" name="AutoShape 211" descr="BBG 2.PNG">
          <a:extLst>
            <a:ext uri="{FF2B5EF4-FFF2-40B4-BE49-F238E27FC236}">
              <a16:creationId xmlns:a16="http://schemas.microsoft.com/office/drawing/2014/main" id="{00000000-0008-0000-0200-00005315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60" name="AutoShape 212" descr="Project Gold Valley VIII - 分行联动新闻稿.png">
          <a:extLst>
            <a:ext uri="{FF2B5EF4-FFF2-40B4-BE49-F238E27FC236}">
              <a16:creationId xmlns:a16="http://schemas.microsoft.com/office/drawing/2014/main" id="{00000000-0008-0000-0200-00005415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61" name="AutoShape 213" descr="BBG 1.PNG">
          <a:extLst>
            <a:ext uri="{FF2B5EF4-FFF2-40B4-BE49-F238E27FC236}">
              <a16:creationId xmlns:a16="http://schemas.microsoft.com/office/drawing/2014/main" id="{00000000-0008-0000-0200-00005515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62" name="AutoShape 214" descr="乌鲁木齐高新投.png">
          <a:extLst>
            <a:ext uri="{FF2B5EF4-FFF2-40B4-BE49-F238E27FC236}">
              <a16:creationId xmlns:a16="http://schemas.microsoft.com/office/drawing/2014/main" id="{00000000-0008-0000-0200-00005615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63" name="AutoShape 215" descr="BBG2.PNG">
          <a:extLst>
            <a:ext uri="{FF2B5EF4-FFF2-40B4-BE49-F238E27FC236}">
              <a16:creationId xmlns:a16="http://schemas.microsoft.com/office/drawing/2014/main" id="{00000000-0008-0000-0200-00005715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64" name="AutoShape 216" descr="BBG1.PNG">
          <a:extLst>
            <a:ext uri="{FF2B5EF4-FFF2-40B4-BE49-F238E27FC236}">
              <a16:creationId xmlns:a16="http://schemas.microsoft.com/office/drawing/2014/main" id="{00000000-0008-0000-0200-00005815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465" name="AutoShape 217" descr="poster.jpg">
          <a:extLst>
            <a:ext uri="{FF2B5EF4-FFF2-40B4-BE49-F238E27FC236}">
              <a16:creationId xmlns:a16="http://schemas.microsoft.com/office/drawing/2014/main" id="{00000000-0008-0000-0200-00005915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66" name="AutoShape 218" descr="Qilin2.PNG">
          <a:extLst>
            <a:ext uri="{FF2B5EF4-FFF2-40B4-BE49-F238E27FC236}">
              <a16:creationId xmlns:a16="http://schemas.microsoft.com/office/drawing/2014/main" id="{00000000-0008-0000-0200-00005A15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67" name="AutoShape 219" descr="image.png">
          <a:extLst>
            <a:ext uri="{FF2B5EF4-FFF2-40B4-BE49-F238E27FC236}">
              <a16:creationId xmlns:a16="http://schemas.microsoft.com/office/drawing/2014/main" id="{00000000-0008-0000-0200-00005B15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68" name="AutoShape 220" descr="Qilin.PNG">
          <a:extLst>
            <a:ext uri="{FF2B5EF4-FFF2-40B4-BE49-F238E27FC236}">
              <a16:creationId xmlns:a16="http://schemas.microsoft.com/office/drawing/2014/main" id="{00000000-0008-0000-0200-00005C15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469" name="AutoShape 221" descr="image.png">
          <a:extLst>
            <a:ext uri="{FF2B5EF4-FFF2-40B4-BE49-F238E27FC236}">
              <a16:creationId xmlns:a16="http://schemas.microsoft.com/office/drawing/2014/main" id="{00000000-0008-0000-0200-00005D15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70" name="AutoShape 222" descr="Snipaste_2023-09-26_15-36-20.png">
          <a:extLst>
            <a:ext uri="{FF2B5EF4-FFF2-40B4-BE49-F238E27FC236}">
              <a16:creationId xmlns:a16="http://schemas.microsoft.com/office/drawing/2014/main" id="{00000000-0008-0000-0200-00005E15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71" name="AutoShape 223" descr="c1276cf0416fb0bc8cee4470fcf4a96.png">
          <a:extLst>
            <a:ext uri="{FF2B5EF4-FFF2-40B4-BE49-F238E27FC236}">
              <a16:creationId xmlns:a16="http://schemas.microsoft.com/office/drawing/2014/main" id="{00000000-0008-0000-0200-00005F15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72" name="AutoShape 224" descr="Snipaste_2023-09-26_15-35-47.png">
          <a:extLst>
            <a:ext uri="{FF2B5EF4-FFF2-40B4-BE49-F238E27FC236}">
              <a16:creationId xmlns:a16="http://schemas.microsoft.com/office/drawing/2014/main" id="{00000000-0008-0000-0200-00006015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473" name="AutoShape 225" descr="Qixin - OMAS.png">
          <a:extLst>
            <a:ext uri="{FF2B5EF4-FFF2-40B4-BE49-F238E27FC236}">
              <a16:creationId xmlns:a16="http://schemas.microsoft.com/office/drawing/2014/main" id="{00000000-0008-0000-0200-00006115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74" name="AutoShape 226" descr="常德2.PNG">
          <a:extLst>
            <a:ext uri="{FF2B5EF4-FFF2-40B4-BE49-F238E27FC236}">
              <a16:creationId xmlns:a16="http://schemas.microsoft.com/office/drawing/2014/main" id="{00000000-0008-0000-0200-00006215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75" name="AutoShape 227" descr="image.png">
          <a:extLst>
            <a:ext uri="{FF2B5EF4-FFF2-40B4-BE49-F238E27FC236}">
              <a16:creationId xmlns:a16="http://schemas.microsoft.com/office/drawing/2014/main" id="{00000000-0008-0000-0200-00006315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76" name="AutoShape 228" descr="常德.PNG">
          <a:extLst>
            <a:ext uri="{FF2B5EF4-FFF2-40B4-BE49-F238E27FC236}">
              <a16:creationId xmlns:a16="http://schemas.microsoft.com/office/drawing/2014/main" id="{00000000-0008-0000-0200-00006415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477" name="AutoShape 229" descr="image.png">
          <a:extLst>
            <a:ext uri="{FF2B5EF4-FFF2-40B4-BE49-F238E27FC236}">
              <a16:creationId xmlns:a16="http://schemas.microsoft.com/office/drawing/2014/main" id="{00000000-0008-0000-0200-00006515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78" name="AutoShape 230" descr="8182.PNG">
          <a:extLst>
            <a:ext uri="{FF2B5EF4-FFF2-40B4-BE49-F238E27FC236}">
              <a16:creationId xmlns:a16="http://schemas.microsoft.com/office/drawing/2014/main" id="{00000000-0008-0000-0200-00006615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79" name="AutoShape 231" descr="image (3).png">
          <a:extLst>
            <a:ext uri="{FF2B5EF4-FFF2-40B4-BE49-F238E27FC236}">
              <a16:creationId xmlns:a16="http://schemas.microsoft.com/office/drawing/2014/main" id="{00000000-0008-0000-0200-00006715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80" name="AutoShape 232" descr="818.PNG">
          <a:extLst>
            <a:ext uri="{FF2B5EF4-FFF2-40B4-BE49-F238E27FC236}">
              <a16:creationId xmlns:a16="http://schemas.microsoft.com/office/drawing/2014/main" id="{00000000-0008-0000-0200-00006815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481" name="AutoShape 233" descr="0b0a24791f72ba3554d3399700f980b.jpg">
          <a:extLst>
            <a:ext uri="{FF2B5EF4-FFF2-40B4-BE49-F238E27FC236}">
              <a16:creationId xmlns:a16="http://schemas.microsoft.com/office/drawing/2014/main" id="{00000000-0008-0000-0200-00006915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3</xdr:row>
      <xdr:rowOff>0</xdr:rowOff>
    </xdr:from>
    <xdr:to>
      <xdr:col>64</xdr:col>
      <xdr:colOff>619125</xdr:colOff>
      <xdr:row>4</xdr:row>
      <xdr:rowOff>104775</xdr:rowOff>
    </xdr:to>
    <xdr:sp macro="" textlink="">
      <xdr:nvSpPr>
        <xdr:cNvPr id="5482" name="AutoShape 234" descr="d03a4f9e99c97130f605a081a391171.jpg">
          <a:extLst>
            <a:ext uri="{FF2B5EF4-FFF2-40B4-BE49-F238E27FC236}">
              <a16:creationId xmlns:a16="http://schemas.microsoft.com/office/drawing/2014/main" id="{00000000-0008-0000-0200-00006A15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483" name="AutoShape 235" descr="image.png">
          <a:extLst>
            <a:ext uri="{FF2B5EF4-FFF2-40B4-BE49-F238E27FC236}">
              <a16:creationId xmlns:a16="http://schemas.microsoft.com/office/drawing/2014/main" id="{00000000-0008-0000-0200-00006B15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84" name="AutoShape 236" descr="Camphor tree.PNG">
          <a:extLst>
            <a:ext uri="{FF2B5EF4-FFF2-40B4-BE49-F238E27FC236}">
              <a16:creationId xmlns:a16="http://schemas.microsoft.com/office/drawing/2014/main" id="{00000000-0008-0000-0200-00006C15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85" name="AutoShape 237" descr="image.png">
          <a:extLst>
            <a:ext uri="{FF2B5EF4-FFF2-40B4-BE49-F238E27FC236}">
              <a16:creationId xmlns:a16="http://schemas.microsoft.com/office/drawing/2014/main" id="{00000000-0008-0000-0200-00006D15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86" name="AutoShape 238" descr="SAMPHOR.PNG">
          <a:extLst>
            <a:ext uri="{FF2B5EF4-FFF2-40B4-BE49-F238E27FC236}">
              <a16:creationId xmlns:a16="http://schemas.microsoft.com/office/drawing/2014/main" id="{00000000-0008-0000-0200-00006E15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487" name="AutoShape 239" descr="image.png">
          <a:extLst>
            <a:ext uri="{FF2B5EF4-FFF2-40B4-BE49-F238E27FC236}">
              <a16:creationId xmlns:a16="http://schemas.microsoft.com/office/drawing/2014/main" id="{00000000-0008-0000-0200-00006F15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88" name="AutoShape 240" descr="上饶2.PNG">
          <a:extLst>
            <a:ext uri="{FF2B5EF4-FFF2-40B4-BE49-F238E27FC236}">
              <a16:creationId xmlns:a16="http://schemas.microsoft.com/office/drawing/2014/main" id="{00000000-0008-0000-0200-00007015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89" name="AutoShape 241" descr="image.png">
          <a:extLst>
            <a:ext uri="{FF2B5EF4-FFF2-40B4-BE49-F238E27FC236}">
              <a16:creationId xmlns:a16="http://schemas.microsoft.com/office/drawing/2014/main" id="{00000000-0008-0000-0200-00007115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90" name="AutoShape 242" descr="上饶.PNG">
          <a:extLst>
            <a:ext uri="{FF2B5EF4-FFF2-40B4-BE49-F238E27FC236}">
              <a16:creationId xmlns:a16="http://schemas.microsoft.com/office/drawing/2014/main" id="{00000000-0008-0000-0200-00007215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491" name="AutoShape 243" descr="image.png">
          <a:extLst>
            <a:ext uri="{FF2B5EF4-FFF2-40B4-BE49-F238E27FC236}">
              <a16:creationId xmlns:a16="http://schemas.microsoft.com/office/drawing/2014/main" id="{00000000-0008-0000-0200-00007315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492" name="AutoShape 244" descr="SA2.png">
          <a:extLst>
            <a:ext uri="{FF2B5EF4-FFF2-40B4-BE49-F238E27FC236}">
              <a16:creationId xmlns:a16="http://schemas.microsoft.com/office/drawing/2014/main" id="{00000000-0008-0000-0200-00007415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493" name="AutoShape 245" descr="SA1.png">
          <a:extLst>
            <a:ext uri="{FF2B5EF4-FFF2-40B4-BE49-F238E27FC236}">
              <a16:creationId xmlns:a16="http://schemas.microsoft.com/office/drawing/2014/main" id="{00000000-0008-0000-0200-00007515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94" name="AutoShape 246" descr="BBG 2.png">
          <a:extLst>
            <a:ext uri="{FF2B5EF4-FFF2-40B4-BE49-F238E27FC236}">
              <a16:creationId xmlns:a16="http://schemas.microsoft.com/office/drawing/2014/main" id="{00000000-0008-0000-0200-00007615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95" name="AutoShape 247" descr="poster.png">
          <a:extLst>
            <a:ext uri="{FF2B5EF4-FFF2-40B4-BE49-F238E27FC236}">
              <a16:creationId xmlns:a16="http://schemas.microsoft.com/office/drawing/2014/main" id="{00000000-0008-0000-0200-00007715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496" name="AutoShape 248" descr="BBG 1.PNG">
          <a:extLst>
            <a:ext uri="{FF2B5EF4-FFF2-40B4-BE49-F238E27FC236}">
              <a16:creationId xmlns:a16="http://schemas.microsoft.com/office/drawing/2014/main" id="{00000000-0008-0000-0200-00007815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497" name="AutoShape 249" descr="OMAS信息流.png">
          <a:extLst>
            <a:ext uri="{FF2B5EF4-FFF2-40B4-BE49-F238E27FC236}">
              <a16:creationId xmlns:a16="http://schemas.microsoft.com/office/drawing/2014/main" id="{00000000-0008-0000-0200-00007915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498" name="AutoShape 250" descr="西安经发.PNG">
          <a:extLst>
            <a:ext uri="{FF2B5EF4-FFF2-40B4-BE49-F238E27FC236}">
              <a16:creationId xmlns:a16="http://schemas.microsoft.com/office/drawing/2014/main" id="{00000000-0008-0000-0200-00007A15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499" name="AutoShape 251" descr="image.png">
          <a:extLst>
            <a:ext uri="{FF2B5EF4-FFF2-40B4-BE49-F238E27FC236}">
              <a16:creationId xmlns:a16="http://schemas.microsoft.com/office/drawing/2014/main" id="{00000000-0008-0000-0200-00007B150000}"/>
            </a:ext>
          </a:extLst>
        </xdr:cNvPr>
        <xdr:cNvSpPr>
          <a:spLocks noChangeAspect="1" noChangeArrowheads="1"/>
        </xdr:cNvSpPr>
      </xdr:nvSpPr>
      <xdr:spPr bwMode="auto">
        <a:xfrm>
          <a:off x="6940867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00" name="AutoShape 252" descr="西安经发2.PNG">
          <a:extLst>
            <a:ext uri="{FF2B5EF4-FFF2-40B4-BE49-F238E27FC236}">
              <a16:creationId xmlns:a16="http://schemas.microsoft.com/office/drawing/2014/main" id="{00000000-0008-0000-0200-00007C15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501" name="AutoShape 253" descr="image.png">
          <a:extLst>
            <a:ext uri="{FF2B5EF4-FFF2-40B4-BE49-F238E27FC236}">
              <a16:creationId xmlns:a16="http://schemas.microsoft.com/office/drawing/2014/main" id="{00000000-0008-0000-0200-00007D15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502" name="AutoShape 254" descr="SA1.png">
          <a:extLst>
            <a:ext uri="{FF2B5EF4-FFF2-40B4-BE49-F238E27FC236}">
              <a16:creationId xmlns:a16="http://schemas.microsoft.com/office/drawing/2014/main" id="{00000000-0008-0000-0200-00007E15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503" name="AutoShape 255" descr="SA2.png">
          <a:extLst>
            <a:ext uri="{FF2B5EF4-FFF2-40B4-BE49-F238E27FC236}">
              <a16:creationId xmlns:a16="http://schemas.microsoft.com/office/drawing/2014/main" id="{00000000-0008-0000-0200-00007F15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04" name="AutoShape 256" descr="BBG2.PNG">
          <a:extLst>
            <a:ext uri="{FF2B5EF4-FFF2-40B4-BE49-F238E27FC236}">
              <a16:creationId xmlns:a16="http://schemas.microsoft.com/office/drawing/2014/main" id="{00000000-0008-0000-0200-00008015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05" name="AutoShape 257" descr="Project Tianfu Source 分行联动新闻稿.png">
          <a:extLst>
            <a:ext uri="{FF2B5EF4-FFF2-40B4-BE49-F238E27FC236}">
              <a16:creationId xmlns:a16="http://schemas.microsoft.com/office/drawing/2014/main" id="{00000000-0008-0000-0200-00008115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06" name="AutoShape 258" descr="BBG1.PNG">
          <a:extLst>
            <a:ext uri="{FF2B5EF4-FFF2-40B4-BE49-F238E27FC236}">
              <a16:creationId xmlns:a16="http://schemas.microsoft.com/office/drawing/2014/main" id="{00000000-0008-0000-0200-00008215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507" name="AutoShape 259" descr="都江堰城投OMAS.png">
          <a:extLst>
            <a:ext uri="{FF2B5EF4-FFF2-40B4-BE49-F238E27FC236}">
              <a16:creationId xmlns:a16="http://schemas.microsoft.com/office/drawing/2014/main" id="{00000000-0008-0000-0200-00008315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508" name="AutoShape 260" descr="SA1.png">
          <a:extLst>
            <a:ext uri="{FF2B5EF4-FFF2-40B4-BE49-F238E27FC236}">
              <a16:creationId xmlns:a16="http://schemas.microsoft.com/office/drawing/2014/main" id="{00000000-0008-0000-0200-00008415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509" name="AutoShape 261" descr="SA2.png">
          <a:extLst>
            <a:ext uri="{FF2B5EF4-FFF2-40B4-BE49-F238E27FC236}">
              <a16:creationId xmlns:a16="http://schemas.microsoft.com/office/drawing/2014/main" id="{00000000-0008-0000-0200-00008515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10" name="AutoShape 262" descr="rocktea2.PNG">
          <a:extLst>
            <a:ext uri="{FF2B5EF4-FFF2-40B4-BE49-F238E27FC236}">
              <a16:creationId xmlns:a16="http://schemas.microsoft.com/office/drawing/2014/main" id="{00000000-0008-0000-0200-000086150000}"/>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11" name="AutoShape 263" descr="image.png">
          <a:extLst>
            <a:ext uri="{FF2B5EF4-FFF2-40B4-BE49-F238E27FC236}">
              <a16:creationId xmlns:a16="http://schemas.microsoft.com/office/drawing/2014/main" id="{00000000-0008-0000-0200-000087150000}"/>
            </a:ext>
          </a:extLst>
        </xdr:cNvPr>
        <xdr:cNvSpPr>
          <a:spLocks noChangeAspect="1" noChangeArrowheads="1"/>
        </xdr:cNvSpPr>
      </xdr:nvSpPr>
      <xdr:spPr bwMode="auto">
        <a:xfrm>
          <a:off x="6940867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12" name="AutoShape 264" descr="rocktea1.PNG">
          <a:extLst>
            <a:ext uri="{FF2B5EF4-FFF2-40B4-BE49-F238E27FC236}">
              <a16:creationId xmlns:a16="http://schemas.microsoft.com/office/drawing/2014/main" id="{00000000-0008-0000-0200-00008815000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513" name="AutoShape 265" descr="ebffb265ed7765674066d0e94d32f6e.png">
          <a:extLst>
            <a:ext uri="{FF2B5EF4-FFF2-40B4-BE49-F238E27FC236}">
              <a16:creationId xmlns:a16="http://schemas.microsoft.com/office/drawing/2014/main" id="{00000000-0008-0000-0200-000089150000}"/>
            </a:ext>
          </a:extLst>
        </xdr:cNvPr>
        <xdr:cNvSpPr>
          <a:spLocks noChangeAspect="1" noChangeArrowheads="1"/>
        </xdr:cNvSpPr>
      </xdr:nvSpPr>
      <xdr:spPr bwMode="auto">
        <a:xfrm>
          <a:off x="11302365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514" name="AutoShape 266" descr="image.png">
          <a:extLst>
            <a:ext uri="{FF2B5EF4-FFF2-40B4-BE49-F238E27FC236}">
              <a16:creationId xmlns:a16="http://schemas.microsoft.com/office/drawing/2014/main" id="{00000000-0008-0000-0200-00008A15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515" name="AutoShape 267" descr="SA1.png">
          <a:extLst>
            <a:ext uri="{FF2B5EF4-FFF2-40B4-BE49-F238E27FC236}">
              <a16:creationId xmlns:a16="http://schemas.microsoft.com/office/drawing/2014/main" id="{00000000-0008-0000-0200-00008B15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16" name="AutoShape 268" descr="BBG2.PNG">
          <a:extLst>
            <a:ext uri="{FF2B5EF4-FFF2-40B4-BE49-F238E27FC236}">
              <a16:creationId xmlns:a16="http://schemas.microsoft.com/office/drawing/2014/main" id="{00000000-0008-0000-0200-00008C15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17" name="AutoShape 269" descr="poster.png">
          <a:extLst>
            <a:ext uri="{FF2B5EF4-FFF2-40B4-BE49-F238E27FC236}">
              <a16:creationId xmlns:a16="http://schemas.microsoft.com/office/drawing/2014/main" id="{00000000-0008-0000-0200-00008D150000}"/>
            </a:ext>
          </a:extLst>
        </xdr:cNvPr>
        <xdr:cNvSpPr>
          <a:spLocks noChangeAspect="1" noChangeArrowheads="1"/>
        </xdr:cNvSpPr>
      </xdr:nvSpPr>
      <xdr:spPr bwMode="auto">
        <a:xfrm>
          <a:off x="6940867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18" name="AutoShape 270" descr="BBG1.PNG">
          <a:extLst>
            <a:ext uri="{FF2B5EF4-FFF2-40B4-BE49-F238E27FC236}">
              <a16:creationId xmlns:a16="http://schemas.microsoft.com/office/drawing/2014/main" id="{00000000-0008-0000-0200-00008E15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519" name="AutoShape 271" descr="OMAS.png">
          <a:extLst>
            <a:ext uri="{FF2B5EF4-FFF2-40B4-BE49-F238E27FC236}">
              <a16:creationId xmlns:a16="http://schemas.microsoft.com/office/drawing/2014/main" id="{00000000-0008-0000-0200-00008F15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20" name="AutoShape 272" descr="Snipaste_2023-12-05_10-53-38.png">
          <a:extLst>
            <a:ext uri="{FF2B5EF4-FFF2-40B4-BE49-F238E27FC236}">
              <a16:creationId xmlns:a16="http://schemas.microsoft.com/office/drawing/2014/main" id="{00000000-0008-0000-0200-000090150000}"/>
            </a:ext>
          </a:extLst>
        </xdr:cNvPr>
        <xdr:cNvSpPr>
          <a:spLocks noChangeAspect="1" noChangeArrowheads="1"/>
        </xdr:cNvSpPr>
      </xdr:nvSpPr>
      <xdr:spPr bwMode="auto">
        <a:xfrm>
          <a:off x="6873240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21" name="AutoShape 273" descr="ceda201c2ff5b1145b62933b256fac4.png">
          <a:extLst>
            <a:ext uri="{FF2B5EF4-FFF2-40B4-BE49-F238E27FC236}">
              <a16:creationId xmlns:a16="http://schemas.microsoft.com/office/drawing/2014/main" id="{00000000-0008-0000-0200-000091150000}"/>
            </a:ext>
          </a:extLst>
        </xdr:cNvPr>
        <xdr:cNvSpPr>
          <a:spLocks noChangeAspect="1" noChangeArrowheads="1"/>
        </xdr:cNvSpPr>
      </xdr:nvSpPr>
      <xdr:spPr bwMode="auto">
        <a:xfrm>
          <a:off x="6940867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22" name="AutoShape 274" descr="Snipaste_2023-12-05_10-39-31.png">
          <a:extLst>
            <a:ext uri="{FF2B5EF4-FFF2-40B4-BE49-F238E27FC236}">
              <a16:creationId xmlns:a16="http://schemas.microsoft.com/office/drawing/2014/main" id="{00000000-0008-0000-0200-000092150000}"/>
            </a:ext>
          </a:extLst>
        </xdr:cNvPr>
        <xdr:cNvSpPr>
          <a:spLocks noChangeAspect="1" noChangeArrowheads="1"/>
        </xdr:cNvSpPr>
      </xdr:nvSpPr>
      <xdr:spPr bwMode="auto">
        <a:xfrm>
          <a:off x="1122521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523" name="AutoShape 275" descr="a93e849e84dba7ae6b73febcb3cbc6e.jpg">
          <a:extLst>
            <a:ext uri="{FF2B5EF4-FFF2-40B4-BE49-F238E27FC236}">
              <a16:creationId xmlns:a16="http://schemas.microsoft.com/office/drawing/2014/main" id="{00000000-0008-0000-0200-000093150000}"/>
            </a:ext>
          </a:extLst>
        </xdr:cNvPr>
        <xdr:cNvSpPr>
          <a:spLocks noChangeAspect="1" noChangeArrowheads="1"/>
        </xdr:cNvSpPr>
      </xdr:nvSpPr>
      <xdr:spPr bwMode="auto">
        <a:xfrm>
          <a:off x="1130236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524" name="AutoShape 276" descr="OMAS capscreen 1.png">
          <a:extLst>
            <a:ext uri="{FF2B5EF4-FFF2-40B4-BE49-F238E27FC236}">
              <a16:creationId xmlns:a16="http://schemas.microsoft.com/office/drawing/2014/main" id="{00000000-0008-0000-0200-000094150000}"/>
            </a:ext>
          </a:extLst>
        </xdr:cNvPr>
        <xdr:cNvSpPr>
          <a:spLocks noChangeAspect="1" noChangeArrowheads="1"/>
        </xdr:cNvSpPr>
      </xdr:nvSpPr>
      <xdr:spPr bwMode="auto">
        <a:xfrm>
          <a:off x="1183862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5525" name="AutoShape 277" descr="OMAS capscreen 2.png">
          <a:extLst>
            <a:ext uri="{FF2B5EF4-FFF2-40B4-BE49-F238E27FC236}">
              <a16:creationId xmlns:a16="http://schemas.microsoft.com/office/drawing/2014/main" id="{00000000-0008-0000-0200-000095150000}"/>
            </a:ext>
          </a:extLst>
        </xdr:cNvPr>
        <xdr:cNvSpPr>
          <a:spLocks noChangeAspect="1" noChangeArrowheads="1"/>
        </xdr:cNvSpPr>
      </xdr:nvSpPr>
      <xdr:spPr bwMode="auto">
        <a:xfrm>
          <a:off x="1187005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26" name="AutoShape 278" descr="建设银行1.png">
          <a:extLst>
            <a:ext uri="{FF2B5EF4-FFF2-40B4-BE49-F238E27FC236}">
              <a16:creationId xmlns:a16="http://schemas.microsoft.com/office/drawing/2014/main" id="{00000000-0008-0000-0200-000096150000}"/>
            </a:ext>
          </a:extLst>
        </xdr:cNvPr>
        <xdr:cNvSpPr>
          <a:spLocks noChangeAspect="1" noChangeArrowheads="1"/>
        </xdr:cNvSpPr>
      </xdr:nvSpPr>
      <xdr:spPr bwMode="auto">
        <a:xfrm>
          <a:off x="6873240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3</xdr:row>
      <xdr:rowOff>0</xdr:rowOff>
    </xdr:from>
    <xdr:to>
      <xdr:col>50</xdr:col>
      <xdr:colOff>619125</xdr:colOff>
      <xdr:row>4</xdr:row>
      <xdr:rowOff>104775</xdr:rowOff>
    </xdr:to>
    <xdr:sp macro="" textlink="">
      <xdr:nvSpPr>
        <xdr:cNvPr id="5527" name="AutoShape 279" descr="擷取2.PNG">
          <a:extLst>
            <a:ext uri="{FF2B5EF4-FFF2-40B4-BE49-F238E27FC236}">
              <a16:creationId xmlns:a16="http://schemas.microsoft.com/office/drawing/2014/main" id="{00000000-0008-0000-0200-000097150000}"/>
            </a:ext>
          </a:extLst>
        </xdr:cNvPr>
        <xdr:cNvSpPr>
          <a:spLocks noChangeAspect="1" noChangeArrowheads="1"/>
        </xdr:cNvSpPr>
      </xdr:nvSpPr>
      <xdr:spPr bwMode="auto">
        <a:xfrm>
          <a:off x="690467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3</xdr:row>
      <xdr:rowOff>0</xdr:rowOff>
    </xdr:from>
    <xdr:to>
      <xdr:col>51</xdr:col>
      <xdr:colOff>257175</xdr:colOff>
      <xdr:row>4</xdr:row>
      <xdr:rowOff>104775</xdr:rowOff>
    </xdr:to>
    <xdr:sp macro="" textlink="">
      <xdr:nvSpPr>
        <xdr:cNvPr id="5528" name="AutoShape 280" descr="擷取4.PNG">
          <a:extLst>
            <a:ext uri="{FF2B5EF4-FFF2-40B4-BE49-F238E27FC236}">
              <a16:creationId xmlns:a16="http://schemas.microsoft.com/office/drawing/2014/main" id="{00000000-0008-0000-0200-000098150000}"/>
            </a:ext>
          </a:extLst>
        </xdr:cNvPr>
        <xdr:cNvSpPr>
          <a:spLocks noChangeAspect="1" noChangeArrowheads="1"/>
        </xdr:cNvSpPr>
      </xdr:nvSpPr>
      <xdr:spPr bwMode="auto">
        <a:xfrm>
          <a:off x="693610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29" name="AutoShape 281" descr="5284da6c5fb9322d6e50205b8b87376.png">
          <a:extLst>
            <a:ext uri="{FF2B5EF4-FFF2-40B4-BE49-F238E27FC236}">
              <a16:creationId xmlns:a16="http://schemas.microsoft.com/office/drawing/2014/main" id="{00000000-0008-0000-0200-000099150000}"/>
            </a:ext>
          </a:extLst>
        </xdr:cNvPr>
        <xdr:cNvSpPr>
          <a:spLocks noChangeAspect="1" noChangeArrowheads="1"/>
        </xdr:cNvSpPr>
      </xdr:nvSpPr>
      <xdr:spPr bwMode="auto">
        <a:xfrm>
          <a:off x="694086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5530" name="AutoShape 282" descr="30aed5d855cae9cf7638088a698d3d6.png">
          <a:extLst>
            <a:ext uri="{FF2B5EF4-FFF2-40B4-BE49-F238E27FC236}">
              <a16:creationId xmlns:a16="http://schemas.microsoft.com/office/drawing/2014/main" id="{00000000-0008-0000-0200-00009A150000}"/>
            </a:ext>
          </a:extLst>
        </xdr:cNvPr>
        <xdr:cNvSpPr>
          <a:spLocks noChangeAspect="1" noChangeArrowheads="1"/>
        </xdr:cNvSpPr>
      </xdr:nvSpPr>
      <xdr:spPr bwMode="auto">
        <a:xfrm>
          <a:off x="6972300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628650</xdr:colOff>
      <xdr:row>3</xdr:row>
      <xdr:rowOff>0</xdr:rowOff>
    </xdr:from>
    <xdr:to>
      <xdr:col>51</xdr:col>
      <xdr:colOff>933450</xdr:colOff>
      <xdr:row>4</xdr:row>
      <xdr:rowOff>104775</xdr:rowOff>
    </xdr:to>
    <xdr:sp macro="" textlink="">
      <xdr:nvSpPr>
        <xdr:cNvPr id="5531" name="AutoShape 283" descr="e77bc65ee845d26ce92cf229441471f.png">
          <a:extLst>
            <a:ext uri="{FF2B5EF4-FFF2-40B4-BE49-F238E27FC236}">
              <a16:creationId xmlns:a16="http://schemas.microsoft.com/office/drawing/2014/main" id="{00000000-0008-0000-0200-00009B150000}"/>
            </a:ext>
          </a:extLst>
        </xdr:cNvPr>
        <xdr:cNvSpPr>
          <a:spLocks noChangeAspect="1" noChangeArrowheads="1"/>
        </xdr:cNvSpPr>
      </xdr:nvSpPr>
      <xdr:spPr bwMode="auto">
        <a:xfrm>
          <a:off x="700373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32" name="AutoShape 284" descr="擷取3.PNG">
          <a:extLst>
            <a:ext uri="{FF2B5EF4-FFF2-40B4-BE49-F238E27FC236}">
              <a16:creationId xmlns:a16="http://schemas.microsoft.com/office/drawing/2014/main" id="{00000000-0008-0000-0200-00009C150000}"/>
            </a:ext>
          </a:extLst>
        </xdr:cNvPr>
        <xdr:cNvSpPr>
          <a:spLocks noChangeAspect="1" noChangeArrowheads="1"/>
        </xdr:cNvSpPr>
      </xdr:nvSpPr>
      <xdr:spPr bwMode="auto">
        <a:xfrm>
          <a:off x="1122521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3</xdr:row>
      <xdr:rowOff>0</xdr:rowOff>
    </xdr:from>
    <xdr:to>
      <xdr:col>63</xdr:col>
      <xdr:colOff>619125</xdr:colOff>
      <xdr:row>4</xdr:row>
      <xdr:rowOff>104775</xdr:rowOff>
    </xdr:to>
    <xdr:sp macro="" textlink="">
      <xdr:nvSpPr>
        <xdr:cNvPr id="5533" name="AutoShape 285" descr="擷取5.PNG">
          <a:extLst>
            <a:ext uri="{FF2B5EF4-FFF2-40B4-BE49-F238E27FC236}">
              <a16:creationId xmlns:a16="http://schemas.microsoft.com/office/drawing/2014/main" id="{00000000-0008-0000-0200-00009D150000}"/>
            </a:ext>
          </a:extLst>
        </xdr:cNvPr>
        <xdr:cNvSpPr>
          <a:spLocks noChangeAspect="1" noChangeArrowheads="1"/>
        </xdr:cNvSpPr>
      </xdr:nvSpPr>
      <xdr:spPr bwMode="auto">
        <a:xfrm>
          <a:off x="1125664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3</xdr:row>
      <xdr:rowOff>0</xdr:rowOff>
    </xdr:from>
    <xdr:to>
      <xdr:col>64</xdr:col>
      <xdr:colOff>161925</xdr:colOff>
      <xdr:row>4</xdr:row>
      <xdr:rowOff>104775</xdr:rowOff>
    </xdr:to>
    <xdr:sp macro="" textlink="">
      <xdr:nvSpPr>
        <xdr:cNvPr id="5534" name="AutoShape 286" descr="擷取.PNG">
          <a:extLst>
            <a:ext uri="{FF2B5EF4-FFF2-40B4-BE49-F238E27FC236}">
              <a16:creationId xmlns:a16="http://schemas.microsoft.com/office/drawing/2014/main" id="{00000000-0008-0000-0200-00009E150000}"/>
            </a:ext>
          </a:extLst>
        </xdr:cNvPr>
        <xdr:cNvSpPr>
          <a:spLocks noChangeAspect="1" noChangeArrowheads="1"/>
        </xdr:cNvSpPr>
      </xdr:nvSpPr>
      <xdr:spPr bwMode="auto">
        <a:xfrm>
          <a:off x="1128807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535" name="AutoShape 287" descr="[for review] Project Accord - poster - v2.jpg">
          <a:extLst>
            <a:ext uri="{FF2B5EF4-FFF2-40B4-BE49-F238E27FC236}">
              <a16:creationId xmlns:a16="http://schemas.microsoft.com/office/drawing/2014/main" id="{00000000-0008-0000-0200-00009F150000}"/>
            </a:ext>
          </a:extLst>
        </xdr:cNvPr>
        <xdr:cNvSpPr>
          <a:spLocks noChangeAspect="1" noChangeArrowheads="1"/>
        </xdr:cNvSpPr>
      </xdr:nvSpPr>
      <xdr:spPr bwMode="auto">
        <a:xfrm>
          <a:off x="1130236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536" name="AutoShape 288" descr="image.png">
          <a:extLst>
            <a:ext uri="{FF2B5EF4-FFF2-40B4-BE49-F238E27FC236}">
              <a16:creationId xmlns:a16="http://schemas.microsoft.com/office/drawing/2014/main" id="{00000000-0008-0000-0200-0000A0150000}"/>
            </a:ext>
          </a:extLst>
        </xdr:cNvPr>
        <xdr:cNvSpPr>
          <a:spLocks noChangeAspect="1" noChangeArrowheads="1"/>
        </xdr:cNvSpPr>
      </xdr:nvSpPr>
      <xdr:spPr bwMode="auto">
        <a:xfrm>
          <a:off x="1183862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5537" name="AutoShape 289" descr="image.png">
          <a:extLst>
            <a:ext uri="{FF2B5EF4-FFF2-40B4-BE49-F238E27FC236}">
              <a16:creationId xmlns:a16="http://schemas.microsoft.com/office/drawing/2014/main" id="{00000000-0008-0000-0200-0000A1150000}"/>
            </a:ext>
          </a:extLst>
        </xdr:cNvPr>
        <xdr:cNvSpPr>
          <a:spLocks noChangeAspect="1" noChangeArrowheads="1"/>
        </xdr:cNvSpPr>
      </xdr:nvSpPr>
      <xdr:spPr bwMode="auto">
        <a:xfrm>
          <a:off x="1187005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5538" name="AutoShape 290" descr="image.png">
          <a:extLst>
            <a:ext uri="{FF2B5EF4-FFF2-40B4-BE49-F238E27FC236}">
              <a16:creationId xmlns:a16="http://schemas.microsoft.com/office/drawing/2014/main" id="{00000000-0008-0000-0200-0000A2150000}"/>
            </a:ext>
          </a:extLst>
        </xdr:cNvPr>
        <xdr:cNvSpPr>
          <a:spLocks noChangeAspect="1" noChangeArrowheads="1"/>
        </xdr:cNvSpPr>
      </xdr:nvSpPr>
      <xdr:spPr bwMode="auto">
        <a:xfrm>
          <a:off x="1190148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39" name="AutoShape 291" descr="Snipaste_2023-12-05_11-01-49.png">
          <a:extLst>
            <a:ext uri="{FF2B5EF4-FFF2-40B4-BE49-F238E27FC236}">
              <a16:creationId xmlns:a16="http://schemas.microsoft.com/office/drawing/2014/main" id="{00000000-0008-0000-0200-0000A3150000}"/>
            </a:ext>
          </a:extLst>
        </xdr:cNvPr>
        <xdr:cNvSpPr>
          <a:spLocks noChangeAspect="1" noChangeArrowheads="1"/>
        </xdr:cNvSpPr>
      </xdr:nvSpPr>
      <xdr:spPr bwMode="auto">
        <a:xfrm>
          <a:off x="6873240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40" name="AutoShape 292" descr="957f40d8ec73577ca202d7dbd526c4f.png">
          <a:extLst>
            <a:ext uri="{FF2B5EF4-FFF2-40B4-BE49-F238E27FC236}">
              <a16:creationId xmlns:a16="http://schemas.microsoft.com/office/drawing/2014/main" id="{00000000-0008-0000-0200-0000A4150000}"/>
            </a:ext>
          </a:extLst>
        </xdr:cNvPr>
        <xdr:cNvSpPr>
          <a:spLocks noChangeAspect="1" noChangeArrowheads="1"/>
        </xdr:cNvSpPr>
      </xdr:nvSpPr>
      <xdr:spPr bwMode="auto">
        <a:xfrm>
          <a:off x="6940867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41" name="AutoShape 293" descr="Snipaste_2023-12-05_11-01-15.png">
          <a:extLst>
            <a:ext uri="{FF2B5EF4-FFF2-40B4-BE49-F238E27FC236}">
              <a16:creationId xmlns:a16="http://schemas.microsoft.com/office/drawing/2014/main" id="{00000000-0008-0000-0200-0000A5150000}"/>
            </a:ext>
          </a:extLst>
        </xdr:cNvPr>
        <xdr:cNvSpPr>
          <a:spLocks noChangeAspect="1" noChangeArrowheads="1"/>
        </xdr:cNvSpPr>
      </xdr:nvSpPr>
      <xdr:spPr bwMode="auto">
        <a:xfrm>
          <a:off x="1122521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542" name="AutoShape 294" descr="978181bb81286bfc6306654ef7679f6.jpg">
          <a:extLst>
            <a:ext uri="{FF2B5EF4-FFF2-40B4-BE49-F238E27FC236}">
              <a16:creationId xmlns:a16="http://schemas.microsoft.com/office/drawing/2014/main" id="{00000000-0008-0000-0200-0000A6150000}"/>
            </a:ext>
          </a:extLst>
        </xdr:cNvPr>
        <xdr:cNvSpPr>
          <a:spLocks noChangeAspect="1" noChangeArrowheads="1"/>
        </xdr:cNvSpPr>
      </xdr:nvSpPr>
      <xdr:spPr bwMode="auto">
        <a:xfrm>
          <a:off x="11302365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543" name="AutoShape 295" descr="OMAS capscreen 2.png">
          <a:extLst>
            <a:ext uri="{FF2B5EF4-FFF2-40B4-BE49-F238E27FC236}">
              <a16:creationId xmlns:a16="http://schemas.microsoft.com/office/drawing/2014/main" id="{00000000-0008-0000-0200-0000A7150000}"/>
            </a:ext>
          </a:extLst>
        </xdr:cNvPr>
        <xdr:cNvSpPr>
          <a:spLocks noChangeAspect="1" noChangeArrowheads="1"/>
        </xdr:cNvSpPr>
      </xdr:nvSpPr>
      <xdr:spPr bwMode="auto">
        <a:xfrm>
          <a:off x="1183862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5544" name="AutoShape 296" descr="OMAS capscreen 1.png">
          <a:extLst>
            <a:ext uri="{FF2B5EF4-FFF2-40B4-BE49-F238E27FC236}">
              <a16:creationId xmlns:a16="http://schemas.microsoft.com/office/drawing/2014/main" id="{00000000-0008-0000-0200-0000A8150000}"/>
            </a:ext>
          </a:extLst>
        </xdr:cNvPr>
        <xdr:cNvSpPr>
          <a:spLocks noChangeAspect="1" noChangeArrowheads="1"/>
        </xdr:cNvSpPr>
      </xdr:nvSpPr>
      <xdr:spPr bwMode="auto">
        <a:xfrm>
          <a:off x="11870055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5545" name="AutoShape 297" descr="OMAS capscreen 3.png">
          <a:extLst>
            <a:ext uri="{FF2B5EF4-FFF2-40B4-BE49-F238E27FC236}">
              <a16:creationId xmlns:a16="http://schemas.microsoft.com/office/drawing/2014/main" id="{00000000-0008-0000-0200-0000A9150000}"/>
            </a:ext>
          </a:extLst>
        </xdr:cNvPr>
        <xdr:cNvSpPr>
          <a:spLocks noChangeAspect="1" noChangeArrowheads="1"/>
        </xdr:cNvSpPr>
      </xdr:nvSpPr>
      <xdr:spPr bwMode="auto">
        <a:xfrm>
          <a:off x="11901487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46" name="AutoShape 298" descr="JNCJ2.PNG">
          <a:extLst>
            <a:ext uri="{FF2B5EF4-FFF2-40B4-BE49-F238E27FC236}">
              <a16:creationId xmlns:a16="http://schemas.microsoft.com/office/drawing/2014/main" id="{00000000-0008-0000-0200-0000AA150000}"/>
            </a:ext>
          </a:extLst>
        </xdr:cNvPr>
        <xdr:cNvSpPr>
          <a:spLocks noChangeAspect="1" noChangeArrowheads="1"/>
        </xdr:cNvSpPr>
      </xdr:nvSpPr>
      <xdr:spPr bwMode="auto">
        <a:xfrm>
          <a:off x="68732400"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47" name="AutoShape 299" descr="JNCJ.jpg">
          <a:extLst>
            <a:ext uri="{FF2B5EF4-FFF2-40B4-BE49-F238E27FC236}">
              <a16:creationId xmlns:a16="http://schemas.microsoft.com/office/drawing/2014/main" id="{00000000-0008-0000-0200-0000AB150000}"/>
            </a:ext>
          </a:extLst>
        </xdr:cNvPr>
        <xdr:cNvSpPr>
          <a:spLocks noChangeAspect="1" noChangeArrowheads="1"/>
        </xdr:cNvSpPr>
      </xdr:nvSpPr>
      <xdr:spPr bwMode="auto">
        <a:xfrm>
          <a:off x="6940867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5548" name="AutoShape 300" descr="JNCJ OMAS.png">
          <a:extLst>
            <a:ext uri="{FF2B5EF4-FFF2-40B4-BE49-F238E27FC236}">
              <a16:creationId xmlns:a16="http://schemas.microsoft.com/office/drawing/2014/main" id="{00000000-0008-0000-0200-0000AC150000}"/>
            </a:ext>
          </a:extLst>
        </xdr:cNvPr>
        <xdr:cNvSpPr>
          <a:spLocks noChangeAspect="1" noChangeArrowheads="1"/>
        </xdr:cNvSpPr>
      </xdr:nvSpPr>
      <xdr:spPr bwMode="auto">
        <a:xfrm>
          <a:off x="69723000"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49" name="AutoShape 301" descr="JNCJ.PNG">
          <a:extLst>
            <a:ext uri="{FF2B5EF4-FFF2-40B4-BE49-F238E27FC236}">
              <a16:creationId xmlns:a16="http://schemas.microsoft.com/office/drawing/2014/main" id="{00000000-0008-0000-0200-0000AD150000}"/>
            </a:ext>
          </a:extLst>
        </xdr:cNvPr>
        <xdr:cNvSpPr>
          <a:spLocks noChangeAspect="1" noChangeArrowheads="1"/>
        </xdr:cNvSpPr>
      </xdr:nvSpPr>
      <xdr:spPr bwMode="auto">
        <a:xfrm>
          <a:off x="11225212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550" name="AutoShape 302" descr="JNCJ OMAS.png">
          <a:extLst>
            <a:ext uri="{FF2B5EF4-FFF2-40B4-BE49-F238E27FC236}">
              <a16:creationId xmlns:a16="http://schemas.microsoft.com/office/drawing/2014/main" id="{00000000-0008-0000-0200-0000AE150000}"/>
            </a:ext>
          </a:extLst>
        </xdr:cNvPr>
        <xdr:cNvSpPr>
          <a:spLocks noChangeAspect="1" noChangeArrowheads="1"/>
        </xdr:cNvSpPr>
      </xdr:nvSpPr>
      <xdr:spPr bwMode="auto">
        <a:xfrm>
          <a:off x="11838622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51" name="AutoShape 303" descr="luqiao2.PNG">
          <a:extLst>
            <a:ext uri="{FF2B5EF4-FFF2-40B4-BE49-F238E27FC236}">
              <a16:creationId xmlns:a16="http://schemas.microsoft.com/office/drawing/2014/main" id="{00000000-0008-0000-0200-0000AF150000}"/>
            </a:ext>
          </a:extLst>
        </xdr:cNvPr>
        <xdr:cNvSpPr>
          <a:spLocks noChangeAspect="1" noChangeArrowheads="1"/>
        </xdr:cNvSpPr>
      </xdr:nvSpPr>
      <xdr:spPr bwMode="auto">
        <a:xfrm>
          <a:off x="68732400" y="21059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52" name="AutoShape 304" descr="luqiao1.PNG">
          <a:extLst>
            <a:ext uri="{FF2B5EF4-FFF2-40B4-BE49-F238E27FC236}">
              <a16:creationId xmlns:a16="http://schemas.microsoft.com/office/drawing/2014/main" id="{00000000-0008-0000-0200-0000B0150000}"/>
            </a:ext>
          </a:extLst>
        </xdr:cNvPr>
        <xdr:cNvSpPr>
          <a:spLocks noChangeAspect="1" noChangeArrowheads="1"/>
        </xdr:cNvSpPr>
      </xdr:nvSpPr>
      <xdr:spPr bwMode="auto">
        <a:xfrm>
          <a:off x="112252125" y="21059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553" name="AutoShape 305" descr="cd9465106f0bf4960f09073fa593769b.jpg">
          <a:extLst>
            <a:ext uri="{FF2B5EF4-FFF2-40B4-BE49-F238E27FC236}">
              <a16:creationId xmlns:a16="http://schemas.microsoft.com/office/drawing/2014/main" id="{00000000-0008-0000-0200-0000B1150000}"/>
            </a:ext>
          </a:extLst>
        </xdr:cNvPr>
        <xdr:cNvSpPr>
          <a:spLocks noChangeAspect="1" noChangeArrowheads="1"/>
        </xdr:cNvSpPr>
      </xdr:nvSpPr>
      <xdr:spPr bwMode="auto">
        <a:xfrm>
          <a:off x="113023650" y="21059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554" name="AutoShape 306" descr="image.png">
          <a:extLst>
            <a:ext uri="{FF2B5EF4-FFF2-40B4-BE49-F238E27FC236}">
              <a16:creationId xmlns:a16="http://schemas.microsoft.com/office/drawing/2014/main" id="{00000000-0008-0000-0200-0000B2150000}"/>
            </a:ext>
          </a:extLst>
        </xdr:cNvPr>
        <xdr:cNvSpPr>
          <a:spLocks noChangeAspect="1" noChangeArrowheads="1"/>
        </xdr:cNvSpPr>
      </xdr:nvSpPr>
      <xdr:spPr bwMode="auto">
        <a:xfrm>
          <a:off x="118386225" y="21059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55" name="AutoShape 307" descr="yunlai2.PNG">
          <a:extLst>
            <a:ext uri="{FF2B5EF4-FFF2-40B4-BE49-F238E27FC236}">
              <a16:creationId xmlns:a16="http://schemas.microsoft.com/office/drawing/2014/main" id="{00000000-0008-0000-0200-0000B3150000}"/>
            </a:ext>
          </a:extLst>
        </xdr:cNvPr>
        <xdr:cNvSpPr>
          <a:spLocks noChangeAspect="1" noChangeArrowheads="1"/>
        </xdr:cNvSpPr>
      </xdr:nvSpPr>
      <xdr:spPr bwMode="auto">
        <a:xfrm>
          <a:off x="68732400" y="2125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56" name="AutoShape 308" descr="yunlai.PNG">
          <a:extLst>
            <a:ext uri="{FF2B5EF4-FFF2-40B4-BE49-F238E27FC236}">
              <a16:creationId xmlns:a16="http://schemas.microsoft.com/office/drawing/2014/main" id="{00000000-0008-0000-0200-0000B4150000}"/>
            </a:ext>
          </a:extLst>
        </xdr:cNvPr>
        <xdr:cNvSpPr>
          <a:spLocks noChangeAspect="1" noChangeArrowheads="1"/>
        </xdr:cNvSpPr>
      </xdr:nvSpPr>
      <xdr:spPr bwMode="auto">
        <a:xfrm>
          <a:off x="112252125" y="2125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557" name="AutoShape 309" descr="8bf5468292879b3ebc790e08582fb6b.jpg">
          <a:extLst>
            <a:ext uri="{FF2B5EF4-FFF2-40B4-BE49-F238E27FC236}">
              <a16:creationId xmlns:a16="http://schemas.microsoft.com/office/drawing/2014/main" id="{00000000-0008-0000-0200-0000B5150000}"/>
            </a:ext>
          </a:extLst>
        </xdr:cNvPr>
        <xdr:cNvSpPr>
          <a:spLocks noChangeAspect="1" noChangeArrowheads="1"/>
        </xdr:cNvSpPr>
      </xdr:nvSpPr>
      <xdr:spPr bwMode="auto">
        <a:xfrm>
          <a:off x="113023650" y="2125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558" name="AutoShape 310" descr="image.png">
          <a:extLst>
            <a:ext uri="{FF2B5EF4-FFF2-40B4-BE49-F238E27FC236}">
              <a16:creationId xmlns:a16="http://schemas.microsoft.com/office/drawing/2014/main" id="{00000000-0008-0000-0200-0000B6150000}"/>
            </a:ext>
          </a:extLst>
        </xdr:cNvPr>
        <xdr:cNvSpPr>
          <a:spLocks noChangeAspect="1" noChangeArrowheads="1"/>
        </xdr:cNvSpPr>
      </xdr:nvSpPr>
      <xdr:spPr bwMode="auto">
        <a:xfrm>
          <a:off x="118386225" y="2125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59" name="AutoShape 311" descr="ZQCNY2.PNG">
          <a:extLst>
            <a:ext uri="{FF2B5EF4-FFF2-40B4-BE49-F238E27FC236}">
              <a16:creationId xmlns:a16="http://schemas.microsoft.com/office/drawing/2014/main" id="{00000000-0008-0000-0200-0000B7150000}"/>
            </a:ext>
          </a:extLst>
        </xdr:cNvPr>
        <xdr:cNvSpPr>
          <a:spLocks noChangeAspect="1" noChangeArrowheads="1"/>
        </xdr:cNvSpPr>
      </xdr:nvSpPr>
      <xdr:spPr bwMode="auto">
        <a:xfrm>
          <a:off x="68732400" y="21459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60" name="AutoShape 312" descr="ZQCNY1.PNG">
          <a:extLst>
            <a:ext uri="{FF2B5EF4-FFF2-40B4-BE49-F238E27FC236}">
              <a16:creationId xmlns:a16="http://schemas.microsoft.com/office/drawing/2014/main" id="{00000000-0008-0000-0200-0000B8150000}"/>
            </a:ext>
          </a:extLst>
        </xdr:cNvPr>
        <xdr:cNvSpPr>
          <a:spLocks noChangeAspect="1" noChangeArrowheads="1"/>
        </xdr:cNvSpPr>
      </xdr:nvSpPr>
      <xdr:spPr bwMode="auto">
        <a:xfrm>
          <a:off x="112252125" y="21459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561" name="AutoShape 313" descr="image.png">
          <a:extLst>
            <a:ext uri="{FF2B5EF4-FFF2-40B4-BE49-F238E27FC236}">
              <a16:creationId xmlns:a16="http://schemas.microsoft.com/office/drawing/2014/main" id="{00000000-0008-0000-0200-0000B9150000}"/>
            </a:ext>
          </a:extLst>
        </xdr:cNvPr>
        <xdr:cNvSpPr>
          <a:spLocks noChangeAspect="1" noChangeArrowheads="1"/>
        </xdr:cNvSpPr>
      </xdr:nvSpPr>
      <xdr:spPr bwMode="auto">
        <a:xfrm>
          <a:off x="118386225" y="21459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62" name="AutoShape 314" descr="螢幕擷取畫面 2023-06-12 181011.jpg">
          <a:extLst>
            <a:ext uri="{FF2B5EF4-FFF2-40B4-BE49-F238E27FC236}">
              <a16:creationId xmlns:a16="http://schemas.microsoft.com/office/drawing/2014/main" id="{00000000-0008-0000-0200-0000BA15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63" name="AutoShape 315" descr="螢幕擷取畫面 2023-06-12 180938.jpg">
          <a:extLst>
            <a:ext uri="{FF2B5EF4-FFF2-40B4-BE49-F238E27FC236}">
              <a16:creationId xmlns:a16="http://schemas.microsoft.com/office/drawing/2014/main" id="{00000000-0008-0000-0200-0000BB15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564" name="AutoShape 316" descr="WeChat Image_20230609214557.jpg">
          <a:extLst>
            <a:ext uri="{FF2B5EF4-FFF2-40B4-BE49-F238E27FC236}">
              <a16:creationId xmlns:a16="http://schemas.microsoft.com/office/drawing/2014/main" id="{00000000-0008-0000-0200-0000BC15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565" name="AutoShape 317" descr="image.png">
          <a:extLst>
            <a:ext uri="{FF2B5EF4-FFF2-40B4-BE49-F238E27FC236}">
              <a16:creationId xmlns:a16="http://schemas.microsoft.com/office/drawing/2014/main" id="{00000000-0008-0000-0200-0000BD15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566" name="AutoShape 318" descr="image.png">
          <a:extLst>
            <a:ext uri="{FF2B5EF4-FFF2-40B4-BE49-F238E27FC236}">
              <a16:creationId xmlns:a16="http://schemas.microsoft.com/office/drawing/2014/main" id="{00000000-0008-0000-0200-0000BE15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67" name="AutoShape 319" descr="RP.png">
          <a:extLst>
            <a:ext uri="{FF2B5EF4-FFF2-40B4-BE49-F238E27FC236}">
              <a16:creationId xmlns:a16="http://schemas.microsoft.com/office/drawing/2014/main" id="{00000000-0008-0000-0200-0000BF15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68" name="AutoShape 320" descr="bcf3341ab06ca162dcf0915c0d1dcab.png">
          <a:extLst>
            <a:ext uri="{FF2B5EF4-FFF2-40B4-BE49-F238E27FC236}">
              <a16:creationId xmlns:a16="http://schemas.microsoft.com/office/drawing/2014/main" id="{00000000-0008-0000-0200-0000C015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69" name="AutoShape 321" descr="DES.png">
          <a:extLst>
            <a:ext uri="{FF2B5EF4-FFF2-40B4-BE49-F238E27FC236}">
              <a16:creationId xmlns:a16="http://schemas.microsoft.com/office/drawing/2014/main" id="{00000000-0008-0000-0200-0000C115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570" name="AutoShape 322" descr="image.png">
          <a:extLst>
            <a:ext uri="{FF2B5EF4-FFF2-40B4-BE49-F238E27FC236}">
              <a16:creationId xmlns:a16="http://schemas.microsoft.com/office/drawing/2014/main" id="{00000000-0008-0000-0200-0000C215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571" name="AutoShape 323" descr="image.png">
          <a:extLst>
            <a:ext uri="{FF2B5EF4-FFF2-40B4-BE49-F238E27FC236}">
              <a16:creationId xmlns:a16="http://schemas.microsoft.com/office/drawing/2014/main" id="{00000000-0008-0000-0200-0000C315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72" name="AutoShape 324" descr="螢幕擷取畫面 2023-04-20 122359.jpg">
          <a:extLst>
            <a:ext uri="{FF2B5EF4-FFF2-40B4-BE49-F238E27FC236}">
              <a16:creationId xmlns:a16="http://schemas.microsoft.com/office/drawing/2014/main" id="{00000000-0008-0000-0200-0000C415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73" name="AutoShape 325" descr="4cd6df5621a9bd7f6cab530eeca6519.png">
          <a:extLst>
            <a:ext uri="{FF2B5EF4-FFF2-40B4-BE49-F238E27FC236}">
              <a16:creationId xmlns:a16="http://schemas.microsoft.com/office/drawing/2014/main" id="{00000000-0008-0000-0200-0000C515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74" name="AutoShape 326" descr="螢幕擷取畫面 2023-04-20 122333.jpg">
          <a:extLst>
            <a:ext uri="{FF2B5EF4-FFF2-40B4-BE49-F238E27FC236}">
              <a16:creationId xmlns:a16="http://schemas.microsoft.com/office/drawing/2014/main" id="{00000000-0008-0000-0200-0000C615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575" name="AutoShape 327" descr="WeChat Image_20230530232411.jpg">
          <a:extLst>
            <a:ext uri="{FF2B5EF4-FFF2-40B4-BE49-F238E27FC236}">
              <a16:creationId xmlns:a16="http://schemas.microsoft.com/office/drawing/2014/main" id="{00000000-0008-0000-0200-0000C715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576" name="AutoShape 328" descr="image.png">
          <a:extLst>
            <a:ext uri="{FF2B5EF4-FFF2-40B4-BE49-F238E27FC236}">
              <a16:creationId xmlns:a16="http://schemas.microsoft.com/office/drawing/2014/main" id="{00000000-0008-0000-0200-0000C815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577" name="AutoShape 329" descr="image.png">
          <a:extLst>
            <a:ext uri="{FF2B5EF4-FFF2-40B4-BE49-F238E27FC236}">
              <a16:creationId xmlns:a16="http://schemas.microsoft.com/office/drawing/2014/main" id="{00000000-0008-0000-0200-0000C915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578" name="AutoShape 330" descr="image.png">
          <a:extLst>
            <a:ext uri="{FF2B5EF4-FFF2-40B4-BE49-F238E27FC236}">
              <a16:creationId xmlns:a16="http://schemas.microsoft.com/office/drawing/2014/main" id="{00000000-0008-0000-0200-0000CA15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79" name="AutoShape 331" descr="REL.png">
          <a:extLst>
            <a:ext uri="{FF2B5EF4-FFF2-40B4-BE49-F238E27FC236}">
              <a16:creationId xmlns:a16="http://schemas.microsoft.com/office/drawing/2014/main" id="{00000000-0008-0000-0200-0000CB15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80" name="AutoShape 332" descr="image.png">
          <a:extLst>
            <a:ext uri="{FF2B5EF4-FFF2-40B4-BE49-F238E27FC236}">
              <a16:creationId xmlns:a16="http://schemas.microsoft.com/office/drawing/2014/main" id="{00000000-0008-0000-0200-0000CC15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81" name="AutoShape 333" descr="Des page.png">
          <a:extLst>
            <a:ext uri="{FF2B5EF4-FFF2-40B4-BE49-F238E27FC236}">
              <a16:creationId xmlns:a16="http://schemas.microsoft.com/office/drawing/2014/main" id="{00000000-0008-0000-0200-0000CD15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582" name="AutoShape 334" descr="image.png">
          <a:extLst>
            <a:ext uri="{FF2B5EF4-FFF2-40B4-BE49-F238E27FC236}">
              <a16:creationId xmlns:a16="http://schemas.microsoft.com/office/drawing/2014/main" id="{00000000-0008-0000-0200-0000CE15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583" name="AutoShape 335" descr="image.png">
          <a:extLst>
            <a:ext uri="{FF2B5EF4-FFF2-40B4-BE49-F238E27FC236}">
              <a16:creationId xmlns:a16="http://schemas.microsoft.com/office/drawing/2014/main" id="{00000000-0008-0000-0200-0000CF15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584" name="AutoShape 336" descr="image.png">
          <a:extLst>
            <a:ext uri="{FF2B5EF4-FFF2-40B4-BE49-F238E27FC236}">
              <a16:creationId xmlns:a16="http://schemas.microsoft.com/office/drawing/2014/main" id="{00000000-0008-0000-0200-0000D015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85" name="AutoShape 337" descr="螢幕擷取畫面 2023-04-20 122157.jpg">
          <a:extLst>
            <a:ext uri="{FF2B5EF4-FFF2-40B4-BE49-F238E27FC236}">
              <a16:creationId xmlns:a16="http://schemas.microsoft.com/office/drawing/2014/main" id="{00000000-0008-0000-0200-0000D115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86" name="AutoShape 338" descr="16bdba4a456f6f13320ffd6cee63e27.png">
          <a:extLst>
            <a:ext uri="{FF2B5EF4-FFF2-40B4-BE49-F238E27FC236}">
              <a16:creationId xmlns:a16="http://schemas.microsoft.com/office/drawing/2014/main" id="{00000000-0008-0000-0200-0000D215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87" name="AutoShape 339" descr="螢幕擷取畫面 2023-04-20 122132.jpg">
          <a:extLst>
            <a:ext uri="{FF2B5EF4-FFF2-40B4-BE49-F238E27FC236}">
              <a16:creationId xmlns:a16="http://schemas.microsoft.com/office/drawing/2014/main" id="{00000000-0008-0000-0200-0000D315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588" name="AutoShape 340" descr="WeChat Image_20230404113754.jpg">
          <a:extLst>
            <a:ext uri="{FF2B5EF4-FFF2-40B4-BE49-F238E27FC236}">
              <a16:creationId xmlns:a16="http://schemas.microsoft.com/office/drawing/2014/main" id="{00000000-0008-0000-0200-0000D415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589" name="AutoShape 341" descr="image.png">
          <a:extLst>
            <a:ext uri="{FF2B5EF4-FFF2-40B4-BE49-F238E27FC236}">
              <a16:creationId xmlns:a16="http://schemas.microsoft.com/office/drawing/2014/main" id="{00000000-0008-0000-0200-0000D515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590" name="AutoShape 342" descr="image.png">
          <a:extLst>
            <a:ext uri="{FF2B5EF4-FFF2-40B4-BE49-F238E27FC236}">
              <a16:creationId xmlns:a16="http://schemas.microsoft.com/office/drawing/2014/main" id="{00000000-0008-0000-0200-0000D615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591" name="AutoShape 343" descr="image.png">
          <a:extLst>
            <a:ext uri="{FF2B5EF4-FFF2-40B4-BE49-F238E27FC236}">
              <a16:creationId xmlns:a16="http://schemas.microsoft.com/office/drawing/2014/main" id="{00000000-0008-0000-0200-0000D715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592" name="AutoShape 344" descr="image.png">
          <a:extLst>
            <a:ext uri="{FF2B5EF4-FFF2-40B4-BE49-F238E27FC236}">
              <a16:creationId xmlns:a16="http://schemas.microsoft.com/office/drawing/2014/main" id="{00000000-0008-0000-0200-0000D815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5593" name="AutoShape 345" descr="image.png">
          <a:extLst>
            <a:ext uri="{FF2B5EF4-FFF2-40B4-BE49-F238E27FC236}">
              <a16:creationId xmlns:a16="http://schemas.microsoft.com/office/drawing/2014/main" id="{00000000-0008-0000-0200-0000D915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3</xdr:row>
      <xdr:rowOff>0</xdr:rowOff>
    </xdr:from>
    <xdr:to>
      <xdr:col>35</xdr:col>
      <xdr:colOff>714375</xdr:colOff>
      <xdr:row>4</xdr:row>
      <xdr:rowOff>104775</xdr:rowOff>
    </xdr:to>
    <xdr:sp macro="" textlink="">
      <xdr:nvSpPr>
        <xdr:cNvPr id="5594" name="AutoShape 346" descr="image.png">
          <a:extLst>
            <a:ext uri="{FF2B5EF4-FFF2-40B4-BE49-F238E27FC236}">
              <a16:creationId xmlns:a16="http://schemas.microsoft.com/office/drawing/2014/main" id="{00000000-0008-0000-0200-0000DA15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595" name="AutoShape 347" descr="螢幕擷取畫面 2023-07-13 104223.png">
          <a:extLst>
            <a:ext uri="{FF2B5EF4-FFF2-40B4-BE49-F238E27FC236}">
              <a16:creationId xmlns:a16="http://schemas.microsoft.com/office/drawing/2014/main" id="{00000000-0008-0000-0200-0000DB15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596" name="AutoShape 348" descr="2bc00b943d03696ea9162180036b941.png">
          <a:extLst>
            <a:ext uri="{FF2B5EF4-FFF2-40B4-BE49-F238E27FC236}">
              <a16:creationId xmlns:a16="http://schemas.microsoft.com/office/drawing/2014/main" id="{00000000-0008-0000-0200-0000DC15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597" name="AutoShape 349" descr="螢幕擷取畫面 2023-07-13 104144.png">
          <a:extLst>
            <a:ext uri="{FF2B5EF4-FFF2-40B4-BE49-F238E27FC236}">
              <a16:creationId xmlns:a16="http://schemas.microsoft.com/office/drawing/2014/main" id="{00000000-0008-0000-0200-0000DD15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598" name="AutoShape 350" descr="image.png">
          <a:extLst>
            <a:ext uri="{FF2B5EF4-FFF2-40B4-BE49-F238E27FC236}">
              <a16:creationId xmlns:a16="http://schemas.microsoft.com/office/drawing/2014/main" id="{00000000-0008-0000-0200-0000DE15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599" name="AutoShape 351" descr="WeChat Screenshot_20230608102042.png">
          <a:extLst>
            <a:ext uri="{FF2B5EF4-FFF2-40B4-BE49-F238E27FC236}">
              <a16:creationId xmlns:a16="http://schemas.microsoft.com/office/drawing/2014/main" id="{00000000-0008-0000-0200-0000DF15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00" name="AutoShape 352" descr="WeChat Screenshot_20230608102123.png">
          <a:extLst>
            <a:ext uri="{FF2B5EF4-FFF2-40B4-BE49-F238E27FC236}">
              <a16:creationId xmlns:a16="http://schemas.microsoft.com/office/drawing/2014/main" id="{00000000-0008-0000-0200-0000E015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01" name="AutoShape 353" descr="WeChat Screenshot_20230608111205.png">
          <a:extLst>
            <a:ext uri="{FF2B5EF4-FFF2-40B4-BE49-F238E27FC236}">
              <a16:creationId xmlns:a16="http://schemas.microsoft.com/office/drawing/2014/main" id="{00000000-0008-0000-0200-0000E115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02" name="AutoShape 354" descr="image.png">
          <a:extLst>
            <a:ext uri="{FF2B5EF4-FFF2-40B4-BE49-F238E27FC236}">
              <a16:creationId xmlns:a16="http://schemas.microsoft.com/office/drawing/2014/main" id="{00000000-0008-0000-0200-0000E215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03" name="AutoShape 355" descr="image.png">
          <a:extLst>
            <a:ext uri="{FF2B5EF4-FFF2-40B4-BE49-F238E27FC236}">
              <a16:creationId xmlns:a16="http://schemas.microsoft.com/office/drawing/2014/main" id="{00000000-0008-0000-0200-0000E315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604" name="AutoShape 356" descr="e244602885e3d63a5da81bcd7ba57b7.jpg">
          <a:extLst>
            <a:ext uri="{FF2B5EF4-FFF2-40B4-BE49-F238E27FC236}">
              <a16:creationId xmlns:a16="http://schemas.microsoft.com/office/drawing/2014/main" id="{00000000-0008-0000-0200-0000E415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05" name="AutoShape 357" descr="SA1.png">
          <a:extLst>
            <a:ext uri="{FF2B5EF4-FFF2-40B4-BE49-F238E27FC236}">
              <a16:creationId xmlns:a16="http://schemas.microsoft.com/office/drawing/2014/main" id="{00000000-0008-0000-0200-0000E515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06" name="AutoShape 358" descr="SA2.png">
          <a:extLst>
            <a:ext uri="{FF2B5EF4-FFF2-40B4-BE49-F238E27FC236}">
              <a16:creationId xmlns:a16="http://schemas.microsoft.com/office/drawing/2014/main" id="{00000000-0008-0000-0200-0000E615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07" name="AutoShape 359" descr="image (12).png">
          <a:extLst>
            <a:ext uri="{FF2B5EF4-FFF2-40B4-BE49-F238E27FC236}">
              <a16:creationId xmlns:a16="http://schemas.microsoft.com/office/drawing/2014/main" id="{00000000-0008-0000-0200-0000E715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08" name="AutoShape 360" descr="image.png">
          <a:extLst>
            <a:ext uri="{FF2B5EF4-FFF2-40B4-BE49-F238E27FC236}">
              <a16:creationId xmlns:a16="http://schemas.microsoft.com/office/drawing/2014/main" id="{00000000-0008-0000-0200-0000E815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09" name="AutoShape 361" descr="CP.png">
          <a:extLst>
            <a:ext uri="{FF2B5EF4-FFF2-40B4-BE49-F238E27FC236}">
              <a16:creationId xmlns:a16="http://schemas.microsoft.com/office/drawing/2014/main" id="{00000000-0008-0000-0200-0000E915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10" name="AutoShape 362" descr="CP 2.png">
          <a:extLst>
            <a:ext uri="{FF2B5EF4-FFF2-40B4-BE49-F238E27FC236}">
              <a16:creationId xmlns:a16="http://schemas.microsoft.com/office/drawing/2014/main" id="{00000000-0008-0000-0200-0000EA15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11" name="AutoShape 363" descr="payment.png">
          <a:extLst>
            <a:ext uri="{FF2B5EF4-FFF2-40B4-BE49-F238E27FC236}">
              <a16:creationId xmlns:a16="http://schemas.microsoft.com/office/drawing/2014/main" id="{00000000-0008-0000-0200-0000EB15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12" name="AutoShape 364" descr="image.png">
          <a:extLst>
            <a:ext uri="{FF2B5EF4-FFF2-40B4-BE49-F238E27FC236}">
              <a16:creationId xmlns:a16="http://schemas.microsoft.com/office/drawing/2014/main" id="{00000000-0008-0000-0200-0000EC15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13" name="AutoShape 365" descr="image.png">
          <a:extLst>
            <a:ext uri="{FF2B5EF4-FFF2-40B4-BE49-F238E27FC236}">
              <a16:creationId xmlns:a16="http://schemas.microsoft.com/office/drawing/2014/main" id="{00000000-0008-0000-0200-0000ED15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14" name="AutoShape 366" descr="image.png">
          <a:extLst>
            <a:ext uri="{FF2B5EF4-FFF2-40B4-BE49-F238E27FC236}">
              <a16:creationId xmlns:a16="http://schemas.microsoft.com/office/drawing/2014/main" id="{00000000-0008-0000-0200-0000EE15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615" name="AutoShape 367" descr="image.png">
          <a:extLst>
            <a:ext uri="{FF2B5EF4-FFF2-40B4-BE49-F238E27FC236}">
              <a16:creationId xmlns:a16="http://schemas.microsoft.com/office/drawing/2014/main" id="{00000000-0008-0000-0200-0000EF15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16" name="AutoShape 368" descr="image.png">
          <a:extLst>
            <a:ext uri="{FF2B5EF4-FFF2-40B4-BE49-F238E27FC236}">
              <a16:creationId xmlns:a16="http://schemas.microsoft.com/office/drawing/2014/main" id="{00000000-0008-0000-0200-0000F015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617" name="AutoShape 369" descr="0186cfdbb71fd37c0fdde8ebd2f59b2.png">
          <a:extLst>
            <a:ext uri="{FF2B5EF4-FFF2-40B4-BE49-F238E27FC236}">
              <a16:creationId xmlns:a16="http://schemas.microsoft.com/office/drawing/2014/main" id="{00000000-0008-0000-0200-0000F115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18" name="AutoShape 370" descr="image.png">
          <a:extLst>
            <a:ext uri="{FF2B5EF4-FFF2-40B4-BE49-F238E27FC236}">
              <a16:creationId xmlns:a16="http://schemas.microsoft.com/office/drawing/2014/main" id="{00000000-0008-0000-0200-0000F215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19" name="AutoShape 371" descr="image.png">
          <a:extLst>
            <a:ext uri="{FF2B5EF4-FFF2-40B4-BE49-F238E27FC236}">
              <a16:creationId xmlns:a16="http://schemas.microsoft.com/office/drawing/2014/main" id="{00000000-0008-0000-0200-0000F315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20" name="AutoShape 372" descr="image.png">
          <a:extLst>
            <a:ext uri="{FF2B5EF4-FFF2-40B4-BE49-F238E27FC236}">
              <a16:creationId xmlns:a16="http://schemas.microsoft.com/office/drawing/2014/main" id="{00000000-0008-0000-0200-0000F415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21" name="AutoShape 373" descr="image.png">
          <a:extLst>
            <a:ext uri="{FF2B5EF4-FFF2-40B4-BE49-F238E27FC236}">
              <a16:creationId xmlns:a16="http://schemas.microsoft.com/office/drawing/2014/main" id="{00000000-0008-0000-0200-0000F515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22" name="AutoShape 374" descr="螢幕擷取畫面 2023-06-05 153612.jpg">
          <a:extLst>
            <a:ext uri="{FF2B5EF4-FFF2-40B4-BE49-F238E27FC236}">
              <a16:creationId xmlns:a16="http://schemas.microsoft.com/office/drawing/2014/main" id="{00000000-0008-0000-0200-0000F615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23" name="AutoShape 375" descr="螢幕擷取畫面 2023-06-05 153503.jpg">
          <a:extLst>
            <a:ext uri="{FF2B5EF4-FFF2-40B4-BE49-F238E27FC236}">
              <a16:creationId xmlns:a16="http://schemas.microsoft.com/office/drawing/2014/main" id="{00000000-0008-0000-0200-0000F715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624" name="AutoShape 376" descr="ec17ffc60f4f7b0e1789306ff9dfdd4.jpg">
          <a:extLst>
            <a:ext uri="{FF2B5EF4-FFF2-40B4-BE49-F238E27FC236}">
              <a16:creationId xmlns:a16="http://schemas.microsoft.com/office/drawing/2014/main" id="{00000000-0008-0000-0200-0000F815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25" name="AutoShape 377" descr="CP.png">
          <a:extLst>
            <a:ext uri="{FF2B5EF4-FFF2-40B4-BE49-F238E27FC236}">
              <a16:creationId xmlns:a16="http://schemas.microsoft.com/office/drawing/2014/main" id="{00000000-0008-0000-0200-0000F915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26" name="AutoShape 378" descr="费用支付.png">
          <a:extLst>
            <a:ext uri="{FF2B5EF4-FFF2-40B4-BE49-F238E27FC236}">
              <a16:creationId xmlns:a16="http://schemas.microsoft.com/office/drawing/2014/main" id="{00000000-0008-0000-0200-0000FA15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27" name="AutoShape 379" descr="image.png">
          <a:extLst>
            <a:ext uri="{FF2B5EF4-FFF2-40B4-BE49-F238E27FC236}">
              <a16:creationId xmlns:a16="http://schemas.microsoft.com/office/drawing/2014/main" id="{00000000-0008-0000-0200-0000FB15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28" name="AutoShape 380" descr="image.png">
          <a:extLst>
            <a:ext uri="{FF2B5EF4-FFF2-40B4-BE49-F238E27FC236}">
              <a16:creationId xmlns:a16="http://schemas.microsoft.com/office/drawing/2014/main" id="{00000000-0008-0000-0200-0000FC15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629" name="AutoShape 381" descr="image.png">
          <a:extLst>
            <a:ext uri="{FF2B5EF4-FFF2-40B4-BE49-F238E27FC236}">
              <a16:creationId xmlns:a16="http://schemas.microsoft.com/office/drawing/2014/main" id="{00000000-0008-0000-0200-0000FD15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30" name="AutoShape 382" descr="image.png">
          <a:extLst>
            <a:ext uri="{FF2B5EF4-FFF2-40B4-BE49-F238E27FC236}">
              <a16:creationId xmlns:a16="http://schemas.microsoft.com/office/drawing/2014/main" id="{00000000-0008-0000-0200-0000FE15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31" name="AutoShape 383" descr="image.png">
          <a:extLst>
            <a:ext uri="{FF2B5EF4-FFF2-40B4-BE49-F238E27FC236}">
              <a16:creationId xmlns:a16="http://schemas.microsoft.com/office/drawing/2014/main" id="{00000000-0008-0000-0200-0000FF15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32" name="AutoShape 384" descr="image.png">
          <a:extLst>
            <a:ext uri="{FF2B5EF4-FFF2-40B4-BE49-F238E27FC236}">
              <a16:creationId xmlns:a16="http://schemas.microsoft.com/office/drawing/2014/main" id="{00000000-0008-0000-0200-00000016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633" name="AutoShape 385" descr="image.png">
          <a:extLst>
            <a:ext uri="{FF2B5EF4-FFF2-40B4-BE49-F238E27FC236}">
              <a16:creationId xmlns:a16="http://schemas.microsoft.com/office/drawing/2014/main" id="{00000000-0008-0000-0200-00000116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34" name="AutoShape 386" descr="Snipaste_2023-06-21_19-27-42.png">
          <a:extLst>
            <a:ext uri="{FF2B5EF4-FFF2-40B4-BE49-F238E27FC236}">
              <a16:creationId xmlns:a16="http://schemas.microsoft.com/office/drawing/2014/main" id="{00000000-0008-0000-0200-00000216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635" name="AutoShape 387" descr="6383a01c937cb2275ee6b499d6ea405.png">
          <a:extLst>
            <a:ext uri="{FF2B5EF4-FFF2-40B4-BE49-F238E27FC236}">
              <a16:creationId xmlns:a16="http://schemas.microsoft.com/office/drawing/2014/main" id="{00000000-0008-0000-0200-00000316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5636" name="AutoShape 388" descr="25a876e3d83a3cd51430a9dcd4c1630.png">
          <a:extLst>
            <a:ext uri="{FF2B5EF4-FFF2-40B4-BE49-F238E27FC236}">
              <a16:creationId xmlns:a16="http://schemas.microsoft.com/office/drawing/2014/main" id="{00000000-0008-0000-0200-00000416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37" name="AutoShape 389" descr="Snipaste_2023-06-21_19-27-12.png">
          <a:extLst>
            <a:ext uri="{FF2B5EF4-FFF2-40B4-BE49-F238E27FC236}">
              <a16:creationId xmlns:a16="http://schemas.microsoft.com/office/drawing/2014/main" id="{00000000-0008-0000-0200-00000516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38" name="AutoShape 390" descr="image.png">
          <a:extLst>
            <a:ext uri="{FF2B5EF4-FFF2-40B4-BE49-F238E27FC236}">
              <a16:creationId xmlns:a16="http://schemas.microsoft.com/office/drawing/2014/main" id="{00000000-0008-0000-0200-00000616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39" name="AutoShape 391" descr="image.png">
          <a:extLst>
            <a:ext uri="{FF2B5EF4-FFF2-40B4-BE49-F238E27FC236}">
              <a16:creationId xmlns:a16="http://schemas.microsoft.com/office/drawing/2014/main" id="{00000000-0008-0000-0200-00000716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40" name="AutoShape 392" descr="image.png">
          <a:extLst>
            <a:ext uri="{FF2B5EF4-FFF2-40B4-BE49-F238E27FC236}">
              <a16:creationId xmlns:a16="http://schemas.microsoft.com/office/drawing/2014/main" id="{00000000-0008-0000-0200-00000816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41" name="AutoShape 393" descr="螢幕擷取畫面 2023-04-20 124356.jpg">
          <a:extLst>
            <a:ext uri="{FF2B5EF4-FFF2-40B4-BE49-F238E27FC236}">
              <a16:creationId xmlns:a16="http://schemas.microsoft.com/office/drawing/2014/main" id="{00000000-0008-0000-0200-00000916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642" name="AutoShape 394" descr="0305972532e1703b828a4d7871489a4.png">
          <a:extLst>
            <a:ext uri="{FF2B5EF4-FFF2-40B4-BE49-F238E27FC236}">
              <a16:creationId xmlns:a16="http://schemas.microsoft.com/office/drawing/2014/main" id="{00000000-0008-0000-0200-00000A16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43" name="AutoShape 395" descr="螢幕擷取畫面 2023-04-20 124334.jpg">
          <a:extLst>
            <a:ext uri="{FF2B5EF4-FFF2-40B4-BE49-F238E27FC236}">
              <a16:creationId xmlns:a16="http://schemas.microsoft.com/office/drawing/2014/main" id="{00000000-0008-0000-0200-00000B16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44" name="AutoShape 396" descr="image.png">
          <a:extLst>
            <a:ext uri="{FF2B5EF4-FFF2-40B4-BE49-F238E27FC236}">
              <a16:creationId xmlns:a16="http://schemas.microsoft.com/office/drawing/2014/main" id="{00000000-0008-0000-0200-00000C16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45" name="AutoShape 397" descr="image.png">
          <a:extLst>
            <a:ext uri="{FF2B5EF4-FFF2-40B4-BE49-F238E27FC236}">
              <a16:creationId xmlns:a16="http://schemas.microsoft.com/office/drawing/2014/main" id="{00000000-0008-0000-0200-00000D16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46" name="AutoShape 398" descr="image.png">
          <a:extLst>
            <a:ext uri="{FF2B5EF4-FFF2-40B4-BE49-F238E27FC236}">
              <a16:creationId xmlns:a16="http://schemas.microsoft.com/office/drawing/2014/main" id="{00000000-0008-0000-0200-00000E16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647" name="AutoShape 399" descr="image.png">
          <a:extLst>
            <a:ext uri="{FF2B5EF4-FFF2-40B4-BE49-F238E27FC236}">
              <a16:creationId xmlns:a16="http://schemas.microsoft.com/office/drawing/2014/main" id="{00000000-0008-0000-0200-00000F16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5648" name="AutoShape 400" descr="image.png">
          <a:extLst>
            <a:ext uri="{FF2B5EF4-FFF2-40B4-BE49-F238E27FC236}">
              <a16:creationId xmlns:a16="http://schemas.microsoft.com/office/drawing/2014/main" id="{00000000-0008-0000-0200-00001016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49" name="AutoShape 401" descr="螢幕擷取畫面 2023-06-12 180821.jpg">
          <a:extLst>
            <a:ext uri="{FF2B5EF4-FFF2-40B4-BE49-F238E27FC236}">
              <a16:creationId xmlns:a16="http://schemas.microsoft.com/office/drawing/2014/main" id="{00000000-0008-0000-0200-00001116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650" name="AutoShape 402" descr="image.png">
          <a:extLst>
            <a:ext uri="{FF2B5EF4-FFF2-40B4-BE49-F238E27FC236}">
              <a16:creationId xmlns:a16="http://schemas.microsoft.com/office/drawing/2014/main" id="{00000000-0008-0000-0200-00001216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51" name="AutoShape 403" descr="螢幕擷取畫面 2023-06-12 180746.jpg">
          <a:extLst>
            <a:ext uri="{FF2B5EF4-FFF2-40B4-BE49-F238E27FC236}">
              <a16:creationId xmlns:a16="http://schemas.microsoft.com/office/drawing/2014/main" id="{00000000-0008-0000-0200-00001316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52" name="AutoShape 404" descr="image.png">
          <a:extLst>
            <a:ext uri="{FF2B5EF4-FFF2-40B4-BE49-F238E27FC236}">
              <a16:creationId xmlns:a16="http://schemas.microsoft.com/office/drawing/2014/main" id="{00000000-0008-0000-0200-00001416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53" name="AutoShape 405" descr="image.png">
          <a:extLst>
            <a:ext uri="{FF2B5EF4-FFF2-40B4-BE49-F238E27FC236}">
              <a16:creationId xmlns:a16="http://schemas.microsoft.com/office/drawing/2014/main" id="{00000000-0008-0000-0200-00001516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54" name="AutoShape 406" descr="image.png">
          <a:extLst>
            <a:ext uri="{FF2B5EF4-FFF2-40B4-BE49-F238E27FC236}">
              <a16:creationId xmlns:a16="http://schemas.microsoft.com/office/drawing/2014/main" id="{00000000-0008-0000-0200-00001616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55" name="AutoShape 407" descr="RP.png">
          <a:extLst>
            <a:ext uri="{FF2B5EF4-FFF2-40B4-BE49-F238E27FC236}">
              <a16:creationId xmlns:a16="http://schemas.microsoft.com/office/drawing/2014/main" id="{00000000-0008-0000-0200-00001716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656" name="AutoShape 408" descr="c98833643b07afa1e728e87c7e808f5.png">
          <a:extLst>
            <a:ext uri="{FF2B5EF4-FFF2-40B4-BE49-F238E27FC236}">
              <a16:creationId xmlns:a16="http://schemas.microsoft.com/office/drawing/2014/main" id="{00000000-0008-0000-0200-00001816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57" name="AutoShape 409" descr="DES.png">
          <a:extLst>
            <a:ext uri="{FF2B5EF4-FFF2-40B4-BE49-F238E27FC236}">
              <a16:creationId xmlns:a16="http://schemas.microsoft.com/office/drawing/2014/main" id="{00000000-0008-0000-0200-00001916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58" name="AutoShape 410" descr="image.png">
          <a:extLst>
            <a:ext uri="{FF2B5EF4-FFF2-40B4-BE49-F238E27FC236}">
              <a16:creationId xmlns:a16="http://schemas.microsoft.com/office/drawing/2014/main" id="{00000000-0008-0000-0200-00001A16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59" name="AutoShape 411" descr="image.png">
          <a:extLst>
            <a:ext uri="{FF2B5EF4-FFF2-40B4-BE49-F238E27FC236}">
              <a16:creationId xmlns:a16="http://schemas.microsoft.com/office/drawing/2014/main" id="{00000000-0008-0000-0200-00001B16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60" name="AutoShape 412" descr="image.png">
          <a:extLst>
            <a:ext uri="{FF2B5EF4-FFF2-40B4-BE49-F238E27FC236}">
              <a16:creationId xmlns:a16="http://schemas.microsoft.com/office/drawing/2014/main" id="{00000000-0008-0000-0200-00001C16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661" name="AutoShape 413" descr="image.png">
          <a:extLst>
            <a:ext uri="{FF2B5EF4-FFF2-40B4-BE49-F238E27FC236}">
              <a16:creationId xmlns:a16="http://schemas.microsoft.com/office/drawing/2014/main" id="{00000000-0008-0000-0200-00001D16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62" name="AutoShape 414" descr="螢幕擷取畫面 2023-04-20 122520.jpg">
          <a:extLst>
            <a:ext uri="{FF2B5EF4-FFF2-40B4-BE49-F238E27FC236}">
              <a16:creationId xmlns:a16="http://schemas.microsoft.com/office/drawing/2014/main" id="{00000000-0008-0000-0200-00001E16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663" name="AutoShape 415" descr="4a5ded52f02f3c9364beaa873d3251d.png">
          <a:extLst>
            <a:ext uri="{FF2B5EF4-FFF2-40B4-BE49-F238E27FC236}">
              <a16:creationId xmlns:a16="http://schemas.microsoft.com/office/drawing/2014/main" id="{00000000-0008-0000-0200-00001F16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64" name="AutoShape 416" descr="螢幕擷取畫面 2023-04-20 122444.jpg">
          <a:extLst>
            <a:ext uri="{FF2B5EF4-FFF2-40B4-BE49-F238E27FC236}">
              <a16:creationId xmlns:a16="http://schemas.microsoft.com/office/drawing/2014/main" id="{00000000-0008-0000-0200-00002016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65" name="AutoShape 417" descr="Fee letter CP.png">
          <a:extLst>
            <a:ext uri="{FF2B5EF4-FFF2-40B4-BE49-F238E27FC236}">
              <a16:creationId xmlns:a16="http://schemas.microsoft.com/office/drawing/2014/main" id="{00000000-0008-0000-0200-00002116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66" name="AutoShape 418" descr="payment clause.png">
          <a:extLst>
            <a:ext uri="{FF2B5EF4-FFF2-40B4-BE49-F238E27FC236}">
              <a16:creationId xmlns:a16="http://schemas.microsoft.com/office/drawing/2014/main" id="{00000000-0008-0000-0200-00002216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67" name="AutoShape 419" descr="image.png">
          <a:extLst>
            <a:ext uri="{FF2B5EF4-FFF2-40B4-BE49-F238E27FC236}">
              <a16:creationId xmlns:a16="http://schemas.microsoft.com/office/drawing/2014/main" id="{00000000-0008-0000-0200-00002316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68" name="AutoShape 420" descr="image.png">
          <a:extLst>
            <a:ext uri="{FF2B5EF4-FFF2-40B4-BE49-F238E27FC236}">
              <a16:creationId xmlns:a16="http://schemas.microsoft.com/office/drawing/2014/main" id="{00000000-0008-0000-0200-00002416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669" name="AutoShape 421" descr="image.png">
          <a:extLst>
            <a:ext uri="{FF2B5EF4-FFF2-40B4-BE49-F238E27FC236}">
              <a16:creationId xmlns:a16="http://schemas.microsoft.com/office/drawing/2014/main" id="{00000000-0008-0000-0200-00002516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70" name="AutoShape 422" descr="WeChat Image_20230323120123.png">
          <a:extLst>
            <a:ext uri="{FF2B5EF4-FFF2-40B4-BE49-F238E27FC236}">
              <a16:creationId xmlns:a16="http://schemas.microsoft.com/office/drawing/2014/main" id="{00000000-0008-0000-0200-00002616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71" name="AutoShape 423" descr="WeChat Screenshot_20230323150433.png">
          <a:extLst>
            <a:ext uri="{FF2B5EF4-FFF2-40B4-BE49-F238E27FC236}">
              <a16:creationId xmlns:a16="http://schemas.microsoft.com/office/drawing/2014/main" id="{00000000-0008-0000-0200-00002716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72" name="AutoShape 424" descr="WeChat Screenshot_20230323151419.png">
          <a:extLst>
            <a:ext uri="{FF2B5EF4-FFF2-40B4-BE49-F238E27FC236}">
              <a16:creationId xmlns:a16="http://schemas.microsoft.com/office/drawing/2014/main" id="{00000000-0008-0000-0200-00002816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73" name="AutoShape 425" descr="2.PNG">
          <a:extLst>
            <a:ext uri="{FF2B5EF4-FFF2-40B4-BE49-F238E27FC236}">
              <a16:creationId xmlns:a16="http://schemas.microsoft.com/office/drawing/2014/main" id="{00000000-0008-0000-0200-00002916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674" name="AutoShape 426" descr="image.png">
          <a:extLst>
            <a:ext uri="{FF2B5EF4-FFF2-40B4-BE49-F238E27FC236}">
              <a16:creationId xmlns:a16="http://schemas.microsoft.com/office/drawing/2014/main" id="{00000000-0008-0000-0200-00002A16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75" name="AutoShape 427" descr="image.png">
          <a:extLst>
            <a:ext uri="{FF2B5EF4-FFF2-40B4-BE49-F238E27FC236}">
              <a16:creationId xmlns:a16="http://schemas.microsoft.com/office/drawing/2014/main" id="{00000000-0008-0000-0200-00002B16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676" name="AutoShape 428" descr="External.jpg">
          <a:extLst>
            <a:ext uri="{FF2B5EF4-FFF2-40B4-BE49-F238E27FC236}">
              <a16:creationId xmlns:a16="http://schemas.microsoft.com/office/drawing/2014/main" id="{00000000-0008-0000-0200-00002C16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77" name="AutoShape 429" descr="CP1.png">
          <a:extLst>
            <a:ext uri="{FF2B5EF4-FFF2-40B4-BE49-F238E27FC236}">
              <a16:creationId xmlns:a16="http://schemas.microsoft.com/office/drawing/2014/main" id="{00000000-0008-0000-0200-00002D16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78" name="AutoShape 430" descr="CP2.png">
          <a:extLst>
            <a:ext uri="{FF2B5EF4-FFF2-40B4-BE49-F238E27FC236}">
              <a16:creationId xmlns:a16="http://schemas.microsoft.com/office/drawing/2014/main" id="{00000000-0008-0000-0200-00002E16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79" name="AutoShape 431" descr="费用支付.png">
          <a:extLst>
            <a:ext uri="{FF2B5EF4-FFF2-40B4-BE49-F238E27FC236}">
              <a16:creationId xmlns:a16="http://schemas.microsoft.com/office/drawing/2014/main" id="{00000000-0008-0000-0200-00002F16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80" name="AutoShape 432" descr="Snipaste_2023-06-21_19-28-56.png">
          <a:extLst>
            <a:ext uri="{FF2B5EF4-FFF2-40B4-BE49-F238E27FC236}">
              <a16:creationId xmlns:a16="http://schemas.microsoft.com/office/drawing/2014/main" id="{00000000-0008-0000-0200-00003016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681" name="AutoShape 433" descr="579d36f9f23b3c96ec98a48049b5ca5.png">
          <a:extLst>
            <a:ext uri="{FF2B5EF4-FFF2-40B4-BE49-F238E27FC236}">
              <a16:creationId xmlns:a16="http://schemas.microsoft.com/office/drawing/2014/main" id="{00000000-0008-0000-0200-00003116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82" name="AutoShape 434" descr="Snipaste_2023-06-21_19-28-35.png">
          <a:extLst>
            <a:ext uri="{FF2B5EF4-FFF2-40B4-BE49-F238E27FC236}">
              <a16:creationId xmlns:a16="http://schemas.microsoft.com/office/drawing/2014/main" id="{00000000-0008-0000-0200-00003216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683" name="AutoShape 435" descr="66e452553b2b7a5a9b8814885da1abc.jpg">
          <a:extLst>
            <a:ext uri="{FF2B5EF4-FFF2-40B4-BE49-F238E27FC236}">
              <a16:creationId xmlns:a16="http://schemas.microsoft.com/office/drawing/2014/main" id="{00000000-0008-0000-0200-00003316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84" name="AutoShape 436" descr="FL.png">
          <a:extLst>
            <a:ext uri="{FF2B5EF4-FFF2-40B4-BE49-F238E27FC236}">
              <a16:creationId xmlns:a16="http://schemas.microsoft.com/office/drawing/2014/main" id="{00000000-0008-0000-0200-00003416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85" name="AutoShape 437" descr="Commission.png">
          <a:extLst>
            <a:ext uri="{FF2B5EF4-FFF2-40B4-BE49-F238E27FC236}">
              <a16:creationId xmlns:a16="http://schemas.microsoft.com/office/drawing/2014/main" id="{00000000-0008-0000-0200-00003516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86" name="AutoShape 438" descr="image.png">
          <a:extLst>
            <a:ext uri="{FF2B5EF4-FFF2-40B4-BE49-F238E27FC236}">
              <a16:creationId xmlns:a16="http://schemas.microsoft.com/office/drawing/2014/main" id="{00000000-0008-0000-0200-00003616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87" name="AutoShape 439" descr="image.png">
          <a:extLst>
            <a:ext uri="{FF2B5EF4-FFF2-40B4-BE49-F238E27FC236}">
              <a16:creationId xmlns:a16="http://schemas.microsoft.com/office/drawing/2014/main" id="{00000000-0008-0000-0200-00003716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688" name="AutoShape 440" descr="image.png">
          <a:extLst>
            <a:ext uri="{FF2B5EF4-FFF2-40B4-BE49-F238E27FC236}">
              <a16:creationId xmlns:a16="http://schemas.microsoft.com/office/drawing/2014/main" id="{00000000-0008-0000-0200-00003816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689" name="AutoShape 441" descr="image.png">
          <a:extLst>
            <a:ext uri="{FF2B5EF4-FFF2-40B4-BE49-F238E27FC236}">
              <a16:creationId xmlns:a16="http://schemas.microsoft.com/office/drawing/2014/main" id="{00000000-0008-0000-0200-00003916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690" name="AutoShape 442" descr="image.png">
          <a:extLst>
            <a:ext uri="{FF2B5EF4-FFF2-40B4-BE49-F238E27FC236}">
              <a16:creationId xmlns:a16="http://schemas.microsoft.com/office/drawing/2014/main" id="{00000000-0008-0000-0200-00003A16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91" name="AutoShape 443" descr="螢幕擷取畫面 2023-07-13 104333.png">
          <a:extLst>
            <a:ext uri="{FF2B5EF4-FFF2-40B4-BE49-F238E27FC236}">
              <a16:creationId xmlns:a16="http://schemas.microsoft.com/office/drawing/2014/main" id="{00000000-0008-0000-0200-00003B16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692" name="AutoShape 444" descr="99d95cfe028219666efa7292c5d1339.png">
          <a:extLst>
            <a:ext uri="{FF2B5EF4-FFF2-40B4-BE49-F238E27FC236}">
              <a16:creationId xmlns:a16="http://schemas.microsoft.com/office/drawing/2014/main" id="{00000000-0008-0000-0200-00003C16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93" name="AutoShape 445" descr="螢幕擷取畫面 2023-07-13 104308.png">
          <a:extLst>
            <a:ext uri="{FF2B5EF4-FFF2-40B4-BE49-F238E27FC236}">
              <a16:creationId xmlns:a16="http://schemas.microsoft.com/office/drawing/2014/main" id="{00000000-0008-0000-0200-00003D16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694" name="AutoShape 446" descr="~7356554.JPG">
          <a:extLst>
            <a:ext uri="{FF2B5EF4-FFF2-40B4-BE49-F238E27FC236}">
              <a16:creationId xmlns:a16="http://schemas.microsoft.com/office/drawing/2014/main" id="{00000000-0008-0000-0200-00003E16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95" name="AutoShape 447" descr="reach32.PNG">
          <a:extLst>
            <a:ext uri="{FF2B5EF4-FFF2-40B4-BE49-F238E27FC236}">
              <a16:creationId xmlns:a16="http://schemas.microsoft.com/office/drawing/2014/main" id="{00000000-0008-0000-0200-00003F16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696" name="AutoShape 448" descr="image.png">
          <a:extLst>
            <a:ext uri="{FF2B5EF4-FFF2-40B4-BE49-F238E27FC236}">
              <a16:creationId xmlns:a16="http://schemas.microsoft.com/office/drawing/2014/main" id="{00000000-0008-0000-0200-00004016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697" name="AutoShape 449" descr="reach3.PNG">
          <a:extLst>
            <a:ext uri="{FF2B5EF4-FFF2-40B4-BE49-F238E27FC236}">
              <a16:creationId xmlns:a16="http://schemas.microsoft.com/office/drawing/2014/main" id="{00000000-0008-0000-0200-00004116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698" name="AutoShape 450" descr="image.png">
          <a:extLst>
            <a:ext uri="{FF2B5EF4-FFF2-40B4-BE49-F238E27FC236}">
              <a16:creationId xmlns:a16="http://schemas.microsoft.com/office/drawing/2014/main" id="{00000000-0008-0000-0200-00004216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699" name="AutoShape 451" descr="螢幕擷取畫面 2023-07-13 104424.png">
          <a:extLst>
            <a:ext uri="{FF2B5EF4-FFF2-40B4-BE49-F238E27FC236}">
              <a16:creationId xmlns:a16="http://schemas.microsoft.com/office/drawing/2014/main" id="{00000000-0008-0000-0200-00004316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00" name="AutoShape 452" descr="螢幕擷取畫面 2023-07-13 104406.png">
          <a:extLst>
            <a:ext uri="{FF2B5EF4-FFF2-40B4-BE49-F238E27FC236}">
              <a16:creationId xmlns:a16="http://schemas.microsoft.com/office/drawing/2014/main" id="{00000000-0008-0000-0200-00004416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01" name="AutoShape 453" descr="BBG-2.jpg">
          <a:extLst>
            <a:ext uri="{FF2B5EF4-FFF2-40B4-BE49-F238E27FC236}">
              <a16:creationId xmlns:a16="http://schemas.microsoft.com/office/drawing/2014/main" id="{00000000-0008-0000-0200-00004516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02" name="AutoShape 454" descr="BBG-des.jpg">
          <a:extLst>
            <a:ext uri="{FF2B5EF4-FFF2-40B4-BE49-F238E27FC236}">
              <a16:creationId xmlns:a16="http://schemas.microsoft.com/office/drawing/2014/main" id="{00000000-0008-0000-0200-00004616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703" name="AutoShape 455" descr="2c566bfa2a9daff671f753cfac5ae25.jpg">
          <a:extLst>
            <a:ext uri="{FF2B5EF4-FFF2-40B4-BE49-F238E27FC236}">
              <a16:creationId xmlns:a16="http://schemas.microsoft.com/office/drawing/2014/main" id="{00000000-0008-0000-0200-00004716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04" name="AutoShape 456" descr="SA.png">
          <a:extLst>
            <a:ext uri="{FF2B5EF4-FFF2-40B4-BE49-F238E27FC236}">
              <a16:creationId xmlns:a16="http://schemas.microsoft.com/office/drawing/2014/main" id="{00000000-0008-0000-0200-00004816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05" name="AutoShape 457" descr="BBG2.PNG">
          <a:extLst>
            <a:ext uri="{FF2B5EF4-FFF2-40B4-BE49-F238E27FC236}">
              <a16:creationId xmlns:a16="http://schemas.microsoft.com/office/drawing/2014/main" id="{00000000-0008-0000-0200-00004916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06" name="AutoShape 458" descr="7a8072528d2f25a3d666a26fe27b6cd.png">
          <a:extLst>
            <a:ext uri="{FF2B5EF4-FFF2-40B4-BE49-F238E27FC236}">
              <a16:creationId xmlns:a16="http://schemas.microsoft.com/office/drawing/2014/main" id="{00000000-0008-0000-0200-00004A16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07" name="AutoShape 459" descr="BBG1.PNG">
          <a:extLst>
            <a:ext uri="{FF2B5EF4-FFF2-40B4-BE49-F238E27FC236}">
              <a16:creationId xmlns:a16="http://schemas.microsoft.com/office/drawing/2014/main" id="{00000000-0008-0000-0200-00004B16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708" name="AutoShape 460" descr="3f62a2c19d5e6ef36895ccaa06e9fe4.jpg">
          <a:extLst>
            <a:ext uri="{FF2B5EF4-FFF2-40B4-BE49-F238E27FC236}">
              <a16:creationId xmlns:a16="http://schemas.microsoft.com/office/drawing/2014/main" id="{00000000-0008-0000-0200-00004C16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09" name="AutoShape 461" descr="image.png">
          <a:extLst>
            <a:ext uri="{FF2B5EF4-FFF2-40B4-BE49-F238E27FC236}">
              <a16:creationId xmlns:a16="http://schemas.microsoft.com/office/drawing/2014/main" id="{00000000-0008-0000-0200-00004D16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710" name="AutoShape 462" descr="image.png">
          <a:extLst>
            <a:ext uri="{FF2B5EF4-FFF2-40B4-BE49-F238E27FC236}">
              <a16:creationId xmlns:a16="http://schemas.microsoft.com/office/drawing/2014/main" id="{00000000-0008-0000-0200-00004E16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711" name="AutoShape 463" descr="image.png">
          <a:extLst>
            <a:ext uri="{FF2B5EF4-FFF2-40B4-BE49-F238E27FC236}">
              <a16:creationId xmlns:a16="http://schemas.microsoft.com/office/drawing/2014/main" id="{00000000-0008-0000-0200-00004F16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712" name="AutoShape 464" descr="image.png">
          <a:extLst>
            <a:ext uri="{FF2B5EF4-FFF2-40B4-BE49-F238E27FC236}">
              <a16:creationId xmlns:a16="http://schemas.microsoft.com/office/drawing/2014/main" id="{00000000-0008-0000-0200-00005016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13" name="AutoShape 465" descr="Snipaste_2023-07-14_11-05-36.png">
          <a:extLst>
            <a:ext uri="{FF2B5EF4-FFF2-40B4-BE49-F238E27FC236}">
              <a16:creationId xmlns:a16="http://schemas.microsoft.com/office/drawing/2014/main" id="{00000000-0008-0000-0200-00005116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14" name="AutoShape 466" descr="fefb68096e239c50f2b1dc7f57bf5c1.png">
          <a:extLst>
            <a:ext uri="{FF2B5EF4-FFF2-40B4-BE49-F238E27FC236}">
              <a16:creationId xmlns:a16="http://schemas.microsoft.com/office/drawing/2014/main" id="{00000000-0008-0000-0200-00005216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15" name="AutoShape 467" descr="Snipaste_2023-07-14_11-05-09.png">
          <a:extLst>
            <a:ext uri="{FF2B5EF4-FFF2-40B4-BE49-F238E27FC236}">
              <a16:creationId xmlns:a16="http://schemas.microsoft.com/office/drawing/2014/main" id="{00000000-0008-0000-0200-00005316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16" name="AutoShape 468" descr="WeChat Screenshot_20230710135018.png">
          <a:extLst>
            <a:ext uri="{FF2B5EF4-FFF2-40B4-BE49-F238E27FC236}">
              <a16:creationId xmlns:a16="http://schemas.microsoft.com/office/drawing/2014/main" id="{00000000-0008-0000-0200-00005416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717" name="AutoShape 469" descr="WeChat Screenshot_20230710135118.png">
          <a:extLst>
            <a:ext uri="{FF2B5EF4-FFF2-40B4-BE49-F238E27FC236}">
              <a16:creationId xmlns:a16="http://schemas.microsoft.com/office/drawing/2014/main" id="{00000000-0008-0000-0200-00005516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18" name="AutoShape 470" descr="Snipaste_2023-07-14_11-06-31.png">
          <a:extLst>
            <a:ext uri="{FF2B5EF4-FFF2-40B4-BE49-F238E27FC236}">
              <a16:creationId xmlns:a16="http://schemas.microsoft.com/office/drawing/2014/main" id="{00000000-0008-0000-0200-00005616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19" name="AutoShape 471" descr="4bf0970b7ce44b0b3b819472482bf0d.png">
          <a:extLst>
            <a:ext uri="{FF2B5EF4-FFF2-40B4-BE49-F238E27FC236}">
              <a16:creationId xmlns:a16="http://schemas.microsoft.com/office/drawing/2014/main" id="{00000000-0008-0000-0200-00005716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20" name="AutoShape 472" descr="Snipaste_2023-07-14_11-06-07.png">
          <a:extLst>
            <a:ext uri="{FF2B5EF4-FFF2-40B4-BE49-F238E27FC236}">
              <a16:creationId xmlns:a16="http://schemas.microsoft.com/office/drawing/2014/main" id="{00000000-0008-0000-0200-00005816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21" name="AutoShape 473" descr="nengda.png">
          <a:extLst>
            <a:ext uri="{FF2B5EF4-FFF2-40B4-BE49-F238E27FC236}">
              <a16:creationId xmlns:a16="http://schemas.microsoft.com/office/drawing/2014/main" id="{00000000-0008-0000-0200-00005916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22" name="AutoShape 474" descr="BBG2.PNG">
          <a:extLst>
            <a:ext uri="{FF2B5EF4-FFF2-40B4-BE49-F238E27FC236}">
              <a16:creationId xmlns:a16="http://schemas.microsoft.com/office/drawing/2014/main" id="{00000000-0008-0000-0200-00005A16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23" name="AutoShape 475" descr="BBG1.PNG">
          <a:extLst>
            <a:ext uri="{FF2B5EF4-FFF2-40B4-BE49-F238E27FC236}">
              <a16:creationId xmlns:a16="http://schemas.microsoft.com/office/drawing/2014/main" id="{00000000-0008-0000-0200-00005B16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24" name="AutoShape 476" descr="BBG-2.PNG">
          <a:extLst>
            <a:ext uri="{FF2B5EF4-FFF2-40B4-BE49-F238E27FC236}">
              <a16:creationId xmlns:a16="http://schemas.microsoft.com/office/drawing/2014/main" id="{00000000-0008-0000-0200-00005C16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25" name="AutoShape 477" descr="BBG.PNG">
          <a:extLst>
            <a:ext uri="{FF2B5EF4-FFF2-40B4-BE49-F238E27FC236}">
              <a16:creationId xmlns:a16="http://schemas.microsoft.com/office/drawing/2014/main" id="{00000000-0008-0000-0200-00005D16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26" name="AutoShape 478" descr="擷取2t+1.PNG">
          <a:extLst>
            <a:ext uri="{FF2B5EF4-FFF2-40B4-BE49-F238E27FC236}">
              <a16:creationId xmlns:a16="http://schemas.microsoft.com/office/drawing/2014/main" id="{00000000-0008-0000-0200-00005E16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27" name="AutoShape 479" descr="擷取t+1.PNG">
          <a:extLst>
            <a:ext uri="{FF2B5EF4-FFF2-40B4-BE49-F238E27FC236}">
              <a16:creationId xmlns:a16="http://schemas.microsoft.com/office/drawing/2014/main" id="{00000000-0008-0000-0200-00005F16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28" name="AutoShape 480" descr="FL.png">
          <a:extLst>
            <a:ext uri="{FF2B5EF4-FFF2-40B4-BE49-F238E27FC236}">
              <a16:creationId xmlns:a16="http://schemas.microsoft.com/office/drawing/2014/main" id="{00000000-0008-0000-0200-00006016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29" name="AutoShape 481" descr="BBG2.PNG">
          <a:extLst>
            <a:ext uri="{FF2B5EF4-FFF2-40B4-BE49-F238E27FC236}">
              <a16:creationId xmlns:a16="http://schemas.microsoft.com/office/drawing/2014/main" id="{00000000-0008-0000-0200-00006116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30" name="AutoShape 482" descr="BBG1.PNG">
          <a:extLst>
            <a:ext uri="{FF2B5EF4-FFF2-40B4-BE49-F238E27FC236}">
              <a16:creationId xmlns:a16="http://schemas.microsoft.com/office/drawing/2014/main" id="{00000000-0008-0000-0200-00006216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31" name="AutoShape 483" descr="image.png">
          <a:extLst>
            <a:ext uri="{FF2B5EF4-FFF2-40B4-BE49-F238E27FC236}">
              <a16:creationId xmlns:a16="http://schemas.microsoft.com/office/drawing/2014/main" id="{00000000-0008-0000-0200-00006316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732" name="AutoShape 484" descr="image.png">
          <a:extLst>
            <a:ext uri="{FF2B5EF4-FFF2-40B4-BE49-F238E27FC236}">
              <a16:creationId xmlns:a16="http://schemas.microsoft.com/office/drawing/2014/main" id="{00000000-0008-0000-0200-00006416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733" name="AutoShape 485" descr="image.png">
          <a:extLst>
            <a:ext uri="{FF2B5EF4-FFF2-40B4-BE49-F238E27FC236}">
              <a16:creationId xmlns:a16="http://schemas.microsoft.com/office/drawing/2014/main" id="{00000000-0008-0000-0200-00006516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34" name="AutoShape 486" descr="6062df7bf1c3c875031baef91c671c9.png">
          <a:extLst>
            <a:ext uri="{FF2B5EF4-FFF2-40B4-BE49-F238E27FC236}">
              <a16:creationId xmlns:a16="http://schemas.microsoft.com/office/drawing/2014/main" id="{00000000-0008-0000-0200-00006616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35" name="AutoShape 487" descr="image.png">
          <a:extLst>
            <a:ext uri="{FF2B5EF4-FFF2-40B4-BE49-F238E27FC236}">
              <a16:creationId xmlns:a16="http://schemas.microsoft.com/office/drawing/2014/main" id="{00000000-0008-0000-0200-00006716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736" name="AutoShape 488" descr="be1a0baa53ed2bd38beb8395eee3c90.jpg">
          <a:extLst>
            <a:ext uri="{FF2B5EF4-FFF2-40B4-BE49-F238E27FC236}">
              <a16:creationId xmlns:a16="http://schemas.microsoft.com/office/drawing/2014/main" id="{00000000-0008-0000-0200-00006816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37" name="AutoShape 489" descr="image.png">
          <a:extLst>
            <a:ext uri="{FF2B5EF4-FFF2-40B4-BE49-F238E27FC236}">
              <a16:creationId xmlns:a16="http://schemas.microsoft.com/office/drawing/2014/main" id="{00000000-0008-0000-0200-00006916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738" name="AutoShape 490" descr="image.png">
          <a:extLst>
            <a:ext uri="{FF2B5EF4-FFF2-40B4-BE49-F238E27FC236}">
              <a16:creationId xmlns:a16="http://schemas.microsoft.com/office/drawing/2014/main" id="{00000000-0008-0000-0200-00006A16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xdr:row>
      <xdr:rowOff>0</xdr:rowOff>
    </xdr:from>
    <xdr:to>
      <xdr:col>34</xdr:col>
      <xdr:colOff>352425</xdr:colOff>
      <xdr:row>4</xdr:row>
      <xdr:rowOff>104775</xdr:rowOff>
    </xdr:to>
    <xdr:sp macro="" textlink="">
      <xdr:nvSpPr>
        <xdr:cNvPr id="5739" name="AutoShape 491" descr="image.png">
          <a:extLst>
            <a:ext uri="{FF2B5EF4-FFF2-40B4-BE49-F238E27FC236}">
              <a16:creationId xmlns:a16="http://schemas.microsoft.com/office/drawing/2014/main" id="{00000000-0008-0000-0200-00006B16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3</xdr:row>
      <xdr:rowOff>0</xdr:rowOff>
    </xdr:from>
    <xdr:to>
      <xdr:col>35</xdr:col>
      <xdr:colOff>85725</xdr:colOff>
      <xdr:row>4</xdr:row>
      <xdr:rowOff>104775</xdr:rowOff>
    </xdr:to>
    <xdr:sp macro="" textlink="">
      <xdr:nvSpPr>
        <xdr:cNvPr id="5740" name="AutoShape 492" descr="image.png">
          <a:extLst>
            <a:ext uri="{FF2B5EF4-FFF2-40B4-BE49-F238E27FC236}">
              <a16:creationId xmlns:a16="http://schemas.microsoft.com/office/drawing/2014/main" id="{00000000-0008-0000-0200-00006C16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3</xdr:row>
      <xdr:rowOff>0</xdr:rowOff>
    </xdr:from>
    <xdr:to>
      <xdr:col>35</xdr:col>
      <xdr:colOff>400050</xdr:colOff>
      <xdr:row>4</xdr:row>
      <xdr:rowOff>104775</xdr:rowOff>
    </xdr:to>
    <xdr:sp macro="" textlink="">
      <xdr:nvSpPr>
        <xdr:cNvPr id="5741" name="AutoShape 493" descr="image.png">
          <a:extLst>
            <a:ext uri="{FF2B5EF4-FFF2-40B4-BE49-F238E27FC236}">
              <a16:creationId xmlns:a16="http://schemas.microsoft.com/office/drawing/2014/main" id="{00000000-0008-0000-0200-00006D16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42" name="AutoShape 494" descr="f801b01029da0c5f3c5aa99dfd7d0e6.png">
          <a:extLst>
            <a:ext uri="{FF2B5EF4-FFF2-40B4-BE49-F238E27FC236}">
              <a16:creationId xmlns:a16="http://schemas.microsoft.com/office/drawing/2014/main" id="{00000000-0008-0000-0200-00006E16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43" name="AutoShape 495" descr="310f7e13780dd62dc842e08d5ba86d4.png">
          <a:extLst>
            <a:ext uri="{FF2B5EF4-FFF2-40B4-BE49-F238E27FC236}">
              <a16:creationId xmlns:a16="http://schemas.microsoft.com/office/drawing/2014/main" id="{00000000-0008-0000-0200-00006F16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44" name="AutoShape 496" descr="e66d421a5ee01f552c423489cd0b3af.png">
          <a:extLst>
            <a:ext uri="{FF2B5EF4-FFF2-40B4-BE49-F238E27FC236}">
              <a16:creationId xmlns:a16="http://schemas.microsoft.com/office/drawing/2014/main" id="{00000000-0008-0000-0200-00007016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45" name="AutoShape 497" descr="擷取2.PNG">
          <a:extLst>
            <a:ext uri="{FF2B5EF4-FFF2-40B4-BE49-F238E27FC236}">
              <a16:creationId xmlns:a16="http://schemas.microsoft.com/office/drawing/2014/main" id="{00000000-0008-0000-0200-00007116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46" name="AutoShape 498" descr="Snipaste_2023-08-10_19-08-15.png">
          <a:extLst>
            <a:ext uri="{FF2B5EF4-FFF2-40B4-BE49-F238E27FC236}">
              <a16:creationId xmlns:a16="http://schemas.microsoft.com/office/drawing/2014/main" id="{00000000-0008-0000-0200-00007216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47" name="AutoShape 499" descr="擷取.PNG">
          <a:extLst>
            <a:ext uri="{FF2B5EF4-FFF2-40B4-BE49-F238E27FC236}">
              <a16:creationId xmlns:a16="http://schemas.microsoft.com/office/drawing/2014/main" id="{00000000-0008-0000-0200-00007316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48" name="AutoShape 500" descr="CP.png">
          <a:extLst>
            <a:ext uri="{FF2B5EF4-FFF2-40B4-BE49-F238E27FC236}">
              <a16:creationId xmlns:a16="http://schemas.microsoft.com/office/drawing/2014/main" id="{00000000-0008-0000-0200-00007416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49" name="AutoShape 501" descr="BBG2.JPG">
          <a:extLst>
            <a:ext uri="{FF2B5EF4-FFF2-40B4-BE49-F238E27FC236}">
              <a16:creationId xmlns:a16="http://schemas.microsoft.com/office/drawing/2014/main" id="{00000000-0008-0000-0200-00007516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50" name="AutoShape 502" descr="内部poster.png">
          <a:extLst>
            <a:ext uri="{FF2B5EF4-FFF2-40B4-BE49-F238E27FC236}">
              <a16:creationId xmlns:a16="http://schemas.microsoft.com/office/drawing/2014/main" id="{00000000-0008-0000-0200-00007616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5751" name="AutoShape 503" descr="内部新闻稿.png">
          <a:extLst>
            <a:ext uri="{FF2B5EF4-FFF2-40B4-BE49-F238E27FC236}">
              <a16:creationId xmlns:a16="http://schemas.microsoft.com/office/drawing/2014/main" id="{00000000-0008-0000-0200-00007716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52" name="AutoShape 504" descr="BBG1.JPG">
          <a:extLst>
            <a:ext uri="{FF2B5EF4-FFF2-40B4-BE49-F238E27FC236}">
              <a16:creationId xmlns:a16="http://schemas.microsoft.com/office/drawing/2014/main" id="{00000000-0008-0000-0200-00007816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53" name="AutoShape 505" descr="qianjiang.png">
          <a:extLst>
            <a:ext uri="{FF2B5EF4-FFF2-40B4-BE49-F238E27FC236}">
              <a16:creationId xmlns:a16="http://schemas.microsoft.com/office/drawing/2014/main" id="{00000000-0008-0000-0200-00007916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54" name="AutoShape 506" descr="Qianjiang BBG2.PNG">
          <a:extLst>
            <a:ext uri="{FF2B5EF4-FFF2-40B4-BE49-F238E27FC236}">
              <a16:creationId xmlns:a16="http://schemas.microsoft.com/office/drawing/2014/main" id="{00000000-0008-0000-0200-00007A16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55" name="AutoShape 507" descr="qianjiang internal.png">
          <a:extLst>
            <a:ext uri="{FF2B5EF4-FFF2-40B4-BE49-F238E27FC236}">
              <a16:creationId xmlns:a16="http://schemas.microsoft.com/office/drawing/2014/main" id="{00000000-0008-0000-0200-00007B16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56" name="AutoShape 508" descr="Qianjiang BBG1.PNG">
          <a:extLst>
            <a:ext uri="{FF2B5EF4-FFF2-40B4-BE49-F238E27FC236}">
              <a16:creationId xmlns:a16="http://schemas.microsoft.com/office/drawing/2014/main" id="{00000000-0008-0000-0200-00007C16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57" name="AutoShape 509" descr="Snipaste_2023-08-24_15-59-03.png">
          <a:extLst>
            <a:ext uri="{FF2B5EF4-FFF2-40B4-BE49-F238E27FC236}">
              <a16:creationId xmlns:a16="http://schemas.microsoft.com/office/drawing/2014/main" id="{00000000-0008-0000-0200-00007D16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58" name="AutoShape 510" descr="Snipaste_2023-08-24_15-58-52.png">
          <a:extLst>
            <a:ext uri="{FF2B5EF4-FFF2-40B4-BE49-F238E27FC236}">
              <a16:creationId xmlns:a16="http://schemas.microsoft.com/office/drawing/2014/main" id="{00000000-0008-0000-0200-00007E16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759" name="AutoShape 511" descr="ee7a2157a7f84de7d559328ea7e503d.jpg">
          <a:extLst>
            <a:ext uri="{FF2B5EF4-FFF2-40B4-BE49-F238E27FC236}">
              <a16:creationId xmlns:a16="http://schemas.microsoft.com/office/drawing/2014/main" id="{00000000-0008-0000-0200-00007F16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60" name="AutoShape 512" descr="Snipaste_2023-09-26_15-35-09.png">
          <a:extLst>
            <a:ext uri="{FF2B5EF4-FFF2-40B4-BE49-F238E27FC236}">
              <a16:creationId xmlns:a16="http://schemas.microsoft.com/office/drawing/2014/main" id="{00000000-0008-0000-0200-00008016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61" name="AutoShape 513" descr="87ecec28ab164685a9462ffbd75b3df.png">
          <a:extLst>
            <a:ext uri="{FF2B5EF4-FFF2-40B4-BE49-F238E27FC236}">
              <a16:creationId xmlns:a16="http://schemas.microsoft.com/office/drawing/2014/main" id="{00000000-0008-0000-0200-00008116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62" name="AutoShape 514" descr="Snipaste_2023-09-26_15-34-21.png">
          <a:extLst>
            <a:ext uri="{FF2B5EF4-FFF2-40B4-BE49-F238E27FC236}">
              <a16:creationId xmlns:a16="http://schemas.microsoft.com/office/drawing/2014/main" id="{00000000-0008-0000-0200-00008216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763" name="AutoShape 515" descr="Project Frame - OMAS.png">
          <a:extLst>
            <a:ext uri="{FF2B5EF4-FFF2-40B4-BE49-F238E27FC236}">
              <a16:creationId xmlns:a16="http://schemas.microsoft.com/office/drawing/2014/main" id="{00000000-0008-0000-0200-00008316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64" name="AutoShape 516" descr="海盐国资.png">
          <a:extLst>
            <a:ext uri="{FF2B5EF4-FFF2-40B4-BE49-F238E27FC236}">
              <a16:creationId xmlns:a16="http://schemas.microsoft.com/office/drawing/2014/main" id="{00000000-0008-0000-0200-00008416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65" name="AutoShape 517" descr="BBG2.PNG">
          <a:extLst>
            <a:ext uri="{FF2B5EF4-FFF2-40B4-BE49-F238E27FC236}">
              <a16:creationId xmlns:a16="http://schemas.microsoft.com/office/drawing/2014/main" id="{00000000-0008-0000-0200-00008516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66" name="AutoShape 518" descr="poster.png">
          <a:extLst>
            <a:ext uri="{FF2B5EF4-FFF2-40B4-BE49-F238E27FC236}">
              <a16:creationId xmlns:a16="http://schemas.microsoft.com/office/drawing/2014/main" id="{00000000-0008-0000-0200-00008616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67" name="AutoShape 519" descr="BBG1.PNG">
          <a:extLst>
            <a:ext uri="{FF2B5EF4-FFF2-40B4-BE49-F238E27FC236}">
              <a16:creationId xmlns:a16="http://schemas.microsoft.com/office/drawing/2014/main" id="{00000000-0008-0000-0200-00008716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68" name="AutoShape 520" descr="SA.png">
          <a:extLst>
            <a:ext uri="{FF2B5EF4-FFF2-40B4-BE49-F238E27FC236}">
              <a16:creationId xmlns:a16="http://schemas.microsoft.com/office/drawing/2014/main" id="{00000000-0008-0000-0200-00008816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69" name="AutoShape 521" descr="BBG1.PNG">
          <a:extLst>
            <a:ext uri="{FF2B5EF4-FFF2-40B4-BE49-F238E27FC236}">
              <a16:creationId xmlns:a16="http://schemas.microsoft.com/office/drawing/2014/main" id="{00000000-0008-0000-0200-00008916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70" name="AutoShape 522" descr="poster.jpg">
          <a:extLst>
            <a:ext uri="{FF2B5EF4-FFF2-40B4-BE49-F238E27FC236}">
              <a16:creationId xmlns:a16="http://schemas.microsoft.com/office/drawing/2014/main" id="{00000000-0008-0000-0200-00008A16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71" name="AutoShape 523" descr="BBG.PNG">
          <a:extLst>
            <a:ext uri="{FF2B5EF4-FFF2-40B4-BE49-F238E27FC236}">
              <a16:creationId xmlns:a16="http://schemas.microsoft.com/office/drawing/2014/main" id="{00000000-0008-0000-0200-00008B16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72" name="AutoShape 524" descr="BBG 2.PNG">
          <a:extLst>
            <a:ext uri="{FF2B5EF4-FFF2-40B4-BE49-F238E27FC236}">
              <a16:creationId xmlns:a16="http://schemas.microsoft.com/office/drawing/2014/main" id="{00000000-0008-0000-0200-00008C16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73" name="AutoShape 525" descr="Project Gold Valley VIII - 分行联动新闻稿.png">
          <a:extLst>
            <a:ext uri="{FF2B5EF4-FFF2-40B4-BE49-F238E27FC236}">
              <a16:creationId xmlns:a16="http://schemas.microsoft.com/office/drawing/2014/main" id="{00000000-0008-0000-0200-00008D16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74" name="AutoShape 526" descr="BBG 1.PNG">
          <a:extLst>
            <a:ext uri="{FF2B5EF4-FFF2-40B4-BE49-F238E27FC236}">
              <a16:creationId xmlns:a16="http://schemas.microsoft.com/office/drawing/2014/main" id="{00000000-0008-0000-0200-00008E16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775" name="AutoShape 527" descr="乌鲁木齐高新投.png">
          <a:extLst>
            <a:ext uri="{FF2B5EF4-FFF2-40B4-BE49-F238E27FC236}">
              <a16:creationId xmlns:a16="http://schemas.microsoft.com/office/drawing/2014/main" id="{00000000-0008-0000-0200-00008F16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76" name="AutoShape 528" descr="BBG2.PNG">
          <a:extLst>
            <a:ext uri="{FF2B5EF4-FFF2-40B4-BE49-F238E27FC236}">
              <a16:creationId xmlns:a16="http://schemas.microsoft.com/office/drawing/2014/main" id="{00000000-0008-0000-0200-00009016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77" name="AutoShape 529" descr="BBG1.PNG">
          <a:extLst>
            <a:ext uri="{FF2B5EF4-FFF2-40B4-BE49-F238E27FC236}">
              <a16:creationId xmlns:a16="http://schemas.microsoft.com/office/drawing/2014/main" id="{00000000-0008-0000-0200-00009116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778" name="AutoShape 530" descr="poster.jpg">
          <a:extLst>
            <a:ext uri="{FF2B5EF4-FFF2-40B4-BE49-F238E27FC236}">
              <a16:creationId xmlns:a16="http://schemas.microsoft.com/office/drawing/2014/main" id="{00000000-0008-0000-0200-00009216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79" name="AutoShape 531" descr="Qilin2.PNG">
          <a:extLst>
            <a:ext uri="{FF2B5EF4-FFF2-40B4-BE49-F238E27FC236}">
              <a16:creationId xmlns:a16="http://schemas.microsoft.com/office/drawing/2014/main" id="{00000000-0008-0000-0200-00009316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80" name="AutoShape 532" descr="image.png">
          <a:extLst>
            <a:ext uri="{FF2B5EF4-FFF2-40B4-BE49-F238E27FC236}">
              <a16:creationId xmlns:a16="http://schemas.microsoft.com/office/drawing/2014/main" id="{00000000-0008-0000-0200-00009416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81" name="AutoShape 533" descr="Qilin.PNG">
          <a:extLst>
            <a:ext uri="{FF2B5EF4-FFF2-40B4-BE49-F238E27FC236}">
              <a16:creationId xmlns:a16="http://schemas.microsoft.com/office/drawing/2014/main" id="{00000000-0008-0000-0200-00009516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782" name="AutoShape 534" descr="image.png">
          <a:extLst>
            <a:ext uri="{FF2B5EF4-FFF2-40B4-BE49-F238E27FC236}">
              <a16:creationId xmlns:a16="http://schemas.microsoft.com/office/drawing/2014/main" id="{00000000-0008-0000-0200-00009616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83" name="AutoShape 535" descr="Snipaste_2023-09-26_15-36-20.png">
          <a:extLst>
            <a:ext uri="{FF2B5EF4-FFF2-40B4-BE49-F238E27FC236}">
              <a16:creationId xmlns:a16="http://schemas.microsoft.com/office/drawing/2014/main" id="{00000000-0008-0000-0200-00009716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84" name="AutoShape 536" descr="c1276cf0416fb0bc8cee4470fcf4a96.png">
          <a:extLst>
            <a:ext uri="{FF2B5EF4-FFF2-40B4-BE49-F238E27FC236}">
              <a16:creationId xmlns:a16="http://schemas.microsoft.com/office/drawing/2014/main" id="{00000000-0008-0000-0200-00009816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85" name="AutoShape 537" descr="Snipaste_2023-09-26_15-35-47.png">
          <a:extLst>
            <a:ext uri="{FF2B5EF4-FFF2-40B4-BE49-F238E27FC236}">
              <a16:creationId xmlns:a16="http://schemas.microsoft.com/office/drawing/2014/main" id="{00000000-0008-0000-0200-00009916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786" name="AutoShape 538" descr="Qixin - OMAS.png">
          <a:extLst>
            <a:ext uri="{FF2B5EF4-FFF2-40B4-BE49-F238E27FC236}">
              <a16:creationId xmlns:a16="http://schemas.microsoft.com/office/drawing/2014/main" id="{00000000-0008-0000-0200-00009A16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87" name="AutoShape 539" descr="常德2.PNG">
          <a:extLst>
            <a:ext uri="{FF2B5EF4-FFF2-40B4-BE49-F238E27FC236}">
              <a16:creationId xmlns:a16="http://schemas.microsoft.com/office/drawing/2014/main" id="{00000000-0008-0000-0200-00009B16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88" name="AutoShape 540" descr="image.png">
          <a:extLst>
            <a:ext uri="{FF2B5EF4-FFF2-40B4-BE49-F238E27FC236}">
              <a16:creationId xmlns:a16="http://schemas.microsoft.com/office/drawing/2014/main" id="{00000000-0008-0000-0200-00009C16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89" name="AutoShape 541" descr="常德.PNG">
          <a:extLst>
            <a:ext uri="{FF2B5EF4-FFF2-40B4-BE49-F238E27FC236}">
              <a16:creationId xmlns:a16="http://schemas.microsoft.com/office/drawing/2014/main" id="{00000000-0008-0000-0200-00009D16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790" name="AutoShape 542" descr="image.png">
          <a:extLst>
            <a:ext uri="{FF2B5EF4-FFF2-40B4-BE49-F238E27FC236}">
              <a16:creationId xmlns:a16="http://schemas.microsoft.com/office/drawing/2014/main" id="{00000000-0008-0000-0200-00009E16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91" name="AutoShape 543" descr="8182.PNG">
          <a:extLst>
            <a:ext uri="{FF2B5EF4-FFF2-40B4-BE49-F238E27FC236}">
              <a16:creationId xmlns:a16="http://schemas.microsoft.com/office/drawing/2014/main" id="{00000000-0008-0000-0200-00009F16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92" name="AutoShape 544" descr="image (3).png">
          <a:extLst>
            <a:ext uri="{FF2B5EF4-FFF2-40B4-BE49-F238E27FC236}">
              <a16:creationId xmlns:a16="http://schemas.microsoft.com/office/drawing/2014/main" id="{00000000-0008-0000-0200-0000A016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93" name="AutoShape 545" descr="818.PNG">
          <a:extLst>
            <a:ext uri="{FF2B5EF4-FFF2-40B4-BE49-F238E27FC236}">
              <a16:creationId xmlns:a16="http://schemas.microsoft.com/office/drawing/2014/main" id="{00000000-0008-0000-0200-0000A116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794" name="AutoShape 546" descr="0b0a24791f72ba3554d3399700f980b.jpg">
          <a:extLst>
            <a:ext uri="{FF2B5EF4-FFF2-40B4-BE49-F238E27FC236}">
              <a16:creationId xmlns:a16="http://schemas.microsoft.com/office/drawing/2014/main" id="{00000000-0008-0000-0200-0000A216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3</xdr:row>
      <xdr:rowOff>0</xdr:rowOff>
    </xdr:from>
    <xdr:to>
      <xdr:col>64</xdr:col>
      <xdr:colOff>619125</xdr:colOff>
      <xdr:row>4</xdr:row>
      <xdr:rowOff>104775</xdr:rowOff>
    </xdr:to>
    <xdr:sp macro="" textlink="">
      <xdr:nvSpPr>
        <xdr:cNvPr id="5795" name="AutoShape 547" descr="d03a4f9e99c97130f605a081a391171.jpg">
          <a:extLst>
            <a:ext uri="{FF2B5EF4-FFF2-40B4-BE49-F238E27FC236}">
              <a16:creationId xmlns:a16="http://schemas.microsoft.com/office/drawing/2014/main" id="{00000000-0008-0000-0200-0000A316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796" name="AutoShape 548" descr="image.png">
          <a:extLst>
            <a:ext uri="{FF2B5EF4-FFF2-40B4-BE49-F238E27FC236}">
              <a16:creationId xmlns:a16="http://schemas.microsoft.com/office/drawing/2014/main" id="{00000000-0008-0000-0200-0000A416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797" name="AutoShape 549" descr="Camphor tree.PNG">
          <a:extLst>
            <a:ext uri="{FF2B5EF4-FFF2-40B4-BE49-F238E27FC236}">
              <a16:creationId xmlns:a16="http://schemas.microsoft.com/office/drawing/2014/main" id="{00000000-0008-0000-0200-0000A516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798" name="AutoShape 550" descr="image.png">
          <a:extLst>
            <a:ext uri="{FF2B5EF4-FFF2-40B4-BE49-F238E27FC236}">
              <a16:creationId xmlns:a16="http://schemas.microsoft.com/office/drawing/2014/main" id="{00000000-0008-0000-0200-0000A616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799" name="AutoShape 551" descr="SAMPHOR.PNG">
          <a:extLst>
            <a:ext uri="{FF2B5EF4-FFF2-40B4-BE49-F238E27FC236}">
              <a16:creationId xmlns:a16="http://schemas.microsoft.com/office/drawing/2014/main" id="{00000000-0008-0000-0200-0000A716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800" name="AutoShape 552" descr="image.png">
          <a:extLst>
            <a:ext uri="{FF2B5EF4-FFF2-40B4-BE49-F238E27FC236}">
              <a16:creationId xmlns:a16="http://schemas.microsoft.com/office/drawing/2014/main" id="{00000000-0008-0000-0200-0000A816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801" name="AutoShape 553" descr="上饶2.PNG">
          <a:extLst>
            <a:ext uri="{FF2B5EF4-FFF2-40B4-BE49-F238E27FC236}">
              <a16:creationId xmlns:a16="http://schemas.microsoft.com/office/drawing/2014/main" id="{00000000-0008-0000-0200-0000A916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802" name="AutoShape 554" descr="image.png">
          <a:extLst>
            <a:ext uri="{FF2B5EF4-FFF2-40B4-BE49-F238E27FC236}">
              <a16:creationId xmlns:a16="http://schemas.microsoft.com/office/drawing/2014/main" id="{00000000-0008-0000-0200-0000AA16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803" name="AutoShape 555" descr="上饶.PNG">
          <a:extLst>
            <a:ext uri="{FF2B5EF4-FFF2-40B4-BE49-F238E27FC236}">
              <a16:creationId xmlns:a16="http://schemas.microsoft.com/office/drawing/2014/main" id="{00000000-0008-0000-0200-0000AB16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804" name="AutoShape 556" descr="image.png">
          <a:extLst>
            <a:ext uri="{FF2B5EF4-FFF2-40B4-BE49-F238E27FC236}">
              <a16:creationId xmlns:a16="http://schemas.microsoft.com/office/drawing/2014/main" id="{00000000-0008-0000-0200-0000AC16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805" name="AutoShape 557" descr="SA2.png">
          <a:extLst>
            <a:ext uri="{FF2B5EF4-FFF2-40B4-BE49-F238E27FC236}">
              <a16:creationId xmlns:a16="http://schemas.microsoft.com/office/drawing/2014/main" id="{00000000-0008-0000-0200-0000AD16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806" name="AutoShape 558" descr="SA1.png">
          <a:extLst>
            <a:ext uri="{FF2B5EF4-FFF2-40B4-BE49-F238E27FC236}">
              <a16:creationId xmlns:a16="http://schemas.microsoft.com/office/drawing/2014/main" id="{00000000-0008-0000-0200-0000AE16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807" name="AutoShape 559" descr="BBG 2.png">
          <a:extLst>
            <a:ext uri="{FF2B5EF4-FFF2-40B4-BE49-F238E27FC236}">
              <a16:creationId xmlns:a16="http://schemas.microsoft.com/office/drawing/2014/main" id="{00000000-0008-0000-0200-0000AF16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808" name="AutoShape 560" descr="poster.png">
          <a:extLst>
            <a:ext uri="{FF2B5EF4-FFF2-40B4-BE49-F238E27FC236}">
              <a16:creationId xmlns:a16="http://schemas.microsoft.com/office/drawing/2014/main" id="{00000000-0008-0000-0200-0000B016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809" name="AutoShape 561" descr="BBG 1.PNG">
          <a:extLst>
            <a:ext uri="{FF2B5EF4-FFF2-40B4-BE49-F238E27FC236}">
              <a16:creationId xmlns:a16="http://schemas.microsoft.com/office/drawing/2014/main" id="{00000000-0008-0000-0200-0000B116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810" name="AutoShape 562" descr="OMAS信息流.png">
          <a:extLst>
            <a:ext uri="{FF2B5EF4-FFF2-40B4-BE49-F238E27FC236}">
              <a16:creationId xmlns:a16="http://schemas.microsoft.com/office/drawing/2014/main" id="{00000000-0008-0000-0200-0000B216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811" name="AutoShape 563" descr="西安经发.PNG">
          <a:extLst>
            <a:ext uri="{FF2B5EF4-FFF2-40B4-BE49-F238E27FC236}">
              <a16:creationId xmlns:a16="http://schemas.microsoft.com/office/drawing/2014/main" id="{00000000-0008-0000-0200-0000B316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812" name="AutoShape 564" descr="image.png">
          <a:extLst>
            <a:ext uri="{FF2B5EF4-FFF2-40B4-BE49-F238E27FC236}">
              <a16:creationId xmlns:a16="http://schemas.microsoft.com/office/drawing/2014/main" id="{00000000-0008-0000-0200-0000B4160000}"/>
            </a:ext>
          </a:extLst>
        </xdr:cNvPr>
        <xdr:cNvSpPr>
          <a:spLocks noChangeAspect="1" noChangeArrowheads="1"/>
        </xdr:cNvSpPr>
      </xdr:nvSpPr>
      <xdr:spPr bwMode="auto">
        <a:xfrm>
          <a:off x="6940867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813" name="AutoShape 565" descr="西安经发2.PNG">
          <a:extLst>
            <a:ext uri="{FF2B5EF4-FFF2-40B4-BE49-F238E27FC236}">
              <a16:creationId xmlns:a16="http://schemas.microsoft.com/office/drawing/2014/main" id="{00000000-0008-0000-0200-0000B516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814" name="AutoShape 566" descr="image.png">
          <a:extLst>
            <a:ext uri="{FF2B5EF4-FFF2-40B4-BE49-F238E27FC236}">
              <a16:creationId xmlns:a16="http://schemas.microsoft.com/office/drawing/2014/main" id="{00000000-0008-0000-0200-0000B616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815" name="AutoShape 567" descr="SA1.png">
          <a:extLst>
            <a:ext uri="{FF2B5EF4-FFF2-40B4-BE49-F238E27FC236}">
              <a16:creationId xmlns:a16="http://schemas.microsoft.com/office/drawing/2014/main" id="{00000000-0008-0000-0200-0000B716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816" name="AutoShape 568" descr="SA2.png">
          <a:extLst>
            <a:ext uri="{FF2B5EF4-FFF2-40B4-BE49-F238E27FC236}">
              <a16:creationId xmlns:a16="http://schemas.microsoft.com/office/drawing/2014/main" id="{00000000-0008-0000-0200-0000B816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817" name="AutoShape 569" descr="BBG2.PNG">
          <a:extLst>
            <a:ext uri="{FF2B5EF4-FFF2-40B4-BE49-F238E27FC236}">
              <a16:creationId xmlns:a16="http://schemas.microsoft.com/office/drawing/2014/main" id="{00000000-0008-0000-0200-0000B916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5818" name="AutoShape 570" descr="Project Tianfu Source 分行联动新闻稿.png">
          <a:extLst>
            <a:ext uri="{FF2B5EF4-FFF2-40B4-BE49-F238E27FC236}">
              <a16:creationId xmlns:a16="http://schemas.microsoft.com/office/drawing/2014/main" id="{00000000-0008-0000-0200-0000BA16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5819" name="AutoShape 571" descr="BBG1.PNG">
          <a:extLst>
            <a:ext uri="{FF2B5EF4-FFF2-40B4-BE49-F238E27FC236}">
              <a16:creationId xmlns:a16="http://schemas.microsoft.com/office/drawing/2014/main" id="{00000000-0008-0000-0200-0000BB16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5820" name="AutoShape 572" descr="都江堰城投OMAS.png">
          <a:extLst>
            <a:ext uri="{FF2B5EF4-FFF2-40B4-BE49-F238E27FC236}">
              <a16:creationId xmlns:a16="http://schemas.microsoft.com/office/drawing/2014/main" id="{00000000-0008-0000-0200-0000BC16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5821" name="AutoShape 573" descr="SA1.png">
          <a:extLst>
            <a:ext uri="{FF2B5EF4-FFF2-40B4-BE49-F238E27FC236}">
              <a16:creationId xmlns:a16="http://schemas.microsoft.com/office/drawing/2014/main" id="{00000000-0008-0000-0200-0000BD16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xdr:row>
      <xdr:rowOff>0</xdr:rowOff>
    </xdr:from>
    <xdr:to>
      <xdr:col>34</xdr:col>
      <xdr:colOff>38100</xdr:colOff>
      <xdr:row>4</xdr:row>
      <xdr:rowOff>104775</xdr:rowOff>
    </xdr:to>
    <xdr:sp macro="" textlink="">
      <xdr:nvSpPr>
        <xdr:cNvPr id="5822" name="AutoShape 574" descr="SA2.png">
          <a:extLst>
            <a:ext uri="{FF2B5EF4-FFF2-40B4-BE49-F238E27FC236}">
              <a16:creationId xmlns:a16="http://schemas.microsoft.com/office/drawing/2014/main" id="{00000000-0008-0000-0200-0000BE16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823" name="AutoShape 575" descr="rocktea2.PNG">
          <a:extLst>
            <a:ext uri="{FF2B5EF4-FFF2-40B4-BE49-F238E27FC236}">
              <a16:creationId xmlns:a16="http://schemas.microsoft.com/office/drawing/2014/main" id="{00000000-0008-0000-0200-0000BF160000}"/>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624" name="AutoShape 576" descr="image.png">
          <a:extLst>
            <a:ext uri="{FF2B5EF4-FFF2-40B4-BE49-F238E27FC236}">
              <a16:creationId xmlns:a16="http://schemas.microsoft.com/office/drawing/2014/main" id="{00000000-0008-0000-0200-0000400A0000}"/>
            </a:ext>
          </a:extLst>
        </xdr:cNvPr>
        <xdr:cNvSpPr>
          <a:spLocks noChangeAspect="1" noChangeArrowheads="1"/>
        </xdr:cNvSpPr>
      </xdr:nvSpPr>
      <xdr:spPr bwMode="auto">
        <a:xfrm>
          <a:off x="6940867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25" name="AutoShape 577" descr="rocktea1.PNG">
          <a:extLst>
            <a:ext uri="{FF2B5EF4-FFF2-40B4-BE49-F238E27FC236}">
              <a16:creationId xmlns:a16="http://schemas.microsoft.com/office/drawing/2014/main" id="{00000000-0008-0000-0200-0000410A000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626" name="AutoShape 578" descr="ebffb265ed7765674066d0e94d32f6e.png">
          <a:extLst>
            <a:ext uri="{FF2B5EF4-FFF2-40B4-BE49-F238E27FC236}">
              <a16:creationId xmlns:a16="http://schemas.microsoft.com/office/drawing/2014/main" id="{00000000-0008-0000-0200-0000420A0000}"/>
            </a:ext>
          </a:extLst>
        </xdr:cNvPr>
        <xdr:cNvSpPr>
          <a:spLocks noChangeAspect="1" noChangeArrowheads="1"/>
        </xdr:cNvSpPr>
      </xdr:nvSpPr>
      <xdr:spPr bwMode="auto">
        <a:xfrm>
          <a:off x="11302365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627" name="AutoShape 579" descr="image.png">
          <a:extLst>
            <a:ext uri="{FF2B5EF4-FFF2-40B4-BE49-F238E27FC236}">
              <a16:creationId xmlns:a16="http://schemas.microsoft.com/office/drawing/2014/main" id="{00000000-0008-0000-0200-0000430A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xdr:row>
      <xdr:rowOff>0</xdr:rowOff>
    </xdr:from>
    <xdr:to>
      <xdr:col>33</xdr:col>
      <xdr:colOff>304800</xdr:colOff>
      <xdr:row>4</xdr:row>
      <xdr:rowOff>104775</xdr:rowOff>
    </xdr:to>
    <xdr:sp macro="" textlink="">
      <xdr:nvSpPr>
        <xdr:cNvPr id="2628" name="AutoShape 580" descr="SA1.png">
          <a:extLst>
            <a:ext uri="{FF2B5EF4-FFF2-40B4-BE49-F238E27FC236}">
              <a16:creationId xmlns:a16="http://schemas.microsoft.com/office/drawing/2014/main" id="{00000000-0008-0000-0200-0000440A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29" name="AutoShape 581" descr="BBG2.PNG">
          <a:extLst>
            <a:ext uri="{FF2B5EF4-FFF2-40B4-BE49-F238E27FC236}">
              <a16:creationId xmlns:a16="http://schemas.microsoft.com/office/drawing/2014/main" id="{00000000-0008-0000-0200-0000450A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630" name="AutoShape 582" descr="poster.png">
          <a:extLst>
            <a:ext uri="{FF2B5EF4-FFF2-40B4-BE49-F238E27FC236}">
              <a16:creationId xmlns:a16="http://schemas.microsoft.com/office/drawing/2014/main" id="{00000000-0008-0000-0200-0000460A0000}"/>
            </a:ext>
          </a:extLst>
        </xdr:cNvPr>
        <xdr:cNvSpPr>
          <a:spLocks noChangeAspect="1" noChangeArrowheads="1"/>
        </xdr:cNvSpPr>
      </xdr:nvSpPr>
      <xdr:spPr bwMode="auto">
        <a:xfrm>
          <a:off x="6940867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31" name="AutoShape 583" descr="BBG1.PNG">
          <a:extLst>
            <a:ext uri="{FF2B5EF4-FFF2-40B4-BE49-F238E27FC236}">
              <a16:creationId xmlns:a16="http://schemas.microsoft.com/office/drawing/2014/main" id="{00000000-0008-0000-0200-0000470A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632" name="AutoShape 584" descr="OMAS.png">
          <a:extLst>
            <a:ext uri="{FF2B5EF4-FFF2-40B4-BE49-F238E27FC236}">
              <a16:creationId xmlns:a16="http://schemas.microsoft.com/office/drawing/2014/main" id="{00000000-0008-0000-0200-0000480A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33" name="AutoShape 585" descr="Snipaste_2023-12-05_10-53-38.png">
          <a:extLst>
            <a:ext uri="{FF2B5EF4-FFF2-40B4-BE49-F238E27FC236}">
              <a16:creationId xmlns:a16="http://schemas.microsoft.com/office/drawing/2014/main" id="{00000000-0008-0000-0200-0000490A0000}"/>
            </a:ext>
          </a:extLst>
        </xdr:cNvPr>
        <xdr:cNvSpPr>
          <a:spLocks noChangeAspect="1" noChangeArrowheads="1"/>
        </xdr:cNvSpPr>
      </xdr:nvSpPr>
      <xdr:spPr bwMode="auto">
        <a:xfrm>
          <a:off x="6873240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634" name="AutoShape 586" descr="ceda201c2ff5b1145b62933b256fac4.png">
          <a:extLst>
            <a:ext uri="{FF2B5EF4-FFF2-40B4-BE49-F238E27FC236}">
              <a16:creationId xmlns:a16="http://schemas.microsoft.com/office/drawing/2014/main" id="{00000000-0008-0000-0200-00004A0A0000}"/>
            </a:ext>
          </a:extLst>
        </xdr:cNvPr>
        <xdr:cNvSpPr>
          <a:spLocks noChangeAspect="1" noChangeArrowheads="1"/>
        </xdr:cNvSpPr>
      </xdr:nvSpPr>
      <xdr:spPr bwMode="auto">
        <a:xfrm>
          <a:off x="6940867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35" name="AutoShape 587" descr="Snipaste_2023-12-05_10-39-31.png">
          <a:extLst>
            <a:ext uri="{FF2B5EF4-FFF2-40B4-BE49-F238E27FC236}">
              <a16:creationId xmlns:a16="http://schemas.microsoft.com/office/drawing/2014/main" id="{00000000-0008-0000-0200-00004B0A0000}"/>
            </a:ext>
          </a:extLst>
        </xdr:cNvPr>
        <xdr:cNvSpPr>
          <a:spLocks noChangeAspect="1" noChangeArrowheads="1"/>
        </xdr:cNvSpPr>
      </xdr:nvSpPr>
      <xdr:spPr bwMode="auto">
        <a:xfrm>
          <a:off x="1122521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636" name="AutoShape 588" descr="a93e849e84dba7ae6b73febcb3cbc6e.jpg">
          <a:extLst>
            <a:ext uri="{FF2B5EF4-FFF2-40B4-BE49-F238E27FC236}">
              <a16:creationId xmlns:a16="http://schemas.microsoft.com/office/drawing/2014/main" id="{00000000-0008-0000-0200-00004C0A0000}"/>
            </a:ext>
          </a:extLst>
        </xdr:cNvPr>
        <xdr:cNvSpPr>
          <a:spLocks noChangeAspect="1" noChangeArrowheads="1"/>
        </xdr:cNvSpPr>
      </xdr:nvSpPr>
      <xdr:spPr bwMode="auto">
        <a:xfrm>
          <a:off x="1130236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637" name="AutoShape 589" descr="OMAS capscreen 1.png">
          <a:extLst>
            <a:ext uri="{FF2B5EF4-FFF2-40B4-BE49-F238E27FC236}">
              <a16:creationId xmlns:a16="http://schemas.microsoft.com/office/drawing/2014/main" id="{00000000-0008-0000-0200-00004D0A0000}"/>
            </a:ext>
          </a:extLst>
        </xdr:cNvPr>
        <xdr:cNvSpPr>
          <a:spLocks noChangeAspect="1" noChangeArrowheads="1"/>
        </xdr:cNvSpPr>
      </xdr:nvSpPr>
      <xdr:spPr bwMode="auto">
        <a:xfrm>
          <a:off x="1183862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2638" name="AutoShape 590" descr="OMAS capscreen 2.png">
          <a:extLst>
            <a:ext uri="{FF2B5EF4-FFF2-40B4-BE49-F238E27FC236}">
              <a16:creationId xmlns:a16="http://schemas.microsoft.com/office/drawing/2014/main" id="{00000000-0008-0000-0200-00004E0A0000}"/>
            </a:ext>
          </a:extLst>
        </xdr:cNvPr>
        <xdr:cNvSpPr>
          <a:spLocks noChangeAspect="1" noChangeArrowheads="1"/>
        </xdr:cNvSpPr>
      </xdr:nvSpPr>
      <xdr:spPr bwMode="auto">
        <a:xfrm>
          <a:off x="1187005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39" name="AutoShape 591" descr="建设银行1.png">
          <a:extLst>
            <a:ext uri="{FF2B5EF4-FFF2-40B4-BE49-F238E27FC236}">
              <a16:creationId xmlns:a16="http://schemas.microsoft.com/office/drawing/2014/main" id="{00000000-0008-0000-0200-00004F0A0000}"/>
            </a:ext>
          </a:extLst>
        </xdr:cNvPr>
        <xdr:cNvSpPr>
          <a:spLocks noChangeAspect="1" noChangeArrowheads="1"/>
        </xdr:cNvSpPr>
      </xdr:nvSpPr>
      <xdr:spPr bwMode="auto">
        <a:xfrm>
          <a:off x="6873240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3</xdr:row>
      <xdr:rowOff>0</xdr:rowOff>
    </xdr:from>
    <xdr:to>
      <xdr:col>50</xdr:col>
      <xdr:colOff>619125</xdr:colOff>
      <xdr:row>4</xdr:row>
      <xdr:rowOff>104775</xdr:rowOff>
    </xdr:to>
    <xdr:sp macro="" textlink="">
      <xdr:nvSpPr>
        <xdr:cNvPr id="2640" name="AutoShape 592" descr="擷取2.PNG">
          <a:extLst>
            <a:ext uri="{FF2B5EF4-FFF2-40B4-BE49-F238E27FC236}">
              <a16:creationId xmlns:a16="http://schemas.microsoft.com/office/drawing/2014/main" id="{00000000-0008-0000-0200-0000500A0000}"/>
            </a:ext>
          </a:extLst>
        </xdr:cNvPr>
        <xdr:cNvSpPr>
          <a:spLocks noChangeAspect="1" noChangeArrowheads="1"/>
        </xdr:cNvSpPr>
      </xdr:nvSpPr>
      <xdr:spPr bwMode="auto">
        <a:xfrm>
          <a:off x="690467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3</xdr:row>
      <xdr:rowOff>0</xdr:rowOff>
    </xdr:from>
    <xdr:to>
      <xdr:col>51</xdr:col>
      <xdr:colOff>257175</xdr:colOff>
      <xdr:row>4</xdr:row>
      <xdr:rowOff>104775</xdr:rowOff>
    </xdr:to>
    <xdr:sp macro="" textlink="">
      <xdr:nvSpPr>
        <xdr:cNvPr id="2641" name="AutoShape 593" descr="擷取4.PNG">
          <a:extLst>
            <a:ext uri="{FF2B5EF4-FFF2-40B4-BE49-F238E27FC236}">
              <a16:creationId xmlns:a16="http://schemas.microsoft.com/office/drawing/2014/main" id="{00000000-0008-0000-0200-0000510A0000}"/>
            </a:ext>
          </a:extLst>
        </xdr:cNvPr>
        <xdr:cNvSpPr>
          <a:spLocks noChangeAspect="1" noChangeArrowheads="1"/>
        </xdr:cNvSpPr>
      </xdr:nvSpPr>
      <xdr:spPr bwMode="auto">
        <a:xfrm>
          <a:off x="693610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642" name="AutoShape 594" descr="5284da6c5fb9322d6e50205b8b87376.png">
          <a:extLst>
            <a:ext uri="{FF2B5EF4-FFF2-40B4-BE49-F238E27FC236}">
              <a16:creationId xmlns:a16="http://schemas.microsoft.com/office/drawing/2014/main" id="{00000000-0008-0000-0200-0000520A0000}"/>
            </a:ext>
          </a:extLst>
        </xdr:cNvPr>
        <xdr:cNvSpPr>
          <a:spLocks noChangeAspect="1" noChangeArrowheads="1"/>
        </xdr:cNvSpPr>
      </xdr:nvSpPr>
      <xdr:spPr bwMode="auto">
        <a:xfrm>
          <a:off x="694086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2643" name="AutoShape 595" descr="30aed5d855cae9cf7638088a698d3d6.png">
          <a:extLst>
            <a:ext uri="{FF2B5EF4-FFF2-40B4-BE49-F238E27FC236}">
              <a16:creationId xmlns:a16="http://schemas.microsoft.com/office/drawing/2014/main" id="{00000000-0008-0000-0200-0000530A0000}"/>
            </a:ext>
          </a:extLst>
        </xdr:cNvPr>
        <xdr:cNvSpPr>
          <a:spLocks noChangeAspect="1" noChangeArrowheads="1"/>
        </xdr:cNvSpPr>
      </xdr:nvSpPr>
      <xdr:spPr bwMode="auto">
        <a:xfrm>
          <a:off x="6972300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628650</xdr:colOff>
      <xdr:row>3</xdr:row>
      <xdr:rowOff>0</xdr:rowOff>
    </xdr:from>
    <xdr:to>
      <xdr:col>51</xdr:col>
      <xdr:colOff>933450</xdr:colOff>
      <xdr:row>4</xdr:row>
      <xdr:rowOff>104775</xdr:rowOff>
    </xdr:to>
    <xdr:sp macro="" textlink="">
      <xdr:nvSpPr>
        <xdr:cNvPr id="2644" name="AutoShape 596" descr="e77bc65ee845d26ce92cf229441471f.png">
          <a:extLst>
            <a:ext uri="{FF2B5EF4-FFF2-40B4-BE49-F238E27FC236}">
              <a16:creationId xmlns:a16="http://schemas.microsoft.com/office/drawing/2014/main" id="{00000000-0008-0000-0200-0000540A0000}"/>
            </a:ext>
          </a:extLst>
        </xdr:cNvPr>
        <xdr:cNvSpPr>
          <a:spLocks noChangeAspect="1" noChangeArrowheads="1"/>
        </xdr:cNvSpPr>
      </xdr:nvSpPr>
      <xdr:spPr bwMode="auto">
        <a:xfrm>
          <a:off x="700373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45" name="AutoShape 597" descr="擷取3.PNG">
          <a:extLst>
            <a:ext uri="{FF2B5EF4-FFF2-40B4-BE49-F238E27FC236}">
              <a16:creationId xmlns:a16="http://schemas.microsoft.com/office/drawing/2014/main" id="{00000000-0008-0000-0200-0000550A0000}"/>
            </a:ext>
          </a:extLst>
        </xdr:cNvPr>
        <xdr:cNvSpPr>
          <a:spLocks noChangeAspect="1" noChangeArrowheads="1"/>
        </xdr:cNvSpPr>
      </xdr:nvSpPr>
      <xdr:spPr bwMode="auto">
        <a:xfrm>
          <a:off x="1122521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3</xdr:row>
      <xdr:rowOff>0</xdr:rowOff>
    </xdr:from>
    <xdr:to>
      <xdr:col>63</xdr:col>
      <xdr:colOff>619125</xdr:colOff>
      <xdr:row>4</xdr:row>
      <xdr:rowOff>104775</xdr:rowOff>
    </xdr:to>
    <xdr:sp macro="" textlink="">
      <xdr:nvSpPr>
        <xdr:cNvPr id="2646" name="AutoShape 598" descr="擷取5.PNG">
          <a:extLst>
            <a:ext uri="{FF2B5EF4-FFF2-40B4-BE49-F238E27FC236}">
              <a16:creationId xmlns:a16="http://schemas.microsoft.com/office/drawing/2014/main" id="{00000000-0008-0000-0200-0000560A0000}"/>
            </a:ext>
          </a:extLst>
        </xdr:cNvPr>
        <xdr:cNvSpPr>
          <a:spLocks noChangeAspect="1" noChangeArrowheads="1"/>
        </xdr:cNvSpPr>
      </xdr:nvSpPr>
      <xdr:spPr bwMode="auto">
        <a:xfrm>
          <a:off x="1125664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3</xdr:row>
      <xdr:rowOff>0</xdr:rowOff>
    </xdr:from>
    <xdr:to>
      <xdr:col>64</xdr:col>
      <xdr:colOff>161925</xdr:colOff>
      <xdr:row>4</xdr:row>
      <xdr:rowOff>104775</xdr:rowOff>
    </xdr:to>
    <xdr:sp macro="" textlink="">
      <xdr:nvSpPr>
        <xdr:cNvPr id="2647" name="AutoShape 599" descr="擷取.PNG">
          <a:extLst>
            <a:ext uri="{FF2B5EF4-FFF2-40B4-BE49-F238E27FC236}">
              <a16:creationId xmlns:a16="http://schemas.microsoft.com/office/drawing/2014/main" id="{00000000-0008-0000-0200-0000570A0000}"/>
            </a:ext>
          </a:extLst>
        </xdr:cNvPr>
        <xdr:cNvSpPr>
          <a:spLocks noChangeAspect="1" noChangeArrowheads="1"/>
        </xdr:cNvSpPr>
      </xdr:nvSpPr>
      <xdr:spPr bwMode="auto">
        <a:xfrm>
          <a:off x="1128807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648" name="AutoShape 600" descr="[for review] Project Accord - poster - v2.jpg">
          <a:extLst>
            <a:ext uri="{FF2B5EF4-FFF2-40B4-BE49-F238E27FC236}">
              <a16:creationId xmlns:a16="http://schemas.microsoft.com/office/drawing/2014/main" id="{00000000-0008-0000-0200-0000580A0000}"/>
            </a:ext>
          </a:extLst>
        </xdr:cNvPr>
        <xdr:cNvSpPr>
          <a:spLocks noChangeAspect="1" noChangeArrowheads="1"/>
        </xdr:cNvSpPr>
      </xdr:nvSpPr>
      <xdr:spPr bwMode="auto">
        <a:xfrm>
          <a:off x="1130236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649" name="AutoShape 601" descr="image.png">
          <a:extLst>
            <a:ext uri="{FF2B5EF4-FFF2-40B4-BE49-F238E27FC236}">
              <a16:creationId xmlns:a16="http://schemas.microsoft.com/office/drawing/2014/main" id="{00000000-0008-0000-0200-0000590A0000}"/>
            </a:ext>
          </a:extLst>
        </xdr:cNvPr>
        <xdr:cNvSpPr>
          <a:spLocks noChangeAspect="1" noChangeArrowheads="1"/>
        </xdr:cNvSpPr>
      </xdr:nvSpPr>
      <xdr:spPr bwMode="auto">
        <a:xfrm>
          <a:off x="1183862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2650" name="AutoShape 602" descr="image.png">
          <a:extLst>
            <a:ext uri="{FF2B5EF4-FFF2-40B4-BE49-F238E27FC236}">
              <a16:creationId xmlns:a16="http://schemas.microsoft.com/office/drawing/2014/main" id="{00000000-0008-0000-0200-00005A0A0000}"/>
            </a:ext>
          </a:extLst>
        </xdr:cNvPr>
        <xdr:cNvSpPr>
          <a:spLocks noChangeAspect="1" noChangeArrowheads="1"/>
        </xdr:cNvSpPr>
      </xdr:nvSpPr>
      <xdr:spPr bwMode="auto">
        <a:xfrm>
          <a:off x="1187005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2651" name="AutoShape 603" descr="image.png">
          <a:extLst>
            <a:ext uri="{FF2B5EF4-FFF2-40B4-BE49-F238E27FC236}">
              <a16:creationId xmlns:a16="http://schemas.microsoft.com/office/drawing/2014/main" id="{00000000-0008-0000-0200-00005B0A0000}"/>
            </a:ext>
          </a:extLst>
        </xdr:cNvPr>
        <xdr:cNvSpPr>
          <a:spLocks noChangeAspect="1" noChangeArrowheads="1"/>
        </xdr:cNvSpPr>
      </xdr:nvSpPr>
      <xdr:spPr bwMode="auto">
        <a:xfrm>
          <a:off x="1190148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52" name="AutoShape 604" descr="Snipaste_2023-12-05_11-01-49.png">
          <a:extLst>
            <a:ext uri="{FF2B5EF4-FFF2-40B4-BE49-F238E27FC236}">
              <a16:creationId xmlns:a16="http://schemas.microsoft.com/office/drawing/2014/main" id="{00000000-0008-0000-0200-00005C0A0000}"/>
            </a:ext>
          </a:extLst>
        </xdr:cNvPr>
        <xdr:cNvSpPr>
          <a:spLocks noChangeAspect="1" noChangeArrowheads="1"/>
        </xdr:cNvSpPr>
      </xdr:nvSpPr>
      <xdr:spPr bwMode="auto">
        <a:xfrm>
          <a:off x="68732400"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653" name="AutoShape 605" descr="957f40d8ec73577ca202d7dbd526c4f.png">
          <a:extLst>
            <a:ext uri="{FF2B5EF4-FFF2-40B4-BE49-F238E27FC236}">
              <a16:creationId xmlns:a16="http://schemas.microsoft.com/office/drawing/2014/main" id="{00000000-0008-0000-0200-00005D0A0000}"/>
            </a:ext>
          </a:extLst>
        </xdr:cNvPr>
        <xdr:cNvSpPr>
          <a:spLocks noChangeAspect="1" noChangeArrowheads="1"/>
        </xdr:cNvSpPr>
      </xdr:nvSpPr>
      <xdr:spPr bwMode="auto">
        <a:xfrm>
          <a:off x="69408675"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54" name="AutoShape 606" descr="Snipaste_2023-12-05_11-01-15.png">
          <a:extLst>
            <a:ext uri="{FF2B5EF4-FFF2-40B4-BE49-F238E27FC236}">
              <a16:creationId xmlns:a16="http://schemas.microsoft.com/office/drawing/2014/main" id="{00000000-0008-0000-0200-00005E0A0000}"/>
            </a:ext>
          </a:extLst>
        </xdr:cNvPr>
        <xdr:cNvSpPr>
          <a:spLocks noChangeAspect="1" noChangeArrowheads="1"/>
        </xdr:cNvSpPr>
      </xdr:nvSpPr>
      <xdr:spPr bwMode="auto">
        <a:xfrm>
          <a:off x="112252125"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655" name="AutoShape 607" descr="978181bb81286bfc6306654ef7679f6.jpg">
          <a:extLst>
            <a:ext uri="{FF2B5EF4-FFF2-40B4-BE49-F238E27FC236}">
              <a16:creationId xmlns:a16="http://schemas.microsoft.com/office/drawing/2014/main" id="{00000000-0008-0000-0200-00005F0A0000}"/>
            </a:ext>
          </a:extLst>
        </xdr:cNvPr>
        <xdr:cNvSpPr>
          <a:spLocks noChangeAspect="1" noChangeArrowheads="1"/>
        </xdr:cNvSpPr>
      </xdr:nvSpPr>
      <xdr:spPr bwMode="auto">
        <a:xfrm>
          <a:off x="113023650"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656" name="AutoShape 608" descr="OMAS capscreen 2.png">
          <a:extLst>
            <a:ext uri="{FF2B5EF4-FFF2-40B4-BE49-F238E27FC236}">
              <a16:creationId xmlns:a16="http://schemas.microsoft.com/office/drawing/2014/main" id="{00000000-0008-0000-0200-0000600A0000}"/>
            </a:ext>
          </a:extLst>
        </xdr:cNvPr>
        <xdr:cNvSpPr>
          <a:spLocks noChangeAspect="1" noChangeArrowheads="1"/>
        </xdr:cNvSpPr>
      </xdr:nvSpPr>
      <xdr:spPr bwMode="auto">
        <a:xfrm>
          <a:off x="118386225"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3</xdr:row>
      <xdr:rowOff>0</xdr:rowOff>
    </xdr:from>
    <xdr:to>
      <xdr:col>68</xdr:col>
      <xdr:colOff>619125</xdr:colOff>
      <xdr:row>4</xdr:row>
      <xdr:rowOff>104775</xdr:rowOff>
    </xdr:to>
    <xdr:sp macro="" textlink="">
      <xdr:nvSpPr>
        <xdr:cNvPr id="2657" name="AutoShape 609" descr="OMAS capscreen 1.png">
          <a:extLst>
            <a:ext uri="{FF2B5EF4-FFF2-40B4-BE49-F238E27FC236}">
              <a16:creationId xmlns:a16="http://schemas.microsoft.com/office/drawing/2014/main" id="{00000000-0008-0000-0200-0000610A0000}"/>
            </a:ext>
          </a:extLst>
        </xdr:cNvPr>
        <xdr:cNvSpPr>
          <a:spLocks noChangeAspect="1" noChangeArrowheads="1"/>
        </xdr:cNvSpPr>
      </xdr:nvSpPr>
      <xdr:spPr bwMode="auto">
        <a:xfrm>
          <a:off x="118700550"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3</xdr:row>
      <xdr:rowOff>0</xdr:rowOff>
    </xdr:from>
    <xdr:to>
      <xdr:col>69</xdr:col>
      <xdr:colOff>161925</xdr:colOff>
      <xdr:row>4</xdr:row>
      <xdr:rowOff>104775</xdr:rowOff>
    </xdr:to>
    <xdr:sp macro="" textlink="">
      <xdr:nvSpPr>
        <xdr:cNvPr id="2658" name="AutoShape 610" descr="OMAS capscreen 3.png">
          <a:extLst>
            <a:ext uri="{FF2B5EF4-FFF2-40B4-BE49-F238E27FC236}">
              <a16:creationId xmlns:a16="http://schemas.microsoft.com/office/drawing/2014/main" id="{00000000-0008-0000-0200-0000620A0000}"/>
            </a:ext>
          </a:extLst>
        </xdr:cNvPr>
        <xdr:cNvSpPr>
          <a:spLocks noChangeAspect="1" noChangeArrowheads="1"/>
        </xdr:cNvSpPr>
      </xdr:nvSpPr>
      <xdr:spPr bwMode="auto">
        <a:xfrm>
          <a:off x="119014875"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59" name="AutoShape 611" descr="JNCJ2.PNG">
          <a:extLst>
            <a:ext uri="{FF2B5EF4-FFF2-40B4-BE49-F238E27FC236}">
              <a16:creationId xmlns:a16="http://schemas.microsoft.com/office/drawing/2014/main" id="{00000000-0008-0000-0200-0000630A0000}"/>
            </a:ext>
          </a:extLst>
        </xdr:cNvPr>
        <xdr:cNvSpPr>
          <a:spLocks noChangeAspect="1" noChangeArrowheads="1"/>
        </xdr:cNvSpPr>
      </xdr:nvSpPr>
      <xdr:spPr bwMode="auto">
        <a:xfrm>
          <a:off x="68732400"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xdr:row>
      <xdr:rowOff>0</xdr:rowOff>
    </xdr:from>
    <xdr:to>
      <xdr:col>51</xdr:col>
      <xdr:colOff>304800</xdr:colOff>
      <xdr:row>4</xdr:row>
      <xdr:rowOff>104775</xdr:rowOff>
    </xdr:to>
    <xdr:sp macro="" textlink="">
      <xdr:nvSpPr>
        <xdr:cNvPr id="2660" name="AutoShape 612" descr="JNCJ.jpg">
          <a:extLst>
            <a:ext uri="{FF2B5EF4-FFF2-40B4-BE49-F238E27FC236}">
              <a16:creationId xmlns:a16="http://schemas.microsoft.com/office/drawing/2014/main" id="{00000000-0008-0000-0200-0000640A0000}"/>
            </a:ext>
          </a:extLst>
        </xdr:cNvPr>
        <xdr:cNvSpPr>
          <a:spLocks noChangeAspect="1" noChangeArrowheads="1"/>
        </xdr:cNvSpPr>
      </xdr:nvSpPr>
      <xdr:spPr bwMode="auto">
        <a:xfrm>
          <a:off x="69408675"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3</xdr:row>
      <xdr:rowOff>0</xdr:rowOff>
    </xdr:from>
    <xdr:to>
      <xdr:col>51</xdr:col>
      <xdr:colOff>619125</xdr:colOff>
      <xdr:row>4</xdr:row>
      <xdr:rowOff>104775</xdr:rowOff>
    </xdr:to>
    <xdr:sp macro="" textlink="">
      <xdr:nvSpPr>
        <xdr:cNvPr id="2661" name="AutoShape 613" descr="JNCJ OMAS.png">
          <a:extLst>
            <a:ext uri="{FF2B5EF4-FFF2-40B4-BE49-F238E27FC236}">
              <a16:creationId xmlns:a16="http://schemas.microsoft.com/office/drawing/2014/main" id="{00000000-0008-0000-0200-0000650A0000}"/>
            </a:ext>
          </a:extLst>
        </xdr:cNvPr>
        <xdr:cNvSpPr>
          <a:spLocks noChangeAspect="1" noChangeArrowheads="1"/>
        </xdr:cNvSpPr>
      </xdr:nvSpPr>
      <xdr:spPr bwMode="auto">
        <a:xfrm>
          <a:off x="69723000"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62" name="AutoShape 614" descr="JNCJ.PNG">
          <a:extLst>
            <a:ext uri="{FF2B5EF4-FFF2-40B4-BE49-F238E27FC236}">
              <a16:creationId xmlns:a16="http://schemas.microsoft.com/office/drawing/2014/main" id="{00000000-0008-0000-0200-0000660A0000}"/>
            </a:ext>
          </a:extLst>
        </xdr:cNvPr>
        <xdr:cNvSpPr>
          <a:spLocks noChangeAspect="1" noChangeArrowheads="1"/>
        </xdr:cNvSpPr>
      </xdr:nvSpPr>
      <xdr:spPr bwMode="auto">
        <a:xfrm>
          <a:off x="112252125"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663" name="AutoShape 615" descr="JNCJ OMAS.png">
          <a:extLst>
            <a:ext uri="{FF2B5EF4-FFF2-40B4-BE49-F238E27FC236}">
              <a16:creationId xmlns:a16="http://schemas.microsoft.com/office/drawing/2014/main" id="{00000000-0008-0000-0200-0000670A0000}"/>
            </a:ext>
          </a:extLst>
        </xdr:cNvPr>
        <xdr:cNvSpPr>
          <a:spLocks noChangeAspect="1" noChangeArrowheads="1"/>
        </xdr:cNvSpPr>
      </xdr:nvSpPr>
      <xdr:spPr bwMode="auto">
        <a:xfrm>
          <a:off x="118386225"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64" name="AutoShape 616" descr="luqiao2.PNG">
          <a:extLst>
            <a:ext uri="{FF2B5EF4-FFF2-40B4-BE49-F238E27FC236}">
              <a16:creationId xmlns:a16="http://schemas.microsoft.com/office/drawing/2014/main" id="{00000000-0008-0000-0200-0000680A0000}"/>
            </a:ext>
          </a:extLst>
        </xdr:cNvPr>
        <xdr:cNvSpPr>
          <a:spLocks noChangeAspect="1" noChangeArrowheads="1"/>
        </xdr:cNvSpPr>
      </xdr:nvSpPr>
      <xdr:spPr bwMode="auto">
        <a:xfrm>
          <a:off x="68732400" y="20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65" name="AutoShape 617" descr="luqiao1.PNG">
          <a:extLst>
            <a:ext uri="{FF2B5EF4-FFF2-40B4-BE49-F238E27FC236}">
              <a16:creationId xmlns:a16="http://schemas.microsoft.com/office/drawing/2014/main" id="{00000000-0008-0000-0200-0000690A0000}"/>
            </a:ext>
          </a:extLst>
        </xdr:cNvPr>
        <xdr:cNvSpPr>
          <a:spLocks noChangeAspect="1" noChangeArrowheads="1"/>
        </xdr:cNvSpPr>
      </xdr:nvSpPr>
      <xdr:spPr bwMode="auto">
        <a:xfrm>
          <a:off x="112252125" y="20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666" name="AutoShape 618" descr="cd9465106f0bf4960f09073fa593769b.jpg">
          <a:extLst>
            <a:ext uri="{FF2B5EF4-FFF2-40B4-BE49-F238E27FC236}">
              <a16:creationId xmlns:a16="http://schemas.microsoft.com/office/drawing/2014/main" id="{00000000-0008-0000-0200-00006A0A0000}"/>
            </a:ext>
          </a:extLst>
        </xdr:cNvPr>
        <xdr:cNvSpPr>
          <a:spLocks noChangeAspect="1" noChangeArrowheads="1"/>
        </xdr:cNvSpPr>
      </xdr:nvSpPr>
      <xdr:spPr bwMode="auto">
        <a:xfrm>
          <a:off x="113023650" y="20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667" name="AutoShape 619" descr="image.png">
          <a:extLst>
            <a:ext uri="{FF2B5EF4-FFF2-40B4-BE49-F238E27FC236}">
              <a16:creationId xmlns:a16="http://schemas.microsoft.com/office/drawing/2014/main" id="{00000000-0008-0000-0200-00006B0A0000}"/>
            </a:ext>
          </a:extLst>
        </xdr:cNvPr>
        <xdr:cNvSpPr>
          <a:spLocks noChangeAspect="1" noChangeArrowheads="1"/>
        </xdr:cNvSpPr>
      </xdr:nvSpPr>
      <xdr:spPr bwMode="auto">
        <a:xfrm>
          <a:off x="118386225" y="20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68" name="AutoShape 620" descr="yunlai2.PNG">
          <a:extLst>
            <a:ext uri="{FF2B5EF4-FFF2-40B4-BE49-F238E27FC236}">
              <a16:creationId xmlns:a16="http://schemas.microsoft.com/office/drawing/2014/main" id="{00000000-0008-0000-0200-00006C0A0000}"/>
            </a:ext>
          </a:extLst>
        </xdr:cNvPr>
        <xdr:cNvSpPr>
          <a:spLocks noChangeAspect="1" noChangeArrowheads="1"/>
        </xdr:cNvSpPr>
      </xdr:nvSpPr>
      <xdr:spPr bwMode="auto">
        <a:xfrm>
          <a:off x="6873240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69" name="AutoShape 621" descr="yunlai.PNG">
          <a:extLst>
            <a:ext uri="{FF2B5EF4-FFF2-40B4-BE49-F238E27FC236}">
              <a16:creationId xmlns:a16="http://schemas.microsoft.com/office/drawing/2014/main" id="{00000000-0008-0000-0200-00006D0A0000}"/>
            </a:ext>
          </a:extLst>
        </xdr:cNvPr>
        <xdr:cNvSpPr>
          <a:spLocks noChangeAspect="1" noChangeArrowheads="1"/>
        </xdr:cNvSpPr>
      </xdr:nvSpPr>
      <xdr:spPr bwMode="auto">
        <a:xfrm>
          <a:off x="1122521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670" name="AutoShape 622" descr="8bf5468292879b3ebc790e08582fb6b.jpg">
          <a:extLst>
            <a:ext uri="{FF2B5EF4-FFF2-40B4-BE49-F238E27FC236}">
              <a16:creationId xmlns:a16="http://schemas.microsoft.com/office/drawing/2014/main" id="{00000000-0008-0000-0200-00006E0A0000}"/>
            </a:ext>
          </a:extLst>
        </xdr:cNvPr>
        <xdr:cNvSpPr>
          <a:spLocks noChangeAspect="1" noChangeArrowheads="1"/>
        </xdr:cNvSpPr>
      </xdr:nvSpPr>
      <xdr:spPr bwMode="auto">
        <a:xfrm>
          <a:off x="11302365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671" name="AutoShape 623" descr="image.png">
          <a:extLst>
            <a:ext uri="{FF2B5EF4-FFF2-40B4-BE49-F238E27FC236}">
              <a16:creationId xmlns:a16="http://schemas.microsoft.com/office/drawing/2014/main" id="{00000000-0008-0000-0200-00006F0A0000}"/>
            </a:ext>
          </a:extLst>
        </xdr:cNvPr>
        <xdr:cNvSpPr>
          <a:spLocks noChangeAspect="1" noChangeArrowheads="1"/>
        </xdr:cNvSpPr>
      </xdr:nvSpPr>
      <xdr:spPr bwMode="auto">
        <a:xfrm>
          <a:off x="1183862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672" name="AutoShape 624" descr="ZQCNY2.PNG">
          <a:extLst>
            <a:ext uri="{FF2B5EF4-FFF2-40B4-BE49-F238E27FC236}">
              <a16:creationId xmlns:a16="http://schemas.microsoft.com/office/drawing/2014/main" id="{00000000-0008-0000-0200-0000700A0000}"/>
            </a:ext>
          </a:extLst>
        </xdr:cNvPr>
        <xdr:cNvSpPr>
          <a:spLocks noChangeAspect="1" noChangeArrowheads="1"/>
        </xdr:cNvSpPr>
      </xdr:nvSpPr>
      <xdr:spPr bwMode="auto">
        <a:xfrm>
          <a:off x="68732400"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673" name="AutoShape 625" descr="ZQCNY1.PNG">
          <a:extLst>
            <a:ext uri="{FF2B5EF4-FFF2-40B4-BE49-F238E27FC236}">
              <a16:creationId xmlns:a16="http://schemas.microsoft.com/office/drawing/2014/main" id="{00000000-0008-0000-0200-0000710A0000}"/>
            </a:ext>
          </a:extLst>
        </xdr:cNvPr>
        <xdr:cNvSpPr>
          <a:spLocks noChangeAspect="1" noChangeArrowheads="1"/>
        </xdr:cNvSpPr>
      </xdr:nvSpPr>
      <xdr:spPr bwMode="auto">
        <a:xfrm>
          <a:off x="11225212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xdr:row>
      <xdr:rowOff>0</xdr:rowOff>
    </xdr:from>
    <xdr:to>
      <xdr:col>68</xdr:col>
      <xdr:colOff>304800</xdr:colOff>
      <xdr:row>4</xdr:row>
      <xdr:rowOff>104775</xdr:rowOff>
    </xdr:to>
    <xdr:sp macro="" textlink="">
      <xdr:nvSpPr>
        <xdr:cNvPr id="2674" name="AutoShape 626" descr="image.png">
          <a:extLst>
            <a:ext uri="{FF2B5EF4-FFF2-40B4-BE49-F238E27FC236}">
              <a16:creationId xmlns:a16="http://schemas.microsoft.com/office/drawing/2014/main" id="{00000000-0008-0000-0200-0000720A0000}"/>
            </a:ext>
          </a:extLst>
        </xdr:cNvPr>
        <xdr:cNvSpPr>
          <a:spLocks noChangeAspect="1" noChangeArrowheads="1"/>
        </xdr:cNvSpPr>
      </xdr:nvSpPr>
      <xdr:spPr bwMode="auto">
        <a:xfrm>
          <a:off x="118386225" y="20859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988" name="AutoShape 940" descr="螢幕擷取畫面 2023-06-12 181011.jpg">
          <a:extLst>
            <a:ext uri="{FF2B5EF4-FFF2-40B4-BE49-F238E27FC236}">
              <a16:creationId xmlns:a16="http://schemas.microsoft.com/office/drawing/2014/main" id="{00000000-0008-0000-0200-0000AC0B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989" name="AutoShape 941" descr="螢幕擷取畫面 2023-06-12 180938.jpg">
          <a:extLst>
            <a:ext uri="{FF2B5EF4-FFF2-40B4-BE49-F238E27FC236}">
              <a16:creationId xmlns:a16="http://schemas.microsoft.com/office/drawing/2014/main" id="{00000000-0008-0000-0200-0000AD0B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990" name="AutoShape 942" descr="WeChat Image_20230609214557.jpg">
          <a:extLst>
            <a:ext uri="{FF2B5EF4-FFF2-40B4-BE49-F238E27FC236}">
              <a16:creationId xmlns:a16="http://schemas.microsoft.com/office/drawing/2014/main" id="{00000000-0008-0000-0200-0000AE0B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2991" name="AutoShape 943" descr="image.png">
          <a:extLst>
            <a:ext uri="{FF2B5EF4-FFF2-40B4-BE49-F238E27FC236}">
              <a16:creationId xmlns:a16="http://schemas.microsoft.com/office/drawing/2014/main" id="{00000000-0008-0000-0200-0000AF0B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2992" name="AutoShape 944" descr="image.png">
          <a:extLst>
            <a:ext uri="{FF2B5EF4-FFF2-40B4-BE49-F238E27FC236}">
              <a16:creationId xmlns:a16="http://schemas.microsoft.com/office/drawing/2014/main" id="{00000000-0008-0000-0200-0000B00B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2993" name="AutoShape 945" descr="RP.png">
          <a:extLst>
            <a:ext uri="{FF2B5EF4-FFF2-40B4-BE49-F238E27FC236}">
              <a16:creationId xmlns:a16="http://schemas.microsoft.com/office/drawing/2014/main" id="{00000000-0008-0000-0200-0000B10B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2994" name="AutoShape 946" descr="bcf3341ab06ca162dcf0915c0d1dcab.png">
          <a:extLst>
            <a:ext uri="{FF2B5EF4-FFF2-40B4-BE49-F238E27FC236}">
              <a16:creationId xmlns:a16="http://schemas.microsoft.com/office/drawing/2014/main" id="{00000000-0008-0000-0200-0000B20B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xdr:row>
      <xdr:rowOff>0</xdr:rowOff>
    </xdr:from>
    <xdr:to>
      <xdr:col>63</xdr:col>
      <xdr:colOff>304800</xdr:colOff>
      <xdr:row>6</xdr:row>
      <xdr:rowOff>104775</xdr:rowOff>
    </xdr:to>
    <xdr:sp macro="" textlink="">
      <xdr:nvSpPr>
        <xdr:cNvPr id="2995" name="AutoShape 947" descr="DES.png">
          <a:extLst>
            <a:ext uri="{FF2B5EF4-FFF2-40B4-BE49-F238E27FC236}">
              <a16:creationId xmlns:a16="http://schemas.microsoft.com/office/drawing/2014/main" id="{00000000-0008-0000-0200-0000B30B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2996" name="AutoShape 948" descr="image.png">
          <a:extLst>
            <a:ext uri="{FF2B5EF4-FFF2-40B4-BE49-F238E27FC236}">
              <a16:creationId xmlns:a16="http://schemas.microsoft.com/office/drawing/2014/main" id="{00000000-0008-0000-0200-0000B40B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2997" name="AutoShape 949" descr="image.png">
          <a:extLst>
            <a:ext uri="{FF2B5EF4-FFF2-40B4-BE49-F238E27FC236}">
              <a16:creationId xmlns:a16="http://schemas.microsoft.com/office/drawing/2014/main" id="{00000000-0008-0000-0200-0000B50B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2998" name="AutoShape 950" descr="螢幕擷取畫面 2023-04-20 122359.jpg">
          <a:extLst>
            <a:ext uri="{FF2B5EF4-FFF2-40B4-BE49-F238E27FC236}">
              <a16:creationId xmlns:a16="http://schemas.microsoft.com/office/drawing/2014/main" id="{00000000-0008-0000-0200-0000B60B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2999" name="AutoShape 951" descr="4cd6df5621a9bd7f6cab530eeca6519.png">
          <a:extLst>
            <a:ext uri="{FF2B5EF4-FFF2-40B4-BE49-F238E27FC236}">
              <a16:creationId xmlns:a16="http://schemas.microsoft.com/office/drawing/2014/main" id="{00000000-0008-0000-0200-0000B70B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xdr:row>
      <xdr:rowOff>0</xdr:rowOff>
    </xdr:from>
    <xdr:to>
      <xdr:col>63</xdr:col>
      <xdr:colOff>304800</xdr:colOff>
      <xdr:row>8</xdr:row>
      <xdr:rowOff>104775</xdr:rowOff>
    </xdr:to>
    <xdr:sp macro="" textlink="">
      <xdr:nvSpPr>
        <xdr:cNvPr id="3000" name="AutoShape 952" descr="螢幕擷取畫面 2023-04-20 122333.jpg">
          <a:extLst>
            <a:ext uri="{FF2B5EF4-FFF2-40B4-BE49-F238E27FC236}">
              <a16:creationId xmlns:a16="http://schemas.microsoft.com/office/drawing/2014/main" id="{00000000-0008-0000-0200-0000B80B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3001" name="AutoShape 953" descr="WeChat Image_20230530232411.jpg">
          <a:extLst>
            <a:ext uri="{FF2B5EF4-FFF2-40B4-BE49-F238E27FC236}">
              <a16:creationId xmlns:a16="http://schemas.microsoft.com/office/drawing/2014/main" id="{00000000-0008-0000-0200-0000B90B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3002" name="AutoShape 954" descr="image.png">
          <a:extLst>
            <a:ext uri="{FF2B5EF4-FFF2-40B4-BE49-F238E27FC236}">
              <a16:creationId xmlns:a16="http://schemas.microsoft.com/office/drawing/2014/main" id="{00000000-0008-0000-0200-0000BA0B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3003" name="AutoShape 955" descr="image.png">
          <a:extLst>
            <a:ext uri="{FF2B5EF4-FFF2-40B4-BE49-F238E27FC236}">
              <a16:creationId xmlns:a16="http://schemas.microsoft.com/office/drawing/2014/main" id="{00000000-0008-0000-0200-0000BB0B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3004" name="AutoShape 956" descr="image.png">
          <a:extLst>
            <a:ext uri="{FF2B5EF4-FFF2-40B4-BE49-F238E27FC236}">
              <a16:creationId xmlns:a16="http://schemas.microsoft.com/office/drawing/2014/main" id="{00000000-0008-0000-0200-0000BC0B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3005" name="AutoShape 957" descr="REL.png">
          <a:extLst>
            <a:ext uri="{FF2B5EF4-FFF2-40B4-BE49-F238E27FC236}">
              <a16:creationId xmlns:a16="http://schemas.microsoft.com/office/drawing/2014/main" id="{00000000-0008-0000-0200-0000BD0B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3006" name="AutoShape 958" descr="image.png">
          <a:extLst>
            <a:ext uri="{FF2B5EF4-FFF2-40B4-BE49-F238E27FC236}">
              <a16:creationId xmlns:a16="http://schemas.microsoft.com/office/drawing/2014/main" id="{00000000-0008-0000-0200-0000BE0B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3007" name="AutoShape 959" descr="Des page.png">
          <a:extLst>
            <a:ext uri="{FF2B5EF4-FFF2-40B4-BE49-F238E27FC236}">
              <a16:creationId xmlns:a16="http://schemas.microsoft.com/office/drawing/2014/main" id="{00000000-0008-0000-0200-0000BF0B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3008" name="AutoShape 960" descr="image.png">
          <a:extLst>
            <a:ext uri="{FF2B5EF4-FFF2-40B4-BE49-F238E27FC236}">
              <a16:creationId xmlns:a16="http://schemas.microsoft.com/office/drawing/2014/main" id="{00000000-0008-0000-0200-0000C00B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3009" name="AutoShape 961" descr="image.png">
          <a:extLst>
            <a:ext uri="{FF2B5EF4-FFF2-40B4-BE49-F238E27FC236}">
              <a16:creationId xmlns:a16="http://schemas.microsoft.com/office/drawing/2014/main" id="{00000000-0008-0000-0200-0000C10B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3010" name="AutoShape 962" descr="image.png">
          <a:extLst>
            <a:ext uri="{FF2B5EF4-FFF2-40B4-BE49-F238E27FC236}">
              <a16:creationId xmlns:a16="http://schemas.microsoft.com/office/drawing/2014/main" id="{00000000-0008-0000-0200-0000C20B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3011" name="AutoShape 963" descr="螢幕擷取畫面 2023-04-20 122157.jpg">
          <a:extLst>
            <a:ext uri="{FF2B5EF4-FFF2-40B4-BE49-F238E27FC236}">
              <a16:creationId xmlns:a16="http://schemas.microsoft.com/office/drawing/2014/main" id="{00000000-0008-0000-0200-0000C30B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3012" name="AutoShape 964" descr="16bdba4a456f6f13320ffd6cee63e27.png">
          <a:extLst>
            <a:ext uri="{FF2B5EF4-FFF2-40B4-BE49-F238E27FC236}">
              <a16:creationId xmlns:a16="http://schemas.microsoft.com/office/drawing/2014/main" id="{00000000-0008-0000-0200-0000C40B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3013" name="AutoShape 965" descr="螢幕擷取畫面 2023-04-20 122132.jpg">
          <a:extLst>
            <a:ext uri="{FF2B5EF4-FFF2-40B4-BE49-F238E27FC236}">
              <a16:creationId xmlns:a16="http://schemas.microsoft.com/office/drawing/2014/main" id="{00000000-0008-0000-0200-0000C50B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3014" name="AutoShape 966" descr="WeChat Image_20230404113754.jpg">
          <a:extLst>
            <a:ext uri="{FF2B5EF4-FFF2-40B4-BE49-F238E27FC236}">
              <a16:creationId xmlns:a16="http://schemas.microsoft.com/office/drawing/2014/main" id="{00000000-0008-0000-0200-0000C60B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3015" name="AutoShape 967" descr="image.png">
          <a:extLst>
            <a:ext uri="{FF2B5EF4-FFF2-40B4-BE49-F238E27FC236}">
              <a16:creationId xmlns:a16="http://schemas.microsoft.com/office/drawing/2014/main" id="{00000000-0008-0000-0200-0000C70B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3016" name="AutoShape 968" descr="image.png">
          <a:extLst>
            <a:ext uri="{FF2B5EF4-FFF2-40B4-BE49-F238E27FC236}">
              <a16:creationId xmlns:a16="http://schemas.microsoft.com/office/drawing/2014/main" id="{00000000-0008-0000-0200-0000C80B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3017" name="AutoShape 969" descr="image.png">
          <a:extLst>
            <a:ext uri="{FF2B5EF4-FFF2-40B4-BE49-F238E27FC236}">
              <a16:creationId xmlns:a16="http://schemas.microsoft.com/office/drawing/2014/main" id="{00000000-0008-0000-0200-0000C90B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3018" name="AutoShape 970" descr="image.png">
          <a:extLst>
            <a:ext uri="{FF2B5EF4-FFF2-40B4-BE49-F238E27FC236}">
              <a16:creationId xmlns:a16="http://schemas.microsoft.com/office/drawing/2014/main" id="{00000000-0008-0000-0200-0000CA0B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10</xdr:row>
      <xdr:rowOff>0</xdr:rowOff>
    </xdr:from>
    <xdr:to>
      <xdr:col>35</xdr:col>
      <xdr:colOff>400050</xdr:colOff>
      <xdr:row>11</xdr:row>
      <xdr:rowOff>104775</xdr:rowOff>
    </xdr:to>
    <xdr:sp macro="" textlink="">
      <xdr:nvSpPr>
        <xdr:cNvPr id="3019" name="AutoShape 971" descr="image.png">
          <a:extLst>
            <a:ext uri="{FF2B5EF4-FFF2-40B4-BE49-F238E27FC236}">
              <a16:creationId xmlns:a16="http://schemas.microsoft.com/office/drawing/2014/main" id="{00000000-0008-0000-0200-0000CB0B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10</xdr:row>
      <xdr:rowOff>0</xdr:rowOff>
    </xdr:from>
    <xdr:to>
      <xdr:col>35</xdr:col>
      <xdr:colOff>714375</xdr:colOff>
      <xdr:row>11</xdr:row>
      <xdr:rowOff>104775</xdr:rowOff>
    </xdr:to>
    <xdr:sp macro="" textlink="">
      <xdr:nvSpPr>
        <xdr:cNvPr id="3020" name="AutoShape 972" descr="image.png">
          <a:extLst>
            <a:ext uri="{FF2B5EF4-FFF2-40B4-BE49-F238E27FC236}">
              <a16:creationId xmlns:a16="http://schemas.microsoft.com/office/drawing/2014/main" id="{00000000-0008-0000-0200-0000CC0B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3021" name="AutoShape 973" descr="螢幕擷取畫面 2023-07-13 104223.png">
          <a:extLst>
            <a:ext uri="{FF2B5EF4-FFF2-40B4-BE49-F238E27FC236}">
              <a16:creationId xmlns:a16="http://schemas.microsoft.com/office/drawing/2014/main" id="{00000000-0008-0000-0200-0000CD0B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3022" name="AutoShape 974" descr="2bc00b943d03696ea9162180036b941.png">
          <a:extLst>
            <a:ext uri="{FF2B5EF4-FFF2-40B4-BE49-F238E27FC236}">
              <a16:creationId xmlns:a16="http://schemas.microsoft.com/office/drawing/2014/main" id="{00000000-0008-0000-0200-0000CE0B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3023" name="AutoShape 975" descr="螢幕擷取畫面 2023-07-13 104144.png">
          <a:extLst>
            <a:ext uri="{FF2B5EF4-FFF2-40B4-BE49-F238E27FC236}">
              <a16:creationId xmlns:a16="http://schemas.microsoft.com/office/drawing/2014/main" id="{00000000-0008-0000-0200-0000CF0B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3024" name="AutoShape 976" descr="image.png">
          <a:extLst>
            <a:ext uri="{FF2B5EF4-FFF2-40B4-BE49-F238E27FC236}">
              <a16:creationId xmlns:a16="http://schemas.microsoft.com/office/drawing/2014/main" id="{00000000-0008-0000-0200-0000D00B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3025" name="AutoShape 977" descr="WeChat Screenshot_20230608102042.png">
          <a:extLst>
            <a:ext uri="{FF2B5EF4-FFF2-40B4-BE49-F238E27FC236}">
              <a16:creationId xmlns:a16="http://schemas.microsoft.com/office/drawing/2014/main" id="{00000000-0008-0000-0200-0000D10B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3026" name="AutoShape 978" descr="WeChat Screenshot_20230608102123.png">
          <a:extLst>
            <a:ext uri="{FF2B5EF4-FFF2-40B4-BE49-F238E27FC236}">
              <a16:creationId xmlns:a16="http://schemas.microsoft.com/office/drawing/2014/main" id="{00000000-0008-0000-0200-0000D20B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3027" name="AutoShape 979" descr="WeChat Screenshot_20230608111205.png">
          <a:extLst>
            <a:ext uri="{FF2B5EF4-FFF2-40B4-BE49-F238E27FC236}">
              <a16:creationId xmlns:a16="http://schemas.microsoft.com/office/drawing/2014/main" id="{00000000-0008-0000-0200-0000D30B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3028" name="AutoShape 980" descr="image.png">
          <a:extLst>
            <a:ext uri="{FF2B5EF4-FFF2-40B4-BE49-F238E27FC236}">
              <a16:creationId xmlns:a16="http://schemas.microsoft.com/office/drawing/2014/main" id="{00000000-0008-0000-0200-0000D40B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11</xdr:row>
      <xdr:rowOff>0</xdr:rowOff>
    </xdr:from>
    <xdr:to>
      <xdr:col>63</xdr:col>
      <xdr:colOff>304800</xdr:colOff>
      <xdr:row>12</xdr:row>
      <xdr:rowOff>104775</xdr:rowOff>
    </xdr:to>
    <xdr:sp macro="" textlink="">
      <xdr:nvSpPr>
        <xdr:cNvPr id="3029" name="AutoShape 981" descr="image.png">
          <a:extLst>
            <a:ext uri="{FF2B5EF4-FFF2-40B4-BE49-F238E27FC236}">
              <a16:creationId xmlns:a16="http://schemas.microsoft.com/office/drawing/2014/main" id="{00000000-0008-0000-0200-0000D50B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3030" name="AutoShape 982" descr="e244602885e3d63a5da81bcd7ba57b7.jpg">
          <a:extLst>
            <a:ext uri="{FF2B5EF4-FFF2-40B4-BE49-F238E27FC236}">
              <a16:creationId xmlns:a16="http://schemas.microsoft.com/office/drawing/2014/main" id="{00000000-0008-0000-0200-0000D60B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3031" name="AutoShape 983" descr="SA1.png">
          <a:extLst>
            <a:ext uri="{FF2B5EF4-FFF2-40B4-BE49-F238E27FC236}">
              <a16:creationId xmlns:a16="http://schemas.microsoft.com/office/drawing/2014/main" id="{00000000-0008-0000-0200-0000D70B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3032" name="AutoShape 984" descr="SA2.png">
          <a:extLst>
            <a:ext uri="{FF2B5EF4-FFF2-40B4-BE49-F238E27FC236}">
              <a16:creationId xmlns:a16="http://schemas.microsoft.com/office/drawing/2014/main" id="{00000000-0008-0000-0200-0000D80B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3033" name="AutoShape 985" descr="image (12).png">
          <a:extLst>
            <a:ext uri="{FF2B5EF4-FFF2-40B4-BE49-F238E27FC236}">
              <a16:creationId xmlns:a16="http://schemas.microsoft.com/office/drawing/2014/main" id="{00000000-0008-0000-0200-0000D90B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12</xdr:row>
      <xdr:rowOff>0</xdr:rowOff>
    </xdr:from>
    <xdr:to>
      <xdr:col>63</xdr:col>
      <xdr:colOff>304800</xdr:colOff>
      <xdr:row>13</xdr:row>
      <xdr:rowOff>104775</xdr:rowOff>
    </xdr:to>
    <xdr:sp macro="" textlink="">
      <xdr:nvSpPr>
        <xdr:cNvPr id="3034" name="AutoShape 986" descr="image.png">
          <a:extLst>
            <a:ext uri="{FF2B5EF4-FFF2-40B4-BE49-F238E27FC236}">
              <a16:creationId xmlns:a16="http://schemas.microsoft.com/office/drawing/2014/main" id="{00000000-0008-0000-0200-0000DA0B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3035" name="AutoShape 987" descr="CP.png">
          <a:extLst>
            <a:ext uri="{FF2B5EF4-FFF2-40B4-BE49-F238E27FC236}">
              <a16:creationId xmlns:a16="http://schemas.microsoft.com/office/drawing/2014/main" id="{00000000-0008-0000-0200-0000DB0B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3036" name="AutoShape 988" descr="CP 2.png">
          <a:extLst>
            <a:ext uri="{FF2B5EF4-FFF2-40B4-BE49-F238E27FC236}">
              <a16:creationId xmlns:a16="http://schemas.microsoft.com/office/drawing/2014/main" id="{00000000-0008-0000-0200-0000DC0B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3037" name="AutoShape 989" descr="payment.png">
          <a:extLst>
            <a:ext uri="{FF2B5EF4-FFF2-40B4-BE49-F238E27FC236}">
              <a16:creationId xmlns:a16="http://schemas.microsoft.com/office/drawing/2014/main" id="{00000000-0008-0000-0200-0000DD0B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3038" name="AutoShape 990" descr="image.png">
          <a:extLst>
            <a:ext uri="{FF2B5EF4-FFF2-40B4-BE49-F238E27FC236}">
              <a16:creationId xmlns:a16="http://schemas.microsoft.com/office/drawing/2014/main" id="{00000000-0008-0000-0200-0000DE0B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3039" name="AutoShape 991" descr="image.png">
          <a:extLst>
            <a:ext uri="{FF2B5EF4-FFF2-40B4-BE49-F238E27FC236}">
              <a16:creationId xmlns:a16="http://schemas.microsoft.com/office/drawing/2014/main" id="{00000000-0008-0000-0200-0000DF0B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3040" name="AutoShape 992" descr="image.png">
          <a:extLst>
            <a:ext uri="{FF2B5EF4-FFF2-40B4-BE49-F238E27FC236}">
              <a16:creationId xmlns:a16="http://schemas.microsoft.com/office/drawing/2014/main" id="{00000000-0008-0000-0200-0000E00B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3041" name="AutoShape 993" descr="image.png">
          <a:extLst>
            <a:ext uri="{FF2B5EF4-FFF2-40B4-BE49-F238E27FC236}">
              <a16:creationId xmlns:a16="http://schemas.microsoft.com/office/drawing/2014/main" id="{00000000-0008-0000-0200-0000E10B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3042" name="AutoShape 994" descr="image.png">
          <a:extLst>
            <a:ext uri="{FF2B5EF4-FFF2-40B4-BE49-F238E27FC236}">
              <a16:creationId xmlns:a16="http://schemas.microsoft.com/office/drawing/2014/main" id="{00000000-0008-0000-0200-0000E20B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3043" name="AutoShape 995" descr="0186cfdbb71fd37c0fdde8ebd2f59b2.png">
          <a:extLst>
            <a:ext uri="{FF2B5EF4-FFF2-40B4-BE49-F238E27FC236}">
              <a16:creationId xmlns:a16="http://schemas.microsoft.com/office/drawing/2014/main" id="{00000000-0008-0000-0200-0000E30B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3044" name="AutoShape 996" descr="image.png">
          <a:extLst>
            <a:ext uri="{FF2B5EF4-FFF2-40B4-BE49-F238E27FC236}">
              <a16:creationId xmlns:a16="http://schemas.microsoft.com/office/drawing/2014/main" id="{00000000-0008-0000-0200-0000E40B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3045" name="AutoShape 997" descr="image.png">
          <a:extLst>
            <a:ext uri="{FF2B5EF4-FFF2-40B4-BE49-F238E27FC236}">
              <a16:creationId xmlns:a16="http://schemas.microsoft.com/office/drawing/2014/main" id="{00000000-0008-0000-0200-0000E50B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3046" name="AutoShape 998" descr="image.png">
          <a:extLst>
            <a:ext uri="{FF2B5EF4-FFF2-40B4-BE49-F238E27FC236}">
              <a16:creationId xmlns:a16="http://schemas.microsoft.com/office/drawing/2014/main" id="{00000000-0008-0000-0200-0000E60B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3047" name="AutoShape 999" descr="image.png">
          <a:extLst>
            <a:ext uri="{FF2B5EF4-FFF2-40B4-BE49-F238E27FC236}">
              <a16:creationId xmlns:a16="http://schemas.microsoft.com/office/drawing/2014/main" id="{00000000-0008-0000-0200-0000E70B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3048" name="AutoShape 1000" descr="螢幕擷取畫面 2023-06-05 153612.jpg">
          <a:extLst>
            <a:ext uri="{FF2B5EF4-FFF2-40B4-BE49-F238E27FC236}">
              <a16:creationId xmlns:a16="http://schemas.microsoft.com/office/drawing/2014/main" id="{00000000-0008-0000-0200-0000E80B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3049" name="AutoShape 1001" descr="螢幕擷取畫面 2023-06-05 153503.jpg">
          <a:extLst>
            <a:ext uri="{FF2B5EF4-FFF2-40B4-BE49-F238E27FC236}">
              <a16:creationId xmlns:a16="http://schemas.microsoft.com/office/drawing/2014/main" id="{00000000-0008-0000-0200-0000E90B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3050" name="AutoShape 1002" descr="ec17ffc60f4f7b0e1789306ff9dfdd4.jpg">
          <a:extLst>
            <a:ext uri="{FF2B5EF4-FFF2-40B4-BE49-F238E27FC236}">
              <a16:creationId xmlns:a16="http://schemas.microsoft.com/office/drawing/2014/main" id="{00000000-0008-0000-0200-0000EA0B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3051" name="AutoShape 1003" descr="CP.png">
          <a:extLst>
            <a:ext uri="{FF2B5EF4-FFF2-40B4-BE49-F238E27FC236}">
              <a16:creationId xmlns:a16="http://schemas.microsoft.com/office/drawing/2014/main" id="{00000000-0008-0000-0200-0000EB0B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3052" name="AutoShape 1004" descr="费用支付.png">
          <a:extLst>
            <a:ext uri="{FF2B5EF4-FFF2-40B4-BE49-F238E27FC236}">
              <a16:creationId xmlns:a16="http://schemas.microsoft.com/office/drawing/2014/main" id="{00000000-0008-0000-0200-0000EC0B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3053" name="AutoShape 1005" descr="image.png">
          <a:extLst>
            <a:ext uri="{FF2B5EF4-FFF2-40B4-BE49-F238E27FC236}">
              <a16:creationId xmlns:a16="http://schemas.microsoft.com/office/drawing/2014/main" id="{00000000-0008-0000-0200-0000ED0B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16</xdr:row>
      <xdr:rowOff>0</xdr:rowOff>
    </xdr:from>
    <xdr:to>
      <xdr:col>63</xdr:col>
      <xdr:colOff>304800</xdr:colOff>
      <xdr:row>17</xdr:row>
      <xdr:rowOff>104775</xdr:rowOff>
    </xdr:to>
    <xdr:sp macro="" textlink="">
      <xdr:nvSpPr>
        <xdr:cNvPr id="3054" name="AutoShape 1006" descr="image.png">
          <a:extLst>
            <a:ext uri="{FF2B5EF4-FFF2-40B4-BE49-F238E27FC236}">
              <a16:creationId xmlns:a16="http://schemas.microsoft.com/office/drawing/2014/main" id="{00000000-0008-0000-0200-0000EE0B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3055" name="AutoShape 1007" descr="image.png">
          <a:extLst>
            <a:ext uri="{FF2B5EF4-FFF2-40B4-BE49-F238E27FC236}">
              <a16:creationId xmlns:a16="http://schemas.microsoft.com/office/drawing/2014/main" id="{00000000-0008-0000-0200-0000EF0B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3056" name="AutoShape 1008" descr="image.png">
          <a:extLst>
            <a:ext uri="{FF2B5EF4-FFF2-40B4-BE49-F238E27FC236}">
              <a16:creationId xmlns:a16="http://schemas.microsoft.com/office/drawing/2014/main" id="{00000000-0008-0000-0200-0000F00B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3057" name="AutoShape 1009" descr="image.png">
          <a:extLst>
            <a:ext uri="{FF2B5EF4-FFF2-40B4-BE49-F238E27FC236}">
              <a16:creationId xmlns:a16="http://schemas.microsoft.com/office/drawing/2014/main" id="{00000000-0008-0000-0200-0000F10B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3058" name="AutoShape 1010" descr="image.png">
          <a:extLst>
            <a:ext uri="{FF2B5EF4-FFF2-40B4-BE49-F238E27FC236}">
              <a16:creationId xmlns:a16="http://schemas.microsoft.com/office/drawing/2014/main" id="{00000000-0008-0000-0200-0000F20B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3059" name="AutoShape 1011" descr="image.png">
          <a:extLst>
            <a:ext uri="{FF2B5EF4-FFF2-40B4-BE49-F238E27FC236}">
              <a16:creationId xmlns:a16="http://schemas.microsoft.com/office/drawing/2014/main" id="{00000000-0008-0000-0200-0000F30B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3060" name="AutoShape 1012" descr="Snipaste_2023-06-21_19-27-42.png">
          <a:extLst>
            <a:ext uri="{FF2B5EF4-FFF2-40B4-BE49-F238E27FC236}">
              <a16:creationId xmlns:a16="http://schemas.microsoft.com/office/drawing/2014/main" id="{00000000-0008-0000-0200-0000F40B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3061" name="AutoShape 1013" descr="6383a01c937cb2275ee6b499d6ea405.png">
          <a:extLst>
            <a:ext uri="{FF2B5EF4-FFF2-40B4-BE49-F238E27FC236}">
              <a16:creationId xmlns:a16="http://schemas.microsoft.com/office/drawing/2014/main" id="{00000000-0008-0000-0200-0000F50B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3062" name="AutoShape 1014" descr="25a876e3d83a3cd51430a9dcd4c1630.png">
          <a:extLst>
            <a:ext uri="{FF2B5EF4-FFF2-40B4-BE49-F238E27FC236}">
              <a16:creationId xmlns:a16="http://schemas.microsoft.com/office/drawing/2014/main" id="{00000000-0008-0000-0200-0000F60B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17</xdr:row>
      <xdr:rowOff>0</xdr:rowOff>
    </xdr:from>
    <xdr:to>
      <xdr:col>63</xdr:col>
      <xdr:colOff>304800</xdr:colOff>
      <xdr:row>18</xdr:row>
      <xdr:rowOff>104775</xdr:rowOff>
    </xdr:to>
    <xdr:sp macro="" textlink="">
      <xdr:nvSpPr>
        <xdr:cNvPr id="3063" name="AutoShape 1015" descr="Snipaste_2023-06-21_19-27-12.png">
          <a:extLst>
            <a:ext uri="{FF2B5EF4-FFF2-40B4-BE49-F238E27FC236}">
              <a16:creationId xmlns:a16="http://schemas.microsoft.com/office/drawing/2014/main" id="{00000000-0008-0000-0200-0000F70B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3064" name="AutoShape 1016" descr="image.png">
          <a:extLst>
            <a:ext uri="{FF2B5EF4-FFF2-40B4-BE49-F238E27FC236}">
              <a16:creationId xmlns:a16="http://schemas.microsoft.com/office/drawing/2014/main" id="{00000000-0008-0000-0200-0000F80B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3065" name="AutoShape 1017" descr="image.png">
          <a:extLst>
            <a:ext uri="{FF2B5EF4-FFF2-40B4-BE49-F238E27FC236}">
              <a16:creationId xmlns:a16="http://schemas.microsoft.com/office/drawing/2014/main" id="{00000000-0008-0000-0200-0000F90B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3066" name="AutoShape 1018" descr="image.png">
          <a:extLst>
            <a:ext uri="{FF2B5EF4-FFF2-40B4-BE49-F238E27FC236}">
              <a16:creationId xmlns:a16="http://schemas.microsoft.com/office/drawing/2014/main" id="{00000000-0008-0000-0200-0000FA0B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3067" name="AutoShape 1019" descr="螢幕擷取畫面 2023-04-20 124356.jpg">
          <a:extLst>
            <a:ext uri="{FF2B5EF4-FFF2-40B4-BE49-F238E27FC236}">
              <a16:creationId xmlns:a16="http://schemas.microsoft.com/office/drawing/2014/main" id="{00000000-0008-0000-0200-0000FB0B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3068" name="AutoShape 1020" descr="0305972532e1703b828a4d7871489a4.png">
          <a:extLst>
            <a:ext uri="{FF2B5EF4-FFF2-40B4-BE49-F238E27FC236}">
              <a16:creationId xmlns:a16="http://schemas.microsoft.com/office/drawing/2014/main" id="{00000000-0008-0000-0200-0000FC0B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19</xdr:row>
      <xdr:rowOff>0</xdr:rowOff>
    </xdr:from>
    <xdr:to>
      <xdr:col>63</xdr:col>
      <xdr:colOff>304800</xdr:colOff>
      <xdr:row>20</xdr:row>
      <xdr:rowOff>104775</xdr:rowOff>
    </xdr:to>
    <xdr:sp macro="" textlink="">
      <xdr:nvSpPr>
        <xdr:cNvPr id="3069" name="AutoShape 1021" descr="螢幕擷取畫面 2023-04-20 124334.jpg">
          <a:extLst>
            <a:ext uri="{FF2B5EF4-FFF2-40B4-BE49-F238E27FC236}">
              <a16:creationId xmlns:a16="http://schemas.microsoft.com/office/drawing/2014/main" id="{00000000-0008-0000-0200-0000FD0B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3070" name="AutoShape 1022" descr="image.png">
          <a:extLst>
            <a:ext uri="{FF2B5EF4-FFF2-40B4-BE49-F238E27FC236}">
              <a16:creationId xmlns:a16="http://schemas.microsoft.com/office/drawing/2014/main" id="{00000000-0008-0000-0200-0000FE0B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3071" name="AutoShape 1023" descr="image.png">
          <a:extLst>
            <a:ext uri="{FF2B5EF4-FFF2-40B4-BE49-F238E27FC236}">
              <a16:creationId xmlns:a16="http://schemas.microsoft.com/office/drawing/2014/main" id="{00000000-0008-0000-0200-0000FF0B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15360" name="AutoShape 1024" descr="image.png">
          <a:extLst>
            <a:ext uri="{FF2B5EF4-FFF2-40B4-BE49-F238E27FC236}">
              <a16:creationId xmlns:a16="http://schemas.microsoft.com/office/drawing/2014/main" id="{00000000-0008-0000-0200-0000003C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15361" name="AutoShape 1025" descr="image.png">
          <a:extLst>
            <a:ext uri="{FF2B5EF4-FFF2-40B4-BE49-F238E27FC236}">
              <a16:creationId xmlns:a16="http://schemas.microsoft.com/office/drawing/2014/main" id="{00000000-0008-0000-0200-0000013C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20</xdr:row>
      <xdr:rowOff>0</xdr:rowOff>
    </xdr:from>
    <xdr:to>
      <xdr:col>35</xdr:col>
      <xdr:colOff>400050</xdr:colOff>
      <xdr:row>21</xdr:row>
      <xdr:rowOff>104775</xdr:rowOff>
    </xdr:to>
    <xdr:sp macro="" textlink="">
      <xdr:nvSpPr>
        <xdr:cNvPr id="15362" name="AutoShape 1026" descr="image.png">
          <a:extLst>
            <a:ext uri="{FF2B5EF4-FFF2-40B4-BE49-F238E27FC236}">
              <a16:creationId xmlns:a16="http://schemas.microsoft.com/office/drawing/2014/main" id="{00000000-0008-0000-0200-0000023C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15363" name="AutoShape 1027" descr="螢幕擷取畫面 2023-06-12 180821.jpg">
          <a:extLst>
            <a:ext uri="{FF2B5EF4-FFF2-40B4-BE49-F238E27FC236}">
              <a16:creationId xmlns:a16="http://schemas.microsoft.com/office/drawing/2014/main" id="{00000000-0008-0000-0200-0000033C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15364" name="AutoShape 1028" descr="image.png">
          <a:extLst>
            <a:ext uri="{FF2B5EF4-FFF2-40B4-BE49-F238E27FC236}">
              <a16:creationId xmlns:a16="http://schemas.microsoft.com/office/drawing/2014/main" id="{00000000-0008-0000-0200-0000043C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20</xdr:row>
      <xdr:rowOff>0</xdr:rowOff>
    </xdr:from>
    <xdr:to>
      <xdr:col>63</xdr:col>
      <xdr:colOff>304800</xdr:colOff>
      <xdr:row>21</xdr:row>
      <xdr:rowOff>104775</xdr:rowOff>
    </xdr:to>
    <xdr:sp macro="" textlink="">
      <xdr:nvSpPr>
        <xdr:cNvPr id="15365" name="AutoShape 1029" descr="螢幕擷取畫面 2023-06-12 180746.jpg">
          <a:extLst>
            <a:ext uri="{FF2B5EF4-FFF2-40B4-BE49-F238E27FC236}">
              <a16:creationId xmlns:a16="http://schemas.microsoft.com/office/drawing/2014/main" id="{00000000-0008-0000-0200-0000053C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15366" name="AutoShape 1030" descr="image.png">
          <a:extLst>
            <a:ext uri="{FF2B5EF4-FFF2-40B4-BE49-F238E27FC236}">
              <a16:creationId xmlns:a16="http://schemas.microsoft.com/office/drawing/2014/main" id="{00000000-0008-0000-0200-0000063C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15367" name="AutoShape 1031" descr="image.png">
          <a:extLst>
            <a:ext uri="{FF2B5EF4-FFF2-40B4-BE49-F238E27FC236}">
              <a16:creationId xmlns:a16="http://schemas.microsoft.com/office/drawing/2014/main" id="{00000000-0008-0000-0200-0000073C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15368" name="AutoShape 1032" descr="image.png">
          <a:extLst>
            <a:ext uri="{FF2B5EF4-FFF2-40B4-BE49-F238E27FC236}">
              <a16:creationId xmlns:a16="http://schemas.microsoft.com/office/drawing/2014/main" id="{00000000-0008-0000-0200-0000083C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15369" name="AutoShape 1033" descr="RP.png">
          <a:extLst>
            <a:ext uri="{FF2B5EF4-FFF2-40B4-BE49-F238E27FC236}">
              <a16:creationId xmlns:a16="http://schemas.microsoft.com/office/drawing/2014/main" id="{00000000-0008-0000-0200-0000093C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15370" name="AutoShape 1034" descr="c98833643b07afa1e728e87c7e808f5.png">
          <a:extLst>
            <a:ext uri="{FF2B5EF4-FFF2-40B4-BE49-F238E27FC236}">
              <a16:creationId xmlns:a16="http://schemas.microsoft.com/office/drawing/2014/main" id="{00000000-0008-0000-0200-00000A3C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21</xdr:row>
      <xdr:rowOff>0</xdr:rowOff>
    </xdr:from>
    <xdr:to>
      <xdr:col>63</xdr:col>
      <xdr:colOff>304800</xdr:colOff>
      <xdr:row>22</xdr:row>
      <xdr:rowOff>104775</xdr:rowOff>
    </xdr:to>
    <xdr:sp macro="" textlink="">
      <xdr:nvSpPr>
        <xdr:cNvPr id="15371" name="AutoShape 1035" descr="DES.png">
          <a:extLst>
            <a:ext uri="{FF2B5EF4-FFF2-40B4-BE49-F238E27FC236}">
              <a16:creationId xmlns:a16="http://schemas.microsoft.com/office/drawing/2014/main" id="{00000000-0008-0000-0200-00000B3C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15372" name="AutoShape 1036" descr="image.png">
          <a:extLst>
            <a:ext uri="{FF2B5EF4-FFF2-40B4-BE49-F238E27FC236}">
              <a16:creationId xmlns:a16="http://schemas.microsoft.com/office/drawing/2014/main" id="{00000000-0008-0000-0200-00000C3C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15373" name="AutoShape 1037" descr="image.png">
          <a:extLst>
            <a:ext uri="{FF2B5EF4-FFF2-40B4-BE49-F238E27FC236}">
              <a16:creationId xmlns:a16="http://schemas.microsoft.com/office/drawing/2014/main" id="{00000000-0008-0000-0200-00000D3C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15374" name="AutoShape 1038" descr="image.png">
          <a:extLst>
            <a:ext uri="{FF2B5EF4-FFF2-40B4-BE49-F238E27FC236}">
              <a16:creationId xmlns:a16="http://schemas.microsoft.com/office/drawing/2014/main" id="{00000000-0008-0000-0200-00000E3C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15375" name="AutoShape 1039" descr="image.png">
          <a:extLst>
            <a:ext uri="{FF2B5EF4-FFF2-40B4-BE49-F238E27FC236}">
              <a16:creationId xmlns:a16="http://schemas.microsoft.com/office/drawing/2014/main" id="{00000000-0008-0000-0200-00000F3C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15376" name="AutoShape 1040" descr="螢幕擷取畫面 2023-04-20 122520.jpg">
          <a:extLst>
            <a:ext uri="{FF2B5EF4-FFF2-40B4-BE49-F238E27FC236}">
              <a16:creationId xmlns:a16="http://schemas.microsoft.com/office/drawing/2014/main" id="{00000000-0008-0000-0200-0000103C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15377" name="AutoShape 1041" descr="4a5ded52f02f3c9364beaa873d3251d.png">
          <a:extLst>
            <a:ext uri="{FF2B5EF4-FFF2-40B4-BE49-F238E27FC236}">
              <a16:creationId xmlns:a16="http://schemas.microsoft.com/office/drawing/2014/main" id="{00000000-0008-0000-0200-0000113C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15378" name="AutoShape 1042" descr="螢幕擷取畫面 2023-04-20 122444.jpg">
          <a:extLst>
            <a:ext uri="{FF2B5EF4-FFF2-40B4-BE49-F238E27FC236}">
              <a16:creationId xmlns:a16="http://schemas.microsoft.com/office/drawing/2014/main" id="{00000000-0008-0000-0200-0000123C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15379" name="AutoShape 1043" descr="Fee letter CP.png">
          <a:extLst>
            <a:ext uri="{FF2B5EF4-FFF2-40B4-BE49-F238E27FC236}">
              <a16:creationId xmlns:a16="http://schemas.microsoft.com/office/drawing/2014/main" id="{00000000-0008-0000-0200-0000133C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15380" name="AutoShape 1044" descr="payment clause.png">
          <a:extLst>
            <a:ext uri="{FF2B5EF4-FFF2-40B4-BE49-F238E27FC236}">
              <a16:creationId xmlns:a16="http://schemas.microsoft.com/office/drawing/2014/main" id="{00000000-0008-0000-0200-0000143C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15381" name="AutoShape 1045" descr="image.png">
          <a:extLst>
            <a:ext uri="{FF2B5EF4-FFF2-40B4-BE49-F238E27FC236}">
              <a16:creationId xmlns:a16="http://schemas.microsoft.com/office/drawing/2014/main" id="{00000000-0008-0000-0200-0000153C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15382" name="AutoShape 1046" descr="image.png">
          <a:extLst>
            <a:ext uri="{FF2B5EF4-FFF2-40B4-BE49-F238E27FC236}">
              <a16:creationId xmlns:a16="http://schemas.microsoft.com/office/drawing/2014/main" id="{00000000-0008-0000-0200-0000163C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15383" name="AutoShape 1047" descr="image.png">
          <a:extLst>
            <a:ext uri="{FF2B5EF4-FFF2-40B4-BE49-F238E27FC236}">
              <a16:creationId xmlns:a16="http://schemas.microsoft.com/office/drawing/2014/main" id="{00000000-0008-0000-0200-0000173C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15384" name="AutoShape 1048" descr="WeChat Image_20230323120123.png">
          <a:extLst>
            <a:ext uri="{FF2B5EF4-FFF2-40B4-BE49-F238E27FC236}">
              <a16:creationId xmlns:a16="http://schemas.microsoft.com/office/drawing/2014/main" id="{00000000-0008-0000-0200-0000183C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15385" name="AutoShape 1049" descr="WeChat Screenshot_20230323150433.png">
          <a:extLst>
            <a:ext uri="{FF2B5EF4-FFF2-40B4-BE49-F238E27FC236}">
              <a16:creationId xmlns:a16="http://schemas.microsoft.com/office/drawing/2014/main" id="{00000000-0008-0000-0200-0000193C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15386" name="AutoShape 1050" descr="WeChat Screenshot_20230323151419.png">
          <a:extLst>
            <a:ext uri="{FF2B5EF4-FFF2-40B4-BE49-F238E27FC236}">
              <a16:creationId xmlns:a16="http://schemas.microsoft.com/office/drawing/2014/main" id="{00000000-0008-0000-0200-00001A3C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15387" name="AutoShape 1051" descr="2.PNG">
          <a:extLst>
            <a:ext uri="{FF2B5EF4-FFF2-40B4-BE49-F238E27FC236}">
              <a16:creationId xmlns:a16="http://schemas.microsoft.com/office/drawing/2014/main" id="{00000000-0008-0000-0200-00001B3C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15388" name="AutoShape 1052" descr="image.png">
          <a:extLst>
            <a:ext uri="{FF2B5EF4-FFF2-40B4-BE49-F238E27FC236}">
              <a16:creationId xmlns:a16="http://schemas.microsoft.com/office/drawing/2014/main" id="{00000000-0008-0000-0200-00001C3C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24</xdr:row>
      <xdr:rowOff>0</xdr:rowOff>
    </xdr:from>
    <xdr:to>
      <xdr:col>63</xdr:col>
      <xdr:colOff>304800</xdr:colOff>
      <xdr:row>25</xdr:row>
      <xdr:rowOff>104775</xdr:rowOff>
    </xdr:to>
    <xdr:sp macro="" textlink="">
      <xdr:nvSpPr>
        <xdr:cNvPr id="15389" name="AutoShape 1053" descr="image.png">
          <a:extLst>
            <a:ext uri="{FF2B5EF4-FFF2-40B4-BE49-F238E27FC236}">
              <a16:creationId xmlns:a16="http://schemas.microsoft.com/office/drawing/2014/main" id="{00000000-0008-0000-0200-00001D3C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15390" name="AutoShape 1054" descr="External.jpg">
          <a:extLst>
            <a:ext uri="{FF2B5EF4-FFF2-40B4-BE49-F238E27FC236}">
              <a16:creationId xmlns:a16="http://schemas.microsoft.com/office/drawing/2014/main" id="{00000000-0008-0000-0200-00001E3C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15391" name="AutoShape 1055" descr="CP1.png">
          <a:extLst>
            <a:ext uri="{FF2B5EF4-FFF2-40B4-BE49-F238E27FC236}">
              <a16:creationId xmlns:a16="http://schemas.microsoft.com/office/drawing/2014/main" id="{00000000-0008-0000-0200-00001F3C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15392" name="AutoShape 1056" descr="CP2.png">
          <a:extLst>
            <a:ext uri="{FF2B5EF4-FFF2-40B4-BE49-F238E27FC236}">
              <a16:creationId xmlns:a16="http://schemas.microsoft.com/office/drawing/2014/main" id="{00000000-0008-0000-0200-0000203C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15393" name="AutoShape 1057" descr="费用支付.png">
          <a:extLst>
            <a:ext uri="{FF2B5EF4-FFF2-40B4-BE49-F238E27FC236}">
              <a16:creationId xmlns:a16="http://schemas.microsoft.com/office/drawing/2014/main" id="{00000000-0008-0000-0200-0000213C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15394" name="AutoShape 1058" descr="Snipaste_2023-06-21_19-28-56.png">
          <a:extLst>
            <a:ext uri="{FF2B5EF4-FFF2-40B4-BE49-F238E27FC236}">
              <a16:creationId xmlns:a16="http://schemas.microsoft.com/office/drawing/2014/main" id="{00000000-0008-0000-0200-0000223C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15395" name="AutoShape 1059" descr="579d36f9f23b3c96ec98a48049b5ca5.png">
          <a:extLst>
            <a:ext uri="{FF2B5EF4-FFF2-40B4-BE49-F238E27FC236}">
              <a16:creationId xmlns:a16="http://schemas.microsoft.com/office/drawing/2014/main" id="{00000000-0008-0000-0200-0000233C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26</xdr:row>
      <xdr:rowOff>0</xdr:rowOff>
    </xdr:from>
    <xdr:to>
      <xdr:col>63</xdr:col>
      <xdr:colOff>304800</xdr:colOff>
      <xdr:row>27</xdr:row>
      <xdr:rowOff>104775</xdr:rowOff>
    </xdr:to>
    <xdr:sp macro="" textlink="">
      <xdr:nvSpPr>
        <xdr:cNvPr id="15396" name="AutoShape 1060" descr="Snipaste_2023-06-21_19-28-35.png">
          <a:extLst>
            <a:ext uri="{FF2B5EF4-FFF2-40B4-BE49-F238E27FC236}">
              <a16:creationId xmlns:a16="http://schemas.microsoft.com/office/drawing/2014/main" id="{00000000-0008-0000-0200-0000243C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15397" name="AutoShape 1061" descr="66e452553b2b7a5a9b8814885da1abc.jpg">
          <a:extLst>
            <a:ext uri="{FF2B5EF4-FFF2-40B4-BE49-F238E27FC236}">
              <a16:creationId xmlns:a16="http://schemas.microsoft.com/office/drawing/2014/main" id="{00000000-0008-0000-0200-0000253C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15398" name="AutoShape 1062" descr="FL.png">
          <a:extLst>
            <a:ext uri="{FF2B5EF4-FFF2-40B4-BE49-F238E27FC236}">
              <a16:creationId xmlns:a16="http://schemas.microsoft.com/office/drawing/2014/main" id="{00000000-0008-0000-0200-0000263C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15399" name="AutoShape 1063" descr="Commission.png">
          <a:extLst>
            <a:ext uri="{FF2B5EF4-FFF2-40B4-BE49-F238E27FC236}">
              <a16:creationId xmlns:a16="http://schemas.microsoft.com/office/drawing/2014/main" id="{00000000-0008-0000-0200-0000273C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15400" name="AutoShape 1064" descr="image.png">
          <a:extLst>
            <a:ext uri="{FF2B5EF4-FFF2-40B4-BE49-F238E27FC236}">
              <a16:creationId xmlns:a16="http://schemas.microsoft.com/office/drawing/2014/main" id="{00000000-0008-0000-0200-0000283C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27</xdr:row>
      <xdr:rowOff>0</xdr:rowOff>
    </xdr:from>
    <xdr:to>
      <xdr:col>63</xdr:col>
      <xdr:colOff>304800</xdr:colOff>
      <xdr:row>28</xdr:row>
      <xdr:rowOff>104775</xdr:rowOff>
    </xdr:to>
    <xdr:sp macro="" textlink="">
      <xdr:nvSpPr>
        <xdr:cNvPr id="15401" name="AutoShape 1065" descr="image.png">
          <a:extLst>
            <a:ext uri="{FF2B5EF4-FFF2-40B4-BE49-F238E27FC236}">
              <a16:creationId xmlns:a16="http://schemas.microsoft.com/office/drawing/2014/main" id="{00000000-0008-0000-0200-0000293C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15402" name="AutoShape 1066" descr="image.png">
          <a:extLst>
            <a:ext uri="{FF2B5EF4-FFF2-40B4-BE49-F238E27FC236}">
              <a16:creationId xmlns:a16="http://schemas.microsoft.com/office/drawing/2014/main" id="{00000000-0008-0000-0200-00002A3C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15403" name="AutoShape 1067" descr="image.png">
          <a:extLst>
            <a:ext uri="{FF2B5EF4-FFF2-40B4-BE49-F238E27FC236}">
              <a16:creationId xmlns:a16="http://schemas.microsoft.com/office/drawing/2014/main" id="{00000000-0008-0000-0200-00002B3C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15404" name="AutoShape 1068" descr="image.png">
          <a:extLst>
            <a:ext uri="{FF2B5EF4-FFF2-40B4-BE49-F238E27FC236}">
              <a16:creationId xmlns:a16="http://schemas.microsoft.com/office/drawing/2014/main" id="{00000000-0008-0000-0200-00002C3C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15405" name="AutoShape 1069" descr="螢幕擷取畫面 2023-07-13 104333.png">
          <a:extLst>
            <a:ext uri="{FF2B5EF4-FFF2-40B4-BE49-F238E27FC236}">
              <a16:creationId xmlns:a16="http://schemas.microsoft.com/office/drawing/2014/main" id="{00000000-0008-0000-0200-00002D3C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15406" name="AutoShape 1070" descr="99d95cfe028219666efa7292c5d1339.png">
          <a:extLst>
            <a:ext uri="{FF2B5EF4-FFF2-40B4-BE49-F238E27FC236}">
              <a16:creationId xmlns:a16="http://schemas.microsoft.com/office/drawing/2014/main" id="{00000000-0008-0000-0200-00002E3C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31</xdr:row>
      <xdr:rowOff>0</xdr:rowOff>
    </xdr:from>
    <xdr:to>
      <xdr:col>63</xdr:col>
      <xdr:colOff>304800</xdr:colOff>
      <xdr:row>32</xdr:row>
      <xdr:rowOff>104775</xdr:rowOff>
    </xdr:to>
    <xdr:sp macro="" textlink="">
      <xdr:nvSpPr>
        <xdr:cNvPr id="15407" name="AutoShape 1071" descr="螢幕擷取畫面 2023-07-13 104308.png">
          <a:extLst>
            <a:ext uri="{FF2B5EF4-FFF2-40B4-BE49-F238E27FC236}">
              <a16:creationId xmlns:a16="http://schemas.microsoft.com/office/drawing/2014/main" id="{00000000-0008-0000-0200-00002F3C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15408" name="AutoShape 1072" descr="~7356554.JPG">
          <a:extLst>
            <a:ext uri="{FF2B5EF4-FFF2-40B4-BE49-F238E27FC236}">
              <a16:creationId xmlns:a16="http://schemas.microsoft.com/office/drawing/2014/main" id="{00000000-0008-0000-0200-0000303C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15409" name="AutoShape 1073" descr="reach32.PNG">
          <a:extLst>
            <a:ext uri="{FF2B5EF4-FFF2-40B4-BE49-F238E27FC236}">
              <a16:creationId xmlns:a16="http://schemas.microsoft.com/office/drawing/2014/main" id="{00000000-0008-0000-0200-0000313C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15410" name="AutoShape 1074" descr="image.png">
          <a:extLst>
            <a:ext uri="{FF2B5EF4-FFF2-40B4-BE49-F238E27FC236}">
              <a16:creationId xmlns:a16="http://schemas.microsoft.com/office/drawing/2014/main" id="{00000000-0008-0000-0200-0000323C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32</xdr:row>
      <xdr:rowOff>0</xdr:rowOff>
    </xdr:from>
    <xdr:to>
      <xdr:col>63</xdr:col>
      <xdr:colOff>304800</xdr:colOff>
      <xdr:row>33</xdr:row>
      <xdr:rowOff>104775</xdr:rowOff>
    </xdr:to>
    <xdr:sp macro="" textlink="">
      <xdr:nvSpPr>
        <xdr:cNvPr id="15411" name="AutoShape 1075" descr="reach3.PNG">
          <a:extLst>
            <a:ext uri="{FF2B5EF4-FFF2-40B4-BE49-F238E27FC236}">
              <a16:creationId xmlns:a16="http://schemas.microsoft.com/office/drawing/2014/main" id="{00000000-0008-0000-0200-0000333C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32</xdr:row>
      <xdr:rowOff>0</xdr:rowOff>
    </xdr:from>
    <xdr:to>
      <xdr:col>68</xdr:col>
      <xdr:colOff>304800</xdr:colOff>
      <xdr:row>33</xdr:row>
      <xdr:rowOff>104775</xdr:rowOff>
    </xdr:to>
    <xdr:sp macro="" textlink="">
      <xdr:nvSpPr>
        <xdr:cNvPr id="15412" name="AutoShape 1076" descr="image.png">
          <a:extLst>
            <a:ext uri="{FF2B5EF4-FFF2-40B4-BE49-F238E27FC236}">
              <a16:creationId xmlns:a16="http://schemas.microsoft.com/office/drawing/2014/main" id="{00000000-0008-0000-0200-0000343C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15413" name="AutoShape 1077" descr="螢幕擷取畫面 2023-07-13 104424.png">
          <a:extLst>
            <a:ext uri="{FF2B5EF4-FFF2-40B4-BE49-F238E27FC236}">
              <a16:creationId xmlns:a16="http://schemas.microsoft.com/office/drawing/2014/main" id="{00000000-0008-0000-0200-0000353C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34</xdr:row>
      <xdr:rowOff>0</xdr:rowOff>
    </xdr:from>
    <xdr:to>
      <xdr:col>63</xdr:col>
      <xdr:colOff>304800</xdr:colOff>
      <xdr:row>35</xdr:row>
      <xdr:rowOff>104775</xdr:rowOff>
    </xdr:to>
    <xdr:sp macro="" textlink="">
      <xdr:nvSpPr>
        <xdr:cNvPr id="15414" name="AutoShape 1078" descr="螢幕擷取畫面 2023-07-13 104406.png">
          <a:extLst>
            <a:ext uri="{FF2B5EF4-FFF2-40B4-BE49-F238E27FC236}">
              <a16:creationId xmlns:a16="http://schemas.microsoft.com/office/drawing/2014/main" id="{00000000-0008-0000-0200-0000363C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15415" name="AutoShape 1079" descr="BBG-2.jpg">
          <a:extLst>
            <a:ext uri="{FF2B5EF4-FFF2-40B4-BE49-F238E27FC236}">
              <a16:creationId xmlns:a16="http://schemas.microsoft.com/office/drawing/2014/main" id="{00000000-0008-0000-0200-0000373C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45</xdr:row>
      <xdr:rowOff>0</xdr:rowOff>
    </xdr:from>
    <xdr:to>
      <xdr:col>63</xdr:col>
      <xdr:colOff>304800</xdr:colOff>
      <xdr:row>46</xdr:row>
      <xdr:rowOff>104775</xdr:rowOff>
    </xdr:to>
    <xdr:sp macro="" textlink="">
      <xdr:nvSpPr>
        <xdr:cNvPr id="15416" name="AutoShape 1080" descr="BBG-des.jpg">
          <a:extLst>
            <a:ext uri="{FF2B5EF4-FFF2-40B4-BE49-F238E27FC236}">
              <a16:creationId xmlns:a16="http://schemas.microsoft.com/office/drawing/2014/main" id="{00000000-0008-0000-0200-0000383C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15417" name="AutoShape 1081" descr="2c566bfa2a9daff671f753cfac5ae25.jpg">
          <a:extLst>
            <a:ext uri="{FF2B5EF4-FFF2-40B4-BE49-F238E27FC236}">
              <a16:creationId xmlns:a16="http://schemas.microsoft.com/office/drawing/2014/main" id="{00000000-0008-0000-0200-0000393C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15418" name="AutoShape 1082" descr="SA.png">
          <a:extLst>
            <a:ext uri="{FF2B5EF4-FFF2-40B4-BE49-F238E27FC236}">
              <a16:creationId xmlns:a16="http://schemas.microsoft.com/office/drawing/2014/main" id="{00000000-0008-0000-0200-00003A3C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15419" name="AutoShape 1083" descr="BBG2.PNG">
          <a:extLst>
            <a:ext uri="{FF2B5EF4-FFF2-40B4-BE49-F238E27FC236}">
              <a16:creationId xmlns:a16="http://schemas.microsoft.com/office/drawing/2014/main" id="{00000000-0008-0000-0200-00003B3C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15420" name="AutoShape 1084" descr="7a8072528d2f25a3d666a26fe27b6cd.png">
          <a:extLst>
            <a:ext uri="{FF2B5EF4-FFF2-40B4-BE49-F238E27FC236}">
              <a16:creationId xmlns:a16="http://schemas.microsoft.com/office/drawing/2014/main" id="{00000000-0008-0000-0200-00003C3C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47</xdr:row>
      <xdr:rowOff>0</xdr:rowOff>
    </xdr:from>
    <xdr:to>
      <xdr:col>63</xdr:col>
      <xdr:colOff>304800</xdr:colOff>
      <xdr:row>48</xdr:row>
      <xdr:rowOff>104775</xdr:rowOff>
    </xdr:to>
    <xdr:sp macro="" textlink="">
      <xdr:nvSpPr>
        <xdr:cNvPr id="15421" name="AutoShape 1085" descr="BBG1.PNG">
          <a:extLst>
            <a:ext uri="{FF2B5EF4-FFF2-40B4-BE49-F238E27FC236}">
              <a16:creationId xmlns:a16="http://schemas.microsoft.com/office/drawing/2014/main" id="{00000000-0008-0000-0200-00003D3C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15422" name="AutoShape 1086" descr="3f62a2c19d5e6ef36895ccaa06e9fe4.jpg">
          <a:extLst>
            <a:ext uri="{FF2B5EF4-FFF2-40B4-BE49-F238E27FC236}">
              <a16:creationId xmlns:a16="http://schemas.microsoft.com/office/drawing/2014/main" id="{00000000-0008-0000-0200-00003E3C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15423" name="AutoShape 1087" descr="image.png">
          <a:extLst>
            <a:ext uri="{FF2B5EF4-FFF2-40B4-BE49-F238E27FC236}">
              <a16:creationId xmlns:a16="http://schemas.microsoft.com/office/drawing/2014/main" id="{00000000-0008-0000-0200-00003F3C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15424" name="AutoShape 1088" descr="image.png">
          <a:extLst>
            <a:ext uri="{FF2B5EF4-FFF2-40B4-BE49-F238E27FC236}">
              <a16:creationId xmlns:a16="http://schemas.microsoft.com/office/drawing/2014/main" id="{00000000-0008-0000-0200-0000403C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15425" name="AutoShape 1089" descr="image.png">
          <a:extLst>
            <a:ext uri="{FF2B5EF4-FFF2-40B4-BE49-F238E27FC236}">
              <a16:creationId xmlns:a16="http://schemas.microsoft.com/office/drawing/2014/main" id="{00000000-0008-0000-0200-0000413C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15426" name="AutoShape 1090" descr="image.png">
          <a:extLst>
            <a:ext uri="{FF2B5EF4-FFF2-40B4-BE49-F238E27FC236}">
              <a16:creationId xmlns:a16="http://schemas.microsoft.com/office/drawing/2014/main" id="{00000000-0008-0000-0200-0000423C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15427" name="AutoShape 1091" descr="Snipaste_2023-07-14_11-05-36.png">
          <a:extLst>
            <a:ext uri="{FF2B5EF4-FFF2-40B4-BE49-F238E27FC236}">
              <a16:creationId xmlns:a16="http://schemas.microsoft.com/office/drawing/2014/main" id="{00000000-0008-0000-0200-0000433C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15428" name="AutoShape 1092" descr="fefb68096e239c50f2b1dc7f57bf5c1.png">
          <a:extLst>
            <a:ext uri="{FF2B5EF4-FFF2-40B4-BE49-F238E27FC236}">
              <a16:creationId xmlns:a16="http://schemas.microsoft.com/office/drawing/2014/main" id="{00000000-0008-0000-0200-0000443C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48</xdr:row>
      <xdr:rowOff>0</xdr:rowOff>
    </xdr:from>
    <xdr:to>
      <xdr:col>63</xdr:col>
      <xdr:colOff>304800</xdr:colOff>
      <xdr:row>49</xdr:row>
      <xdr:rowOff>104775</xdr:rowOff>
    </xdr:to>
    <xdr:sp macro="" textlink="">
      <xdr:nvSpPr>
        <xdr:cNvPr id="15429" name="AutoShape 1093" descr="Snipaste_2023-07-14_11-05-09.png">
          <a:extLst>
            <a:ext uri="{FF2B5EF4-FFF2-40B4-BE49-F238E27FC236}">
              <a16:creationId xmlns:a16="http://schemas.microsoft.com/office/drawing/2014/main" id="{00000000-0008-0000-0200-0000453C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15430" name="AutoShape 1094" descr="WeChat Screenshot_20230710135018.png">
          <a:extLst>
            <a:ext uri="{FF2B5EF4-FFF2-40B4-BE49-F238E27FC236}">
              <a16:creationId xmlns:a16="http://schemas.microsoft.com/office/drawing/2014/main" id="{00000000-0008-0000-0200-0000463C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15431" name="AutoShape 1095" descr="WeChat Screenshot_20230710135118.png">
          <a:extLst>
            <a:ext uri="{FF2B5EF4-FFF2-40B4-BE49-F238E27FC236}">
              <a16:creationId xmlns:a16="http://schemas.microsoft.com/office/drawing/2014/main" id="{00000000-0008-0000-0200-0000473C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15432" name="AutoShape 1096" descr="Snipaste_2023-07-14_11-06-31.png">
          <a:extLst>
            <a:ext uri="{FF2B5EF4-FFF2-40B4-BE49-F238E27FC236}">
              <a16:creationId xmlns:a16="http://schemas.microsoft.com/office/drawing/2014/main" id="{00000000-0008-0000-0200-0000483C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15433" name="AutoShape 1097" descr="4bf0970b7ce44b0b3b819472482bf0d.png">
          <a:extLst>
            <a:ext uri="{FF2B5EF4-FFF2-40B4-BE49-F238E27FC236}">
              <a16:creationId xmlns:a16="http://schemas.microsoft.com/office/drawing/2014/main" id="{00000000-0008-0000-0200-0000493C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49</xdr:row>
      <xdr:rowOff>0</xdr:rowOff>
    </xdr:from>
    <xdr:to>
      <xdr:col>63</xdr:col>
      <xdr:colOff>304800</xdr:colOff>
      <xdr:row>50</xdr:row>
      <xdr:rowOff>104775</xdr:rowOff>
    </xdr:to>
    <xdr:sp macro="" textlink="">
      <xdr:nvSpPr>
        <xdr:cNvPr id="15434" name="AutoShape 1098" descr="Snipaste_2023-07-14_11-06-07.png">
          <a:extLst>
            <a:ext uri="{FF2B5EF4-FFF2-40B4-BE49-F238E27FC236}">
              <a16:creationId xmlns:a16="http://schemas.microsoft.com/office/drawing/2014/main" id="{00000000-0008-0000-0200-00004A3C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15435" name="AutoShape 1099" descr="nengda.png">
          <a:extLst>
            <a:ext uri="{FF2B5EF4-FFF2-40B4-BE49-F238E27FC236}">
              <a16:creationId xmlns:a16="http://schemas.microsoft.com/office/drawing/2014/main" id="{00000000-0008-0000-0200-00004B3C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15436" name="AutoShape 1100" descr="BBG2.PNG">
          <a:extLst>
            <a:ext uri="{FF2B5EF4-FFF2-40B4-BE49-F238E27FC236}">
              <a16:creationId xmlns:a16="http://schemas.microsoft.com/office/drawing/2014/main" id="{00000000-0008-0000-0200-00004C3C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51</xdr:row>
      <xdr:rowOff>0</xdr:rowOff>
    </xdr:from>
    <xdr:to>
      <xdr:col>63</xdr:col>
      <xdr:colOff>304800</xdr:colOff>
      <xdr:row>52</xdr:row>
      <xdr:rowOff>104775</xdr:rowOff>
    </xdr:to>
    <xdr:sp macro="" textlink="">
      <xdr:nvSpPr>
        <xdr:cNvPr id="15437" name="AutoShape 1101" descr="BBG1.PNG">
          <a:extLst>
            <a:ext uri="{FF2B5EF4-FFF2-40B4-BE49-F238E27FC236}">
              <a16:creationId xmlns:a16="http://schemas.microsoft.com/office/drawing/2014/main" id="{00000000-0008-0000-0200-00004D3C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15438" name="AutoShape 1102" descr="BBG-2.PNG">
          <a:extLst>
            <a:ext uri="{FF2B5EF4-FFF2-40B4-BE49-F238E27FC236}">
              <a16:creationId xmlns:a16="http://schemas.microsoft.com/office/drawing/2014/main" id="{00000000-0008-0000-0200-00004E3C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52</xdr:row>
      <xdr:rowOff>0</xdr:rowOff>
    </xdr:from>
    <xdr:to>
      <xdr:col>63</xdr:col>
      <xdr:colOff>304800</xdr:colOff>
      <xdr:row>53</xdr:row>
      <xdr:rowOff>104775</xdr:rowOff>
    </xdr:to>
    <xdr:sp macro="" textlink="">
      <xdr:nvSpPr>
        <xdr:cNvPr id="15439" name="AutoShape 1103" descr="BBG.PNG">
          <a:extLst>
            <a:ext uri="{FF2B5EF4-FFF2-40B4-BE49-F238E27FC236}">
              <a16:creationId xmlns:a16="http://schemas.microsoft.com/office/drawing/2014/main" id="{00000000-0008-0000-0200-00004F3C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15440" name="AutoShape 1104" descr="擷取2t+1.PNG">
          <a:extLst>
            <a:ext uri="{FF2B5EF4-FFF2-40B4-BE49-F238E27FC236}">
              <a16:creationId xmlns:a16="http://schemas.microsoft.com/office/drawing/2014/main" id="{00000000-0008-0000-0200-0000503C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53</xdr:row>
      <xdr:rowOff>0</xdr:rowOff>
    </xdr:from>
    <xdr:to>
      <xdr:col>63</xdr:col>
      <xdr:colOff>304800</xdr:colOff>
      <xdr:row>54</xdr:row>
      <xdr:rowOff>104775</xdr:rowOff>
    </xdr:to>
    <xdr:sp macro="" textlink="">
      <xdr:nvSpPr>
        <xdr:cNvPr id="15441" name="AutoShape 1105" descr="擷取t+1.PNG">
          <a:extLst>
            <a:ext uri="{FF2B5EF4-FFF2-40B4-BE49-F238E27FC236}">
              <a16:creationId xmlns:a16="http://schemas.microsoft.com/office/drawing/2014/main" id="{00000000-0008-0000-0200-0000513C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15442" name="AutoShape 1106" descr="FL.png">
          <a:extLst>
            <a:ext uri="{FF2B5EF4-FFF2-40B4-BE49-F238E27FC236}">
              <a16:creationId xmlns:a16="http://schemas.microsoft.com/office/drawing/2014/main" id="{00000000-0008-0000-0200-0000523C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15443" name="AutoShape 1107" descr="BBG2.PNG">
          <a:extLst>
            <a:ext uri="{FF2B5EF4-FFF2-40B4-BE49-F238E27FC236}">
              <a16:creationId xmlns:a16="http://schemas.microsoft.com/office/drawing/2014/main" id="{00000000-0008-0000-0200-0000533C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55</xdr:row>
      <xdr:rowOff>0</xdr:rowOff>
    </xdr:from>
    <xdr:to>
      <xdr:col>63</xdr:col>
      <xdr:colOff>304800</xdr:colOff>
      <xdr:row>56</xdr:row>
      <xdr:rowOff>104775</xdr:rowOff>
    </xdr:to>
    <xdr:sp macro="" textlink="">
      <xdr:nvSpPr>
        <xdr:cNvPr id="15444" name="AutoShape 1108" descr="BBG1.PNG">
          <a:extLst>
            <a:ext uri="{FF2B5EF4-FFF2-40B4-BE49-F238E27FC236}">
              <a16:creationId xmlns:a16="http://schemas.microsoft.com/office/drawing/2014/main" id="{00000000-0008-0000-0200-0000543C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15445" name="AutoShape 1109" descr="image.png">
          <a:extLst>
            <a:ext uri="{FF2B5EF4-FFF2-40B4-BE49-F238E27FC236}">
              <a16:creationId xmlns:a16="http://schemas.microsoft.com/office/drawing/2014/main" id="{00000000-0008-0000-0200-0000553C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15446" name="AutoShape 1110" descr="image.png">
          <a:extLst>
            <a:ext uri="{FF2B5EF4-FFF2-40B4-BE49-F238E27FC236}">
              <a16:creationId xmlns:a16="http://schemas.microsoft.com/office/drawing/2014/main" id="{00000000-0008-0000-0200-0000563C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15447" name="AutoShape 1111" descr="image.png">
          <a:extLst>
            <a:ext uri="{FF2B5EF4-FFF2-40B4-BE49-F238E27FC236}">
              <a16:creationId xmlns:a16="http://schemas.microsoft.com/office/drawing/2014/main" id="{00000000-0008-0000-0200-0000573C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15448" name="AutoShape 1112" descr="6062df7bf1c3c875031baef91c671c9.png">
          <a:extLst>
            <a:ext uri="{FF2B5EF4-FFF2-40B4-BE49-F238E27FC236}">
              <a16:creationId xmlns:a16="http://schemas.microsoft.com/office/drawing/2014/main" id="{00000000-0008-0000-0200-0000583C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58</xdr:row>
      <xdr:rowOff>0</xdr:rowOff>
    </xdr:from>
    <xdr:to>
      <xdr:col>63</xdr:col>
      <xdr:colOff>304800</xdr:colOff>
      <xdr:row>59</xdr:row>
      <xdr:rowOff>104775</xdr:rowOff>
    </xdr:to>
    <xdr:sp macro="" textlink="">
      <xdr:nvSpPr>
        <xdr:cNvPr id="15449" name="AutoShape 1113" descr="image.png">
          <a:extLst>
            <a:ext uri="{FF2B5EF4-FFF2-40B4-BE49-F238E27FC236}">
              <a16:creationId xmlns:a16="http://schemas.microsoft.com/office/drawing/2014/main" id="{00000000-0008-0000-0200-0000593C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15450" name="AutoShape 1114" descr="be1a0baa53ed2bd38beb8395eee3c90.jpg">
          <a:extLst>
            <a:ext uri="{FF2B5EF4-FFF2-40B4-BE49-F238E27FC236}">
              <a16:creationId xmlns:a16="http://schemas.microsoft.com/office/drawing/2014/main" id="{00000000-0008-0000-0200-00005A3C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15451" name="AutoShape 1115" descr="image.png">
          <a:extLst>
            <a:ext uri="{FF2B5EF4-FFF2-40B4-BE49-F238E27FC236}">
              <a16:creationId xmlns:a16="http://schemas.microsoft.com/office/drawing/2014/main" id="{00000000-0008-0000-0200-00005B3C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15452" name="AutoShape 1116" descr="image.png">
          <a:extLst>
            <a:ext uri="{FF2B5EF4-FFF2-40B4-BE49-F238E27FC236}">
              <a16:creationId xmlns:a16="http://schemas.microsoft.com/office/drawing/2014/main" id="{00000000-0008-0000-0200-00005C3C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15453" name="AutoShape 1117" descr="image.png">
          <a:extLst>
            <a:ext uri="{FF2B5EF4-FFF2-40B4-BE49-F238E27FC236}">
              <a16:creationId xmlns:a16="http://schemas.microsoft.com/office/drawing/2014/main" id="{00000000-0008-0000-0200-00005D3C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15454" name="AutoShape 1118" descr="image.png">
          <a:extLst>
            <a:ext uri="{FF2B5EF4-FFF2-40B4-BE49-F238E27FC236}">
              <a16:creationId xmlns:a16="http://schemas.microsoft.com/office/drawing/2014/main" id="{00000000-0008-0000-0200-00005E3C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59</xdr:row>
      <xdr:rowOff>0</xdr:rowOff>
    </xdr:from>
    <xdr:to>
      <xdr:col>35</xdr:col>
      <xdr:colOff>400050</xdr:colOff>
      <xdr:row>60</xdr:row>
      <xdr:rowOff>104775</xdr:rowOff>
    </xdr:to>
    <xdr:sp macro="" textlink="">
      <xdr:nvSpPr>
        <xdr:cNvPr id="15455" name="AutoShape 1119" descr="image.png">
          <a:extLst>
            <a:ext uri="{FF2B5EF4-FFF2-40B4-BE49-F238E27FC236}">
              <a16:creationId xmlns:a16="http://schemas.microsoft.com/office/drawing/2014/main" id="{00000000-0008-0000-0200-00005F3C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15456" name="AutoShape 1120" descr="f801b01029da0c5f3c5aa99dfd7d0e6.png">
          <a:extLst>
            <a:ext uri="{FF2B5EF4-FFF2-40B4-BE49-F238E27FC236}">
              <a16:creationId xmlns:a16="http://schemas.microsoft.com/office/drawing/2014/main" id="{00000000-0008-0000-0200-0000603C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15457" name="AutoShape 1121" descr="310f7e13780dd62dc842e08d5ba86d4.png">
          <a:extLst>
            <a:ext uri="{FF2B5EF4-FFF2-40B4-BE49-F238E27FC236}">
              <a16:creationId xmlns:a16="http://schemas.microsoft.com/office/drawing/2014/main" id="{00000000-0008-0000-0200-0000613C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59</xdr:row>
      <xdr:rowOff>0</xdr:rowOff>
    </xdr:from>
    <xdr:to>
      <xdr:col>63</xdr:col>
      <xdr:colOff>304800</xdr:colOff>
      <xdr:row>60</xdr:row>
      <xdr:rowOff>104775</xdr:rowOff>
    </xdr:to>
    <xdr:sp macro="" textlink="">
      <xdr:nvSpPr>
        <xdr:cNvPr id="15458" name="AutoShape 1122" descr="e66d421a5ee01f552c423489cd0b3af.png">
          <a:extLst>
            <a:ext uri="{FF2B5EF4-FFF2-40B4-BE49-F238E27FC236}">
              <a16:creationId xmlns:a16="http://schemas.microsoft.com/office/drawing/2014/main" id="{00000000-0008-0000-0200-0000623C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15459" name="AutoShape 1123" descr="擷取2.PNG">
          <a:extLst>
            <a:ext uri="{FF2B5EF4-FFF2-40B4-BE49-F238E27FC236}">
              <a16:creationId xmlns:a16="http://schemas.microsoft.com/office/drawing/2014/main" id="{00000000-0008-0000-0200-0000633C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15460" name="AutoShape 1124" descr="Snipaste_2023-08-10_19-08-15.png">
          <a:extLst>
            <a:ext uri="{FF2B5EF4-FFF2-40B4-BE49-F238E27FC236}">
              <a16:creationId xmlns:a16="http://schemas.microsoft.com/office/drawing/2014/main" id="{00000000-0008-0000-0200-0000643C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60</xdr:row>
      <xdr:rowOff>0</xdr:rowOff>
    </xdr:from>
    <xdr:to>
      <xdr:col>63</xdr:col>
      <xdr:colOff>304800</xdr:colOff>
      <xdr:row>61</xdr:row>
      <xdr:rowOff>104775</xdr:rowOff>
    </xdr:to>
    <xdr:sp macro="" textlink="">
      <xdr:nvSpPr>
        <xdr:cNvPr id="15461" name="AutoShape 1125" descr="擷取.PNG">
          <a:extLst>
            <a:ext uri="{FF2B5EF4-FFF2-40B4-BE49-F238E27FC236}">
              <a16:creationId xmlns:a16="http://schemas.microsoft.com/office/drawing/2014/main" id="{00000000-0008-0000-0200-0000653C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15462" name="AutoShape 1126" descr="CP.png">
          <a:extLst>
            <a:ext uri="{FF2B5EF4-FFF2-40B4-BE49-F238E27FC236}">
              <a16:creationId xmlns:a16="http://schemas.microsoft.com/office/drawing/2014/main" id="{00000000-0008-0000-0200-0000663C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15463" name="AutoShape 1127" descr="BBG2.JPG">
          <a:extLst>
            <a:ext uri="{FF2B5EF4-FFF2-40B4-BE49-F238E27FC236}">
              <a16:creationId xmlns:a16="http://schemas.microsoft.com/office/drawing/2014/main" id="{00000000-0008-0000-0200-0000673C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15464" name="AutoShape 1128" descr="内部poster.png">
          <a:extLst>
            <a:ext uri="{FF2B5EF4-FFF2-40B4-BE49-F238E27FC236}">
              <a16:creationId xmlns:a16="http://schemas.microsoft.com/office/drawing/2014/main" id="{00000000-0008-0000-0200-0000683C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15465" name="AutoShape 1129" descr="内部新闻稿.png">
          <a:extLst>
            <a:ext uri="{FF2B5EF4-FFF2-40B4-BE49-F238E27FC236}">
              <a16:creationId xmlns:a16="http://schemas.microsoft.com/office/drawing/2014/main" id="{00000000-0008-0000-0200-0000693C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61</xdr:row>
      <xdr:rowOff>0</xdr:rowOff>
    </xdr:from>
    <xdr:to>
      <xdr:col>63</xdr:col>
      <xdr:colOff>304800</xdr:colOff>
      <xdr:row>62</xdr:row>
      <xdr:rowOff>104775</xdr:rowOff>
    </xdr:to>
    <xdr:sp macro="" textlink="">
      <xdr:nvSpPr>
        <xdr:cNvPr id="15466" name="AutoShape 1130" descr="BBG1.JPG">
          <a:extLst>
            <a:ext uri="{FF2B5EF4-FFF2-40B4-BE49-F238E27FC236}">
              <a16:creationId xmlns:a16="http://schemas.microsoft.com/office/drawing/2014/main" id="{00000000-0008-0000-0200-00006A3C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15467" name="AutoShape 1131" descr="qianjiang.png">
          <a:extLst>
            <a:ext uri="{FF2B5EF4-FFF2-40B4-BE49-F238E27FC236}">
              <a16:creationId xmlns:a16="http://schemas.microsoft.com/office/drawing/2014/main" id="{00000000-0008-0000-0200-00006B3C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15468" name="AutoShape 1132" descr="Qianjiang BBG2.PNG">
          <a:extLst>
            <a:ext uri="{FF2B5EF4-FFF2-40B4-BE49-F238E27FC236}">
              <a16:creationId xmlns:a16="http://schemas.microsoft.com/office/drawing/2014/main" id="{00000000-0008-0000-0200-00006C3C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15469" name="AutoShape 1133" descr="qianjiang internal.png">
          <a:extLst>
            <a:ext uri="{FF2B5EF4-FFF2-40B4-BE49-F238E27FC236}">
              <a16:creationId xmlns:a16="http://schemas.microsoft.com/office/drawing/2014/main" id="{00000000-0008-0000-0200-00006D3C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15470" name="AutoShape 1134" descr="Qianjiang BBG1.PNG">
          <a:extLst>
            <a:ext uri="{FF2B5EF4-FFF2-40B4-BE49-F238E27FC236}">
              <a16:creationId xmlns:a16="http://schemas.microsoft.com/office/drawing/2014/main" id="{00000000-0008-0000-0200-00006E3C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15471" name="AutoShape 1135" descr="Snipaste_2023-08-24_15-59-03.png">
          <a:extLst>
            <a:ext uri="{FF2B5EF4-FFF2-40B4-BE49-F238E27FC236}">
              <a16:creationId xmlns:a16="http://schemas.microsoft.com/office/drawing/2014/main" id="{00000000-0008-0000-0200-00006F3C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66</xdr:row>
      <xdr:rowOff>0</xdr:rowOff>
    </xdr:from>
    <xdr:to>
      <xdr:col>63</xdr:col>
      <xdr:colOff>304800</xdr:colOff>
      <xdr:row>67</xdr:row>
      <xdr:rowOff>104775</xdr:rowOff>
    </xdr:to>
    <xdr:sp macro="" textlink="">
      <xdr:nvSpPr>
        <xdr:cNvPr id="15472" name="AutoShape 1136" descr="Snipaste_2023-08-24_15-58-52.png">
          <a:extLst>
            <a:ext uri="{FF2B5EF4-FFF2-40B4-BE49-F238E27FC236}">
              <a16:creationId xmlns:a16="http://schemas.microsoft.com/office/drawing/2014/main" id="{00000000-0008-0000-0200-0000703C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15473" name="AutoShape 1137" descr="ee7a2157a7f84de7d559328ea7e503d.jpg">
          <a:extLst>
            <a:ext uri="{FF2B5EF4-FFF2-40B4-BE49-F238E27FC236}">
              <a16:creationId xmlns:a16="http://schemas.microsoft.com/office/drawing/2014/main" id="{00000000-0008-0000-0200-0000713C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15474" name="AutoShape 1138" descr="Snipaste_2023-09-26_15-35-09.png">
          <a:extLst>
            <a:ext uri="{FF2B5EF4-FFF2-40B4-BE49-F238E27FC236}">
              <a16:creationId xmlns:a16="http://schemas.microsoft.com/office/drawing/2014/main" id="{00000000-0008-0000-0200-0000723C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15475" name="AutoShape 1139" descr="87ecec28ab164685a9462ffbd75b3df.png">
          <a:extLst>
            <a:ext uri="{FF2B5EF4-FFF2-40B4-BE49-F238E27FC236}">
              <a16:creationId xmlns:a16="http://schemas.microsoft.com/office/drawing/2014/main" id="{00000000-0008-0000-0200-0000733C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15476" name="AutoShape 1140" descr="Snipaste_2023-09-26_15-34-21.png">
          <a:extLst>
            <a:ext uri="{FF2B5EF4-FFF2-40B4-BE49-F238E27FC236}">
              <a16:creationId xmlns:a16="http://schemas.microsoft.com/office/drawing/2014/main" id="{00000000-0008-0000-0200-0000743C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67</xdr:row>
      <xdr:rowOff>0</xdr:rowOff>
    </xdr:from>
    <xdr:to>
      <xdr:col>68</xdr:col>
      <xdr:colOff>304800</xdr:colOff>
      <xdr:row>68</xdr:row>
      <xdr:rowOff>104775</xdr:rowOff>
    </xdr:to>
    <xdr:sp macro="" textlink="">
      <xdr:nvSpPr>
        <xdr:cNvPr id="15477" name="AutoShape 1141" descr="Project Frame - OMAS.png">
          <a:extLst>
            <a:ext uri="{FF2B5EF4-FFF2-40B4-BE49-F238E27FC236}">
              <a16:creationId xmlns:a16="http://schemas.microsoft.com/office/drawing/2014/main" id="{00000000-0008-0000-0200-0000753C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15478" name="AutoShape 1142" descr="海盐国资.png">
          <a:extLst>
            <a:ext uri="{FF2B5EF4-FFF2-40B4-BE49-F238E27FC236}">
              <a16:creationId xmlns:a16="http://schemas.microsoft.com/office/drawing/2014/main" id="{00000000-0008-0000-0200-0000763C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15479" name="AutoShape 1143" descr="BBG2.PNG">
          <a:extLst>
            <a:ext uri="{FF2B5EF4-FFF2-40B4-BE49-F238E27FC236}">
              <a16:creationId xmlns:a16="http://schemas.microsoft.com/office/drawing/2014/main" id="{00000000-0008-0000-0200-0000773C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15480" name="AutoShape 1144" descr="poster.png">
          <a:extLst>
            <a:ext uri="{FF2B5EF4-FFF2-40B4-BE49-F238E27FC236}">
              <a16:creationId xmlns:a16="http://schemas.microsoft.com/office/drawing/2014/main" id="{00000000-0008-0000-0200-0000783C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68</xdr:row>
      <xdr:rowOff>0</xdr:rowOff>
    </xdr:from>
    <xdr:to>
      <xdr:col>63</xdr:col>
      <xdr:colOff>304800</xdr:colOff>
      <xdr:row>69</xdr:row>
      <xdr:rowOff>104775</xdr:rowOff>
    </xdr:to>
    <xdr:sp macro="" textlink="">
      <xdr:nvSpPr>
        <xdr:cNvPr id="15481" name="AutoShape 1145" descr="BBG1.PNG">
          <a:extLst>
            <a:ext uri="{FF2B5EF4-FFF2-40B4-BE49-F238E27FC236}">
              <a16:creationId xmlns:a16="http://schemas.microsoft.com/office/drawing/2014/main" id="{00000000-0008-0000-0200-0000793C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15482" name="AutoShape 1146" descr="SA.png">
          <a:extLst>
            <a:ext uri="{FF2B5EF4-FFF2-40B4-BE49-F238E27FC236}">
              <a16:creationId xmlns:a16="http://schemas.microsoft.com/office/drawing/2014/main" id="{00000000-0008-0000-0200-00007A3C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15483" name="AutoShape 1147" descr="BBG1.PNG">
          <a:extLst>
            <a:ext uri="{FF2B5EF4-FFF2-40B4-BE49-F238E27FC236}">
              <a16:creationId xmlns:a16="http://schemas.microsoft.com/office/drawing/2014/main" id="{00000000-0008-0000-0200-00007B3C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15484" name="AutoShape 1148" descr="poster.jpg">
          <a:extLst>
            <a:ext uri="{FF2B5EF4-FFF2-40B4-BE49-F238E27FC236}">
              <a16:creationId xmlns:a16="http://schemas.microsoft.com/office/drawing/2014/main" id="{00000000-0008-0000-0200-00007C3C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69</xdr:row>
      <xdr:rowOff>0</xdr:rowOff>
    </xdr:from>
    <xdr:to>
      <xdr:col>63</xdr:col>
      <xdr:colOff>304800</xdr:colOff>
      <xdr:row>70</xdr:row>
      <xdr:rowOff>104775</xdr:rowOff>
    </xdr:to>
    <xdr:sp macro="" textlink="">
      <xdr:nvSpPr>
        <xdr:cNvPr id="15485" name="AutoShape 1149" descr="BBG.PNG">
          <a:extLst>
            <a:ext uri="{FF2B5EF4-FFF2-40B4-BE49-F238E27FC236}">
              <a16:creationId xmlns:a16="http://schemas.microsoft.com/office/drawing/2014/main" id="{00000000-0008-0000-0200-00007D3C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15486" name="AutoShape 1150" descr="BBG 2.PNG">
          <a:extLst>
            <a:ext uri="{FF2B5EF4-FFF2-40B4-BE49-F238E27FC236}">
              <a16:creationId xmlns:a16="http://schemas.microsoft.com/office/drawing/2014/main" id="{00000000-0008-0000-0200-00007E3C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15487" name="AutoShape 1151" descr="Project Gold Valley VIII - 分行联动新闻稿.png">
          <a:extLst>
            <a:ext uri="{FF2B5EF4-FFF2-40B4-BE49-F238E27FC236}">
              <a16:creationId xmlns:a16="http://schemas.microsoft.com/office/drawing/2014/main" id="{00000000-0008-0000-0200-00007F3C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15488" name="AutoShape 1152" descr="BBG 1.PNG">
          <a:extLst>
            <a:ext uri="{FF2B5EF4-FFF2-40B4-BE49-F238E27FC236}">
              <a16:creationId xmlns:a16="http://schemas.microsoft.com/office/drawing/2014/main" id="{00000000-0008-0000-0200-0000803C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15489" name="AutoShape 1153" descr="乌鲁木齐高新投.png">
          <a:extLst>
            <a:ext uri="{FF2B5EF4-FFF2-40B4-BE49-F238E27FC236}">
              <a16:creationId xmlns:a16="http://schemas.microsoft.com/office/drawing/2014/main" id="{00000000-0008-0000-0200-0000813C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15490" name="AutoShape 1154" descr="BBG2.PNG">
          <a:extLst>
            <a:ext uri="{FF2B5EF4-FFF2-40B4-BE49-F238E27FC236}">
              <a16:creationId xmlns:a16="http://schemas.microsoft.com/office/drawing/2014/main" id="{00000000-0008-0000-0200-0000823C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71</xdr:row>
      <xdr:rowOff>0</xdr:rowOff>
    </xdr:from>
    <xdr:to>
      <xdr:col>63</xdr:col>
      <xdr:colOff>304800</xdr:colOff>
      <xdr:row>72</xdr:row>
      <xdr:rowOff>104775</xdr:rowOff>
    </xdr:to>
    <xdr:sp macro="" textlink="">
      <xdr:nvSpPr>
        <xdr:cNvPr id="15491" name="AutoShape 1155" descr="BBG1.PNG">
          <a:extLst>
            <a:ext uri="{FF2B5EF4-FFF2-40B4-BE49-F238E27FC236}">
              <a16:creationId xmlns:a16="http://schemas.microsoft.com/office/drawing/2014/main" id="{00000000-0008-0000-0200-0000833C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15492" name="AutoShape 1156" descr="poster.jpg">
          <a:extLst>
            <a:ext uri="{FF2B5EF4-FFF2-40B4-BE49-F238E27FC236}">
              <a16:creationId xmlns:a16="http://schemas.microsoft.com/office/drawing/2014/main" id="{00000000-0008-0000-0200-0000843C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15493" name="AutoShape 1157" descr="Qilin2.PNG">
          <a:extLst>
            <a:ext uri="{FF2B5EF4-FFF2-40B4-BE49-F238E27FC236}">
              <a16:creationId xmlns:a16="http://schemas.microsoft.com/office/drawing/2014/main" id="{00000000-0008-0000-0200-0000853C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15494" name="AutoShape 1158" descr="image.png">
          <a:extLst>
            <a:ext uri="{FF2B5EF4-FFF2-40B4-BE49-F238E27FC236}">
              <a16:creationId xmlns:a16="http://schemas.microsoft.com/office/drawing/2014/main" id="{00000000-0008-0000-0200-0000863C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72</xdr:row>
      <xdr:rowOff>0</xdr:rowOff>
    </xdr:from>
    <xdr:to>
      <xdr:col>63</xdr:col>
      <xdr:colOff>304800</xdr:colOff>
      <xdr:row>73</xdr:row>
      <xdr:rowOff>104775</xdr:rowOff>
    </xdr:to>
    <xdr:sp macro="" textlink="">
      <xdr:nvSpPr>
        <xdr:cNvPr id="15495" name="AutoShape 1159" descr="Qilin.PNG">
          <a:extLst>
            <a:ext uri="{FF2B5EF4-FFF2-40B4-BE49-F238E27FC236}">
              <a16:creationId xmlns:a16="http://schemas.microsoft.com/office/drawing/2014/main" id="{00000000-0008-0000-0200-0000873C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72</xdr:row>
      <xdr:rowOff>0</xdr:rowOff>
    </xdr:from>
    <xdr:to>
      <xdr:col>68</xdr:col>
      <xdr:colOff>304800</xdr:colOff>
      <xdr:row>73</xdr:row>
      <xdr:rowOff>104775</xdr:rowOff>
    </xdr:to>
    <xdr:sp macro="" textlink="">
      <xdr:nvSpPr>
        <xdr:cNvPr id="15496" name="AutoShape 1160" descr="image.png">
          <a:extLst>
            <a:ext uri="{FF2B5EF4-FFF2-40B4-BE49-F238E27FC236}">
              <a16:creationId xmlns:a16="http://schemas.microsoft.com/office/drawing/2014/main" id="{00000000-0008-0000-0200-0000883C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15497" name="AutoShape 1161" descr="Snipaste_2023-09-26_15-36-20.png">
          <a:extLst>
            <a:ext uri="{FF2B5EF4-FFF2-40B4-BE49-F238E27FC236}">
              <a16:creationId xmlns:a16="http://schemas.microsoft.com/office/drawing/2014/main" id="{00000000-0008-0000-0200-0000893C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15498" name="AutoShape 1162" descr="c1276cf0416fb0bc8cee4470fcf4a96.png">
          <a:extLst>
            <a:ext uri="{FF2B5EF4-FFF2-40B4-BE49-F238E27FC236}">
              <a16:creationId xmlns:a16="http://schemas.microsoft.com/office/drawing/2014/main" id="{00000000-0008-0000-0200-00008A3C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73</xdr:row>
      <xdr:rowOff>0</xdr:rowOff>
    </xdr:from>
    <xdr:to>
      <xdr:col>63</xdr:col>
      <xdr:colOff>304800</xdr:colOff>
      <xdr:row>74</xdr:row>
      <xdr:rowOff>104775</xdr:rowOff>
    </xdr:to>
    <xdr:sp macro="" textlink="">
      <xdr:nvSpPr>
        <xdr:cNvPr id="15499" name="AutoShape 1163" descr="Snipaste_2023-09-26_15-35-47.png">
          <a:extLst>
            <a:ext uri="{FF2B5EF4-FFF2-40B4-BE49-F238E27FC236}">
              <a16:creationId xmlns:a16="http://schemas.microsoft.com/office/drawing/2014/main" id="{00000000-0008-0000-0200-00008B3C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73</xdr:row>
      <xdr:rowOff>0</xdr:rowOff>
    </xdr:from>
    <xdr:to>
      <xdr:col>68</xdr:col>
      <xdr:colOff>304800</xdr:colOff>
      <xdr:row>74</xdr:row>
      <xdr:rowOff>104775</xdr:rowOff>
    </xdr:to>
    <xdr:sp macro="" textlink="">
      <xdr:nvSpPr>
        <xdr:cNvPr id="15500" name="AutoShape 1164" descr="Qixin - OMAS.png">
          <a:extLst>
            <a:ext uri="{FF2B5EF4-FFF2-40B4-BE49-F238E27FC236}">
              <a16:creationId xmlns:a16="http://schemas.microsoft.com/office/drawing/2014/main" id="{00000000-0008-0000-0200-00008C3C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15501" name="AutoShape 1165" descr="常德2.PNG">
          <a:extLst>
            <a:ext uri="{FF2B5EF4-FFF2-40B4-BE49-F238E27FC236}">
              <a16:creationId xmlns:a16="http://schemas.microsoft.com/office/drawing/2014/main" id="{00000000-0008-0000-0200-00008D3C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15502" name="AutoShape 1166" descr="image.png">
          <a:extLst>
            <a:ext uri="{FF2B5EF4-FFF2-40B4-BE49-F238E27FC236}">
              <a16:creationId xmlns:a16="http://schemas.microsoft.com/office/drawing/2014/main" id="{00000000-0008-0000-0200-00008E3C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15503" name="AutoShape 1167" descr="常德.PNG">
          <a:extLst>
            <a:ext uri="{FF2B5EF4-FFF2-40B4-BE49-F238E27FC236}">
              <a16:creationId xmlns:a16="http://schemas.microsoft.com/office/drawing/2014/main" id="{00000000-0008-0000-0200-00008F3C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74</xdr:row>
      <xdr:rowOff>0</xdr:rowOff>
    </xdr:from>
    <xdr:to>
      <xdr:col>68</xdr:col>
      <xdr:colOff>304800</xdr:colOff>
      <xdr:row>75</xdr:row>
      <xdr:rowOff>104775</xdr:rowOff>
    </xdr:to>
    <xdr:sp macro="" textlink="">
      <xdr:nvSpPr>
        <xdr:cNvPr id="15504" name="AutoShape 1168" descr="image.png">
          <a:extLst>
            <a:ext uri="{FF2B5EF4-FFF2-40B4-BE49-F238E27FC236}">
              <a16:creationId xmlns:a16="http://schemas.microsoft.com/office/drawing/2014/main" id="{00000000-0008-0000-0200-0000903C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15505" name="AutoShape 1169" descr="8182.PNG">
          <a:extLst>
            <a:ext uri="{FF2B5EF4-FFF2-40B4-BE49-F238E27FC236}">
              <a16:creationId xmlns:a16="http://schemas.microsoft.com/office/drawing/2014/main" id="{00000000-0008-0000-0200-0000913C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15506" name="AutoShape 1170" descr="image (3).png">
          <a:extLst>
            <a:ext uri="{FF2B5EF4-FFF2-40B4-BE49-F238E27FC236}">
              <a16:creationId xmlns:a16="http://schemas.microsoft.com/office/drawing/2014/main" id="{00000000-0008-0000-0200-0000923C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75</xdr:row>
      <xdr:rowOff>0</xdr:rowOff>
    </xdr:from>
    <xdr:to>
      <xdr:col>63</xdr:col>
      <xdr:colOff>304800</xdr:colOff>
      <xdr:row>76</xdr:row>
      <xdr:rowOff>104775</xdr:rowOff>
    </xdr:to>
    <xdr:sp macro="" textlink="">
      <xdr:nvSpPr>
        <xdr:cNvPr id="15507" name="AutoShape 1171" descr="818.PNG">
          <a:extLst>
            <a:ext uri="{FF2B5EF4-FFF2-40B4-BE49-F238E27FC236}">
              <a16:creationId xmlns:a16="http://schemas.microsoft.com/office/drawing/2014/main" id="{00000000-0008-0000-0200-0000933C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15508" name="AutoShape 1172" descr="0b0a24791f72ba3554d3399700f980b.jpg">
          <a:extLst>
            <a:ext uri="{FF2B5EF4-FFF2-40B4-BE49-F238E27FC236}">
              <a16:creationId xmlns:a16="http://schemas.microsoft.com/office/drawing/2014/main" id="{00000000-0008-0000-0200-0000943C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75</xdr:row>
      <xdr:rowOff>0</xdr:rowOff>
    </xdr:from>
    <xdr:to>
      <xdr:col>64</xdr:col>
      <xdr:colOff>619125</xdr:colOff>
      <xdr:row>76</xdr:row>
      <xdr:rowOff>104775</xdr:rowOff>
    </xdr:to>
    <xdr:sp macro="" textlink="">
      <xdr:nvSpPr>
        <xdr:cNvPr id="15509" name="AutoShape 1173" descr="d03a4f9e99c97130f605a081a391171.jpg">
          <a:extLst>
            <a:ext uri="{FF2B5EF4-FFF2-40B4-BE49-F238E27FC236}">
              <a16:creationId xmlns:a16="http://schemas.microsoft.com/office/drawing/2014/main" id="{00000000-0008-0000-0200-0000953C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75</xdr:row>
      <xdr:rowOff>0</xdr:rowOff>
    </xdr:from>
    <xdr:to>
      <xdr:col>68</xdr:col>
      <xdr:colOff>304800</xdr:colOff>
      <xdr:row>76</xdr:row>
      <xdr:rowOff>104775</xdr:rowOff>
    </xdr:to>
    <xdr:sp macro="" textlink="">
      <xdr:nvSpPr>
        <xdr:cNvPr id="15510" name="AutoShape 1174" descr="image.png">
          <a:extLst>
            <a:ext uri="{FF2B5EF4-FFF2-40B4-BE49-F238E27FC236}">
              <a16:creationId xmlns:a16="http://schemas.microsoft.com/office/drawing/2014/main" id="{00000000-0008-0000-0200-0000963C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15511" name="AutoShape 1175" descr="Camphor tree.PNG">
          <a:extLst>
            <a:ext uri="{FF2B5EF4-FFF2-40B4-BE49-F238E27FC236}">
              <a16:creationId xmlns:a16="http://schemas.microsoft.com/office/drawing/2014/main" id="{00000000-0008-0000-0200-0000973C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15512" name="AutoShape 1176" descr="image.png">
          <a:extLst>
            <a:ext uri="{FF2B5EF4-FFF2-40B4-BE49-F238E27FC236}">
              <a16:creationId xmlns:a16="http://schemas.microsoft.com/office/drawing/2014/main" id="{00000000-0008-0000-0200-0000983C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76</xdr:row>
      <xdr:rowOff>0</xdr:rowOff>
    </xdr:from>
    <xdr:to>
      <xdr:col>63</xdr:col>
      <xdr:colOff>304800</xdr:colOff>
      <xdr:row>77</xdr:row>
      <xdr:rowOff>104775</xdr:rowOff>
    </xdr:to>
    <xdr:sp macro="" textlink="">
      <xdr:nvSpPr>
        <xdr:cNvPr id="15513" name="AutoShape 1177" descr="SAMPHOR.PNG">
          <a:extLst>
            <a:ext uri="{FF2B5EF4-FFF2-40B4-BE49-F238E27FC236}">
              <a16:creationId xmlns:a16="http://schemas.microsoft.com/office/drawing/2014/main" id="{00000000-0008-0000-0200-0000993C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76</xdr:row>
      <xdr:rowOff>0</xdr:rowOff>
    </xdr:from>
    <xdr:to>
      <xdr:col>68</xdr:col>
      <xdr:colOff>304800</xdr:colOff>
      <xdr:row>77</xdr:row>
      <xdr:rowOff>104775</xdr:rowOff>
    </xdr:to>
    <xdr:sp macro="" textlink="">
      <xdr:nvSpPr>
        <xdr:cNvPr id="15514" name="AutoShape 1178" descr="image.png">
          <a:extLst>
            <a:ext uri="{FF2B5EF4-FFF2-40B4-BE49-F238E27FC236}">
              <a16:creationId xmlns:a16="http://schemas.microsoft.com/office/drawing/2014/main" id="{00000000-0008-0000-0200-00009A3C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15515" name="AutoShape 1179" descr="上饶2.PNG">
          <a:extLst>
            <a:ext uri="{FF2B5EF4-FFF2-40B4-BE49-F238E27FC236}">
              <a16:creationId xmlns:a16="http://schemas.microsoft.com/office/drawing/2014/main" id="{00000000-0008-0000-0200-00009B3C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15516" name="AutoShape 1180" descr="image.png">
          <a:extLst>
            <a:ext uri="{FF2B5EF4-FFF2-40B4-BE49-F238E27FC236}">
              <a16:creationId xmlns:a16="http://schemas.microsoft.com/office/drawing/2014/main" id="{00000000-0008-0000-0200-00009C3C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77</xdr:row>
      <xdr:rowOff>0</xdr:rowOff>
    </xdr:from>
    <xdr:to>
      <xdr:col>63</xdr:col>
      <xdr:colOff>304800</xdr:colOff>
      <xdr:row>78</xdr:row>
      <xdr:rowOff>104775</xdr:rowOff>
    </xdr:to>
    <xdr:sp macro="" textlink="">
      <xdr:nvSpPr>
        <xdr:cNvPr id="15517" name="AutoShape 1181" descr="上饶.PNG">
          <a:extLst>
            <a:ext uri="{FF2B5EF4-FFF2-40B4-BE49-F238E27FC236}">
              <a16:creationId xmlns:a16="http://schemas.microsoft.com/office/drawing/2014/main" id="{00000000-0008-0000-0200-00009D3C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77</xdr:row>
      <xdr:rowOff>0</xdr:rowOff>
    </xdr:from>
    <xdr:to>
      <xdr:col>68</xdr:col>
      <xdr:colOff>304800</xdr:colOff>
      <xdr:row>78</xdr:row>
      <xdr:rowOff>104775</xdr:rowOff>
    </xdr:to>
    <xdr:sp macro="" textlink="">
      <xdr:nvSpPr>
        <xdr:cNvPr id="15518" name="AutoShape 1182" descr="image.png">
          <a:extLst>
            <a:ext uri="{FF2B5EF4-FFF2-40B4-BE49-F238E27FC236}">
              <a16:creationId xmlns:a16="http://schemas.microsoft.com/office/drawing/2014/main" id="{00000000-0008-0000-0200-00009E3C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78</xdr:row>
      <xdr:rowOff>0</xdr:rowOff>
    </xdr:from>
    <xdr:to>
      <xdr:col>33</xdr:col>
      <xdr:colOff>304800</xdr:colOff>
      <xdr:row>79</xdr:row>
      <xdr:rowOff>104775</xdr:rowOff>
    </xdr:to>
    <xdr:sp macro="" textlink="">
      <xdr:nvSpPr>
        <xdr:cNvPr id="15519" name="AutoShape 1183" descr="SA2.png">
          <a:extLst>
            <a:ext uri="{FF2B5EF4-FFF2-40B4-BE49-F238E27FC236}">
              <a16:creationId xmlns:a16="http://schemas.microsoft.com/office/drawing/2014/main" id="{00000000-0008-0000-0200-00009F3C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78</xdr:row>
      <xdr:rowOff>0</xdr:rowOff>
    </xdr:from>
    <xdr:to>
      <xdr:col>34</xdr:col>
      <xdr:colOff>38100</xdr:colOff>
      <xdr:row>79</xdr:row>
      <xdr:rowOff>104775</xdr:rowOff>
    </xdr:to>
    <xdr:sp macro="" textlink="">
      <xdr:nvSpPr>
        <xdr:cNvPr id="15520" name="AutoShape 1184" descr="SA1.png">
          <a:extLst>
            <a:ext uri="{FF2B5EF4-FFF2-40B4-BE49-F238E27FC236}">
              <a16:creationId xmlns:a16="http://schemas.microsoft.com/office/drawing/2014/main" id="{00000000-0008-0000-0200-0000A03C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78</xdr:row>
      <xdr:rowOff>0</xdr:rowOff>
    </xdr:from>
    <xdr:to>
      <xdr:col>50</xdr:col>
      <xdr:colOff>304800</xdr:colOff>
      <xdr:row>79</xdr:row>
      <xdr:rowOff>104775</xdr:rowOff>
    </xdr:to>
    <xdr:sp macro="" textlink="">
      <xdr:nvSpPr>
        <xdr:cNvPr id="15521" name="AutoShape 1185" descr="BBG 2.png">
          <a:extLst>
            <a:ext uri="{FF2B5EF4-FFF2-40B4-BE49-F238E27FC236}">
              <a16:creationId xmlns:a16="http://schemas.microsoft.com/office/drawing/2014/main" id="{00000000-0008-0000-0200-0000A13C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78</xdr:row>
      <xdr:rowOff>0</xdr:rowOff>
    </xdr:from>
    <xdr:to>
      <xdr:col>51</xdr:col>
      <xdr:colOff>304800</xdr:colOff>
      <xdr:row>79</xdr:row>
      <xdr:rowOff>104775</xdr:rowOff>
    </xdr:to>
    <xdr:sp macro="" textlink="">
      <xdr:nvSpPr>
        <xdr:cNvPr id="15522" name="AutoShape 1186" descr="poster.png">
          <a:extLst>
            <a:ext uri="{FF2B5EF4-FFF2-40B4-BE49-F238E27FC236}">
              <a16:creationId xmlns:a16="http://schemas.microsoft.com/office/drawing/2014/main" id="{00000000-0008-0000-0200-0000A23C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78</xdr:row>
      <xdr:rowOff>0</xdr:rowOff>
    </xdr:from>
    <xdr:to>
      <xdr:col>63</xdr:col>
      <xdr:colOff>304800</xdr:colOff>
      <xdr:row>79</xdr:row>
      <xdr:rowOff>104775</xdr:rowOff>
    </xdr:to>
    <xdr:sp macro="" textlink="">
      <xdr:nvSpPr>
        <xdr:cNvPr id="15523" name="AutoShape 1187" descr="BBG 1.PNG">
          <a:extLst>
            <a:ext uri="{FF2B5EF4-FFF2-40B4-BE49-F238E27FC236}">
              <a16:creationId xmlns:a16="http://schemas.microsoft.com/office/drawing/2014/main" id="{00000000-0008-0000-0200-0000A33C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78</xdr:row>
      <xdr:rowOff>0</xdr:rowOff>
    </xdr:from>
    <xdr:to>
      <xdr:col>68</xdr:col>
      <xdr:colOff>304800</xdr:colOff>
      <xdr:row>79</xdr:row>
      <xdr:rowOff>104775</xdr:rowOff>
    </xdr:to>
    <xdr:sp macro="" textlink="">
      <xdr:nvSpPr>
        <xdr:cNvPr id="15524" name="AutoShape 1188" descr="OMAS信息流.png">
          <a:extLst>
            <a:ext uri="{FF2B5EF4-FFF2-40B4-BE49-F238E27FC236}">
              <a16:creationId xmlns:a16="http://schemas.microsoft.com/office/drawing/2014/main" id="{00000000-0008-0000-0200-0000A43C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15525" name="AutoShape 1189" descr="西安经发.PNG">
          <a:extLst>
            <a:ext uri="{FF2B5EF4-FFF2-40B4-BE49-F238E27FC236}">
              <a16:creationId xmlns:a16="http://schemas.microsoft.com/office/drawing/2014/main" id="{00000000-0008-0000-0200-0000A53C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15526" name="AutoShape 1190" descr="image.png">
          <a:extLst>
            <a:ext uri="{FF2B5EF4-FFF2-40B4-BE49-F238E27FC236}">
              <a16:creationId xmlns:a16="http://schemas.microsoft.com/office/drawing/2014/main" id="{00000000-0008-0000-0200-0000A63C0000}"/>
            </a:ext>
          </a:extLst>
        </xdr:cNvPr>
        <xdr:cNvSpPr>
          <a:spLocks noChangeAspect="1" noChangeArrowheads="1"/>
        </xdr:cNvSpPr>
      </xdr:nvSpPr>
      <xdr:spPr bwMode="auto">
        <a:xfrm>
          <a:off x="6940867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79</xdr:row>
      <xdr:rowOff>0</xdr:rowOff>
    </xdr:from>
    <xdr:to>
      <xdr:col>63</xdr:col>
      <xdr:colOff>304800</xdr:colOff>
      <xdr:row>80</xdr:row>
      <xdr:rowOff>104775</xdr:rowOff>
    </xdr:to>
    <xdr:sp macro="" textlink="">
      <xdr:nvSpPr>
        <xdr:cNvPr id="15527" name="AutoShape 1191" descr="西安经发2.PNG">
          <a:extLst>
            <a:ext uri="{FF2B5EF4-FFF2-40B4-BE49-F238E27FC236}">
              <a16:creationId xmlns:a16="http://schemas.microsoft.com/office/drawing/2014/main" id="{00000000-0008-0000-0200-0000A73C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79</xdr:row>
      <xdr:rowOff>0</xdr:rowOff>
    </xdr:from>
    <xdr:to>
      <xdr:col>68</xdr:col>
      <xdr:colOff>304800</xdr:colOff>
      <xdr:row>80</xdr:row>
      <xdr:rowOff>104775</xdr:rowOff>
    </xdr:to>
    <xdr:sp macro="" textlink="">
      <xdr:nvSpPr>
        <xdr:cNvPr id="15528" name="AutoShape 1192" descr="image.png">
          <a:extLst>
            <a:ext uri="{FF2B5EF4-FFF2-40B4-BE49-F238E27FC236}">
              <a16:creationId xmlns:a16="http://schemas.microsoft.com/office/drawing/2014/main" id="{00000000-0008-0000-0200-0000A83C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80</xdr:row>
      <xdr:rowOff>0</xdr:rowOff>
    </xdr:from>
    <xdr:to>
      <xdr:col>33</xdr:col>
      <xdr:colOff>304800</xdr:colOff>
      <xdr:row>81</xdr:row>
      <xdr:rowOff>104775</xdr:rowOff>
    </xdr:to>
    <xdr:sp macro="" textlink="">
      <xdr:nvSpPr>
        <xdr:cNvPr id="15529" name="AutoShape 1193" descr="SA1.png">
          <a:extLst>
            <a:ext uri="{FF2B5EF4-FFF2-40B4-BE49-F238E27FC236}">
              <a16:creationId xmlns:a16="http://schemas.microsoft.com/office/drawing/2014/main" id="{00000000-0008-0000-0200-0000A93C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80</xdr:row>
      <xdr:rowOff>0</xdr:rowOff>
    </xdr:from>
    <xdr:to>
      <xdr:col>34</xdr:col>
      <xdr:colOff>38100</xdr:colOff>
      <xdr:row>81</xdr:row>
      <xdr:rowOff>104775</xdr:rowOff>
    </xdr:to>
    <xdr:sp macro="" textlink="">
      <xdr:nvSpPr>
        <xdr:cNvPr id="15530" name="AutoShape 1194" descr="SA2.png">
          <a:extLst>
            <a:ext uri="{FF2B5EF4-FFF2-40B4-BE49-F238E27FC236}">
              <a16:creationId xmlns:a16="http://schemas.microsoft.com/office/drawing/2014/main" id="{00000000-0008-0000-0200-0000AA3C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80</xdr:row>
      <xdr:rowOff>0</xdr:rowOff>
    </xdr:from>
    <xdr:to>
      <xdr:col>50</xdr:col>
      <xdr:colOff>304800</xdr:colOff>
      <xdr:row>81</xdr:row>
      <xdr:rowOff>104775</xdr:rowOff>
    </xdr:to>
    <xdr:sp macro="" textlink="">
      <xdr:nvSpPr>
        <xdr:cNvPr id="15531" name="AutoShape 1195" descr="BBG2.PNG">
          <a:extLst>
            <a:ext uri="{FF2B5EF4-FFF2-40B4-BE49-F238E27FC236}">
              <a16:creationId xmlns:a16="http://schemas.microsoft.com/office/drawing/2014/main" id="{00000000-0008-0000-0200-0000AB3C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80</xdr:row>
      <xdr:rowOff>0</xdr:rowOff>
    </xdr:from>
    <xdr:to>
      <xdr:col>51</xdr:col>
      <xdr:colOff>304800</xdr:colOff>
      <xdr:row>81</xdr:row>
      <xdr:rowOff>104775</xdr:rowOff>
    </xdr:to>
    <xdr:sp macro="" textlink="">
      <xdr:nvSpPr>
        <xdr:cNvPr id="15532" name="AutoShape 1196" descr="Project Tianfu Source 分行联动新闻稿.png">
          <a:extLst>
            <a:ext uri="{FF2B5EF4-FFF2-40B4-BE49-F238E27FC236}">
              <a16:creationId xmlns:a16="http://schemas.microsoft.com/office/drawing/2014/main" id="{00000000-0008-0000-0200-0000AC3C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80</xdr:row>
      <xdr:rowOff>0</xdr:rowOff>
    </xdr:from>
    <xdr:to>
      <xdr:col>63</xdr:col>
      <xdr:colOff>304800</xdr:colOff>
      <xdr:row>81</xdr:row>
      <xdr:rowOff>104775</xdr:rowOff>
    </xdr:to>
    <xdr:sp macro="" textlink="">
      <xdr:nvSpPr>
        <xdr:cNvPr id="15533" name="AutoShape 1197" descr="BBG1.PNG">
          <a:extLst>
            <a:ext uri="{FF2B5EF4-FFF2-40B4-BE49-F238E27FC236}">
              <a16:creationId xmlns:a16="http://schemas.microsoft.com/office/drawing/2014/main" id="{00000000-0008-0000-0200-0000AD3C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80</xdr:row>
      <xdr:rowOff>0</xdr:rowOff>
    </xdr:from>
    <xdr:to>
      <xdr:col>68</xdr:col>
      <xdr:colOff>304800</xdr:colOff>
      <xdr:row>81</xdr:row>
      <xdr:rowOff>104775</xdr:rowOff>
    </xdr:to>
    <xdr:sp macro="" textlink="">
      <xdr:nvSpPr>
        <xdr:cNvPr id="15534" name="AutoShape 1198" descr="都江堰城投OMAS.png">
          <a:extLst>
            <a:ext uri="{FF2B5EF4-FFF2-40B4-BE49-F238E27FC236}">
              <a16:creationId xmlns:a16="http://schemas.microsoft.com/office/drawing/2014/main" id="{00000000-0008-0000-0200-0000AE3C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81</xdr:row>
      <xdr:rowOff>0</xdr:rowOff>
    </xdr:from>
    <xdr:to>
      <xdr:col>33</xdr:col>
      <xdr:colOff>304800</xdr:colOff>
      <xdr:row>82</xdr:row>
      <xdr:rowOff>104775</xdr:rowOff>
    </xdr:to>
    <xdr:sp macro="" textlink="">
      <xdr:nvSpPr>
        <xdr:cNvPr id="15535" name="AutoShape 1199" descr="SA1.png">
          <a:extLst>
            <a:ext uri="{FF2B5EF4-FFF2-40B4-BE49-F238E27FC236}">
              <a16:creationId xmlns:a16="http://schemas.microsoft.com/office/drawing/2014/main" id="{00000000-0008-0000-0200-0000AF3C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81</xdr:row>
      <xdr:rowOff>0</xdr:rowOff>
    </xdr:from>
    <xdr:to>
      <xdr:col>34</xdr:col>
      <xdr:colOff>38100</xdr:colOff>
      <xdr:row>82</xdr:row>
      <xdr:rowOff>104775</xdr:rowOff>
    </xdr:to>
    <xdr:sp macro="" textlink="">
      <xdr:nvSpPr>
        <xdr:cNvPr id="15536" name="AutoShape 1200" descr="SA2.png">
          <a:extLst>
            <a:ext uri="{FF2B5EF4-FFF2-40B4-BE49-F238E27FC236}">
              <a16:creationId xmlns:a16="http://schemas.microsoft.com/office/drawing/2014/main" id="{00000000-0008-0000-0200-0000B03C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82</xdr:row>
      <xdr:rowOff>0</xdr:rowOff>
    </xdr:from>
    <xdr:to>
      <xdr:col>50</xdr:col>
      <xdr:colOff>304800</xdr:colOff>
      <xdr:row>83</xdr:row>
      <xdr:rowOff>104775</xdr:rowOff>
    </xdr:to>
    <xdr:sp macro="" textlink="">
      <xdr:nvSpPr>
        <xdr:cNvPr id="15537" name="AutoShape 1201" descr="rocktea2.PNG">
          <a:extLst>
            <a:ext uri="{FF2B5EF4-FFF2-40B4-BE49-F238E27FC236}">
              <a16:creationId xmlns:a16="http://schemas.microsoft.com/office/drawing/2014/main" id="{00000000-0008-0000-0200-0000B13C0000}"/>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82</xdr:row>
      <xdr:rowOff>0</xdr:rowOff>
    </xdr:from>
    <xdr:to>
      <xdr:col>51</xdr:col>
      <xdr:colOff>304800</xdr:colOff>
      <xdr:row>83</xdr:row>
      <xdr:rowOff>104775</xdr:rowOff>
    </xdr:to>
    <xdr:sp macro="" textlink="">
      <xdr:nvSpPr>
        <xdr:cNvPr id="15538" name="AutoShape 1202" descr="image.png">
          <a:extLst>
            <a:ext uri="{FF2B5EF4-FFF2-40B4-BE49-F238E27FC236}">
              <a16:creationId xmlns:a16="http://schemas.microsoft.com/office/drawing/2014/main" id="{00000000-0008-0000-0200-0000B23C0000}"/>
            </a:ext>
          </a:extLst>
        </xdr:cNvPr>
        <xdr:cNvSpPr>
          <a:spLocks noChangeAspect="1" noChangeArrowheads="1"/>
        </xdr:cNvSpPr>
      </xdr:nvSpPr>
      <xdr:spPr bwMode="auto">
        <a:xfrm>
          <a:off x="6940867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82</xdr:row>
      <xdr:rowOff>0</xdr:rowOff>
    </xdr:from>
    <xdr:to>
      <xdr:col>63</xdr:col>
      <xdr:colOff>304800</xdr:colOff>
      <xdr:row>83</xdr:row>
      <xdr:rowOff>104775</xdr:rowOff>
    </xdr:to>
    <xdr:sp macro="" textlink="">
      <xdr:nvSpPr>
        <xdr:cNvPr id="15539" name="AutoShape 1203" descr="rocktea1.PNG">
          <a:extLst>
            <a:ext uri="{FF2B5EF4-FFF2-40B4-BE49-F238E27FC236}">
              <a16:creationId xmlns:a16="http://schemas.microsoft.com/office/drawing/2014/main" id="{00000000-0008-0000-0200-0000B33C000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82</xdr:row>
      <xdr:rowOff>0</xdr:rowOff>
    </xdr:from>
    <xdr:to>
      <xdr:col>64</xdr:col>
      <xdr:colOff>304800</xdr:colOff>
      <xdr:row>83</xdr:row>
      <xdr:rowOff>104775</xdr:rowOff>
    </xdr:to>
    <xdr:sp macro="" textlink="">
      <xdr:nvSpPr>
        <xdr:cNvPr id="15540" name="AutoShape 1204" descr="ebffb265ed7765674066d0e94d32f6e.png">
          <a:extLst>
            <a:ext uri="{FF2B5EF4-FFF2-40B4-BE49-F238E27FC236}">
              <a16:creationId xmlns:a16="http://schemas.microsoft.com/office/drawing/2014/main" id="{00000000-0008-0000-0200-0000B43C0000}"/>
            </a:ext>
          </a:extLst>
        </xdr:cNvPr>
        <xdr:cNvSpPr>
          <a:spLocks noChangeAspect="1" noChangeArrowheads="1"/>
        </xdr:cNvSpPr>
      </xdr:nvSpPr>
      <xdr:spPr bwMode="auto">
        <a:xfrm>
          <a:off x="11302365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82</xdr:row>
      <xdr:rowOff>0</xdr:rowOff>
    </xdr:from>
    <xdr:to>
      <xdr:col>68</xdr:col>
      <xdr:colOff>304800</xdr:colOff>
      <xdr:row>83</xdr:row>
      <xdr:rowOff>104775</xdr:rowOff>
    </xdr:to>
    <xdr:sp macro="" textlink="">
      <xdr:nvSpPr>
        <xdr:cNvPr id="15541" name="AutoShape 1205" descr="image.png">
          <a:extLst>
            <a:ext uri="{FF2B5EF4-FFF2-40B4-BE49-F238E27FC236}">
              <a16:creationId xmlns:a16="http://schemas.microsoft.com/office/drawing/2014/main" id="{00000000-0008-0000-0200-0000B53C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83</xdr:row>
      <xdr:rowOff>0</xdr:rowOff>
    </xdr:from>
    <xdr:to>
      <xdr:col>33</xdr:col>
      <xdr:colOff>304800</xdr:colOff>
      <xdr:row>84</xdr:row>
      <xdr:rowOff>104775</xdr:rowOff>
    </xdr:to>
    <xdr:sp macro="" textlink="">
      <xdr:nvSpPr>
        <xdr:cNvPr id="15542" name="AutoShape 1206" descr="SA1.png">
          <a:extLst>
            <a:ext uri="{FF2B5EF4-FFF2-40B4-BE49-F238E27FC236}">
              <a16:creationId xmlns:a16="http://schemas.microsoft.com/office/drawing/2014/main" id="{00000000-0008-0000-0200-0000B63C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83</xdr:row>
      <xdr:rowOff>0</xdr:rowOff>
    </xdr:from>
    <xdr:to>
      <xdr:col>50</xdr:col>
      <xdr:colOff>304800</xdr:colOff>
      <xdr:row>84</xdr:row>
      <xdr:rowOff>104775</xdr:rowOff>
    </xdr:to>
    <xdr:sp macro="" textlink="">
      <xdr:nvSpPr>
        <xdr:cNvPr id="15543" name="AutoShape 1207" descr="BBG2.PNG">
          <a:extLst>
            <a:ext uri="{FF2B5EF4-FFF2-40B4-BE49-F238E27FC236}">
              <a16:creationId xmlns:a16="http://schemas.microsoft.com/office/drawing/2014/main" id="{00000000-0008-0000-0200-0000B73C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83</xdr:row>
      <xdr:rowOff>0</xdr:rowOff>
    </xdr:from>
    <xdr:to>
      <xdr:col>51</xdr:col>
      <xdr:colOff>304800</xdr:colOff>
      <xdr:row>84</xdr:row>
      <xdr:rowOff>104775</xdr:rowOff>
    </xdr:to>
    <xdr:sp macro="" textlink="">
      <xdr:nvSpPr>
        <xdr:cNvPr id="15544" name="AutoShape 1208" descr="poster.png">
          <a:extLst>
            <a:ext uri="{FF2B5EF4-FFF2-40B4-BE49-F238E27FC236}">
              <a16:creationId xmlns:a16="http://schemas.microsoft.com/office/drawing/2014/main" id="{00000000-0008-0000-0200-0000B83C0000}"/>
            </a:ext>
          </a:extLst>
        </xdr:cNvPr>
        <xdr:cNvSpPr>
          <a:spLocks noChangeAspect="1" noChangeArrowheads="1"/>
        </xdr:cNvSpPr>
      </xdr:nvSpPr>
      <xdr:spPr bwMode="auto">
        <a:xfrm>
          <a:off x="6940867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83</xdr:row>
      <xdr:rowOff>0</xdr:rowOff>
    </xdr:from>
    <xdr:to>
      <xdr:col>63</xdr:col>
      <xdr:colOff>304800</xdr:colOff>
      <xdr:row>84</xdr:row>
      <xdr:rowOff>104775</xdr:rowOff>
    </xdr:to>
    <xdr:sp macro="" textlink="">
      <xdr:nvSpPr>
        <xdr:cNvPr id="15545" name="AutoShape 1209" descr="BBG1.PNG">
          <a:extLst>
            <a:ext uri="{FF2B5EF4-FFF2-40B4-BE49-F238E27FC236}">
              <a16:creationId xmlns:a16="http://schemas.microsoft.com/office/drawing/2014/main" id="{00000000-0008-0000-0200-0000B93C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83</xdr:row>
      <xdr:rowOff>0</xdr:rowOff>
    </xdr:from>
    <xdr:to>
      <xdr:col>68</xdr:col>
      <xdr:colOff>304800</xdr:colOff>
      <xdr:row>84</xdr:row>
      <xdr:rowOff>104775</xdr:rowOff>
    </xdr:to>
    <xdr:sp macro="" textlink="">
      <xdr:nvSpPr>
        <xdr:cNvPr id="15546" name="AutoShape 1210" descr="OMAS.png">
          <a:extLst>
            <a:ext uri="{FF2B5EF4-FFF2-40B4-BE49-F238E27FC236}">
              <a16:creationId xmlns:a16="http://schemas.microsoft.com/office/drawing/2014/main" id="{00000000-0008-0000-0200-0000BA3C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85</xdr:row>
      <xdr:rowOff>0</xdr:rowOff>
    </xdr:from>
    <xdr:to>
      <xdr:col>50</xdr:col>
      <xdr:colOff>304800</xdr:colOff>
      <xdr:row>86</xdr:row>
      <xdr:rowOff>104775</xdr:rowOff>
    </xdr:to>
    <xdr:sp macro="" textlink="">
      <xdr:nvSpPr>
        <xdr:cNvPr id="15547" name="AutoShape 1211" descr="Snipaste_2023-12-05_10-53-38.png">
          <a:extLst>
            <a:ext uri="{FF2B5EF4-FFF2-40B4-BE49-F238E27FC236}">
              <a16:creationId xmlns:a16="http://schemas.microsoft.com/office/drawing/2014/main" id="{00000000-0008-0000-0200-0000BB3C0000}"/>
            </a:ext>
          </a:extLst>
        </xdr:cNvPr>
        <xdr:cNvSpPr>
          <a:spLocks noChangeAspect="1" noChangeArrowheads="1"/>
        </xdr:cNvSpPr>
      </xdr:nvSpPr>
      <xdr:spPr bwMode="auto">
        <a:xfrm>
          <a:off x="6873240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85</xdr:row>
      <xdr:rowOff>0</xdr:rowOff>
    </xdr:from>
    <xdr:to>
      <xdr:col>51</xdr:col>
      <xdr:colOff>304800</xdr:colOff>
      <xdr:row>86</xdr:row>
      <xdr:rowOff>104775</xdr:rowOff>
    </xdr:to>
    <xdr:sp macro="" textlink="">
      <xdr:nvSpPr>
        <xdr:cNvPr id="15548" name="AutoShape 1212" descr="ceda201c2ff5b1145b62933b256fac4.png">
          <a:extLst>
            <a:ext uri="{FF2B5EF4-FFF2-40B4-BE49-F238E27FC236}">
              <a16:creationId xmlns:a16="http://schemas.microsoft.com/office/drawing/2014/main" id="{00000000-0008-0000-0200-0000BC3C0000}"/>
            </a:ext>
          </a:extLst>
        </xdr:cNvPr>
        <xdr:cNvSpPr>
          <a:spLocks noChangeAspect="1" noChangeArrowheads="1"/>
        </xdr:cNvSpPr>
      </xdr:nvSpPr>
      <xdr:spPr bwMode="auto">
        <a:xfrm>
          <a:off x="6940867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85</xdr:row>
      <xdr:rowOff>0</xdr:rowOff>
    </xdr:from>
    <xdr:to>
      <xdr:col>63</xdr:col>
      <xdr:colOff>304800</xdr:colOff>
      <xdr:row>86</xdr:row>
      <xdr:rowOff>104775</xdr:rowOff>
    </xdr:to>
    <xdr:sp macro="" textlink="">
      <xdr:nvSpPr>
        <xdr:cNvPr id="15549" name="AutoShape 1213" descr="Snipaste_2023-12-05_10-39-31.png">
          <a:extLst>
            <a:ext uri="{FF2B5EF4-FFF2-40B4-BE49-F238E27FC236}">
              <a16:creationId xmlns:a16="http://schemas.microsoft.com/office/drawing/2014/main" id="{00000000-0008-0000-0200-0000BD3C0000}"/>
            </a:ext>
          </a:extLst>
        </xdr:cNvPr>
        <xdr:cNvSpPr>
          <a:spLocks noChangeAspect="1" noChangeArrowheads="1"/>
        </xdr:cNvSpPr>
      </xdr:nvSpPr>
      <xdr:spPr bwMode="auto">
        <a:xfrm>
          <a:off x="1122521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85</xdr:row>
      <xdr:rowOff>0</xdr:rowOff>
    </xdr:from>
    <xdr:to>
      <xdr:col>64</xdr:col>
      <xdr:colOff>304800</xdr:colOff>
      <xdr:row>86</xdr:row>
      <xdr:rowOff>104775</xdr:rowOff>
    </xdr:to>
    <xdr:sp macro="" textlink="">
      <xdr:nvSpPr>
        <xdr:cNvPr id="15550" name="AutoShape 1214" descr="a93e849e84dba7ae6b73febcb3cbc6e.jpg">
          <a:extLst>
            <a:ext uri="{FF2B5EF4-FFF2-40B4-BE49-F238E27FC236}">
              <a16:creationId xmlns:a16="http://schemas.microsoft.com/office/drawing/2014/main" id="{00000000-0008-0000-0200-0000BE3C0000}"/>
            </a:ext>
          </a:extLst>
        </xdr:cNvPr>
        <xdr:cNvSpPr>
          <a:spLocks noChangeAspect="1" noChangeArrowheads="1"/>
        </xdr:cNvSpPr>
      </xdr:nvSpPr>
      <xdr:spPr bwMode="auto">
        <a:xfrm>
          <a:off x="1130236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85</xdr:row>
      <xdr:rowOff>0</xdr:rowOff>
    </xdr:from>
    <xdr:to>
      <xdr:col>68</xdr:col>
      <xdr:colOff>304800</xdr:colOff>
      <xdr:row>86</xdr:row>
      <xdr:rowOff>104775</xdr:rowOff>
    </xdr:to>
    <xdr:sp macro="" textlink="">
      <xdr:nvSpPr>
        <xdr:cNvPr id="15551" name="AutoShape 1215" descr="OMAS capscreen 1.png">
          <a:extLst>
            <a:ext uri="{FF2B5EF4-FFF2-40B4-BE49-F238E27FC236}">
              <a16:creationId xmlns:a16="http://schemas.microsoft.com/office/drawing/2014/main" id="{00000000-0008-0000-0200-0000BF3C0000}"/>
            </a:ext>
          </a:extLst>
        </xdr:cNvPr>
        <xdr:cNvSpPr>
          <a:spLocks noChangeAspect="1" noChangeArrowheads="1"/>
        </xdr:cNvSpPr>
      </xdr:nvSpPr>
      <xdr:spPr bwMode="auto">
        <a:xfrm>
          <a:off x="118386225"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85</xdr:row>
      <xdr:rowOff>0</xdr:rowOff>
    </xdr:from>
    <xdr:to>
      <xdr:col>68</xdr:col>
      <xdr:colOff>619125</xdr:colOff>
      <xdr:row>86</xdr:row>
      <xdr:rowOff>104775</xdr:rowOff>
    </xdr:to>
    <xdr:sp macro="" textlink="">
      <xdr:nvSpPr>
        <xdr:cNvPr id="15552" name="AutoShape 1216" descr="OMAS capscreen 2.png">
          <a:extLst>
            <a:ext uri="{FF2B5EF4-FFF2-40B4-BE49-F238E27FC236}">
              <a16:creationId xmlns:a16="http://schemas.microsoft.com/office/drawing/2014/main" id="{00000000-0008-0000-0200-0000C03C0000}"/>
            </a:ext>
          </a:extLst>
        </xdr:cNvPr>
        <xdr:cNvSpPr>
          <a:spLocks noChangeAspect="1" noChangeArrowheads="1"/>
        </xdr:cNvSpPr>
      </xdr:nvSpPr>
      <xdr:spPr bwMode="auto">
        <a:xfrm>
          <a:off x="118700550" y="1905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88</xdr:row>
      <xdr:rowOff>0</xdr:rowOff>
    </xdr:from>
    <xdr:to>
      <xdr:col>50</xdr:col>
      <xdr:colOff>304800</xdr:colOff>
      <xdr:row>89</xdr:row>
      <xdr:rowOff>104775</xdr:rowOff>
    </xdr:to>
    <xdr:sp macro="" textlink="">
      <xdr:nvSpPr>
        <xdr:cNvPr id="15553" name="AutoShape 1217" descr="建设银行1.png">
          <a:extLst>
            <a:ext uri="{FF2B5EF4-FFF2-40B4-BE49-F238E27FC236}">
              <a16:creationId xmlns:a16="http://schemas.microsoft.com/office/drawing/2014/main" id="{00000000-0008-0000-0200-0000C13C0000}"/>
            </a:ext>
          </a:extLst>
        </xdr:cNvPr>
        <xdr:cNvSpPr>
          <a:spLocks noChangeAspect="1" noChangeArrowheads="1"/>
        </xdr:cNvSpPr>
      </xdr:nvSpPr>
      <xdr:spPr bwMode="auto">
        <a:xfrm>
          <a:off x="6873240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88</xdr:row>
      <xdr:rowOff>0</xdr:rowOff>
    </xdr:from>
    <xdr:to>
      <xdr:col>50</xdr:col>
      <xdr:colOff>619125</xdr:colOff>
      <xdr:row>89</xdr:row>
      <xdr:rowOff>104775</xdr:rowOff>
    </xdr:to>
    <xdr:sp macro="" textlink="">
      <xdr:nvSpPr>
        <xdr:cNvPr id="15554" name="AutoShape 1218" descr="擷取2.PNG">
          <a:extLst>
            <a:ext uri="{FF2B5EF4-FFF2-40B4-BE49-F238E27FC236}">
              <a16:creationId xmlns:a16="http://schemas.microsoft.com/office/drawing/2014/main" id="{00000000-0008-0000-0200-0000C23C0000}"/>
            </a:ext>
          </a:extLst>
        </xdr:cNvPr>
        <xdr:cNvSpPr>
          <a:spLocks noChangeAspect="1" noChangeArrowheads="1"/>
        </xdr:cNvSpPr>
      </xdr:nvSpPr>
      <xdr:spPr bwMode="auto">
        <a:xfrm>
          <a:off x="6904672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88</xdr:row>
      <xdr:rowOff>0</xdr:rowOff>
    </xdr:from>
    <xdr:to>
      <xdr:col>51</xdr:col>
      <xdr:colOff>257175</xdr:colOff>
      <xdr:row>89</xdr:row>
      <xdr:rowOff>104775</xdr:rowOff>
    </xdr:to>
    <xdr:sp macro="" textlink="">
      <xdr:nvSpPr>
        <xdr:cNvPr id="15555" name="AutoShape 1219" descr="擷取4.PNG">
          <a:extLst>
            <a:ext uri="{FF2B5EF4-FFF2-40B4-BE49-F238E27FC236}">
              <a16:creationId xmlns:a16="http://schemas.microsoft.com/office/drawing/2014/main" id="{00000000-0008-0000-0200-0000C33C0000}"/>
            </a:ext>
          </a:extLst>
        </xdr:cNvPr>
        <xdr:cNvSpPr>
          <a:spLocks noChangeAspect="1" noChangeArrowheads="1"/>
        </xdr:cNvSpPr>
      </xdr:nvSpPr>
      <xdr:spPr bwMode="auto">
        <a:xfrm>
          <a:off x="6936105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88</xdr:row>
      <xdr:rowOff>0</xdr:rowOff>
    </xdr:from>
    <xdr:to>
      <xdr:col>51</xdr:col>
      <xdr:colOff>304800</xdr:colOff>
      <xdr:row>89</xdr:row>
      <xdr:rowOff>104775</xdr:rowOff>
    </xdr:to>
    <xdr:sp macro="" textlink="">
      <xdr:nvSpPr>
        <xdr:cNvPr id="15556" name="AutoShape 1220" descr="5284da6c5fb9322d6e50205b8b87376.png">
          <a:extLst>
            <a:ext uri="{FF2B5EF4-FFF2-40B4-BE49-F238E27FC236}">
              <a16:creationId xmlns:a16="http://schemas.microsoft.com/office/drawing/2014/main" id="{00000000-0008-0000-0200-0000C43C0000}"/>
            </a:ext>
          </a:extLst>
        </xdr:cNvPr>
        <xdr:cNvSpPr>
          <a:spLocks noChangeAspect="1" noChangeArrowheads="1"/>
        </xdr:cNvSpPr>
      </xdr:nvSpPr>
      <xdr:spPr bwMode="auto">
        <a:xfrm>
          <a:off x="6940867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88</xdr:row>
      <xdr:rowOff>0</xdr:rowOff>
    </xdr:from>
    <xdr:to>
      <xdr:col>51</xdr:col>
      <xdr:colOff>619125</xdr:colOff>
      <xdr:row>89</xdr:row>
      <xdr:rowOff>104775</xdr:rowOff>
    </xdr:to>
    <xdr:sp macro="" textlink="">
      <xdr:nvSpPr>
        <xdr:cNvPr id="15557" name="AutoShape 1221" descr="30aed5d855cae9cf7638088a698d3d6.png">
          <a:extLst>
            <a:ext uri="{FF2B5EF4-FFF2-40B4-BE49-F238E27FC236}">
              <a16:creationId xmlns:a16="http://schemas.microsoft.com/office/drawing/2014/main" id="{00000000-0008-0000-0200-0000C53C0000}"/>
            </a:ext>
          </a:extLst>
        </xdr:cNvPr>
        <xdr:cNvSpPr>
          <a:spLocks noChangeAspect="1" noChangeArrowheads="1"/>
        </xdr:cNvSpPr>
      </xdr:nvSpPr>
      <xdr:spPr bwMode="auto">
        <a:xfrm>
          <a:off x="6972300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628650</xdr:colOff>
      <xdr:row>88</xdr:row>
      <xdr:rowOff>0</xdr:rowOff>
    </xdr:from>
    <xdr:to>
      <xdr:col>51</xdr:col>
      <xdr:colOff>933450</xdr:colOff>
      <xdr:row>89</xdr:row>
      <xdr:rowOff>104775</xdr:rowOff>
    </xdr:to>
    <xdr:sp macro="" textlink="">
      <xdr:nvSpPr>
        <xdr:cNvPr id="15558" name="AutoShape 1222" descr="e77bc65ee845d26ce92cf229441471f.png">
          <a:extLst>
            <a:ext uri="{FF2B5EF4-FFF2-40B4-BE49-F238E27FC236}">
              <a16:creationId xmlns:a16="http://schemas.microsoft.com/office/drawing/2014/main" id="{00000000-0008-0000-0200-0000C63C0000}"/>
            </a:ext>
          </a:extLst>
        </xdr:cNvPr>
        <xdr:cNvSpPr>
          <a:spLocks noChangeAspect="1" noChangeArrowheads="1"/>
        </xdr:cNvSpPr>
      </xdr:nvSpPr>
      <xdr:spPr bwMode="auto">
        <a:xfrm>
          <a:off x="7003732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88</xdr:row>
      <xdr:rowOff>0</xdr:rowOff>
    </xdr:from>
    <xdr:to>
      <xdr:col>63</xdr:col>
      <xdr:colOff>304800</xdr:colOff>
      <xdr:row>89</xdr:row>
      <xdr:rowOff>104775</xdr:rowOff>
    </xdr:to>
    <xdr:sp macro="" textlink="">
      <xdr:nvSpPr>
        <xdr:cNvPr id="15559" name="AutoShape 1223" descr="擷取3.PNG">
          <a:extLst>
            <a:ext uri="{FF2B5EF4-FFF2-40B4-BE49-F238E27FC236}">
              <a16:creationId xmlns:a16="http://schemas.microsoft.com/office/drawing/2014/main" id="{00000000-0008-0000-0200-0000C73C0000}"/>
            </a:ext>
          </a:extLst>
        </xdr:cNvPr>
        <xdr:cNvSpPr>
          <a:spLocks noChangeAspect="1" noChangeArrowheads="1"/>
        </xdr:cNvSpPr>
      </xdr:nvSpPr>
      <xdr:spPr bwMode="auto">
        <a:xfrm>
          <a:off x="11225212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88</xdr:row>
      <xdr:rowOff>0</xdr:rowOff>
    </xdr:from>
    <xdr:to>
      <xdr:col>63</xdr:col>
      <xdr:colOff>619125</xdr:colOff>
      <xdr:row>89</xdr:row>
      <xdr:rowOff>104775</xdr:rowOff>
    </xdr:to>
    <xdr:sp macro="" textlink="">
      <xdr:nvSpPr>
        <xdr:cNvPr id="15560" name="AutoShape 1224" descr="擷取5.PNG">
          <a:extLst>
            <a:ext uri="{FF2B5EF4-FFF2-40B4-BE49-F238E27FC236}">
              <a16:creationId xmlns:a16="http://schemas.microsoft.com/office/drawing/2014/main" id="{00000000-0008-0000-0200-0000C83C0000}"/>
            </a:ext>
          </a:extLst>
        </xdr:cNvPr>
        <xdr:cNvSpPr>
          <a:spLocks noChangeAspect="1" noChangeArrowheads="1"/>
        </xdr:cNvSpPr>
      </xdr:nvSpPr>
      <xdr:spPr bwMode="auto">
        <a:xfrm>
          <a:off x="11256645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88</xdr:row>
      <xdr:rowOff>0</xdr:rowOff>
    </xdr:from>
    <xdr:to>
      <xdr:col>64</xdr:col>
      <xdr:colOff>161925</xdr:colOff>
      <xdr:row>89</xdr:row>
      <xdr:rowOff>104775</xdr:rowOff>
    </xdr:to>
    <xdr:sp macro="" textlink="">
      <xdr:nvSpPr>
        <xdr:cNvPr id="15561" name="AutoShape 1225" descr="擷取.PNG">
          <a:extLst>
            <a:ext uri="{FF2B5EF4-FFF2-40B4-BE49-F238E27FC236}">
              <a16:creationId xmlns:a16="http://schemas.microsoft.com/office/drawing/2014/main" id="{00000000-0008-0000-0200-0000C93C0000}"/>
            </a:ext>
          </a:extLst>
        </xdr:cNvPr>
        <xdr:cNvSpPr>
          <a:spLocks noChangeAspect="1" noChangeArrowheads="1"/>
        </xdr:cNvSpPr>
      </xdr:nvSpPr>
      <xdr:spPr bwMode="auto">
        <a:xfrm>
          <a:off x="11288077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88</xdr:row>
      <xdr:rowOff>0</xdr:rowOff>
    </xdr:from>
    <xdr:to>
      <xdr:col>64</xdr:col>
      <xdr:colOff>304800</xdr:colOff>
      <xdr:row>89</xdr:row>
      <xdr:rowOff>104775</xdr:rowOff>
    </xdr:to>
    <xdr:sp macro="" textlink="">
      <xdr:nvSpPr>
        <xdr:cNvPr id="15562" name="AutoShape 1226" descr="[for review] Project Accord - poster - v2.jpg">
          <a:extLst>
            <a:ext uri="{FF2B5EF4-FFF2-40B4-BE49-F238E27FC236}">
              <a16:creationId xmlns:a16="http://schemas.microsoft.com/office/drawing/2014/main" id="{00000000-0008-0000-0200-0000CA3C0000}"/>
            </a:ext>
          </a:extLst>
        </xdr:cNvPr>
        <xdr:cNvSpPr>
          <a:spLocks noChangeAspect="1" noChangeArrowheads="1"/>
        </xdr:cNvSpPr>
      </xdr:nvSpPr>
      <xdr:spPr bwMode="auto">
        <a:xfrm>
          <a:off x="11302365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88</xdr:row>
      <xdr:rowOff>0</xdr:rowOff>
    </xdr:from>
    <xdr:to>
      <xdr:col>68</xdr:col>
      <xdr:colOff>304800</xdr:colOff>
      <xdr:row>89</xdr:row>
      <xdr:rowOff>104775</xdr:rowOff>
    </xdr:to>
    <xdr:sp macro="" textlink="">
      <xdr:nvSpPr>
        <xdr:cNvPr id="15563" name="AutoShape 1227" descr="image.png">
          <a:extLst>
            <a:ext uri="{FF2B5EF4-FFF2-40B4-BE49-F238E27FC236}">
              <a16:creationId xmlns:a16="http://schemas.microsoft.com/office/drawing/2014/main" id="{00000000-0008-0000-0200-0000CB3C0000}"/>
            </a:ext>
          </a:extLst>
        </xdr:cNvPr>
        <xdr:cNvSpPr>
          <a:spLocks noChangeAspect="1" noChangeArrowheads="1"/>
        </xdr:cNvSpPr>
      </xdr:nvSpPr>
      <xdr:spPr bwMode="auto">
        <a:xfrm>
          <a:off x="11838622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88</xdr:row>
      <xdr:rowOff>0</xdr:rowOff>
    </xdr:from>
    <xdr:to>
      <xdr:col>68</xdr:col>
      <xdr:colOff>619125</xdr:colOff>
      <xdr:row>89</xdr:row>
      <xdr:rowOff>104775</xdr:rowOff>
    </xdr:to>
    <xdr:sp macro="" textlink="">
      <xdr:nvSpPr>
        <xdr:cNvPr id="15564" name="AutoShape 1228" descr="image.png">
          <a:extLst>
            <a:ext uri="{FF2B5EF4-FFF2-40B4-BE49-F238E27FC236}">
              <a16:creationId xmlns:a16="http://schemas.microsoft.com/office/drawing/2014/main" id="{00000000-0008-0000-0200-0000CC3C0000}"/>
            </a:ext>
          </a:extLst>
        </xdr:cNvPr>
        <xdr:cNvSpPr>
          <a:spLocks noChangeAspect="1" noChangeArrowheads="1"/>
        </xdr:cNvSpPr>
      </xdr:nvSpPr>
      <xdr:spPr bwMode="auto">
        <a:xfrm>
          <a:off x="11870055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88</xdr:row>
      <xdr:rowOff>0</xdr:rowOff>
    </xdr:from>
    <xdr:to>
      <xdr:col>69</xdr:col>
      <xdr:colOff>161925</xdr:colOff>
      <xdr:row>89</xdr:row>
      <xdr:rowOff>104775</xdr:rowOff>
    </xdr:to>
    <xdr:sp macro="" textlink="">
      <xdr:nvSpPr>
        <xdr:cNvPr id="15565" name="AutoShape 1229" descr="image.png">
          <a:extLst>
            <a:ext uri="{FF2B5EF4-FFF2-40B4-BE49-F238E27FC236}">
              <a16:creationId xmlns:a16="http://schemas.microsoft.com/office/drawing/2014/main" id="{00000000-0008-0000-0200-0000CD3C0000}"/>
            </a:ext>
          </a:extLst>
        </xdr:cNvPr>
        <xdr:cNvSpPr>
          <a:spLocks noChangeAspect="1" noChangeArrowheads="1"/>
        </xdr:cNvSpPr>
      </xdr:nvSpPr>
      <xdr:spPr bwMode="auto">
        <a:xfrm>
          <a:off x="11901487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89</xdr:row>
      <xdr:rowOff>0</xdr:rowOff>
    </xdr:from>
    <xdr:to>
      <xdr:col>50</xdr:col>
      <xdr:colOff>304800</xdr:colOff>
      <xdr:row>90</xdr:row>
      <xdr:rowOff>104775</xdr:rowOff>
    </xdr:to>
    <xdr:sp macro="" textlink="">
      <xdr:nvSpPr>
        <xdr:cNvPr id="15566" name="AutoShape 1230" descr="Snipaste_2023-12-05_11-01-49.png">
          <a:extLst>
            <a:ext uri="{FF2B5EF4-FFF2-40B4-BE49-F238E27FC236}">
              <a16:creationId xmlns:a16="http://schemas.microsoft.com/office/drawing/2014/main" id="{00000000-0008-0000-0200-0000CE3C0000}"/>
            </a:ext>
          </a:extLst>
        </xdr:cNvPr>
        <xdr:cNvSpPr>
          <a:spLocks noChangeAspect="1" noChangeArrowheads="1"/>
        </xdr:cNvSpPr>
      </xdr:nvSpPr>
      <xdr:spPr bwMode="auto">
        <a:xfrm>
          <a:off x="6873240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89</xdr:row>
      <xdr:rowOff>0</xdr:rowOff>
    </xdr:from>
    <xdr:to>
      <xdr:col>51</xdr:col>
      <xdr:colOff>304800</xdr:colOff>
      <xdr:row>90</xdr:row>
      <xdr:rowOff>104775</xdr:rowOff>
    </xdr:to>
    <xdr:sp macro="" textlink="">
      <xdr:nvSpPr>
        <xdr:cNvPr id="15567" name="AutoShape 1231" descr="957f40d8ec73577ca202d7dbd526c4f.png">
          <a:extLst>
            <a:ext uri="{FF2B5EF4-FFF2-40B4-BE49-F238E27FC236}">
              <a16:creationId xmlns:a16="http://schemas.microsoft.com/office/drawing/2014/main" id="{00000000-0008-0000-0200-0000CF3C0000}"/>
            </a:ext>
          </a:extLst>
        </xdr:cNvPr>
        <xdr:cNvSpPr>
          <a:spLocks noChangeAspect="1" noChangeArrowheads="1"/>
        </xdr:cNvSpPr>
      </xdr:nvSpPr>
      <xdr:spPr bwMode="auto">
        <a:xfrm>
          <a:off x="694086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89</xdr:row>
      <xdr:rowOff>0</xdr:rowOff>
    </xdr:from>
    <xdr:to>
      <xdr:col>63</xdr:col>
      <xdr:colOff>304800</xdr:colOff>
      <xdr:row>90</xdr:row>
      <xdr:rowOff>104775</xdr:rowOff>
    </xdr:to>
    <xdr:sp macro="" textlink="">
      <xdr:nvSpPr>
        <xdr:cNvPr id="15568" name="AutoShape 1232" descr="Snipaste_2023-12-05_11-01-15.png">
          <a:extLst>
            <a:ext uri="{FF2B5EF4-FFF2-40B4-BE49-F238E27FC236}">
              <a16:creationId xmlns:a16="http://schemas.microsoft.com/office/drawing/2014/main" id="{00000000-0008-0000-0200-0000D03C0000}"/>
            </a:ext>
          </a:extLst>
        </xdr:cNvPr>
        <xdr:cNvSpPr>
          <a:spLocks noChangeAspect="1" noChangeArrowheads="1"/>
        </xdr:cNvSpPr>
      </xdr:nvSpPr>
      <xdr:spPr bwMode="auto">
        <a:xfrm>
          <a:off x="1122521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89</xdr:row>
      <xdr:rowOff>0</xdr:rowOff>
    </xdr:from>
    <xdr:to>
      <xdr:col>64</xdr:col>
      <xdr:colOff>304800</xdr:colOff>
      <xdr:row>90</xdr:row>
      <xdr:rowOff>104775</xdr:rowOff>
    </xdr:to>
    <xdr:sp macro="" textlink="">
      <xdr:nvSpPr>
        <xdr:cNvPr id="15569" name="AutoShape 1233" descr="978181bb81286bfc6306654ef7679f6.jpg">
          <a:extLst>
            <a:ext uri="{FF2B5EF4-FFF2-40B4-BE49-F238E27FC236}">
              <a16:creationId xmlns:a16="http://schemas.microsoft.com/office/drawing/2014/main" id="{00000000-0008-0000-0200-0000D13C0000}"/>
            </a:ext>
          </a:extLst>
        </xdr:cNvPr>
        <xdr:cNvSpPr>
          <a:spLocks noChangeAspect="1" noChangeArrowheads="1"/>
        </xdr:cNvSpPr>
      </xdr:nvSpPr>
      <xdr:spPr bwMode="auto">
        <a:xfrm>
          <a:off x="1130236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89</xdr:row>
      <xdr:rowOff>0</xdr:rowOff>
    </xdr:from>
    <xdr:to>
      <xdr:col>68</xdr:col>
      <xdr:colOff>304800</xdr:colOff>
      <xdr:row>90</xdr:row>
      <xdr:rowOff>104775</xdr:rowOff>
    </xdr:to>
    <xdr:sp macro="" textlink="">
      <xdr:nvSpPr>
        <xdr:cNvPr id="15570" name="AutoShape 1234" descr="OMAS capscreen 2.png">
          <a:extLst>
            <a:ext uri="{FF2B5EF4-FFF2-40B4-BE49-F238E27FC236}">
              <a16:creationId xmlns:a16="http://schemas.microsoft.com/office/drawing/2014/main" id="{00000000-0008-0000-0200-0000D23C0000}"/>
            </a:ext>
          </a:extLst>
        </xdr:cNvPr>
        <xdr:cNvSpPr>
          <a:spLocks noChangeAspect="1" noChangeArrowheads="1"/>
        </xdr:cNvSpPr>
      </xdr:nvSpPr>
      <xdr:spPr bwMode="auto">
        <a:xfrm>
          <a:off x="11838622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89</xdr:row>
      <xdr:rowOff>0</xdr:rowOff>
    </xdr:from>
    <xdr:to>
      <xdr:col>68</xdr:col>
      <xdr:colOff>619125</xdr:colOff>
      <xdr:row>90</xdr:row>
      <xdr:rowOff>104775</xdr:rowOff>
    </xdr:to>
    <xdr:sp macro="" textlink="">
      <xdr:nvSpPr>
        <xdr:cNvPr id="15571" name="AutoShape 1235" descr="OMAS capscreen 1.png">
          <a:extLst>
            <a:ext uri="{FF2B5EF4-FFF2-40B4-BE49-F238E27FC236}">
              <a16:creationId xmlns:a16="http://schemas.microsoft.com/office/drawing/2014/main" id="{00000000-0008-0000-0200-0000D33C0000}"/>
            </a:ext>
          </a:extLst>
        </xdr:cNvPr>
        <xdr:cNvSpPr>
          <a:spLocks noChangeAspect="1" noChangeArrowheads="1"/>
        </xdr:cNvSpPr>
      </xdr:nvSpPr>
      <xdr:spPr bwMode="auto">
        <a:xfrm>
          <a:off x="118700550"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89</xdr:row>
      <xdr:rowOff>0</xdr:rowOff>
    </xdr:from>
    <xdr:to>
      <xdr:col>69</xdr:col>
      <xdr:colOff>161925</xdr:colOff>
      <xdr:row>90</xdr:row>
      <xdr:rowOff>104775</xdr:rowOff>
    </xdr:to>
    <xdr:sp macro="" textlink="">
      <xdr:nvSpPr>
        <xdr:cNvPr id="15572" name="AutoShape 1236" descr="OMAS capscreen 3.png">
          <a:extLst>
            <a:ext uri="{FF2B5EF4-FFF2-40B4-BE49-F238E27FC236}">
              <a16:creationId xmlns:a16="http://schemas.microsoft.com/office/drawing/2014/main" id="{00000000-0008-0000-0200-0000D43C0000}"/>
            </a:ext>
          </a:extLst>
        </xdr:cNvPr>
        <xdr:cNvSpPr>
          <a:spLocks noChangeAspect="1" noChangeArrowheads="1"/>
        </xdr:cNvSpPr>
      </xdr:nvSpPr>
      <xdr:spPr bwMode="auto">
        <a:xfrm>
          <a:off x="119014875" y="19859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90</xdr:row>
      <xdr:rowOff>0</xdr:rowOff>
    </xdr:from>
    <xdr:to>
      <xdr:col>50</xdr:col>
      <xdr:colOff>304800</xdr:colOff>
      <xdr:row>91</xdr:row>
      <xdr:rowOff>104775</xdr:rowOff>
    </xdr:to>
    <xdr:sp macro="" textlink="">
      <xdr:nvSpPr>
        <xdr:cNvPr id="15573" name="AutoShape 1237" descr="JNCJ2.PNG">
          <a:extLst>
            <a:ext uri="{FF2B5EF4-FFF2-40B4-BE49-F238E27FC236}">
              <a16:creationId xmlns:a16="http://schemas.microsoft.com/office/drawing/2014/main" id="{00000000-0008-0000-0200-0000D53C0000}"/>
            </a:ext>
          </a:extLst>
        </xdr:cNvPr>
        <xdr:cNvSpPr>
          <a:spLocks noChangeAspect="1" noChangeArrowheads="1"/>
        </xdr:cNvSpPr>
      </xdr:nvSpPr>
      <xdr:spPr bwMode="auto">
        <a:xfrm>
          <a:off x="68732400"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90</xdr:row>
      <xdr:rowOff>0</xdr:rowOff>
    </xdr:from>
    <xdr:to>
      <xdr:col>51</xdr:col>
      <xdr:colOff>304800</xdr:colOff>
      <xdr:row>91</xdr:row>
      <xdr:rowOff>104775</xdr:rowOff>
    </xdr:to>
    <xdr:sp macro="" textlink="">
      <xdr:nvSpPr>
        <xdr:cNvPr id="15574" name="AutoShape 1238" descr="JNCJ.jpg">
          <a:extLst>
            <a:ext uri="{FF2B5EF4-FFF2-40B4-BE49-F238E27FC236}">
              <a16:creationId xmlns:a16="http://schemas.microsoft.com/office/drawing/2014/main" id="{00000000-0008-0000-0200-0000D63C0000}"/>
            </a:ext>
          </a:extLst>
        </xdr:cNvPr>
        <xdr:cNvSpPr>
          <a:spLocks noChangeAspect="1" noChangeArrowheads="1"/>
        </xdr:cNvSpPr>
      </xdr:nvSpPr>
      <xdr:spPr bwMode="auto">
        <a:xfrm>
          <a:off x="69408675"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90</xdr:row>
      <xdr:rowOff>0</xdr:rowOff>
    </xdr:from>
    <xdr:to>
      <xdr:col>51</xdr:col>
      <xdr:colOff>619125</xdr:colOff>
      <xdr:row>91</xdr:row>
      <xdr:rowOff>104775</xdr:rowOff>
    </xdr:to>
    <xdr:sp macro="" textlink="">
      <xdr:nvSpPr>
        <xdr:cNvPr id="15575" name="AutoShape 1239" descr="JNCJ OMAS.png">
          <a:extLst>
            <a:ext uri="{FF2B5EF4-FFF2-40B4-BE49-F238E27FC236}">
              <a16:creationId xmlns:a16="http://schemas.microsoft.com/office/drawing/2014/main" id="{00000000-0008-0000-0200-0000D73C0000}"/>
            </a:ext>
          </a:extLst>
        </xdr:cNvPr>
        <xdr:cNvSpPr>
          <a:spLocks noChangeAspect="1" noChangeArrowheads="1"/>
        </xdr:cNvSpPr>
      </xdr:nvSpPr>
      <xdr:spPr bwMode="auto">
        <a:xfrm>
          <a:off x="69723000"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90</xdr:row>
      <xdr:rowOff>0</xdr:rowOff>
    </xdr:from>
    <xdr:to>
      <xdr:col>63</xdr:col>
      <xdr:colOff>304800</xdr:colOff>
      <xdr:row>91</xdr:row>
      <xdr:rowOff>104775</xdr:rowOff>
    </xdr:to>
    <xdr:sp macro="" textlink="">
      <xdr:nvSpPr>
        <xdr:cNvPr id="15576" name="AutoShape 1240" descr="JNCJ.PNG">
          <a:extLst>
            <a:ext uri="{FF2B5EF4-FFF2-40B4-BE49-F238E27FC236}">
              <a16:creationId xmlns:a16="http://schemas.microsoft.com/office/drawing/2014/main" id="{00000000-0008-0000-0200-0000D83C0000}"/>
            </a:ext>
          </a:extLst>
        </xdr:cNvPr>
        <xdr:cNvSpPr>
          <a:spLocks noChangeAspect="1" noChangeArrowheads="1"/>
        </xdr:cNvSpPr>
      </xdr:nvSpPr>
      <xdr:spPr bwMode="auto">
        <a:xfrm>
          <a:off x="112252125"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90</xdr:row>
      <xdr:rowOff>0</xdr:rowOff>
    </xdr:from>
    <xdr:to>
      <xdr:col>68</xdr:col>
      <xdr:colOff>304800</xdr:colOff>
      <xdr:row>91</xdr:row>
      <xdr:rowOff>104775</xdr:rowOff>
    </xdr:to>
    <xdr:sp macro="" textlink="">
      <xdr:nvSpPr>
        <xdr:cNvPr id="15577" name="AutoShape 1241" descr="JNCJ OMAS.png">
          <a:extLst>
            <a:ext uri="{FF2B5EF4-FFF2-40B4-BE49-F238E27FC236}">
              <a16:creationId xmlns:a16="http://schemas.microsoft.com/office/drawing/2014/main" id="{00000000-0008-0000-0200-0000D93C0000}"/>
            </a:ext>
          </a:extLst>
        </xdr:cNvPr>
        <xdr:cNvSpPr>
          <a:spLocks noChangeAspect="1" noChangeArrowheads="1"/>
        </xdr:cNvSpPr>
      </xdr:nvSpPr>
      <xdr:spPr bwMode="auto">
        <a:xfrm>
          <a:off x="118386225" y="20059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91</xdr:row>
      <xdr:rowOff>0</xdr:rowOff>
    </xdr:from>
    <xdr:to>
      <xdr:col>50</xdr:col>
      <xdr:colOff>304800</xdr:colOff>
      <xdr:row>92</xdr:row>
      <xdr:rowOff>104775</xdr:rowOff>
    </xdr:to>
    <xdr:sp macro="" textlink="">
      <xdr:nvSpPr>
        <xdr:cNvPr id="15578" name="AutoShape 1242" descr="luqiao2.PNG">
          <a:extLst>
            <a:ext uri="{FF2B5EF4-FFF2-40B4-BE49-F238E27FC236}">
              <a16:creationId xmlns:a16="http://schemas.microsoft.com/office/drawing/2014/main" id="{00000000-0008-0000-0200-0000DA3C0000}"/>
            </a:ext>
          </a:extLst>
        </xdr:cNvPr>
        <xdr:cNvSpPr>
          <a:spLocks noChangeAspect="1" noChangeArrowheads="1"/>
        </xdr:cNvSpPr>
      </xdr:nvSpPr>
      <xdr:spPr bwMode="auto">
        <a:xfrm>
          <a:off x="68732400"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91</xdr:row>
      <xdr:rowOff>0</xdr:rowOff>
    </xdr:from>
    <xdr:to>
      <xdr:col>63</xdr:col>
      <xdr:colOff>304800</xdr:colOff>
      <xdr:row>92</xdr:row>
      <xdr:rowOff>104775</xdr:rowOff>
    </xdr:to>
    <xdr:sp macro="" textlink="">
      <xdr:nvSpPr>
        <xdr:cNvPr id="15579" name="AutoShape 1243" descr="luqiao1.PNG">
          <a:extLst>
            <a:ext uri="{FF2B5EF4-FFF2-40B4-BE49-F238E27FC236}">
              <a16:creationId xmlns:a16="http://schemas.microsoft.com/office/drawing/2014/main" id="{00000000-0008-0000-0200-0000DB3C0000}"/>
            </a:ext>
          </a:extLst>
        </xdr:cNvPr>
        <xdr:cNvSpPr>
          <a:spLocks noChangeAspect="1" noChangeArrowheads="1"/>
        </xdr:cNvSpPr>
      </xdr:nvSpPr>
      <xdr:spPr bwMode="auto">
        <a:xfrm>
          <a:off x="112252125"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91</xdr:row>
      <xdr:rowOff>0</xdr:rowOff>
    </xdr:from>
    <xdr:to>
      <xdr:col>64</xdr:col>
      <xdr:colOff>304800</xdr:colOff>
      <xdr:row>92</xdr:row>
      <xdr:rowOff>104775</xdr:rowOff>
    </xdr:to>
    <xdr:sp macro="" textlink="">
      <xdr:nvSpPr>
        <xdr:cNvPr id="15580" name="AutoShape 1244" descr="cd9465106f0bf4960f09073fa593769b.jpg">
          <a:extLst>
            <a:ext uri="{FF2B5EF4-FFF2-40B4-BE49-F238E27FC236}">
              <a16:creationId xmlns:a16="http://schemas.microsoft.com/office/drawing/2014/main" id="{00000000-0008-0000-0200-0000DC3C0000}"/>
            </a:ext>
          </a:extLst>
        </xdr:cNvPr>
        <xdr:cNvSpPr>
          <a:spLocks noChangeAspect="1" noChangeArrowheads="1"/>
        </xdr:cNvSpPr>
      </xdr:nvSpPr>
      <xdr:spPr bwMode="auto">
        <a:xfrm>
          <a:off x="113023650"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91</xdr:row>
      <xdr:rowOff>0</xdr:rowOff>
    </xdr:from>
    <xdr:to>
      <xdr:col>68</xdr:col>
      <xdr:colOff>304800</xdr:colOff>
      <xdr:row>92</xdr:row>
      <xdr:rowOff>104775</xdr:rowOff>
    </xdr:to>
    <xdr:sp macro="" textlink="">
      <xdr:nvSpPr>
        <xdr:cNvPr id="15581" name="AutoShape 1245" descr="image.png">
          <a:extLst>
            <a:ext uri="{FF2B5EF4-FFF2-40B4-BE49-F238E27FC236}">
              <a16:creationId xmlns:a16="http://schemas.microsoft.com/office/drawing/2014/main" id="{00000000-0008-0000-0200-0000DD3C0000}"/>
            </a:ext>
          </a:extLst>
        </xdr:cNvPr>
        <xdr:cNvSpPr>
          <a:spLocks noChangeAspect="1" noChangeArrowheads="1"/>
        </xdr:cNvSpPr>
      </xdr:nvSpPr>
      <xdr:spPr bwMode="auto">
        <a:xfrm>
          <a:off x="118386225"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92</xdr:row>
      <xdr:rowOff>0</xdr:rowOff>
    </xdr:from>
    <xdr:to>
      <xdr:col>50</xdr:col>
      <xdr:colOff>304800</xdr:colOff>
      <xdr:row>93</xdr:row>
      <xdr:rowOff>104775</xdr:rowOff>
    </xdr:to>
    <xdr:sp macro="" textlink="">
      <xdr:nvSpPr>
        <xdr:cNvPr id="15582" name="AutoShape 1246" descr="yunlai2.PNG">
          <a:extLst>
            <a:ext uri="{FF2B5EF4-FFF2-40B4-BE49-F238E27FC236}">
              <a16:creationId xmlns:a16="http://schemas.microsoft.com/office/drawing/2014/main" id="{00000000-0008-0000-0200-0000DE3C0000}"/>
            </a:ext>
          </a:extLst>
        </xdr:cNvPr>
        <xdr:cNvSpPr>
          <a:spLocks noChangeAspect="1" noChangeArrowheads="1"/>
        </xdr:cNvSpPr>
      </xdr:nvSpPr>
      <xdr:spPr bwMode="auto">
        <a:xfrm>
          <a:off x="68732400" y="20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92</xdr:row>
      <xdr:rowOff>0</xdr:rowOff>
    </xdr:from>
    <xdr:to>
      <xdr:col>63</xdr:col>
      <xdr:colOff>304800</xdr:colOff>
      <xdr:row>93</xdr:row>
      <xdr:rowOff>104775</xdr:rowOff>
    </xdr:to>
    <xdr:sp macro="" textlink="">
      <xdr:nvSpPr>
        <xdr:cNvPr id="15583" name="AutoShape 1247" descr="yunlai.PNG">
          <a:extLst>
            <a:ext uri="{FF2B5EF4-FFF2-40B4-BE49-F238E27FC236}">
              <a16:creationId xmlns:a16="http://schemas.microsoft.com/office/drawing/2014/main" id="{00000000-0008-0000-0200-0000DF3C0000}"/>
            </a:ext>
          </a:extLst>
        </xdr:cNvPr>
        <xdr:cNvSpPr>
          <a:spLocks noChangeAspect="1" noChangeArrowheads="1"/>
        </xdr:cNvSpPr>
      </xdr:nvSpPr>
      <xdr:spPr bwMode="auto">
        <a:xfrm>
          <a:off x="112252125" y="20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92</xdr:row>
      <xdr:rowOff>0</xdr:rowOff>
    </xdr:from>
    <xdr:to>
      <xdr:col>64</xdr:col>
      <xdr:colOff>304800</xdr:colOff>
      <xdr:row>93</xdr:row>
      <xdr:rowOff>104775</xdr:rowOff>
    </xdr:to>
    <xdr:sp macro="" textlink="">
      <xdr:nvSpPr>
        <xdr:cNvPr id="15584" name="AutoShape 1248" descr="8bf5468292879b3ebc790e08582fb6b.jpg">
          <a:extLst>
            <a:ext uri="{FF2B5EF4-FFF2-40B4-BE49-F238E27FC236}">
              <a16:creationId xmlns:a16="http://schemas.microsoft.com/office/drawing/2014/main" id="{00000000-0008-0000-0200-0000E03C0000}"/>
            </a:ext>
          </a:extLst>
        </xdr:cNvPr>
        <xdr:cNvSpPr>
          <a:spLocks noChangeAspect="1" noChangeArrowheads="1"/>
        </xdr:cNvSpPr>
      </xdr:nvSpPr>
      <xdr:spPr bwMode="auto">
        <a:xfrm>
          <a:off x="113023650" y="20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92</xdr:row>
      <xdr:rowOff>0</xdr:rowOff>
    </xdr:from>
    <xdr:to>
      <xdr:col>68</xdr:col>
      <xdr:colOff>304800</xdr:colOff>
      <xdr:row>93</xdr:row>
      <xdr:rowOff>104775</xdr:rowOff>
    </xdr:to>
    <xdr:sp macro="" textlink="">
      <xdr:nvSpPr>
        <xdr:cNvPr id="15585" name="AutoShape 1249" descr="image.png">
          <a:extLst>
            <a:ext uri="{FF2B5EF4-FFF2-40B4-BE49-F238E27FC236}">
              <a16:creationId xmlns:a16="http://schemas.microsoft.com/office/drawing/2014/main" id="{00000000-0008-0000-0200-0000E13C0000}"/>
            </a:ext>
          </a:extLst>
        </xdr:cNvPr>
        <xdr:cNvSpPr>
          <a:spLocks noChangeAspect="1" noChangeArrowheads="1"/>
        </xdr:cNvSpPr>
      </xdr:nvSpPr>
      <xdr:spPr bwMode="auto">
        <a:xfrm>
          <a:off x="118386225" y="20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93</xdr:row>
      <xdr:rowOff>0</xdr:rowOff>
    </xdr:from>
    <xdr:to>
      <xdr:col>50</xdr:col>
      <xdr:colOff>304800</xdr:colOff>
      <xdr:row>94</xdr:row>
      <xdr:rowOff>104775</xdr:rowOff>
    </xdr:to>
    <xdr:sp macro="" textlink="">
      <xdr:nvSpPr>
        <xdr:cNvPr id="15586" name="AutoShape 1250" descr="ZQCNY2.PNG">
          <a:extLst>
            <a:ext uri="{FF2B5EF4-FFF2-40B4-BE49-F238E27FC236}">
              <a16:creationId xmlns:a16="http://schemas.microsoft.com/office/drawing/2014/main" id="{00000000-0008-0000-0200-0000E23C0000}"/>
            </a:ext>
          </a:extLst>
        </xdr:cNvPr>
        <xdr:cNvSpPr>
          <a:spLocks noChangeAspect="1" noChangeArrowheads="1"/>
        </xdr:cNvSpPr>
      </xdr:nvSpPr>
      <xdr:spPr bwMode="auto">
        <a:xfrm>
          <a:off x="68732400"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93</xdr:row>
      <xdr:rowOff>0</xdr:rowOff>
    </xdr:from>
    <xdr:to>
      <xdr:col>63</xdr:col>
      <xdr:colOff>304800</xdr:colOff>
      <xdr:row>94</xdr:row>
      <xdr:rowOff>104775</xdr:rowOff>
    </xdr:to>
    <xdr:sp macro="" textlink="">
      <xdr:nvSpPr>
        <xdr:cNvPr id="15587" name="AutoShape 1251" descr="ZQCNY1.PNG">
          <a:extLst>
            <a:ext uri="{FF2B5EF4-FFF2-40B4-BE49-F238E27FC236}">
              <a16:creationId xmlns:a16="http://schemas.microsoft.com/office/drawing/2014/main" id="{00000000-0008-0000-0200-0000E33C0000}"/>
            </a:ext>
          </a:extLst>
        </xdr:cNvPr>
        <xdr:cNvSpPr>
          <a:spLocks noChangeAspect="1" noChangeArrowheads="1"/>
        </xdr:cNvSpPr>
      </xdr:nvSpPr>
      <xdr:spPr bwMode="auto">
        <a:xfrm>
          <a:off x="1122521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93</xdr:row>
      <xdr:rowOff>0</xdr:rowOff>
    </xdr:from>
    <xdr:to>
      <xdr:col>68</xdr:col>
      <xdr:colOff>304800</xdr:colOff>
      <xdr:row>94</xdr:row>
      <xdr:rowOff>104775</xdr:rowOff>
    </xdr:to>
    <xdr:sp macro="" textlink="">
      <xdr:nvSpPr>
        <xdr:cNvPr id="15588" name="AutoShape 1252" descr="image.png">
          <a:extLst>
            <a:ext uri="{FF2B5EF4-FFF2-40B4-BE49-F238E27FC236}">
              <a16:creationId xmlns:a16="http://schemas.microsoft.com/office/drawing/2014/main" id="{00000000-0008-0000-0200-0000E43C0000}"/>
            </a:ext>
          </a:extLst>
        </xdr:cNvPr>
        <xdr:cNvSpPr>
          <a:spLocks noChangeAspect="1" noChangeArrowheads="1"/>
        </xdr:cNvSpPr>
      </xdr:nvSpPr>
      <xdr:spPr bwMode="auto">
        <a:xfrm>
          <a:off x="118386225" y="20659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62404</xdr:colOff>
      <xdr:row>3</xdr:row>
      <xdr:rowOff>182393</xdr:rowOff>
    </xdr:from>
    <xdr:to>
      <xdr:col>9</xdr:col>
      <xdr:colOff>498112</xdr:colOff>
      <xdr:row>7</xdr:row>
      <xdr:rowOff>70262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7766" y="778212"/>
          <a:ext cx="3483708" cy="718773"/>
        </a:xfrm>
        <a:prstGeom prst="rect">
          <a:avLst/>
        </a:prstGeom>
      </xdr:spPr>
    </xdr:pic>
    <xdr:clientData/>
  </xdr:twoCellAnchor>
  <xdr:twoCellAnchor editAs="oneCell">
    <xdr:from>
      <xdr:col>5</xdr:col>
      <xdr:colOff>56258</xdr:colOff>
      <xdr:row>10</xdr:row>
      <xdr:rowOff>68712</xdr:rowOff>
    </xdr:from>
    <xdr:to>
      <xdr:col>12</xdr:col>
      <xdr:colOff>131416</xdr:colOff>
      <xdr:row>16</xdr:row>
      <xdr:rowOff>76632</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341620" y="2091255"/>
          <a:ext cx="5409158" cy="1199558"/>
        </a:xfrm>
        <a:prstGeom prst="rect">
          <a:avLst/>
        </a:prstGeom>
      </xdr:spPr>
    </xdr:pic>
    <xdr:clientData/>
  </xdr:twoCellAnchor>
  <xdr:twoCellAnchor editAs="oneCell">
    <xdr:from>
      <xdr:col>5</xdr:col>
      <xdr:colOff>136771</xdr:colOff>
      <xdr:row>18</xdr:row>
      <xdr:rowOff>32001</xdr:rowOff>
    </xdr:from>
    <xdr:to>
      <xdr:col>11</xdr:col>
      <xdr:colOff>396620</xdr:colOff>
      <xdr:row>23</xdr:row>
      <xdr:rowOff>122568</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22133" y="3643395"/>
          <a:ext cx="4831849" cy="1083599"/>
        </a:xfrm>
        <a:prstGeom prst="rect">
          <a:avLst/>
        </a:prstGeom>
      </xdr:spPr>
    </xdr:pic>
    <xdr:clientData/>
  </xdr:twoCellAnchor>
  <xdr:twoCellAnchor editAs="oneCell">
    <xdr:from>
      <xdr:col>5</xdr:col>
      <xdr:colOff>104361</xdr:colOff>
      <xdr:row>25</xdr:row>
      <xdr:rowOff>83988</xdr:rowOff>
    </xdr:from>
    <xdr:to>
      <xdr:col>15</xdr:col>
      <xdr:colOff>709606</xdr:colOff>
      <xdr:row>34</xdr:row>
      <xdr:rowOff>61567</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89723" y="5085626"/>
          <a:ext cx="8225245" cy="17650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18</xdr:col>
      <xdr:colOff>512064</xdr:colOff>
      <xdr:row>52</xdr:row>
      <xdr:rowOff>103619</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0" y="923925"/>
          <a:ext cx="18285714" cy="92476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893885</xdr:colOff>
      <xdr:row>0</xdr:row>
      <xdr:rowOff>51289</xdr:rowOff>
    </xdr:from>
    <xdr:to>
      <xdr:col>5</xdr:col>
      <xdr:colOff>1469281</xdr:colOff>
      <xdr:row>2</xdr:row>
      <xdr:rowOff>36635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34808" y="51289"/>
          <a:ext cx="575396" cy="571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0</xdr:rowOff>
        </xdr:from>
        <xdr:to>
          <xdr:col>4</xdr:col>
          <xdr:colOff>914400</xdr:colOff>
          <xdr:row>0</xdr:row>
          <xdr:rowOff>657225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700-000005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2. Paste data to 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9525</xdr:rowOff>
        </xdr:from>
        <xdr:to>
          <xdr:col>1</xdr:col>
          <xdr:colOff>2457450</xdr:colOff>
          <xdr:row>0</xdr:row>
          <xdr:rowOff>685800</xdr:rowOff>
        </xdr:to>
        <xdr:sp macro="" textlink="">
          <xdr:nvSpPr>
            <xdr:cNvPr id="13318" name="CommandButton1" hidden="1">
              <a:extLst>
                <a:ext uri="{63B3BB69-23CF-44E3-9099-C40C66FF867C}">
                  <a14:compatExt spid="_x0000_s13318"/>
                </a:ext>
                <a:ext uri="{FF2B5EF4-FFF2-40B4-BE49-F238E27FC236}">
                  <a16:creationId xmlns:a16="http://schemas.microsoft.com/office/drawing/2014/main" id="{00000000-0008-0000-07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134471</xdr:colOff>
      <xdr:row>3</xdr:row>
      <xdr:rowOff>67235</xdr:rowOff>
    </xdr:from>
    <xdr:to>
      <xdr:col>9</xdr:col>
      <xdr:colOff>324971</xdr:colOff>
      <xdr:row>6</xdr:row>
      <xdr:rowOff>11205</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0040471" y="67235"/>
          <a:ext cx="3888441" cy="45944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800"/>
            <a:t>如更改</a:t>
          </a:r>
          <a:r>
            <a:rPr lang="en-US" altLang="zh-CN" sz="1800"/>
            <a:t>Column</a:t>
          </a:r>
          <a:r>
            <a:rPr lang="zh-CN" altLang="en-US" sz="1800"/>
            <a:t>顺序，请通知团队</a:t>
          </a:r>
          <a:endParaRPr lang="en-US" sz="18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1.215\dcm$\Bloomberg%20Conne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IN Input"/>
      <sheetName val="Coded"/>
      <sheetName val="Rating Correspondence Table"/>
      <sheetName val="Fx (if ISIN is not available)"/>
      <sheetName val="Graphs"/>
      <sheetName val="Tables"/>
      <sheetName val="Bloomberg Connector"/>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dt" displayName="tbl_dt" ref="F1:G2" totalsRowShown="0" headerRowDxfId="183" dataDxfId="182">
  <autoFilter ref="F1:G2" xr:uid="{00000000-0009-0000-0100-000001000000}">
    <filterColumn colId="0" hiddenButton="1"/>
    <filterColumn colId="1" hiddenButton="1"/>
  </autoFilter>
  <tableColumns count="2">
    <tableColumn id="1" xr3:uid="{00000000-0010-0000-0000-000001000000}" name="WeeklyDate" dataDxfId="181"/>
    <tableColumn id="2" xr3:uid="{00000000-0010-0000-0000-000002000000}" name="WeeklyStart" dataDxfId="180">
      <calculatedColumnFormula>tbl_dt[WeeklyDate]-7</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_发行品种" displayName="Table_发行品种" ref="B29:B52" totalsRowShown="0">
  <autoFilter ref="B29:B52" xr:uid="{00000000-0009-0000-0100-000006000000}"/>
  <tableColumns count="1">
    <tableColumn id="1" xr3:uid="{00000000-0010-0000-0100-000001000000}" name="发行品种"/>
  </tableColumns>
  <tableStyleInfo name="Qry Sourc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_dd_bocomdeal" displayName="tbl_dd_bocomdeal" ref="B55:B59" totalsRowShown="0">
  <autoFilter ref="B55:B59" xr:uid="{00000000-0009-0000-0100-000009000000}"/>
  <tableColumns count="1">
    <tableColumn id="1" xr3:uid="{00000000-0010-0000-0200-000001000000}" name="BOCOM DEAL"/>
  </tableColumns>
  <tableStyleInfo name="Qry Sourc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bl_DateParameter" displayName="tbl_DateParameter" ref="H1:L2" totalsRowShown="0" headerRowDxfId="179" dataDxfId="178">
  <autoFilter ref="H1:L2" xr:uid="{00000000-0009-0000-0100-00000B000000}"/>
  <tableColumns count="5">
    <tableColumn id="1" xr3:uid="{00000000-0010-0000-0300-000001000000}" name="Start date" dataDxfId="177">
      <calculatedColumnFormula>tbl_dt[WeeklyStart]-3</calculatedColumnFormula>
    </tableColumn>
    <tableColumn id="2" xr3:uid="{00000000-0010-0000-0300-000002000000}" name="End date" dataDxfId="176">
      <calculatedColumnFormula>tbl_dt[WeeklyDate]-3</calculatedColumnFormula>
    </tableColumn>
    <tableColumn id="3" xr3:uid="{00000000-0010-0000-0300-000003000000}" name="1 week before" dataDxfId="175">
      <calculatedColumnFormula>I2-7</calculatedColumnFormula>
    </tableColumn>
    <tableColumn id="4" xr3:uid="{00000000-0010-0000-0300-000004000000}" name="Start of year" dataDxfId="174">
      <calculatedColumnFormula>"1/1/"&amp;YEAR(I2)</calculatedColumnFormula>
    </tableColumn>
    <tableColumn id="5" xr3:uid="{00000000-0010-0000-0300-000005000000}" name="1 year before " dataDxfId="173">
      <calculatedColumnFormula>tbl_DateParameter[End date]-365</calculatedColumnFormula>
    </tableColum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1:B7" totalsRowShown="0">
  <autoFilter ref="A1:B7" xr:uid="{00000000-0009-0000-0100-000004000000}">
    <filterColumn colId="0" hiddenButton="1"/>
    <filterColumn colId="1" hiddenButton="1"/>
  </autoFilter>
  <tableColumns count="2">
    <tableColumn id="1" xr3:uid="{00000000-0010-0000-0400-000001000000}" name="过往3个月新发交易簿记情况"/>
    <tableColumn id="2" xr3:uid="{00000000-0010-0000-0400-000002000000}" name="bps"/>
  </tableColumns>
  <tableStyleInfo name="Qry Sourc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bl_dmi_isin" displayName="tbl_dmi_isin" ref="A3:Z313" totalsRowShown="0" headerRowDxfId="172" dataDxfId="171">
  <autoFilter ref="A3:Z313" xr:uid="{00000000-0009-0000-0100-000002000000}">
    <filterColumn colId="0" hiddenButton="1"/>
    <filterColumn colId="1" hiddenButton="1"/>
    <filterColumn colId="2" hiddenButton="1"/>
    <filterColumn colId="4" hiddenButton="1"/>
    <filterColumn colId="5" hiddenButton="1"/>
    <filterColumn colId="6" hiddenButton="1"/>
    <filterColumn colId="7" hiddenButton="1"/>
    <filterColumn colId="9" hiddenButton="1"/>
    <filterColumn colId="10" hiddenButton="1"/>
    <filterColumn colId="11" hiddenButton="1"/>
  </autoFilter>
  <sortState ref="A4:Y313">
    <sortCondition ref="V3:V313"/>
  </sortState>
  <tableColumns count="26">
    <tableColumn id="14" xr3:uid="{00000000-0010-0000-0500-00000E000000}" name="Index" dataDxfId="170"/>
    <tableColumn id="15" xr3:uid="{00000000-0010-0000-0500-00000F000000}" name="定价日" dataDxfId="169">
      <calculatedColumnFormula>IF(tbl_dmi_isin[[#This Row],[Index]]&gt;$A$2,"",TEXT(INDEX(美元债一级!$A$2:$BO$32,tbl_dmi_isin[[#This Row],[Index]]+1,MATCH(B$2,美元债一级!$2:$2,0)),"yyyy/mm/dd"))</calculatedColumnFormula>
    </tableColumn>
    <tableColumn id="1" xr3:uid="{00000000-0010-0000-0500-000001000000}" name="ISIN" dataDxfId="168">
      <calculatedColumnFormula>IF(tbl_dmi_isin[[#This Row],[Index]]&gt;$A$2,"",INDEX(美元债一级!$A$2:$BO$32,tbl_dmi_isin[[#This Row],[Index]]+1,MATCH(C$2,美元债一级!$2:$2,0)))</calculatedColumnFormula>
    </tableColumn>
    <tableColumn id="23" xr3:uid="{00000000-0010-0000-0500-000017000000}" name="信用主体" dataDxfId="167">
      <calculatedColumnFormula>IF(tbl_dmi_isin[[#This Row],[Index]]&gt;$A$2,"",INDEX(美元债一级!$A$2:$BO$32,tbl_dmi_isin[[#This Row],[Index]]+1,MATCH(D$2,美元债一级!$2:$2,0)))</calculatedColumnFormula>
    </tableColumn>
    <tableColumn id="2" xr3:uid="{00000000-0010-0000-0500-000002000000}" name="Check" dataDxfId="166">
      <calculatedColumnFormula>TEXT(tbl_dmi_isin[[#This Row],[定价日]],"YYMMDD")&amp;tbl_dmi_isin[[#This Row],[ISIN]]</calculatedColumnFormula>
    </tableColumn>
    <tableColumn id="13" xr3:uid="{00000000-0010-0000-0500-00000D000000}" name="补充OMAS updates" dataDxfId="165"/>
    <tableColumn id="5" xr3:uid="{00000000-0010-0000-0500-000005000000}" name="发行评级" dataDxfId="164">
      <calculatedColumnFormula>IF(tbl_dmi_isin[[#This Row],[Index]]&gt;$A$2,"",INDEX(Corp_value!$A$1:$EC$2998,MATCH(tbl_dmi_isin[[#This Row],[ISIN]],Corp_value!$B:$B,0),MATCH(G$2,Corp_value!$1:$1,0)))</calculatedColumnFormula>
    </tableColumn>
    <tableColumn id="6" xr3:uid="{00000000-0010-0000-0500-000006000000}" name="发行人注册地" dataDxfId="163">
      <calculatedColumnFormula>IF(tbl_dmi_isin[[#This Row],[Index]]&gt;$A$2,"",INDEX(Corp_value!$A$1:$EC$2998,MATCH(tbl_dmi_isin[[#This Row],[ISIN]],Corp_value!$B:$B,0),MATCH(H$2,Corp_value!$1:$1,0)))</calculatedColumnFormula>
    </tableColumn>
    <tableColumn id="3" xr3:uid="{00000000-0010-0000-0500-000003000000}" name="发行人主上市地" dataDxfId="162">
      <calculatedColumnFormula>IF(tbl_dmi_isin[[#This Row],[Index]]&gt;$A$2,"",IF(INDEX(Corp_value!$A$1:$EC$2998,MATCH(tbl_dmi_isin[[#This Row],[ISIN]],Corp_value!$B:$B,0),MATCH(I$2,Corp_value!$1:$1,0))="--","",INDEX(Corp_value!$A$1:$EC$2998,MATCH(tbl_dmi_isin[[#This Row],[ISIN]],Corp_value!$B:$B,0),MATCH(I$2,Corp_value!$1:$1,0))))</calculatedColumnFormula>
    </tableColumn>
    <tableColumn id="7" xr3:uid="{00000000-0010-0000-0500-000007000000}" name="主体评级" dataDxfId="161">
      <calculatedColumnFormula>IF(tbl_dmi_isin[[#This Row],[Index]]&gt;$A$2,"",INDEX(Corp_value!$A$1:$EC$2998,MATCH(tbl_dmi_isin[[#This Row],[ISIN]],Corp_value!$B:$B,0),MATCH(J$2,Corp_value!$1:$1,0)))</calculatedColumnFormula>
    </tableColumn>
    <tableColumn id="4" xr3:uid="{00000000-0010-0000-0500-000004000000}" name="定价息差" dataDxfId="160">
      <calculatedColumnFormula>IF(tbl_dmi_isin[[#This Row],[Index]]&gt;$A$2,"",INDEX(Corp_value!$A$1:$EC$2998,MATCH(tbl_dmi_isin[[#This Row],[ISIN]],Corp_value!$B:$B,0),MATCH(K$2,Corp_value!$1:$1,0)))</calculatedColumnFormula>
    </tableColumn>
    <tableColumn id="9" xr3:uid="{00000000-0010-0000-0500-000009000000}" name="计息基准" dataDxfId="159">
      <calculatedColumnFormula>IF(tbl_dmi_isin[[#This Row],[Index]]&gt;$A$2,"",IF(INDEX(Corp_value!$A$1:$EC$2998,MATCH(tbl_dmi_isin[[#This Row],[ISIN]],Corp_value!$B:$B,0),MATCH(L$2,Corp_value!$1:$1,0))="--","",INDEX(Corp_value!$A$1:$EC$2998,MATCH(tbl_dmi_isin[[#This Row],[ISIN]],Corp_value!$B:$B,0),MATCH(L$2,Corp_value!$1:$1,0))))</calculatedColumnFormula>
    </tableColumn>
    <tableColumn id="10" xr3:uid="{00000000-0010-0000-0500-00000A000000}" name="发行人" dataDxfId="158">
      <calculatedColumnFormula>IF(tbl_dmi_isin[[#This Row],[Index]]&gt;$A$2,"",INDEX(Corp_value!$A$1:$EC$2998,MATCH(tbl_dmi_isin[[#This Row],[ISIN]],Corp_value!$B:$B,0),MATCH(M$2,Corp_value!$1:$1,0)))</calculatedColumnFormula>
    </tableColumn>
    <tableColumn id="11" xr3:uid="{00000000-0010-0000-0500-00000B000000}" name="担保人" dataDxfId="157">
      <calculatedColumnFormula>IF(tbl_dmi_isin[[#This Row],[Index]]&gt;$A$2,"",IF(INDEX(Corp_value!$A$1:$EC$2998,MATCH(tbl_dmi_isin[[#This Row],[ISIN]],Corp_value!$B:$B,0),MATCH(N$2,Corp_value!$1:$1,0))="--","",INDEX(Corp_value!$A$1:$EC$2998,MATCH(tbl_dmi_isin[[#This Row],[ISIN]],Corp_value!$B:$B,0),MATCH(N$2,Corp_value!$1:$1,0))))</calculatedColumnFormula>
    </tableColumn>
    <tableColumn id="12" xr3:uid="{00000000-0010-0000-0500-00000C000000}" name="维好协议提供者" dataDxfId="156">
      <calculatedColumnFormula>IF(tbl_dmi_isin[[#This Row],[Index]]&gt;$A$2,"",INDEX(Corp_value!$A$1:$EC$2998,MATCH(tbl_dmi_isin[[#This Row],[ISIN]],Corp_value!$B:$B,0),MATCH(O$2,Corp_value!$1:$1,0)))</calculatedColumnFormula>
    </tableColumn>
    <tableColumn id="17" xr3:uid="{00000000-0010-0000-0500-000011000000}" name="起息日期" dataDxfId="155">
      <calculatedColumnFormula>IF(tbl_dmi_isin[[#This Row],[Index]]&gt;$A$2,"",TEXT(INDEX(Corp_value!$A$1:$EC$2998,MATCH(tbl_dmi_isin[[#This Row],[ISIN]],Corp_value!$B:$B,0),MATCH(P$2,Corp_value!$1:$1,0)),"yyyy/mm/dd"))</calculatedColumnFormula>
    </tableColumn>
    <tableColumn id="18" xr3:uid="{00000000-0010-0000-0500-000012000000}" name="兑付日" dataDxfId="154">
      <calculatedColumnFormula>IF(tbl_dmi_isin[[#This Row],[Index]]&gt;$A$2,"",INDEX(美元债一级!$A$2:$BO$32,tbl_dmi_isin[[#This Row],[Index]]+1,MATCH(Q$2,美元债一级!$2:$2,0)))</calculatedColumnFormula>
    </tableColumn>
    <tableColumn id="19" xr3:uid="{00000000-0010-0000-0500-000013000000}" name="行权兑付日" dataDxfId="153">
      <calculatedColumnFormula>IF(tbl_dmi_isin[[#This Row],[Index]]&gt;$A$2,"",IF(TEXT(INDEX(Corp_value!$A$1:$EC$2998,MATCH(tbl_dmi_isin[[#This Row],[ISIN]],Corp_value!$B:$B,0),MATCH(R$2,Corp_value!$1:$1,0)),"yyyy/mm/dd")="--","",TEXT(INDEX(Corp_value!$A$1:$EC$2998,MATCH(tbl_dmi_isin[[#This Row],[ISIN]],Corp_value!$B:$B,0),MATCH(R$2,Corp_value!$1:$1,0)),"yyyy/mm/dd")))</calculatedColumnFormula>
    </tableColumn>
    <tableColumn id="20" xr3:uid="{00000000-0010-0000-0500-000014000000}" name="票息" dataDxfId="152">
      <calculatedColumnFormula>IF(tbl_dmi_isin[[#This Row],[Index]]&gt;$A$2,"",INDEX(Corp_value!$A$1:$EC$2998,MATCH(tbl_dmi_isin[[#This Row],[ISIN]],Corp_value!$B:$B,0),MATCH(S$2,Corp_value!$1:$1,0)))</calculatedColumnFormula>
    </tableColumn>
    <tableColumn id="21" xr3:uid="{00000000-0010-0000-0500-000015000000}" name="货币" dataDxfId="151">
      <calculatedColumnFormula>IF(tbl_dmi_isin[[#This Row],[Index]]&gt;$A$2,"",INDEX(美元债一级!$A$2:$BO$32,tbl_dmi_isin[[#This Row],[Index]]+1,MATCH(T$2,美元债一级!$2:$2,0)))</calculatedColumnFormula>
    </tableColumn>
    <tableColumn id="24" xr3:uid="{00000000-0010-0000-0500-000018000000}" name="发行价格" dataDxfId="150">
      <calculatedColumnFormula>IF(tbl_dmi_isin[[#This Row],[Index]]&gt;$A$2,"",IF(INDEX(Corp_value!$A$1:$EC$2998,MATCH(tbl_dmi_isin[[#This Row],[ISIN]],Corp_value!$B:$B,0),MATCH(U$2,Corp_value!$1:$1,0))="--","",INDEX(Corp_value!$A$1:$EC$2998,MATCH(tbl_dmi_isin[[#This Row],[ISIN]],Corp_value!$B:$B,0),MATCH(U$2,Corp_value!$1:$1,0))))</calculatedColumnFormula>
    </tableColumn>
    <tableColumn id="22" xr3:uid="{00000000-0010-0000-0500-000016000000}" name="发行规模(亿)" dataDxfId="149">
      <calculatedColumnFormula>IF(tbl_dmi_isin[[#This Row],[Index]]&gt;$A$2,"",INDEX(美元债一级!$A$2:$BO$32,tbl_dmi_isin[[#This Row],[Index]]+1,MATCH(V$2,美元债一级!$2:$2,0)))</calculatedColumnFormula>
    </tableColumn>
    <tableColumn id="27" xr3:uid="{00000000-0010-0000-0500-00001B000000}" name="Ticker_ParentCo" dataDxfId="148">
      <calculatedColumnFormula>IF(tbl_dmi_isin[[#This Row],[Index]]&gt;$A$2,"",INDEX(Corp_value!$A$1:$EC$2998,MATCH(tbl_dmi_isin[[#This Row],[ISIN]],Corp_value!$B:$B,0),MATCH(W$2,Corp_value!$1:$1,0)))</calculatedColumnFormula>
    </tableColumn>
    <tableColumn id="31" xr3:uid="{00000000-0010-0000-0500-00001F000000}" name="母公司评级" dataDxfId="147">
      <calculatedColumnFormula>IF(tbl_dmi_isin[[#This Row],[Index]]&gt;$A$2,"",INDEX(Corp_value!$A$1:$EC$2998,MATCH(tbl_dmi_isin[[#This Row],[ISIN]],Corp_value!$B:$B,0),MATCH(X$2,Corp_value!$1:$1,0)))</calculatedColumnFormula>
    </tableColumn>
    <tableColumn id="32" xr3:uid="{00000000-0010-0000-0500-000020000000}" name="ESG_Indicator" dataDxfId="146">
      <calculatedColumnFormula>IF(tbl_dmi_isin[[#This Row],[Index]]&gt;$A$2,"",INDEX(Corp_value!$A$1:$EC$2998,MATCH(tbl_dmi_isin[[#This Row],[ISIN]],Corp_value!$B:$B,0),MATCH(Y$2,Corp_value!$1:$1,0)))</calculatedColumnFormula>
    </tableColumn>
    <tableColumn id="16" xr3:uid="{00000000-0010-0000-0500-000010000000}" name="SBLC_Provider_Name" dataDxfId="145">
      <calculatedColumnFormula>IF(tbl_dmi_isin[[#This Row],[Index]]&gt;$A$2,"",INDEX(Corp_value!$A$1:$EC$2998,MATCH(tbl_dmi_isin[[#This Row],[ISIN]],Corp_value!$B:$B,0),MATCH(Z$2,Corp_value!$1:$1,0)))</calculatedColumnFormula>
    </tableColumn>
  </tableColumns>
  <tableStyleInfo name="TableStyleLight15"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Table7" displayName="Table7" ref="AD3:AI22" totalsRowShown="0" headerRowDxfId="144" dataDxfId="143">
  <autoFilter ref="AD3:AI22" xr:uid="{00000000-0009-0000-0100-00000A000000}"/>
  <tableColumns count="6">
    <tableColumn id="1" xr3:uid="{00000000-0010-0000-0600-000001000000}" name="Index" dataDxfId="142"/>
    <tableColumn id="2" xr3:uid="{00000000-0010-0000-0600-000002000000}" name="Entity" dataDxfId="141"/>
    <tableColumn id="6" xr3:uid="{00000000-0010-0000-0600-000006000000}" name="Ticker" dataDxfId="140">
      <calculatedColumnFormula>VLOOKUP(Table7[[#This Row],[Entity]],#REF!,MATCH('Add Stats'!AF$2,#REF!,0)-1,0)</calculatedColumnFormula>
    </tableColumn>
    <tableColumn id="3" xr3:uid="{00000000-0010-0000-0600-000003000000}" name="穆迪" dataDxfId="139">
      <calculatedColumnFormula>VLOOKUP(Table7[[#This Row],[Entity]],#REF!,MATCH('Add Stats'!AG$2,#REF!,0)-1,0)</calculatedColumnFormula>
    </tableColumn>
    <tableColumn id="4" xr3:uid="{00000000-0010-0000-0600-000004000000}" name="标普" dataDxfId="138">
      <calculatedColumnFormula>VLOOKUP(Table7[[#This Row],[Entity]],#REF!,MATCH('Add Stats'!AH$2,#REF!,0)-1,0)</calculatedColumnFormula>
    </tableColumn>
    <tableColumn id="5" xr3:uid="{00000000-0010-0000-0600-000005000000}" name="惠誉" dataDxfId="137">
      <calculatedColumnFormula>VLOOKUP(Table7[[#This Row],[Entity]],#REF!,MATCH('Add Stats'!AI$2,#REF!,0)-1,0)</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bl_coded" displayName="tbl_coded" ref="A2:BO318" totalsRowShown="0" headerRowDxfId="136" dataDxfId="135">
  <autoFilter ref="A2:BO318" xr:uid="{00000000-0009-0000-0100-000003000000}"/>
  <tableColumns count="67">
    <tableColumn id="1" xr3:uid="{00000000-0010-0000-0700-000001000000}" name="Index" dataDxfId="134">
      <calculatedColumnFormula>ROW()-ROW(tbl_coded[[#Headers],[ISIN]])</calculatedColumnFormula>
    </tableColumn>
    <tableColumn id="2" xr3:uid="{00000000-0010-0000-0700-000002000000}" name="ISIN" dataDxfId="133">
      <calculatedColumnFormula>IF(美元债一级!$C$3:$C$1048576&lt;&gt;"",美元债一级!$C3,"")</calculatedColumnFormula>
    </tableColumn>
    <tableColumn id="3" xr3:uid="{00000000-0010-0000-0700-000003000000}" name="Date" dataDxfId="132">
      <calculatedColumnFormula>IF(tbl_coded[[#This Row],[ISIN]]="","",IF(tbl_coded[[#This Row],[Index]]&gt;$A$1,"",IF(_xll.BDP($B3&amp;" Corp",C$1)="#N/A N/A","",_xll.BDP($B3&amp;" Corp",C$1))))</calculatedColumnFormula>
    </tableColumn>
    <tableColumn id="4" xr3:uid="{00000000-0010-0000-0700-000004000000}" name="Entity" dataDxfId="131">
      <calculatedColumnFormula>IF(tbl_coded[[#This Row],[ISIN]]="","",IF(_xll.BDP($B3&amp;" Corp",D$1)="#N/A N/A","",_xll.BDP($B3&amp;" Corp",D$1)))</calculatedColumnFormula>
    </tableColumn>
    <tableColumn id="5" xr3:uid="{00000000-0010-0000-0700-000005000000}" name="欄4" dataDxfId="130">
      <calculatedColumnFormula>IF(tbl_coded[[#This Row],[ISIN]]="","",IF(_xll.BDP($B3&amp;" Corp",E$1)="#N/A N/A","--",_xll.BDP($B3&amp;" Corp",E$1)))</calculatedColumnFormula>
    </tableColumn>
    <tableColumn id="6" xr3:uid="{00000000-0010-0000-0700-000006000000}" name="欄5" dataDxfId="129">
      <calculatedColumnFormula>IF(tbl_coded[[#This Row],[ISIN]]="","",IF(_xll.BDS($B3&amp;" Corp",F$1)="#N/A Field Not Applicable","",_xll.BDS($B3&amp;" Corp",F$1)))</calculatedColumnFormula>
    </tableColumn>
    <tableColumn id="7" xr3:uid="{00000000-0010-0000-0700-000007000000}" name="欄6" dataDxfId="128">
      <calculatedColumnFormula>IF(tbl_coded[[#This Row],[ISIN]]="","",IF(_xll.BDP($F3&amp;" CompanyID",G$1)="#N/A Invalid Security","",_xll.BDP($F3&amp;" CompanyID",G$1)))</calculatedColumnFormula>
    </tableColumn>
    <tableColumn id="8" xr3:uid="{00000000-0010-0000-0700-000008000000}" name="Column1" dataDxfId="127">
      <calculatedColumnFormula>IF(tbl_coded[[#This Row],[ISIN]]="","",IF(_xll.BDP($B3&amp;" Corp",H$1)="#N/A N/A","--",_xll.BDP($B3&amp;" Corp",H$1)))</calculatedColumnFormula>
    </tableColumn>
    <tableColumn id="9" xr3:uid="{00000000-0010-0000-0700-000009000000}" name="Column2" dataDxfId="126">
      <calculatedColumnFormula>IF(tbl_coded[[#This Row],[ISIN]]="","",IF(_xll.BDP($B3&amp;" Corp",I$1)="#N/A N/A","--",_xll.BDP($B3&amp;" Corp",I$1)))</calculatedColumnFormula>
    </tableColumn>
    <tableColumn id="10" xr3:uid="{00000000-0010-0000-0700-00000A000000}" name="Column3" dataDxfId="125">
      <calculatedColumnFormula>IF(tbl_coded[[#This Row],[ISIN]]="","",IF(_xll.BDP($B3&amp;" Corp",J$1)="#N/A N/A","--",_xll.BDP($B3&amp;" Corp",J$1)))</calculatedColumnFormula>
    </tableColumn>
    <tableColumn id="11" xr3:uid="{00000000-0010-0000-0700-00000B000000}" name="Column4" dataDxfId="124">
      <calculatedColumnFormula>IF(tbl_coded[[#This Row],[ISIN]]="","",IF(_xll.BDP($B3&amp;" Corp",K$1)="#N/A N/A","--",_xll.BDP($B3&amp;" Corp",K$1)))</calculatedColumnFormula>
    </tableColumn>
    <tableColumn id="12" xr3:uid="{00000000-0010-0000-0700-00000C000000}" name="Column42" dataDxfId="123">
      <calculatedColumnFormula>IF(tbl_coded[[#This Row],[ISIN]]="","",IF(_xll.BDP($B3&amp;" Corp",L$1)="#N/A N/A","--",_xll.BDP($B3&amp;" Corp",L$1)))</calculatedColumnFormula>
    </tableColumn>
    <tableColumn id="13" xr3:uid="{00000000-0010-0000-0700-00000D000000}" name="Column5" dataDxfId="122">
      <calculatedColumnFormula>IF(tbl_coded[[#This Row],[ISIN]]="","",IF(_xll.BDP($B3&amp;" Corp",M$1)="#N/A N/A","--",_xll.BDP($B3&amp;" Corp",M$1)))</calculatedColumnFormula>
    </tableColumn>
    <tableColumn id="14" xr3:uid="{00000000-0010-0000-0700-00000E000000}" name="Column6" dataDxfId="121">
      <calculatedColumnFormula>IF(tbl_coded[[#This Row],[ISIN]]="","",IF(_xll.BDP($B3&amp;" Corp",N$1)="#N/A N/A","--",_xll.BDP($B3&amp;" Corp",N$1)))</calculatedColumnFormula>
    </tableColumn>
    <tableColumn id="15" xr3:uid="{00000000-0010-0000-0700-00000F000000}" name="Column7" dataDxfId="120">
      <calculatedColumnFormula>IF(tbl_coded[[#This Row],[ISIN]]="","",IF(_xll.BDP($B3&amp;" Corp",O$1)="#N/A N/A","--",_xll.BDP($B3&amp;" Corp",O$1)))</calculatedColumnFormula>
    </tableColumn>
    <tableColumn id="60" xr3:uid="{00000000-0010-0000-0700-00003C000000}" name="Column8" dataDxfId="119" dataCellStyle="Normal 2">
      <calculatedColumnFormula>IF(tbl_coded[[#This Row],[ISIN]]="","",IF(_xll.BDP($B3&amp;" Corp",P$1)="#N/A N/A","--",_xll.BDP($B3&amp;" Corp",P$1)))</calculatedColumnFormula>
    </tableColumn>
    <tableColumn id="59" xr3:uid="{00000000-0010-0000-0700-00003B000000}" name="Issuer rating" dataDxfId="118" dataCellStyle="Normal 2">
      <calculatedColumnFormula>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calculatedColumnFormula>
    </tableColumn>
    <tableColumn id="16" xr3:uid="{00000000-0010-0000-0700-000010000000}" name="Column9" dataDxfId="117">
      <calculatedColumnFormula>IF(tbl_coded[[#This Row],[ISIN]]="","",IF(OR(_xll.BDP($B3&amp;" Corp",R$1)="#N/A N/A",_xll.BDP($B3&amp;" Corp",R$1)="#N/A Invalid Security",_xll.BDP($B3&amp;" Corp",R$1)="#N/A Field Not Applicable"),"--",_xll.BDP($B3&amp;" Corp",R$1)))</calculatedColumnFormula>
    </tableColumn>
    <tableColumn id="17" xr3:uid="{00000000-0010-0000-0700-000011000000}" name="Guarantor RTG MDY RA" dataDxfId="116">
      <calculatedColumnFormula>IF(tbl_coded[[#This Row],[ISIN]]="","",IF(OR(_xll.BDP($R3&amp;" Equity",S$1)="#N/A N/A",_xll.BDP($R3&amp;" Equity",S$1)="#N/A Invalid Security"),"--",_xll.BDP($R3&amp;" Equity",S$1)))</calculatedColumnFormula>
    </tableColumn>
    <tableColumn id="18" xr3:uid="{00000000-0010-0000-0700-000012000000}" name="欄3" dataDxfId="115">
      <calculatedColumnFormula>IF(tbl_coded[[#This Row],[ISIN]]="","",IF(OR(_xll.BDP($R3&amp;" Equity",T$1)="#N/A N/A",_xll.BDP($R3&amp;" Equity",T$1)="#N/A Invalid Security"),"--",_xll.BDP($R3&amp;" Equity",T$1)))</calculatedColumnFormula>
    </tableColumn>
    <tableColumn id="19" xr3:uid="{00000000-0010-0000-0700-000013000000}" name="Column96" dataDxfId="114">
      <calculatedColumnFormula>IF(tbl_coded[[#This Row],[ISIN]]="","",IF(OR(_xll.BDP($R3&amp;" Equity",U$1)="#N/A N/A",_xll.BDP($R3&amp;" Equity",U$1)="#N/A Invalid Security"),"--",_xll.BDP($R3&amp;" Equity",U$1)))</calculatedColumnFormula>
    </tableColumn>
    <tableColumn id="20" xr3:uid="{00000000-0010-0000-0700-000014000000}" name="Column93" dataDxfId="113">
      <calculatedColumnFormula>IF(tbl_coded[[#This Row],[ISIN]]="","",IF(OR(_xll.BDP($R3&amp;" Equity",V$1)="#N/A N/A",_xll.BDP($R3&amp;" Equity",V$1)="#N/A Invalid Security"),"--",_xll.BDP($R3&amp;" Equity",V$1)))</calculatedColumnFormula>
    </tableColumn>
    <tableColumn id="21" xr3:uid="{00000000-0010-0000-0700-000015000000}" name="Column94" dataDxfId="112">
      <calculatedColumnFormula>IF(tbl_coded[[#This Row],[ISIN]]="","",IF(OR(_xll.BDP($R3&amp;" Equity",W$1)="#N/A N/A",_xll.BDP($R3&amp;" Equity",W$1)="#N/A Invalid Security"),"--",_xll.BDP($R3&amp;" Equity",W$1)))</calculatedColumnFormula>
    </tableColumn>
    <tableColumn id="63" xr3:uid="{00000000-0010-0000-0700-00003F000000}" name="Column92" dataDxfId="111" dataCellStyle="Normal 2">
      <calculatedColumnFormula>IF(tbl_coded[[#This Row],[ISIN]]="","",IF(OR(_xll.BDP($R3&amp;" Equity",X$1)="#N/A N/A",_xll.BDP($R3&amp;" Equity",X$1)="#N/A Invalid Security"),"--",_xll.BDP($R3&amp;" Equity",X$1)))</calculatedColumnFormula>
    </tableColumn>
    <tableColumn id="61" xr3:uid="{00000000-0010-0000-0700-00003D000000}" name="G'tor rating" dataDxfId="110" dataCellStyle="Normal 2">
      <calculatedColumnFormula>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calculatedColumnFormula>
    </tableColumn>
    <tableColumn id="24" xr3:uid="{00000000-0010-0000-0700-000018000000}" name="Column12" dataDxfId="109">
      <calculatedColumnFormula>IF(tbl_coded[[#This Row],[ISIN]]="","",IF(ISNUMBER(_xll.BDP(B3&amp;" Corp",Z$1)),_xll.BDP(B3&amp;" Corp",Z$1),""))</calculatedColumnFormula>
    </tableColumn>
    <tableColumn id="25" xr3:uid="{00000000-0010-0000-0700-000019000000}" name="Column13" dataDxfId="108">
      <calculatedColumnFormula>IF(tbl_coded[[#This Row],[ISIN]]="","",IF(ISNUMBER(_xll.BDP(B3&amp;" Corp",AA$1)),_xll.BDP(B3&amp;" Corp",AA$1),""))</calculatedColumnFormula>
    </tableColumn>
    <tableColumn id="67" xr3:uid="{00000000-0010-0000-0700-000043000000}" name="Column132" dataDxfId="107" dataCellStyle="Normal 2">
      <calculatedColumnFormula>IF(tbl_coded[[#This Row],[ISIN]]="","",IF(ISNUMBER(_xll.BDP(B3&amp;" Corp",AB$1)),_xll.BDP(B3&amp;" Corp",AB$1),""))</calculatedColumnFormula>
    </tableColumn>
    <tableColumn id="26" xr3:uid="{00000000-0010-0000-0700-00001A000000}" name="Column14" dataDxfId="106">
      <calculatedColumnFormula>IF(tbl_coded[[#This Row],[ISIN]]="","",IF(ISNUMBER(_xll.BDP(B3&amp;" Corp",AC$1)),_xll.BDP(B3&amp;" Corp",AC$1),""))</calculatedColumnFormula>
    </tableColumn>
    <tableColumn id="27" xr3:uid="{00000000-0010-0000-0700-00001B000000}" name="Column142" dataDxfId="105">
      <calculatedColumnFormula>IF(tbl_coded[[#This Row],[ISIN]]="","",IF((_xll.BDP(B3&amp;" Corp",AD$1))="#N/A Field Not Applicable","",_xll.BDP(B3&amp;" Corp",AD$1)))</calculatedColumnFormula>
    </tableColumn>
    <tableColumn id="28" xr3:uid="{00000000-0010-0000-0700-00001C000000}" name="浮息息差" dataDxfId="104">
      <calculatedColumnFormula>IF(tbl_coded[[#This Row],[ISIN]]="","",IF((_xll.BDP(B3&amp;" Corp",AE$1))="#N/A N/A","--",_xll.BDP(B3&amp;" Corp",AE$1)))</calculatedColumnFormula>
    </tableColumn>
    <tableColumn id="29" xr3:uid="{00000000-0010-0000-0700-00001D000000}" name="评级分类" dataDxfId="103">
      <calculatedColumnFormula>IF(tbl_coded[[#This Row],[ISIN]]="","",IF(IFERROR(MATCH(H3,rtg_num[Moody''s],0)&gt;10,0),"HY",IF(IFERROR(MATCH(I3,rtg_num[S&amp;P],0)&gt;10,0),"HY",IF(IFERROR(MATCH(J3,rtg_num[Fitch],0)&gt;10,0),"HY",IF(H3&amp;I3&amp;J3="------","NR",IF(IFERROR(FIND("#N/A",Coded!H3),0)&amp;IFERROR(FIND("#N/A",Coded!H3),0)&amp;IFERROR(FIND("#N/A",Coded!H3),0)&lt;&gt;"000",IF(INDEX(#REF!,MATCH(tbl_coded[[#This Row],[ISIN]],#REF!,0))="--/--/--","NR","IG"),"IG"))))))</calculatedColumnFormula>
    </tableColumn>
    <tableColumn id="30" xr3:uid="{00000000-0010-0000-0700-00001E000000}" name="主体评级" dataDxfId="102">
      <calculatedColumnFormula>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Row],[Column7]])),1)&lt;&gt;1,INDEX(#REF!,MATCH(tbl_coded[[#This Row],[ISIN]],#REF!,0))&amp;"/--",IF(tbl_coded[[#This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calculatedColumnFormula>
    </tableColumn>
    <tableColumn id="31" xr3:uid="{00000000-0010-0000-0700-00001F000000}" name="债项评级" dataDxfId="101">
      <calculatedColumnFormula>IF(tbl_coded[[#This Row],[ISIN]]="","",IF(IFERROR(FIND("N/A",IF(tbl_coded[[#This Row],[Index]]&gt;$A$1,"",tbl_coded[[#This Row],[Column1]]&amp;"/"&amp;tbl_coded[[#This Row],[Column2]]&amp;"/"&amp;tbl_coded[[#This Row],[Column3]])),1)&lt;&gt;1,INDEX(美元债一级!$O:$O,MATCH(tbl_coded[[#This Row],[ISIN]],#REF!,0)),IF(tbl_coded[[#This Row],[Index]]&gt;$A$1,"",tbl_coded[[#This Row],[Column1]]&amp;"/"&amp;tbl_coded[[#This Row],[Column2]]&amp;"/"&amp;tbl_coded[[#This Row],[Column3]])))</calculatedColumnFormula>
    </tableColumn>
    <tableColumn id="22" xr3:uid="{00000000-0010-0000-0700-000016000000}" name="发行人注册地" dataDxfId="100" dataCellStyle="Normal 2">
      <calculatedColumnFormula>IF(tbl_coded[[#This Row],[ISIN]]="","",IF(_xll.BDP($B3&amp;" Corp",AI$1)="#N/A N/A","--",_xll.BDP($B3&amp;" Corp",AI$1)))</calculatedColumnFormula>
    </tableColumn>
    <tableColumn id="23" xr3:uid="{00000000-0010-0000-0700-000017000000}" name="发行人上市地" dataDxfId="99" dataCellStyle="Normal 2">
      <calculatedColumnFormula>IF(tbl_coded[[#This Row],[ISIN]]="","",IF(OR(_xll.BDP(_xll.BDP(tbl_coded[[#This Row],[ISIN]]&amp;" Corp", "ISSUER_EQUITY_TICKER")&amp;" Equity",AJ$1)="#N/A N/A"),"--",_xll.BDP(_xll.BDP(tbl_coded[[#This Row],[ISIN]]&amp;" Corp", "ISSUER_EQUITY_TICKER")&amp;" Equity",AJ$1)))</calculatedColumnFormula>
    </tableColumn>
    <tableColumn id="32" xr3:uid="{00000000-0010-0000-0700-000020000000}" name="定价息差" dataDxfId="98">
      <calculatedColumnFormula>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calculatedColumnFormula>
    </tableColumn>
    <tableColumn id="33" xr3:uid="{00000000-0010-0000-0700-000021000000}" name="Issuer" dataDxfId="97">
      <calculatedColumnFormula>IF(tbl_coded[[#This Row],[ISIN]]="","",IF(OR(_xll.BDP(_xll.BDP(tbl_coded[[#This Row],[ISIN]]&amp;" Corp", "ISSUER_EQUITY_TICKER")&amp;" Equity",AL$1)="#N/A N/A"),"--",_xll.BDP(_xll.BDP(tbl_coded[[#This Row],[ISIN]]&amp;" Corp", "ISSUER_EQUITY_TICKER")&amp;" Equity",AL$1)))</calculatedColumnFormula>
    </tableColumn>
    <tableColumn id="34" xr3:uid="{00000000-0010-0000-0700-000022000000}" name="KPW Provider BBID" dataDxfId="96">
      <calculatedColumnFormula>IF(tbl_coded[[#This Row],[ISIN]]="","",IF(_xll.BDS($B3&amp;" Corp",AM$1)="#N/A Field Not Applicable","",_xll.BDS($B3&amp;" Corp",AM$1)))</calculatedColumnFormula>
    </tableColumn>
    <tableColumn id="46" xr3:uid="{00000000-0010-0000-0700-00002E000000}" name="KPW Name" dataDxfId="95" dataCellStyle="Normal 2">
      <calculatedColumnFormula>IF(tbl_coded[[#This Row],[ISIN]]="","",IF(_xll.BDP(tbl_coded[[#This Row],[KPW Provider BBID]]&amp;" CompanyID","NAME")="#N/A Invalid Security","",_xll.BDP(tbl_coded[[#This Row],[KPW Provider BBID]]&amp;" CompanyID","NAME")))</calculatedColumnFormula>
    </tableColumn>
    <tableColumn id="58" xr3:uid="{00000000-0010-0000-0700-00003A000000}" name="穆迪KPW评级" dataDxfId="94" dataCellStyle="Normal 2">
      <calculatedColumnFormula>IF(tbl_coded[[#This Row],[ISIN]]="","",IF(_xll.BDP(tbl_coded[[#This Row],[KPW Provider BBID]]&amp;" CompanyID",$AO$1)="#N/A Invalid Security","--",IF(_xll.BDP(tbl_coded[[#This Row],[KPW Provider BBID]]&amp;" CompanyID",$AO$1)="#N/A N/A","--",_xll.BDP(tbl_coded[[#This Row],[KPW Provider BBID]]&amp;" CompanyID",$AO$1))))</calculatedColumnFormula>
    </tableColumn>
    <tableColumn id="57" xr3:uid="{00000000-0010-0000-0700-000039000000}" name="SPKPW评级" dataDxfId="93" dataCellStyle="Normal 2">
      <calculatedColumnFormula>IF(tbl_coded[[#This Row],[ISIN]]="","",IF(_xll.BDP(tbl_coded[[#This Row],[KPW Provider BBID]]&amp;" CompanyID",$AP$1)="#N/A Invalid Security","--",IF(_xll.BDP(tbl_coded[[#This Row],[KPW Provider BBID]]&amp;" CompanyID",$AP$1)="#N/A N/A","--",_xll.BDP(tbl_coded[[#This Row],[KPW Provider BBID]]&amp;" CompanyID",$AP$1))))</calculatedColumnFormula>
    </tableColumn>
    <tableColumn id="56" xr3:uid="{00000000-0010-0000-0700-000038000000}" name="FITCHKPW评级" dataDxfId="92" dataCellStyle="Normal 2">
      <calculatedColumnFormula>IF(tbl_coded[[#This Row],[ISIN]]="","",IF(_xll.BDP(tbl_coded[[#This Row],[KPW Provider BBID]]&amp;" CompanyID",$AQ$1)="#N/A Invalid Security","--",IF(_xll.BDP(tbl_coded[[#This Row],[KPW Provider BBID]]&amp;" CompanyID",$AQ$1)="#N/A N/A","--",_xll.BDP(tbl_coded[[#This Row],[KPW Provider BBID]]&amp;" CompanyID",$AQ$1))))</calculatedColumnFormula>
    </tableColumn>
    <tableColumn id="62" xr3:uid="{00000000-0010-0000-0700-00003E000000}" name="KPW Rating" dataDxfId="91" dataCellStyle="Normal 2">
      <calculatedColumnFormula>IF(tbl_coded[[#This Row],[ISIN]]="","",tbl_coded[[#This Row],[穆迪KPW评级]]&amp;"/"&amp;tbl_coded[[#This Row],[SPKPW评级]]&amp;"/"&amp;tbl_coded[[#This Row],[FITCHKPW评级]])</calculatedColumnFormula>
    </tableColumn>
    <tableColumn id="35" xr3:uid="{00000000-0010-0000-0700-000023000000}" name="G'tor" dataDxfId="90">
      <calculatedColumnFormula>IF(tbl_coded[[#This Row],[ISIN]]="","",IF(OR(_xll.BDP($B3&amp;" Corp",AS$1)="#N/A N/A"),"--",_xll.BDP($B3&amp;" Corp",AS$1)))</calculatedColumnFormula>
    </tableColumn>
    <tableColumn id="36" xr3:uid="{00000000-0010-0000-0700-000024000000}" name="SBLC Provider BBID" dataDxfId="89">
      <calculatedColumnFormula>IF(tbl_coded[[#This Row],[ISIN]]="","",IF(_xll.BDS($B3&amp;" Corp",AT$1)="#N/A Field Not Applicable","",_xll.BDS($B3&amp;" Corp",AT$1)))</calculatedColumnFormula>
    </tableColumn>
    <tableColumn id="47" xr3:uid="{00000000-0010-0000-0700-00002F000000}" name="SBLC Provider Name" dataDxfId="88" dataCellStyle="Normal 2">
      <calculatedColumnFormula>IF(tbl_coded[[#This Row],[SBLC Provider BBID]]="","",_xll.BDP(tbl_coded[[#This Row],[SBLC Provider BBID]]&amp;" CompanyID","NAME"))</calculatedColumnFormula>
    </tableColumn>
    <tableColumn id="37" xr3:uid="{00000000-0010-0000-0700-000025000000}" name="起息日期" dataDxfId="87">
      <calculatedColumnFormula>IF(tbl_coded[[#This Row],[ISIN]]="","",IF(OR(_xll.BDP($B3&amp;" Corp",AV$1)="#N/A N/A"),"--",TEXT(_xll.BDP($B3&amp;" Corp",AV$1),"yyyy/mm/dd")))</calculatedColumnFormula>
    </tableColumn>
    <tableColumn id="38" xr3:uid="{00000000-0010-0000-0700-000026000000}" name="兑付日" dataDxfId="86">
      <calculatedColumnFormula>IF(tbl_coded[[#This Row],[ISIN]]="","",IF(OR(_xll.BDP($B3&amp;" Corp",AW$1)="#N/A N/A"),"--",TEXT(_xll.BDP($B3&amp;" Corp",AW$1),"yyyy/mm/dd")))</calculatedColumnFormula>
    </tableColumn>
    <tableColumn id="39" xr3:uid="{00000000-0010-0000-0700-000027000000}" name="定价日" dataDxfId="85">
      <calculatedColumnFormula>IF(tbl_coded[[#This Row],[ISIN]]="","",IF(OR(_xll.BDP($B3&amp;" Corp",AX$1)="#N/A N/A"),"--",TEXT(_xll.BDP($B3&amp;" Corp",AX$1),"yyyy/mm/dd")))</calculatedColumnFormula>
    </tableColumn>
    <tableColumn id="40" xr3:uid="{00000000-0010-0000-0700-000028000000}" name="Nex-call Date" dataDxfId="84">
      <calculatedColumnFormula>IF(tbl_coded[[#This Row],[ISIN]]="","",IF(OR(_xll.BDP($B3&amp;" Corp",AY$1)="#N/A Field Not Applicable"),"--",TEXT(_xll.BDP($B3&amp;" Corp",AY$1),"yyyy/mm/dd")))</calculatedColumnFormula>
    </tableColumn>
    <tableColumn id="41" xr3:uid="{00000000-0010-0000-0700-000029000000}" name="票息" dataDxfId="83">
      <calculatedColumnFormula>IF(tbl_coded[[#This Row],[ISIN]]="","",IF(OR(_xll.BDP($B3&amp;" Corp",AZ$1)="#N/A N/A"),"--",_xll.BDP($B3&amp;" Corp",AZ$1)))</calculatedColumnFormula>
    </tableColumn>
    <tableColumn id="42" xr3:uid="{00000000-0010-0000-0700-00002A000000}" name="货币" dataDxfId="82">
      <calculatedColumnFormula>IF(tbl_coded[[#This Row],[ISIN]]="","",IF(OR(_xll.BDP($B3&amp;" Corp",BA$1)="#N/A N/A"),"--",_xll.BDP($B3&amp;" Corp",BA$1)))</calculatedColumnFormula>
    </tableColumn>
    <tableColumn id="43" xr3:uid="{00000000-0010-0000-0700-00002B000000}" name="发行规模" dataDxfId="81">
      <calculatedColumnFormula>IF(tbl_coded[[#This Row],[ISIN]]="","",IF(OR(_xll.BDP($B3&amp;" Corp",BB$1)="#N/A N/A"),"--",_xll.BDP($B3&amp;" Corp",BB$1)))</calculatedColumnFormula>
    </tableColumn>
    <tableColumn id="44" xr3:uid="{00000000-0010-0000-0700-00002C000000}" name="发行价格" dataDxfId="80">
      <calculatedColumnFormula>IF(tbl_coded[[#This Row],[ISIN]]="","",IF(OR(_xll.BDP($B3&amp;" Corp",BC$1)="#N/A Field Not Applicable"),"--",_xll.BDP($B3&amp;" Corp",BC$1)))</calculatedColumnFormula>
    </tableColumn>
    <tableColumn id="45" xr3:uid="{00000000-0010-0000-0700-00002D000000}" name="GREEN" dataDxfId="79">
      <calculatedColumnFormula>IF(tbl_coded[[#This Row],[ISIN]]="","",IF(OR(_xll.BDP($B3&amp;" Corp",BD$1)="#N/A Field Not Applicable"),"--",_xll.BDP($B3&amp;" Corp",BD$1)))</calculatedColumnFormula>
    </tableColumn>
    <tableColumn id="48" xr3:uid="{00000000-0010-0000-0700-000030000000}" name="SUSTAINABLE" dataDxfId="78">
      <calculatedColumnFormula>IF(tbl_coded[[#This Row],[ISIN]]="","",IF(OR(_xll.BDP($B3&amp;" Corp",BE$1)="#N/A Field Not Applicable"),"--",_xll.BDP($B3&amp;" Corp",BE$1)))</calculatedColumnFormula>
    </tableColumn>
    <tableColumn id="49" xr3:uid="{00000000-0010-0000-0700-000031000000}" name="SOCIAL" dataDxfId="77">
      <calculatedColumnFormula>IF(tbl_coded[[#This Row],[ISIN]]="","",IF(OR(_xll.BDP($B3&amp;" Corp",BF$1)="#N/A Field Not Applicable"),"--",_xll.BDP($B3&amp;" Corp",BF$1)))</calculatedColumnFormula>
    </tableColumn>
    <tableColumn id="55" xr3:uid="{00000000-0010-0000-0700-000037000000}" name="Sustainable linked" dataDxfId="76" dataCellStyle="Normal 2">
      <calculatedColumnFormula>IF(tbl_coded[[#This Row],[ISIN]]="","",IF(OR(_xll.BDP($B3&amp;" Corp",BG$1)="#N/A Field Not Applicable"),"--",IF(_xll.BDP($B3&amp;" Corp",BG$1)="#N/A N/A","N",_xll.BDP($B3&amp;" Corp",BG$1))))</calculatedColumnFormula>
    </tableColumn>
    <tableColumn id="51" xr3:uid="{00000000-0010-0000-0700-000033000000}" name="Parent company tiker" dataDxfId="75" dataCellStyle="Normal 2">
      <calculatedColumnFormula>IF(tbl_coded[[#This Row],[ISIN]]="","",IF(OR(_xll.BDP($B3&amp;" Corp",BH$1)="#N/A N/A"),"",_xll.BDP($B3&amp;" Corp",BH$1)))</calculatedColumnFormula>
    </tableColumn>
    <tableColumn id="50" xr3:uid="{00000000-0010-0000-0700-000032000000}" name="穆迪主体评级" dataDxfId="74">
      <calculatedColumnFormula>IF(tbl_coded[[#This Row],[ISIN]]="","",IF(OR(tbl_coded[[#This Row],[Parent company tiker]]=""),"",IF(_xll.BDP(tbl_coded[[#This Row],[Parent company tiker]]&amp;" Equity",BI$1)="#N/A N/A","--",_xll.BDP(tbl_coded[[#This Row],[Parent company tiker]]&amp;" Equity",BI$1))))</calculatedColumnFormula>
    </tableColumn>
    <tableColumn id="64" xr3:uid="{00000000-0010-0000-0700-000040000000}" name="欄1" dataDxfId="73" dataCellStyle="Normal 2">
      <calculatedColumnFormula>IF(tbl_coded[[#This Row],[ISIN]]="","",IF(OR(tbl_coded[[#This Row],[Parent company tiker]]=""),"",IF(_xll.BDP(tbl_coded[[#This Row],[Parent company tiker]]&amp;" Equity",BJ$1)="#N/A N/A","--",_xll.BDP(tbl_coded[[#This Row],[Parent company tiker]]&amp;" Equity",BJ$1))))</calculatedColumnFormula>
    </tableColumn>
    <tableColumn id="52" xr3:uid="{00000000-0010-0000-0700-000034000000}" name="SP主体评级" dataDxfId="72">
      <calculatedColumnFormula>IF(tbl_coded[[#This Row],[ISIN]]="","",IF(OR(tbl_coded[[#This Row],[Parent company tiker]]=""),"",IF(_xll.BDP(tbl_coded[[#This Row],[Parent company tiker]]&amp;" Equity",BK$1)="#N/A N/A","--",_xll.BDP(tbl_coded[[#This Row],[Parent company tiker]]&amp;" Equity",BK$1))))</calculatedColumnFormula>
    </tableColumn>
    <tableColumn id="53" xr3:uid="{00000000-0010-0000-0700-000035000000}" name="FITCH主体评级" dataDxfId="71">
      <calculatedColumnFormula>IF(tbl_coded[[#This Row],[ISIN]]="","",IF(OR(tbl_coded[[#This Row],[Parent company tiker]]=""),"",IF(_xll.BDP(tbl_coded[[#This Row],[Parent company tiker]]&amp;" Equity",BL$1)="#N/A N/A","--",_xll.BDP(tbl_coded[[#This Row],[Parent company tiker]]&amp;" Equity",BL$1))))</calculatedColumnFormula>
    </tableColumn>
    <tableColumn id="66" xr3:uid="{00000000-0010-0000-0700-000042000000}" name="parent评级" dataDxfId="70" dataCellStyle="Normal 2">
      <calculatedColumnFormula>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calculatedColumnFormula>
    </tableColumn>
    <tableColumn id="65" xr3:uid="{00000000-0010-0000-0700-000041000000}" name="主体评级Final" dataDxfId="69" dataCellStyle="Normal 2">
      <calculatedColumnFormula>IF(tbl_coded[[#This Row],[Column9]]&lt;&gt;"--",tbl_coded[[#This Row],[G''tor rating]],IF(tbl_coded[[#This Row],[KPW Name]]&lt;&gt;"",tbl_coded[[#This Row],[KPW Rating]],IF(tbl_coded[[#This Row],[Parent company tiker]]&lt;&gt;"",tbl_coded[[#This Row],[parent评级]],tbl_coded[[#This Row],[Issuer rating]])))</calculatedColumnFormula>
    </tableColumn>
    <tableColumn id="54" xr3:uid="{00000000-0010-0000-0700-000036000000}" name="ESG Indicator" dataDxfId="68" dataCellStyle="Normal 2">
      <calculatedColumnFormula>IFERROR(IF(tbl_coded[[#This Row],[GREEN]]="Y","GREEN",IF(tbl_coded[[#This Row],[SUSTAINABLE]]="Y","SUSTAINABLE",IF(tbl_coded[[#This Row],[SOCIAL]]="Y","SOCIAL",IF(tbl_coded[[#This Row],[Sustainable linked]]="Y","SUSTAINABLE LINKED"," ")))),"")</calculatedColumnFormula>
    </tableColumn>
  </tableColumns>
  <tableStyleInfo name="tbl_bbgcode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rtg_num" displayName="rtg_num" ref="BS1:BV25" totalsRowShown="0">
  <autoFilter ref="BS1:BV25" xr:uid="{00000000-0009-0000-0100-000005000000}"/>
  <tableColumns count="4">
    <tableColumn id="1" xr3:uid="{00000000-0010-0000-0800-000001000000}" name="Num"/>
    <tableColumn id="2" xr3:uid="{00000000-0010-0000-0800-000002000000}" name="Moody's"/>
    <tableColumn id="3" xr3:uid="{00000000-0010-0000-0800-000003000000}" name="S&amp;P"/>
    <tableColumn id="4" xr3:uid="{00000000-0010-0000-0800-000004000000}" name="Fitch"/>
  </tableColumns>
  <tableStyleInfo name="Qry Sourc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Code_CNHRates" displayName="Code_CNHRates" ref="J2:Q12" totalsRowShown="0">
  <autoFilter ref="J2:Q12" xr:uid="{00000000-0009-0000-0100-00000C000000}"/>
  <tableColumns count="8">
    <tableColumn id="1" xr3:uid="{00000000-0010-0000-0900-000001000000}" name="Index"/>
    <tableColumn id="2" xr3:uid="{00000000-0010-0000-0900-000002000000}" name="利率指标"/>
    <tableColumn id="3" xr3:uid="{00000000-0010-0000-0900-000003000000}" name="当前" dataDxfId="42">
      <calculatedColumnFormula>_xll.BDH(P3,Q3, EXE!$I$2,EXE!$I$2,"FILL=P","factor=0.01","DAYS=A")</calculatedColumnFormula>
    </tableColumn>
    <tableColumn id="4" xr3:uid="{00000000-0010-0000-0900-000004000000}" name="∆1周" dataDxfId="41">
      <calculatedColumnFormula>ROUND((($L3-_xll.BDH($P3,$Q3,EXE!$J$2,EXE!$J$2, "FILL=P","DAYS=A","factor=0.01"))*10000),0)&amp;"bps"</calculatedColumnFormula>
    </tableColumn>
    <tableColumn id="5" xr3:uid="{00000000-0010-0000-0900-000005000000}" name="∆ 年初至今" dataDxfId="40">
      <calculatedColumnFormula>ROUND((($L3-_xll.BDH($P3,$Q3,tbl_DateParameter[Start of year],tbl_DateParameter[Start of year], "FILL=P","DAYS=A","factor=0.01"))*10000),0)</calculatedColumnFormula>
    </tableColumn>
    <tableColumn id="6" xr3:uid="{00000000-0010-0000-0900-000006000000}" name="∆ 过去1年" dataDxfId="39">
      <calculatedColumnFormula>ROUND((($L3-_xll.BDH($P3,$Q3,tbl_DateParameter[[1 year before ]],tbl_DateParameter[[1 year before ]], "FILL=P","DAYS=A","factor=0.01"))*10000),0)</calculatedColumnFormula>
    </tableColumn>
    <tableColumn id="7" xr3:uid="{00000000-0010-0000-0900-000007000000}" name="TICKER"/>
    <tableColumn id="8" xr3:uid="{00000000-0010-0000-0900-000008000000}" name="FLDS"/>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Code_CNYCNHSPD" displayName="Code_CNYCNHSPD" ref="S2:AE5" totalsRowShown="0">
  <autoFilter ref="S2:AE5" xr:uid="{00000000-0009-0000-0100-00000D000000}"/>
  <tableColumns count="13">
    <tableColumn id="1" xr3:uid="{00000000-0010-0000-0A00-000001000000}" name="Index"/>
    <tableColumn id="2" xr3:uid="{00000000-0010-0000-0A00-000002000000}" name="Column1"/>
    <tableColumn id="3" xr3:uid="{00000000-0010-0000-0A00-000003000000}" name="1年期"/>
    <tableColumn id="4" xr3:uid="{00000000-0010-0000-0A00-000004000000}" name="2年期"/>
    <tableColumn id="5" xr3:uid="{00000000-0010-0000-0A00-000005000000}" name="3年期"/>
    <tableColumn id="6" xr3:uid="{00000000-0010-0000-0A00-000006000000}" name="5年期"/>
    <tableColumn id="7" xr3:uid="{00000000-0010-0000-0A00-000007000000}" name="10年期"/>
    <tableColumn id="8" xr3:uid="{00000000-0010-0000-0A00-000008000000}" name="TICKER1"/>
    <tableColumn id="9" xr3:uid="{00000000-0010-0000-0A00-000009000000}" name="TICKER2"/>
    <tableColumn id="10" xr3:uid="{00000000-0010-0000-0A00-00000A000000}" name="TICKER3"/>
    <tableColumn id="11" xr3:uid="{00000000-0010-0000-0A00-00000B000000}" name="TICKER4"/>
    <tableColumn id="12" xr3:uid="{00000000-0010-0000-0A00-00000C000000}" name="TICKER5"/>
    <tableColumn id="13" xr3:uid="{00000000-0010-0000-0A00-00000D000000}" name="TICKER6"/>
  </tableColumns>
  <tableStyleInfo name="Qry Load ESG"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tbl_CNHForecast" displayName="tbl_CNHForecast" ref="AG2:AS6" totalsRowShown="0">
  <autoFilter ref="AG2:AS6" xr:uid="{00000000-0009-0000-0100-00000E000000}"/>
  <tableColumns count="13">
    <tableColumn id="1" xr3:uid="{00000000-0010-0000-0B00-000001000000}" name="Index"/>
    <tableColumn id="2" xr3:uid="{00000000-0010-0000-0B00-000002000000}" name="主要金融机构对在岸人民币走势预测"/>
    <tableColumn id="3" xr3:uid="{00000000-0010-0000-0B00-000003000000}" name="23年Q4">
      <calculatedColumnFormula>_xll.BDH(AN3,$AS3, EXE!$I$2,EXE!$I$2,"FILL=P","DAYS=A")/100</calculatedColumnFormula>
    </tableColumn>
    <tableColumn id="4" xr3:uid="{00000000-0010-0000-0B00-000004000000}" name="24年Q1">
      <calculatedColumnFormula>_xll.BDH(AO3,$AS3, EXE!$I$2,EXE!$I$2,"FILL=P","DAYS=A")/100</calculatedColumnFormula>
    </tableColumn>
    <tableColumn id="5" xr3:uid="{00000000-0010-0000-0B00-000005000000}" name="24年Q2">
      <calculatedColumnFormula>_xll.BDH(AP3,$AS3, EXE!$I$2,EXE!$I$2,"FILL=P","DAYS=A")/100</calculatedColumnFormula>
    </tableColumn>
    <tableColumn id="6" xr3:uid="{00000000-0010-0000-0B00-000006000000}" name="24年Q3">
      <calculatedColumnFormula>_xll.BDH(AQ3,$AS3, EXE!$I$2,EXE!$I$2,"FILL=P","DAYS=A")/100</calculatedColumnFormula>
    </tableColumn>
    <tableColumn id="7" xr3:uid="{00000000-0010-0000-0B00-000007000000}" name="2024">
      <calculatedColumnFormula>_xll.BDH(AR3,$AS3, EXE!$I$2,EXE!$I$2,"FILL=P","DAYS=A")/100</calculatedColumnFormula>
    </tableColumn>
    <tableColumn id="8" xr3:uid="{00000000-0010-0000-0B00-000008000000}" name="TICKER1">
      <calculatedColumnFormula>"FCUSCN "&amp;AI$7&amp;" Index"</calculatedColumnFormula>
    </tableColumn>
    <tableColumn id="9" xr3:uid="{00000000-0010-0000-0B00-000009000000}" name="TICKER2">
      <calculatedColumnFormula>"FCUSCN "&amp;AJ$7&amp;" Index"</calculatedColumnFormula>
    </tableColumn>
    <tableColumn id="10" xr3:uid="{00000000-0010-0000-0B00-00000A000000}" name="TICKER3">
      <calculatedColumnFormula>"FCUSCN "&amp;AK$7&amp;" Index"</calculatedColumnFormula>
    </tableColumn>
    <tableColumn id="11" xr3:uid="{00000000-0010-0000-0B00-00000B000000}" name="TICKER4">
      <calculatedColumnFormula>"FCUSCN "&amp;AL$7&amp;" Index"</calculatedColumnFormula>
    </tableColumn>
    <tableColumn id="12" xr3:uid="{00000000-0010-0000-0B00-00000C000000}" name="TICKER5">
      <calculatedColumnFormula>"FCUSCN "&amp;AM$7&amp;" Index"</calculatedColumnFormula>
    </tableColumn>
    <tableColumn id="13" xr3:uid="{00000000-0010-0000-0B00-00000D000000}" name="TICKER6"/>
  </tableColumns>
  <tableStyleInfo name="Qry Load ESG"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C000000}" name="表格1019" displayName="表格1019" ref="BI2:BP21" totalsRowShown="0">
  <autoFilter ref="BI2:BP21" xr:uid="{00000000-0009-0000-0100-000012000000}"/>
  <tableColumns count="8">
    <tableColumn id="1" xr3:uid="{00000000-0010-0000-0C00-000001000000}" name="Index"/>
    <tableColumn id="2" xr3:uid="{00000000-0010-0000-0C00-000002000000}" name="Entity"/>
    <tableColumn id="3" xr3:uid="{00000000-0010-0000-0C00-000003000000}" name="Ticker"/>
    <tableColumn id="4" xr3:uid="{00000000-0010-0000-0C00-000004000000}" name="欄1" dataDxfId="38">
      <calculatedColumnFormula>IF($BK3="","",IF(_xll.BDP($BK3,BL$1)="#N/A N/A","--",_xll.BDP($BK3,BL$1)))</calculatedColumnFormula>
    </tableColumn>
    <tableColumn id="5" xr3:uid="{00000000-0010-0000-0C00-000005000000}" name="欄2">
      <calculatedColumnFormula>IF($C3="","",IF(_xll.BDP($C3,BM$1)="#N/A N/A","--",_xll.BDP($C3,BM$1)))</calculatedColumnFormula>
    </tableColumn>
    <tableColumn id="8" xr3:uid="{00000000-0010-0000-0C00-000008000000}" name="Moody's" dataDxfId="37">
      <calculatedColumnFormula>IF(表格1019[[#This Row],[欄1]]="--",表格1019[[#This Row],[欄2]],表格1019[[#This Row],[欄1]])</calculatedColumnFormula>
    </tableColumn>
    <tableColumn id="6" xr3:uid="{00000000-0010-0000-0C00-000006000000}" name="SP">
      <calculatedColumnFormula>IF($C3="","",IF(_xll.BDP($C3,BO$1)="#N/A N/A","--",_xll.BDP($C3,BO$1)))</calculatedColumnFormula>
    </tableColumn>
    <tableColumn id="7" xr3:uid="{00000000-0010-0000-0C00-000007000000}" name="FITCH">
      <calculatedColumnFormula>IF($C3="","",IF(_xll.BDP($C3,BP$1)="#N/A N/A","--",IF(_xll.BDP($C3,BP$1)="WD","--",_xll.BDP($C3,BP$1))))</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bl_Indices" displayName="tbl_Indices" ref="A1:J46" totalsRowShown="0" dataDxfId="36">
  <autoFilter ref="A1:J46" xr:uid="{00000000-0009-0000-0100-00000F000000}"/>
  <tableColumns count="10">
    <tableColumn id="1" xr3:uid="{00000000-0010-0000-0D00-000001000000}" name="PK_Class" dataDxfId="35"/>
    <tableColumn id="11" xr3:uid="{00000000-0010-0000-0D00-00000B000000}" name="PK_Series"/>
    <tableColumn id="10" xr3:uid="{00000000-0010-0000-0D00-00000A000000}" name="PK_Indices"/>
    <tableColumn id="12" xr3:uid="{00000000-0010-0000-0D00-00000C000000}" name="PK" dataDxfId="34">
      <calculatedColumnFormula>tbl_Indices[[#This Row],[PK_Class]]&amp;"_"&amp;tbl_Indices[[#This Row],[PK_Series]]&amp;tbl_Indices[[#This Row],[PK_Indices]]</calculatedColumnFormula>
    </tableColumn>
    <tableColumn id="3" xr3:uid="{00000000-0010-0000-0D00-000003000000}" name="Name_CN" dataDxfId="33"/>
    <tableColumn id="13" xr3:uid="{00000000-0010-0000-0D00-00000D000000}" name="Ticker" dataDxfId="32"/>
    <tableColumn id="4" xr3:uid="{00000000-0010-0000-0D00-000004000000}" name="Ticker_Suffix" dataDxfId="31"/>
    <tableColumn id="14" xr3:uid="{00000000-0010-0000-0D00-00000E000000}" name="Ticker_FullName" dataDxfId="30">
      <calculatedColumnFormula>tbl_Indices[[#This Row],[Ticker]]&amp;" " &amp;tbl_Indices[[#This Row],[Ticker_Suffix]]</calculatedColumnFormula>
    </tableColumn>
    <tableColumn id="5" xr3:uid="{00000000-0010-0000-0D00-000005000000}" name="IS_TABLE" dataDxfId="29"/>
    <tableColumn id="6" xr3:uid="{00000000-0010-0000-0D00-000006000000}" name="IS_GRAPH" dataDxfId="28"/>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E000000}" name="tbl_mandated" displayName="tbl_mandated" ref="A3:M22" totalsRowShown="0">
  <autoFilter ref="A3:M22" xr:uid="{00000000-0009-0000-0100-000008000000}"/>
  <tableColumns count="13">
    <tableColumn id="2" xr3:uid="{00000000-0010-0000-0E00-000002000000}" name="日期"/>
    <tableColumn id="3" xr3:uid="{00000000-0010-0000-0E00-000003000000}" name="信用主体简称"/>
    <tableColumn id="4" xr3:uid="{00000000-0010-0000-0E00-000004000000}" name="主体评级"/>
    <tableColumn id="6" xr3:uid="{00000000-0010-0000-0E00-000006000000}" name="拟发行"/>
    <tableColumn id="7" xr3:uid="{00000000-0010-0000-0E00-000007000000}" name="ESG"/>
    <tableColumn id="8" xr3:uid="{00000000-0010-0000-0E00-000008000000}" name="品种"/>
    <tableColumn id="9" xr3:uid="{00000000-0010-0000-0E00-000009000000}" name="债项"/>
    <tableColumn id="5" xr3:uid="{00000000-0010-0000-0E00-000005000000}" name="备证行"/>
    <tableColumn id="1" xr3:uid="{00000000-0010-0000-0E00-000001000000}" name="年期"/>
    <tableColumn id="10" xr3:uid="{00000000-0010-0000-0E00-00000A000000}" name="事件"/>
    <tableColumn id="11" xr3:uid="{00000000-0010-0000-0E00-00000B000000}" name="路演/IPG/FPG详情"/>
    <tableColumn id="12" xr3:uid="{00000000-0010-0000-0E00-00000C000000}" name="BOCOM_DEAL?"/>
    <tableColumn id="13" xr3:uid="{00000000-0010-0000-0E00-00000D000000}" name="Language" dataDxfId="0">
      <calculatedColumnFormula>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calculatedColumnFormula>
    </tableColumn>
  </tableColumns>
  <tableStyleInfo name="Qry Source 2"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Execution">
      <a:majorFont>
        <a:latin typeface="Microsoft JhengHei"/>
        <a:ea typeface="Microsoft JhengHei"/>
        <a:cs typeface=""/>
      </a:majorFont>
      <a:minorFont>
        <a:latin typeface="Microsoft JhengHei"/>
        <a:ea typeface="Microsoft JhengHe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serespartners.com/" TargetMode="Externa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11.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7" Type="http://schemas.openxmlformats.org/officeDocument/2006/relationships/table" Target="../tables/table13.xml"/><Relationship Id="rId2" Type="http://schemas.openxmlformats.org/officeDocument/2006/relationships/hyperlink" Target="mailto:ZH102219@CHBE%20Corp" TargetMode="External"/><Relationship Id="rId1" Type="http://schemas.openxmlformats.org/officeDocument/2006/relationships/hyperlink" Target="mailto:ZL893951@BVAL%20Corp"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499984740745262"/>
  </sheetPr>
  <dimension ref="A1:L59"/>
  <sheetViews>
    <sheetView workbookViewId="0">
      <selection activeCell="F3" sqref="F3"/>
    </sheetView>
  </sheetViews>
  <sheetFormatPr defaultColWidth="8.88671875" defaultRowHeight="15.75"/>
  <cols>
    <col min="1" max="1" width="2.77734375" style="18" customWidth="1"/>
    <col min="2" max="2" width="16.44140625" style="18" bestFit="1" customWidth="1"/>
    <col min="3" max="3" width="52.44140625" style="18" customWidth="1"/>
    <col min="4" max="5" width="8.88671875" style="18"/>
    <col min="6" max="6" width="17.33203125" style="18" bestFit="1" customWidth="1"/>
    <col min="7" max="7" width="22.88671875" style="18" customWidth="1"/>
    <col min="8" max="9" width="11.21875" style="18" bestFit="1" customWidth="1"/>
    <col min="10" max="10" width="14.6640625" style="18" bestFit="1" customWidth="1"/>
    <col min="11" max="11" width="12.88671875" style="18" bestFit="1" customWidth="1"/>
    <col min="12" max="12" width="14.21875" style="18" bestFit="1" customWidth="1"/>
    <col min="13" max="16384" width="8.88671875" style="18"/>
  </cols>
  <sheetData>
    <row r="1" spans="1:12" ht="47.25" thickBot="1">
      <c r="B1" s="85" t="s">
        <v>215</v>
      </c>
      <c r="F1" s="21" t="s">
        <v>212</v>
      </c>
      <c r="G1" s="22" t="s">
        <v>213</v>
      </c>
      <c r="H1" s="151" t="s">
        <v>167</v>
      </c>
      <c r="I1" s="151" t="s">
        <v>168</v>
      </c>
      <c r="J1" s="151" t="s">
        <v>169</v>
      </c>
      <c r="K1" s="151" t="s">
        <v>170</v>
      </c>
      <c r="L1" s="151" t="s">
        <v>171</v>
      </c>
    </row>
    <row r="2" spans="1:12" ht="52.5" customHeight="1" thickTop="1" thickBot="1">
      <c r="B2" s="85" t="s">
        <v>214</v>
      </c>
      <c r="F2" s="86">
        <v>45278</v>
      </c>
      <c r="G2" s="23">
        <f>tbl_dt[WeeklyDate]-7</f>
        <v>45271</v>
      </c>
      <c r="H2" s="152">
        <f>tbl_dt[WeeklyStart]-3</f>
        <v>45268</v>
      </c>
      <c r="I2" s="152">
        <f>tbl_dt[WeeklyDate]-3</f>
        <v>45275</v>
      </c>
      <c r="J2" s="152">
        <f>I2-7</f>
        <v>45268</v>
      </c>
      <c r="K2" s="152" t="str">
        <f>"1/1/"&amp;YEAR(I2)</f>
        <v>1/1/2023</v>
      </c>
      <c r="L2" s="152">
        <f>tbl_DateParameter[End date]-365</f>
        <v>44910</v>
      </c>
    </row>
    <row r="3" spans="1:12" ht="12.75" customHeight="1" thickTop="1"/>
    <row r="4" spans="1:12" ht="12.75" customHeight="1"/>
    <row r="5" spans="1:12" ht="36" customHeight="1">
      <c r="A5" s="77">
        <v>1</v>
      </c>
      <c r="B5" s="77" t="s">
        <v>220</v>
      </c>
      <c r="C5" s="77"/>
    </row>
    <row r="6" spans="1:12" ht="36" customHeight="1">
      <c r="A6" s="77">
        <v>2</v>
      </c>
      <c r="B6" s="77" t="s">
        <v>221</v>
      </c>
      <c r="C6" s="77"/>
      <c r="F6"/>
    </row>
    <row r="7" spans="1:12" ht="36" customHeight="1">
      <c r="A7" s="77">
        <v>3</v>
      </c>
      <c r="B7" s="77" t="s">
        <v>222</v>
      </c>
      <c r="C7" s="77"/>
    </row>
    <row r="8" spans="1:12" ht="36" customHeight="1">
      <c r="A8" s="77">
        <v>4</v>
      </c>
      <c r="B8" s="77" t="s">
        <v>234</v>
      </c>
      <c r="C8" s="77"/>
    </row>
    <row r="9" spans="1:12" ht="36" customHeight="1">
      <c r="A9" s="77">
        <v>5</v>
      </c>
      <c r="B9" s="77" t="s">
        <v>391</v>
      </c>
      <c r="C9" s="77"/>
      <c r="G9" s="18" t="s">
        <v>782</v>
      </c>
      <c r="H9" s="18">
        <v>500000</v>
      </c>
      <c r="I9" s="18" t="s">
        <v>783</v>
      </c>
    </row>
    <row r="10" spans="1:12">
      <c r="G10" s="18" t="s">
        <v>784</v>
      </c>
    </row>
    <row r="29" spans="2:2">
      <c r="B29" t="s">
        <v>303</v>
      </c>
    </row>
    <row r="30" spans="2:2">
      <c r="B30" t="s">
        <v>238</v>
      </c>
    </row>
    <row r="31" spans="2:2">
      <c r="B31" t="s">
        <v>306</v>
      </c>
    </row>
    <row r="32" spans="2:2">
      <c r="B32" t="s">
        <v>309</v>
      </c>
    </row>
    <row r="33" spans="2:2">
      <c r="B33" t="s">
        <v>305</v>
      </c>
    </row>
    <row r="34" spans="2:2">
      <c r="B34" t="s">
        <v>368</v>
      </c>
    </row>
    <row r="35" spans="2:2">
      <c r="B35" t="s">
        <v>369</v>
      </c>
    </row>
    <row r="36" spans="2:2">
      <c r="B36" t="s">
        <v>370</v>
      </c>
    </row>
    <row r="37" spans="2:2">
      <c r="B37" t="s">
        <v>242</v>
      </c>
    </row>
    <row r="38" spans="2:2">
      <c r="B38" t="s">
        <v>240</v>
      </c>
    </row>
    <row r="39" spans="2:2">
      <c r="B39" t="s">
        <v>304</v>
      </c>
    </row>
    <row r="40" spans="2:2">
      <c r="B40" t="s">
        <v>371</v>
      </c>
    </row>
    <row r="41" spans="2:2">
      <c r="B41" t="s">
        <v>372</v>
      </c>
    </row>
    <row r="42" spans="2:2">
      <c r="B42" t="s">
        <v>307</v>
      </c>
    </row>
    <row r="43" spans="2:2">
      <c r="B43" t="s">
        <v>373</v>
      </c>
    </row>
    <row r="44" spans="2:2">
      <c r="B44" t="s">
        <v>308</v>
      </c>
    </row>
    <row r="45" spans="2:2">
      <c r="B45" t="s">
        <v>310</v>
      </c>
    </row>
    <row r="46" spans="2:2">
      <c r="B46" t="s">
        <v>374</v>
      </c>
    </row>
    <row r="47" spans="2:2">
      <c r="B47" t="s">
        <v>311</v>
      </c>
    </row>
    <row r="48" spans="2:2">
      <c r="B48" t="s">
        <v>243</v>
      </c>
    </row>
    <row r="49" spans="2:2">
      <c r="B49" t="s">
        <v>375</v>
      </c>
    </row>
    <row r="50" spans="2:2">
      <c r="B50" t="s">
        <v>312</v>
      </c>
    </row>
    <row r="51" spans="2:2">
      <c r="B51" t="s">
        <v>313</v>
      </c>
    </row>
    <row r="52" spans="2:2">
      <c r="B52" t="s">
        <v>376</v>
      </c>
    </row>
    <row r="55" spans="2:2">
      <c r="B55" s="76" t="s">
        <v>249</v>
      </c>
    </row>
    <row r="56" spans="2:2">
      <c r="B56" s="76" t="s">
        <v>245</v>
      </c>
    </row>
    <row r="57" spans="2:2">
      <c r="B57" t="s">
        <v>247</v>
      </c>
    </row>
    <row r="58" spans="2:2">
      <c r="B58" s="76" t="s">
        <v>246</v>
      </c>
    </row>
    <row r="59" spans="2:2">
      <c r="B59" t="s">
        <v>248</v>
      </c>
    </row>
  </sheetData>
  <phoneticPr fontId="10" type="noConversion"/>
  <pageMargins left="0.7" right="0.7" top="0.75" bottom="0.75" header="0.3" footer="0.3"/>
  <pageSetup orientation="portrait" r:id="rId1"/>
  <drawing r:id="rId2"/>
  <tableParts count="4">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tabColor theme="4" tint="-0.249977111117893"/>
  </sheetPr>
  <dimension ref="A1:BQ32"/>
  <sheetViews>
    <sheetView zoomScale="85" zoomScaleNormal="85" workbookViewId="0">
      <pane xSplit="1" ySplit="1" topLeftCell="B2" activePane="bottomRight" state="frozen"/>
      <selection pane="topRight" activeCell="B1" sqref="B1"/>
      <selection pane="bottomLeft" activeCell="A3" sqref="A3"/>
      <selection pane="bottomRight" activeCell="A3" sqref="A3"/>
    </sheetView>
  </sheetViews>
  <sheetFormatPr defaultColWidth="10.6640625" defaultRowHeight="18" customHeight="1"/>
  <cols>
    <col min="1" max="1" width="30.77734375" bestFit="1" customWidth="1"/>
    <col min="2" max="2" width="21.77734375" bestFit="1" customWidth="1"/>
    <col min="3" max="3" width="14.33203125" bestFit="1" customWidth="1"/>
    <col min="4" max="4" width="10.77734375" customWidth="1"/>
    <col min="5" max="5" width="7.5546875" bestFit="1" customWidth="1"/>
    <col min="6" max="6" width="8.21875" bestFit="1" customWidth="1"/>
    <col min="7" max="7" width="13.88671875" bestFit="1" customWidth="1"/>
    <col min="8" max="12" width="8.21875" bestFit="1" customWidth="1"/>
    <col min="13" max="13" width="10" bestFit="1" customWidth="1"/>
    <col min="14" max="15" width="255.77734375" bestFit="1" customWidth="1"/>
    <col min="16" max="16" width="20.5546875" bestFit="1" customWidth="1"/>
    <col min="17" max="17" width="10.77734375" bestFit="1" customWidth="1"/>
    <col min="18" max="18" width="31.77734375" bestFit="1" customWidth="1"/>
    <col min="19" max="19" width="10.77734375" bestFit="1" customWidth="1"/>
    <col min="20" max="20" width="28.33203125" bestFit="1" customWidth="1"/>
    <col min="21" max="21" width="45" bestFit="1" customWidth="1"/>
    <col min="22" max="22" width="10.77734375" bestFit="1" customWidth="1"/>
    <col min="23" max="23" width="31.77734375" bestFit="1" customWidth="1"/>
    <col min="24" max="24" width="11.88671875" bestFit="1" customWidth="1"/>
    <col min="25" max="26" width="10.77734375" bestFit="1" customWidth="1"/>
    <col min="27" max="27" width="8.21875" bestFit="1" customWidth="1"/>
    <col min="28" max="28" width="11.88671875" bestFit="1" customWidth="1"/>
    <col min="29" max="29" width="8.88671875" bestFit="1" customWidth="1"/>
    <col min="30" max="30" width="101.88671875" bestFit="1" customWidth="1"/>
    <col min="31" max="31" width="11.109375" bestFit="1" customWidth="1"/>
    <col min="32" max="32" width="83.109375" bestFit="1" customWidth="1"/>
    <col min="33" max="33" width="11.88671875" bestFit="1" customWidth="1"/>
    <col min="34" max="34" width="8.21875" bestFit="1" customWidth="1"/>
    <col min="35" max="35" width="15.6640625" bestFit="1" customWidth="1"/>
    <col min="36" max="36" width="9.21875" bestFit="1" customWidth="1"/>
    <col min="37" max="37" width="4.5546875" bestFit="1" customWidth="1"/>
    <col min="38" max="39" width="11.88671875" bestFit="1" customWidth="1"/>
    <col min="40" max="40" width="8.21875" bestFit="1" customWidth="1"/>
    <col min="41" max="41" width="10" bestFit="1" customWidth="1"/>
    <col min="42" max="42" width="8.21875" bestFit="1" customWidth="1"/>
    <col min="43" max="43" width="255.77734375" bestFit="1" customWidth="1"/>
    <col min="44" max="46" width="8.21875" bestFit="1" customWidth="1"/>
    <col min="47" max="47" width="9.5546875" bestFit="1" customWidth="1"/>
    <col min="48" max="49" width="8.21875" bestFit="1" customWidth="1"/>
    <col min="50" max="50" width="13.88671875" bestFit="1" customWidth="1"/>
    <col min="51" max="51" width="8.21875" bestFit="1" customWidth="1"/>
    <col min="52" max="52" width="6.33203125" bestFit="1" customWidth="1"/>
    <col min="53" max="53" width="16.44140625" bestFit="1" customWidth="1"/>
    <col min="54" max="54" width="23.21875" bestFit="1" customWidth="1"/>
    <col min="55" max="55" width="10.21875" bestFit="1" customWidth="1"/>
    <col min="56" max="56" width="8.21875" bestFit="1" customWidth="1"/>
    <col min="57" max="57" width="11.88671875" bestFit="1" customWidth="1"/>
    <col min="58" max="58" width="31.77734375" bestFit="1" customWidth="1"/>
    <col min="59" max="59" width="37.109375" bestFit="1" customWidth="1"/>
    <col min="60" max="60" width="56.109375" bestFit="1" customWidth="1"/>
    <col min="61" max="61" width="10.77734375" bestFit="1" customWidth="1"/>
    <col min="62" max="62" width="7.21875" bestFit="1" customWidth="1"/>
    <col min="63" max="63" width="5" bestFit="1" customWidth="1"/>
    <col min="64" max="65" width="11.33203125" bestFit="1" customWidth="1"/>
    <col min="66" max="66" width="8.21875" bestFit="1" customWidth="1"/>
    <col min="67" max="67" width="11.88671875" bestFit="1" customWidth="1"/>
    <col min="68" max="68" width="10.77734375" bestFit="1" customWidth="1"/>
    <col min="69" max="69" width="42.77734375" bestFit="1" customWidth="1"/>
  </cols>
  <sheetData>
    <row r="1" spans="1:69" s="131" customFormat="1" ht="35.1" customHeight="1">
      <c r="A1" s="128" t="s">
        <v>1606</v>
      </c>
      <c r="B1" s="129"/>
      <c r="C1" s="130"/>
      <c r="D1" s="130"/>
      <c r="E1" s="130"/>
      <c r="F1" s="130"/>
      <c r="G1" s="130"/>
      <c r="H1" s="130"/>
      <c r="I1" s="130"/>
      <c r="J1" s="130"/>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row>
    <row r="2" spans="1:69" s="3" customFormat="1" ht="35.1" customHeight="1">
      <c r="A2" s="268" t="s">
        <v>116</v>
      </c>
      <c r="B2" s="268" t="s">
        <v>366</v>
      </c>
      <c r="C2" s="268" t="s">
        <v>0</v>
      </c>
      <c r="D2" s="268" t="s">
        <v>37</v>
      </c>
      <c r="E2" s="268" t="s">
        <v>131</v>
      </c>
      <c r="F2" s="268" t="s">
        <v>132</v>
      </c>
      <c r="G2" s="268" t="s">
        <v>133</v>
      </c>
      <c r="H2" s="268" t="s">
        <v>38</v>
      </c>
      <c r="I2" s="268" t="s">
        <v>123</v>
      </c>
      <c r="J2" s="268" t="s">
        <v>115</v>
      </c>
      <c r="K2" s="268" t="s">
        <v>124</v>
      </c>
      <c r="L2" s="268" t="s">
        <v>377</v>
      </c>
      <c r="M2" s="268" t="s">
        <v>119</v>
      </c>
      <c r="N2" s="268" t="s">
        <v>1744</v>
      </c>
      <c r="O2" s="268" t="s">
        <v>120</v>
      </c>
      <c r="P2" s="268" t="s">
        <v>121</v>
      </c>
      <c r="Q2" s="268" t="s">
        <v>134</v>
      </c>
      <c r="R2" s="268" t="s">
        <v>393</v>
      </c>
      <c r="S2" s="268" t="s">
        <v>367</v>
      </c>
      <c r="T2" s="268" t="s">
        <v>122</v>
      </c>
      <c r="U2" s="268" t="s">
        <v>135</v>
      </c>
      <c r="V2" s="268" t="s">
        <v>136</v>
      </c>
      <c r="W2" s="268" t="s">
        <v>137</v>
      </c>
      <c r="X2" s="268" t="s">
        <v>118</v>
      </c>
      <c r="Y2" s="268" t="s">
        <v>129</v>
      </c>
      <c r="Z2" s="268" t="s">
        <v>130</v>
      </c>
      <c r="AA2" s="268" t="s">
        <v>216</v>
      </c>
      <c r="AB2" s="268" t="s">
        <v>138</v>
      </c>
      <c r="AC2" s="268" t="s">
        <v>139</v>
      </c>
      <c r="AD2" s="268" t="s">
        <v>140</v>
      </c>
      <c r="AE2" s="268" t="s">
        <v>125</v>
      </c>
      <c r="AF2" s="268" t="s">
        <v>274</v>
      </c>
      <c r="AG2" s="268" t="s">
        <v>395</v>
      </c>
      <c r="AH2" s="268" t="s">
        <v>396</v>
      </c>
      <c r="AI2" s="268" t="s">
        <v>397</v>
      </c>
      <c r="AJ2" s="268" t="s">
        <v>398</v>
      </c>
      <c r="AK2" s="268" t="s">
        <v>117</v>
      </c>
      <c r="AL2" s="268" t="s">
        <v>399</v>
      </c>
      <c r="AM2" s="268" t="s">
        <v>400</v>
      </c>
      <c r="AN2" s="268" t="s">
        <v>401</v>
      </c>
      <c r="AO2" s="268" t="s">
        <v>402</v>
      </c>
      <c r="AP2" s="268" t="s">
        <v>403</v>
      </c>
      <c r="AQ2" s="268" t="s">
        <v>404</v>
      </c>
      <c r="AR2" s="268" t="s">
        <v>405</v>
      </c>
      <c r="AS2" s="268" t="s">
        <v>406</v>
      </c>
      <c r="AT2" s="268" t="s">
        <v>407</v>
      </c>
      <c r="AU2" s="268" t="s">
        <v>408</v>
      </c>
      <c r="AV2" s="268" t="s">
        <v>409</v>
      </c>
      <c r="AW2" s="268" t="s">
        <v>410</v>
      </c>
      <c r="AX2" s="268" t="s">
        <v>412</v>
      </c>
      <c r="AY2" s="268" t="s">
        <v>411</v>
      </c>
      <c r="AZ2" s="268" t="s">
        <v>413</v>
      </c>
      <c r="BA2" s="268" t="s">
        <v>414</v>
      </c>
      <c r="BB2" s="268" t="s">
        <v>416</v>
      </c>
      <c r="BC2" s="268" t="s">
        <v>417</v>
      </c>
      <c r="BD2" s="268" t="s">
        <v>415</v>
      </c>
      <c r="BE2" s="268" t="s">
        <v>418</v>
      </c>
      <c r="BF2" s="268" t="s">
        <v>419</v>
      </c>
      <c r="BG2" s="268" t="s">
        <v>420</v>
      </c>
      <c r="BH2" s="268" t="s">
        <v>421</v>
      </c>
      <c r="BI2" s="268" t="s">
        <v>422</v>
      </c>
      <c r="BJ2" s="268" t="s">
        <v>423</v>
      </c>
      <c r="BK2" s="268" t="s">
        <v>424</v>
      </c>
      <c r="BL2" s="268" t="s">
        <v>425</v>
      </c>
      <c r="BM2" s="268" t="s">
        <v>426</v>
      </c>
      <c r="BN2" s="268" t="s">
        <v>427</v>
      </c>
      <c r="BO2" s="268" t="s">
        <v>428</v>
      </c>
      <c r="BP2" s="268" t="s">
        <v>429</v>
      </c>
      <c r="BQ2" s="268" t="s">
        <v>1625</v>
      </c>
    </row>
    <row r="3" spans="1:69" s="3" customFormat="1" ht="18" customHeight="1">
      <c r="A3" s="274" t="s">
        <v>1558</v>
      </c>
      <c r="B3" s="274" t="s">
        <v>2040</v>
      </c>
      <c r="C3" s="274" t="s">
        <v>2041</v>
      </c>
      <c r="D3" s="274" t="s">
        <v>1677</v>
      </c>
      <c r="E3" s="274" t="s">
        <v>2042</v>
      </c>
      <c r="F3" s="274" t="s">
        <v>1568</v>
      </c>
      <c r="G3" s="274" t="s">
        <v>1568</v>
      </c>
      <c r="H3" s="274" t="s">
        <v>1568</v>
      </c>
      <c r="I3" s="275">
        <v>0.01</v>
      </c>
      <c r="J3" s="274" t="s">
        <v>11</v>
      </c>
      <c r="K3" s="274" t="s">
        <v>2043</v>
      </c>
      <c r="L3" s="275">
        <v>5.6</v>
      </c>
      <c r="M3" s="274" t="s">
        <v>1778</v>
      </c>
      <c r="N3" s="274" t="s">
        <v>1574</v>
      </c>
      <c r="O3" s="274"/>
      <c r="P3" s="274"/>
      <c r="Q3" s="274"/>
      <c r="R3" s="274" t="s">
        <v>1573</v>
      </c>
      <c r="S3" s="274" t="s">
        <v>1572</v>
      </c>
      <c r="T3" s="274"/>
      <c r="U3" s="274" t="s">
        <v>1578</v>
      </c>
      <c r="V3" s="275">
        <v>100</v>
      </c>
      <c r="W3" s="274"/>
      <c r="X3" s="274" t="s">
        <v>1571</v>
      </c>
      <c r="Y3" s="274"/>
      <c r="Z3" s="274"/>
      <c r="AA3" s="274"/>
      <c r="AB3" s="274"/>
      <c r="AC3" s="274"/>
      <c r="AD3" s="274"/>
      <c r="AE3" s="274" t="s">
        <v>1563</v>
      </c>
      <c r="AF3" s="274" t="s">
        <v>1570</v>
      </c>
      <c r="AG3" s="274" t="s">
        <v>1569</v>
      </c>
      <c r="AH3" s="274"/>
      <c r="AI3" s="274" t="s">
        <v>1568</v>
      </c>
      <c r="AJ3" s="274"/>
      <c r="AK3" s="274" t="s">
        <v>1567</v>
      </c>
      <c r="AL3" s="274" t="s">
        <v>2044</v>
      </c>
      <c r="AM3" s="274" t="s">
        <v>1566</v>
      </c>
      <c r="AN3" s="274" t="s">
        <v>43</v>
      </c>
      <c r="AO3" s="274"/>
      <c r="AP3" s="274"/>
      <c r="AQ3" s="274"/>
      <c r="AR3" s="274"/>
      <c r="AS3" s="274" t="s">
        <v>1565</v>
      </c>
      <c r="AT3" s="275">
        <v>1000000</v>
      </c>
      <c r="AU3" s="275">
        <v>0.01</v>
      </c>
      <c r="AV3" s="274" t="s">
        <v>1668</v>
      </c>
      <c r="AW3" s="274"/>
      <c r="AX3" s="274"/>
      <c r="AY3" s="275">
        <v>5.6</v>
      </c>
      <c r="AZ3" s="274" t="s">
        <v>2045</v>
      </c>
      <c r="BA3" s="274" t="s">
        <v>1564</v>
      </c>
      <c r="BB3" s="274" t="s">
        <v>1668</v>
      </c>
      <c r="BC3" s="274"/>
      <c r="BD3" s="274" t="s">
        <v>1558</v>
      </c>
      <c r="BE3" s="274" t="s">
        <v>1668</v>
      </c>
      <c r="BF3" s="274"/>
      <c r="BG3" s="274"/>
      <c r="BH3" s="274" t="s">
        <v>1563</v>
      </c>
      <c r="BI3" s="274" t="s">
        <v>1562</v>
      </c>
      <c r="BJ3" s="274" t="s">
        <v>1562</v>
      </c>
      <c r="BK3" s="274" t="s">
        <v>1561</v>
      </c>
      <c r="BL3" s="274" t="s">
        <v>1560</v>
      </c>
      <c r="BM3" s="274" t="s">
        <v>1559</v>
      </c>
      <c r="BN3" s="274"/>
      <c r="BO3" s="274" t="s">
        <v>2046</v>
      </c>
      <c r="BP3" s="274"/>
      <c r="BQ3" s="274"/>
    </row>
    <row r="4" spans="1:69" s="3" customFormat="1" ht="18" customHeight="1">
      <c r="A4" s="274" t="s">
        <v>2047</v>
      </c>
      <c r="B4" s="274" t="s">
        <v>2048</v>
      </c>
      <c r="C4" s="274" t="s">
        <v>2049</v>
      </c>
      <c r="D4" s="274" t="s">
        <v>1677</v>
      </c>
      <c r="E4" s="274" t="s">
        <v>2050</v>
      </c>
      <c r="F4" s="274" t="s">
        <v>1568</v>
      </c>
      <c r="G4" s="274" t="s">
        <v>1568</v>
      </c>
      <c r="H4" s="274" t="s">
        <v>1568</v>
      </c>
      <c r="I4" s="275">
        <v>1.2</v>
      </c>
      <c r="J4" s="274" t="s">
        <v>11</v>
      </c>
      <c r="K4" s="274" t="s">
        <v>1593</v>
      </c>
      <c r="L4" s="275">
        <v>8.9</v>
      </c>
      <c r="M4" s="274" t="s">
        <v>1786</v>
      </c>
      <c r="N4" s="274" t="s">
        <v>1586</v>
      </c>
      <c r="O4" s="274" t="s">
        <v>2051</v>
      </c>
      <c r="P4" s="274" t="s">
        <v>2052</v>
      </c>
      <c r="Q4" s="275">
        <v>20</v>
      </c>
      <c r="R4" s="274" t="s">
        <v>1573</v>
      </c>
      <c r="S4" s="274" t="s">
        <v>1572</v>
      </c>
      <c r="T4" s="274"/>
      <c r="U4" s="274" t="s">
        <v>1578</v>
      </c>
      <c r="V4" s="275">
        <v>100</v>
      </c>
      <c r="W4" s="274"/>
      <c r="X4" s="274" t="s">
        <v>1592</v>
      </c>
      <c r="Y4" s="274" t="s">
        <v>2053</v>
      </c>
      <c r="Z4" s="274"/>
      <c r="AA4" s="274"/>
      <c r="AB4" s="274"/>
      <c r="AC4" s="274"/>
      <c r="AD4" s="274"/>
      <c r="AE4" s="274" t="s">
        <v>2054</v>
      </c>
      <c r="AF4" s="274" t="s">
        <v>1570</v>
      </c>
      <c r="AG4" s="274" t="s">
        <v>1628</v>
      </c>
      <c r="AH4" s="274"/>
      <c r="AI4" s="274" t="s">
        <v>1568</v>
      </c>
      <c r="AJ4" s="274" t="s">
        <v>104</v>
      </c>
      <c r="AK4" s="274" t="s">
        <v>1577</v>
      </c>
      <c r="AL4" s="274" t="s">
        <v>2044</v>
      </c>
      <c r="AM4" s="274" t="s">
        <v>1566</v>
      </c>
      <c r="AN4" s="274" t="s">
        <v>43</v>
      </c>
      <c r="AO4" s="274"/>
      <c r="AP4" s="274"/>
      <c r="AQ4" s="274"/>
      <c r="AR4" s="274" t="s">
        <v>2055</v>
      </c>
      <c r="AS4" s="274" t="s">
        <v>2056</v>
      </c>
      <c r="AT4" s="275">
        <v>1000</v>
      </c>
      <c r="AU4" s="275">
        <v>1.2</v>
      </c>
      <c r="AV4" s="274" t="s">
        <v>2057</v>
      </c>
      <c r="AW4" s="274"/>
      <c r="AX4" s="274"/>
      <c r="AY4" s="275">
        <v>8.9</v>
      </c>
      <c r="AZ4" s="274" t="s">
        <v>2058</v>
      </c>
      <c r="BA4" s="274" t="s">
        <v>2059</v>
      </c>
      <c r="BB4" s="274" t="s">
        <v>2057</v>
      </c>
      <c r="BC4" s="274" t="s">
        <v>2052</v>
      </c>
      <c r="BD4" s="274" t="s">
        <v>2047</v>
      </c>
      <c r="BE4" s="274" t="s">
        <v>2057</v>
      </c>
      <c r="BF4" s="274" t="s">
        <v>1600</v>
      </c>
      <c r="BG4" s="274" t="s">
        <v>2060</v>
      </c>
      <c r="BH4" s="274" t="s">
        <v>2061</v>
      </c>
      <c r="BI4" s="274" t="s">
        <v>1562</v>
      </c>
      <c r="BJ4" s="274" t="s">
        <v>1562</v>
      </c>
      <c r="BK4" s="274" t="s">
        <v>1561</v>
      </c>
      <c r="BL4" s="274" t="s">
        <v>1560</v>
      </c>
      <c r="BM4" s="274" t="s">
        <v>1559</v>
      </c>
      <c r="BN4" s="274"/>
      <c r="BO4" s="274" t="s">
        <v>1575</v>
      </c>
      <c r="BP4" s="274"/>
      <c r="BQ4" s="274"/>
    </row>
    <row r="5" spans="1:69" s="3" customFormat="1" ht="18" customHeight="1">
      <c r="A5" s="274" t="s">
        <v>2062</v>
      </c>
      <c r="B5" s="274" t="s">
        <v>2063</v>
      </c>
      <c r="C5" s="274" t="s">
        <v>2064</v>
      </c>
      <c r="D5" s="274" t="s">
        <v>1677</v>
      </c>
      <c r="E5" s="274" t="s">
        <v>2065</v>
      </c>
      <c r="F5" s="274" t="s">
        <v>1568</v>
      </c>
      <c r="G5" s="274" t="s">
        <v>1568</v>
      </c>
      <c r="H5" s="274" t="s">
        <v>1568</v>
      </c>
      <c r="I5" s="275">
        <v>0.5</v>
      </c>
      <c r="J5" s="274" t="s">
        <v>11</v>
      </c>
      <c r="K5" s="274" t="s">
        <v>1581</v>
      </c>
      <c r="L5" s="275">
        <v>5.7</v>
      </c>
      <c r="M5" s="274" t="s">
        <v>1844</v>
      </c>
      <c r="N5" s="274" t="s">
        <v>1586</v>
      </c>
      <c r="O5" s="274" t="s">
        <v>2066</v>
      </c>
      <c r="P5" s="274" t="s">
        <v>2067</v>
      </c>
      <c r="Q5" s="275">
        <v>50</v>
      </c>
      <c r="R5" s="274" t="s">
        <v>1573</v>
      </c>
      <c r="S5" s="274" t="s">
        <v>2068</v>
      </c>
      <c r="T5" s="274" t="s">
        <v>2069</v>
      </c>
      <c r="U5" s="274" t="s">
        <v>1578</v>
      </c>
      <c r="V5" s="275">
        <v>100</v>
      </c>
      <c r="W5" s="274"/>
      <c r="X5" s="274" t="s">
        <v>2070</v>
      </c>
      <c r="Y5" s="274" t="s">
        <v>2071</v>
      </c>
      <c r="Z5" s="274"/>
      <c r="AA5" s="274"/>
      <c r="AB5" s="274"/>
      <c r="AC5" s="274"/>
      <c r="AD5" s="274"/>
      <c r="AE5" s="274" t="s">
        <v>2072</v>
      </c>
      <c r="AF5" s="274" t="s">
        <v>1570</v>
      </c>
      <c r="AG5" s="274" t="s">
        <v>1599</v>
      </c>
      <c r="AH5" s="274"/>
      <c r="AI5" s="274" t="s">
        <v>1568</v>
      </c>
      <c r="AJ5" s="274" t="s">
        <v>104</v>
      </c>
      <c r="AK5" s="274" t="s">
        <v>1577</v>
      </c>
      <c r="AL5" s="274" t="s">
        <v>1598</v>
      </c>
      <c r="AM5" s="274" t="s">
        <v>1566</v>
      </c>
      <c r="AN5" s="274" t="s">
        <v>43</v>
      </c>
      <c r="AO5" s="274"/>
      <c r="AP5" s="274"/>
      <c r="AQ5" s="274"/>
      <c r="AR5" s="274" t="s">
        <v>2073</v>
      </c>
      <c r="AS5" s="274" t="s">
        <v>2074</v>
      </c>
      <c r="AT5" s="275">
        <v>1000</v>
      </c>
      <c r="AU5" s="275">
        <v>0.5</v>
      </c>
      <c r="AV5" s="274" t="s">
        <v>1611</v>
      </c>
      <c r="AW5" s="274"/>
      <c r="AX5" s="274"/>
      <c r="AY5" s="275">
        <v>5.7</v>
      </c>
      <c r="AZ5" s="274" t="s">
        <v>1707</v>
      </c>
      <c r="BA5" s="274" t="s">
        <v>2062</v>
      </c>
      <c r="BB5" s="274" t="s">
        <v>1611</v>
      </c>
      <c r="BC5" s="274" t="s">
        <v>2067</v>
      </c>
      <c r="BD5" s="274"/>
      <c r="BE5" s="274" t="s">
        <v>1611</v>
      </c>
      <c r="BF5" s="274" t="s">
        <v>2075</v>
      </c>
      <c r="BG5" s="274" t="s">
        <v>2076</v>
      </c>
      <c r="BH5" s="274" t="s">
        <v>2077</v>
      </c>
      <c r="BI5" s="274" t="s">
        <v>1562</v>
      </c>
      <c r="BJ5" s="274" t="s">
        <v>1562</v>
      </c>
      <c r="BK5" s="274" t="s">
        <v>1561</v>
      </c>
      <c r="BL5" s="274" t="s">
        <v>1560</v>
      </c>
      <c r="BM5" s="274" t="s">
        <v>1559</v>
      </c>
      <c r="BN5" s="274"/>
      <c r="BO5" s="274" t="s">
        <v>1575</v>
      </c>
      <c r="BP5" s="274"/>
      <c r="BQ5" s="274"/>
    </row>
    <row r="6" spans="1:69" s="3" customFormat="1" ht="18" customHeight="1">
      <c r="A6" s="274" t="s">
        <v>2078</v>
      </c>
      <c r="B6" s="274" t="s">
        <v>2079</v>
      </c>
      <c r="C6" s="274" t="s">
        <v>2080</v>
      </c>
      <c r="D6" s="274" t="s">
        <v>1677</v>
      </c>
      <c r="E6" s="274" t="s">
        <v>2081</v>
      </c>
      <c r="F6" s="274" t="s">
        <v>1568</v>
      </c>
      <c r="G6" s="274" t="s">
        <v>1568</v>
      </c>
      <c r="H6" s="274" t="s">
        <v>1568</v>
      </c>
      <c r="I6" s="275">
        <v>15</v>
      </c>
      <c r="J6" s="274" t="s">
        <v>594</v>
      </c>
      <c r="K6" s="274" t="s">
        <v>1593</v>
      </c>
      <c r="L6" s="275">
        <v>7</v>
      </c>
      <c r="M6" s="274" t="s">
        <v>1778</v>
      </c>
      <c r="N6" s="274" t="s">
        <v>1586</v>
      </c>
      <c r="O6" s="274"/>
      <c r="P6" s="274" t="s">
        <v>2082</v>
      </c>
      <c r="Q6" s="274"/>
      <c r="R6" s="274" t="s">
        <v>1573</v>
      </c>
      <c r="S6" s="274" t="s">
        <v>1579</v>
      </c>
      <c r="T6" s="274"/>
      <c r="U6" s="274" t="s">
        <v>1578</v>
      </c>
      <c r="V6" s="275">
        <v>100</v>
      </c>
      <c r="W6" s="274"/>
      <c r="X6" s="274" t="s">
        <v>1592</v>
      </c>
      <c r="Y6" s="274" t="s">
        <v>1658</v>
      </c>
      <c r="Z6" s="274" t="s">
        <v>2083</v>
      </c>
      <c r="AA6" s="274"/>
      <c r="AB6" s="274"/>
      <c r="AC6" s="274"/>
      <c r="AD6" s="274"/>
      <c r="AE6" s="274" t="s">
        <v>2084</v>
      </c>
      <c r="AF6" s="274" t="s">
        <v>1570</v>
      </c>
      <c r="AG6" s="274" t="s">
        <v>1599</v>
      </c>
      <c r="AH6" s="274" t="s">
        <v>306</v>
      </c>
      <c r="AI6" s="274" t="s">
        <v>1568</v>
      </c>
      <c r="AJ6" s="274" t="s">
        <v>104</v>
      </c>
      <c r="AK6" s="274" t="s">
        <v>1577</v>
      </c>
      <c r="AL6" s="274" t="s">
        <v>2044</v>
      </c>
      <c r="AM6" s="274" t="s">
        <v>1566</v>
      </c>
      <c r="AN6" s="274" t="s">
        <v>43</v>
      </c>
      <c r="AO6" s="274"/>
      <c r="AP6" s="274"/>
      <c r="AQ6" s="274"/>
      <c r="AR6" s="274" t="s">
        <v>2085</v>
      </c>
      <c r="AS6" s="274" t="s">
        <v>2086</v>
      </c>
      <c r="AT6" s="275">
        <v>10000</v>
      </c>
      <c r="AU6" s="275">
        <v>15</v>
      </c>
      <c r="AV6" s="274" t="s">
        <v>1689</v>
      </c>
      <c r="AW6" s="274"/>
      <c r="AX6" s="274"/>
      <c r="AY6" s="275">
        <v>7</v>
      </c>
      <c r="AZ6" s="274" t="s">
        <v>1706</v>
      </c>
      <c r="BA6" s="274" t="s">
        <v>2078</v>
      </c>
      <c r="BB6" s="274" t="s">
        <v>1689</v>
      </c>
      <c r="BC6" s="274" t="s">
        <v>2082</v>
      </c>
      <c r="BD6" s="274"/>
      <c r="BE6" s="274" t="s">
        <v>1689</v>
      </c>
      <c r="BF6" s="274" t="s">
        <v>1600</v>
      </c>
      <c r="BG6" s="274" t="s">
        <v>2087</v>
      </c>
      <c r="BH6" s="274" t="s">
        <v>2088</v>
      </c>
      <c r="BI6" s="274" t="s">
        <v>1562</v>
      </c>
      <c r="BJ6" s="274" t="s">
        <v>1562</v>
      </c>
      <c r="BK6" s="274" t="s">
        <v>1561</v>
      </c>
      <c r="BL6" s="274" t="s">
        <v>1560</v>
      </c>
      <c r="BM6" s="274" t="s">
        <v>1559</v>
      </c>
      <c r="BN6" s="274"/>
      <c r="BO6" s="274" t="s">
        <v>1575</v>
      </c>
      <c r="BP6" s="274"/>
      <c r="BQ6" s="274"/>
    </row>
    <row r="7" spans="1:69" s="3" customFormat="1" ht="18" customHeight="1">
      <c r="A7" s="274" t="s">
        <v>2089</v>
      </c>
      <c r="B7" s="274" t="s">
        <v>2090</v>
      </c>
      <c r="C7" s="274" t="s">
        <v>2091</v>
      </c>
      <c r="D7" s="274" t="s">
        <v>1677</v>
      </c>
      <c r="E7" s="274" t="s">
        <v>2092</v>
      </c>
      <c r="F7" s="274" t="s">
        <v>1568</v>
      </c>
      <c r="G7" s="274" t="s">
        <v>1568</v>
      </c>
      <c r="H7" s="274" t="s">
        <v>1568</v>
      </c>
      <c r="I7" s="275">
        <v>5.36</v>
      </c>
      <c r="J7" s="274" t="s">
        <v>594</v>
      </c>
      <c r="K7" s="274" t="s">
        <v>1581</v>
      </c>
      <c r="L7" s="275">
        <v>4.5999999999999996</v>
      </c>
      <c r="M7" s="274" t="s">
        <v>2093</v>
      </c>
      <c r="N7" s="274" t="s">
        <v>1580</v>
      </c>
      <c r="O7" s="274" t="s">
        <v>2094</v>
      </c>
      <c r="P7" s="274" t="s">
        <v>2095</v>
      </c>
      <c r="Q7" s="275">
        <v>0</v>
      </c>
      <c r="R7" s="274" t="s">
        <v>1573</v>
      </c>
      <c r="S7" s="274" t="s">
        <v>2068</v>
      </c>
      <c r="T7" s="274" t="s">
        <v>2096</v>
      </c>
      <c r="U7" s="274" t="s">
        <v>1578</v>
      </c>
      <c r="V7" s="275">
        <v>100</v>
      </c>
      <c r="W7" s="274"/>
      <c r="X7" s="274" t="s">
        <v>2097</v>
      </c>
      <c r="Y7" s="274" t="s">
        <v>2098</v>
      </c>
      <c r="Z7" s="274"/>
      <c r="AA7" s="274"/>
      <c r="AB7" s="274"/>
      <c r="AC7" s="274"/>
      <c r="AD7" s="274"/>
      <c r="AE7" s="274" t="s">
        <v>2099</v>
      </c>
      <c r="AF7" s="274" t="s">
        <v>1570</v>
      </c>
      <c r="AG7" s="274" t="s">
        <v>1599</v>
      </c>
      <c r="AH7" s="274"/>
      <c r="AI7" s="274" t="s">
        <v>1568</v>
      </c>
      <c r="AJ7" s="274"/>
      <c r="AK7" s="274" t="s">
        <v>2100</v>
      </c>
      <c r="AL7" s="274" t="s">
        <v>1576</v>
      </c>
      <c r="AM7" s="274" t="s">
        <v>1588</v>
      </c>
      <c r="AN7" s="274" t="s">
        <v>43</v>
      </c>
      <c r="AO7" s="274"/>
      <c r="AP7" s="274"/>
      <c r="AQ7" s="274"/>
      <c r="AR7" s="274" t="s">
        <v>2101</v>
      </c>
      <c r="AS7" s="274" t="s">
        <v>2102</v>
      </c>
      <c r="AT7" s="275">
        <v>10000</v>
      </c>
      <c r="AU7" s="275">
        <v>5.36</v>
      </c>
      <c r="AV7" s="274" t="s">
        <v>2057</v>
      </c>
      <c r="AW7" s="274"/>
      <c r="AX7" s="274"/>
      <c r="AY7" s="275">
        <v>4.5999999999999996</v>
      </c>
      <c r="AZ7" s="274" t="s">
        <v>2058</v>
      </c>
      <c r="BA7" s="274" t="s">
        <v>2089</v>
      </c>
      <c r="BB7" s="274" t="s">
        <v>2057</v>
      </c>
      <c r="BC7" s="274" t="s">
        <v>2095</v>
      </c>
      <c r="BD7" s="274"/>
      <c r="BE7" s="274" t="s">
        <v>2057</v>
      </c>
      <c r="BF7" s="274" t="s">
        <v>2075</v>
      </c>
      <c r="BG7" s="274" t="s">
        <v>2103</v>
      </c>
      <c r="BH7" s="274" t="s">
        <v>2104</v>
      </c>
      <c r="BI7" s="274" t="s">
        <v>1562</v>
      </c>
      <c r="BJ7" s="274" t="s">
        <v>1562</v>
      </c>
      <c r="BK7" s="274" t="s">
        <v>1561</v>
      </c>
      <c r="BL7" s="274" t="s">
        <v>1560</v>
      </c>
      <c r="BM7" s="274" t="s">
        <v>1559</v>
      </c>
      <c r="BN7" s="274"/>
      <c r="BO7" s="274" t="s">
        <v>1575</v>
      </c>
      <c r="BP7" s="274"/>
      <c r="BQ7" s="274"/>
    </row>
    <row r="8" spans="1:69" s="3" customFormat="1" ht="18" customHeight="1">
      <c r="A8" s="274" t="s">
        <v>1800</v>
      </c>
      <c r="B8" s="274" t="s">
        <v>2105</v>
      </c>
      <c r="C8" s="274" t="s">
        <v>2106</v>
      </c>
      <c r="D8" s="274" t="s">
        <v>1697</v>
      </c>
      <c r="E8" s="274" t="s">
        <v>2107</v>
      </c>
      <c r="F8" s="274" t="s">
        <v>1681</v>
      </c>
      <c r="G8" s="274" t="s">
        <v>1587</v>
      </c>
      <c r="H8" s="274" t="s">
        <v>1568</v>
      </c>
      <c r="I8" s="275">
        <v>10</v>
      </c>
      <c r="J8" s="274" t="s">
        <v>594</v>
      </c>
      <c r="K8" s="274" t="s">
        <v>2108</v>
      </c>
      <c r="L8" s="275">
        <v>3</v>
      </c>
      <c r="M8" s="274" t="s">
        <v>1722</v>
      </c>
      <c r="N8" s="274" t="s">
        <v>1574</v>
      </c>
      <c r="O8" s="274"/>
      <c r="P8" s="274"/>
      <c r="Q8" s="274"/>
      <c r="R8" s="274" t="s">
        <v>1573</v>
      </c>
      <c r="S8" s="274" t="s">
        <v>1579</v>
      </c>
      <c r="T8" s="274"/>
      <c r="U8" s="274" t="s">
        <v>1578</v>
      </c>
      <c r="V8" s="275">
        <v>100</v>
      </c>
      <c r="W8" s="274"/>
      <c r="X8" s="274" t="s">
        <v>1571</v>
      </c>
      <c r="Y8" s="274" t="s">
        <v>1597</v>
      </c>
      <c r="Z8" s="274"/>
      <c r="AA8" s="274"/>
      <c r="AB8" s="274"/>
      <c r="AC8" s="274"/>
      <c r="AD8" s="274"/>
      <c r="AE8" s="274" t="s">
        <v>2109</v>
      </c>
      <c r="AF8" s="274" t="s">
        <v>1570</v>
      </c>
      <c r="AG8" s="274" t="s">
        <v>1585</v>
      </c>
      <c r="AH8" s="274"/>
      <c r="AI8" s="274" t="s">
        <v>1568</v>
      </c>
      <c r="AJ8" s="274" t="s">
        <v>102</v>
      </c>
      <c r="AK8" s="274" t="s">
        <v>1567</v>
      </c>
      <c r="AL8" s="274" t="s">
        <v>1598</v>
      </c>
      <c r="AM8" s="274" t="s">
        <v>1588</v>
      </c>
      <c r="AN8" s="274" t="s">
        <v>42</v>
      </c>
      <c r="AO8" s="274"/>
      <c r="AP8" s="274"/>
      <c r="AQ8" s="274"/>
      <c r="AR8" s="274"/>
      <c r="AS8" s="274" t="s">
        <v>1690</v>
      </c>
      <c r="AT8" s="275">
        <v>1000000</v>
      </c>
      <c r="AU8" s="275">
        <v>10</v>
      </c>
      <c r="AV8" s="274" t="s">
        <v>2110</v>
      </c>
      <c r="AW8" s="274"/>
      <c r="AX8" s="274"/>
      <c r="AY8" s="275">
        <v>3</v>
      </c>
      <c r="AZ8" s="274" t="s">
        <v>1757</v>
      </c>
      <c r="BA8" s="274" t="s">
        <v>1719</v>
      </c>
      <c r="BB8" s="274" t="s">
        <v>2110</v>
      </c>
      <c r="BC8" s="274"/>
      <c r="BD8" s="274"/>
      <c r="BE8" s="274" t="s">
        <v>2110</v>
      </c>
      <c r="BF8" s="274"/>
      <c r="BG8" s="274"/>
      <c r="BH8" s="274" t="s">
        <v>2109</v>
      </c>
      <c r="BI8" s="274" t="s">
        <v>1562</v>
      </c>
      <c r="BJ8" s="274" t="s">
        <v>1562</v>
      </c>
      <c r="BK8" s="274" t="s">
        <v>1561</v>
      </c>
      <c r="BL8" s="274" t="s">
        <v>1560</v>
      </c>
      <c r="BM8" s="274" t="s">
        <v>1559</v>
      </c>
      <c r="BN8" s="274"/>
      <c r="BO8" s="274" t="s">
        <v>1596</v>
      </c>
      <c r="BP8" s="274"/>
      <c r="BQ8" s="274"/>
    </row>
    <row r="9" spans="1:69" s="3" customFormat="1" ht="18" customHeight="1">
      <c r="A9" s="274" t="s">
        <v>2111</v>
      </c>
      <c r="B9" s="274" t="s">
        <v>2112</v>
      </c>
      <c r="C9" s="274" t="s">
        <v>2113</v>
      </c>
      <c r="D9" s="274" t="s">
        <v>1697</v>
      </c>
      <c r="E9" s="274" t="s">
        <v>2114</v>
      </c>
      <c r="F9" s="274" t="s">
        <v>2115</v>
      </c>
      <c r="G9" s="274" t="s">
        <v>1595</v>
      </c>
      <c r="H9" s="274" t="s">
        <v>1568</v>
      </c>
      <c r="I9" s="275">
        <v>0.05</v>
      </c>
      <c r="J9" s="274" t="s">
        <v>11</v>
      </c>
      <c r="K9" s="274" t="s">
        <v>1659</v>
      </c>
      <c r="L9" s="275">
        <v>5.75</v>
      </c>
      <c r="M9" s="274" t="s">
        <v>2116</v>
      </c>
      <c r="N9" s="274" t="s">
        <v>1574</v>
      </c>
      <c r="O9" s="274"/>
      <c r="P9" s="274"/>
      <c r="Q9" s="274"/>
      <c r="R9" s="274"/>
      <c r="S9" s="274" t="s">
        <v>1572</v>
      </c>
      <c r="T9" s="274"/>
      <c r="U9" s="274" t="s">
        <v>1578</v>
      </c>
      <c r="V9" s="275">
        <v>100</v>
      </c>
      <c r="W9" s="274"/>
      <c r="X9" s="274" t="s">
        <v>1594</v>
      </c>
      <c r="Y9" s="274" t="s">
        <v>2117</v>
      </c>
      <c r="Z9" s="274"/>
      <c r="AA9" s="274"/>
      <c r="AB9" s="274"/>
      <c r="AC9" s="274"/>
      <c r="AD9" s="274"/>
      <c r="AE9" s="274" t="s">
        <v>1670</v>
      </c>
      <c r="AF9" s="274" t="s">
        <v>1570</v>
      </c>
      <c r="AG9" s="274" t="s">
        <v>1590</v>
      </c>
      <c r="AH9" s="274"/>
      <c r="AI9" s="274" t="s">
        <v>1568</v>
      </c>
      <c r="AJ9" s="274"/>
      <c r="AK9" s="274" t="s">
        <v>1567</v>
      </c>
      <c r="AL9" s="274" t="s">
        <v>2118</v>
      </c>
      <c r="AM9" s="274" t="s">
        <v>1589</v>
      </c>
      <c r="AN9" s="274" t="s">
        <v>42</v>
      </c>
      <c r="AO9" s="274"/>
      <c r="AP9" s="274"/>
      <c r="AQ9" s="274"/>
      <c r="AR9" s="274"/>
      <c r="AS9" s="274" t="s">
        <v>2119</v>
      </c>
      <c r="AT9" s="275">
        <v>100000</v>
      </c>
      <c r="AU9" s="275">
        <v>0.05</v>
      </c>
      <c r="AV9" s="274" t="s">
        <v>1689</v>
      </c>
      <c r="AW9" s="274"/>
      <c r="AX9" s="274"/>
      <c r="AY9" s="275">
        <v>5.75</v>
      </c>
      <c r="AZ9" s="274" t="s">
        <v>2116</v>
      </c>
      <c r="BA9" s="274" t="s">
        <v>2120</v>
      </c>
      <c r="BB9" s="274" t="s">
        <v>1689</v>
      </c>
      <c r="BC9" s="274"/>
      <c r="BD9" s="274" t="s">
        <v>2111</v>
      </c>
      <c r="BE9" s="274" t="s">
        <v>1689</v>
      </c>
      <c r="BF9" s="274"/>
      <c r="BG9" s="274"/>
      <c r="BH9" s="274" t="s">
        <v>1670</v>
      </c>
      <c r="BI9" s="274" t="s">
        <v>1562</v>
      </c>
      <c r="BJ9" s="274" t="s">
        <v>1562</v>
      </c>
      <c r="BK9" s="274" t="s">
        <v>1561</v>
      </c>
      <c r="BL9" s="274" t="s">
        <v>1560</v>
      </c>
      <c r="BM9" s="274" t="s">
        <v>1559</v>
      </c>
      <c r="BN9" s="274"/>
      <c r="BO9" s="274"/>
      <c r="BP9" s="274"/>
      <c r="BQ9" s="274"/>
    </row>
    <row r="10" spans="1:69" s="3" customFormat="1" ht="18" customHeight="1">
      <c r="A10" s="258" t="s">
        <v>1745</v>
      </c>
      <c r="B10" s="258" t="s">
        <v>1746</v>
      </c>
      <c r="C10" s="258" t="s">
        <v>1747</v>
      </c>
      <c r="D10" s="258" t="s">
        <v>1697</v>
      </c>
      <c r="E10" s="258" t="s">
        <v>1748</v>
      </c>
      <c r="F10" s="258" t="s">
        <v>1568</v>
      </c>
      <c r="G10" s="258" t="s">
        <v>1568</v>
      </c>
      <c r="H10" s="258" t="s">
        <v>1568</v>
      </c>
      <c r="I10" s="259">
        <v>0.49</v>
      </c>
      <c r="J10" s="258" t="s">
        <v>11</v>
      </c>
      <c r="K10" s="258" t="s">
        <v>1581</v>
      </c>
      <c r="L10" s="259">
        <v>7.5</v>
      </c>
      <c r="M10" s="258" t="s">
        <v>1749</v>
      </c>
      <c r="N10" s="258" t="s">
        <v>1586</v>
      </c>
      <c r="O10" s="258"/>
      <c r="P10" s="258" t="s">
        <v>1631</v>
      </c>
      <c r="Q10" s="259"/>
      <c r="R10" s="258" t="s">
        <v>1573</v>
      </c>
      <c r="S10" s="258" t="s">
        <v>1579</v>
      </c>
      <c r="T10" s="258"/>
      <c r="U10" s="258" t="s">
        <v>1578</v>
      </c>
      <c r="V10" s="259">
        <v>100</v>
      </c>
      <c r="W10" s="258"/>
      <c r="X10" s="258" t="s">
        <v>1673</v>
      </c>
      <c r="Y10" s="258" t="s">
        <v>1676</v>
      </c>
      <c r="Z10" s="258"/>
      <c r="AA10" s="258"/>
      <c r="AB10" s="258"/>
      <c r="AC10" s="258"/>
      <c r="AD10" s="258"/>
      <c r="AE10" s="258" t="s">
        <v>1710</v>
      </c>
      <c r="AF10" s="258" t="s">
        <v>1570</v>
      </c>
      <c r="AG10" s="258" t="s">
        <v>1628</v>
      </c>
      <c r="AH10" s="258"/>
      <c r="AI10" s="258" t="s">
        <v>1568</v>
      </c>
      <c r="AJ10" s="258"/>
      <c r="AK10" s="258" t="s">
        <v>1577</v>
      </c>
      <c r="AL10" s="258" t="s">
        <v>1576</v>
      </c>
      <c r="AM10" s="258" t="s">
        <v>1566</v>
      </c>
      <c r="AN10" s="258" t="s">
        <v>43</v>
      </c>
      <c r="AO10" s="258"/>
      <c r="AP10" s="258"/>
      <c r="AQ10" s="258"/>
      <c r="AR10" s="258" t="s">
        <v>1750</v>
      </c>
      <c r="AS10" s="258" t="s">
        <v>1711</v>
      </c>
      <c r="AT10" s="259">
        <v>1000</v>
      </c>
      <c r="AU10" s="259">
        <v>0.49</v>
      </c>
      <c r="AV10" s="258" t="s">
        <v>1668</v>
      </c>
      <c r="AW10" s="258"/>
      <c r="AX10" s="259"/>
      <c r="AY10" s="258">
        <v>7.5</v>
      </c>
      <c r="AZ10" s="258" t="s">
        <v>1669</v>
      </c>
      <c r="BA10" s="258" t="s">
        <v>1745</v>
      </c>
      <c r="BB10" s="258" t="s">
        <v>1668</v>
      </c>
      <c r="BC10" s="258" t="s">
        <v>1631</v>
      </c>
      <c r="BD10" s="258"/>
      <c r="BE10" s="258" t="s">
        <v>1668</v>
      </c>
      <c r="BF10" s="258" t="s">
        <v>1600</v>
      </c>
      <c r="BG10" s="258" t="s">
        <v>1751</v>
      </c>
      <c r="BH10" s="258" t="s">
        <v>1752</v>
      </c>
      <c r="BI10" s="258" t="s">
        <v>1562</v>
      </c>
      <c r="BJ10" s="258" t="s">
        <v>1562</v>
      </c>
      <c r="BK10" s="258" t="s">
        <v>1561</v>
      </c>
      <c r="BL10" s="258" t="s">
        <v>1560</v>
      </c>
      <c r="BM10" s="258" t="s">
        <v>1559</v>
      </c>
      <c r="BN10" s="258"/>
      <c r="BO10" s="258" t="s">
        <v>1575</v>
      </c>
      <c r="BP10" s="258"/>
      <c r="BQ10" s="258"/>
    </row>
    <row r="11" spans="1:69" s="3" customFormat="1" ht="18" customHeight="1">
      <c r="A11" s="258" t="s">
        <v>1753</v>
      </c>
      <c r="B11" s="258" t="s">
        <v>1754</v>
      </c>
      <c r="C11" s="258" t="s">
        <v>1755</v>
      </c>
      <c r="D11" s="258" t="s">
        <v>1697</v>
      </c>
      <c r="E11" s="258" t="s">
        <v>1756</v>
      </c>
      <c r="F11" s="258" t="s">
        <v>1568</v>
      </c>
      <c r="G11" s="258" t="s">
        <v>1568</v>
      </c>
      <c r="H11" s="258" t="s">
        <v>1568</v>
      </c>
      <c r="I11" s="259">
        <v>0.67</v>
      </c>
      <c r="J11" s="258" t="s">
        <v>11</v>
      </c>
      <c r="K11" s="258" t="s">
        <v>1593</v>
      </c>
      <c r="L11" s="259">
        <v>8.5</v>
      </c>
      <c r="M11" s="258" t="s">
        <v>1757</v>
      </c>
      <c r="N11" s="258" t="s">
        <v>1758</v>
      </c>
      <c r="O11" s="258"/>
      <c r="P11" s="258" t="s">
        <v>1684</v>
      </c>
      <c r="Q11" s="259"/>
      <c r="R11" s="258" t="s">
        <v>1573</v>
      </c>
      <c r="S11" s="258" t="s">
        <v>1579</v>
      </c>
      <c r="T11" s="258"/>
      <c r="U11" s="258" t="s">
        <v>1578</v>
      </c>
      <c r="V11" s="259">
        <v>100</v>
      </c>
      <c r="W11" s="258"/>
      <c r="X11" s="258" t="s">
        <v>1592</v>
      </c>
      <c r="Y11" s="258" t="s">
        <v>1658</v>
      </c>
      <c r="Z11" s="258"/>
      <c r="AA11" s="258"/>
      <c r="AB11" s="258"/>
      <c r="AC11" s="258"/>
      <c r="AD11" s="258"/>
      <c r="AE11" s="258" t="s">
        <v>1759</v>
      </c>
      <c r="AF11" s="258" t="s">
        <v>1570</v>
      </c>
      <c r="AG11" s="258" t="s">
        <v>1569</v>
      </c>
      <c r="AH11" s="258"/>
      <c r="AI11" s="258" t="s">
        <v>1568</v>
      </c>
      <c r="AJ11" s="258"/>
      <c r="AK11" s="258" t="s">
        <v>1567</v>
      </c>
      <c r="AL11" s="258" t="s">
        <v>1672</v>
      </c>
      <c r="AM11" s="258" t="s">
        <v>1566</v>
      </c>
      <c r="AN11" s="258" t="s">
        <v>43</v>
      </c>
      <c r="AO11" s="258"/>
      <c r="AP11" s="258"/>
      <c r="AQ11" s="258"/>
      <c r="AR11" s="258" t="s">
        <v>1760</v>
      </c>
      <c r="AS11" s="258" t="s">
        <v>1761</v>
      </c>
      <c r="AT11" s="259">
        <v>1000</v>
      </c>
      <c r="AU11" s="259">
        <v>0.67</v>
      </c>
      <c r="AV11" s="258" t="s">
        <v>1611</v>
      </c>
      <c r="AW11" s="258"/>
      <c r="AX11" s="259"/>
      <c r="AY11" s="258">
        <v>8.5</v>
      </c>
      <c r="AZ11" s="258" t="s">
        <v>1707</v>
      </c>
      <c r="BA11" s="258" t="s">
        <v>1753</v>
      </c>
      <c r="BB11" s="258" t="s">
        <v>1611</v>
      </c>
      <c r="BC11" s="258" t="s">
        <v>1684</v>
      </c>
      <c r="BD11" s="258"/>
      <c r="BE11" s="258" t="s">
        <v>1611</v>
      </c>
      <c r="BF11" s="258" t="s">
        <v>1600</v>
      </c>
      <c r="BG11" s="258" t="s">
        <v>1762</v>
      </c>
      <c r="BH11" s="258" t="s">
        <v>1763</v>
      </c>
      <c r="BI11" s="258" t="s">
        <v>1562</v>
      </c>
      <c r="BJ11" s="258" t="s">
        <v>1562</v>
      </c>
      <c r="BK11" s="258" t="s">
        <v>1561</v>
      </c>
      <c r="BL11" s="258" t="s">
        <v>1560</v>
      </c>
      <c r="BM11" s="258" t="s">
        <v>1559</v>
      </c>
      <c r="BN11" s="258"/>
      <c r="BO11" s="258" t="s">
        <v>1575</v>
      </c>
      <c r="BP11" s="258"/>
      <c r="BQ11" s="258"/>
    </row>
    <row r="12" spans="1:69" s="3" customFormat="1" ht="18" customHeight="1">
      <c r="A12" s="258" t="s">
        <v>1764</v>
      </c>
      <c r="B12" s="258" t="s">
        <v>1765</v>
      </c>
      <c r="C12" s="258" t="s">
        <v>1766</v>
      </c>
      <c r="D12" s="258" t="s">
        <v>1666</v>
      </c>
      <c r="E12" s="258" t="s">
        <v>1767</v>
      </c>
      <c r="F12" s="258" t="s">
        <v>1568</v>
      </c>
      <c r="G12" s="258" t="s">
        <v>1568</v>
      </c>
      <c r="H12" s="258" t="s">
        <v>1568</v>
      </c>
      <c r="I12" s="259">
        <v>1.98</v>
      </c>
      <c r="J12" s="258" t="s">
        <v>594</v>
      </c>
      <c r="K12" s="258" t="s">
        <v>1581</v>
      </c>
      <c r="L12" s="259">
        <v>7</v>
      </c>
      <c r="M12" s="258" t="s">
        <v>1768</v>
      </c>
      <c r="N12" s="258" t="s">
        <v>1580</v>
      </c>
      <c r="O12" s="258"/>
      <c r="P12" s="258"/>
      <c r="Q12" s="259"/>
      <c r="R12" s="258" t="s">
        <v>1573</v>
      </c>
      <c r="S12" s="258" t="s">
        <v>1579</v>
      </c>
      <c r="T12" s="258"/>
      <c r="U12" s="258" t="s">
        <v>1578</v>
      </c>
      <c r="V12" s="259">
        <v>100</v>
      </c>
      <c r="W12" s="258"/>
      <c r="X12" s="258" t="s">
        <v>1685</v>
      </c>
      <c r="Y12" s="258" t="s">
        <v>1716</v>
      </c>
      <c r="Z12" s="258" t="s">
        <v>1769</v>
      </c>
      <c r="AA12" s="258"/>
      <c r="AB12" s="258"/>
      <c r="AC12" s="258"/>
      <c r="AD12" s="258"/>
      <c r="AE12" s="258" t="s">
        <v>1770</v>
      </c>
      <c r="AF12" s="258" t="s">
        <v>1570</v>
      </c>
      <c r="AG12" s="258" t="s">
        <v>1627</v>
      </c>
      <c r="AH12" s="258"/>
      <c r="AI12" s="258" t="s">
        <v>1568</v>
      </c>
      <c r="AJ12" s="258" t="s">
        <v>104</v>
      </c>
      <c r="AK12" s="258" t="s">
        <v>1577</v>
      </c>
      <c r="AL12" s="258" t="s">
        <v>1598</v>
      </c>
      <c r="AM12" s="258" t="s">
        <v>1566</v>
      </c>
      <c r="AN12" s="258" t="s">
        <v>43</v>
      </c>
      <c r="AO12" s="258"/>
      <c r="AP12" s="258"/>
      <c r="AQ12" s="258"/>
      <c r="AR12" s="258"/>
      <c r="AS12" s="258" t="s">
        <v>1771</v>
      </c>
      <c r="AT12" s="259">
        <v>10000</v>
      </c>
      <c r="AU12" s="259">
        <v>1.98</v>
      </c>
      <c r="AV12" s="258" t="s">
        <v>1677</v>
      </c>
      <c r="AW12" s="258"/>
      <c r="AX12" s="259"/>
      <c r="AY12" s="258">
        <v>7</v>
      </c>
      <c r="AZ12" s="258" t="s">
        <v>1708</v>
      </c>
      <c r="BA12" s="258" t="s">
        <v>1764</v>
      </c>
      <c r="BB12" s="258" t="s">
        <v>1677</v>
      </c>
      <c r="BC12" s="258"/>
      <c r="BD12" s="258"/>
      <c r="BE12" s="258" t="s">
        <v>1677</v>
      </c>
      <c r="BF12" s="258"/>
      <c r="BG12" s="258" t="s">
        <v>1772</v>
      </c>
      <c r="BH12" s="258" t="s">
        <v>1773</v>
      </c>
      <c r="BI12" s="258" t="s">
        <v>1562</v>
      </c>
      <c r="BJ12" s="258" t="s">
        <v>1562</v>
      </c>
      <c r="BK12" s="258" t="s">
        <v>1561</v>
      </c>
      <c r="BL12" s="258" t="s">
        <v>1560</v>
      </c>
      <c r="BM12" s="258" t="s">
        <v>1559</v>
      </c>
      <c r="BN12" s="258"/>
      <c r="BO12" s="258" t="s">
        <v>1575</v>
      </c>
      <c r="BP12" s="258"/>
      <c r="BQ12" s="258"/>
    </row>
    <row r="13" spans="1:69" s="3" customFormat="1" ht="18" customHeight="1">
      <c r="A13" s="258" t="s">
        <v>1774</v>
      </c>
      <c r="B13" s="258" t="s">
        <v>1775</v>
      </c>
      <c r="C13" s="258" t="s">
        <v>1776</v>
      </c>
      <c r="D13" s="258" t="s">
        <v>1666</v>
      </c>
      <c r="E13" s="258" t="s">
        <v>1777</v>
      </c>
      <c r="F13" s="258" t="s">
        <v>1568</v>
      </c>
      <c r="G13" s="258" t="s">
        <v>1568</v>
      </c>
      <c r="H13" s="258" t="s">
        <v>1568</v>
      </c>
      <c r="I13" s="259">
        <v>1.2</v>
      </c>
      <c r="J13" s="258" t="s">
        <v>594</v>
      </c>
      <c r="K13" s="258" t="s">
        <v>1593</v>
      </c>
      <c r="L13" s="259">
        <v>7.8</v>
      </c>
      <c r="M13" s="258" t="s">
        <v>1778</v>
      </c>
      <c r="N13" s="258" t="s">
        <v>1580</v>
      </c>
      <c r="O13" s="258"/>
      <c r="P13" s="258"/>
      <c r="Q13" s="258"/>
      <c r="R13" s="258" t="s">
        <v>1573</v>
      </c>
      <c r="S13" s="258" t="s">
        <v>1572</v>
      </c>
      <c r="T13" s="258"/>
      <c r="U13" s="258" t="s">
        <v>1578</v>
      </c>
      <c r="V13" s="259"/>
      <c r="W13" s="258"/>
      <c r="X13" s="258" t="s">
        <v>1592</v>
      </c>
      <c r="Y13" s="258" t="s">
        <v>1664</v>
      </c>
      <c r="Z13" s="258" t="s">
        <v>1721</v>
      </c>
      <c r="AA13" s="258"/>
      <c r="AB13" s="258"/>
      <c r="AC13" s="258"/>
      <c r="AD13" s="258"/>
      <c r="AE13" s="258" t="s">
        <v>1779</v>
      </c>
      <c r="AF13" s="258" t="s">
        <v>1570</v>
      </c>
      <c r="AG13" s="258" t="s">
        <v>1599</v>
      </c>
      <c r="AH13" s="258"/>
      <c r="AI13" s="258" t="s">
        <v>1568</v>
      </c>
      <c r="AJ13" s="258" t="s">
        <v>104</v>
      </c>
      <c r="AK13" s="258" t="s">
        <v>1577</v>
      </c>
      <c r="AL13" s="258" t="s">
        <v>1672</v>
      </c>
      <c r="AM13" s="258" t="s">
        <v>1566</v>
      </c>
      <c r="AN13" s="258" t="s">
        <v>43</v>
      </c>
      <c r="AO13" s="258"/>
      <c r="AP13" s="258"/>
      <c r="AQ13" s="258"/>
      <c r="AR13" s="258"/>
      <c r="AS13" s="258" t="s">
        <v>1682</v>
      </c>
      <c r="AT13" s="259">
        <v>10000</v>
      </c>
      <c r="AU13" s="259">
        <v>1.2</v>
      </c>
      <c r="AV13" s="258" t="s">
        <v>1689</v>
      </c>
      <c r="AW13" s="258"/>
      <c r="AX13" s="259"/>
      <c r="AY13" s="258">
        <v>7.8</v>
      </c>
      <c r="AZ13" s="258" t="s">
        <v>1706</v>
      </c>
      <c r="BA13" s="258" t="s">
        <v>1780</v>
      </c>
      <c r="BB13" s="258" t="s">
        <v>1689</v>
      </c>
      <c r="BC13" s="258"/>
      <c r="BD13" s="258" t="s">
        <v>1774</v>
      </c>
      <c r="BE13" s="258" t="s">
        <v>1689</v>
      </c>
      <c r="BF13" s="258"/>
      <c r="BG13" s="258" t="s">
        <v>1781</v>
      </c>
      <c r="BH13" s="258" t="s">
        <v>1782</v>
      </c>
      <c r="BI13" s="258" t="s">
        <v>1562</v>
      </c>
      <c r="BJ13" s="258" t="s">
        <v>1562</v>
      </c>
      <c r="BK13" s="258" t="s">
        <v>1561</v>
      </c>
      <c r="BL13" s="258" t="s">
        <v>1560</v>
      </c>
      <c r="BM13" s="258" t="s">
        <v>1559</v>
      </c>
      <c r="BN13" s="258"/>
      <c r="BO13" s="258" t="s">
        <v>1575</v>
      </c>
      <c r="BP13" s="258"/>
      <c r="BQ13" s="258"/>
    </row>
    <row r="14" spans="1:69" s="3" customFormat="1" ht="18" customHeight="1">
      <c r="A14" s="258" t="s">
        <v>285</v>
      </c>
      <c r="B14" s="258" t="s">
        <v>1783</v>
      </c>
      <c r="C14" s="258" t="s">
        <v>1784</v>
      </c>
      <c r="D14" s="258" t="s">
        <v>1671</v>
      </c>
      <c r="E14" s="258" t="s">
        <v>1785</v>
      </c>
      <c r="F14" s="258" t="s">
        <v>1629</v>
      </c>
      <c r="G14" s="258" t="s">
        <v>1635</v>
      </c>
      <c r="H14" s="258" t="s">
        <v>1568</v>
      </c>
      <c r="I14" s="259">
        <v>3</v>
      </c>
      <c r="J14" s="258" t="s">
        <v>594</v>
      </c>
      <c r="K14" s="258" t="s">
        <v>1633</v>
      </c>
      <c r="L14" s="258">
        <v>2.9</v>
      </c>
      <c r="M14" s="258" t="s">
        <v>1786</v>
      </c>
      <c r="N14" s="258" t="s">
        <v>1574</v>
      </c>
      <c r="O14" s="258"/>
      <c r="P14" s="258"/>
      <c r="Q14" s="258"/>
      <c r="R14" s="258" t="s">
        <v>1573</v>
      </c>
      <c r="S14" s="258" t="s">
        <v>1579</v>
      </c>
      <c r="T14" s="258"/>
      <c r="U14" s="258" t="s">
        <v>1578</v>
      </c>
      <c r="V14" s="258">
        <v>100</v>
      </c>
      <c r="W14" s="258"/>
      <c r="X14" s="258" t="s">
        <v>1571</v>
      </c>
      <c r="Y14" s="258" t="s">
        <v>1597</v>
      </c>
      <c r="Z14" s="258"/>
      <c r="AA14" s="258"/>
      <c r="AB14" s="258"/>
      <c r="AC14" s="258"/>
      <c r="AD14" s="258"/>
      <c r="AE14" s="258" t="s">
        <v>1638</v>
      </c>
      <c r="AF14" s="258" t="s">
        <v>1570</v>
      </c>
      <c r="AG14" s="258" t="s">
        <v>1585</v>
      </c>
      <c r="AH14" s="258"/>
      <c r="AI14" s="258" t="s">
        <v>1568</v>
      </c>
      <c r="AJ14" s="258" t="s">
        <v>102</v>
      </c>
      <c r="AK14" s="258" t="s">
        <v>1567</v>
      </c>
      <c r="AL14" s="258" t="s">
        <v>1672</v>
      </c>
      <c r="AM14" s="258" t="s">
        <v>1584</v>
      </c>
      <c r="AN14" s="258" t="s">
        <v>42</v>
      </c>
      <c r="AO14" s="258"/>
      <c r="AP14" s="258"/>
      <c r="AQ14" s="258"/>
      <c r="AR14" s="258"/>
      <c r="AS14" s="258" t="s">
        <v>1686</v>
      </c>
      <c r="AT14" s="259">
        <v>10000</v>
      </c>
      <c r="AU14" s="259">
        <v>3</v>
      </c>
      <c r="AV14" s="258" t="s">
        <v>1689</v>
      </c>
      <c r="AW14" s="258"/>
      <c r="AX14" s="259"/>
      <c r="AY14" s="258">
        <v>2.9</v>
      </c>
      <c r="AZ14" s="258" t="s">
        <v>1786</v>
      </c>
      <c r="BA14" s="258" t="s">
        <v>1687</v>
      </c>
      <c r="BB14" s="258" t="s">
        <v>1689</v>
      </c>
      <c r="BC14" s="258"/>
      <c r="BD14" s="258"/>
      <c r="BE14" s="258" t="s">
        <v>1689</v>
      </c>
      <c r="BF14" s="258"/>
      <c r="BG14" s="258"/>
      <c r="BH14" s="258" t="s">
        <v>1638</v>
      </c>
      <c r="BI14" s="258" t="s">
        <v>1562</v>
      </c>
      <c r="BJ14" s="258" t="s">
        <v>1562</v>
      </c>
      <c r="BK14" s="258" t="s">
        <v>1561</v>
      </c>
      <c r="BL14" s="258" t="s">
        <v>1560</v>
      </c>
      <c r="BM14" s="258" t="s">
        <v>1559</v>
      </c>
      <c r="BN14" s="258"/>
      <c r="BO14" s="258"/>
      <c r="BP14" s="258"/>
      <c r="BQ14" s="258"/>
    </row>
    <row r="15" spans="1:69" s="3" customFormat="1" ht="18" customHeight="1">
      <c r="A15" s="258" t="s">
        <v>1701</v>
      </c>
      <c r="B15" s="258" t="s">
        <v>1787</v>
      </c>
      <c r="C15" s="258" t="s">
        <v>1788</v>
      </c>
      <c r="D15" s="258" t="s">
        <v>1671</v>
      </c>
      <c r="E15" s="258" t="s">
        <v>1789</v>
      </c>
      <c r="F15" s="258" t="s">
        <v>1607</v>
      </c>
      <c r="G15" s="258" t="s">
        <v>1595</v>
      </c>
      <c r="H15" s="258" t="s">
        <v>1568</v>
      </c>
      <c r="I15" s="259">
        <v>2.5000000000000001E-2</v>
      </c>
      <c r="J15" s="258" t="s">
        <v>11</v>
      </c>
      <c r="K15" s="258" t="s">
        <v>1659</v>
      </c>
      <c r="L15" s="259">
        <v>5.8</v>
      </c>
      <c r="M15" s="258" t="s">
        <v>1691</v>
      </c>
      <c r="N15" s="258" t="s">
        <v>1574</v>
      </c>
      <c r="O15" s="258"/>
      <c r="P15" s="258"/>
      <c r="Q15" s="259"/>
      <c r="R15" s="258"/>
      <c r="S15" s="258" t="s">
        <v>1572</v>
      </c>
      <c r="T15" s="258"/>
      <c r="U15" s="258" t="s">
        <v>1578</v>
      </c>
      <c r="V15" s="259">
        <v>100</v>
      </c>
      <c r="W15" s="258"/>
      <c r="X15" s="258" t="s">
        <v>1594</v>
      </c>
      <c r="Y15" s="258" t="s">
        <v>1656</v>
      </c>
      <c r="Z15" s="258"/>
      <c r="AA15" s="258"/>
      <c r="AB15" s="258"/>
      <c r="AC15" s="258"/>
      <c r="AD15" s="258"/>
      <c r="AE15" s="258"/>
      <c r="AF15" s="258" t="s">
        <v>1570</v>
      </c>
      <c r="AG15" s="258" t="s">
        <v>1569</v>
      </c>
      <c r="AH15" s="258"/>
      <c r="AI15" s="258" t="s">
        <v>1568</v>
      </c>
      <c r="AJ15" s="258"/>
      <c r="AK15" s="258" t="s">
        <v>1567</v>
      </c>
      <c r="AL15" s="258" t="s">
        <v>1713</v>
      </c>
      <c r="AM15" s="258" t="s">
        <v>1679</v>
      </c>
      <c r="AN15" s="258" t="s">
        <v>42</v>
      </c>
      <c r="AO15" s="258"/>
      <c r="AP15" s="258"/>
      <c r="AQ15" s="258"/>
      <c r="AR15" s="258"/>
      <c r="AS15" s="258" t="s">
        <v>1702</v>
      </c>
      <c r="AT15" s="259">
        <v>1</v>
      </c>
      <c r="AU15" s="259">
        <v>2.5000000000000001E-2</v>
      </c>
      <c r="AV15" s="258" t="s">
        <v>1677</v>
      </c>
      <c r="AW15" s="258"/>
      <c r="AX15" s="259"/>
      <c r="AY15" s="258">
        <v>5.8</v>
      </c>
      <c r="AZ15" s="258" t="s">
        <v>1691</v>
      </c>
      <c r="BA15" s="258" t="s">
        <v>1703</v>
      </c>
      <c r="BB15" s="258" t="s">
        <v>1677</v>
      </c>
      <c r="BC15" s="258"/>
      <c r="BD15" s="258" t="s">
        <v>1701</v>
      </c>
      <c r="BE15" s="258" t="s">
        <v>1677</v>
      </c>
      <c r="BF15" s="258"/>
      <c r="BG15" s="258"/>
      <c r="BH15" s="258" t="s">
        <v>456</v>
      </c>
      <c r="BI15" s="258" t="s">
        <v>1562</v>
      </c>
      <c r="BJ15" s="258" t="s">
        <v>1562</v>
      </c>
      <c r="BK15" s="258" t="s">
        <v>1561</v>
      </c>
      <c r="BL15" s="258" t="s">
        <v>1560</v>
      </c>
      <c r="BM15" s="258" t="s">
        <v>1559</v>
      </c>
      <c r="BN15" s="258"/>
      <c r="BO15" s="258"/>
      <c r="BP15" s="258"/>
      <c r="BQ15" s="258"/>
    </row>
    <row r="16" spans="1:69" s="3" customFormat="1" ht="18" customHeight="1">
      <c r="A16" s="258" t="s">
        <v>1790</v>
      </c>
      <c r="B16" s="258" t="s">
        <v>1791</v>
      </c>
      <c r="C16" s="258" t="s">
        <v>1792</v>
      </c>
      <c r="D16" s="258" t="s">
        <v>1671</v>
      </c>
      <c r="E16" s="258" t="s">
        <v>1793</v>
      </c>
      <c r="F16" s="258" t="s">
        <v>1568</v>
      </c>
      <c r="G16" s="258" t="s">
        <v>1568</v>
      </c>
      <c r="H16" s="258" t="s">
        <v>1568</v>
      </c>
      <c r="I16" s="259">
        <v>0.65</v>
      </c>
      <c r="J16" s="258" t="s">
        <v>594</v>
      </c>
      <c r="K16" s="258" t="s">
        <v>1581</v>
      </c>
      <c r="L16" s="259">
        <v>7.8</v>
      </c>
      <c r="M16" s="258" t="s">
        <v>1768</v>
      </c>
      <c r="N16" s="258" t="s">
        <v>1580</v>
      </c>
      <c r="O16" s="258"/>
      <c r="P16" s="258"/>
      <c r="Q16" s="259"/>
      <c r="R16" s="258" t="s">
        <v>1573</v>
      </c>
      <c r="S16" s="258" t="s">
        <v>1579</v>
      </c>
      <c r="T16" s="258"/>
      <c r="U16" s="258" t="s">
        <v>1578</v>
      </c>
      <c r="V16" s="259">
        <v>100</v>
      </c>
      <c r="W16" s="258"/>
      <c r="X16" s="258" t="s">
        <v>1592</v>
      </c>
      <c r="Y16" s="258" t="s">
        <v>1664</v>
      </c>
      <c r="Z16" s="258" t="s">
        <v>1675</v>
      </c>
      <c r="AA16" s="258"/>
      <c r="AB16" s="258"/>
      <c r="AC16" s="258"/>
      <c r="AD16" s="258"/>
      <c r="AE16" s="258"/>
      <c r="AF16" s="258" t="s">
        <v>1570</v>
      </c>
      <c r="AG16" s="258" t="s">
        <v>1599</v>
      </c>
      <c r="AH16" s="258"/>
      <c r="AI16" s="258" t="s">
        <v>1568</v>
      </c>
      <c r="AJ16" s="258" t="s">
        <v>89</v>
      </c>
      <c r="AK16" s="258" t="s">
        <v>1577</v>
      </c>
      <c r="AL16" s="258" t="s">
        <v>1598</v>
      </c>
      <c r="AM16" s="258" t="s">
        <v>1566</v>
      </c>
      <c r="AN16" s="258" t="s">
        <v>43</v>
      </c>
      <c r="AO16" s="258"/>
      <c r="AP16" s="258"/>
      <c r="AQ16" s="258"/>
      <c r="AR16" s="258"/>
      <c r="AS16" s="258" t="s">
        <v>1794</v>
      </c>
      <c r="AT16" s="259">
        <v>10000</v>
      </c>
      <c r="AU16" s="259">
        <v>0.65</v>
      </c>
      <c r="AV16" s="258" t="s">
        <v>1677</v>
      </c>
      <c r="AW16" s="258"/>
      <c r="AX16" s="259"/>
      <c r="AY16" s="258">
        <v>7.8</v>
      </c>
      <c r="AZ16" s="258" t="s">
        <v>1708</v>
      </c>
      <c r="BA16" s="258" t="s">
        <v>1790</v>
      </c>
      <c r="BB16" s="258" t="s">
        <v>1677</v>
      </c>
      <c r="BC16" s="258"/>
      <c r="BD16" s="258"/>
      <c r="BE16" s="258" t="s">
        <v>1677</v>
      </c>
      <c r="BF16" s="258"/>
      <c r="BG16" s="258" t="s">
        <v>1795</v>
      </c>
      <c r="BH16" s="258" t="s">
        <v>1795</v>
      </c>
      <c r="BI16" s="258" t="s">
        <v>1562</v>
      </c>
      <c r="BJ16" s="258" t="s">
        <v>1562</v>
      </c>
      <c r="BK16" s="258" t="s">
        <v>1561</v>
      </c>
      <c r="BL16" s="258" t="s">
        <v>1560</v>
      </c>
      <c r="BM16" s="258" t="s">
        <v>1559</v>
      </c>
      <c r="BN16" s="258"/>
      <c r="BO16" s="258" t="s">
        <v>1575</v>
      </c>
      <c r="BP16" s="258"/>
      <c r="BQ16" s="258"/>
    </row>
    <row r="17" spans="1:69" s="3" customFormat="1" ht="18" customHeight="1">
      <c r="A17" s="258" t="s">
        <v>1693</v>
      </c>
      <c r="B17" s="258" t="s">
        <v>1796</v>
      </c>
      <c r="C17" s="258" t="s">
        <v>1797</v>
      </c>
      <c r="D17" s="258" t="s">
        <v>1671</v>
      </c>
      <c r="E17" s="258" t="s">
        <v>1798</v>
      </c>
      <c r="F17" s="258" t="s">
        <v>1591</v>
      </c>
      <c r="G17" s="258" t="s">
        <v>1587</v>
      </c>
      <c r="H17" s="258" t="s">
        <v>1568</v>
      </c>
      <c r="I17" s="259">
        <v>7.1</v>
      </c>
      <c r="J17" s="258" t="s">
        <v>594</v>
      </c>
      <c r="K17" s="258" t="s">
        <v>1581</v>
      </c>
      <c r="L17" s="259">
        <v>3.45</v>
      </c>
      <c r="M17" s="258" t="s">
        <v>1749</v>
      </c>
      <c r="N17" s="258" t="s">
        <v>1574</v>
      </c>
      <c r="O17" s="258"/>
      <c r="P17" s="258"/>
      <c r="Q17" s="258"/>
      <c r="R17" s="258" t="s">
        <v>1573</v>
      </c>
      <c r="S17" s="258" t="s">
        <v>1572</v>
      </c>
      <c r="T17" s="258"/>
      <c r="U17" s="258" t="s">
        <v>1578</v>
      </c>
      <c r="V17" s="259"/>
      <c r="W17" s="258"/>
      <c r="X17" s="258" t="s">
        <v>1571</v>
      </c>
      <c r="Y17" s="258" t="s">
        <v>1694</v>
      </c>
      <c r="Z17" s="258"/>
      <c r="AA17" s="258"/>
      <c r="AB17" s="258"/>
      <c r="AC17" s="258"/>
      <c r="AD17" s="258"/>
      <c r="AE17" s="258"/>
      <c r="AF17" s="258" t="s">
        <v>1570</v>
      </c>
      <c r="AG17" s="258" t="s">
        <v>1590</v>
      </c>
      <c r="AH17" s="258"/>
      <c r="AI17" s="258" t="s">
        <v>1568</v>
      </c>
      <c r="AJ17" s="258" t="s">
        <v>102</v>
      </c>
      <c r="AK17" s="258" t="s">
        <v>1567</v>
      </c>
      <c r="AL17" s="258" t="s">
        <v>1576</v>
      </c>
      <c r="AM17" s="258" t="s">
        <v>1589</v>
      </c>
      <c r="AN17" s="258" t="s">
        <v>42</v>
      </c>
      <c r="AO17" s="258"/>
      <c r="AP17" s="258"/>
      <c r="AQ17" s="258"/>
      <c r="AR17" s="258"/>
      <c r="AS17" s="258" t="s">
        <v>1695</v>
      </c>
      <c r="AT17" s="259">
        <v>10000</v>
      </c>
      <c r="AU17" s="259">
        <v>7.1</v>
      </c>
      <c r="AV17" s="258" t="s">
        <v>1668</v>
      </c>
      <c r="AW17" s="258"/>
      <c r="AX17" s="259"/>
      <c r="AY17" s="258">
        <v>3.45</v>
      </c>
      <c r="AZ17" s="258" t="s">
        <v>1669</v>
      </c>
      <c r="BA17" s="258" t="s">
        <v>1712</v>
      </c>
      <c r="BB17" s="258" t="s">
        <v>1668</v>
      </c>
      <c r="BC17" s="258"/>
      <c r="BD17" s="258" t="s">
        <v>1693</v>
      </c>
      <c r="BE17" s="258" t="s">
        <v>1668</v>
      </c>
      <c r="BF17" s="258"/>
      <c r="BG17" s="258" t="s">
        <v>1799</v>
      </c>
      <c r="BH17" s="258" t="s">
        <v>1799</v>
      </c>
      <c r="BI17" s="258" t="s">
        <v>1562</v>
      </c>
      <c r="BJ17" s="258" t="s">
        <v>1562</v>
      </c>
      <c r="BK17" s="258" t="s">
        <v>1561</v>
      </c>
      <c r="BL17" s="258" t="s">
        <v>1560</v>
      </c>
      <c r="BM17" s="258" t="s">
        <v>1559</v>
      </c>
      <c r="BN17" s="258"/>
      <c r="BO17" s="258" t="s">
        <v>1575</v>
      </c>
      <c r="BP17" s="258"/>
      <c r="BQ17" s="258"/>
    </row>
    <row r="18" spans="1:69" s="3" customFormat="1" ht="18" customHeight="1">
      <c r="A18" s="258" t="s">
        <v>1800</v>
      </c>
      <c r="B18" s="258" t="s">
        <v>1801</v>
      </c>
      <c r="C18" s="258" t="s">
        <v>1802</v>
      </c>
      <c r="D18" s="258" t="s">
        <v>1671</v>
      </c>
      <c r="E18" s="258" t="s">
        <v>1803</v>
      </c>
      <c r="F18" s="258" t="s">
        <v>1681</v>
      </c>
      <c r="G18" s="258" t="s">
        <v>1587</v>
      </c>
      <c r="H18" s="258" t="s">
        <v>1568</v>
      </c>
      <c r="I18" s="259">
        <v>0.5</v>
      </c>
      <c r="J18" s="258" t="s">
        <v>795</v>
      </c>
      <c r="K18" s="258" t="s">
        <v>1581</v>
      </c>
      <c r="L18" s="259">
        <v>3.66</v>
      </c>
      <c r="M18" s="258" t="s">
        <v>1749</v>
      </c>
      <c r="N18" s="258" t="s">
        <v>1574</v>
      </c>
      <c r="O18" s="258"/>
      <c r="P18" s="258"/>
      <c r="Q18" s="259"/>
      <c r="R18" s="258"/>
      <c r="S18" s="258" t="s">
        <v>1579</v>
      </c>
      <c r="T18" s="258"/>
      <c r="U18" s="258" t="s">
        <v>1578</v>
      </c>
      <c r="V18" s="259">
        <v>100</v>
      </c>
      <c r="W18" s="258"/>
      <c r="X18" s="258" t="s">
        <v>1571</v>
      </c>
      <c r="Y18" s="258" t="s">
        <v>1597</v>
      </c>
      <c r="Z18" s="258"/>
      <c r="AA18" s="258"/>
      <c r="AB18" s="258"/>
      <c r="AC18" s="258"/>
      <c r="AD18" s="258"/>
      <c r="AE18" s="258" t="s">
        <v>1678</v>
      </c>
      <c r="AF18" s="258" t="s">
        <v>1570</v>
      </c>
      <c r="AG18" s="258" t="s">
        <v>1585</v>
      </c>
      <c r="AH18" s="258"/>
      <c r="AI18" s="258" t="s">
        <v>1568</v>
      </c>
      <c r="AJ18" s="258" t="s">
        <v>102</v>
      </c>
      <c r="AK18" s="258" t="s">
        <v>1567</v>
      </c>
      <c r="AL18" s="258" t="s">
        <v>1576</v>
      </c>
      <c r="AM18" s="258" t="s">
        <v>1588</v>
      </c>
      <c r="AN18" s="258" t="s">
        <v>42</v>
      </c>
      <c r="AO18" s="258"/>
      <c r="AP18" s="258"/>
      <c r="AQ18" s="258"/>
      <c r="AR18" s="258"/>
      <c r="AS18" s="258" t="s">
        <v>1690</v>
      </c>
      <c r="AT18" s="259">
        <v>1000000</v>
      </c>
      <c r="AU18" s="259">
        <v>0.5</v>
      </c>
      <c r="AV18" s="258" t="s">
        <v>1668</v>
      </c>
      <c r="AW18" s="258"/>
      <c r="AX18" s="259"/>
      <c r="AY18" s="258">
        <v>3.66</v>
      </c>
      <c r="AZ18" s="258" t="s">
        <v>1778</v>
      </c>
      <c r="BA18" s="258" t="s">
        <v>1719</v>
      </c>
      <c r="BB18" s="258" t="s">
        <v>1668</v>
      </c>
      <c r="BC18" s="258"/>
      <c r="BD18" s="258"/>
      <c r="BE18" s="258" t="s">
        <v>1668</v>
      </c>
      <c r="BF18" s="258"/>
      <c r="BG18" s="258"/>
      <c r="BH18" s="258" t="s">
        <v>1678</v>
      </c>
      <c r="BI18" s="258" t="s">
        <v>1562</v>
      </c>
      <c r="BJ18" s="258" t="s">
        <v>1562</v>
      </c>
      <c r="BK18" s="258" t="s">
        <v>1561</v>
      </c>
      <c r="BL18" s="258" t="s">
        <v>1560</v>
      </c>
      <c r="BM18" s="258" t="s">
        <v>1559</v>
      </c>
      <c r="BN18" s="258"/>
      <c r="BO18" s="258" t="s">
        <v>1596</v>
      </c>
      <c r="BP18" s="258"/>
      <c r="BQ18" s="258"/>
    </row>
    <row r="19" spans="1:69" s="3" customFormat="1" ht="18" customHeight="1">
      <c r="A19" s="258" t="s">
        <v>1693</v>
      </c>
      <c r="B19" s="258" t="s">
        <v>1796</v>
      </c>
      <c r="C19" s="258" t="s">
        <v>1804</v>
      </c>
      <c r="D19" s="258" t="s">
        <v>1671</v>
      </c>
      <c r="E19" s="258" t="s">
        <v>1798</v>
      </c>
      <c r="F19" s="258" t="s">
        <v>1591</v>
      </c>
      <c r="G19" s="258" t="s">
        <v>1587</v>
      </c>
      <c r="H19" s="258" t="s">
        <v>1568</v>
      </c>
      <c r="I19" s="259">
        <v>7.9</v>
      </c>
      <c r="J19" s="258" t="s">
        <v>594</v>
      </c>
      <c r="K19" s="258" t="s">
        <v>1581</v>
      </c>
      <c r="L19" s="259">
        <v>3.45</v>
      </c>
      <c r="M19" s="258" t="s">
        <v>1749</v>
      </c>
      <c r="N19" s="258" t="s">
        <v>1574</v>
      </c>
      <c r="O19" s="258"/>
      <c r="P19" s="258"/>
      <c r="Q19" s="258"/>
      <c r="R19" s="258" t="s">
        <v>1573</v>
      </c>
      <c r="S19" s="258" t="s">
        <v>1572</v>
      </c>
      <c r="T19" s="258"/>
      <c r="U19" s="258" t="s">
        <v>1578</v>
      </c>
      <c r="V19" s="259"/>
      <c r="W19" s="258"/>
      <c r="X19" s="258" t="s">
        <v>1571</v>
      </c>
      <c r="Y19" s="258" t="s">
        <v>1694</v>
      </c>
      <c r="Z19" s="258"/>
      <c r="AA19" s="258"/>
      <c r="AB19" s="258"/>
      <c r="AC19" s="258"/>
      <c r="AD19" s="258"/>
      <c r="AE19" s="258"/>
      <c r="AF19" s="258" t="s">
        <v>1570</v>
      </c>
      <c r="AG19" s="258" t="s">
        <v>1590</v>
      </c>
      <c r="AH19" s="258"/>
      <c r="AI19" s="258" t="s">
        <v>1568</v>
      </c>
      <c r="AJ19" s="258" t="s">
        <v>102</v>
      </c>
      <c r="AK19" s="258" t="s">
        <v>1567</v>
      </c>
      <c r="AL19" s="258" t="s">
        <v>1576</v>
      </c>
      <c r="AM19" s="258" t="s">
        <v>1589</v>
      </c>
      <c r="AN19" s="258" t="s">
        <v>42</v>
      </c>
      <c r="AO19" s="258"/>
      <c r="AP19" s="258"/>
      <c r="AQ19" s="258"/>
      <c r="AR19" s="258"/>
      <c r="AS19" s="258" t="s">
        <v>1695</v>
      </c>
      <c r="AT19" s="259">
        <v>10000</v>
      </c>
      <c r="AU19" s="259">
        <v>7.9</v>
      </c>
      <c r="AV19" s="258" t="s">
        <v>1668</v>
      </c>
      <c r="AW19" s="258"/>
      <c r="AX19" s="259"/>
      <c r="AY19" s="258">
        <v>3.45</v>
      </c>
      <c r="AZ19" s="258" t="s">
        <v>1669</v>
      </c>
      <c r="BA19" s="258" t="s">
        <v>1712</v>
      </c>
      <c r="BB19" s="258" t="s">
        <v>1668</v>
      </c>
      <c r="BC19" s="258"/>
      <c r="BD19" s="258" t="s">
        <v>1693</v>
      </c>
      <c r="BE19" s="258" t="s">
        <v>1668</v>
      </c>
      <c r="BF19" s="258"/>
      <c r="BG19" s="258" t="s">
        <v>1799</v>
      </c>
      <c r="BH19" s="258" t="s">
        <v>1799</v>
      </c>
      <c r="BI19" s="258" t="s">
        <v>1562</v>
      </c>
      <c r="BJ19" s="258" t="s">
        <v>1562</v>
      </c>
      <c r="BK19" s="258" t="s">
        <v>1561</v>
      </c>
      <c r="BL19" s="258" t="s">
        <v>1560</v>
      </c>
      <c r="BM19" s="258" t="s">
        <v>1559</v>
      </c>
      <c r="BN19" s="258"/>
      <c r="BO19" s="258" t="s">
        <v>1575</v>
      </c>
      <c r="BP19" s="258"/>
      <c r="BQ19" s="258"/>
    </row>
    <row r="20" spans="1:69" s="3" customFormat="1" ht="18" customHeight="1">
      <c r="A20" s="258" t="s">
        <v>1693</v>
      </c>
      <c r="B20" s="258" t="s">
        <v>1796</v>
      </c>
      <c r="C20" s="258" t="s">
        <v>1805</v>
      </c>
      <c r="D20" s="258" t="s">
        <v>1671</v>
      </c>
      <c r="E20" s="258" t="s">
        <v>1798</v>
      </c>
      <c r="F20" s="258" t="s">
        <v>1591</v>
      </c>
      <c r="G20" s="258" t="s">
        <v>1587</v>
      </c>
      <c r="H20" s="258" t="s">
        <v>1568</v>
      </c>
      <c r="I20" s="259">
        <v>5</v>
      </c>
      <c r="J20" s="258" t="s">
        <v>594</v>
      </c>
      <c r="K20" s="258" t="s">
        <v>1581</v>
      </c>
      <c r="L20" s="258">
        <v>3.45</v>
      </c>
      <c r="M20" s="258" t="s">
        <v>1749</v>
      </c>
      <c r="N20" s="258" t="s">
        <v>1574</v>
      </c>
      <c r="O20" s="258"/>
      <c r="P20" s="258"/>
      <c r="Q20" s="258"/>
      <c r="R20" s="258" t="s">
        <v>1573</v>
      </c>
      <c r="S20" s="258" t="s">
        <v>1572</v>
      </c>
      <c r="T20" s="258"/>
      <c r="U20" s="258" t="s">
        <v>1578</v>
      </c>
      <c r="V20" s="258">
        <v>100</v>
      </c>
      <c r="W20" s="258"/>
      <c r="X20" s="258" t="s">
        <v>1571</v>
      </c>
      <c r="Y20" s="258" t="s">
        <v>1694</v>
      </c>
      <c r="Z20" s="258"/>
      <c r="AA20" s="258"/>
      <c r="AB20" s="258"/>
      <c r="AC20" s="258"/>
      <c r="AD20" s="258"/>
      <c r="AE20" s="258" t="s">
        <v>1720</v>
      </c>
      <c r="AF20" s="258" t="s">
        <v>1570</v>
      </c>
      <c r="AG20" s="258" t="s">
        <v>1590</v>
      </c>
      <c r="AH20" s="258"/>
      <c r="AI20" s="258" t="s">
        <v>1568</v>
      </c>
      <c r="AJ20" s="258" t="s">
        <v>102</v>
      </c>
      <c r="AK20" s="258" t="s">
        <v>1567</v>
      </c>
      <c r="AL20" s="258" t="s">
        <v>1576</v>
      </c>
      <c r="AM20" s="258" t="s">
        <v>1589</v>
      </c>
      <c r="AN20" s="258" t="s">
        <v>42</v>
      </c>
      <c r="AO20" s="258"/>
      <c r="AP20" s="258"/>
      <c r="AQ20" s="258"/>
      <c r="AR20" s="258"/>
      <c r="AS20" s="258" t="s">
        <v>1695</v>
      </c>
      <c r="AT20" s="259">
        <v>10000</v>
      </c>
      <c r="AU20" s="259">
        <v>5</v>
      </c>
      <c r="AV20" s="258" t="s">
        <v>1668</v>
      </c>
      <c r="AW20" s="258"/>
      <c r="AX20" s="259"/>
      <c r="AY20" s="258">
        <v>3.45</v>
      </c>
      <c r="AZ20" s="258" t="s">
        <v>1669</v>
      </c>
      <c r="BA20" s="258" t="s">
        <v>1712</v>
      </c>
      <c r="BB20" s="258" t="s">
        <v>1668</v>
      </c>
      <c r="BC20" s="258"/>
      <c r="BD20" s="258" t="s">
        <v>1693</v>
      </c>
      <c r="BE20" s="258" t="s">
        <v>1668</v>
      </c>
      <c r="BF20" s="258"/>
      <c r="BG20" s="258" t="s">
        <v>1622</v>
      </c>
      <c r="BH20" s="258" t="s">
        <v>1806</v>
      </c>
      <c r="BI20" s="258" t="s">
        <v>1562</v>
      </c>
      <c r="BJ20" s="258" t="s">
        <v>1562</v>
      </c>
      <c r="BK20" s="258" t="s">
        <v>1561</v>
      </c>
      <c r="BL20" s="258" t="s">
        <v>1560</v>
      </c>
      <c r="BM20" s="258" t="s">
        <v>1559</v>
      </c>
      <c r="BN20" s="258"/>
      <c r="BO20" s="258" t="s">
        <v>1575</v>
      </c>
      <c r="BP20" s="258"/>
      <c r="BQ20" s="258"/>
    </row>
    <row r="21" spans="1:69" s="3" customFormat="1" ht="18" customHeight="1">
      <c r="A21" s="258" t="s">
        <v>1807</v>
      </c>
      <c r="B21" s="258" t="s">
        <v>1808</v>
      </c>
      <c r="C21" s="258" t="s">
        <v>1809</v>
      </c>
      <c r="D21" s="258" t="s">
        <v>1671</v>
      </c>
      <c r="E21" s="258" t="s">
        <v>1810</v>
      </c>
      <c r="F21" s="258" t="s">
        <v>1568</v>
      </c>
      <c r="G21" s="258" t="s">
        <v>1568</v>
      </c>
      <c r="H21" s="258" t="s">
        <v>1568</v>
      </c>
      <c r="I21" s="259">
        <v>9.4</v>
      </c>
      <c r="J21" s="258" t="s">
        <v>594</v>
      </c>
      <c r="K21" s="258" t="s">
        <v>1581</v>
      </c>
      <c r="L21" s="258">
        <v>5.2</v>
      </c>
      <c r="M21" s="258" t="s">
        <v>1749</v>
      </c>
      <c r="N21" s="258" t="s">
        <v>1580</v>
      </c>
      <c r="O21" s="258"/>
      <c r="P21" s="258" t="s">
        <v>1717</v>
      </c>
      <c r="Q21" s="258"/>
      <c r="R21" s="258" t="s">
        <v>1573</v>
      </c>
      <c r="S21" s="258" t="s">
        <v>1608</v>
      </c>
      <c r="T21" s="258"/>
      <c r="U21" s="258" t="s">
        <v>1578</v>
      </c>
      <c r="V21" s="258">
        <v>100</v>
      </c>
      <c r="W21" s="258"/>
      <c r="X21" s="258" t="s">
        <v>1609</v>
      </c>
      <c r="Y21" s="258" t="s">
        <v>1610</v>
      </c>
      <c r="Z21" s="258"/>
      <c r="AA21" s="258"/>
      <c r="AB21" s="258"/>
      <c r="AC21" s="258"/>
      <c r="AD21" s="258"/>
      <c r="AE21" s="258" t="s">
        <v>1626</v>
      </c>
      <c r="AF21" s="258" t="s">
        <v>1570</v>
      </c>
      <c r="AG21" s="258" t="s">
        <v>1569</v>
      </c>
      <c r="AH21" s="258"/>
      <c r="AI21" s="258" t="s">
        <v>1568</v>
      </c>
      <c r="AJ21" s="258" t="s">
        <v>104</v>
      </c>
      <c r="AK21" s="258" t="s">
        <v>1577</v>
      </c>
      <c r="AL21" s="258" t="s">
        <v>1576</v>
      </c>
      <c r="AM21" s="258" t="s">
        <v>1588</v>
      </c>
      <c r="AN21" s="258" t="s">
        <v>43</v>
      </c>
      <c r="AO21" s="258"/>
      <c r="AP21" s="258"/>
      <c r="AQ21" s="258"/>
      <c r="AR21" s="258" t="s">
        <v>1811</v>
      </c>
      <c r="AS21" s="258" t="s">
        <v>1812</v>
      </c>
      <c r="AT21" s="259">
        <v>10000</v>
      </c>
      <c r="AU21" s="259">
        <v>9.4</v>
      </c>
      <c r="AV21" s="258" t="s">
        <v>1668</v>
      </c>
      <c r="AW21" s="258"/>
      <c r="AX21" s="259"/>
      <c r="AY21" s="258">
        <v>5.2</v>
      </c>
      <c r="AZ21" s="258" t="s">
        <v>1778</v>
      </c>
      <c r="BA21" s="258" t="s">
        <v>1813</v>
      </c>
      <c r="BB21" s="258" t="s">
        <v>1668</v>
      </c>
      <c r="BC21" s="258" t="s">
        <v>1717</v>
      </c>
      <c r="BD21" s="258"/>
      <c r="BE21" s="258" t="s">
        <v>1668</v>
      </c>
      <c r="BF21" s="258" t="s">
        <v>1600</v>
      </c>
      <c r="BG21" s="258" t="s">
        <v>1814</v>
      </c>
      <c r="BH21" s="258" t="s">
        <v>1815</v>
      </c>
      <c r="BI21" s="258" t="s">
        <v>1562</v>
      </c>
      <c r="BJ21" s="258" t="s">
        <v>1562</v>
      </c>
      <c r="BK21" s="258" t="s">
        <v>1561</v>
      </c>
      <c r="BL21" s="258" t="s">
        <v>1560</v>
      </c>
      <c r="BM21" s="258" t="s">
        <v>1559</v>
      </c>
      <c r="BN21" s="258"/>
      <c r="BO21" s="258" t="s">
        <v>1596</v>
      </c>
      <c r="BP21" s="258" t="s">
        <v>1807</v>
      </c>
      <c r="BQ21" s="258"/>
    </row>
    <row r="22" spans="1:69" s="3" customFormat="1" ht="18" customHeight="1">
      <c r="A22" s="258" t="s">
        <v>1558</v>
      </c>
      <c r="B22" s="258" t="s">
        <v>1816</v>
      </c>
      <c r="C22" s="258" t="s">
        <v>1817</v>
      </c>
      <c r="D22" s="258" t="s">
        <v>1671</v>
      </c>
      <c r="E22" s="258" t="s">
        <v>1818</v>
      </c>
      <c r="F22" s="258" t="s">
        <v>1568</v>
      </c>
      <c r="G22" s="258" t="s">
        <v>1568</v>
      </c>
      <c r="H22" s="258" t="s">
        <v>1568</v>
      </c>
      <c r="I22" s="259">
        <v>5.3999999999999999E-2</v>
      </c>
      <c r="J22" s="258" t="s">
        <v>594</v>
      </c>
      <c r="K22" s="258" t="s">
        <v>1659</v>
      </c>
      <c r="L22" s="259">
        <v>2.8</v>
      </c>
      <c r="M22" s="258" t="s">
        <v>1691</v>
      </c>
      <c r="N22" s="258" t="s">
        <v>1574</v>
      </c>
      <c r="O22" s="258"/>
      <c r="P22" s="258"/>
      <c r="Q22" s="259"/>
      <c r="R22" s="258" t="s">
        <v>1573</v>
      </c>
      <c r="S22" s="258" t="s">
        <v>1572</v>
      </c>
      <c r="T22" s="258"/>
      <c r="U22" s="258" t="s">
        <v>1578</v>
      </c>
      <c r="V22" s="259">
        <v>100</v>
      </c>
      <c r="W22" s="258"/>
      <c r="X22" s="258" t="s">
        <v>1571</v>
      </c>
      <c r="Y22" s="258"/>
      <c r="Z22" s="258"/>
      <c r="AA22" s="258"/>
      <c r="AB22" s="258"/>
      <c r="AC22" s="258"/>
      <c r="AD22" s="258"/>
      <c r="AE22" s="258" t="s">
        <v>1563</v>
      </c>
      <c r="AF22" s="258" t="s">
        <v>1570</v>
      </c>
      <c r="AG22" s="258" t="s">
        <v>1569</v>
      </c>
      <c r="AH22" s="258"/>
      <c r="AI22" s="258" t="s">
        <v>1568</v>
      </c>
      <c r="AJ22" s="258"/>
      <c r="AK22" s="258" t="s">
        <v>1567</v>
      </c>
      <c r="AL22" s="258" t="s">
        <v>1713</v>
      </c>
      <c r="AM22" s="258" t="s">
        <v>1566</v>
      </c>
      <c r="AN22" s="258" t="s">
        <v>43</v>
      </c>
      <c r="AO22" s="258"/>
      <c r="AP22" s="258"/>
      <c r="AQ22" s="258"/>
      <c r="AR22" s="258"/>
      <c r="AS22" s="258" t="s">
        <v>1565</v>
      </c>
      <c r="AT22" s="259">
        <v>5</v>
      </c>
      <c r="AU22" s="259">
        <v>5.3999999999999999E-2</v>
      </c>
      <c r="AV22" s="258" t="s">
        <v>1677</v>
      </c>
      <c r="AW22" s="258"/>
      <c r="AX22" s="259"/>
      <c r="AY22" s="258">
        <v>2.8</v>
      </c>
      <c r="AZ22" s="258" t="s">
        <v>1691</v>
      </c>
      <c r="BA22" s="258" t="s">
        <v>1564</v>
      </c>
      <c r="BB22" s="258" t="s">
        <v>1677</v>
      </c>
      <c r="BC22" s="258"/>
      <c r="BD22" s="258" t="s">
        <v>1558</v>
      </c>
      <c r="BE22" s="258" t="s">
        <v>1677</v>
      </c>
      <c r="BF22" s="258"/>
      <c r="BG22" s="258"/>
      <c r="BH22" s="258" t="s">
        <v>1563</v>
      </c>
      <c r="BI22" s="258" t="s">
        <v>1562</v>
      </c>
      <c r="BJ22" s="258" t="s">
        <v>1562</v>
      </c>
      <c r="BK22" s="258" t="s">
        <v>1561</v>
      </c>
      <c r="BL22" s="258" t="s">
        <v>1560</v>
      </c>
      <c r="BM22" s="258" t="s">
        <v>1559</v>
      </c>
      <c r="BN22" s="258"/>
      <c r="BO22" s="258"/>
      <c r="BP22" s="258"/>
      <c r="BQ22" s="258"/>
    </row>
    <row r="23" spans="1:69" s="3" customFormat="1" ht="18" customHeight="1">
      <c r="A23" s="258" t="s">
        <v>1558</v>
      </c>
      <c r="B23" s="258" t="s">
        <v>1819</v>
      </c>
      <c r="C23" s="258" t="s">
        <v>1820</v>
      </c>
      <c r="D23" s="258" t="s">
        <v>1671</v>
      </c>
      <c r="E23" s="258" t="s">
        <v>1821</v>
      </c>
      <c r="F23" s="258" t="s">
        <v>1568</v>
      </c>
      <c r="G23" s="258" t="s">
        <v>1568</v>
      </c>
      <c r="H23" s="258" t="s">
        <v>1568</v>
      </c>
      <c r="I23" s="259">
        <v>2.5000000000000001E-2</v>
      </c>
      <c r="J23" s="258" t="s">
        <v>11</v>
      </c>
      <c r="K23" s="258" t="s">
        <v>1822</v>
      </c>
      <c r="L23" s="259">
        <v>5.7</v>
      </c>
      <c r="M23" s="258" t="s">
        <v>1714</v>
      </c>
      <c r="N23" s="258" t="s">
        <v>1574</v>
      </c>
      <c r="O23" s="258"/>
      <c r="P23" s="258"/>
      <c r="Q23" s="259"/>
      <c r="R23" s="258" t="s">
        <v>1573</v>
      </c>
      <c r="S23" s="258" t="s">
        <v>1572</v>
      </c>
      <c r="T23" s="258"/>
      <c r="U23" s="258" t="s">
        <v>1630</v>
      </c>
      <c r="V23" s="259">
        <v>100</v>
      </c>
      <c r="W23" s="258"/>
      <c r="X23" s="258" t="s">
        <v>1571</v>
      </c>
      <c r="Y23" s="258"/>
      <c r="Z23" s="258"/>
      <c r="AA23" s="258"/>
      <c r="AB23" s="258"/>
      <c r="AC23" s="258"/>
      <c r="AD23" s="258"/>
      <c r="AE23" s="258" t="s">
        <v>1563</v>
      </c>
      <c r="AF23" s="258" t="s">
        <v>1570</v>
      </c>
      <c r="AG23" s="258" t="s">
        <v>1569</v>
      </c>
      <c r="AH23" s="258"/>
      <c r="AI23" s="258" t="s">
        <v>1568</v>
      </c>
      <c r="AJ23" s="258"/>
      <c r="AK23" s="258" t="s">
        <v>1567</v>
      </c>
      <c r="AL23" s="258" t="s">
        <v>1823</v>
      </c>
      <c r="AM23" s="258" t="s">
        <v>1566</v>
      </c>
      <c r="AN23" s="258" t="s">
        <v>43</v>
      </c>
      <c r="AO23" s="258"/>
      <c r="AP23" s="258"/>
      <c r="AQ23" s="258"/>
      <c r="AR23" s="258"/>
      <c r="AS23" s="258" t="s">
        <v>1565</v>
      </c>
      <c r="AT23" s="259">
        <v>2500000</v>
      </c>
      <c r="AU23" s="259">
        <v>2.5000000000000001E-2</v>
      </c>
      <c r="AV23" s="258" t="s">
        <v>1677</v>
      </c>
      <c r="AW23" s="258"/>
      <c r="AX23" s="259"/>
      <c r="AY23" s="258">
        <v>5.7</v>
      </c>
      <c r="AZ23" s="258" t="s">
        <v>1714</v>
      </c>
      <c r="BA23" s="258" t="s">
        <v>1564</v>
      </c>
      <c r="BB23" s="258" t="s">
        <v>1677</v>
      </c>
      <c r="BC23" s="258"/>
      <c r="BD23" s="258" t="s">
        <v>1558</v>
      </c>
      <c r="BE23" s="258" t="s">
        <v>1677</v>
      </c>
      <c r="BF23" s="258"/>
      <c r="BG23" s="258"/>
      <c r="BH23" s="258" t="s">
        <v>1563</v>
      </c>
      <c r="BI23" s="258" t="s">
        <v>1562</v>
      </c>
      <c r="BJ23" s="258" t="s">
        <v>1562</v>
      </c>
      <c r="BK23" s="258" t="s">
        <v>1561</v>
      </c>
      <c r="BL23" s="258" t="s">
        <v>1560</v>
      </c>
      <c r="BM23" s="258" t="s">
        <v>1559</v>
      </c>
      <c r="BN23" s="258"/>
      <c r="BO23" s="258"/>
      <c r="BP23" s="258"/>
      <c r="BQ23" s="258"/>
    </row>
    <row r="24" spans="1:69" s="3" customFormat="1" ht="18" customHeight="1">
      <c r="A24" s="258" t="s">
        <v>1558</v>
      </c>
      <c r="B24" s="258" t="s">
        <v>1824</v>
      </c>
      <c r="C24" s="258" t="s">
        <v>1825</v>
      </c>
      <c r="D24" s="258" t="s">
        <v>1671</v>
      </c>
      <c r="E24" s="258" t="s">
        <v>1826</v>
      </c>
      <c r="F24" s="258" t="s">
        <v>1568</v>
      </c>
      <c r="G24" s="258" t="s">
        <v>1568</v>
      </c>
      <c r="H24" s="258" t="s">
        <v>1568</v>
      </c>
      <c r="I24" s="259">
        <v>5.33E-2</v>
      </c>
      <c r="J24" s="258" t="s">
        <v>594</v>
      </c>
      <c r="K24" s="258" t="s">
        <v>1827</v>
      </c>
      <c r="L24" s="259">
        <v>2.7</v>
      </c>
      <c r="M24" s="258" t="s">
        <v>1700</v>
      </c>
      <c r="N24" s="258" t="s">
        <v>1574</v>
      </c>
      <c r="O24" s="258"/>
      <c r="P24" s="258"/>
      <c r="Q24" s="258"/>
      <c r="R24" s="258" t="s">
        <v>1573</v>
      </c>
      <c r="S24" s="258" t="s">
        <v>1572</v>
      </c>
      <c r="T24" s="258"/>
      <c r="U24" s="258" t="s">
        <v>1630</v>
      </c>
      <c r="V24" s="259">
        <v>100</v>
      </c>
      <c r="W24" s="258"/>
      <c r="X24" s="258" t="s">
        <v>1571</v>
      </c>
      <c r="Y24" s="258"/>
      <c r="Z24" s="258"/>
      <c r="AA24" s="258"/>
      <c r="AB24" s="258"/>
      <c r="AC24" s="258"/>
      <c r="AD24" s="258"/>
      <c r="AE24" s="258" t="s">
        <v>1563</v>
      </c>
      <c r="AF24" s="258" t="s">
        <v>1570</v>
      </c>
      <c r="AG24" s="258" t="s">
        <v>1569</v>
      </c>
      <c r="AH24" s="258"/>
      <c r="AI24" s="258" t="s">
        <v>1568</v>
      </c>
      <c r="AJ24" s="258"/>
      <c r="AK24" s="258" t="s">
        <v>1567</v>
      </c>
      <c r="AL24" s="258" t="s">
        <v>1828</v>
      </c>
      <c r="AM24" s="258" t="s">
        <v>1566</v>
      </c>
      <c r="AN24" s="258" t="s">
        <v>43</v>
      </c>
      <c r="AO24" s="258"/>
      <c r="AP24" s="258"/>
      <c r="AQ24" s="258"/>
      <c r="AR24" s="258"/>
      <c r="AS24" s="258" t="s">
        <v>1565</v>
      </c>
      <c r="AT24" s="259">
        <v>5330000</v>
      </c>
      <c r="AU24" s="259">
        <v>5.33E-2</v>
      </c>
      <c r="AV24" s="258" t="s">
        <v>1677</v>
      </c>
      <c r="AW24" s="258"/>
      <c r="AX24" s="259"/>
      <c r="AY24" s="258">
        <v>2.7</v>
      </c>
      <c r="AZ24" s="258" t="s">
        <v>1700</v>
      </c>
      <c r="BA24" s="258" t="s">
        <v>1564</v>
      </c>
      <c r="BB24" s="258" t="s">
        <v>1677</v>
      </c>
      <c r="BC24" s="258"/>
      <c r="BD24" s="258" t="s">
        <v>1558</v>
      </c>
      <c r="BE24" s="258" t="s">
        <v>1677</v>
      </c>
      <c r="BF24" s="258"/>
      <c r="BG24" s="258"/>
      <c r="BH24" s="258" t="s">
        <v>1563</v>
      </c>
      <c r="BI24" s="258" t="s">
        <v>1562</v>
      </c>
      <c r="BJ24" s="258" t="s">
        <v>1562</v>
      </c>
      <c r="BK24" s="258" t="s">
        <v>1561</v>
      </c>
      <c r="BL24" s="258" t="s">
        <v>1560</v>
      </c>
      <c r="BM24" s="258" t="s">
        <v>1559</v>
      </c>
      <c r="BN24" s="258"/>
      <c r="BO24" s="258"/>
      <c r="BP24" s="258"/>
      <c r="BQ24" s="258"/>
    </row>
    <row r="25" spans="1:69" s="3" customFormat="1" ht="18" customHeight="1">
      <c r="A25" s="258" t="s">
        <v>1558</v>
      </c>
      <c r="B25" s="258" t="s">
        <v>1829</v>
      </c>
      <c r="C25" s="258" t="s">
        <v>1830</v>
      </c>
      <c r="D25" s="258" t="s">
        <v>1671</v>
      </c>
      <c r="E25" s="258" t="s">
        <v>1831</v>
      </c>
      <c r="F25" s="258" t="s">
        <v>1568</v>
      </c>
      <c r="G25" s="258" t="s">
        <v>1568</v>
      </c>
      <c r="H25" s="258" t="s">
        <v>1568</v>
      </c>
      <c r="I25" s="259">
        <v>2.5000000000000001E-2</v>
      </c>
      <c r="J25" s="258" t="s">
        <v>11</v>
      </c>
      <c r="K25" s="258" t="s">
        <v>1659</v>
      </c>
      <c r="L25" s="259">
        <v>5.32</v>
      </c>
      <c r="M25" s="258" t="s">
        <v>1691</v>
      </c>
      <c r="N25" s="258" t="s">
        <v>1574</v>
      </c>
      <c r="O25" s="258"/>
      <c r="P25" s="258"/>
      <c r="Q25" s="258"/>
      <c r="R25" s="258" t="s">
        <v>1573</v>
      </c>
      <c r="S25" s="258" t="s">
        <v>1572</v>
      </c>
      <c r="T25" s="258"/>
      <c r="U25" s="258" t="s">
        <v>1578</v>
      </c>
      <c r="V25" s="259">
        <v>100</v>
      </c>
      <c r="W25" s="258"/>
      <c r="X25" s="258" t="s">
        <v>1571</v>
      </c>
      <c r="Y25" s="258"/>
      <c r="Z25" s="258"/>
      <c r="AA25" s="258"/>
      <c r="AB25" s="258"/>
      <c r="AC25" s="258"/>
      <c r="AD25" s="258"/>
      <c r="AE25" s="258" t="s">
        <v>1563</v>
      </c>
      <c r="AF25" s="258" t="s">
        <v>1570</v>
      </c>
      <c r="AG25" s="258" t="s">
        <v>1569</v>
      </c>
      <c r="AH25" s="258"/>
      <c r="AI25" s="258" t="s">
        <v>1568</v>
      </c>
      <c r="AJ25" s="258"/>
      <c r="AK25" s="258" t="s">
        <v>1567</v>
      </c>
      <c r="AL25" s="258" t="s">
        <v>1713</v>
      </c>
      <c r="AM25" s="258" t="s">
        <v>1566</v>
      </c>
      <c r="AN25" s="258" t="s">
        <v>43</v>
      </c>
      <c r="AO25" s="258"/>
      <c r="AP25" s="258"/>
      <c r="AQ25" s="258"/>
      <c r="AR25" s="258"/>
      <c r="AS25" s="258" t="s">
        <v>1565</v>
      </c>
      <c r="AT25" s="259">
        <v>100000</v>
      </c>
      <c r="AU25" s="259">
        <v>2.5000000000000001E-2</v>
      </c>
      <c r="AV25" s="258" t="s">
        <v>1677</v>
      </c>
      <c r="AW25" s="258"/>
      <c r="AX25" s="259"/>
      <c r="AY25" s="258">
        <v>5.32</v>
      </c>
      <c r="AZ25" s="258" t="s">
        <v>1691</v>
      </c>
      <c r="BA25" s="258" t="s">
        <v>1564</v>
      </c>
      <c r="BB25" s="258" t="s">
        <v>1677</v>
      </c>
      <c r="BC25" s="258"/>
      <c r="BD25" s="258" t="s">
        <v>1558</v>
      </c>
      <c r="BE25" s="258" t="s">
        <v>1677</v>
      </c>
      <c r="BF25" s="258"/>
      <c r="BG25" s="258"/>
      <c r="BH25" s="258" t="s">
        <v>1563</v>
      </c>
      <c r="BI25" s="258" t="s">
        <v>1562</v>
      </c>
      <c r="BJ25" s="258" t="s">
        <v>1562</v>
      </c>
      <c r="BK25" s="258" t="s">
        <v>1561</v>
      </c>
      <c r="BL25" s="258" t="s">
        <v>1560</v>
      </c>
      <c r="BM25" s="258" t="s">
        <v>1559</v>
      </c>
      <c r="BN25" s="258"/>
      <c r="BO25" s="258"/>
      <c r="BP25" s="258"/>
      <c r="BQ25" s="258"/>
    </row>
    <row r="26" spans="1:69" s="3" customFormat="1" ht="18" customHeight="1">
      <c r="A26" s="258" t="s">
        <v>1558</v>
      </c>
      <c r="B26" s="258" t="s">
        <v>1832</v>
      </c>
      <c r="C26" s="258" t="s">
        <v>1833</v>
      </c>
      <c r="D26" s="258" t="s">
        <v>1671</v>
      </c>
      <c r="E26" s="258" t="s">
        <v>1834</v>
      </c>
      <c r="F26" s="258" t="s">
        <v>1568</v>
      </c>
      <c r="G26" s="258" t="s">
        <v>1568</v>
      </c>
      <c r="H26" s="258" t="s">
        <v>1568</v>
      </c>
      <c r="I26" s="259">
        <v>0.01</v>
      </c>
      <c r="J26" s="258" t="s">
        <v>11</v>
      </c>
      <c r="K26" s="258" t="s">
        <v>1827</v>
      </c>
      <c r="L26" s="259">
        <v>5.45</v>
      </c>
      <c r="M26" s="258" t="s">
        <v>1700</v>
      </c>
      <c r="N26" s="258" t="s">
        <v>1574</v>
      </c>
      <c r="O26" s="258"/>
      <c r="P26" s="258"/>
      <c r="Q26" s="258"/>
      <c r="R26" s="258" t="s">
        <v>1573</v>
      </c>
      <c r="S26" s="258" t="s">
        <v>1572</v>
      </c>
      <c r="T26" s="258"/>
      <c r="U26" s="258" t="s">
        <v>1578</v>
      </c>
      <c r="V26" s="259">
        <v>100</v>
      </c>
      <c r="W26" s="258"/>
      <c r="X26" s="258" t="s">
        <v>1571</v>
      </c>
      <c r="Y26" s="258"/>
      <c r="Z26" s="258"/>
      <c r="AA26" s="258"/>
      <c r="AB26" s="258"/>
      <c r="AC26" s="258"/>
      <c r="AD26" s="258"/>
      <c r="AE26" s="258" t="s">
        <v>1563</v>
      </c>
      <c r="AF26" s="258" t="s">
        <v>1570</v>
      </c>
      <c r="AG26" s="258" t="s">
        <v>1569</v>
      </c>
      <c r="AH26" s="258"/>
      <c r="AI26" s="258" t="s">
        <v>1568</v>
      </c>
      <c r="AJ26" s="258"/>
      <c r="AK26" s="258" t="s">
        <v>1567</v>
      </c>
      <c r="AL26" s="258" t="s">
        <v>1828</v>
      </c>
      <c r="AM26" s="258" t="s">
        <v>1566</v>
      </c>
      <c r="AN26" s="258" t="s">
        <v>43</v>
      </c>
      <c r="AO26" s="258"/>
      <c r="AP26" s="258"/>
      <c r="AQ26" s="258"/>
      <c r="AR26" s="258"/>
      <c r="AS26" s="258" t="s">
        <v>1565</v>
      </c>
      <c r="AT26" s="259">
        <v>1000000</v>
      </c>
      <c r="AU26" s="259">
        <v>0.01</v>
      </c>
      <c r="AV26" s="258" t="s">
        <v>1677</v>
      </c>
      <c r="AW26" s="258"/>
      <c r="AX26" s="259"/>
      <c r="AY26" s="258">
        <v>5.45</v>
      </c>
      <c r="AZ26" s="258" t="s">
        <v>1700</v>
      </c>
      <c r="BA26" s="258" t="s">
        <v>1564</v>
      </c>
      <c r="BB26" s="258" t="s">
        <v>1677</v>
      </c>
      <c r="BC26" s="258"/>
      <c r="BD26" s="258" t="s">
        <v>1558</v>
      </c>
      <c r="BE26" s="258" t="s">
        <v>1677</v>
      </c>
      <c r="BF26" s="258"/>
      <c r="BG26" s="258"/>
      <c r="BH26" s="258" t="s">
        <v>1563</v>
      </c>
      <c r="BI26" s="258" t="s">
        <v>1562</v>
      </c>
      <c r="BJ26" s="258" t="s">
        <v>1562</v>
      </c>
      <c r="BK26" s="258" t="s">
        <v>1561</v>
      </c>
      <c r="BL26" s="258" t="s">
        <v>1560</v>
      </c>
      <c r="BM26" s="258" t="s">
        <v>1559</v>
      </c>
      <c r="BN26" s="258"/>
      <c r="BO26" s="258"/>
      <c r="BP26" s="258"/>
      <c r="BQ26" s="258"/>
    </row>
    <row r="27" spans="1:69" s="3" customFormat="1" ht="18" customHeight="1">
      <c r="A27" s="258" t="s">
        <v>1701</v>
      </c>
      <c r="B27" s="258" t="s">
        <v>1835</v>
      </c>
      <c r="C27" s="258" t="s">
        <v>1836</v>
      </c>
      <c r="D27" s="258" t="s">
        <v>1665</v>
      </c>
      <c r="E27" s="258" t="s">
        <v>1837</v>
      </c>
      <c r="F27" s="258" t="s">
        <v>1607</v>
      </c>
      <c r="G27" s="258" t="s">
        <v>1595</v>
      </c>
      <c r="H27" s="258" t="s">
        <v>1568</v>
      </c>
      <c r="I27" s="259">
        <v>0.59950000000000003</v>
      </c>
      <c r="J27" s="258" t="s">
        <v>594</v>
      </c>
      <c r="K27" s="258" t="s">
        <v>1655</v>
      </c>
      <c r="L27" s="259">
        <v>3</v>
      </c>
      <c r="M27" s="258" t="s">
        <v>1667</v>
      </c>
      <c r="N27" s="258" t="s">
        <v>1574</v>
      </c>
      <c r="O27" s="258"/>
      <c r="P27" s="258"/>
      <c r="Q27" s="258"/>
      <c r="R27" s="258"/>
      <c r="S27" s="258" t="s">
        <v>1572</v>
      </c>
      <c r="T27" s="258"/>
      <c r="U27" s="258" t="s">
        <v>1578</v>
      </c>
      <c r="V27" s="258">
        <v>100</v>
      </c>
      <c r="W27" s="258"/>
      <c r="X27" s="258" t="s">
        <v>1594</v>
      </c>
      <c r="Y27" s="258" t="s">
        <v>1656</v>
      </c>
      <c r="Z27" s="258"/>
      <c r="AA27" s="258"/>
      <c r="AB27" s="258"/>
      <c r="AC27" s="258"/>
      <c r="AD27" s="258"/>
      <c r="AE27" s="258"/>
      <c r="AF27" s="258" t="s">
        <v>1570</v>
      </c>
      <c r="AG27" s="258" t="s">
        <v>1569</v>
      </c>
      <c r="AH27" s="258"/>
      <c r="AI27" s="258" t="s">
        <v>1568</v>
      </c>
      <c r="AJ27" s="258"/>
      <c r="AK27" s="258" t="s">
        <v>1567</v>
      </c>
      <c r="AL27" s="258" t="s">
        <v>1709</v>
      </c>
      <c r="AM27" s="258" t="s">
        <v>1679</v>
      </c>
      <c r="AN27" s="258" t="s">
        <v>42</v>
      </c>
      <c r="AO27" s="258"/>
      <c r="AP27" s="258"/>
      <c r="AQ27" s="258"/>
      <c r="AR27" s="258"/>
      <c r="AS27" s="258" t="s">
        <v>1702</v>
      </c>
      <c r="AT27" s="259">
        <v>1</v>
      </c>
      <c r="AU27" s="259">
        <v>0.59950000000000003</v>
      </c>
      <c r="AV27" s="258" t="s">
        <v>1666</v>
      </c>
      <c r="AW27" s="258"/>
      <c r="AX27" s="259"/>
      <c r="AY27" s="258">
        <v>3</v>
      </c>
      <c r="AZ27" s="258" t="s">
        <v>1667</v>
      </c>
      <c r="BA27" s="258" t="s">
        <v>1703</v>
      </c>
      <c r="BB27" s="258" t="s">
        <v>1666</v>
      </c>
      <c r="BC27" s="258"/>
      <c r="BD27" s="258" t="s">
        <v>1701</v>
      </c>
      <c r="BE27" s="258" t="s">
        <v>1666</v>
      </c>
      <c r="BF27" s="258"/>
      <c r="BG27" s="258"/>
      <c r="BH27" s="258" t="s">
        <v>456</v>
      </c>
      <c r="BI27" s="258" t="s">
        <v>1562</v>
      </c>
      <c r="BJ27" s="258" t="s">
        <v>1562</v>
      </c>
      <c r="BK27" s="258" t="s">
        <v>1561</v>
      </c>
      <c r="BL27" s="258" t="s">
        <v>1560</v>
      </c>
      <c r="BM27" s="258" t="s">
        <v>1559</v>
      </c>
      <c r="BN27" s="258"/>
      <c r="BO27" s="258"/>
      <c r="BP27" s="258"/>
      <c r="BQ27" s="258"/>
    </row>
    <row r="28" spans="1:69" s="3" customFormat="1" ht="18" customHeight="1">
      <c r="A28" s="258" t="s">
        <v>1701</v>
      </c>
      <c r="B28" s="258" t="s">
        <v>1838</v>
      </c>
      <c r="C28" s="258" t="s">
        <v>1839</v>
      </c>
      <c r="D28" s="258" t="s">
        <v>1665</v>
      </c>
      <c r="E28" s="258" t="s">
        <v>1840</v>
      </c>
      <c r="F28" s="258" t="s">
        <v>1607</v>
      </c>
      <c r="G28" s="258" t="s">
        <v>1595</v>
      </c>
      <c r="H28" s="258" t="s">
        <v>1568</v>
      </c>
      <c r="I28" s="259">
        <v>0.1</v>
      </c>
      <c r="J28" s="258" t="s">
        <v>11</v>
      </c>
      <c r="K28" s="258" t="s">
        <v>1659</v>
      </c>
      <c r="L28" s="258">
        <v>5.8</v>
      </c>
      <c r="M28" s="258" t="s">
        <v>1698</v>
      </c>
      <c r="N28" s="258" t="s">
        <v>1574</v>
      </c>
      <c r="O28" s="258"/>
      <c r="P28" s="258"/>
      <c r="Q28" s="258"/>
      <c r="R28" s="258"/>
      <c r="S28" s="258" t="s">
        <v>1572</v>
      </c>
      <c r="T28" s="258"/>
      <c r="U28" s="258" t="s">
        <v>1578</v>
      </c>
      <c r="V28" s="258">
        <v>100</v>
      </c>
      <c r="W28" s="258"/>
      <c r="X28" s="258" t="s">
        <v>1594</v>
      </c>
      <c r="Y28" s="258" t="s">
        <v>1656</v>
      </c>
      <c r="Z28" s="258"/>
      <c r="AA28" s="258"/>
      <c r="AB28" s="258"/>
      <c r="AC28" s="258"/>
      <c r="AD28" s="258"/>
      <c r="AE28" s="258"/>
      <c r="AF28" s="258" t="s">
        <v>1570</v>
      </c>
      <c r="AG28" s="258" t="s">
        <v>1569</v>
      </c>
      <c r="AH28" s="258"/>
      <c r="AI28" s="258" t="s">
        <v>1568</v>
      </c>
      <c r="AJ28" s="258"/>
      <c r="AK28" s="258" t="s">
        <v>1567</v>
      </c>
      <c r="AL28" s="258" t="s">
        <v>1674</v>
      </c>
      <c r="AM28" s="258" t="s">
        <v>1679</v>
      </c>
      <c r="AN28" s="258" t="s">
        <v>42</v>
      </c>
      <c r="AO28" s="258"/>
      <c r="AP28" s="258"/>
      <c r="AQ28" s="258"/>
      <c r="AR28" s="258"/>
      <c r="AS28" s="258" t="s">
        <v>1702</v>
      </c>
      <c r="AT28" s="259">
        <v>10000000</v>
      </c>
      <c r="AU28" s="259">
        <v>0.1</v>
      </c>
      <c r="AV28" s="258" t="s">
        <v>1697</v>
      </c>
      <c r="AW28" s="258"/>
      <c r="AX28" s="259"/>
      <c r="AY28" s="258">
        <v>5.8</v>
      </c>
      <c r="AZ28" s="258" t="s">
        <v>1698</v>
      </c>
      <c r="BA28" s="258" t="s">
        <v>1703</v>
      </c>
      <c r="BB28" s="258" t="s">
        <v>1697</v>
      </c>
      <c r="BC28" s="258"/>
      <c r="BD28" s="258" t="s">
        <v>1701</v>
      </c>
      <c r="BE28" s="258" t="s">
        <v>1697</v>
      </c>
      <c r="BF28" s="258"/>
      <c r="BG28" s="258"/>
      <c r="BH28" s="258" t="s">
        <v>456</v>
      </c>
      <c r="BI28" s="258" t="s">
        <v>1562</v>
      </c>
      <c r="BJ28" s="258" t="s">
        <v>1562</v>
      </c>
      <c r="BK28" s="258" t="s">
        <v>1561</v>
      </c>
      <c r="BL28" s="258" t="s">
        <v>1560</v>
      </c>
      <c r="BM28" s="258" t="s">
        <v>1559</v>
      </c>
      <c r="BN28" s="258"/>
      <c r="BO28" s="258"/>
      <c r="BP28" s="258"/>
      <c r="BQ28" s="258"/>
    </row>
    <row r="29" spans="1:69" s="3" customFormat="1" ht="18" customHeight="1">
      <c r="A29" s="258" t="s">
        <v>1704</v>
      </c>
      <c r="B29" s="258" t="s">
        <v>1841</v>
      </c>
      <c r="C29" s="258" t="s">
        <v>1842</v>
      </c>
      <c r="D29" s="258" t="s">
        <v>1665</v>
      </c>
      <c r="E29" s="258" t="s">
        <v>1843</v>
      </c>
      <c r="F29" s="258" t="s">
        <v>1680</v>
      </c>
      <c r="G29" s="258" t="s">
        <v>1587</v>
      </c>
      <c r="H29" s="258" t="s">
        <v>1568</v>
      </c>
      <c r="I29" s="259">
        <v>1</v>
      </c>
      <c r="J29" s="258" t="s">
        <v>11</v>
      </c>
      <c r="K29" s="258" t="s">
        <v>1581</v>
      </c>
      <c r="L29" s="259">
        <v>6.3551000000000002</v>
      </c>
      <c r="M29" s="258" t="s">
        <v>1844</v>
      </c>
      <c r="N29" s="258" t="s">
        <v>1574</v>
      </c>
      <c r="O29" s="258"/>
      <c r="P29" s="258"/>
      <c r="Q29" s="258"/>
      <c r="R29" s="258"/>
      <c r="S29" s="258" t="s">
        <v>1608</v>
      </c>
      <c r="T29" s="258"/>
      <c r="U29" s="258" t="s">
        <v>1578</v>
      </c>
      <c r="V29" s="258">
        <v>100</v>
      </c>
      <c r="W29" s="258"/>
      <c r="X29" s="258" t="s">
        <v>1636</v>
      </c>
      <c r="Y29" s="258" t="s">
        <v>1637</v>
      </c>
      <c r="Z29" s="258"/>
      <c r="AA29" s="258"/>
      <c r="AB29" s="258"/>
      <c r="AC29" s="258"/>
      <c r="AD29" s="258"/>
      <c r="AE29" s="258" t="s">
        <v>1660</v>
      </c>
      <c r="AF29" s="258" t="s">
        <v>1570</v>
      </c>
      <c r="AG29" s="258" t="s">
        <v>1569</v>
      </c>
      <c r="AH29" s="258"/>
      <c r="AI29" s="258" t="s">
        <v>1568</v>
      </c>
      <c r="AJ29" s="258" t="s">
        <v>102</v>
      </c>
      <c r="AK29" s="258" t="s">
        <v>1567</v>
      </c>
      <c r="AL29" s="258" t="s">
        <v>1576</v>
      </c>
      <c r="AM29" s="258" t="s">
        <v>1588</v>
      </c>
      <c r="AN29" s="258" t="s">
        <v>42</v>
      </c>
      <c r="AO29" s="258"/>
      <c r="AP29" s="258"/>
      <c r="AQ29" s="258"/>
      <c r="AR29" s="258"/>
      <c r="AS29" s="258" t="s">
        <v>1639</v>
      </c>
      <c r="AT29" s="259">
        <v>1000</v>
      </c>
      <c r="AU29" s="259">
        <v>1</v>
      </c>
      <c r="AV29" s="258" t="s">
        <v>1611</v>
      </c>
      <c r="AW29" s="258"/>
      <c r="AX29" s="259" t="s">
        <v>1699</v>
      </c>
      <c r="AY29" s="258">
        <v>6.3551000000000002</v>
      </c>
      <c r="AZ29" s="258" t="s">
        <v>1688</v>
      </c>
      <c r="BA29" s="258" t="s">
        <v>1683</v>
      </c>
      <c r="BB29" s="258" t="s">
        <v>1611</v>
      </c>
      <c r="BC29" s="258"/>
      <c r="BD29" s="258"/>
      <c r="BE29" s="258" t="s">
        <v>1611</v>
      </c>
      <c r="BF29" s="258"/>
      <c r="BG29" s="258"/>
      <c r="BH29" s="258" t="s">
        <v>1660</v>
      </c>
      <c r="BI29" s="258" t="s">
        <v>1562</v>
      </c>
      <c r="BJ29" s="258" t="s">
        <v>1562</v>
      </c>
      <c r="BK29" s="258" t="s">
        <v>1583</v>
      </c>
      <c r="BL29" s="258" t="s">
        <v>1560</v>
      </c>
      <c r="BM29" s="258" t="s">
        <v>1559</v>
      </c>
      <c r="BN29" s="258"/>
      <c r="BO29" s="258" t="s">
        <v>1582</v>
      </c>
      <c r="BP29" s="258" t="s">
        <v>1704</v>
      </c>
      <c r="BQ29" s="258"/>
    </row>
    <row r="30" spans="1:69" s="3" customFormat="1" ht="18" customHeight="1">
      <c r="A30" s="258" t="s">
        <v>1800</v>
      </c>
      <c r="B30" s="258" t="s">
        <v>1845</v>
      </c>
      <c r="C30" s="258" t="s">
        <v>1846</v>
      </c>
      <c r="D30" s="258" t="s">
        <v>1665</v>
      </c>
      <c r="E30" s="258" t="s">
        <v>1847</v>
      </c>
      <c r="F30" s="258" t="s">
        <v>1681</v>
      </c>
      <c r="G30" s="258" t="s">
        <v>1587</v>
      </c>
      <c r="H30" s="258" t="s">
        <v>1568</v>
      </c>
      <c r="I30" s="259">
        <v>0.45</v>
      </c>
      <c r="J30" s="258" t="s">
        <v>795</v>
      </c>
      <c r="K30" s="258" t="s">
        <v>1581</v>
      </c>
      <c r="L30" s="259">
        <v>3.7</v>
      </c>
      <c r="M30" s="258" t="s">
        <v>1722</v>
      </c>
      <c r="N30" s="258" t="s">
        <v>1574</v>
      </c>
      <c r="O30" s="258"/>
      <c r="P30" s="258"/>
      <c r="Q30" s="258"/>
      <c r="R30" s="258" t="s">
        <v>1573</v>
      </c>
      <c r="S30" s="258" t="s">
        <v>1579</v>
      </c>
      <c r="T30" s="258"/>
      <c r="U30" s="258" t="s">
        <v>1630</v>
      </c>
      <c r="V30" s="259"/>
      <c r="W30" s="258"/>
      <c r="X30" s="258" t="s">
        <v>1571</v>
      </c>
      <c r="Y30" s="258" t="s">
        <v>1597</v>
      </c>
      <c r="Z30" s="258"/>
      <c r="AA30" s="258"/>
      <c r="AB30" s="258"/>
      <c r="AC30" s="258"/>
      <c r="AD30" s="258"/>
      <c r="AE30" s="258" t="s">
        <v>1670</v>
      </c>
      <c r="AF30" s="258" t="s">
        <v>1570</v>
      </c>
      <c r="AG30" s="258" t="s">
        <v>1585</v>
      </c>
      <c r="AH30" s="258"/>
      <c r="AI30" s="258" t="s">
        <v>1568</v>
      </c>
      <c r="AJ30" s="258" t="s">
        <v>102</v>
      </c>
      <c r="AK30" s="258" t="s">
        <v>1567</v>
      </c>
      <c r="AL30" s="258" t="s">
        <v>1576</v>
      </c>
      <c r="AM30" s="258" t="s">
        <v>1588</v>
      </c>
      <c r="AN30" s="258" t="s">
        <v>42</v>
      </c>
      <c r="AO30" s="258"/>
      <c r="AP30" s="258"/>
      <c r="AQ30" s="258"/>
      <c r="AR30" s="258"/>
      <c r="AS30" s="258" t="s">
        <v>1690</v>
      </c>
      <c r="AT30" s="259">
        <v>1000000</v>
      </c>
      <c r="AU30" s="259">
        <v>0.45</v>
      </c>
      <c r="AV30" s="258" t="s">
        <v>1692</v>
      </c>
      <c r="AW30" s="258"/>
      <c r="AX30" s="259"/>
      <c r="AY30" s="258">
        <v>3.7</v>
      </c>
      <c r="AZ30" s="258" t="s">
        <v>1757</v>
      </c>
      <c r="BA30" s="258" t="s">
        <v>1719</v>
      </c>
      <c r="BB30" s="258" t="s">
        <v>1692</v>
      </c>
      <c r="BC30" s="258"/>
      <c r="BD30" s="258"/>
      <c r="BE30" s="258" t="s">
        <v>1692</v>
      </c>
      <c r="BF30" s="258"/>
      <c r="BG30" s="258"/>
      <c r="BH30" s="258" t="s">
        <v>1670</v>
      </c>
      <c r="BI30" s="258" t="s">
        <v>1562</v>
      </c>
      <c r="BJ30" s="258" t="s">
        <v>1562</v>
      </c>
      <c r="BK30" s="258" t="s">
        <v>1561</v>
      </c>
      <c r="BL30" s="258" t="s">
        <v>1560</v>
      </c>
      <c r="BM30" s="258" t="s">
        <v>1559</v>
      </c>
      <c r="BN30" s="258"/>
      <c r="BO30" s="258" t="s">
        <v>1596</v>
      </c>
      <c r="BP30" s="258"/>
      <c r="BQ30" s="258"/>
    </row>
    <row r="31" spans="1:69" s="3" customFormat="1" ht="18" customHeight="1">
      <c r="A31" s="258" t="s">
        <v>1800</v>
      </c>
      <c r="B31" s="258" t="s">
        <v>1848</v>
      </c>
      <c r="C31" s="258" t="s">
        <v>1849</v>
      </c>
      <c r="D31" s="258" t="s">
        <v>1665</v>
      </c>
      <c r="E31" s="258" t="s">
        <v>1850</v>
      </c>
      <c r="F31" s="258" t="s">
        <v>1681</v>
      </c>
      <c r="G31" s="258" t="s">
        <v>1587</v>
      </c>
      <c r="H31" s="258" t="s">
        <v>1568</v>
      </c>
      <c r="I31" s="259">
        <v>0.5</v>
      </c>
      <c r="J31" s="258" t="s">
        <v>11</v>
      </c>
      <c r="K31" s="258" t="s">
        <v>1581</v>
      </c>
      <c r="L31" s="259">
        <v>5</v>
      </c>
      <c r="M31" s="258" t="s">
        <v>1722</v>
      </c>
      <c r="N31" s="258" t="s">
        <v>1574</v>
      </c>
      <c r="O31" s="258"/>
      <c r="P31" s="258"/>
      <c r="Q31" s="259"/>
      <c r="R31" s="258"/>
      <c r="S31" s="258" t="s">
        <v>1579</v>
      </c>
      <c r="T31" s="258"/>
      <c r="U31" s="258" t="s">
        <v>1578</v>
      </c>
      <c r="V31" s="259">
        <v>100</v>
      </c>
      <c r="W31" s="258"/>
      <c r="X31" s="258" t="s">
        <v>1571</v>
      </c>
      <c r="Y31" s="258" t="s">
        <v>1597</v>
      </c>
      <c r="Z31" s="258"/>
      <c r="AA31" s="258"/>
      <c r="AB31" s="258"/>
      <c r="AC31" s="258"/>
      <c r="AD31" s="258"/>
      <c r="AE31" s="258" t="s">
        <v>1678</v>
      </c>
      <c r="AF31" s="258" t="s">
        <v>1570</v>
      </c>
      <c r="AG31" s="258" t="s">
        <v>1585</v>
      </c>
      <c r="AH31" s="258"/>
      <c r="AI31" s="258" t="s">
        <v>1568</v>
      </c>
      <c r="AJ31" s="258" t="s">
        <v>102</v>
      </c>
      <c r="AK31" s="258" t="s">
        <v>1567</v>
      </c>
      <c r="AL31" s="258" t="s">
        <v>1576</v>
      </c>
      <c r="AM31" s="258" t="s">
        <v>1588</v>
      </c>
      <c r="AN31" s="258" t="s">
        <v>42</v>
      </c>
      <c r="AO31" s="258"/>
      <c r="AP31" s="258"/>
      <c r="AQ31" s="258"/>
      <c r="AR31" s="258"/>
      <c r="AS31" s="258" t="s">
        <v>1690</v>
      </c>
      <c r="AT31" s="259">
        <v>1000000</v>
      </c>
      <c r="AU31" s="259">
        <v>0.5</v>
      </c>
      <c r="AV31" s="258" t="s">
        <v>1692</v>
      </c>
      <c r="AW31" s="258"/>
      <c r="AX31" s="259"/>
      <c r="AY31" s="258">
        <v>5</v>
      </c>
      <c r="AZ31" s="258" t="s">
        <v>1705</v>
      </c>
      <c r="BA31" s="258" t="s">
        <v>1719</v>
      </c>
      <c r="BB31" s="258" t="s">
        <v>1692</v>
      </c>
      <c r="BC31" s="258"/>
      <c r="BD31" s="258"/>
      <c r="BE31" s="258" t="s">
        <v>1692</v>
      </c>
      <c r="BF31" s="258"/>
      <c r="BG31" s="258"/>
      <c r="BH31" s="258" t="s">
        <v>1678</v>
      </c>
      <c r="BI31" s="258" t="s">
        <v>1562</v>
      </c>
      <c r="BJ31" s="258" t="s">
        <v>1562</v>
      </c>
      <c r="BK31" s="258" t="s">
        <v>1561</v>
      </c>
      <c r="BL31" s="258" t="s">
        <v>1560</v>
      </c>
      <c r="BM31" s="258" t="s">
        <v>1559</v>
      </c>
      <c r="BN31" s="258"/>
      <c r="BO31" s="258" t="s">
        <v>1575</v>
      </c>
      <c r="BP31" s="258"/>
      <c r="BQ31" s="258"/>
    </row>
    <row r="32" spans="1:69" s="3" customFormat="1" ht="18" customHeight="1">
      <c r="A32" s="258" t="s">
        <v>1851</v>
      </c>
      <c r="B32" s="258" t="s">
        <v>1852</v>
      </c>
      <c r="C32" s="258" t="s">
        <v>1853</v>
      </c>
      <c r="D32" s="258" t="s">
        <v>1665</v>
      </c>
      <c r="E32" s="258" t="s">
        <v>1854</v>
      </c>
      <c r="F32" s="258" t="s">
        <v>1568</v>
      </c>
      <c r="G32" s="258" t="s">
        <v>1568</v>
      </c>
      <c r="H32" s="258" t="s">
        <v>1568</v>
      </c>
      <c r="I32" s="259">
        <v>5.8</v>
      </c>
      <c r="J32" s="258" t="s">
        <v>594</v>
      </c>
      <c r="K32" s="258" t="s">
        <v>1581</v>
      </c>
      <c r="L32" s="259">
        <v>5.6</v>
      </c>
      <c r="M32" s="258" t="s">
        <v>1722</v>
      </c>
      <c r="N32" s="258" t="s">
        <v>1586</v>
      </c>
      <c r="O32" s="258" t="s">
        <v>1855</v>
      </c>
      <c r="P32" s="258" t="s">
        <v>1715</v>
      </c>
      <c r="Q32" s="259">
        <v>20</v>
      </c>
      <c r="R32" s="258" t="s">
        <v>1573</v>
      </c>
      <c r="S32" s="258" t="s">
        <v>1579</v>
      </c>
      <c r="T32" s="258"/>
      <c r="U32" s="258" t="s">
        <v>1578</v>
      </c>
      <c r="V32" s="259">
        <v>100</v>
      </c>
      <c r="W32" s="258"/>
      <c r="X32" s="258" t="s">
        <v>1657</v>
      </c>
      <c r="Y32" s="258" t="s">
        <v>1718</v>
      </c>
      <c r="Z32" s="258" t="s">
        <v>1856</v>
      </c>
      <c r="AA32" s="258"/>
      <c r="AB32" s="258"/>
      <c r="AC32" s="258"/>
      <c r="AD32" s="258"/>
      <c r="AE32" s="258" t="s">
        <v>1857</v>
      </c>
      <c r="AF32" s="258" t="s">
        <v>1570</v>
      </c>
      <c r="AG32" s="258" t="s">
        <v>1599</v>
      </c>
      <c r="AH32" s="258" t="s">
        <v>305</v>
      </c>
      <c r="AI32" s="258" t="s">
        <v>1568</v>
      </c>
      <c r="AJ32" s="258" t="s">
        <v>104</v>
      </c>
      <c r="AK32" s="258" t="s">
        <v>1577</v>
      </c>
      <c r="AL32" s="258" t="s">
        <v>1576</v>
      </c>
      <c r="AM32" s="258" t="s">
        <v>1566</v>
      </c>
      <c r="AN32" s="258" t="s">
        <v>43</v>
      </c>
      <c r="AO32" s="258"/>
      <c r="AP32" s="258"/>
      <c r="AQ32" s="258"/>
      <c r="AR32" s="258" t="s">
        <v>1858</v>
      </c>
      <c r="AS32" s="258" t="s">
        <v>1859</v>
      </c>
      <c r="AT32" s="259">
        <v>10000</v>
      </c>
      <c r="AU32" s="259">
        <v>5.8</v>
      </c>
      <c r="AV32" s="258" t="s">
        <v>1692</v>
      </c>
      <c r="AW32" s="258"/>
      <c r="AX32" s="259"/>
      <c r="AY32" s="258">
        <v>5.6</v>
      </c>
      <c r="AZ32" s="258" t="s">
        <v>1705</v>
      </c>
      <c r="BA32" s="258" t="s">
        <v>1851</v>
      </c>
      <c r="BB32" s="258" t="s">
        <v>1692</v>
      </c>
      <c r="BC32" s="258" t="s">
        <v>1715</v>
      </c>
      <c r="BD32" s="258"/>
      <c r="BE32" s="258" t="s">
        <v>1692</v>
      </c>
      <c r="BF32" s="258" t="s">
        <v>1600</v>
      </c>
      <c r="BG32" s="258" t="s">
        <v>1860</v>
      </c>
      <c r="BH32" s="258" t="s">
        <v>1861</v>
      </c>
      <c r="BI32" s="258" t="s">
        <v>1562</v>
      </c>
      <c r="BJ32" s="258" t="s">
        <v>1562</v>
      </c>
      <c r="BK32" s="258" t="s">
        <v>1561</v>
      </c>
      <c r="BL32" s="258" t="s">
        <v>1560</v>
      </c>
      <c r="BM32" s="258" t="s">
        <v>1559</v>
      </c>
      <c r="BN32" s="258"/>
      <c r="BO32" s="258" t="s">
        <v>1575</v>
      </c>
      <c r="BP32" s="258"/>
      <c r="BQ32" s="258"/>
    </row>
  </sheetData>
  <phoneticPr fontId="1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rgb="FF7030A0"/>
  </sheetPr>
  <dimension ref="A1:BT97"/>
  <sheetViews>
    <sheetView topLeftCell="A58" workbookViewId="0">
      <selection activeCell="F86" sqref="F86"/>
    </sheetView>
  </sheetViews>
  <sheetFormatPr defaultRowHeight="15.75"/>
  <cols>
    <col min="1" max="1" width="22.44140625" style="18" bestFit="1" customWidth="1"/>
    <col min="2" max="2" width="37.5546875" style="18" bestFit="1" customWidth="1"/>
    <col min="3" max="3" width="18" style="18" bestFit="1" customWidth="1"/>
    <col min="4" max="4" width="8.44140625" style="18" bestFit="1" customWidth="1"/>
    <col min="5" max="5" width="11.44140625" style="18" bestFit="1" customWidth="1"/>
    <col min="6" max="6" width="72.88671875" style="18" bestFit="1" customWidth="1"/>
    <col min="7" max="7" width="14.6640625" style="18" bestFit="1" customWidth="1"/>
    <col min="8" max="8" width="13.88671875" style="18" bestFit="1" customWidth="1"/>
    <col min="9" max="9" width="10.33203125" style="18" bestFit="1" customWidth="1"/>
    <col min="10" max="10" width="19.33203125" style="18" bestFit="1" customWidth="1"/>
    <col min="11" max="11" width="19.6640625" style="18" bestFit="1" customWidth="1"/>
    <col min="12" max="12" width="48.21875" style="18" bestFit="1" customWidth="1"/>
    <col min="13" max="13" width="10.21875" style="18" bestFit="1" customWidth="1"/>
    <col min="14" max="14" width="15.44140625" style="18" bestFit="1" customWidth="1"/>
    <col min="15" max="15" width="10" style="18" bestFit="1" customWidth="1"/>
    <col min="16" max="16" width="20.6640625" style="18" bestFit="1" customWidth="1"/>
    <col min="17" max="17" width="12" style="18" bestFit="1" customWidth="1"/>
    <col min="18" max="18" width="22.21875" style="18" bestFit="1" customWidth="1"/>
    <col min="19" max="19" width="9.33203125" style="18" bestFit="1" customWidth="1"/>
    <col min="20" max="20" width="24.44140625" style="18" bestFit="1" customWidth="1"/>
    <col min="21" max="21" width="15.33203125" style="18" bestFit="1" customWidth="1"/>
    <col min="22" max="22" width="4.5546875" style="18" bestFit="1" customWidth="1"/>
    <col min="23" max="23" width="6.77734375" style="18" bestFit="1" customWidth="1"/>
    <col min="24" max="24" width="12.33203125" style="18" bestFit="1" customWidth="1"/>
    <col min="25" max="25" width="13.44140625" style="18" bestFit="1" customWidth="1"/>
    <col min="26" max="26" width="17.5546875" style="18" bestFit="1" customWidth="1"/>
    <col min="27" max="27" width="5.33203125" style="18" bestFit="1" customWidth="1"/>
    <col min="28" max="28" width="17.5546875" style="18" bestFit="1" customWidth="1"/>
    <col min="29" max="29" width="5.33203125" style="18" bestFit="1" customWidth="1"/>
    <col min="30" max="30" width="8" style="18" bestFit="1" customWidth="1"/>
    <col min="31" max="31" width="13.77734375" style="18" bestFit="1" customWidth="1"/>
    <col min="32" max="32" width="6.77734375" style="18" bestFit="1" customWidth="1"/>
    <col min="33" max="33" width="48.44140625" style="18" bestFit="1" customWidth="1"/>
    <col min="34" max="35" width="6.77734375" style="18" bestFit="1" customWidth="1"/>
    <col min="36" max="36" width="10.5546875" style="18" bestFit="1" customWidth="1"/>
    <col min="37" max="38" width="5.21875" style="18" bestFit="1" customWidth="1"/>
    <col min="39" max="39" width="1.6640625" style="18" bestFit="1" customWidth="1"/>
    <col min="40" max="40" width="6.77734375" style="18" bestFit="1" customWidth="1"/>
    <col min="41" max="41" width="8" style="18" bestFit="1" customWidth="1"/>
    <col min="42" max="42" width="9.44140625" style="18" bestFit="1" customWidth="1"/>
    <col min="43" max="43" width="8.109375" style="18" bestFit="1" customWidth="1"/>
    <col min="44" max="44" width="10.6640625" style="18" bestFit="1" customWidth="1"/>
    <col min="45" max="46" width="41.77734375" style="18" bestFit="1" customWidth="1"/>
    <col min="47" max="47" width="9.5546875" style="18" bestFit="1" customWidth="1"/>
    <col min="48" max="48" width="13.33203125" style="18" bestFit="1" customWidth="1"/>
    <col min="49" max="49" width="10.33203125" style="18" bestFit="1" customWidth="1"/>
    <col min="50" max="50" width="9.33203125" style="18" bestFit="1" customWidth="1"/>
    <col min="51" max="51" width="7.88671875" style="18" bestFit="1" customWidth="1"/>
    <col min="52" max="52" width="255.77734375" style="18" bestFit="1" customWidth="1"/>
    <col min="53" max="53" width="18.21875" style="18" bestFit="1" customWidth="1"/>
    <col min="54" max="54" width="20.6640625" style="18" bestFit="1" customWidth="1"/>
    <col min="55" max="55" width="9.33203125" style="18" bestFit="1" customWidth="1"/>
    <col min="56" max="56" width="5.33203125" style="18" bestFit="1" customWidth="1"/>
    <col min="57" max="57" width="112.33203125" style="18" bestFit="1" customWidth="1"/>
    <col min="58" max="58" width="12.21875" style="18" bestFit="1" customWidth="1"/>
    <col min="59" max="59" width="4.5546875" style="18" bestFit="1" customWidth="1"/>
    <col min="60" max="60" width="26.88671875" style="18" bestFit="1" customWidth="1"/>
    <col min="61" max="61" width="7.21875" style="18" bestFit="1" customWidth="1"/>
    <col min="62" max="62" width="11" style="18" bestFit="1" customWidth="1"/>
    <col min="63" max="63" width="16.21875" style="18" bestFit="1" customWidth="1"/>
    <col min="64" max="64" width="9" style="18" bestFit="1" customWidth="1"/>
    <col min="65" max="65" width="26.88671875" style="18" bestFit="1" customWidth="1"/>
    <col min="66" max="67" width="13.33203125" style="18" bestFit="1" customWidth="1"/>
    <col min="68" max="69" width="9" style="18" bestFit="1" customWidth="1"/>
    <col min="70" max="71" width="8.88671875" style="18"/>
    <col min="72" max="72" width="13.33203125" style="18" bestFit="1" customWidth="1"/>
    <col min="73" max="73" width="9" style="18" bestFit="1" customWidth="1"/>
    <col min="74" max="74" width="19.88671875" style="18" bestFit="1" customWidth="1"/>
    <col min="75" max="75" width="8.88671875" style="18"/>
    <col min="76" max="76" width="20.6640625" style="18" bestFit="1" customWidth="1"/>
    <col min="77" max="16384" width="8.88671875" style="18"/>
  </cols>
  <sheetData>
    <row r="1" spans="1:72" ht="36">
      <c r="A1" s="265" t="s">
        <v>801</v>
      </c>
      <c r="B1" s="265" t="s">
        <v>1466</v>
      </c>
      <c r="C1" s="266"/>
    </row>
    <row r="2" spans="1:72" s="178" customFormat="1" ht="157.5" customHeight="1">
      <c r="A2" s="18"/>
      <c r="B2" s="18"/>
      <c r="C2" s="267"/>
      <c r="D2" s="262"/>
      <c r="H2" s="261"/>
    </row>
    <row r="3" spans="1:72">
      <c r="C3" s="276" t="s">
        <v>802</v>
      </c>
      <c r="D3" s="276" t="s">
        <v>803</v>
      </c>
      <c r="E3" s="276" t="s">
        <v>1467</v>
      </c>
      <c r="F3" s="276"/>
      <c r="G3" s="276" t="s">
        <v>804</v>
      </c>
      <c r="H3" s="276" t="s">
        <v>805</v>
      </c>
      <c r="I3" s="276"/>
      <c r="J3" s="276"/>
      <c r="K3" s="276"/>
      <c r="L3" s="276"/>
      <c r="M3" s="276" t="s">
        <v>806</v>
      </c>
      <c r="N3" s="276" t="s">
        <v>807</v>
      </c>
      <c r="O3" s="276" t="s">
        <v>808</v>
      </c>
      <c r="P3" s="276" t="s">
        <v>809</v>
      </c>
      <c r="Q3" s="276"/>
      <c r="R3" s="276" t="s">
        <v>810</v>
      </c>
      <c r="S3" s="276" t="s">
        <v>811</v>
      </c>
      <c r="T3" s="276" t="s">
        <v>812</v>
      </c>
      <c r="U3" s="276" t="s">
        <v>1862</v>
      </c>
      <c r="V3" s="276" t="s">
        <v>1468</v>
      </c>
      <c r="W3" s="276" t="s">
        <v>1469</v>
      </c>
      <c r="X3" s="276" t="s">
        <v>813</v>
      </c>
      <c r="Y3" s="276"/>
      <c r="Z3" s="276" t="s">
        <v>814</v>
      </c>
      <c r="AA3" s="276" t="s">
        <v>815</v>
      </c>
      <c r="AB3" s="276"/>
      <c r="AC3" s="276"/>
      <c r="AD3" s="276" t="s">
        <v>816</v>
      </c>
      <c r="AE3" s="276" t="s">
        <v>817</v>
      </c>
      <c r="AF3" s="276" t="s">
        <v>818</v>
      </c>
      <c r="AG3" s="276" t="s">
        <v>819</v>
      </c>
      <c r="AH3" s="276"/>
      <c r="AI3" s="276" t="s">
        <v>820</v>
      </c>
      <c r="AJ3" s="276" t="s">
        <v>821</v>
      </c>
      <c r="AK3" s="276">
        <v>66</v>
      </c>
      <c r="AL3" s="276">
        <v>6</v>
      </c>
      <c r="AM3" s="276">
        <v>1</v>
      </c>
      <c r="AN3" s="276" t="s">
        <v>822</v>
      </c>
      <c r="AO3" s="276" t="s">
        <v>823</v>
      </c>
      <c r="AP3" s="276" t="s">
        <v>824</v>
      </c>
      <c r="AQ3" s="276" t="s">
        <v>824</v>
      </c>
      <c r="AR3" s="276" t="s">
        <v>2592</v>
      </c>
      <c r="AS3" s="276"/>
      <c r="AT3" s="276"/>
      <c r="AU3" s="276" t="s">
        <v>825</v>
      </c>
      <c r="AV3" s="277">
        <v>33543</v>
      </c>
      <c r="AW3" s="276" t="s">
        <v>826</v>
      </c>
      <c r="AX3" s="276" t="s">
        <v>827</v>
      </c>
      <c r="AY3" s="276"/>
      <c r="AZ3" s="276"/>
      <c r="BA3" s="276" t="s">
        <v>828</v>
      </c>
      <c r="BB3" s="276" t="s">
        <v>829</v>
      </c>
      <c r="BC3" s="276"/>
      <c r="BD3" s="276" t="s">
        <v>830</v>
      </c>
      <c r="BE3" s="276" t="s">
        <v>831</v>
      </c>
      <c r="BF3" s="276"/>
      <c r="BG3" s="276"/>
      <c r="BH3" s="276" t="s">
        <v>832</v>
      </c>
      <c r="BI3" s="276"/>
      <c r="BJ3" s="276"/>
      <c r="BK3" s="276"/>
      <c r="BL3" s="276"/>
      <c r="BM3" s="276"/>
      <c r="BN3" s="277">
        <v>45231.523611111108</v>
      </c>
      <c r="BO3" s="278">
        <v>45231</v>
      </c>
      <c r="BP3" s="276"/>
      <c r="BQ3" s="276"/>
      <c r="BR3" s="276"/>
      <c r="BS3" s="276"/>
      <c r="BT3" s="276"/>
    </row>
    <row r="4" spans="1:72">
      <c r="C4" s="276" t="s">
        <v>833</v>
      </c>
      <c r="D4" s="276" t="s">
        <v>834</v>
      </c>
      <c r="E4" s="276" t="s">
        <v>1470</v>
      </c>
      <c r="F4" s="276" t="s">
        <v>835</v>
      </c>
      <c r="G4" s="276" t="s">
        <v>836</v>
      </c>
      <c r="H4" s="276" t="s">
        <v>837</v>
      </c>
      <c r="I4" s="276" t="s">
        <v>838</v>
      </c>
      <c r="J4" s="276"/>
      <c r="K4" s="276"/>
      <c r="L4" s="263">
        <v>45086</v>
      </c>
      <c r="M4" s="276" t="s">
        <v>839</v>
      </c>
      <c r="N4" s="276" t="s">
        <v>840</v>
      </c>
      <c r="O4" s="276" t="s">
        <v>841</v>
      </c>
      <c r="P4" s="276" t="s">
        <v>842</v>
      </c>
      <c r="Q4" s="276"/>
      <c r="R4" s="276" t="s">
        <v>810</v>
      </c>
      <c r="S4" s="276" t="s">
        <v>843</v>
      </c>
      <c r="T4" s="276" t="s">
        <v>844</v>
      </c>
      <c r="U4" s="276" t="s">
        <v>1863</v>
      </c>
      <c r="V4" s="276" t="s">
        <v>1471</v>
      </c>
      <c r="W4" s="276" t="s">
        <v>1472</v>
      </c>
      <c r="X4" s="276" t="s">
        <v>845</v>
      </c>
      <c r="Y4" s="276" t="s">
        <v>846</v>
      </c>
      <c r="Z4" s="276" t="s">
        <v>814</v>
      </c>
      <c r="AA4" s="276" t="s">
        <v>815</v>
      </c>
      <c r="AB4" s="276"/>
      <c r="AC4" s="276"/>
      <c r="AD4" s="276" t="s">
        <v>847</v>
      </c>
      <c r="AE4" s="276" t="s">
        <v>848</v>
      </c>
      <c r="AF4" s="276" t="s">
        <v>849</v>
      </c>
      <c r="AG4" s="276" t="s">
        <v>849</v>
      </c>
      <c r="AH4" s="276"/>
      <c r="AI4" s="276" t="s">
        <v>849</v>
      </c>
      <c r="AJ4" s="276"/>
      <c r="AK4" s="276"/>
      <c r="AL4" s="276"/>
      <c r="AM4" s="276">
        <v>2</v>
      </c>
      <c r="AN4" s="276" t="s">
        <v>455</v>
      </c>
      <c r="AO4" s="276" t="s">
        <v>455</v>
      </c>
      <c r="AP4" s="276" t="s">
        <v>824</v>
      </c>
      <c r="AQ4" s="276" t="s">
        <v>824</v>
      </c>
      <c r="AR4" s="276"/>
      <c r="AS4" s="276" t="s">
        <v>2593</v>
      </c>
      <c r="AT4" s="276" t="s">
        <v>2593</v>
      </c>
      <c r="AU4" s="276"/>
      <c r="AV4" s="277">
        <v>45086.729166666664</v>
      </c>
      <c r="AW4" s="276" t="s">
        <v>826</v>
      </c>
      <c r="AX4" s="276" t="s">
        <v>827</v>
      </c>
      <c r="AY4" s="276"/>
      <c r="AZ4" s="276"/>
      <c r="BA4" s="276" t="s">
        <v>850</v>
      </c>
      <c r="BB4" s="276" t="s">
        <v>851</v>
      </c>
      <c r="BC4" s="276"/>
      <c r="BD4" s="276" t="s">
        <v>852</v>
      </c>
      <c r="BE4" s="276"/>
      <c r="BF4" s="276"/>
      <c r="BG4" s="276" t="s">
        <v>853</v>
      </c>
      <c r="BH4" s="276"/>
      <c r="BI4" s="276" t="s">
        <v>854</v>
      </c>
      <c r="BJ4" s="276" t="s">
        <v>833</v>
      </c>
      <c r="BK4" s="278">
        <v>45086</v>
      </c>
      <c r="BL4" s="276"/>
      <c r="BM4" s="276"/>
      <c r="BN4" s="277">
        <v>45086.40347222222</v>
      </c>
      <c r="BO4" s="278">
        <v>45086</v>
      </c>
      <c r="BP4" s="276"/>
      <c r="BQ4" s="276"/>
      <c r="BR4" s="276"/>
      <c r="BS4" s="276" t="s">
        <v>835</v>
      </c>
      <c r="BT4" s="276"/>
    </row>
    <row r="5" spans="1:72">
      <c r="C5" s="276" t="s">
        <v>855</v>
      </c>
      <c r="D5" s="276" t="s">
        <v>856</v>
      </c>
      <c r="E5" s="276" t="s">
        <v>1470</v>
      </c>
      <c r="F5" s="276" t="s">
        <v>835</v>
      </c>
      <c r="G5" s="276" t="s">
        <v>836</v>
      </c>
      <c r="H5" s="276" t="s">
        <v>837</v>
      </c>
      <c r="I5" s="276" t="s">
        <v>857</v>
      </c>
      <c r="J5" s="276" t="s">
        <v>858</v>
      </c>
      <c r="K5" s="276" t="s">
        <v>859</v>
      </c>
      <c r="L5" s="263">
        <v>45090</v>
      </c>
      <c r="M5" s="276" t="s">
        <v>806</v>
      </c>
      <c r="N5" s="276" t="s">
        <v>840</v>
      </c>
      <c r="O5" s="276" t="s">
        <v>841</v>
      </c>
      <c r="P5" s="276" t="s">
        <v>860</v>
      </c>
      <c r="Q5" s="276"/>
      <c r="R5" s="276"/>
      <c r="S5" s="276" t="s">
        <v>861</v>
      </c>
      <c r="T5" s="264">
        <v>0.2</v>
      </c>
      <c r="U5" s="276" t="s">
        <v>1863</v>
      </c>
      <c r="V5" s="276" t="s">
        <v>1471</v>
      </c>
      <c r="W5" s="276" t="s">
        <v>1472</v>
      </c>
      <c r="X5" s="276" t="s">
        <v>845</v>
      </c>
      <c r="Y5" s="276" t="s">
        <v>846</v>
      </c>
      <c r="Z5" s="276"/>
      <c r="AA5" s="276"/>
      <c r="AB5" s="276"/>
      <c r="AC5" s="276"/>
      <c r="AD5" s="276" t="s">
        <v>847</v>
      </c>
      <c r="AE5" s="276" t="s">
        <v>862</v>
      </c>
      <c r="AF5" s="276"/>
      <c r="AG5" s="276"/>
      <c r="AH5" s="276"/>
      <c r="AI5" s="276" t="s">
        <v>851</v>
      </c>
      <c r="AJ5" s="276"/>
      <c r="AK5" s="276"/>
      <c r="AL5" s="276"/>
      <c r="AM5" s="276">
        <v>2</v>
      </c>
      <c r="AN5" s="276"/>
      <c r="AO5" s="276"/>
      <c r="AP5" s="276" t="s">
        <v>824</v>
      </c>
      <c r="AQ5" s="276" t="s">
        <v>824</v>
      </c>
      <c r="AR5" s="276"/>
      <c r="AS5" s="276"/>
      <c r="AT5" s="276"/>
      <c r="AU5" s="276"/>
      <c r="AV5" s="276"/>
      <c r="AW5" s="276"/>
      <c r="AX5" s="276"/>
      <c r="AY5" s="276"/>
      <c r="AZ5" s="276"/>
      <c r="BA5" s="276"/>
      <c r="BB5" s="276" t="s">
        <v>851</v>
      </c>
      <c r="BC5" s="276"/>
      <c r="BD5" s="276"/>
      <c r="BE5" s="276"/>
      <c r="BF5" s="276" t="s">
        <v>863</v>
      </c>
      <c r="BG5" s="276"/>
      <c r="BH5" s="276"/>
      <c r="BI5" s="276"/>
      <c r="BJ5" s="276"/>
      <c r="BK5" s="276"/>
      <c r="BL5" s="276"/>
      <c r="BM5" s="276"/>
      <c r="BN5" s="277">
        <v>45088.731249999997</v>
      </c>
      <c r="BO5" s="278">
        <v>45088</v>
      </c>
      <c r="BP5" s="276"/>
      <c r="BQ5" s="276"/>
      <c r="BR5" s="276"/>
      <c r="BS5" s="276" t="s">
        <v>835</v>
      </c>
      <c r="BT5" s="276"/>
    </row>
    <row r="6" spans="1:72">
      <c r="C6" s="276" t="s">
        <v>864</v>
      </c>
      <c r="D6" s="276" t="s">
        <v>834</v>
      </c>
      <c r="E6" s="276" t="s">
        <v>1470</v>
      </c>
      <c r="F6" s="276" t="s">
        <v>865</v>
      </c>
      <c r="G6" s="276" t="s">
        <v>864</v>
      </c>
      <c r="H6" s="276" t="s">
        <v>866</v>
      </c>
      <c r="I6" s="276" t="s">
        <v>857</v>
      </c>
      <c r="J6" s="276"/>
      <c r="K6" s="276"/>
      <c r="L6" s="276" t="s">
        <v>1864</v>
      </c>
      <c r="M6" s="276" t="s">
        <v>806</v>
      </c>
      <c r="N6" s="276" t="s">
        <v>867</v>
      </c>
      <c r="O6" s="276" t="s">
        <v>868</v>
      </c>
      <c r="P6" s="276" t="s">
        <v>809</v>
      </c>
      <c r="Q6" s="276"/>
      <c r="R6" s="276" t="s">
        <v>810</v>
      </c>
      <c r="S6" s="276" t="s">
        <v>861</v>
      </c>
      <c r="T6" s="276" t="s">
        <v>844</v>
      </c>
      <c r="U6" s="276" t="s">
        <v>1865</v>
      </c>
      <c r="V6" s="276" t="s">
        <v>1473</v>
      </c>
      <c r="W6" s="276" t="s">
        <v>1472</v>
      </c>
      <c r="X6" s="276" t="s">
        <v>869</v>
      </c>
      <c r="Y6" s="276" t="s">
        <v>846</v>
      </c>
      <c r="Z6" s="276"/>
      <c r="AA6" s="276"/>
      <c r="AB6" s="276" t="s">
        <v>1866</v>
      </c>
      <c r="AC6" s="276"/>
      <c r="AD6" s="276" t="s">
        <v>847</v>
      </c>
      <c r="AE6" s="276"/>
      <c r="AF6" s="276" t="s">
        <v>818</v>
      </c>
      <c r="AG6" s="276" t="s">
        <v>870</v>
      </c>
      <c r="AH6" s="276"/>
      <c r="AI6" s="276" t="s">
        <v>820</v>
      </c>
      <c r="AJ6" s="276"/>
      <c r="AK6" s="276">
        <v>200</v>
      </c>
      <c r="AL6" s="276">
        <v>200</v>
      </c>
      <c r="AM6" s="276">
        <v>1</v>
      </c>
      <c r="AN6" s="276" t="s">
        <v>1612</v>
      </c>
      <c r="AO6" s="276" t="s">
        <v>455</v>
      </c>
      <c r="AP6" s="276" t="s">
        <v>824</v>
      </c>
      <c r="AQ6" s="276" t="s">
        <v>824</v>
      </c>
      <c r="AR6" s="276" t="s">
        <v>2594</v>
      </c>
      <c r="AS6" s="276" t="s">
        <v>2595</v>
      </c>
      <c r="AT6" s="276" t="s">
        <v>2595</v>
      </c>
      <c r="AU6" s="276"/>
      <c r="AV6" s="277">
        <v>45008.9375</v>
      </c>
      <c r="AW6" s="276" t="s">
        <v>871</v>
      </c>
      <c r="AX6" s="276" t="s">
        <v>872</v>
      </c>
      <c r="AY6" s="276"/>
      <c r="AZ6" s="276"/>
      <c r="BA6" s="276" t="s">
        <v>850</v>
      </c>
      <c r="BB6" s="276" t="s">
        <v>873</v>
      </c>
      <c r="BC6" s="276"/>
      <c r="BD6" s="276" t="s">
        <v>852</v>
      </c>
      <c r="BE6" s="276" t="s">
        <v>1454</v>
      </c>
      <c r="BF6" s="276"/>
      <c r="BG6" s="276" t="s">
        <v>874</v>
      </c>
      <c r="BH6" s="276"/>
      <c r="BI6" s="276" t="s">
        <v>875</v>
      </c>
      <c r="BJ6" s="276" t="s">
        <v>864</v>
      </c>
      <c r="BK6" s="278">
        <v>45008</v>
      </c>
      <c r="BL6" s="276"/>
      <c r="BM6" s="276"/>
      <c r="BN6" s="277">
        <v>44965.737500000003</v>
      </c>
      <c r="BO6" s="278">
        <v>44965</v>
      </c>
      <c r="BP6" s="276"/>
      <c r="BQ6" s="276"/>
      <c r="BR6" s="276"/>
      <c r="BS6" s="276" t="s">
        <v>865</v>
      </c>
      <c r="BT6" s="276"/>
    </row>
    <row r="7" spans="1:72">
      <c r="C7" s="276" t="s">
        <v>876</v>
      </c>
      <c r="D7" s="276" t="s">
        <v>834</v>
      </c>
      <c r="E7" s="276" t="s">
        <v>1470</v>
      </c>
      <c r="F7" s="276" t="s">
        <v>877</v>
      </c>
      <c r="G7" s="276" t="s">
        <v>878</v>
      </c>
      <c r="H7" s="276"/>
      <c r="I7" s="276" t="s">
        <v>11</v>
      </c>
      <c r="J7" s="276"/>
      <c r="K7" s="276" t="s">
        <v>844</v>
      </c>
      <c r="L7" s="276" t="s">
        <v>844</v>
      </c>
      <c r="M7" s="276" t="s">
        <v>839</v>
      </c>
      <c r="N7" s="276" t="s">
        <v>879</v>
      </c>
      <c r="O7" s="276" t="s">
        <v>841</v>
      </c>
      <c r="P7" s="276" t="s">
        <v>809</v>
      </c>
      <c r="Q7" s="276"/>
      <c r="R7" s="276" t="s">
        <v>810</v>
      </c>
      <c r="S7" s="276" t="s">
        <v>811</v>
      </c>
      <c r="T7" s="276"/>
      <c r="U7" s="276" t="s">
        <v>1867</v>
      </c>
      <c r="V7" s="276" t="s">
        <v>1474</v>
      </c>
      <c r="W7" s="276" t="s">
        <v>1475</v>
      </c>
      <c r="X7" s="276" t="s">
        <v>880</v>
      </c>
      <c r="Y7" s="276" t="s">
        <v>846</v>
      </c>
      <c r="Z7" s="276"/>
      <c r="AA7" s="276"/>
      <c r="AB7" s="276"/>
      <c r="AC7" s="276"/>
      <c r="AD7" s="276" t="s">
        <v>847</v>
      </c>
      <c r="AE7" s="276"/>
      <c r="AF7" s="276"/>
      <c r="AG7" s="276"/>
      <c r="AH7" s="276"/>
      <c r="AI7" s="276" t="s">
        <v>881</v>
      </c>
      <c r="AJ7" s="276"/>
      <c r="AK7" s="276">
        <v>5</v>
      </c>
      <c r="AL7" s="276">
        <v>1</v>
      </c>
      <c r="AM7" s="276">
        <v>1</v>
      </c>
      <c r="AN7" s="276" t="s">
        <v>455</v>
      </c>
      <c r="AO7" s="276" t="s">
        <v>455</v>
      </c>
      <c r="AP7" s="276" t="s">
        <v>824</v>
      </c>
      <c r="AQ7" s="276" t="s">
        <v>824</v>
      </c>
      <c r="AR7" s="276" t="s">
        <v>2596</v>
      </c>
      <c r="AS7" s="276" t="s">
        <v>2597</v>
      </c>
      <c r="AT7" s="276" t="s">
        <v>2597</v>
      </c>
      <c r="AU7" s="276"/>
      <c r="AV7" s="277">
        <v>44938.947916666664</v>
      </c>
      <c r="AW7" s="276" t="s">
        <v>826</v>
      </c>
      <c r="AX7" s="276" t="s">
        <v>872</v>
      </c>
      <c r="AY7" s="276"/>
      <c r="AZ7" s="276"/>
      <c r="BA7" s="276"/>
      <c r="BB7" s="276" t="s">
        <v>873</v>
      </c>
      <c r="BC7" s="276"/>
      <c r="BD7" s="276" t="s">
        <v>830</v>
      </c>
      <c r="BE7" s="276" t="s">
        <v>882</v>
      </c>
      <c r="BF7" s="276"/>
      <c r="BG7" s="276" t="s">
        <v>883</v>
      </c>
      <c r="BH7" s="276"/>
      <c r="BI7" s="276" t="s">
        <v>884</v>
      </c>
      <c r="BJ7" s="276" t="s">
        <v>885</v>
      </c>
      <c r="BK7" s="278">
        <v>44938</v>
      </c>
      <c r="BL7" s="276"/>
      <c r="BM7" s="276"/>
      <c r="BN7" s="277">
        <v>44971.70416666667</v>
      </c>
      <c r="BO7" s="278">
        <v>44971</v>
      </c>
      <c r="BP7" s="276"/>
      <c r="BQ7" s="276"/>
      <c r="BR7" s="276"/>
      <c r="BS7" s="276" t="s">
        <v>877</v>
      </c>
      <c r="BT7" s="276"/>
    </row>
    <row r="8" spans="1:72">
      <c r="C8" s="276" t="s">
        <v>886</v>
      </c>
      <c r="D8" s="276" t="s">
        <v>834</v>
      </c>
      <c r="E8" s="276" t="s">
        <v>1470</v>
      </c>
      <c r="F8" s="276" t="s">
        <v>887</v>
      </c>
      <c r="G8" s="276" t="s">
        <v>886</v>
      </c>
      <c r="H8" s="276" t="s">
        <v>888</v>
      </c>
      <c r="I8" s="276" t="s">
        <v>838</v>
      </c>
      <c r="J8" s="276" t="s">
        <v>889</v>
      </c>
      <c r="K8" s="276"/>
      <c r="L8" s="276" t="s">
        <v>1868</v>
      </c>
      <c r="M8" s="276" t="s">
        <v>839</v>
      </c>
      <c r="N8" s="276" t="s">
        <v>890</v>
      </c>
      <c r="O8" s="276" t="s">
        <v>841</v>
      </c>
      <c r="P8" s="276" t="s">
        <v>809</v>
      </c>
      <c r="Q8" s="276"/>
      <c r="R8" s="276" t="s">
        <v>810</v>
      </c>
      <c r="S8" s="276" t="s">
        <v>891</v>
      </c>
      <c r="T8" s="276" t="s">
        <v>891</v>
      </c>
      <c r="U8" s="276" t="s">
        <v>1869</v>
      </c>
      <c r="V8" s="276" t="s">
        <v>1471</v>
      </c>
      <c r="W8" s="276" t="s">
        <v>1472</v>
      </c>
      <c r="X8" s="276" t="s">
        <v>296</v>
      </c>
      <c r="Y8" s="276" t="s">
        <v>846</v>
      </c>
      <c r="Z8" s="276" t="s">
        <v>814</v>
      </c>
      <c r="AA8" s="276" t="s">
        <v>815</v>
      </c>
      <c r="AB8" s="276"/>
      <c r="AC8" s="276"/>
      <c r="AD8" s="276" t="s">
        <v>847</v>
      </c>
      <c r="AE8" s="276"/>
      <c r="AF8" s="276" t="s">
        <v>818</v>
      </c>
      <c r="AG8" s="276" t="s">
        <v>892</v>
      </c>
      <c r="AH8" s="276"/>
      <c r="AI8" s="276" t="s">
        <v>820</v>
      </c>
      <c r="AJ8" s="276"/>
      <c r="AK8" s="276"/>
      <c r="AL8" s="276"/>
      <c r="AM8" s="276">
        <v>1</v>
      </c>
      <c r="AN8" s="276" t="s">
        <v>455</v>
      </c>
      <c r="AO8" s="276" t="s">
        <v>455</v>
      </c>
      <c r="AP8" s="276" t="s">
        <v>893</v>
      </c>
      <c r="AQ8" s="276" t="s">
        <v>824</v>
      </c>
      <c r="AR8" s="276"/>
      <c r="AS8" s="276" t="s">
        <v>2598</v>
      </c>
      <c r="AT8" s="276" t="s">
        <v>2598</v>
      </c>
      <c r="AU8" s="276"/>
      <c r="AV8" s="277">
        <v>45033.756944444445</v>
      </c>
      <c r="AW8" s="276" t="s">
        <v>894</v>
      </c>
      <c r="AX8" s="276" t="s">
        <v>872</v>
      </c>
      <c r="AY8" s="276"/>
      <c r="AZ8" s="276"/>
      <c r="BA8" s="276" t="s">
        <v>850</v>
      </c>
      <c r="BB8" s="276" t="s">
        <v>873</v>
      </c>
      <c r="BC8" s="276"/>
      <c r="BD8" s="276" t="s">
        <v>852</v>
      </c>
      <c r="BE8" s="276" t="s">
        <v>895</v>
      </c>
      <c r="BF8" s="276"/>
      <c r="BG8" s="276" t="s">
        <v>896</v>
      </c>
      <c r="BH8" s="276"/>
      <c r="BI8" s="276" t="s">
        <v>897</v>
      </c>
      <c r="BJ8" s="276" t="s">
        <v>886</v>
      </c>
      <c r="BK8" s="278">
        <v>45033</v>
      </c>
      <c r="BL8" s="276"/>
      <c r="BM8" s="276"/>
      <c r="BN8" s="277">
        <v>45030.40902777778</v>
      </c>
      <c r="BO8" s="278">
        <v>45030</v>
      </c>
      <c r="BP8" s="276"/>
      <c r="BQ8" s="276"/>
      <c r="BR8" s="276"/>
      <c r="BS8" s="276" t="s">
        <v>887</v>
      </c>
      <c r="BT8" s="276"/>
    </row>
    <row r="9" spans="1:72">
      <c r="C9" s="276" t="s">
        <v>898</v>
      </c>
      <c r="D9" s="276" t="s">
        <v>834</v>
      </c>
      <c r="E9" s="276" t="s">
        <v>1470</v>
      </c>
      <c r="F9" s="276" t="s">
        <v>899</v>
      </c>
      <c r="G9" s="276" t="s">
        <v>900</v>
      </c>
      <c r="H9" s="276" t="s">
        <v>901</v>
      </c>
      <c r="I9" s="276" t="s">
        <v>857</v>
      </c>
      <c r="J9" s="276" t="s">
        <v>902</v>
      </c>
      <c r="K9" s="276" t="s">
        <v>903</v>
      </c>
      <c r="L9" s="263">
        <v>45006</v>
      </c>
      <c r="M9" s="276" t="s">
        <v>839</v>
      </c>
      <c r="N9" s="276" t="s">
        <v>867</v>
      </c>
      <c r="O9" s="276" t="s">
        <v>841</v>
      </c>
      <c r="P9" s="276" t="s">
        <v>809</v>
      </c>
      <c r="Q9" s="276"/>
      <c r="R9" s="276" t="s">
        <v>810</v>
      </c>
      <c r="S9" s="276" t="s">
        <v>904</v>
      </c>
      <c r="T9" s="276" t="s">
        <v>905</v>
      </c>
      <c r="U9" s="276" t="s">
        <v>1870</v>
      </c>
      <c r="V9" s="276" t="s">
        <v>1471</v>
      </c>
      <c r="W9" s="276" t="s">
        <v>1472</v>
      </c>
      <c r="X9" s="276" t="s">
        <v>906</v>
      </c>
      <c r="Y9" s="276" t="s">
        <v>846</v>
      </c>
      <c r="Z9" s="276"/>
      <c r="AA9" s="276"/>
      <c r="AB9" s="276"/>
      <c r="AC9" s="276"/>
      <c r="AD9" s="276" t="s">
        <v>847</v>
      </c>
      <c r="AE9" s="276"/>
      <c r="AF9" s="276" t="s">
        <v>907</v>
      </c>
      <c r="AG9" s="276" t="s">
        <v>908</v>
      </c>
      <c r="AH9" s="276"/>
      <c r="AI9" s="276" t="s">
        <v>820</v>
      </c>
      <c r="AJ9" s="276"/>
      <c r="AK9" s="276"/>
      <c r="AL9" s="276"/>
      <c r="AM9" s="276">
        <v>1</v>
      </c>
      <c r="AN9" s="276" t="s">
        <v>455</v>
      </c>
      <c r="AO9" s="276" t="s">
        <v>455</v>
      </c>
      <c r="AP9" s="276" t="s">
        <v>909</v>
      </c>
      <c r="AQ9" s="276" t="s">
        <v>824</v>
      </c>
      <c r="AR9" s="276"/>
      <c r="AS9" s="276" t="s">
        <v>2599</v>
      </c>
      <c r="AT9" s="276" t="s">
        <v>2599</v>
      </c>
      <c r="AU9" s="276"/>
      <c r="AV9" s="277">
        <v>45006.923611111109</v>
      </c>
      <c r="AW9" s="276" t="s">
        <v>871</v>
      </c>
      <c r="AX9" s="276" t="s">
        <v>872</v>
      </c>
      <c r="AY9" s="276"/>
      <c r="AZ9" s="276"/>
      <c r="BA9" s="276" t="s">
        <v>850</v>
      </c>
      <c r="BB9" s="276" t="s">
        <v>910</v>
      </c>
      <c r="BC9" s="276"/>
      <c r="BD9" s="276" t="s">
        <v>830</v>
      </c>
      <c r="BE9" s="276" t="s">
        <v>882</v>
      </c>
      <c r="BF9" s="276"/>
      <c r="BG9" s="276" t="s">
        <v>911</v>
      </c>
      <c r="BH9" s="276"/>
      <c r="BI9" s="276" t="s">
        <v>912</v>
      </c>
      <c r="BJ9" s="276" t="s">
        <v>898</v>
      </c>
      <c r="BK9" s="278">
        <v>45006</v>
      </c>
      <c r="BL9" s="276"/>
      <c r="BM9" s="276"/>
      <c r="BN9" s="277">
        <v>45000.84097222222</v>
      </c>
      <c r="BO9" s="278">
        <v>45000</v>
      </c>
      <c r="BP9" s="276"/>
      <c r="BQ9" s="276"/>
      <c r="BR9" s="276"/>
      <c r="BS9" s="276" t="s">
        <v>899</v>
      </c>
      <c r="BT9" s="276"/>
    </row>
    <row r="10" spans="1:72">
      <c r="C10" s="276" t="s">
        <v>913</v>
      </c>
      <c r="D10" s="276" t="s">
        <v>834</v>
      </c>
      <c r="E10" s="276" t="s">
        <v>1470</v>
      </c>
      <c r="F10" s="276" t="s">
        <v>914</v>
      </c>
      <c r="G10" s="276" t="s">
        <v>915</v>
      </c>
      <c r="H10" s="276"/>
      <c r="I10" s="276" t="s">
        <v>857</v>
      </c>
      <c r="J10" s="276" t="s">
        <v>916</v>
      </c>
      <c r="K10" s="276"/>
      <c r="L10" s="263">
        <v>45015</v>
      </c>
      <c r="M10" s="276" t="s">
        <v>839</v>
      </c>
      <c r="N10" s="276" t="s">
        <v>890</v>
      </c>
      <c r="O10" s="276" t="s">
        <v>841</v>
      </c>
      <c r="P10" s="276" t="s">
        <v>809</v>
      </c>
      <c r="Q10" s="276"/>
      <c r="R10" s="276" t="s">
        <v>810</v>
      </c>
      <c r="S10" s="276" t="s">
        <v>917</v>
      </c>
      <c r="T10" s="264">
        <v>0.1</v>
      </c>
      <c r="U10" s="276" t="s">
        <v>1871</v>
      </c>
      <c r="V10" s="276" t="s">
        <v>1471</v>
      </c>
      <c r="W10" s="276" t="s">
        <v>1472</v>
      </c>
      <c r="X10" s="276" t="s">
        <v>918</v>
      </c>
      <c r="Y10" s="276" t="s">
        <v>846</v>
      </c>
      <c r="Z10" s="276"/>
      <c r="AA10" s="276"/>
      <c r="AB10" s="276"/>
      <c r="AC10" s="276" t="s">
        <v>1661</v>
      </c>
      <c r="AD10" s="276" t="s">
        <v>847</v>
      </c>
      <c r="AE10" s="276"/>
      <c r="AF10" s="276" t="s">
        <v>818</v>
      </c>
      <c r="AG10" s="276" t="s">
        <v>919</v>
      </c>
      <c r="AH10" s="276"/>
      <c r="AI10" s="276" t="s">
        <v>820</v>
      </c>
      <c r="AJ10" s="276"/>
      <c r="AK10" s="276">
        <v>100</v>
      </c>
      <c r="AL10" s="276">
        <v>100</v>
      </c>
      <c r="AM10" s="276">
        <v>1</v>
      </c>
      <c r="AN10" s="276" t="s">
        <v>455</v>
      </c>
      <c r="AO10" s="276" t="s">
        <v>455</v>
      </c>
      <c r="AP10" s="276" t="s">
        <v>893</v>
      </c>
      <c r="AQ10" s="276" t="s">
        <v>824</v>
      </c>
      <c r="AR10" s="276" t="s">
        <v>2600</v>
      </c>
      <c r="AS10" s="276" t="s">
        <v>2601</v>
      </c>
      <c r="AT10" s="276" t="s">
        <v>2601</v>
      </c>
      <c r="AU10" s="276"/>
      <c r="AV10" s="277">
        <v>45016.805555555555</v>
      </c>
      <c r="AW10" s="276" t="s">
        <v>826</v>
      </c>
      <c r="AX10" s="276" t="s">
        <v>872</v>
      </c>
      <c r="AY10" s="276"/>
      <c r="AZ10" s="276"/>
      <c r="BA10" s="276" t="s">
        <v>850</v>
      </c>
      <c r="BB10" s="276" t="s">
        <v>873</v>
      </c>
      <c r="BC10" s="276"/>
      <c r="BD10" s="276" t="s">
        <v>852</v>
      </c>
      <c r="BE10" s="276" t="s">
        <v>882</v>
      </c>
      <c r="BF10" s="276"/>
      <c r="BG10" s="276" t="s">
        <v>920</v>
      </c>
      <c r="BH10" s="276"/>
      <c r="BI10" s="276" t="s">
        <v>921</v>
      </c>
      <c r="BJ10" s="276" t="s">
        <v>913</v>
      </c>
      <c r="BK10" s="278">
        <v>45016</v>
      </c>
      <c r="BL10" s="276"/>
      <c r="BM10" s="276"/>
      <c r="BN10" s="277">
        <v>45012.677777777775</v>
      </c>
      <c r="BO10" s="278">
        <v>45012</v>
      </c>
      <c r="BP10" s="276" t="s">
        <v>1872</v>
      </c>
      <c r="BQ10" s="276"/>
      <c r="BR10" s="276"/>
      <c r="BS10" s="276" t="s">
        <v>914</v>
      </c>
      <c r="BT10" s="276"/>
    </row>
    <row r="11" spans="1:72">
      <c r="C11" s="276" t="s">
        <v>922</v>
      </c>
      <c r="D11" s="276" t="s">
        <v>834</v>
      </c>
      <c r="E11" s="276" t="s">
        <v>1470</v>
      </c>
      <c r="F11" s="276" t="s">
        <v>1476</v>
      </c>
      <c r="G11" s="276" t="s">
        <v>923</v>
      </c>
      <c r="H11" s="276" t="s">
        <v>924</v>
      </c>
      <c r="I11" s="276" t="s">
        <v>925</v>
      </c>
      <c r="J11" s="276" t="s">
        <v>926</v>
      </c>
      <c r="K11" s="276" t="s">
        <v>903</v>
      </c>
      <c r="L11" s="263">
        <v>45104</v>
      </c>
      <c r="M11" s="276" t="s">
        <v>806</v>
      </c>
      <c r="N11" s="276" t="s">
        <v>927</v>
      </c>
      <c r="O11" s="276" t="s">
        <v>841</v>
      </c>
      <c r="P11" s="276" t="s">
        <v>842</v>
      </c>
      <c r="Q11" s="276"/>
      <c r="R11" s="276" t="s">
        <v>810</v>
      </c>
      <c r="S11" s="276" t="s">
        <v>891</v>
      </c>
      <c r="T11" s="276"/>
      <c r="U11" s="276" t="s">
        <v>1873</v>
      </c>
      <c r="V11" s="276" t="s">
        <v>1471</v>
      </c>
      <c r="W11" s="276" t="s">
        <v>1472</v>
      </c>
      <c r="X11" s="276" t="s">
        <v>928</v>
      </c>
      <c r="Y11" s="276" t="s">
        <v>846</v>
      </c>
      <c r="Z11" s="276" t="s">
        <v>814</v>
      </c>
      <c r="AA11" s="276" t="s">
        <v>815</v>
      </c>
      <c r="AB11" s="276"/>
      <c r="AC11" s="276"/>
      <c r="AD11" s="276" t="s">
        <v>847</v>
      </c>
      <c r="AE11" s="276" t="s">
        <v>848</v>
      </c>
      <c r="AF11" s="276" t="s">
        <v>818</v>
      </c>
      <c r="AG11" s="276" t="s">
        <v>929</v>
      </c>
      <c r="AH11" s="276"/>
      <c r="AI11" s="276" t="s">
        <v>820</v>
      </c>
      <c r="AJ11" s="276"/>
      <c r="AK11" s="276"/>
      <c r="AL11" s="276"/>
      <c r="AM11" s="276">
        <v>1</v>
      </c>
      <c r="AN11" s="276" t="s">
        <v>455</v>
      </c>
      <c r="AO11" s="276" t="s">
        <v>455</v>
      </c>
      <c r="AP11" s="276" t="s">
        <v>893</v>
      </c>
      <c r="AQ11" s="276" t="s">
        <v>824</v>
      </c>
      <c r="AR11" s="276"/>
      <c r="AS11" s="276"/>
      <c r="AT11" s="276"/>
      <c r="AU11" s="276"/>
      <c r="AV11" s="277">
        <v>45104.438194444447</v>
      </c>
      <c r="AW11" s="276" t="s">
        <v>930</v>
      </c>
      <c r="AX11" s="276" t="s">
        <v>931</v>
      </c>
      <c r="AY11" s="276"/>
      <c r="AZ11" s="276"/>
      <c r="BA11" s="276" t="s">
        <v>850</v>
      </c>
      <c r="BB11" s="276" t="s">
        <v>932</v>
      </c>
      <c r="BC11" s="276"/>
      <c r="BD11" s="276" t="s">
        <v>852</v>
      </c>
      <c r="BE11" s="276" t="s">
        <v>1455</v>
      </c>
      <c r="BF11" s="276"/>
      <c r="BG11" s="276" t="s">
        <v>933</v>
      </c>
      <c r="BH11" s="276"/>
      <c r="BI11" s="276" t="s">
        <v>934</v>
      </c>
      <c r="BJ11" s="276" t="s">
        <v>935</v>
      </c>
      <c r="BK11" s="278">
        <v>45104</v>
      </c>
      <c r="BL11" s="276"/>
      <c r="BM11" s="276"/>
      <c r="BN11" s="277">
        <v>45075.954861111109</v>
      </c>
      <c r="BO11" s="278">
        <v>45075</v>
      </c>
      <c r="BP11" s="276"/>
      <c r="BQ11" s="276"/>
      <c r="BR11" s="276"/>
      <c r="BS11" s="276" t="s">
        <v>1477</v>
      </c>
      <c r="BT11" s="276"/>
    </row>
    <row r="12" spans="1:72">
      <c r="C12" s="276" t="s">
        <v>936</v>
      </c>
      <c r="D12" s="276" t="s">
        <v>834</v>
      </c>
      <c r="E12" s="276" t="s">
        <v>1470</v>
      </c>
      <c r="F12" s="276" t="s">
        <v>1478</v>
      </c>
      <c r="G12" s="276" t="s">
        <v>936</v>
      </c>
      <c r="H12" s="276" t="s">
        <v>255</v>
      </c>
      <c r="I12" s="276" t="s">
        <v>11</v>
      </c>
      <c r="J12" s="276" t="s">
        <v>937</v>
      </c>
      <c r="K12" s="276" t="s">
        <v>903</v>
      </c>
      <c r="L12" s="276" t="s">
        <v>938</v>
      </c>
      <c r="M12" s="276" t="s">
        <v>839</v>
      </c>
      <c r="N12" s="276" t="s">
        <v>939</v>
      </c>
      <c r="O12" s="276" t="s">
        <v>841</v>
      </c>
      <c r="P12" s="276" t="s">
        <v>809</v>
      </c>
      <c r="Q12" s="276"/>
      <c r="R12" s="276" t="s">
        <v>810</v>
      </c>
      <c r="S12" s="276" t="s">
        <v>811</v>
      </c>
      <c r="T12" s="276" t="s">
        <v>940</v>
      </c>
      <c r="U12" s="276" t="s">
        <v>1870</v>
      </c>
      <c r="V12" s="276" t="s">
        <v>1479</v>
      </c>
      <c r="W12" s="276" t="s">
        <v>1480</v>
      </c>
      <c r="X12" s="276" t="s">
        <v>287</v>
      </c>
      <c r="Y12" s="276" t="s">
        <v>846</v>
      </c>
      <c r="Z12" s="276" t="s">
        <v>941</v>
      </c>
      <c r="AA12" s="276" t="s">
        <v>815</v>
      </c>
      <c r="AB12" s="276"/>
      <c r="AC12" s="276" t="s">
        <v>1661</v>
      </c>
      <c r="AD12" s="276" t="s">
        <v>847</v>
      </c>
      <c r="AE12" s="276" t="s">
        <v>848</v>
      </c>
      <c r="AF12" s="276" t="s">
        <v>907</v>
      </c>
      <c r="AG12" s="276" t="s">
        <v>942</v>
      </c>
      <c r="AH12" s="276"/>
      <c r="AI12" s="276" t="s">
        <v>881</v>
      </c>
      <c r="AJ12" s="276"/>
      <c r="AK12" s="276">
        <v>10</v>
      </c>
      <c r="AL12" s="276">
        <v>3</v>
      </c>
      <c r="AM12" s="276">
        <v>1</v>
      </c>
      <c r="AN12" s="276" t="s">
        <v>455</v>
      </c>
      <c r="AO12" s="276" t="s">
        <v>455</v>
      </c>
      <c r="AP12" s="276" t="s">
        <v>943</v>
      </c>
      <c r="AQ12" s="276" t="s">
        <v>824</v>
      </c>
      <c r="AR12" s="276" t="s">
        <v>2602</v>
      </c>
      <c r="AS12" s="276" t="s">
        <v>2603</v>
      </c>
      <c r="AT12" s="276" t="s">
        <v>2603</v>
      </c>
      <c r="AU12" s="276"/>
      <c r="AV12" s="277">
        <v>45097.96875</v>
      </c>
      <c r="AW12" s="276" t="s">
        <v>871</v>
      </c>
      <c r="AX12" s="276" t="s">
        <v>872</v>
      </c>
      <c r="AY12" s="276"/>
      <c r="AZ12" s="276"/>
      <c r="BA12" s="276" t="s">
        <v>944</v>
      </c>
      <c r="BB12" s="276" t="s">
        <v>945</v>
      </c>
      <c r="BC12" s="276"/>
      <c r="BD12" s="276" t="s">
        <v>830</v>
      </c>
      <c r="BE12" s="276" t="s">
        <v>946</v>
      </c>
      <c r="BF12" s="276"/>
      <c r="BG12" s="276" t="s">
        <v>947</v>
      </c>
      <c r="BH12" s="276"/>
      <c r="BI12" s="276" t="s">
        <v>948</v>
      </c>
      <c r="BJ12" s="276" t="s">
        <v>936</v>
      </c>
      <c r="BK12" s="278">
        <v>45097</v>
      </c>
      <c r="BL12" s="276"/>
      <c r="BM12" s="276"/>
      <c r="BN12" s="277">
        <v>45084.744444444441</v>
      </c>
      <c r="BO12" s="278">
        <v>45084</v>
      </c>
      <c r="BP12" s="276" t="s">
        <v>1874</v>
      </c>
      <c r="BQ12" s="276"/>
      <c r="BR12" s="276"/>
      <c r="BS12" s="276" t="s">
        <v>1481</v>
      </c>
      <c r="BT12" s="276"/>
    </row>
    <row r="13" spans="1:72">
      <c r="C13" s="276" t="s">
        <v>949</v>
      </c>
      <c r="D13" s="276" t="s">
        <v>834</v>
      </c>
      <c r="E13" s="276" t="s">
        <v>1470</v>
      </c>
      <c r="F13" s="276" t="s">
        <v>950</v>
      </c>
      <c r="G13" s="276" t="s">
        <v>936</v>
      </c>
      <c r="H13" s="276"/>
      <c r="I13" s="276" t="s">
        <v>838</v>
      </c>
      <c r="J13" s="276" t="s">
        <v>951</v>
      </c>
      <c r="K13" s="276" t="s">
        <v>903</v>
      </c>
      <c r="L13" s="263">
        <v>45002</v>
      </c>
      <c r="M13" s="276" t="s">
        <v>839</v>
      </c>
      <c r="N13" s="276" t="s">
        <v>890</v>
      </c>
      <c r="O13" s="276" t="s">
        <v>841</v>
      </c>
      <c r="P13" s="276" t="s">
        <v>809</v>
      </c>
      <c r="Q13" s="276"/>
      <c r="R13" s="276" t="s">
        <v>810</v>
      </c>
      <c r="S13" s="276" t="s">
        <v>891</v>
      </c>
      <c r="T13" s="276" t="s">
        <v>891</v>
      </c>
      <c r="U13" s="276" t="s">
        <v>1869</v>
      </c>
      <c r="V13" s="276" t="s">
        <v>1482</v>
      </c>
      <c r="W13" s="276" t="s">
        <v>1475</v>
      </c>
      <c r="X13" s="276" t="s">
        <v>952</v>
      </c>
      <c r="Y13" s="276" t="s">
        <v>846</v>
      </c>
      <c r="Z13" s="276"/>
      <c r="AA13" s="276"/>
      <c r="AB13" s="276"/>
      <c r="AC13" s="276"/>
      <c r="AD13" s="276" t="s">
        <v>847</v>
      </c>
      <c r="AE13" s="276"/>
      <c r="AF13" s="276" t="s">
        <v>818</v>
      </c>
      <c r="AG13" s="276" t="s">
        <v>849</v>
      </c>
      <c r="AH13" s="276"/>
      <c r="AI13" s="276" t="s">
        <v>881</v>
      </c>
      <c r="AJ13" s="276"/>
      <c r="AK13" s="276"/>
      <c r="AL13" s="276"/>
      <c r="AM13" s="276">
        <v>1</v>
      </c>
      <c r="AN13" s="276" t="s">
        <v>455</v>
      </c>
      <c r="AO13" s="276" t="s">
        <v>455</v>
      </c>
      <c r="AP13" s="276" t="s">
        <v>824</v>
      </c>
      <c r="AQ13" s="276" t="s">
        <v>824</v>
      </c>
      <c r="AR13" s="276"/>
      <c r="AS13" s="276" t="s">
        <v>2604</v>
      </c>
      <c r="AT13" s="276" t="s">
        <v>2604</v>
      </c>
      <c r="AU13" s="276"/>
      <c r="AV13" s="277">
        <v>45002.73333333333</v>
      </c>
      <c r="AW13" s="276" t="s">
        <v>930</v>
      </c>
      <c r="AX13" s="276" t="s">
        <v>953</v>
      </c>
      <c r="AY13" s="276"/>
      <c r="AZ13" s="276"/>
      <c r="BA13" s="276" t="s">
        <v>850</v>
      </c>
      <c r="BB13" s="276" t="s">
        <v>932</v>
      </c>
      <c r="BC13" s="276"/>
      <c r="BD13" s="276" t="s">
        <v>852</v>
      </c>
      <c r="BE13" s="276" t="s">
        <v>954</v>
      </c>
      <c r="BF13" s="276"/>
      <c r="BG13" s="276" t="s">
        <v>955</v>
      </c>
      <c r="BH13" s="276"/>
      <c r="BI13" s="276" t="s">
        <v>956</v>
      </c>
      <c r="BJ13" s="276" t="s">
        <v>949</v>
      </c>
      <c r="BK13" s="278">
        <v>45002</v>
      </c>
      <c r="BL13" s="276"/>
      <c r="BM13" s="276"/>
      <c r="BN13" s="277">
        <v>44974.716666666667</v>
      </c>
      <c r="BO13" s="278">
        <v>44974</v>
      </c>
      <c r="BP13" s="276"/>
      <c r="BQ13" s="276"/>
      <c r="BR13" s="276"/>
      <c r="BS13" s="276" t="s">
        <v>950</v>
      </c>
      <c r="BT13" s="276"/>
    </row>
    <row r="14" spans="1:72">
      <c r="C14" s="276" t="s">
        <v>957</v>
      </c>
      <c r="D14" s="276" t="s">
        <v>834</v>
      </c>
      <c r="E14" s="276" t="s">
        <v>1470</v>
      </c>
      <c r="F14" s="276" t="s">
        <v>958</v>
      </c>
      <c r="G14" s="276" t="s">
        <v>959</v>
      </c>
      <c r="H14" s="276"/>
      <c r="I14" s="276" t="s">
        <v>857</v>
      </c>
      <c r="J14" s="276" t="s">
        <v>960</v>
      </c>
      <c r="K14" s="276" t="s">
        <v>903</v>
      </c>
      <c r="L14" s="263">
        <v>44992</v>
      </c>
      <c r="M14" s="276" t="s">
        <v>961</v>
      </c>
      <c r="N14" s="276" t="s">
        <v>962</v>
      </c>
      <c r="O14" s="276" t="s">
        <v>841</v>
      </c>
      <c r="P14" s="276" t="s">
        <v>860</v>
      </c>
      <c r="Q14" s="276"/>
      <c r="R14" s="276"/>
      <c r="S14" s="276" t="s">
        <v>904</v>
      </c>
      <c r="T14" s="276" t="s">
        <v>844</v>
      </c>
      <c r="U14" s="276" t="s">
        <v>1870</v>
      </c>
      <c r="V14" s="276" t="s">
        <v>1482</v>
      </c>
      <c r="W14" s="276" t="s">
        <v>1475</v>
      </c>
      <c r="X14" s="276" t="s">
        <v>963</v>
      </c>
      <c r="Y14" s="276" t="s">
        <v>846</v>
      </c>
      <c r="Z14" s="276"/>
      <c r="AA14" s="276"/>
      <c r="AB14" s="276"/>
      <c r="AC14" s="276"/>
      <c r="AD14" s="276" t="s">
        <v>847</v>
      </c>
      <c r="AE14" s="276"/>
      <c r="AF14" s="276" t="s">
        <v>907</v>
      </c>
      <c r="AG14" s="276" t="s">
        <v>964</v>
      </c>
      <c r="AH14" s="276"/>
      <c r="AI14" s="276" t="s">
        <v>820</v>
      </c>
      <c r="AJ14" s="276"/>
      <c r="AK14" s="276"/>
      <c r="AL14" s="276">
        <v>139</v>
      </c>
      <c r="AM14" s="276">
        <v>1</v>
      </c>
      <c r="AN14" s="276" t="s">
        <v>455</v>
      </c>
      <c r="AO14" s="276" t="s">
        <v>455</v>
      </c>
      <c r="AP14" s="276" t="s">
        <v>909</v>
      </c>
      <c r="AQ14" s="276" t="s">
        <v>824</v>
      </c>
      <c r="AR14" s="276" t="s">
        <v>2605</v>
      </c>
      <c r="AS14" s="276" t="s">
        <v>2605</v>
      </c>
      <c r="AT14" s="276" t="s">
        <v>2605</v>
      </c>
      <c r="AU14" s="276"/>
      <c r="AV14" s="277">
        <v>44992.857638888891</v>
      </c>
      <c r="AW14" s="276" t="s">
        <v>826</v>
      </c>
      <c r="AX14" s="276" t="s">
        <v>872</v>
      </c>
      <c r="AY14" s="276"/>
      <c r="AZ14" s="276"/>
      <c r="BA14" s="276" t="s">
        <v>850</v>
      </c>
      <c r="BB14" s="276" t="s">
        <v>945</v>
      </c>
      <c r="BC14" s="276"/>
      <c r="BD14" s="276" t="s">
        <v>830</v>
      </c>
      <c r="BE14" s="276" t="s">
        <v>965</v>
      </c>
      <c r="BF14" s="276"/>
      <c r="BG14" s="276" t="s">
        <v>966</v>
      </c>
      <c r="BH14" s="276"/>
      <c r="BI14" s="276" t="s">
        <v>967</v>
      </c>
      <c r="BJ14" s="276" t="s">
        <v>957</v>
      </c>
      <c r="BK14" s="278">
        <v>44992</v>
      </c>
      <c r="BL14" s="276"/>
      <c r="BM14" s="276"/>
      <c r="BN14" s="277">
        <v>44987.45208333333</v>
      </c>
      <c r="BO14" s="278">
        <v>44987</v>
      </c>
      <c r="BP14" s="276"/>
      <c r="BQ14" s="276"/>
      <c r="BR14" s="276"/>
      <c r="BS14" s="276" t="s">
        <v>958</v>
      </c>
      <c r="BT14" s="276"/>
    </row>
    <row r="15" spans="1:72">
      <c r="C15" s="276" t="s">
        <v>968</v>
      </c>
      <c r="D15" s="276" t="s">
        <v>834</v>
      </c>
      <c r="E15" s="276" t="s">
        <v>1470</v>
      </c>
      <c r="F15" s="276" t="s">
        <v>969</v>
      </c>
      <c r="G15" s="276" t="s">
        <v>968</v>
      </c>
      <c r="H15" s="276"/>
      <c r="I15" s="276" t="s">
        <v>857</v>
      </c>
      <c r="J15" s="276" t="s">
        <v>970</v>
      </c>
      <c r="K15" s="276"/>
      <c r="L15" s="263">
        <v>45008</v>
      </c>
      <c r="M15" s="276" t="s">
        <v>806</v>
      </c>
      <c r="N15" s="276" t="s">
        <v>867</v>
      </c>
      <c r="O15" s="276" t="s">
        <v>868</v>
      </c>
      <c r="P15" s="276" t="s">
        <v>809</v>
      </c>
      <c r="Q15" s="276"/>
      <c r="R15" s="276" t="s">
        <v>810</v>
      </c>
      <c r="S15" s="276" t="s">
        <v>861</v>
      </c>
      <c r="T15" s="276" t="s">
        <v>971</v>
      </c>
      <c r="U15" s="276" t="s">
        <v>1865</v>
      </c>
      <c r="V15" s="276" t="s">
        <v>1479</v>
      </c>
      <c r="W15" s="276" t="s">
        <v>1480</v>
      </c>
      <c r="X15" s="276" t="s">
        <v>972</v>
      </c>
      <c r="Y15" s="276" t="s">
        <v>846</v>
      </c>
      <c r="Z15" s="276"/>
      <c r="AA15" s="276"/>
      <c r="AB15" s="276"/>
      <c r="AC15" s="276"/>
      <c r="AD15" s="276" t="s">
        <v>847</v>
      </c>
      <c r="AE15" s="276"/>
      <c r="AF15" s="276" t="s">
        <v>907</v>
      </c>
      <c r="AG15" s="276" t="s">
        <v>973</v>
      </c>
      <c r="AH15" s="276"/>
      <c r="AI15" s="276" t="s">
        <v>820</v>
      </c>
      <c r="AJ15" s="276"/>
      <c r="AK15" s="276">
        <v>120</v>
      </c>
      <c r="AL15" s="276">
        <v>112</v>
      </c>
      <c r="AM15" s="276">
        <v>1</v>
      </c>
      <c r="AN15" s="276" t="s">
        <v>455</v>
      </c>
      <c r="AO15" s="276" t="s">
        <v>455</v>
      </c>
      <c r="AP15" s="276" t="s">
        <v>824</v>
      </c>
      <c r="AQ15" s="276" t="s">
        <v>824</v>
      </c>
      <c r="AR15" s="276" t="s">
        <v>2606</v>
      </c>
      <c r="AS15" s="276" t="s">
        <v>2607</v>
      </c>
      <c r="AT15" s="276" t="s">
        <v>2607</v>
      </c>
      <c r="AU15" s="276"/>
      <c r="AV15" s="277">
        <v>44960.729166666664</v>
      </c>
      <c r="AW15" s="276" t="s">
        <v>844</v>
      </c>
      <c r="AX15" s="276" t="s">
        <v>872</v>
      </c>
      <c r="AY15" s="276"/>
      <c r="AZ15" s="276"/>
      <c r="BA15" s="276" t="s">
        <v>850</v>
      </c>
      <c r="BB15" s="276" t="s">
        <v>873</v>
      </c>
      <c r="BC15" s="276"/>
      <c r="BD15" s="276" t="s">
        <v>852</v>
      </c>
      <c r="BE15" s="276" t="s">
        <v>844</v>
      </c>
      <c r="BF15" s="276"/>
      <c r="BG15" s="276" t="s">
        <v>974</v>
      </c>
      <c r="BH15" s="276"/>
      <c r="BI15" s="276" t="s">
        <v>975</v>
      </c>
      <c r="BJ15" s="276" t="s">
        <v>976</v>
      </c>
      <c r="BK15" s="278">
        <v>44960</v>
      </c>
      <c r="BL15" s="276"/>
      <c r="BM15" s="276"/>
      <c r="BN15" s="277">
        <v>45001.678472222222</v>
      </c>
      <c r="BO15" s="278">
        <v>45001</v>
      </c>
      <c r="BP15" s="276"/>
      <c r="BQ15" s="276"/>
      <c r="BR15" s="276"/>
      <c r="BS15" s="276" t="s">
        <v>969</v>
      </c>
      <c r="BT15" s="276"/>
    </row>
    <row r="16" spans="1:72">
      <c r="C16" s="276" t="s">
        <v>977</v>
      </c>
      <c r="D16" s="276" t="s">
        <v>834</v>
      </c>
      <c r="E16" s="276" t="s">
        <v>1470</v>
      </c>
      <c r="F16" s="276" t="s">
        <v>978</v>
      </c>
      <c r="G16" s="276" t="s">
        <v>977</v>
      </c>
      <c r="H16" s="276" t="s">
        <v>979</v>
      </c>
      <c r="I16" s="276" t="s">
        <v>857</v>
      </c>
      <c r="J16" s="276" t="s">
        <v>980</v>
      </c>
      <c r="K16" s="276" t="s">
        <v>903</v>
      </c>
      <c r="L16" s="263">
        <v>45078</v>
      </c>
      <c r="M16" s="276" t="s">
        <v>839</v>
      </c>
      <c r="N16" s="276" t="s">
        <v>981</v>
      </c>
      <c r="O16" s="276" t="s">
        <v>841</v>
      </c>
      <c r="P16" s="276" t="s">
        <v>809</v>
      </c>
      <c r="Q16" s="276"/>
      <c r="R16" s="276" t="s">
        <v>982</v>
      </c>
      <c r="S16" s="276" t="s">
        <v>904</v>
      </c>
      <c r="T16" s="264">
        <v>0.2</v>
      </c>
      <c r="U16" s="276" t="s">
        <v>1875</v>
      </c>
      <c r="V16" s="276" t="s">
        <v>1471</v>
      </c>
      <c r="W16" s="276" t="s">
        <v>1472</v>
      </c>
      <c r="X16" s="276" t="s">
        <v>983</v>
      </c>
      <c r="Y16" s="276" t="s">
        <v>846</v>
      </c>
      <c r="Z16" s="276" t="s">
        <v>814</v>
      </c>
      <c r="AA16" s="276" t="s">
        <v>815</v>
      </c>
      <c r="AB16" s="276"/>
      <c r="AC16" s="276"/>
      <c r="AD16" s="276" t="s">
        <v>847</v>
      </c>
      <c r="AE16" s="276" t="s">
        <v>848</v>
      </c>
      <c r="AF16" s="276" t="s">
        <v>907</v>
      </c>
      <c r="AG16" s="276" t="s">
        <v>984</v>
      </c>
      <c r="AH16" s="276"/>
      <c r="AI16" s="276" t="s">
        <v>820</v>
      </c>
      <c r="AJ16" s="276"/>
      <c r="AK16" s="276">
        <v>100</v>
      </c>
      <c r="AL16" s="276">
        <v>40</v>
      </c>
      <c r="AM16" s="276">
        <v>1</v>
      </c>
      <c r="AN16" s="276" t="s">
        <v>455</v>
      </c>
      <c r="AO16" s="276" t="s">
        <v>455</v>
      </c>
      <c r="AP16" s="276" t="s">
        <v>893</v>
      </c>
      <c r="AQ16" s="276" t="s">
        <v>824</v>
      </c>
      <c r="AR16" s="276" t="s">
        <v>2608</v>
      </c>
      <c r="AS16" s="276" t="s">
        <v>2609</v>
      </c>
      <c r="AT16" s="276" t="s">
        <v>2609</v>
      </c>
      <c r="AU16" s="276"/>
      <c r="AV16" s="277">
        <v>45078.854166666664</v>
      </c>
      <c r="AW16" s="276" t="s">
        <v>930</v>
      </c>
      <c r="AX16" s="276" t="s">
        <v>872</v>
      </c>
      <c r="AY16" s="276"/>
      <c r="AZ16" s="276"/>
      <c r="BA16" s="276" t="s">
        <v>850</v>
      </c>
      <c r="BB16" s="276" t="s">
        <v>851</v>
      </c>
      <c r="BC16" s="276"/>
      <c r="BD16" s="276" t="s">
        <v>852</v>
      </c>
      <c r="BE16" s="276" t="s">
        <v>985</v>
      </c>
      <c r="BF16" s="276"/>
      <c r="BG16" s="276" t="s">
        <v>986</v>
      </c>
      <c r="BH16" s="276"/>
      <c r="BI16" s="276" t="s">
        <v>875</v>
      </c>
      <c r="BJ16" s="276" t="s">
        <v>977</v>
      </c>
      <c r="BK16" s="278">
        <v>45078</v>
      </c>
      <c r="BL16" s="276"/>
      <c r="BM16" s="276"/>
      <c r="BN16" s="277">
        <v>45075.952777777777</v>
      </c>
      <c r="BO16" s="278">
        <v>45075</v>
      </c>
      <c r="BP16" s="276"/>
      <c r="BQ16" s="276"/>
      <c r="BR16" s="276"/>
      <c r="BS16" s="276" t="s">
        <v>978</v>
      </c>
      <c r="BT16" s="276"/>
    </row>
    <row r="17" spans="3:72">
      <c r="C17" s="276" t="s">
        <v>987</v>
      </c>
      <c r="D17" s="276" t="s">
        <v>834</v>
      </c>
      <c r="E17" s="276" t="s">
        <v>1470</v>
      </c>
      <c r="F17" s="276" t="s">
        <v>988</v>
      </c>
      <c r="G17" s="276" t="s">
        <v>989</v>
      </c>
      <c r="H17" s="276" t="s">
        <v>990</v>
      </c>
      <c r="I17" s="276" t="s">
        <v>11</v>
      </c>
      <c r="J17" s="276" t="s">
        <v>991</v>
      </c>
      <c r="K17" s="276" t="s">
        <v>800</v>
      </c>
      <c r="L17" s="276" t="s">
        <v>992</v>
      </c>
      <c r="M17" s="276" t="s">
        <v>839</v>
      </c>
      <c r="N17" s="276" t="s">
        <v>993</v>
      </c>
      <c r="O17" s="276" t="s">
        <v>841</v>
      </c>
      <c r="P17" s="276" t="s">
        <v>994</v>
      </c>
      <c r="Q17" s="276"/>
      <c r="R17" s="276" t="s">
        <v>995</v>
      </c>
      <c r="S17" s="276" t="s">
        <v>811</v>
      </c>
      <c r="T17" s="276" t="s">
        <v>996</v>
      </c>
      <c r="U17" s="276" t="s">
        <v>1876</v>
      </c>
      <c r="V17" s="276" t="s">
        <v>1482</v>
      </c>
      <c r="W17" s="276" t="s">
        <v>1475</v>
      </c>
      <c r="X17" s="276" t="s">
        <v>997</v>
      </c>
      <c r="Y17" s="276" t="s">
        <v>846</v>
      </c>
      <c r="Z17" s="276"/>
      <c r="AA17" s="276"/>
      <c r="AB17" s="276"/>
      <c r="AC17" s="276" t="s">
        <v>1661</v>
      </c>
      <c r="AD17" s="276" t="s">
        <v>847</v>
      </c>
      <c r="AE17" s="276"/>
      <c r="AF17" s="276" t="s">
        <v>818</v>
      </c>
      <c r="AG17" s="276" t="s">
        <v>870</v>
      </c>
      <c r="AH17" s="276"/>
      <c r="AI17" s="276" t="s">
        <v>820</v>
      </c>
      <c r="AJ17" s="276"/>
      <c r="AK17" s="276">
        <v>3</v>
      </c>
      <c r="AL17" s="276">
        <v>0</v>
      </c>
      <c r="AM17" s="276">
        <v>2</v>
      </c>
      <c r="AN17" s="276" t="s">
        <v>455</v>
      </c>
      <c r="AO17" s="276" t="s">
        <v>455</v>
      </c>
      <c r="AP17" s="276" t="s">
        <v>824</v>
      </c>
      <c r="AQ17" s="276" t="s">
        <v>824</v>
      </c>
      <c r="AR17" s="276" t="s">
        <v>2610</v>
      </c>
      <c r="AS17" s="276" t="s">
        <v>2610</v>
      </c>
      <c r="AT17" s="276" t="s">
        <v>2610</v>
      </c>
      <c r="AU17" s="276"/>
      <c r="AV17" s="277">
        <v>44993.034722222219</v>
      </c>
      <c r="AW17" s="276" t="s">
        <v>871</v>
      </c>
      <c r="AX17" s="276" t="s">
        <v>872</v>
      </c>
      <c r="AY17" s="276"/>
      <c r="AZ17" s="276"/>
      <c r="BA17" s="276" t="s">
        <v>850</v>
      </c>
      <c r="BB17" s="276" t="s">
        <v>873</v>
      </c>
      <c r="BC17" s="276"/>
      <c r="BD17" s="276" t="s">
        <v>830</v>
      </c>
      <c r="BE17" s="276" t="s">
        <v>882</v>
      </c>
      <c r="BF17" s="276"/>
      <c r="BG17" s="276" t="s">
        <v>998</v>
      </c>
      <c r="BH17" s="276"/>
      <c r="BI17" s="276" t="s">
        <v>999</v>
      </c>
      <c r="BJ17" s="276" t="s">
        <v>987</v>
      </c>
      <c r="BK17" s="278">
        <v>44992</v>
      </c>
      <c r="BL17" s="276"/>
      <c r="BM17" s="276"/>
      <c r="BN17" s="277">
        <v>44965.718055555553</v>
      </c>
      <c r="BO17" s="278">
        <v>44965</v>
      </c>
      <c r="BP17" s="276" t="s">
        <v>1877</v>
      </c>
      <c r="BQ17" s="276"/>
      <c r="BR17" s="276"/>
      <c r="BS17" s="276" t="s">
        <v>988</v>
      </c>
      <c r="BT17" s="276"/>
    </row>
    <row r="18" spans="3:72">
      <c r="C18" s="276" t="s">
        <v>1000</v>
      </c>
      <c r="D18" s="276" t="s">
        <v>834</v>
      </c>
      <c r="E18" s="276" t="s">
        <v>1470</v>
      </c>
      <c r="F18" s="276" t="s">
        <v>988</v>
      </c>
      <c r="G18" s="276" t="s">
        <v>989</v>
      </c>
      <c r="H18" s="276" t="s">
        <v>990</v>
      </c>
      <c r="I18" s="276" t="s">
        <v>11</v>
      </c>
      <c r="J18" s="276" t="s">
        <v>1001</v>
      </c>
      <c r="K18" s="276" t="s">
        <v>800</v>
      </c>
      <c r="L18" s="263">
        <v>45091</v>
      </c>
      <c r="M18" s="276" t="s">
        <v>839</v>
      </c>
      <c r="N18" s="276" t="s">
        <v>1002</v>
      </c>
      <c r="O18" s="276" t="s">
        <v>841</v>
      </c>
      <c r="P18" s="276" t="s">
        <v>842</v>
      </c>
      <c r="Q18" s="276"/>
      <c r="R18" s="276" t="s">
        <v>810</v>
      </c>
      <c r="S18" s="276" t="s">
        <v>811</v>
      </c>
      <c r="T18" s="276" t="s">
        <v>1003</v>
      </c>
      <c r="U18" s="276" t="s">
        <v>1876</v>
      </c>
      <c r="V18" s="276" t="s">
        <v>1471</v>
      </c>
      <c r="W18" s="276" t="s">
        <v>1472</v>
      </c>
      <c r="X18" s="276" t="s">
        <v>997</v>
      </c>
      <c r="Y18" s="276" t="s">
        <v>846</v>
      </c>
      <c r="Z18" s="276"/>
      <c r="AA18" s="276"/>
      <c r="AB18" s="276"/>
      <c r="AC18" s="276" t="s">
        <v>1661</v>
      </c>
      <c r="AD18" s="276" t="s">
        <v>847</v>
      </c>
      <c r="AE18" s="276" t="s">
        <v>848</v>
      </c>
      <c r="AF18" s="276" t="s">
        <v>818</v>
      </c>
      <c r="AG18" s="276" t="s">
        <v>870</v>
      </c>
      <c r="AH18" s="276"/>
      <c r="AI18" s="276" t="s">
        <v>820</v>
      </c>
      <c r="AJ18" s="276"/>
      <c r="AK18" s="276">
        <v>5</v>
      </c>
      <c r="AL18" s="276">
        <v>2</v>
      </c>
      <c r="AM18" s="276">
        <v>2</v>
      </c>
      <c r="AN18" s="276" t="s">
        <v>455</v>
      </c>
      <c r="AO18" s="276" t="s">
        <v>455</v>
      </c>
      <c r="AP18" s="276" t="s">
        <v>893</v>
      </c>
      <c r="AQ18" s="276" t="s">
        <v>824</v>
      </c>
      <c r="AR18" s="276" t="s">
        <v>2611</v>
      </c>
      <c r="AS18" s="276" t="s">
        <v>2612</v>
      </c>
      <c r="AT18" s="276" t="s">
        <v>2612</v>
      </c>
      <c r="AU18" s="276"/>
      <c r="AV18" s="277">
        <v>45093.815972222219</v>
      </c>
      <c r="AW18" s="276" t="s">
        <v>826</v>
      </c>
      <c r="AX18" s="276" t="s">
        <v>872</v>
      </c>
      <c r="AY18" s="276"/>
      <c r="AZ18" s="276"/>
      <c r="BA18" s="276" t="s">
        <v>850</v>
      </c>
      <c r="BB18" s="276" t="s">
        <v>1004</v>
      </c>
      <c r="BC18" s="276"/>
      <c r="BD18" s="276" t="s">
        <v>830</v>
      </c>
      <c r="BE18" s="276" t="s">
        <v>882</v>
      </c>
      <c r="BF18" s="276"/>
      <c r="BG18" s="276" t="s">
        <v>1005</v>
      </c>
      <c r="BH18" s="276"/>
      <c r="BI18" s="276" t="s">
        <v>1006</v>
      </c>
      <c r="BJ18" s="276" t="s">
        <v>1000</v>
      </c>
      <c r="BK18" s="278">
        <v>45091</v>
      </c>
      <c r="BL18" s="276"/>
      <c r="BM18" s="276"/>
      <c r="BN18" s="277">
        <v>45084.405555555553</v>
      </c>
      <c r="BO18" s="278">
        <v>45084</v>
      </c>
      <c r="BP18" s="276" t="s">
        <v>1878</v>
      </c>
      <c r="BQ18" s="276"/>
      <c r="BR18" s="276"/>
      <c r="BS18" s="276" t="s">
        <v>988</v>
      </c>
      <c r="BT18" s="276"/>
    </row>
    <row r="19" spans="3:72">
      <c r="C19" s="276" t="s">
        <v>1007</v>
      </c>
      <c r="D19" s="276" t="s">
        <v>1008</v>
      </c>
      <c r="E19" s="276" t="s">
        <v>1470</v>
      </c>
      <c r="F19" s="276"/>
      <c r="G19" s="276" t="s">
        <v>1007</v>
      </c>
      <c r="H19" s="276"/>
      <c r="I19" s="276" t="s">
        <v>857</v>
      </c>
      <c r="J19" s="276"/>
      <c r="K19" s="276"/>
      <c r="L19" s="276" t="s">
        <v>1009</v>
      </c>
      <c r="M19" s="276" t="s">
        <v>806</v>
      </c>
      <c r="N19" s="276" t="s">
        <v>927</v>
      </c>
      <c r="O19" s="276" t="s">
        <v>841</v>
      </c>
      <c r="P19" s="276"/>
      <c r="Q19" s="276"/>
      <c r="R19" s="276" t="s">
        <v>1010</v>
      </c>
      <c r="S19" s="276" t="s">
        <v>891</v>
      </c>
      <c r="T19" s="276" t="s">
        <v>891</v>
      </c>
      <c r="U19" s="276"/>
      <c r="V19" s="276" t="s">
        <v>1482</v>
      </c>
      <c r="W19" s="276" t="s">
        <v>1475</v>
      </c>
      <c r="X19" s="276" t="s">
        <v>1011</v>
      </c>
      <c r="Y19" s="276"/>
      <c r="Z19" s="276"/>
      <c r="AA19" s="276"/>
      <c r="AB19" s="276"/>
      <c r="AC19" s="276"/>
      <c r="AD19" s="276"/>
      <c r="AE19" s="276" t="s">
        <v>817</v>
      </c>
      <c r="AF19" s="276" t="s">
        <v>851</v>
      </c>
      <c r="AG19" s="276" t="s">
        <v>851</v>
      </c>
      <c r="AH19" s="276"/>
      <c r="AI19" s="276" t="s">
        <v>851</v>
      </c>
      <c r="AJ19" s="276"/>
      <c r="AK19" s="276"/>
      <c r="AL19" s="276"/>
      <c r="AM19" s="276">
        <v>1</v>
      </c>
      <c r="AN19" s="276" t="s">
        <v>455</v>
      </c>
      <c r="AO19" s="276"/>
      <c r="AP19" s="276" t="s">
        <v>824</v>
      </c>
      <c r="AQ19" s="276" t="s">
        <v>824</v>
      </c>
      <c r="AR19" s="276"/>
      <c r="AS19" s="276"/>
      <c r="AT19" s="276"/>
      <c r="AU19" s="276"/>
      <c r="AV19" s="276"/>
      <c r="AW19" s="276"/>
      <c r="AX19" s="276"/>
      <c r="AY19" s="276"/>
      <c r="AZ19" s="276"/>
      <c r="BA19" s="276"/>
      <c r="BB19" s="276"/>
      <c r="BC19" s="276"/>
      <c r="BD19" s="276"/>
      <c r="BE19" s="276"/>
      <c r="BF19" s="276" t="s">
        <v>1012</v>
      </c>
      <c r="BG19" s="276"/>
      <c r="BH19" s="276"/>
      <c r="BI19" s="276"/>
      <c r="BJ19" s="276"/>
      <c r="BK19" s="276"/>
      <c r="BL19" s="276"/>
      <c r="BM19" s="276"/>
      <c r="BN19" s="277">
        <v>44966.878472222219</v>
      </c>
      <c r="BO19" s="278">
        <v>44966</v>
      </c>
      <c r="BP19" s="276"/>
      <c r="BQ19" s="276"/>
      <c r="BR19" s="276"/>
      <c r="BS19" s="276"/>
      <c r="BT19" s="276"/>
    </row>
    <row r="20" spans="3:72">
      <c r="C20" s="276" t="s">
        <v>1013</v>
      </c>
      <c r="D20" s="276" t="s">
        <v>834</v>
      </c>
      <c r="E20" s="276" t="s">
        <v>1470</v>
      </c>
      <c r="F20" s="276" t="s">
        <v>1014</v>
      </c>
      <c r="G20" s="276" t="s">
        <v>1013</v>
      </c>
      <c r="H20" s="276"/>
      <c r="I20" s="276" t="s">
        <v>857</v>
      </c>
      <c r="J20" s="276" t="s">
        <v>1015</v>
      </c>
      <c r="K20" s="276"/>
      <c r="L20" s="276"/>
      <c r="M20" s="276" t="s">
        <v>806</v>
      </c>
      <c r="N20" s="276" t="s">
        <v>867</v>
      </c>
      <c r="O20" s="276" t="s">
        <v>868</v>
      </c>
      <c r="P20" s="276" t="s">
        <v>809</v>
      </c>
      <c r="Q20" s="276"/>
      <c r="R20" s="276" t="s">
        <v>1016</v>
      </c>
      <c r="S20" s="276" t="s">
        <v>891</v>
      </c>
      <c r="T20" s="276" t="s">
        <v>1010</v>
      </c>
      <c r="U20" s="276" t="s">
        <v>1865</v>
      </c>
      <c r="V20" s="276" t="s">
        <v>1471</v>
      </c>
      <c r="W20" s="276" t="s">
        <v>1472</v>
      </c>
      <c r="X20" s="276" t="s">
        <v>1017</v>
      </c>
      <c r="Y20" s="276" t="s">
        <v>846</v>
      </c>
      <c r="Z20" s="276"/>
      <c r="AA20" s="276"/>
      <c r="AB20" s="276"/>
      <c r="AC20" s="276"/>
      <c r="AD20" s="276" t="s">
        <v>847</v>
      </c>
      <c r="AE20" s="276"/>
      <c r="AF20" s="276" t="s">
        <v>907</v>
      </c>
      <c r="AG20" s="276" t="s">
        <v>1018</v>
      </c>
      <c r="AH20" s="276"/>
      <c r="AI20" s="276" t="s">
        <v>820</v>
      </c>
      <c r="AJ20" s="276"/>
      <c r="AK20" s="276"/>
      <c r="AL20" s="276"/>
      <c r="AM20" s="276">
        <v>1</v>
      </c>
      <c r="AN20" s="276" t="s">
        <v>455</v>
      </c>
      <c r="AO20" s="276" t="s">
        <v>455</v>
      </c>
      <c r="AP20" s="276" t="s">
        <v>824</v>
      </c>
      <c r="AQ20" s="276" t="s">
        <v>824</v>
      </c>
      <c r="AR20" s="276"/>
      <c r="AS20" s="276" t="s">
        <v>2613</v>
      </c>
      <c r="AT20" s="276" t="s">
        <v>2613</v>
      </c>
      <c r="AU20" s="276"/>
      <c r="AV20" s="277">
        <v>45034.770833333336</v>
      </c>
      <c r="AW20" s="276" t="s">
        <v>826</v>
      </c>
      <c r="AX20" s="276" t="s">
        <v>872</v>
      </c>
      <c r="AY20" s="276"/>
      <c r="AZ20" s="276"/>
      <c r="BA20" s="276" t="s">
        <v>850</v>
      </c>
      <c r="BB20" s="276" t="s">
        <v>932</v>
      </c>
      <c r="BC20" s="276"/>
      <c r="BD20" s="276" t="s">
        <v>852</v>
      </c>
      <c r="BE20" s="276" t="s">
        <v>882</v>
      </c>
      <c r="BF20" s="276"/>
      <c r="BG20" s="276" t="s">
        <v>1019</v>
      </c>
      <c r="BH20" s="276"/>
      <c r="BI20" s="276" t="s">
        <v>1020</v>
      </c>
      <c r="BJ20" s="276" t="s">
        <v>1013</v>
      </c>
      <c r="BK20" s="278">
        <v>45034</v>
      </c>
      <c r="BL20" s="276"/>
      <c r="BM20" s="276"/>
      <c r="BN20" s="277">
        <v>44976.220138888886</v>
      </c>
      <c r="BO20" s="278">
        <v>44976</v>
      </c>
      <c r="BP20" s="276"/>
      <c r="BQ20" s="276"/>
      <c r="BR20" s="276"/>
      <c r="BS20" s="276" t="s">
        <v>1014</v>
      </c>
      <c r="BT20" s="276"/>
    </row>
    <row r="21" spans="3:72">
      <c r="C21" s="276" t="s">
        <v>1021</v>
      </c>
      <c r="D21" s="276" t="s">
        <v>834</v>
      </c>
      <c r="E21" s="276" t="s">
        <v>1470</v>
      </c>
      <c r="F21" s="276" t="s">
        <v>1022</v>
      </c>
      <c r="G21" s="276" t="s">
        <v>1023</v>
      </c>
      <c r="H21" s="276" t="s">
        <v>1024</v>
      </c>
      <c r="I21" s="276" t="s">
        <v>11</v>
      </c>
      <c r="J21" s="276" t="s">
        <v>1025</v>
      </c>
      <c r="K21" s="276" t="s">
        <v>800</v>
      </c>
      <c r="L21" s="263">
        <v>45083</v>
      </c>
      <c r="M21" s="276" t="s">
        <v>839</v>
      </c>
      <c r="N21" s="276" t="s">
        <v>867</v>
      </c>
      <c r="O21" s="276" t="s">
        <v>841</v>
      </c>
      <c r="P21" s="276" t="s">
        <v>809</v>
      </c>
      <c r="Q21" s="276"/>
      <c r="R21" s="276" t="s">
        <v>810</v>
      </c>
      <c r="S21" s="276" t="s">
        <v>811</v>
      </c>
      <c r="T21" s="276" t="s">
        <v>1026</v>
      </c>
      <c r="U21" s="276" t="s">
        <v>1870</v>
      </c>
      <c r="V21" s="276" t="s">
        <v>1471</v>
      </c>
      <c r="W21" s="276" t="s">
        <v>1472</v>
      </c>
      <c r="X21" s="276" t="s">
        <v>1027</v>
      </c>
      <c r="Y21" s="276" t="s">
        <v>846</v>
      </c>
      <c r="Z21" s="276"/>
      <c r="AA21" s="276"/>
      <c r="AB21" s="276"/>
      <c r="AC21" s="276"/>
      <c r="AD21" s="276" t="s">
        <v>847</v>
      </c>
      <c r="AE21" s="276" t="s">
        <v>848</v>
      </c>
      <c r="AF21" s="276" t="s">
        <v>907</v>
      </c>
      <c r="AG21" s="276" t="s">
        <v>1028</v>
      </c>
      <c r="AH21" s="276"/>
      <c r="AI21" s="276" t="s">
        <v>881</v>
      </c>
      <c r="AJ21" s="276"/>
      <c r="AK21" s="276">
        <v>5</v>
      </c>
      <c r="AL21" s="276">
        <v>1.2</v>
      </c>
      <c r="AM21" s="276">
        <v>2</v>
      </c>
      <c r="AN21" s="276" t="s">
        <v>455</v>
      </c>
      <c r="AO21" s="276" t="s">
        <v>455</v>
      </c>
      <c r="AP21" s="276" t="s">
        <v>893</v>
      </c>
      <c r="AQ21" s="276" t="s">
        <v>824</v>
      </c>
      <c r="AR21" s="276" t="s">
        <v>2614</v>
      </c>
      <c r="AS21" s="276" t="s">
        <v>2615</v>
      </c>
      <c r="AT21" s="276" t="s">
        <v>2615</v>
      </c>
      <c r="AU21" s="276"/>
      <c r="AV21" s="277">
        <v>45083.929166666669</v>
      </c>
      <c r="AW21" s="276" t="s">
        <v>871</v>
      </c>
      <c r="AX21" s="276" t="s">
        <v>827</v>
      </c>
      <c r="AY21" s="276"/>
      <c r="AZ21" s="276"/>
      <c r="BA21" s="276" t="s">
        <v>944</v>
      </c>
      <c r="BB21" s="276" t="s">
        <v>945</v>
      </c>
      <c r="BC21" s="276"/>
      <c r="BD21" s="276" t="s">
        <v>830</v>
      </c>
      <c r="BE21" s="276" t="s">
        <v>882</v>
      </c>
      <c r="BF21" s="276"/>
      <c r="BG21" s="276" t="s">
        <v>1029</v>
      </c>
      <c r="BH21" s="276"/>
      <c r="BI21" s="276" t="s">
        <v>1030</v>
      </c>
      <c r="BJ21" s="276" t="s">
        <v>1021</v>
      </c>
      <c r="BK21" s="278">
        <v>45083</v>
      </c>
      <c r="BL21" s="276"/>
      <c r="BM21" s="276"/>
      <c r="BN21" s="277">
        <v>45078.029861111114</v>
      </c>
      <c r="BO21" s="278">
        <v>45078</v>
      </c>
      <c r="BP21" s="276"/>
      <c r="BQ21" s="276"/>
      <c r="BR21" s="276"/>
      <c r="BS21" s="276" t="s">
        <v>1022</v>
      </c>
      <c r="BT21" s="276"/>
    </row>
    <row r="22" spans="3:72">
      <c r="C22" s="276" t="s">
        <v>1031</v>
      </c>
      <c r="D22" s="276" t="s">
        <v>834</v>
      </c>
      <c r="E22" s="276" t="s">
        <v>1470</v>
      </c>
      <c r="F22" s="276" t="s">
        <v>1032</v>
      </c>
      <c r="G22" s="276" t="s">
        <v>1031</v>
      </c>
      <c r="H22" s="276" t="s">
        <v>1033</v>
      </c>
      <c r="I22" s="276" t="s">
        <v>857</v>
      </c>
      <c r="J22" s="276" t="s">
        <v>1034</v>
      </c>
      <c r="K22" s="276" t="s">
        <v>903</v>
      </c>
      <c r="L22" s="263">
        <v>45009</v>
      </c>
      <c r="M22" s="276" t="s">
        <v>806</v>
      </c>
      <c r="N22" s="276" t="s">
        <v>1035</v>
      </c>
      <c r="O22" s="276" t="s">
        <v>841</v>
      </c>
      <c r="P22" s="276" t="s">
        <v>809</v>
      </c>
      <c r="Q22" s="276"/>
      <c r="R22" s="276" t="s">
        <v>1036</v>
      </c>
      <c r="S22" s="276" t="s">
        <v>861</v>
      </c>
      <c r="T22" s="276" t="s">
        <v>1037</v>
      </c>
      <c r="U22" s="276" t="s">
        <v>1865</v>
      </c>
      <c r="V22" s="276" t="s">
        <v>1471</v>
      </c>
      <c r="W22" s="276" t="s">
        <v>1472</v>
      </c>
      <c r="X22" s="276" t="s">
        <v>1038</v>
      </c>
      <c r="Y22" s="276" t="s">
        <v>846</v>
      </c>
      <c r="Z22" s="276"/>
      <c r="AA22" s="276"/>
      <c r="AB22" s="276"/>
      <c r="AC22" s="276"/>
      <c r="AD22" s="276" t="s">
        <v>847</v>
      </c>
      <c r="AE22" s="276"/>
      <c r="AF22" s="276" t="s">
        <v>907</v>
      </c>
      <c r="AG22" s="276" t="s">
        <v>908</v>
      </c>
      <c r="AH22" s="276"/>
      <c r="AI22" s="276" t="s">
        <v>820</v>
      </c>
      <c r="AJ22" s="276"/>
      <c r="AK22" s="276">
        <v>80</v>
      </c>
      <c r="AL22" s="276">
        <v>80</v>
      </c>
      <c r="AM22" s="276">
        <v>2</v>
      </c>
      <c r="AN22" s="276" t="s">
        <v>455</v>
      </c>
      <c r="AO22" s="276" t="s">
        <v>455</v>
      </c>
      <c r="AP22" s="276" t="s">
        <v>893</v>
      </c>
      <c r="AQ22" s="276" t="s">
        <v>824</v>
      </c>
      <c r="AR22" s="276" t="s">
        <v>2616</v>
      </c>
      <c r="AS22" s="276" t="s">
        <v>2617</v>
      </c>
      <c r="AT22" s="276" t="s">
        <v>2617</v>
      </c>
      <c r="AU22" s="276"/>
      <c r="AV22" s="277">
        <v>45009.809027777781</v>
      </c>
      <c r="AW22" s="276" t="s">
        <v>871</v>
      </c>
      <c r="AX22" s="276" t="s">
        <v>872</v>
      </c>
      <c r="AY22" s="276"/>
      <c r="AZ22" s="276"/>
      <c r="BA22" s="276" t="s">
        <v>850</v>
      </c>
      <c r="BB22" s="276" t="s">
        <v>873</v>
      </c>
      <c r="BC22" s="276"/>
      <c r="BD22" s="276" t="s">
        <v>852</v>
      </c>
      <c r="BE22" s="276" t="s">
        <v>1456</v>
      </c>
      <c r="BF22" s="276"/>
      <c r="BG22" s="276" t="s">
        <v>1039</v>
      </c>
      <c r="BH22" s="276"/>
      <c r="BI22" s="276" t="s">
        <v>1040</v>
      </c>
      <c r="BJ22" s="276" t="s">
        <v>1031</v>
      </c>
      <c r="BK22" s="278">
        <v>45009</v>
      </c>
      <c r="BL22" s="276"/>
      <c r="BM22" s="276"/>
      <c r="BN22" s="277">
        <v>45005.536111111112</v>
      </c>
      <c r="BO22" s="278">
        <v>45005</v>
      </c>
      <c r="BP22" s="276"/>
      <c r="BQ22" s="276"/>
      <c r="BR22" s="276"/>
      <c r="BS22" s="276" t="s">
        <v>1032</v>
      </c>
      <c r="BT22" s="276"/>
    </row>
    <row r="23" spans="3:72">
      <c r="C23" s="276" t="s">
        <v>1041</v>
      </c>
      <c r="D23" s="276" t="s">
        <v>834</v>
      </c>
      <c r="E23" s="276" t="s">
        <v>1470</v>
      </c>
      <c r="F23" s="276" t="s">
        <v>1032</v>
      </c>
      <c r="G23" s="276" t="s">
        <v>1031</v>
      </c>
      <c r="H23" s="276" t="s">
        <v>1033</v>
      </c>
      <c r="I23" s="276" t="s">
        <v>857</v>
      </c>
      <c r="J23" s="276" t="s">
        <v>1042</v>
      </c>
      <c r="K23" s="276"/>
      <c r="L23" s="276" t="s">
        <v>1879</v>
      </c>
      <c r="M23" s="276" t="s">
        <v>806</v>
      </c>
      <c r="N23" s="276" t="s">
        <v>1035</v>
      </c>
      <c r="O23" s="276" t="s">
        <v>841</v>
      </c>
      <c r="P23" s="276" t="s">
        <v>809</v>
      </c>
      <c r="Q23" s="276"/>
      <c r="R23" s="276" t="s">
        <v>810</v>
      </c>
      <c r="S23" s="276" t="s">
        <v>861</v>
      </c>
      <c r="T23" s="264">
        <v>0.2</v>
      </c>
      <c r="U23" s="276" t="s">
        <v>1865</v>
      </c>
      <c r="V23" s="276" t="s">
        <v>1471</v>
      </c>
      <c r="W23" s="276" t="s">
        <v>1472</v>
      </c>
      <c r="X23" s="276" t="s">
        <v>1038</v>
      </c>
      <c r="Y23" s="276" t="s">
        <v>846</v>
      </c>
      <c r="Z23" s="276"/>
      <c r="AA23" s="276"/>
      <c r="AB23" s="276"/>
      <c r="AC23" s="276"/>
      <c r="AD23" s="276" t="s">
        <v>847</v>
      </c>
      <c r="AE23" s="276"/>
      <c r="AF23" s="276" t="s">
        <v>907</v>
      </c>
      <c r="AG23" s="276" t="s">
        <v>1043</v>
      </c>
      <c r="AH23" s="276"/>
      <c r="AI23" s="276" t="s">
        <v>820</v>
      </c>
      <c r="AJ23" s="276"/>
      <c r="AK23" s="276">
        <v>60</v>
      </c>
      <c r="AL23" s="276">
        <v>60</v>
      </c>
      <c r="AM23" s="276">
        <v>2</v>
      </c>
      <c r="AN23" s="276" t="s">
        <v>455</v>
      </c>
      <c r="AO23" s="276" t="s">
        <v>455</v>
      </c>
      <c r="AP23" s="276" t="s">
        <v>893</v>
      </c>
      <c r="AQ23" s="276" t="s">
        <v>824</v>
      </c>
      <c r="AR23" s="276" t="s">
        <v>2618</v>
      </c>
      <c r="AS23" s="276" t="s">
        <v>2619</v>
      </c>
      <c r="AT23" s="276" t="s">
        <v>2619</v>
      </c>
      <c r="AU23" s="276"/>
      <c r="AV23" s="277">
        <v>45033.826388888891</v>
      </c>
      <c r="AW23" s="276" t="s">
        <v>826</v>
      </c>
      <c r="AX23" s="276" t="s">
        <v>953</v>
      </c>
      <c r="AY23" s="276"/>
      <c r="AZ23" s="276"/>
      <c r="BA23" s="276" t="s">
        <v>850</v>
      </c>
      <c r="BB23" s="276" t="s">
        <v>932</v>
      </c>
      <c r="BC23" s="276"/>
      <c r="BD23" s="276" t="s">
        <v>830</v>
      </c>
      <c r="BE23" s="276" t="s">
        <v>882</v>
      </c>
      <c r="BF23" s="276"/>
      <c r="BG23" s="276" t="s">
        <v>1044</v>
      </c>
      <c r="BH23" s="276"/>
      <c r="BI23" s="276" t="s">
        <v>1045</v>
      </c>
      <c r="BJ23" s="276" t="s">
        <v>1041</v>
      </c>
      <c r="BK23" s="278">
        <v>45033</v>
      </c>
      <c r="BL23" s="276"/>
      <c r="BM23" s="276"/>
      <c r="BN23" s="277">
        <v>45030.421527777777</v>
      </c>
      <c r="BO23" s="278">
        <v>45030</v>
      </c>
      <c r="BP23" s="276"/>
      <c r="BQ23" s="276"/>
      <c r="BR23" s="276"/>
      <c r="BS23" s="276" t="s">
        <v>1032</v>
      </c>
      <c r="BT23" s="276"/>
    </row>
    <row r="24" spans="3:72">
      <c r="C24" s="276" t="s">
        <v>1046</v>
      </c>
      <c r="D24" s="276" t="s">
        <v>834</v>
      </c>
      <c r="E24" s="276" t="s">
        <v>1470</v>
      </c>
      <c r="F24" s="276" t="s">
        <v>1047</v>
      </c>
      <c r="G24" s="276" t="s">
        <v>1048</v>
      </c>
      <c r="H24" s="276" t="s">
        <v>1049</v>
      </c>
      <c r="I24" s="276" t="s">
        <v>857</v>
      </c>
      <c r="J24" s="276"/>
      <c r="K24" s="276"/>
      <c r="L24" s="276" t="s">
        <v>844</v>
      </c>
      <c r="M24" s="276" t="s">
        <v>839</v>
      </c>
      <c r="N24" s="276" t="s">
        <v>962</v>
      </c>
      <c r="O24" s="276" t="s">
        <v>841</v>
      </c>
      <c r="P24" s="276" t="s">
        <v>809</v>
      </c>
      <c r="Q24" s="276"/>
      <c r="R24" s="276" t="s">
        <v>1036</v>
      </c>
      <c r="S24" s="276" t="s">
        <v>904</v>
      </c>
      <c r="T24" s="276" t="s">
        <v>844</v>
      </c>
      <c r="U24" s="276" t="s">
        <v>1870</v>
      </c>
      <c r="V24" s="276" t="s">
        <v>1479</v>
      </c>
      <c r="W24" s="276" t="s">
        <v>1480</v>
      </c>
      <c r="X24" s="276" t="s">
        <v>293</v>
      </c>
      <c r="Y24" s="276" t="s">
        <v>846</v>
      </c>
      <c r="Z24" s="276"/>
      <c r="AA24" s="276"/>
      <c r="AB24" s="276"/>
      <c r="AC24" s="276"/>
      <c r="AD24" s="276" t="s">
        <v>847</v>
      </c>
      <c r="AE24" s="276"/>
      <c r="AF24" s="276" t="s">
        <v>818</v>
      </c>
      <c r="AG24" s="276" t="s">
        <v>1050</v>
      </c>
      <c r="AH24" s="276"/>
      <c r="AI24" s="276" t="s">
        <v>820</v>
      </c>
      <c r="AJ24" s="276"/>
      <c r="AK24" s="276">
        <v>100</v>
      </c>
      <c r="AL24" s="276">
        <v>100</v>
      </c>
      <c r="AM24" s="276">
        <v>3</v>
      </c>
      <c r="AN24" s="276" t="s">
        <v>455</v>
      </c>
      <c r="AO24" s="276" t="s">
        <v>455</v>
      </c>
      <c r="AP24" s="276" t="s">
        <v>824</v>
      </c>
      <c r="AQ24" s="276" t="s">
        <v>824</v>
      </c>
      <c r="AR24" s="276" t="s">
        <v>2600</v>
      </c>
      <c r="AS24" s="276" t="s">
        <v>2620</v>
      </c>
      <c r="AT24" s="276" t="s">
        <v>2620</v>
      </c>
      <c r="AU24" s="276"/>
      <c r="AV24" s="277">
        <v>44965.8125</v>
      </c>
      <c r="AW24" s="276" t="s">
        <v>844</v>
      </c>
      <c r="AX24" s="276" t="s">
        <v>872</v>
      </c>
      <c r="AY24" s="276"/>
      <c r="AZ24" s="276"/>
      <c r="BA24" s="276" t="s">
        <v>850</v>
      </c>
      <c r="BB24" s="276" t="s">
        <v>873</v>
      </c>
      <c r="BC24" s="276"/>
      <c r="BD24" s="276" t="s">
        <v>852</v>
      </c>
      <c r="BE24" s="276" t="s">
        <v>882</v>
      </c>
      <c r="BF24" s="276"/>
      <c r="BG24" s="276" t="s">
        <v>1051</v>
      </c>
      <c r="BH24" s="276"/>
      <c r="BI24" s="276" t="s">
        <v>1052</v>
      </c>
      <c r="BJ24" s="276" t="s">
        <v>1046</v>
      </c>
      <c r="BK24" s="278">
        <v>44965</v>
      </c>
      <c r="BL24" s="276"/>
      <c r="BM24" s="276"/>
      <c r="BN24" s="277">
        <v>44965.757638888892</v>
      </c>
      <c r="BO24" s="278">
        <v>44965</v>
      </c>
      <c r="BP24" s="276"/>
      <c r="BQ24" s="276"/>
      <c r="BR24" s="276"/>
      <c r="BS24" s="276" t="s">
        <v>1047</v>
      </c>
      <c r="BT24" s="276"/>
    </row>
    <row r="25" spans="3:72">
      <c r="C25" s="276" t="s">
        <v>1053</v>
      </c>
      <c r="D25" s="276" t="s">
        <v>834</v>
      </c>
      <c r="E25" s="276" t="s">
        <v>1470</v>
      </c>
      <c r="F25" s="276" t="s">
        <v>1047</v>
      </c>
      <c r="G25" s="276" t="s">
        <v>1048</v>
      </c>
      <c r="H25" s="276" t="s">
        <v>1049</v>
      </c>
      <c r="I25" s="276" t="s">
        <v>857</v>
      </c>
      <c r="J25" s="276"/>
      <c r="K25" s="276"/>
      <c r="L25" s="276" t="s">
        <v>1054</v>
      </c>
      <c r="M25" s="276" t="s">
        <v>806</v>
      </c>
      <c r="N25" s="276" t="s">
        <v>867</v>
      </c>
      <c r="O25" s="276" t="s">
        <v>868</v>
      </c>
      <c r="P25" s="276" t="s">
        <v>1055</v>
      </c>
      <c r="Q25" s="276"/>
      <c r="R25" s="276" t="s">
        <v>1056</v>
      </c>
      <c r="S25" s="276" t="s">
        <v>904</v>
      </c>
      <c r="T25" s="276" t="s">
        <v>1057</v>
      </c>
      <c r="U25" s="276" t="s">
        <v>1870</v>
      </c>
      <c r="V25" s="276" t="s">
        <v>1479</v>
      </c>
      <c r="W25" s="276" t="s">
        <v>1480</v>
      </c>
      <c r="X25" s="276" t="s">
        <v>293</v>
      </c>
      <c r="Y25" s="276" t="s">
        <v>846</v>
      </c>
      <c r="Z25" s="276"/>
      <c r="AA25" s="276"/>
      <c r="AB25" s="276" t="s">
        <v>1880</v>
      </c>
      <c r="AC25" s="276"/>
      <c r="AD25" s="276" t="s">
        <v>847</v>
      </c>
      <c r="AE25" s="276"/>
      <c r="AF25" s="276" t="s">
        <v>818</v>
      </c>
      <c r="AG25" s="276" t="s">
        <v>1050</v>
      </c>
      <c r="AH25" s="276"/>
      <c r="AI25" s="276" t="s">
        <v>820</v>
      </c>
      <c r="AJ25" s="276"/>
      <c r="AK25" s="276">
        <v>120</v>
      </c>
      <c r="AL25" s="276">
        <v>100</v>
      </c>
      <c r="AM25" s="276">
        <v>3</v>
      </c>
      <c r="AN25" s="276" t="s">
        <v>1612</v>
      </c>
      <c r="AO25" s="276" t="s">
        <v>455</v>
      </c>
      <c r="AP25" s="276" t="s">
        <v>824</v>
      </c>
      <c r="AQ25" s="276" t="s">
        <v>824</v>
      </c>
      <c r="AR25" s="276" t="s">
        <v>2600</v>
      </c>
      <c r="AS25" s="276" t="s">
        <v>2621</v>
      </c>
      <c r="AT25" s="276" t="s">
        <v>2621</v>
      </c>
      <c r="AU25" s="276"/>
      <c r="AV25" s="277">
        <v>45033.840277777781</v>
      </c>
      <c r="AW25" s="276" t="s">
        <v>1058</v>
      </c>
      <c r="AX25" s="276" t="s">
        <v>872</v>
      </c>
      <c r="AY25" s="276"/>
      <c r="AZ25" s="276"/>
      <c r="BA25" s="276" t="s">
        <v>850</v>
      </c>
      <c r="BB25" s="276" t="s">
        <v>910</v>
      </c>
      <c r="BC25" s="276"/>
      <c r="BD25" s="276" t="s">
        <v>830</v>
      </c>
      <c r="BE25" s="276" t="s">
        <v>882</v>
      </c>
      <c r="BF25" s="276"/>
      <c r="BG25" s="276" t="s">
        <v>1059</v>
      </c>
      <c r="BH25" s="276"/>
      <c r="BI25" s="276" t="s">
        <v>1060</v>
      </c>
      <c r="BJ25" s="276" t="s">
        <v>1053</v>
      </c>
      <c r="BK25" s="278">
        <v>45033</v>
      </c>
      <c r="BL25" s="276"/>
      <c r="BM25" s="276"/>
      <c r="BN25" s="277">
        <v>44974.828472222223</v>
      </c>
      <c r="BO25" s="278">
        <v>44974</v>
      </c>
      <c r="BP25" s="276"/>
      <c r="BQ25" s="276"/>
      <c r="BR25" s="276"/>
      <c r="BS25" s="276" t="s">
        <v>1047</v>
      </c>
      <c r="BT25" s="276"/>
    </row>
    <row r="26" spans="3:72">
      <c r="C26" s="276" t="s">
        <v>1061</v>
      </c>
      <c r="D26" s="276" t="s">
        <v>834</v>
      </c>
      <c r="E26" s="276" t="s">
        <v>1470</v>
      </c>
      <c r="F26" s="276" t="s">
        <v>1062</v>
      </c>
      <c r="G26" s="276" t="s">
        <v>1063</v>
      </c>
      <c r="H26" s="276" t="s">
        <v>1064</v>
      </c>
      <c r="I26" s="276" t="s">
        <v>11</v>
      </c>
      <c r="J26" s="276" t="s">
        <v>1065</v>
      </c>
      <c r="K26" s="276" t="s">
        <v>903</v>
      </c>
      <c r="L26" s="276" t="s">
        <v>1066</v>
      </c>
      <c r="M26" s="276" t="s">
        <v>839</v>
      </c>
      <c r="N26" s="276" t="s">
        <v>867</v>
      </c>
      <c r="O26" s="276" t="s">
        <v>841</v>
      </c>
      <c r="P26" s="276" t="s">
        <v>842</v>
      </c>
      <c r="Q26" s="276"/>
      <c r="R26" s="276" t="s">
        <v>810</v>
      </c>
      <c r="S26" s="276" t="s">
        <v>811</v>
      </c>
      <c r="T26" s="276" t="s">
        <v>996</v>
      </c>
      <c r="U26" s="276" t="s">
        <v>1870</v>
      </c>
      <c r="V26" s="276" t="s">
        <v>1482</v>
      </c>
      <c r="W26" s="276" t="s">
        <v>1475</v>
      </c>
      <c r="X26" s="276" t="s">
        <v>1067</v>
      </c>
      <c r="Y26" s="276" t="s">
        <v>846</v>
      </c>
      <c r="Z26" s="276"/>
      <c r="AA26" s="276"/>
      <c r="AB26" s="276"/>
      <c r="AC26" s="276"/>
      <c r="AD26" s="276" t="s">
        <v>847</v>
      </c>
      <c r="AE26" s="276"/>
      <c r="AF26" s="276" t="s">
        <v>907</v>
      </c>
      <c r="AG26" s="276" t="s">
        <v>819</v>
      </c>
      <c r="AH26" s="276"/>
      <c r="AI26" s="276" t="s">
        <v>881</v>
      </c>
      <c r="AJ26" s="276"/>
      <c r="AK26" s="276">
        <v>3</v>
      </c>
      <c r="AL26" s="276">
        <v>1</v>
      </c>
      <c r="AM26" s="276">
        <v>1</v>
      </c>
      <c r="AN26" s="276" t="s">
        <v>455</v>
      </c>
      <c r="AO26" s="276" t="s">
        <v>455</v>
      </c>
      <c r="AP26" s="276" t="s">
        <v>824</v>
      </c>
      <c r="AQ26" s="276" t="s">
        <v>824</v>
      </c>
      <c r="AR26" s="276" t="s">
        <v>2596</v>
      </c>
      <c r="AS26" s="276" t="s">
        <v>2596</v>
      </c>
      <c r="AT26" s="276" t="s">
        <v>2596</v>
      </c>
      <c r="AU26" s="276"/>
      <c r="AV26" s="277">
        <v>44970.84375</v>
      </c>
      <c r="AW26" s="276" t="s">
        <v>826</v>
      </c>
      <c r="AX26" s="276" t="s">
        <v>953</v>
      </c>
      <c r="AY26" s="276"/>
      <c r="AZ26" s="276"/>
      <c r="BA26" s="276" t="s">
        <v>850</v>
      </c>
      <c r="BB26" s="276" t="s">
        <v>873</v>
      </c>
      <c r="BC26" s="276"/>
      <c r="BD26" s="276" t="s">
        <v>851</v>
      </c>
      <c r="BE26" s="276" t="s">
        <v>1068</v>
      </c>
      <c r="BF26" s="276"/>
      <c r="BG26" s="276" t="s">
        <v>1069</v>
      </c>
      <c r="BH26" s="276"/>
      <c r="BI26" s="276" t="s">
        <v>1030</v>
      </c>
      <c r="BJ26" s="276" t="s">
        <v>1061</v>
      </c>
      <c r="BK26" s="278">
        <v>44970</v>
      </c>
      <c r="BL26" s="276"/>
      <c r="BM26" s="276"/>
      <c r="BN26" s="277">
        <v>44966.731249999997</v>
      </c>
      <c r="BO26" s="278">
        <v>44966</v>
      </c>
      <c r="BP26" s="276"/>
      <c r="BQ26" s="276"/>
      <c r="BR26" s="276"/>
      <c r="BS26" s="276" t="s">
        <v>1062</v>
      </c>
      <c r="BT26" s="276"/>
    </row>
    <row r="27" spans="3:72">
      <c r="C27" s="276" t="s">
        <v>1070</v>
      </c>
      <c r="D27" s="276" t="s">
        <v>834</v>
      </c>
      <c r="E27" s="276" t="s">
        <v>1470</v>
      </c>
      <c r="F27" s="276" t="s">
        <v>1483</v>
      </c>
      <c r="G27" s="276" t="s">
        <v>1070</v>
      </c>
      <c r="H27" s="276"/>
      <c r="I27" s="276" t="s">
        <v>838</v>
      </c>
      <c r="J27" s="276" t="s">
        <v>926</v>
      </c>
      <c r="K27" s="276" t="s">
        <v>903</v>
      </c>
      <c r="L27" s="263">
        <v>45175</v>
      </c>
      <c r="M27" s="276" t="s">
        <v>839</v>
      </c>
      <c r="N27" s="276" t="s">
        <v>1002</v>
      </c>
      <c r="O27" s="276" t="s">
        <v>841</v>
      </c>
      <c r="P27" s="276" t="s">
        <v>809</v>
      </c>
      <c r="Q27" s="276"/>
      <c r="R27" s="276" t="s">
        <v>810</v>
      </c>
      <c r="S27" s="276" t="s">
        <v>843</v>
      </c>
      <c r="T27" s="276" t="s">
        <v>844</v>
      </c>
      <c r="U27" s="276" t="s">
        <v>1870</v>
      </c>
      <c r="V27" s="276" t="s">
        <v>1471</v>
      </c>
      <c r="W27" s="276" t="s">
        <v>1472</v>
      </c>
      <c r="X27" s="276" t="s">
        <v>1071</v>
      </c>
      <c r="Y27" s="276" t="s">
        <v>846</v>
      </c>
      <c r="Z27" s="276"/>
      <c r="AA27" s="276"/>
      <c r="AB27" s="276"/>
      <c r="AC27" s="276"/>
      <c r="AD27" s="276" t="s">
        <v>847</v>
      </c>
      <c r="AE27" s="276" t="s">
        <v>848</v>
      </c>
      <c r="AF27" s="276" t="s">
        <v>849</v>
      </c>
      <c r="AG27" s="276" t="s">
        <v>849</v>
      </c>
      <c r="AH27" s="276"/>
      <c r="AI27" s="276" t="s">
        <v>849</v>
      </c>
      <c r="AJ27" s="276"/>
      <c r="AK27" s="276"/>
      <c r="AL27" s="276"/>
      <c r="AM27" s="276">
        <v>1</v>
      </c>
      <c r="AN27" s="276" t="s">
        <v>455</v>
      </c>
      <c r="AO27" s="276" t="s">
        <v>455</v>
      </c>
      <c r="AP27" s="276" t="s">
        <v>893</v>
      </c>
      <c r="AQ27" s="276" t="s">
        <v>824</v>
      </c>
      <c r="AR27" s="276"/>
      <c r="AS27" s="276"/>
      <c r="AT27" s="276"/>
      <c r="AU27" s="276"/>
      <c r="AV27" s="277">
        <v>45089.46875</v>
      </c>
      <c r="AW27" s="276" t="s">
        <v>826</v>
      </c>
      <c r="AX27" s="276" t="s">
        <v>872</v>
      </c>
      <c r="AY27" s="276"/>
      <c r="AZ27" s="276"/>
      <c r="BA27" s="276" t="s">
        <v>850</v>
      </c>
      <c r="BB27" s="276"/>
      <c r="BC27" s="276"/>
      <c r="BD27" s="276" t="s">
        <v>852</v>
      </c>
      <c r="BE27" s="276"/>
      <c r="BF27" s="276"/>
      <c r="BG27" s="276" t="s">
        <v>1072</v>
      </c>
      <c r="BH27" s="276"/>
      <c r="BI27" s="276" t="s">
        <v>1073</v>
      </c>
      <c r="BJ27" s="276" t="s">
        <v>1070</v>
      </c>
      <c r="BK27" s="278">
        <v>45089</v>
      </c>
      <c r="BL27" s="276"/>
      <c r="BM27" s="276"/>
      <c r="BN27" s="277">
        <v>45085.554861111108</v>
      </c>
      <c r="BO27" s="278">
        <v>45085</v>
      </c>
      <c r="BP27" s="276"/>
      <c r="BQ27" s="276"/>
      <c r="BR27" s="276"/>
      <c r="BS27" s="276" t="s">
        <v>1484</v>
      </c>
      <c r="BT27" s="276"/>
    </row>
    <row r="28" spans="3:72">
      <c r="C28" s="276" t="s">
        <v>1074</v>
      </c>
      <c r="D28" s="276" t="s">
        <v>834</v>
      </c>
      <c r="E28" s="276" t="s">
        <v>1470</v>
      </c>
      <c r="F28" s="276" t="s">
        <v>1075</v>
      </c>
      <c r="G28" s="276" t="s">
        <v>1074</v>
      </c>
      <c r="H28" s="276"/>
      <c r="I28" s="276" t="s">
        <v>857</v>
      </c>
      <c r="J28" s="276" t="s">
        <v>1076</v>
      </c>
      <c r="K28" s="276" t="s">
        <v>903</v>
      </c>
      <c r="L28" s="276" t="s">
        <v>1077</v>
      </c>
      <c r="M28" s="276" t="s">
        <v>839</v>
      </c>
      <c r="N28" s="276" t="s">
        <v>1078</v>
      </c>
      <c r="O28" s="276" t="s">
        <v>841</v>
      </c>
      <c r="P28" s="276" t="s">
        <v>809</v>
      </c>
      <c r="Q28" s="276"/>
      <c r="R28" s="276" t="s">
        <v>810</v>
      </c>
      <c r="S28" s="276" t="s">
        <v>811</v>
      </c>
      <c r="T28" s="276" t="s">
        <v>1079</v>
      </c>
      <c r="U28" s="276" t="s">
        <v>1881</v>
      </c>
      <c r="V28" s="276" t="s">
        <v>1479</v>
      </c>
      <c r="W28" s="276" t="s">
        <v>1480</v>
      </c>
      <c r="X28" s="276" t="s">
        <v>1080</v>
      </c>
      <c r="Y28" s="276" t="s">
        <v>846</v>
      </c>
      <c r="Z28" s="276"/>
      <c r="AA28" s="276"/>
      <c r="AB28" s="276"/>
      <c r="AC28" s="276" t="s">
        <v>1661</v>
      </c>
      <c r="AD28" s="276" t="s">
        <v>847</v>
      </c>
      <c r="AE28" s="276"/>
      <c r="AF28" s="276" t="s">
        <v>818</v>
      </c>
      <c r="AG28" s="276" t="s">
        <v>870</v>
      </c>
      <c r="AH28" s="276"/>
      <c r="AI28" s="276" t="s">
        <v>820</v>
      </c>
      <c r="AJ28" s="276"/>
      <c r="AK28" s="276">
        <v>100</v>
      </c>
      <c r="AL28" s="276">
        <v>0</v>
      </c>
      <c r="AM28" s="276">
        <v>1</v>
      </c>
      <c r="AN28" s="276" t="s">
        <v>455</v>
      </c>
      <c r="AO28" s="276" t="s">
        <v>455</v>
      </c>
      <c r="AP28" s="276" t="s">
        <v>824</v>
      </c>
      <c r="AQ28" s="276" t="s">
        <v>824</v>
      </c>
      <c r="AR28" s="276" t="s">
        <v>2610</v>
      </c>
      <c r="AS28" s="276" t="s">
        <v>2622</v>
      </c>
      <c r="AT28" s="276" t="s">
        <v>2622</v>
      </c>
      <c r="AU28" s="276"/>
      <c r="AV28" s="277">
        <v>44973.847222222219</v>
      </c>
      <c r="AW28" s="276" t="s">
        <v>826</v>
      </c>
      <c r="AX28" s="276" t="s">
        <v>953</v>
      </c>
      <c r="AY28" s="276"/>
      <c r="AZ28" s="276"/>
      <c r="BA28" s="276" t="s">
        <v>850</v>
      </c>
      <c r="BB28" s="276" t="s">
        <v>873</v>
      </c>
      <c r="BC28" s="276"/>
      <c r="BD28" s="276" t="s">
        <v>852</v>
      </c>
      <c r="BE28" s="276" t="s">
        <v>1081</v>
      </c>
      <c r="BF28" s="276"/>
      <c r="BG28" s="276" t="s">
        <v>1082</v>
      </c>
      <c r="BH28" s="276"/>
      <c r="BI28" s="276" t="s">
        <v>1083</v>
      </c>
      <c r="BJ28" s="276" t="s">
        <v>1074</v>
      </c>
      <c r="BK28" s="278">
        <v>44973</v>
      </c>
      <c r="BL28" s="276"/>
      <c r="BM28" s="276"/>
      <c r="BN28" s="277">
        <v>44966.878472222219</v>
      </c>
      <c r="BO28" s="278">
        <v>44966</v>
      </c>
      <c r="BP28" s="276" t="s">
        <v>1882</v>
      </c>
      <c r="BQ28" s="276"/>
      <c r="BR28" s="276"/>
      <c r="BS28" s="276" t="s">
        <v>1075</v>
      </c>
      <c r="BT28" s="276"/>
    </row>
    <row r="29" spans="3:72">
      <c r="C29" s="276" t="s">
        <v>1084</v>
      </c>
      <c r="D29" s="276" t="s">
        <v>856</v>
      </c>
      <c r="E29" s="276" t="s">
        <v>1470</v>
      </c>
      <c r="F29" s="276"/>
      <c r="G29" s="276" t="s">
        <v>1084</v>
      </c>
      <c r="H29" s="276"/>
      <c r="I29" s="276" t="s">
        <v>11</v>
      </c>
      <c r="J29" s="276" t="s">
        <v>1085</v>
      </c>
      <c r="K29" s="276" t="s">
        <v>903</v>
      </c>
      <c r="L29" s="263">
        <v>44995</v>
      </c>
      <c r="M29" s="276" t="s">
        <v>839</v>
      </c>
      <c r="N29" s="276" t="s">
        <v>1078</v>
      </c>
      <c r="O29" s="276" t="s">
        <v>841</v>
      </c>
      <c r="P29" s="276"/>
      <c r="Q29" s="276"/>
      <c r="R29" s="276" t="s">
        <v>810</v>
      </c>
      <c r="S29" s="276" t="s">
        <v>811</v>
      </c>
      <c r="T29" s="276" t="s">
        <v>1086</v>
      </c>
      <c r="U29" s="276" t="s">
        <v>1863</v>
      </c>
      <c r="V29" s="276" t="s">
        <v>1482</v>
      </c>
      <c r="W29" s="276" t="s">
        <v>1475</v>
      </c>
      <c r="X29" s="276" t="s">
        <v>1087</v>
      </c>
      <c r="Y29" s="276"/>
      <c r="Z29" s="276"/>
      <c r="AA29" s="276"/>
      <c r="AB29" s="276"/>
      <c r="AC29" s="276"/>
      <c r="AD29" s="276"/>
      <c r="AE29" s="276" t="s">
        <v>817</v>
      </c>
      <c r="AF29" s="276"/>
      <c r="AG29" s="276"/>
      <c r="AH29" s="276"/>
      <c r="AI29" s="276" t="s">
        <v>851</v>
      </c>
      <c r="AJ29" s="276"/>
      <c r="AK29" s="276"/>
      <c r="AL29" s="276"/>
      <c r="AM29" s="276">
        <v>2</v>
      </c>
      <c r="AN29" s="276" t="s">
        <v>455</v>
      </c>
      <c r="AO29" s="276"/>
      <c r="AP29" s="276" t="s">
        <v>909</v>
      </c>
      <c r="AQ29" s="276" t="s">
        <v>824</v>
      </c>
      <c r="AR29" s="276"/>
      <c r="AS29" s="276"/>
      <c r="AT29" s="276"/>
      <c r="AU29" s="276"/>
      <c r="AV29" s="276"/>
      <c r="AW29" s="276"/>
      <c r="AX29" s="276"/>
      <c r="AY29" s="276"/>
      <c r="AZ29" s="276"/>
      <c r="BA29" s="276"/>
      <c r="BB29" s="276"/>
      <c r="BC29" s="276"/>
      <c r="BD29" s="276"/>
      <c r="BE29" s="276"/>
      <c r="BF29" s="276" t="s">
        <v>1088</v>
      </c>
      <c r="BG29" s="276"/>
      <c r="BH29" s="276"/>
      <c r="BI29" s="276"/>
      <c r="BJ29" s="276"/>
      <c r="BK29" s="276"/>
      <c r="BL29" s="276"/>
      <c r="BM29" s="276"/>
      <c r="BN29" s="277">
        <v>44993.50277777778</v>
      </c>
      <c r="BO29" s="278">
        <v>44993</v>
      </c>
      <c r="BP29" s="276"/>
      <c r="BQ29" s="276"/>
      <c r="BR29" s="276"/>
      <c r="BS29" s="276"/>
      <c r="BT29" s="276"/>
    </row>
    <row r="30" spans="3:72">
      <c r="C30" s="276" t="s">
        <v>1089</v>
      </c>
      <c r="D30" s="276" t="s">
        <v>856</v>
      </c>
      <c r="E30" s="276" t="s">
        <v>1470</v>
      </c>
      <c r="F30" s="276"/>
      <c r="G30" s="276" t="s">
        <v>1084</v>
      </c>
      <c r="H30" s="276"/>
      <c r="I30" s="276" t="s">
        <v>857</v>
      </c>
      <c r="J30" s="276" t="s">
        <v>1034</v>
      </c>
      <c r="K30" s="276" t="s">
        <v>903</v>
      </c>
      <c r="L30" s="276" t="s">
        <v>1090</v>
      </c>
      <c r="M30" s="276" t="s">
        <v>806</v>
      </c>
      <c r="N30" s="276" t="s">
        <v>1078</v>
      </c>
      <c r="O30" s="276" t="s">
        <v>841</v>
      </c>
      <c r="P30" s="276"/>
      <c r="Q30" s="276"/>
      <c r="R30" s="276" t="s">
        <v>810</v>
      </c>
      <c r="S30" s="276" t="s">
        <v>861</v>
      </c>
      <c r="T30" s="264">
        <v>0.2</v>
      </c>
      <c r="U30" s="276" t="s">
        <v>1863</v>
      </c>
      <c r="V30" s="276" t="s">
        <v>1471</v>
      </c>
      <c r="W30" s="276" t="s">
        <v>1472</v>
      </c>
      <c r="X30" s="276" t="s">
        <v>1087</v>
      </c>
      <c r="Y30" s="276"/>
      <c r="Z30" s="276"/>
      <c r="AA30" s="276"/>
      <c r="AB30" s="276"/>
      <c r="AC30" s="276"/>
      <c r="AD30" s="276"/>
      <c r="AE30" s="276" t="s">
        <v>848</v>
      </c>
      <c r="AF30" s="276"/>
      <c r="AG30" s="276"/>
      <c r="AH30" s="276"/>
      <c r="AI30" s="276" t="s">
        <v>851</v>
      </c>
      <c r="AJ30" s="276"/>
      <c r="AK30" s="276"/>
      <c r="AL30" s="276"/>
      <c r="AM30" s="276">
        <v>2</v>
      </c>
      <c r="AN30" s="276" t="s">
        <v>455</v>
      </c>
      <c r="AO30" s="276"/>
      <c r="AP30" s="276" t="s">
        <v>909</v>
      </c>
      <c r="AQ30" s="276" t="s">
        <v>824</v>
      </c>
      <c r="AR30" s="276"/>
      <c r="AS30" s="276"/>
      <c r="AT30" s="276"/>
      <c r="AU30" s="276"/>
      <c r="AV30" s="276"/>
      <c r="AW30" s="276"/>
      <c r="AX30" s="276"/>
      <c r="AY30" s="276"/>
      <c r="AZ30" s="276"/>
      <c r="BA30" s="276"/>
      <c r="BB30" s="276"/>
      <c r="BC30" s="276"/>
      <c r="BD30" s="276"/>
      <c r="BE30" s="276"/>
      <c r="BF30" s="276" t="s">
        <v>1012</v>
      </c>
      <c r="BG30" s="276"/>
      <c r="BH30" s="276"/>
      <c r="BI30" s="276"/>
      <c r="BJ30" s="276"/>
      <c r="BK30" s="276"/>
      <c r="BL30" s="276"/>
      <c r="BM30" s="276"/>
      <c r="BN30" s="277">
        <v>44993.504861111112</v>
      </c>
      <c r="BO30" s="278">
        <v>44993</v>
      </c>
      <c r="BP30" s="276"/>
      <c r="BQ30" s="276"/>
      <c r="BR30" s="276"/>
      <c r="BS30" s="276"/>
      <c r="BT30" s="276"/>
    </row>
    <row r="31" spans="3:72">
      <c r="C31" s="276" t="s">
        <v>1091</v>
      </c>
      <c r="D31" s="276" t="s">
        <v>1092</v>
      </c>
      <c r="E31" s="276" t="s">
        <v>1470</v>
      </c>
      <c r="F31" s="276"/>
      <c r="G31" s="276" t="s">
        <v>1091</v>
      </c>
      <c r="H31" s="276" t="s">
        <v>1093</v>
      </c>
      <c r="I31" s="276" t="s">
        <v>857</v>
      </c>
      <c r="J31" s="276"/>
      <c r="K31" s="276"/>
      <c r="L31" s="276"/>
      <c r="M31" s="276" t="s">
        <v>806</v>
      </c>
      <c r="N31" s="276" t="s">
        <v>807</v>
      </c>
      <c r="O31" s="276" t="s">
        <v>1010</v>
      </c>
      <c r="P31" s="276" t="s">
        <v>1010</v>
      </c>
      <c r="Q31" s="276"/>
      <c r="R31" s="276" t="s">
        <v>1010</v>
      </c>
      <c r="S31" s="276" t="s">
        <v>1010</v>
      </c>
      <c r="T31" s="276" t="s">
        <v>1010</v>
      </c>
      <c r="U31" s="276"/>
      <c r="V31" s="276" t="s">
        <v>1485</v>
      </c>
      <c r="W31" s="276" t="s">
        <v>1472</v>
      </c>
      <c r="X31" s="276" t="s">
        <v>1094</v>
      </c>
      <c r="Y31" s="276"/>
      <c r="Z31" s="276" t="s">
        <v>814</v>
      </c>
      <c r="AA31" s="276" t="s">
        <v>815</v>
      </c>
      <c r="AB31" s="276" t="s">
        <v>1883</v>
      </c>
      <c r="AC31" s="276"/>
      <c r="AD31" s="276" t="s">
        <v>816</v>
      </c>
      <c r="AE31" s="276" t="s">
        <v>862</v>
      </c>
      <c r="AF31" s="276" t="s">
        <v>851</v>
      </c>
      <c r="AG31" s="276" t="s">
        <v>851</v>
      </c>
      <c r="AH31" s="276"/>
      <c r="AI31" s="276" t="s">
        <v>851</v>
      </c>
      <c r="AJ31" s="276" t="s">
        <v>1095</v>
      </c>
      <c r="AK31" s="276"/>
      <c r="AL31" s="276"/>
      <c r="AM31" s="276">
        <v>1</v>
      </c>
      <c r="AN31" s="276" t="s">
        <v>1634</v>
      </c>
      <c r="AO31" s="276"/>
      <c r="AP31" s="276" t="s">
        <v>824</v>
      </c>
      <c r="AQ31" s="276" t="s">
        <v>824</v>
      </c>
      <c r="AR31" s="276"/>
      <c r="AS31" s="276"/>
      <c r="AT31" s="276"/>
      <c r="AU31" s="276" t="s">
        <v>825</v>
      </c>
      <c r="AV31" s="276"/>
      <c r="AW31" s="276" t="s">
        <v>1096</v>
      </c>
      <c r="AX31" s="276" t="s">
        <v>851</v>
      </c>
      <c r="AY31" s="276"/>
      <c r="AZ31" s="276"/>
      <c r="BA31" s="276" t="s">
        <v>851</v>
      </c>
      <c r="BB31" s="276" t="s">
        <v>851</v>
      </c>
      <c r="BC31" s="276" t="s">
        <v>1884</v>
      </c>
      <c r="BD31" s="276" t="s">
        <v>851</v>
      </c>
      <c r="BE31" s="276" t="s">
        <v>851</v>
      </c>
      <c r="BF31" s="276"/>
      <c r="BG31" s="276"/>
      <c r="BH31" s="276"/>
      <c r="BI31" s="276"/>
      <c r="BJ31" s="276"/>
      <c r="BK31" s="276"/>
      <c r="BL31" s="276"/>
      <c r="BM31" s="276"/>
      <c r="BN31" s="277">
        <v>45088.831250000003</v>
      </c>
      <c r="BO31" s="276"/>
      <c r="BP31" s="276"/>
      <c r="BQ31" s="276"/>
      <c r="BR31" s="276"/>
      <c r="BS31" s="276"/>
      <c r="BT31" s="276"/>
    </row>
    <row r="32" spans="3:72">
      <c r="C32" s="276" t="s">
        <v>1097</v>
      </c>
      <c r="D32" s="276" t="s">
        <v>834</v>
      </c>
      <c r="E32" s="276" t="s">
        <v>1486</v>
      </c>
      <c r="F32" s="276" t="s">
        <v>1487</v>
      </c>
      <c r="G32" s="276" t="s">
        <v>1098</v>
      </c>
      <c r="H32" s="276" t="s">
        <v>455</v>
      </c>
      <c r="I32" s="276" t="s">
        <v>11</v>
      </c>
      <c r="J32" s="276" t="s">
        <v>1099</v>
      </c>
      <c r="K32" s="276" t="s">
        <v>1100</v>
      </c>
      <c r="L32" s="276" t="s">
        <v>1101</v>
      </c>
      <c r="M32" s="276" t="s">
        <v>961</v>
      </c>
      <c r="N32" s="276" t="s">
        <v>993</v>
      </c>
      <c r="O32" s="276" t="s">
        <v>841</v>
      </c>
      <c r="P32" s="276" t="s">
        <v>809</v>
      </c>
      <c r="Q32" s="276"/>
      <c r="R32" s="276" t="s">
        <v>810</v>
      </c>
      <c r="S32" s="276" t="s">
        <v>1102</v>
      </c>
      <c r="T32" s="276" t="s">
        <v>1103</v>
      </c>
      <c r="U32" s="276" t="s">
        <v>882</v>
      </c>
      <c r="V32" s="276" t="s">
        <v>1488</v>
      </c>
      <c r="W32" s="276" t="s">
        <v>1472</v>
      </c>
      <c r="X32" s="276" t="s">
        <v>1104</v>
      </c>
      <c r="Y32" s="276" t="s">
        <v>846</v>
      </c>
      <c r="Z32" s="276" t="s">
        <v>1105</v>
      </c>
      <c r="AA32" s="276" t="s">
        <v>1106</v>
      </c>
      <c r="AB32" s="276"/>
      <c r="AC32" s="276"/>
      <c r="AD32" s="276" t="s">
        <v>847</v>
      </c>
      <c r="AE32" s="276" t="s">
        <v>848</v>
      </c>
      <c r="AF32" s="276" t="s">
        <v>907</v>
      </c>
      <c r="AG32" s="276" t="s">
        <v>1107</v>
      </c>
      <c r="AH32" s="276"/>
      <c r="AI32" s="276" t="s">
        <v>820</v>
      </c>
      <c r="AJ32" s="276"/>
      <c r="AK32" s="276">
        <v>25</v>
      </c>
      <c r="AL32" s="276">
        <v>25</v>
      </c>
      <c r="AM32" s="276">
        <v>2</v>
      </c>
      <c r="AN32" s="276" t="s">
        <v>455</v>
      </c>
      <c r="AO32" s="276" t="s">
        <v>455</v>
      </c>
      <c r="AP32" s="276" t="s">
        <v>893</v>
      </c>
      <c r="AQ32" s="276" t="s">
        <v>2643</v>
      </c>
      <c r="AR32" s="276" t="s">
        <v>2658</v>
      </c>
      <c r="AS32" s="276" t="s">
        <v>2659</v>
      </c>
      <c r="AT32" s="276" t="s">
        <v>2659</v>
      </c>
      <c r="AU32" s="276"/>
      <c r="AV32" s="277">
        <v>45104.954861111109</v>
      </c>
      <c r="AW32" s="276" t="s">
        <v>894</v>
      </c>
      <c r="AX32" s="276" t="s">
        <v>872</v>
      </c>
      <c r="AY32" s="276"/>
      <c r="AZ32" s="276"/>
      <c r="BA32" s="276" t="s">
        <v>944</v>
      </c>
      <c r="BB32" s="276" t="s">
        <v>1108</v>
      </c>
      <c r="BC32" s="276"/>
      <c r="BD32" s="276" t="s">
        <v>830</v>
      </c>
      <c r="BE32" s="276" t="s">
        <v>1109</v>
      </c>
      <c r="BF32" s="276"/>
      <c r="BG32" s="276"/>
      <c r="BH32" s="276"/>
      <c r="BI32" s="276"/>
      <c r="BJ32" s="276"/>
      <c r="BK32" s="276"/>
      <c r="BL32" s="276"/>
      <c r="BM32" s="276"/>
      <c r="BN32" s="277">
        <v>45098.49722222222</v>
      </c>
      <c r="BO32" s="278">
        <v>45098</v>
      </c>
      <c r="BP32" s="276"/>
      <c r="BQ32" s="276"/>
      <c r="BR32" s="276"/>
      <c r="BS32" s="276" t="s">
        <v>1489</v>
      </c>
      <c r="BT32" s="276"/>
    </row>
    <row r="33" spans="3:72">
      <c r="C33" s="276" t="s">
        <v>1110</v>
      </c>
      <c r="D33" s="276" t="s">
        <v>834</v>
      </c>
      <c r="E33" s="276" t="s">
        <v>1470</v>
      </c>
      <c r="F33" s="276"/>
      <c r="G33" s="276" t="s">
        <v>1111</v>
      </c>
      <c r="H33" s="276" t="s">
        <v>1112</v>
      </c>
      <c r="I33" s="276" t="s">
        <v>11</v>
      </c>
      <c r="J33" s="276" t="s">
        <v>1113</v>
      </c>
      <c r="K33" s="276" t="s">
        <v>260</v>
      </c>
      <c r="L33" s="276" t="s">
        <v>1114</v>
      </c>
      <c r="M33" s="276" t="s">
        <v>806</v>
      </c>
      <c r="N33" s="276" t="s">
        <v>867</v>
      </c>
      <c r="O33" s="276" t="s">
        <v>868</v>
      </c>
      <c r="P33" s="276" t="s">
        <v>1115</v>
      </c>
      <c r="Q33" s="276"/>
      <c r="R33" s="276" t="s">
        <v>1016</v>
      </c>
      <c r="S33" s="276" t="s">
        <v>891</v>
      </c>
      <c r="T33" s="276" t="s">
        <v>844</v>
      </c>
      <c r="U33" s="276" t="s">
        <v>1885</v>
      </c>
      <c r="V33" s="276" t="s">
        <v>1490</v>
      </c>
      <c r="W33" s="276" t="s">
        <v>1491</v>
      </c>
      <c r="X33" s="276" t="s">
        <v>1116</v>
      </c>
      <c r="Y33" s="276"/>
      <c r="Z33" s="276" t="s">
        <v>814</v>
      </c>
      <c r="AA33" s="276" t="s">
        <v>815</v>
      </c>
      <c r="AB33" s="276" t="s">
        <v>1886</v>
      </c>
      <c r="AC33" s="276"/>
      <c r="AD33" s="276" t="s">
        <v>847</v>
      </c>
      <c r="AE33" s="276" t="s">
        <v>848</v>
      </c>
      <c r="AF33" s="276" t="s">
        <v>849</v>
      </c>
      <c r="AG33" s="276" t="s">
        <v>849</v>
      </c>
      <c r="AH33" s="276"/>
      <c r="AI33" s="276" t="s">
        <v>849</v>
      </c>
      <c r="AJ33" s="276" t="s">
        <v>1095</v>
      </c>
      <c r="AK33" s="276"/>
      <c r="AL33" s="276"/>
      <c r="AM33" s="276">
        <v>1</v>
      </c>
      <c r="AN33" s="276" t="s">
        <v>1612</v>
      </c>
      <c r="AO33" s="276" t="s">
        <v>851</v>
      </c>
      <c r="AP33" s="276" t="s">
        <v>824</v>
      </c>
      <c r="AQ33" s="276" t="s">
        <v>824</v>
      </c>
      <c r="AR33" s="276"/>
      <c r="AS33" s="276"/>
      <c r="AT33" s="276"/>
      <c r="AU33" s="276" t="s">
        <v>1117</v>
      </c>
      <c r="AV33" s="277">
        <v>45217.96875</v>
      </c>
      <c r="AW33" s="276" t="s">
        <v>826</v>
      </c>
      <c r="AX33" s="276" t="s">
        <v>872</v>
      </c>
      <c r="AY33" s="276"/>
      <c r="AZ33" s="276"/>
      <c r="BA33" s="276" t="s">
        <v>850</v>
      </c>
      <c r="BB33" s="276" t="s">
        <v>851</v>
      </c>
      <c r="BC33" s="276" t="s">
        <v>1884</v>
      </c>
      <c r="BD33" s="276" t="s">
        <v>830</v>
      </c>
      <c r="BE33" s="276" t="s">
        <v>844</v>
      </c>
      <c r="BF33" s="276"/>
      <c r="BG33" s="276"/>
      <c r="BH33" s="276" t="s">
        <v>1118</v>
      </c>
      <c r="BI33" s="276"/>
      <c r="BJ33" s="276"/>
      <c r="BK33" s="276"/>
      <c r="BL33" s="276"/>
      <c r="BM33" s="276"/>
      <c r="BN33" s="277">
        <v>45100.152083333334</v>
      </c>
      <c r="BO33" s="276"/>
      <c r="BP33" s="276"/>
      <c r="BQ33" s="276"/>
      <c r="BR33" s="276"/>
      <c r="BS33" s="276"/>
      <c r="BT33" s="276"/>
    </row>
    <row r="34" spans="3:72">
      <c r="C34" s="276" t="s">
        <v>1119</v>
      </c>
      <c r="D34" s="276" t="s">
        <v>1008</v>
      </c>
      <c r="E34" s="276" t="s">
        <v>1492</v>
      </c>
      <c r="F34" s="276"/>
      <c r="G34" s="276" t="s">
        <v>1119</v>
      </c>
      <c r="H34" s="276" t="s">
        <v>1120</v>
      </c>
      <c r="I34" s="276" t="s">
        <v>1010</v>
      </c>
      <c r="J34" s="276"/>
      <c r="K34" s="276"/>
      <c r="L34" s="276"/>
      <c r="M34" s="276" t="s">
        <v>806</v>
      </c>
      <c r="N34" s="276" t="s">
        <v>807</v>
      </c>
      <c r="O34" s="276" t="s">
        <v>868</v>
      </c>
      <c r="P34" s="276" t="s">
        <v>1115</v>
      </c>
      <c r="Q34" s="276"/>
      <c r="R34" s="276" t="s">
        <v>1016</v>
      </c>
      <c r="S34" s="276" t="s">
        <v>1010</v>
      </c>
      <c r="T34" s="276" t="s">
        <v>1010</v>
      </c>
      <c r="U34" s="276"/>
      <c r="V34" s="276" t="s">
        <v>1493</v>
      </c>
      <c r="W34" s="276" t="s">
        <v>1491</v>
      </c>
      <c r="X34" s="276" t="s">
        <v>1121</v>
      </c>
      <c r="Y34" s="276"/>
      <c r="Z34" s="276" t="s">
        <v>814</v>
      </c>
      <c r="AA34" s="276" t="s">
        <v>815</v>
      </c>
      <c r="AB34" s="276" t="s">
        <v>1887</v>
      </c>
      <c r="AC34" s="276"/>
      <c r="AD34" s="276" t="s">
        <v>816</v>
      </c>
      <c r="AE34" s="276" t="s">
        <v>848</v>
      </c>
      <c r="AF34" s="276" t="s">
        <v>851</v>
      </c>
      <c r="AG34" s="276" t="s">
        <v>851</v>
      </c>
      <c r="AH34" s="276"/>
      <c r="AI34" s="276" t="s">
        <v>851</v>
      </c>
      <c r="AJ34" s="276" t="s">
        <v>1095</v>
      </c>
      <c r="AK34" s="276"/>
      <c r="AL34" s="276"/>
      <c r="AM34" s="276">
        <v>1</v>
      </c>
      <c r="AN34" s="276" t="s">
        <v>1634</v>
      </c>
      <c r="AO34" s="276" t="s">
        <v>851</v>
      </c>
      <c r="AP34" s="276" t="s">
        <v>824</v>
      </c>
      <c r="AQ34" s="276" t="s">
        <v>824</v>
      </c>
      <c r="AR34" s="276"/>
      <c r="AS34" s="276"/>
      <c r="AT34" s="276"/>
      <c r="AU34" s="276"/>
      <c r="AV34" s="276"/>
      <c r="AW34" s="276" t="s">
        <v>1096</v>
      </c>
      <c r="AX34" s="276" t="s">
        <v>851</v>
      </c>
      <c r="AY34" s="276"/>
      <c r="AZ34" s="276"/>
      <c r="BA34" s="276" t="s">
        <v>851</v>
      </c>
      <c r="BB34" s="276" t="s">
        <v>851</v>
      </c>
      <c r="BC34" s="276"/>
      <c r="BD34" s="276" t="s">
        <v>851</v>
      </c>
      <c r="BE34" s="276" t="s">
        <v>851</v>
      </c>
      <c r="BF34" s="276" t="s">
        <v>1123</v>
      </c>
      <c r="BG34" s="276"/>
      <c r="BH34" s="276"/>
      <c r="BI34" s="276"/>
      <c r="BJ34" s="276"/>
      <c r="BK34" s="276"/>
      <c r="BL34" s="276"/>
      <c r="BM34" s="276"/>
      <c r="BN34" s="277">
        <v>45100.19027777778</v>
      </c>
      <c r="BO34" s="276"/>
      <c r="BP34" s="276"/>
      <c r="BQ34" s="276"/>
      <c r="BR34" s="276"/>
      <c r="BS34" s="276"/>
      <c r="BT34" s="276"/>
    </row>
    <row r="35" spans="3:72">
      <c r="C35" s="276" t="s">
        <v>1124</v>
      </c>
      <c r="D35" s="276" t="s">
        <v>834</v>
      </c>
      <c r="E35" s="276" t="s">
        <v>1486</v>
      </c>
      <c r="F35" s="276" t="s">
        <v>1494</v>
      </c>
      <c r="G35" s="276" t="s">
        <v>1125</v>
      </c>
      <c r="H35" s="276" t="s">
        <v>455</v>
      </c>
      <c r="I35" s="276" t="s">
        <v>1126</v>
      </c>
      <c r="J35" s="276" t="s">
        <v>1127</v>
      </c>
      <c r="K35" s="276" t="s">
        <v>1128</v>
      </c>
      <c r="L35" s="263">
        <v>45096</v>
      </c>
      <c r="M35" s="276" t="s">
        <v>1129</v>
      </c>
      <c r="N35" s="276" t="s">
        <v>807</v>
      </c>
      <c r="O35" s="276" t="s">
        <v>844</v>
      </c>
      <c r="P35" s="276" t="s">
        <v>455</v>
      </c>
      <c r="Q35" s="276"/>
      <c r="R35" s="276" t="s">
        <v>455</v>
      </c>
      <c r="S35" s="276" t="s">
        <v>891</v>
      </c>
      <c r="T35" s="276"/>
      <c r="U35" s="276"/>
      <c r="V35" s="276" t="s">
        <v>1488</v>
      </c>
      <c r="W35" s="276" t="s">
        <v>1472</v>
      </c>
      <c r="X35" s="276" t="s">
        <v>1130</v>
      </c>
      <c r="Y35" s="276" t="s">
        <v>846</v>
      </c>
      <c r="Z35" s="276" t="s">
        <v>1131</v>
      </c>
      <c r="AA35" s="276" t="s">
        <v>815</v>
      </c>
      <c r="AB35" s="276"/>
      <c r="AC35" s="276"/>
      <c r="AD35" s="276" t="s">
        <v>1132</v>
      </c>
      <c r="AE35" s="276" t="s">
        <v>1132</v>
      </c>
      <c r="AF35" s="276" t="s">
        <v>455</v>
      </c>
      <c r="AG35" s="276"/>
      <c r="AH35" s="276"/>
      <c r="AI35" s="276" t="s">
        <v>881</v>
      </c>
      <c r="AJ35" s="276"/>
      <c r="AK35" s="276"/>
      <c r="AL35" s="276"/>
      <c r="AM35" s="276">
        <v>1</v>
      </c>
      <c r="AN35" s="276" t="s">
        <v>822</v>
      </c>
      <c r="AO35" s="276" t="s">
        <v>455</v>
      </c>
      <c r="AP35" s="276" t="s">
        <v>824</v>
      </c>
      <c r="AQ35" s="276" t="s">
        <v>824</v>
      </c>
      <c r="AR35" s="276"/>
      <c r="AS35" s="276"/>
      <c r="AT35" s="276"/>
      <c r="AU35" s="276"/>
      <c r="AV35" s="277">
        <v>45096.75</v>
      </c>
      <c r="AW35" s="276" t="s">
        <v>844</v>
      </c>
      <c r="AX35" s="276" t="s">
        <v>931</v>
      </c>
      <c r="AY35" s="276"/>
      <c r="AZ35" s="276"/>
      <c r="BA35" s="276" t="s">
        <v>844</v>
      </c>
      <c r="BB35" s="276" t="s">
        <v>851</v>
      </c>
      <c r="BC35" s="276"/>
      <c r="BD35" s="276" t="s">
        <v>830</v>
      </c>
      <c r="BE35" s="276" t="s">
        <v>844</v>
      </c>
      <c r="BF35" s="276"/>
      <c r="BG35" s="276" t="s">
        <v>1133</v>
      </c>
      <c r="BH35" s="276"/>
      <c r="BI35" s="276" t="s">
        <v>1134</v>
      </c>
      <c r="BJ35" s="276" t="s">
        <v>1124</v>
      </c>
      <c r="BK35" s="278">
        <v>45096</v>
      </c>
      <c r="BL35" s="276"/>
      <c r="BM35" s="276"/>
      <c r="BN35" s="277">
        <v>45100.247916666667</v>
      </c>
      <c r="BO35" s="278">
        <v>45100</v>
      </c>
      <c r="BP35" s="276"/>
      <c r="BQ35" s="276"/>
      <c r="BR35" s="276"/>
      <c r="BS35" s="276" t="s">
        <v>1495</v>
      </c>
      <c r="BT35" s="276"/>
    </row>
    <row r="36" spans="3:72">
      <c r="C36" s="276" t="s">
        <v>1135</v>
      </c>
      <c r="D36" s="276" t="s">
        <v>803</v>
      </c>
      <c r="E36" s="276"/>
      <c r="F36" s="276" t="s">
        <v>1496</v>
      </c>
      <c r="G36" s="276"/>
      <c r="H36" s="276"/>
      <c r="I36" s="276"/>
      <c r="J36" s="276"/>
      <c r="K36" s="276"/>
      <c r="L36" s="276"/>
      <c r="M36" s="276"/>
      <c r="N36" s="276"/>
      <c r="O36" s="276"/>
      <c r="P36" s="276"/>
      <c r="Q36" s="276"/>
      <c r="R36" s="276"/>
      <c r="S36" s="276"/>
      <c r="T36" s="276"/>
      <c r="U36" s="276"/>
      <c r="V36" s="276"/>
      <c r="W36" s="276"/>
      <c r="X36" s="276" t="s">
        <v>1135</v>
      </c>
      <c r="Y36" s="276" t="s">
        <v>846</v>
      </c>
      <c r="Z36" s="276"/>
      <c r="AA36" s="276"/>
      <c r="AB36" s="276"/>
      <c r="AC36" s="276"/>
      <c r="AD36" s="276"/>
      <c r="AE36" s="276"/>
      <c r="AF36" s="276"/>
      <c r="AG36" s="276"/>
      <c r="AH36" s="276"/>
      <c r="AI36" s="276"/>
      <c r="AJ36" s="276"/>
      <c r="AK36" s="276">
        <v>1</v>
      </c>
      <c r="AL36" s="276">
        <v>0.5</v>
      </c>
      <c r="AM36" s="276">
        <v>0</v>
      </c>
      <c r="AN36" s="276"/>
      <c r="AO36" s="276"/>
      <c r="AP36" s="276" t="s">
        <v>824</v>
      </c>
      <c r="AQ36" s="276" t="s">
        <v>824</v>
      </c>
      <c r="AR36" s="276" t="s">
        <v>2623</v>
      </c>
      <c r="AS36" s="276" t="s">
        <v>2623</v>
      </c>
      <c r="AT36" s="276" t="s">
        <v>2623</v>
      </c>
      <c r="AU36" s="276"/>
      <c r="AV36" s="276"/>
      <c r="AW36" s="276"/>
      <c r="AX36" s="276"/>
      <c r="AY36" s="276"/>
      <c r="AZ36" s="276"/>
      <c r="BA36" s="276"/>
      <c r="BB36" s="276"/>
      <c r="BC36" s="276"/>
      <c r="BD36" s="276" t="s">
        <v>830</v>
      </c>
      <c r="BE36" s="276"/>
      <c r="BF36" s="276"/>
      <c r="BG36" s="276" t="s">
        <v>1136</v>
      </c>
      <c r="BH36" s="276"/>
      <c r="BI36" s="276" t="s">
        <v>1006</v>
      </c>
      <c r="BJ36" s="276" t="s">
        <v>1137</v>
      </c>
      <c r="BK36" s="278">
        <v>45028</v>
      </c>
      <c r="BL36" s="276"/>
      <c r="BM36" s="276"/>
      <c r="BN36" s="277">
        <v>45105.487500000003</v>
      </c>
      <c r="BO36" s="276"/>
      <c r="BP36" s="276"/>
      <c r="BQ36" s="276"/>
      <c r="BR36" s="276"/>
      <c r="BS36" s="276" t="s">
        <v>1497</v>
      </c>
      <c r="BT36" s="276"/>
    </row>
    <row r="37" spans="3:72">
      <c r="C37" s="276" t="s">
        <v>1138</v>
      </c>
      <c r="D37" s="276" t="s">
        <v>803</v>
      </c>
      <c r="E37" s="276"/>
      <c r="F37" s="276" t="s">
        <v>1139</v>
      </c>
      <c r="G37" s="276"/>
      <c r="H37" s="276"/>
      <c r="I37" s="276"/>
      <c r="J37" s="276"/>
      <c r="K37" s="276"/>
      <c r="L37" s="276"/>
      <c r="M37" s="276"/>
      <c r="N37" s="276"/>
      <c r="O37" s="276"/>
      <c r="P37" s="276"/>
      <c r="Q37" s="276"/>
      <c r="R37" s="276"/>
      <c r="S37" s="276"/>
      <c r="T37" s="276"/>
      <c r="U37" s="276"/>
      <c r="V37" s="276"/>
      <c r="W37" s="276"/>
      <c r="X37" s="276" t="s">
        <v>1138</v>
      </c>
      <c r="Y37" s="276" t="s">
        <v>846</v>
      </c>
      <c r="Z37" s="276"/>
      <c r="AA37" s="276"/>
      <c r="AB37" s="276"/>
      <c r="AC37" s="276"/>
      <c r="AD37" s="276"/>
      <c r="AE37" s="276"/>
      <c r="AF37" s="276"/>
      <c r="AG37" s="276"/>
      <c r="AH37" s="276"/>
      <c r="AI37" s="276"/>
      <c r="AJ37" s="276"/>
      <c r="AK37" s="276"/>
      <c r="AL37" s="276"/>
      <c r="AM37" s="276">
        <v>0</v>
      </c>
      <c r="AN37" s="276"/>
      <c r="AO37" s="276"/>
      <c r="AP37" s="276" t="s">
        <v>824</v>
      </c>
      <c r="AQ37" s="276" t="s">
        <v>824</v>
      </c>
      <c r="AR37" s="276"/>
      <c r="AS37" s="276"/>
      <c r="AT37" s="276"/>
      <c r="AU37" s="276"/>
      <c r="AV37" s="276"/>
      <c r="AW37" s="276"/>
      <c r="AX37" s="276"/>
      <c r="AY37" s="276"/>
      <c r="AZ37" s="276"/>
      <c r="BA37" s="276"/>
      <c r="BB37" s="276"/>
      <c r="BC37" s="276"/>
      <c r="BD37" s="276" t="s">
        <v>830</v>
      </c>
      <c r="BE37" s="276"/>
      <c r="BF37" s="276"/>
      <c r="BG37" s="276" t="s">
        <v>1140</v>
      </c>
      <c r="BH37" s="276"/>
      <c r="BI37" s="276" t="s">
        <v>1141</v>
      </c>
      <c r="BJ37" s="276" t="s">
        <v>1142</v>
      </c>
      <c r="BK37" s="278">
        <v>45015</v>
      </c>
      <c r="BL37" s="276"/>
      <c r="BM37" s="276"/>
      <c r="BN37" s="277">
        <v>45105.487500000003</v>
      </c>
      <c r="BO37" s="276"/>
      <c r="BP37" s="276"/>
      <c r="BQ37" s="276"/>
      <c r="BR37" s="276"/>
      <c r="BS37" s="276" t="s">
        <v>1139</v>
      </c>
      <c r="BT37" s="276"/>
    </row>
    <row r="38" spans="3:72">
      <c r="C38" s="276" t="s">
        <v>1143</v>
      </c>
      <c r="D38" s="276" t="s">
        <v>803</v>
      </c>
      <c r="E38" s="276"/>
      <c r="F38" s="276" t="s">
        <v>1144</v>
      </c>
      <c r="G38" s="276"/>
      <c r="H38" s="276"/>
      <c r="I38" s="276"/>
      <c r="J38" s="276"/>
      <c r="K38" s="276"/>
      <c r="L38" s="276"/>
      <c r="M38" s="276"/>
      <c r="N38" s="276"/>
      <c r="O38" s="276"/>
      <c r="P38" s="276"/>
      <c r="Q38" s="276"/>
      <c r="R38" s="276"/>
      <c r="S38" s="276"/>
      <c r="T38" s="276"/>
      <c r="U38" s="276"/>
      <c r="V38" s="276"/>
      <c r="W38" s="276"/>
      <c r="X38" s="276" t="s">
        <v>1143</v>
      </c>
      <c r="Y38" s="276" t="s">
        <v>846</v>
      </c>
      <c r="Z38" s="276"/>
      <c r="AA38" s="276"/>
      <c r="AB38" s="276"/>
      <c r="AC38" s="276"/>
      <c r="AD38" s="276"/>
      <c r="AE38" s="276"/>
      <c r="AF38" s="276"/>
      <c r="AG38" s="276"/>
      <c r="AH38" s="276"/>
      <c r="AI38" s="276"/>
      <c r="AJ38" s="276"/>
      <c r="AK38" s="276"/>
      <c r="AL38" s="276"/>
      <c r="AM38" s="276">
        <v>0</v>
      </c>
      <c r="AN38" s="276"/>
      <c r="AO38" s="276"/>
      <c r="AP38" s="276" t="s">
        <v>824</v>
      </c>
      <c r="AQ38" s="276" t="s">
        <v>824</v>
      </c>
      <c r="AR38" s="276"/>
      <c r="AS38" s="276"/>
      <c r="AT38" s="276"/>
      <c r="AU38" s="276"/>
      <c r="AV38" s="276"/>
      <c r="AW38" s="276"/>
      <c r="AX38" s="276"/>
      <c r="AY38" s="276"/>
      <c r="AZ38" s="276"/>
      <c r="BA38" s="276"/>
      <c r="BB38" s="276"/>
      <c r="BC38" s="276"/>
      <c r="BD38" s="276" t="s">
        <v>830</v>
      </c>
      <c r="BE38" s="276"/>
      <c r="BF38" s="276"/>
      <c r="BG38" s="276" t="s">
        <v>1145</v>
      </c>
      <c r="BH38" s="276"/>
      <c r="BI38" s="276" t="s">
        <v>1146</v>
      </c>
      <c r="BJ38" s="276" t="s">
        <v>1147</v>
      </c>
      <c r="BK38" s="278">
        <v>44993</v>
      </c>
      <c r="BL38" s="276"/>
      <c r="BM38" s="276"/>
      <c r="BN38" s="277">
        <v>45105.487500000003</v>
      </c>
      <c r="BO38" s="276"/>
      <c r="BP38" s="276"/>
      <c r="BQ38" s="276"/>
      <c r="BR38" s="276"/>
      <c r="BS38" s="276" t="s">
        <v>1144</v>
      </c>
      <c r="BT38" s="276"/>
    </row>
    <row r="39" spans="3:72">
      <c r="C39" s="276" t="s">
        <v>1148</v>
      </c>
      <c r="D39" s="276" t="s">
        <v>803</v>
      </c>
      <c r="E39" s="276"/>
      <c r="F39" s="276" t="s">
        <v>1149</v>
      </c>
      <c r="G39" s="276"/>
      <c r="H39" s="276"/>
      <c r="I39" s="276"/>
      <c r="J39" s="276"/>
      <c r="K39" s="276"/>
      <c r="L39" s="276"/>
      <c r="M39" s="276"/>
      <c r="N39" s="276"/>
      <c r="O39" s="276"/>
      <c r="P39" s="276"/>
      <c r="Q39" s="276"/>
      <c r="R39" s="276"/>
      <c r="S39" s="276"/>
      <c r="T39" s="276"/>
      <c r="U39" s="276"/>
      <c r="V39" s="276"/>
      <c r="W39" s="276"/>
      <c r="X39" s="276" t="s">
        <v>1148</v>
      </c>
      <c r="Y39" s="276" t="s">
        <v>846</v>
      </c>
      <c r="Z39" s="276"/>
      <c r="AA39" s="276"/>
      <c r="AB39" s="276"/>
      <c r="AC39" s="276"/>
      <c r="AD39" s="276"/>
      <c r="AE39" s="276"/>
      <c r="AF39" s="276"/>
      <c r="AG39" s="276"/>
      <c r="AH39" s="276"/>
      <c r="AI39" s="276"/>
      <c r="AJ39" s="276"/>
      <c r="AK39" s="276">
        <v>300</v>
      </c>
      <c r="AL39" s="276">
        <v>300</v>
      </c>
      <c r="AM39" s="276">
        <v>0</v>
      </c>
      <c r="AN39" s="276"/>
      <c r="AO39" s="276"/>
      <c r="AP39" s="276" t="s">
        <v>824</v>
      </c>
      <c r="AQ39" s="276" t="s">
        <v>824</v>
      </c>
      <c r="AR39" s="276" t="s">
        <v>2624</v>
      </c>
      <c r="AS39" s="276" t="s">
        <v>2624</v>
      </c>
      <c r="AT39" s="276" t="s">
        <v>2624</v>
      </c>
      <c r="AU39" s="276"/>
      <c r="AV39" s="276"/>
      <c r="AW39" s="276"/>
      <c r="AX39" s="276"/>
      <c r="AY39" s="276"/>
      <c r="AZ39" s="276"/>
      <c r="BA39" s="276"/>
      <c r="BB39" s="276"/>
      <c r="BC39" s="276"/>
      <c r="BD39" s="276" t="s">
        <v>852</v>
      </c>
      <c r="BE39" s="276" t="s">
        <v>1150</v>
      </c>
      <c r="BF39" s="276"/>
      <c r="BG39" s="276" t="s">
        <v>1151</v>
      </c>
      <c r="BH39" s="276"/>
      <c r="BI39" s="276" t="s">
        <v>1152</v>
      </c>
      <c r="BJ39" s="276" t="s">
        <v>1153</v>
      </c>
      <c r="BK39" s="278">
        <v>44988</v>
      </c>
      <c r="BL39" s="276"/>
      <c r="BM39" s="276"/>
      <c r="BN39" s="277">
        <v>45105.487500000003</v>
      </c>
      <c r="BO39" s="276"/>
      <c r="BP39" s="276"/>
      <c r="BQ39" s="276"/>
      <c r="BR39" s="276"/>
      <c r="BS39" s="276" t="s">
        <v>1149</v>
      </c>
      <c r="BT39" s="276"/>
    </row>
    <row r="40" spans="3:72">
      <c r="C40" s="276" t="s">
        <v>1154</v>
      </c>
      <c r="D40" s="276" t="s">
        <v>803</v>
      </c>
      <c r="E40" s="276"/>
      <c r="F40" s="276" t="s">
        <v>1155</v>
      </c>
      <c r="G40" s="276"/>
      <c r="H40" s="276"/>
      <c r="I40" s="276"/>
      <c r="J40" s="276"/>
      <c r="K40" s="276"/>
      <c r="L40" s="276"/>
      <c r="M40" s="276"/>
      <c r="N40" s="276"/>
      <c r="O40" s="276"/>
      <c r="P40" s="276"/>
      <c r="Q40" s="276"/>
      <c r="R40" s="276"/>
      <c r="S40" s="276"/>
      <c r="T40" s="276"/>
      <c r="U40" s="276"/>
      <c r="V40" s="276"/>
      <c r="W40" s="276"/>
      <c r="X40" s="276" t="s">
        <v>1154</v>
      </c>
      <c r="Y40" s="276" t="s">
        <v>846</v>
      </c>
      <c r="Z40" s="276"/>
      <c r="AA40" s="276"/>
      <c r="AB40" s="276"/>
      <c r="AC40" s="276"/>
      <c r="AD40" s="276"/>
      <c r="AE40" s="276"/>
      <c r="AF40" s="276"/>
      <c r="AG40" s="276"/>
      <c r="AH40" s="276"/>
      <c r="AI40" s="276"/>
      <c r="AJ40" s="276"/>
      <c r="AK40" s="276">
        <v>1</v>
      </c>
      <c r="AL40" s="276">
        <v>0.5</v>
      </c>
      <c r="AM40" s="276">
        <v>0</v>
      </c>
      <c r="AN40" s="276"/>
      <c r="AO40" s="276"/>
      <c r="AP40" s="276" t="s">
        <v>824</v>
      </c>
      <c r="AQ40" s="276" t="s">
        <v>824</v>
      </c>
      <c r="AR40" s="276" t="s">
        <v>2623</v>
      </c>
      <c r="AS40" s="276" t="s">
        <v>2623</v>
      </c>
      <c r="AT40" s="276" t="s">
        <v>2623</v>
      </c>
      <c r="AU40" s="276"/>
      <c r="AV40" s="276"/>
      <c r="AW40" s="276"/>
      <c r="AX40" s="276"/>
      <c r="AY40" s="276"/>
      <c r="AZ40" s="276"/>
      <c r="BA40" s="276"/>
      <c r="BB40" s="276"/>
      <c r="BC40" s="276"/>
      <c r="BD40" s="276" t="s">
        <v>852</v>
      </c>
      <c r="BE40" s="276"/>
      <c r="BF40" s="276"/>
      <c r="BG40" s="276" t="s">
        <v>1156</v>
      </c>
      <c r="BH40" s="276"/>
      <c r="BI40" s="276" t="s">
        <v>999</v>
      </c>
      <c r="BJ40" s="276" t="s">
        <v>1157</v>
      </c>
      <c r="BK40" s="278">
        <v>44978</v>
      </c>
      <c r="BL40" s="276"/>
      <c r="BM40" s="276"/>
      <c r="BN40" s="277">
        <v>45105.487500000003</v>
      </c>
      <c r="BO40" s="276"/>
      <c r="BP40" s="276"/>
      <c r="BQ40" s="276"/>
      <c r="BR40" s="276"/>
      <c r="BS40" s="276" t="s">
        <v>1155</v>
      </c>
      <c r="BT40" s="276"/>
    </row>
    <row r="41" spans="3:72">
      <c r="C41" s="276" t="s">
        <v>1158</v>
      </c>
      <c r="D41" s="276" t="s">
        <v>803</v>
      </c>
      <c r="E41" s="276"/>
      <c r="F41" s="276" t="s">
        <v>1159</v>
      </c>
      <c r="G41" s="276"/>
      <c r="H41" s="276"/>
      <c r="I41" s="276"/>
      <c r="J41" s="276"/>
      <c r="K41" s="276"/>
      <c r="L41" s="276"/>
      <c r="M41" s="276"/>
      <c r="N41" s="276"/>
      <c r="O41" s="276"/>
      <c r="P41" s="276"/>
      <c r="Q41" s="276"/>
      <c r="R41" s="276"/>
      <c r="S41" s="276"/>
      <c r="T41" s="276"/>
      <c r="U41" s="276"/>
      <c r="V41" s="276"/>
      <c r="W41" s="276"/>
      <c r="X41" s="276" t="s">
        <v>1158</v>
      </c>
      <c r="Y41" s="276" t="s">
        <v>846</v>
      </c>
      <c r="Z41" s="276"/>
      <c r="AA41" s="276"/>
      <c r="AB41" s="276"/>
      <c r="AC41" s="276"/>
      <c r="AD41" s="276"/>
      <c r="AE41" s="276"/>
      <c r="AF41" s="276"/>
      <c r="AG41" s="276"/>
      <c r="AH41" s="276"/>
      <c r="AI41" s="276"/>
      <c r="AJ41" s="276"/>
      <c r="AK41" s="276">
        <v>200</v>
      </c>
      <c r="AL41" s="276">
        <v>80</v>
      </c>
      <c r="AM41" s="276">
        <v>0</v>
      </c>
      <c r="AN41" s="276"/>
      <c r="AO41" s="276"/>
      <c r="AP41" s="276" t="s">
        <v>824</v>
      </c>
      <c r="AQ41" s="276" t="s">
        <v>824</v>
      </c>
      <c r="AR41" s="276" t="s">
        <v>2625</v>
      </c>
      <c r="AS41" s="276" t="s">
        <v>2625</v>
      </c>
      <c r="AT41" s="276" t="s">
        <v>2625</v>
      </c>
      <c r="AU41" s="276"/>
      <c r="AV41" s="276"/>
      <c r="AW41" s="276"/>
      <c r="AX41" s="276"/>
      <c r="AY41" s="276"/>
      <c r="AZ41" s="276"/>
      <c r="BA41" s="276"/>
      <c r="BB41" s="276"/>
      <c r="BC41" s="276"/>
      <c r="BD41" s="276" t="s">
        <v>852</v>
      </c>
      <c r="BE41" s="276" t="s">
        <v>1160</v>
      </c>
      <c r="BF41" s="276"/>
      <c r="BG41" s="276" t="s">
        <v>1161</v>
      </c>
      <c r="BH41" s="276"/>
      <c r="BI41" s="276" t="s">
        <v>1162</v>
      </c>
      <c r="BJ41" s="276" t="s">
        <v>1163</v>
      </c>
      <c r="BK41" s="278">
        <v>44915</v>
      </c>
      <c r="BL41" s="276"/>
      <c r="BM41" s="276"/>
      <c r="BN41" s="277">
        <v>45105.488194444442</v>
      </c>
      <c r="BO41" s="276"/>
      <c r="BP41" s="276"/>
      <c r="BQ41" s="276"/>
      <c r="BR41" s="276"/>
      <c r="BS41" s="276" t="s">
        <v>1159</v>
      </c>
      <c r="BT41" s="276"/>
    </row>
    <row r="42" spans="3:72">
      <c r="C42" s="276" t="s">
        <v>1164</v>
      </c>
      <c r="D42" s="276" t="s">
        <v>803</v>
      </c>
      <c r="E42" s="276"/>
      <c r="F42" s="276" t="s">
        <v>1165</v>
      </c>
      <c r="G42" s="276"/>
      <c r="H42" s="276"/>
      <c r="I42" s="276"/>
      <c r="J42" s="276"/>
      <c r="K42" s="276"/>
      <c r="L42" s="276"/>
      <c r="M42" s="276"/>
      <c r="N42" s="276"/>
      <c r="O42" s="276"/>
      <c r="P42" s="276"/>
      <c r="Q42" s="276"/>
      <c r="R42" s="276"/>
      <c r="S42" s="276"/>
      <c r="T42" s="276"/>
      <c r="U42" s="276"/>
      <c r="V42" s="276"/>
      <c r="W42" s="276"/>
      <c r="X42" s="276" t="s">
        <v>1164</v>
      </c>
      <c r="Y42" s="276" t="s">
        <v>846</v>
      </c>
      <c r="Z42" s="276"/>
      <c r="AA42" s="276"/>
      <c r="AB42" s="276"/>
      <c r="AC42" s="276"/>
      <c r="AD42" s="276"/>
      <c r="AE42" s="276"/>
      <c r="AF42" s="276"/>
      <c r="AG42" s="276"/>
      <c r="AH42" s="276"/>
      <c r="AI42" s="276"/>
      <c r="AJ42" s="276"/>
      <c r="AK42" s="276">
        <v>28</v>
      </c>
      <c r="AL42" s="276">
        <v>28</v>
      </c>
      <c r="AM42" s="276">
        <v>0</v>
      </c>
      <c r="AN42" s="276"/>
      <c r="AO42" s="276"/>
      <c r="AP42" s="276" t="s">
        <v>824</v>
      </c>
      <c r="AQ42" s="276" t="s">
        <v>824</v>
      </c>
      <c r="AR42" s="276" t="s">
        <v>2626</v>
      </c>
      <c r="AS42" s="276" t="s">
        <v>2626</v>
      </c>
      <c r="AT42" s="276" t="s">
        <v>2626</v>
      </c>
      <c r="AU42" s="276"/>
      <c r="AV42" s="276"/>
      <c r="AW42" s="276"/>
      <c r="AX42" s="276"/>
      <c r="AY42" s="276"/>
      <c r="AZ42" s="276"/>
      <c r="BA42" s="276"/>
      <c r="BB42" s="276"/>
      <c r="BC42" s="276"/>
      <c r="BD42" s="276" t="s">
        <v>852</v>
      </c>
      <c r="BE42" s="276"/>
      <c r="BF42" s="276"/>
      <c r="BG42" s="276" t="s">
        <v>1166</v>
      </c>
      <c r="BH42" s="276"/>
      <c r="BI42" s="276" t="s">
        <v>1167</v>
      </c>
      <c r="BJ42" s="276" t="s">
        <v>1168</v>
      </c>
      <c r="BK42" s="278">
        <v>44890</v>
      </c>
      <c r="BL42" s="276"/>
      <c r="BM42" s="276"/>
      <c r="BN42" s="277">
        <v>45105.488194444442</v>
      </c>
      <c r="BO42" s="276"/>
      <c r="BP42" s="276"/>
      <c r="BQ42" s="276"/>
      <c r="BR42" s="276"/>
      <c r="BS42" s="276" t="s">
        <v>1165</v>
      </c>
      <c r="BT42" s="276"/>
    </row>
    <row r="43" spans="3:72">
      <c r="C43" s="276" t="s">
        <v>1169</v>
      </c>
      <c r="D43" s="276" t="s">
        <v>803</v>
      </c>
      <c r="E43" s="276"/>
      <c r="F43" s="276" t="s">
        <v>1170</v>
      </c>
      <c r="G43" s="276"/>
      <c r="H43" s="276"/>
      <c r="I43" s="276"/>
      <c r="J43" s="276"/>
      <c r="K43" s="276"/>
      <c r="L43" s="276"/>
      <c r="M43" s="276"/>
      <c r="N43" s="276"/>
      <c r="O43" s="276"/>
      <c r="P43" s="276"/>
      <c r="Q43" s="276"/>
      <c r="R43" s="276"/>
      <c r="S43" s="276"/>
      <c r="T43" s="276"/>
      <c r="U43" s="276"/>
      <c r="V43" s="276"/>
      <c r="W43" s="276"/>
      <c r="X43" s="276" t="s">
        <v>1169</v>
      </c>
      <c r="Y43" s="276" t="s">
        <v>846</v>
      </c>
      <c r="Z43" s="276"/>
      <c r="AA43" s="276"/>
      <c r="AB43" s="276"/>
      <c r="AC43" s="276"/>
      <c r="AD43" s="276"/>
      <c r="AE43" s="276"/>
      <c r="AF43" s="276"/>
      <c r="AG43" s="276"/>
      <c r="AH43" s="276"/>
      <c r="AI43" s="276"/>
      <c r="AJ43" s="276"/>
      <c r="AK43" s="276">
        <v>100</v>
      </c>
      <c r="AL43" s="276">
        <v>100</v>
      </c>
      <c r="AM43" s="276">
        <v>0</v>
      </c>
      <c r="AN43" s="276"/>
      <c r="AO43" s="276"/>
      <c r="AP43" s="276" t="s">
        <v>824</v>
      </c>
      <c r="AQ43" s="276" t="s">
        <v>824</v>
      </c>
      <c r="AR43" s="276" t="s">
        <v>2627</v>
      </c>
      <c r="AS43" s="276" t="s">
        <v>2627</v>
      </c>
      <c r="AT43" s="276" t="s">
        <v>2627</v>
      </c>
      <c r="AU43" s="276"/>
      <c r="AV43" s="276"/>
      <c r="AW43" s="276"/>
      <c r="AX43" s="276"/>
      <c r="AY43" s="276"/>
      <c r="AZ43" s="276"/>
      <c r="BA43" s="276"/>
      <c r="BB43" s="276"/>
      <c r="BC43" s="276"/>
      <c r="BD43" s="276" t="s">
        <v>852</v>
      </c>
      <c r="BE43" s="276"/>
      <c r="BF43" s="276"/>
      <c r="BG43" s="276" t="s">
        <v>1171</v>
      </c>
      <c r="BH43" s="276"/>
      <c r="BI43" s="276" t="s">
        <v>1172</v>
      </c>
      <c r="BJ43" s="276" t="s">
        <v>1173</v>
      </c>
      <c r="BK43" s="278">
        <v>44859</v>
      </c>
      <c r="BL43" s="276"/>
      <c r="BM43" s="276"/>
      <c r="BN43" s="277">
        <v>45105.488194444442</v>
      </c>
      <c r="BO43" s="276"/>
      <c r="BP43" s="276"/>
      <c r="BQ43" s="276"/>
      <c r="BR43" s="276"/>
      <c r="BS43" s="276" t="s">
        <v>1170</v>
      </c>
      <c r="BT43" s="276"/>
    </row>
    <row r="44" spans="3:72">
      <c r="C44" s="276" t="s">
        <v>1174</v>
      </c>
      <c r="D44" s="276" t="s">
        <v>803</v>
      </c>
      <c r="E44" s="276"/>
      <c r="F44" s="276" t="s">
        <v>1175</v>
      </c>
      <c r="G44" s="276"/>
      <c r="H44" s="276"/>
      <c r="I44" s="276"/>
      <c r="J44" s="276"/>
      <c r="K44" s="276"/>
      <c r="L44" s="276"/>
      <c r="M44" s="276"/>
      <c r="N44" s="276"/>
      <c r="O44" s="276"/>
      <c r="P44" s="276"/>
      <c r="Q44" s="276"/>
      <c r="R44" s="276"/>
      <c r="S44" s="276"/>
      <c r="T44" s="276"/>
      <c r="U44" s="276"/>
      <c r="V44" s="276"/>
      <c r="W44" s="276"/>
      <c r="X44" s="276" t="s">
        <v>1174</v>
      </c>
      <c r="Y44" s="276" t="s">
        <v>846</v>
      </c>
      <c r="Z44" s="276"/>
      <c r="AA44" s="276"/>
      <c r="AB44" s="276"/>
      <c r="AC44" s="276"/>
      <c r="AD44" s="276"/>
      <c r="AE44" s="276"/>
      <c r="AF44" s="276"/>
      <c r="AG44" s="276"/>
      <c r="AH44" s="276"/>
      <c r="AI44" s="276"/>
      <c r="AJ44" s="276"/>
      <c r="AK44" s="276"/>
      <c r="AL44" s="276"/>
      <c r="AM44" s="276">
        <v>0</v>
      </c>
      <c r="AN44" s="276"/>
      <c r="AO44" s="276"/>
      <c r="AP44" s="276" t="s">
        <v>824</v>
      </c>
      <c r="AQ44" s="276" t="s">
        <v>824</v>
      </c>
      <c r="AR44" s="276"/>
      <c r="AS44" s="276"/>
      <c r="AT44" s="276"/>
      <c r="AU44" s="276"/>
      <c r="AV44" s="276"/>
      <c r="AW44" s="276"/>
      <c r="AX44" s="276"/>
      <c r="AY44" s="276"/>
      <c r="AZ44" s="276"/>
      <c r="BA44" s="276"/>
      <c r="BB44" s="276"/>
      <c r="BC44" s="276"/>
      <c r="BD44" s="276" t="s">
        <v>830</v>
      </c>
      <c r="BE44" s="276"/>
      <c r="BF44" s="276"/>
      <c r="BG44" s="276" t="s">
        <v>1176</v>
      </c>
      <c r="BH44" s="276"/>
      <c r="BI44" s="276" t="s">
        <v>1177</v>
      </c>
      <c r="BJ44" s="276" t="s">
        <v>1178</v>
      </c>
      <c r="BK44" s="278">
        <v>44804</v>
      </c>
      <c r="BL44" s="276"/>
      <c r="BM44" s="276"/>
      <c r="BN44" s="277">
        <v>45105.488194444442</v>
      </c>
      <c r="BO44" s="276"/>
      <c r="BP44" s="276"/>
      <c r="BQ44" s="276"/>
      <c r="BR44" s="276"/>
      <c r="BS44" s="276" t="s">
        <v>1175</v>
      </c>
      <c r="BT44" s="276"/>
    </row>
    <row r="45" spans="3:72">
      <c r="C45" s="276" t="s">
        <v>1179</v>
      </c>
      <c r="D45" s="276" t="s">
        <v>803</v>
      </c>
      <c r="E45" s="276"/>
      <c r="F45" s="276" t="s">
        <v>1180</v>
      </c>
      <c r="G45" s="276"/>
      <c r="H45" s="276"/>
      <c r="I45" s="276"/>
      <c r="J45" s="276"/>
      <c r="K45" s="276"/>
      <c r="L45" s="276"/>
      <c r="M45" s="276"/>
      <c r="N45" s="276"/>
      <c r="O45" s="276"/>
      <c r="P45" s="276"/>
      <c r="Q45" s="276"/>
      <c r="R45" s="276"/>
      <c r="S45" s="276"/>
      <c r="T45" s="276"/>
      <c r="U45" s="276"/>
      <c r="V45" s="276"/>
      <c r="W45" s="276"/>
      <c r="X45" s="276" t="s">
        <v>1179</v>
      </c>
      <c r="Y45" s="276" t="s">
        <v>846</v>
      </c>
      <c r="Z45" s="276"/>
      <c r="AA45" s="276"/>
      <c r="AB45" s="276"/>
      <c r="AC45" s="276"/>
      <c r="AD45" s="276"/>
      <c r="AE45" s="276"/>
      <c r="AF45" s="276"/>
      <c r="AG45" s="276"/>
      <c r="AH45" s="276"/>
      <c r="AI45" s="276"/>
      <c r="AJ45" s="276"/>
      <c r="AK45" s="276"/>
      <c r="AL45" s="276"/>
      <c r="AM45" s="276">
        <v>0</v>
      </c>
      <c r="AN45" s="276"/>
      <c r="AO45" s="276"/>
      <c r="AP45" s="276" t="s">
        <v>824</v>
      </c>
      <c r="AQ45" s="276" t="s">
        <v>824</v>
      </c>
      <c r="AR45" s="276"/>
      <c r="AS45" s="276"/>
      <c r="AT45" s="276"/>
      <c r="AU45" s="276"/>
      <c r="AV45" s="276"/>
      <c r="AW45" s="276"/>
      <c r="AX45" s="276"/>
      <c r="AY45" s="276"/>
      <c r="AZ45" s="276"/>
      <c r="BA45" s="276"/>
      <c r="BB45" s="276"/>
      <c r="BC45" s="276"/>
      <c r="BD45" s="276" t="s">
        <v>830</v>
      </c>
      <c r="BE45" s="276"/>
      <c r="BF45" s="276"/>
      <c r="BG45" s="276" t="s">
        <v>1181</v>
      </c>
      <c r="BH45" s="276"/>
      <c r="BI45" s="276" t="s">
        <v>1182</v>
      </c>
      <c r="BJ45" s="276" t="s">
        <v>1183</v>
      </c>
      <c r="BK45" s="278">
        <v>44712</v>
      </c>
      <c r="BL45" s="276"/>
      <c r="BM45" s="276"/>
      <c r="BN45" s="277">
        <v>45105.488194444442</v>
      </c>
      <c r="BO45" s="276"/>
      <c r="BP45" s="276"/>
      <c r="BQ45" s="276"/>
      <c r="BR45" s="276"/>
      <c r="BS45" s="276" t="s">
        <v>1180</v>
      </c>
      <c r="BT45" s="276"/>
    </row>
    <row r="46" spans="3:72">
      <c r="C46" s="276" t="s">
        <v>1184</v>
      </c>
      <c r="D46" s="276" t="s">
        <v>834</v>
      </c>
      <c r="E46" s="276" t="s">
        <v>1486</v>
      </c>
      <c r="F46" s="276" t="s">
        <v>1185</v>
      </c>
      <c r="G46" s="276" t="s">
        <v>1184</v>
      </c>
      <c r="H46" s="276" t="s">
        <v>455</v>
      </c>
      <c r="I46" s="276" t="s">
        <v>925</v>
      </c>
      <c r="J46" s="276" t="s">
        <v>1186</v>
      </c>
      <c r="K46" s="276" t="s">
        <v>1187</v>
      </c>
      <c r="L46" s="276" t="s">
        <v>1188</v>
      </c>
      <c r="M46" s="276" t="s">
        <v>839</v>
      </c>
      <c r="N46" s="276" t="s">
        <v>1189</v>
      </c>
      <c r="O46" s="276" t="s">
        <v>841</v>
      </c>
      <c r="P46" s="276" t="s">
        <v>809</v>
      </c>
      <c r="Q46" s="276"/>
      <c r="R46" s="276" t="s">
        <v>1190</v>
      </c>
      <c r="S46" s="276" t="s">
        <v>811</v>
      </c>
      <c r="T46" s="276" t="s">
        <v>844</v>
      </c>
      <c r="U46" s="276" t="s">
        <v>882</v>
      </c>
      <c r="V46" s="276" t="s">
        <v>1498</v>
      </c>
      <c r="W46" s="276" t="s">
        <v>1491</v>
      </c>
      <c r="X46" s="276" t="s">
        <v>1191</v>
      </c>
      <c r="Y46" s="276" t="s">
        <v>846</v>
      </c>
      <c r="Z46" s="276"/>
      <c r="AA46" s="276"/>
      <c r="AB46" s="276"/>
      <c r="AC46" s="276" t="s">
        <v>1661</v>
      </c>
      <c r="AD46" s="276" t="s">
        <v>847</v>
      </c>
      <c r="AE46" s="276" t="s">
        <v>862</v>
      </c>
      <c r="AF46" s="276" t="s">
        <v>849</v>
      </c>
      <c r="AG46" s="276" t="s">
        <v>849</v>
      </c>
      <c r="AH46" s="276"/>
      <c r="AI46" s="276" t="s">
        <v>849</v>
      </c>
      <c r="AJ46" s="276"/>
      <c r="AK46" s="276">
        <v>20</v>
      </c>
      <c r="AL46" s="276">
        <v>14</v>
      </c>
      <c r="AM46" s="276">
        <v>1</v>
      </c>
      <c r="AN46" s="276" t="s">
        <v>455</v>
      </c>
      <c r="AO46" s="276" t="s">
        <v>455</v>
      </c>
      <c r="AP46" s="276" t="s">
        <v>1122</v>
      </c>
      <c r="AQ46" s="276" t="s">
        <v>824</v>
      </c>
      <c r="AR46" s="276" t="s">
        <v>2628</v>
      </c>
      <c r="AS46" s="276" t="s">
        <v>2628</v>
      </c>
      <c r="AT46" s="276" t="s">
        <v>2628</v>
      </c>
      <c r="AU46" s="276"/>
      <c r="AV46" s="277">
        <v>45113.830555555556</v>
      </c>
      <c r="AW46" s="276" t="s">
        <v>1058</v>
      </c>
      <c r="AX46" s="276" t="s">
        <v>872</v>
      </c>
      <c r="AY46" s="276"/>
      <c r="AZ46" s="276"/>
      <c r="BA46" s="276" t="s">
        <v>850</v>
      </c>
      <c r="BB46" s="276" t="s">
        <v>945</v>
      </c>
      <c r="BC46" s="276"/>
      <c r="BD46" s="276" t="s">
        <v>830</v>
      </c>
      <c r="BE46" s="276" t="s">
        <v>1192</v>
      </c>
      <c r="BF46" s="276"/>
      <c r="BG46" s="276"/>
      <c r="BH46" s="276"/>
      <c r="BI46" s="276"/>
      <c r="BJ46" s="276"/>
      <c r="BK46" s="276"/>
      <c r="BL46" s="276"/>
      <c r="BM46" s="276"/>
      <c r="BN46" s="277">
        <v>45112.78402777778</v>
      </c>
      <c r="BO46" s="278">
        <v>45112</v>
      </c>
      <c r="BP46" s="276" t="s">
        <v>1888</v>
      </c>
      <c r="BQ46" s="276"/>
      <c r="BR46" s="276"/>
      <c r="BS46" s="276" t="s">
        <v>1185</v>
      </c>
      <c r="BT46" s="276"/>
    </row>
    <row r="47" spans="3:72">
      <c r="C47" s="276" t="s">
        <v>1193</v>
      </c>
      <c r="D47" s="276" t="s">
        <v>856</v>
      </c>
      <c r="E47" s="276" t="s">
        <v>1470</v>
      </c>
      <c r="F47" s="276" t="s">
        <v>1194</v>
      </c>
      <c r="G47" s="276"/>
      <c r="H47" s="276" t="s">
        <v>851</v>
      </c>
      <c r="I47" s="276" t="s">
        <v>11</v>
      </c>
      <c r="J47" s="276" t="s">
        <v>1195</v>
      </c>
      <c r="K47" s="276" t="s">
        <v>272</v>
      </c>
      <c r="L47" s="276" t="s">
        <v>1196</v>
      </c>
      <c r="M47" s="276" t="s">
        <v>839</v>
      </c>
      <c r="N47" s="276" t="s">
        <v>890</v>
      </c>
      <c r="O47" s="276" t="s">
        <v>841</v>
      </c>
      <c r="P47" s="276" t="s">
        <v>1010</v>
      </c>
      <c r="Q47" s="276"/>
      <c r="R47" s="276" t="s">
        <v>1010</v>
      </c>
      <c r="S47" s="276" t="s">
        <v>811</v>
      </c>
      <c r="T47" s="276" t="s">
        <v>1010</v>
      </c>
      <c r="U47" s="276" t="s">
        <v>1889</v>
      </c>
      <c r="V47" s="276" t="s">
        <v>1499</v>
      </c>
      <c r="W47" s="276" t="s">
        <v>1475</v>
      </c>
      <c r="X47" s="276" t="s">
        <v>1193</v>
      </c>
      <c r="Y47" s="276" t="s">
        <v>846</v>
      </c>
      <c r="Z47" s="276" t="s">
        <v>851</v>
      </c>
      <c r="AA47" s="276"/>
      <c r="AB47" s="276"/>
      <c r="AC47" s="276" t="s">
        <v>1661</v>
      </c>
      <c r="AD47" s="276" t="s">
        <v>816</v>
      </c>
      <c r="AE47" s="276" t="s">
        <v>817</v>
      </c>
      <c r="AF47" s="276" t="s">
        <v>851</v>
      </c>
      <c r="AG47" s="276" t="s">
        <v>851</v>
      </c>
      <c r="AH47" s="276"/>
      <c r="AI47" s="276" t="s">
        <v>851</v>
      </c>
      <c r="AJ47" s="276"/>
      <c r="AK47" s="276"/>
      <c r="AL47" s="276"/>
      <c r="AM47" s="276">
        <v>0</v>
      </c>
      <c r="AN47" s="276" t="s">
        <v>851</v>
      </c>
      <c r="AO47" s="276" t="s">
        <v>851</v>
      </c>
      <c r="AP47" s="276" t="s">
        <v>824</v>
      </c>
      <c r="AQ47" s="276" t="s">
        <v>824</v>
      </c>
      <c r="AR47" s="276"/>
      <c r="AS47" s="276"/>
      <c r="AT47" s="276"/>
      <c r="AU47" s="276"/>
      <c r="AV47" s="276"/>
      <c r="AW47" s="276" t="s">
        <v>1096</v>
      </c>
      <c r="AX47" s="276" t="s">
        <v>851</v>
      </c>
      <c r="AY47" s="276"/>
      <c r="AZ47" s="276"/>
      <c r="BA47" s="276" t="s">
        <v>851</v>
      </c>
      <c r="BB47" s="276" t="s">
        <v>851</v>
      </c>
      <c r="BC47" s="276"/>
      <c r="BD47" s="276" t="s">
        <v>851</v>
      </c>
      <c r="BE47" s="276" t="s">
        <v>851</v>
      </c>
      <c r="BF47" s="276" t="s">
        <v>1197</v>
      </c>
      <c r="BG47" s="276"/>
      <c r="BH47" s="276"/>
      <c r="BI47" s="276"/>
      <c r="BJ47" s="276"/>
      <c r="BK47" s="276"/>
      <c r="BL47" s="276"/>
      <c r="BM47" s="276"/>
      <c r="BN47" s="277">
        <v>45113.813194444447</v>
      </c>
      <c r="BO47" s="278">
        <v>45113</v>
      </c>
      <c r="BP47" s="276" t="s">
        <v>1890</v>
      </c>
      <c r="BQ47" s="276"/>
      <c r="BR47" s="276"/>
      <c r="BS47" s="276" t="s">
        <v>1194</v>
      </c>
      <c r="BT47" s="276"/>
    </row>
    <row r="48" spans="3:72">
      <c r="C48" s="276" t="s">
        <v>1198</v>
      </c>
      <c r="D48" s="276" t="s">
        <v>834</v>
      </c>
      <c r="E48" s="276" t="s">
        <v>1470</v>
      </c>
      <c r="F48" s="276" t="s">
        <v>1500</v>
      </c>
      <c r="G48" s="276" t="s">
        <v>1198</v>
      </c>
      <c r="H48" s="276" t="s">
        <v>455</v>
      </c>
      <c r="I48" s="276" t="s">
        <v>925</v>
      </c>
      <c r="J48" s="276" t="s">
        <v>1199</v>
      </c>
      <c r="K48" s="276" t="s">
        <v>260</v>
      </c>
      <c r="L48" s="276" t="s">
        <v>1200</v>
      </c>
      <c r="M48" s="276" t="s">
        <v>839</v>
      </c>
      <c r="N48" s="276" t="s">
        <v>1201</v>
      </c>
      <c r="O48" s="276" t="s">
        <v>841</v>
      </c>
      <c r="P48" s="276" t="s">
        <v>809</v>
      </c>
      <c r="Q48" s="276"/>
      <c r="R48" s="276" t="s">
        <v>810</v>
      </c>
      <c r="S48" s="276" t="s">
        <v>1202</v>
      </c>
      <c r="T48" s="276" t="s">
        <v>1010</v>
      </c>
      <c r="U48" s="276" t="s">
        <v>1891</v>
      </c>
      <c r="V48" s="276" t="s">
        <v>1499</v>
      </c>
      <c r="W48" s="276" t="s">
        <v>1475</v>
      </c>
      <c r="X48" s="276" t="s">
        <v>1203</v>
      </c>
      <c r="Y48" s="276" t="s">
        <v>846</v>
      </c>
      <c r="Z48" s="276" t="s">
        <v>814</v>
      </c>
      <c r="AA48" s="276" t="s">
        <v>815</v>
      </c>
      <c r="AB48" s="276"/>
      <c r="AC48" s="276"/>
      <c r="AD48" s="276" t="s">
        <v>847</v>
      </c>
      <c r="AE48" s="276" t="s">
        <v>848</v>
      </c>
      <c r="AF48" s="276" t="s">
        <v>907</v>
      </c>
      <c r="AG48" s="276" t="s">
        <v>1204</v>
      </c>
      <c r="AH48" s="276"/>
      <c r="AI48" s="276" t="s">
        <v>820</v>
      </c>
      <c r="AJ48" s="276"/>
      <c r="AK48" s="276">
        <v>810</v>
      </c>
      <c r="AL48" s="276">
        <v>350</v>
      </c>
      <c r="AM48" s="276">
        <v>1</v>
      </c>
      <c r="AN48" s="276" t="s">
        <v>455</v>
      </c>
      <c r="AO48" s="276" t="s">
        <v>455</v>
      </c>
      <c r="AP48" s="276" t="s">
        <v>824</v>
      </c>
      <c r="AQ48" s="276" t="s">
        <v>824</v>
      </c>
      <c r="AR48" s="276" t="s">
        <v>2629</v>
      </c>
      <c r="AS48" s="276" t="s">
        <v>2629</v>
      </c>
      <c r="AT48" s="276" t="s">
        <v>2629</v>
      </c>
      <c r="AU48" s="276"/>
      <c r="AV48" s="277">
        <v>45119.934027777781</v>
      </c>
      <c r="AW48" s="276" t="s">
        <v>826</v>
      </c>
      <c r="AX48" s="276" t="s">
        <v>872</v>
      </c>
      <c r="AY48" s="276"/>
      <c r="AZ48" s="276"/>
      <c r="BA48" s="276" t="s">
        <v>850</v>
      </c>
      <c r="BB48" s="276" t="s">
        <v>945</v>
      </c>
      <c r="BC48" s="276"/>
      <c r="BD48" s="276" t="s">
        <v>852</v>
      </c>
      <c r="BE48" s="276" t="s">
        <v>1205</v>
      </c>
      <c r="BF48" s="276"/>
      <c r="BG48" s="276"/>
      <c r="BH48" s="276"/>
      <c r="BI48" s="276"/>
      <c r="BJ48" s="276"/>
      <c r="BK48" s="276"/>
      <c r="BL48" s="276"/>
      <c r="BM48" s="276"/>
      <c r="BN48" s="277">
        <v>45113.815972222219</v>
      </c>
      <c r="BO48" s="278">
        <v>45113</v>
      </c>
      <c r="BP48" s="276"/>
      <c r="BQ48" s="276"/>
      <c r="BR48" s="276"/>
      <c r="BS48" s="276" t="s">
        <v>1501</v>
      </c>
      <c r="BT48" s="276"/>
    </row>
    <row r="49" spans="3:72">
      <c r="C49" s="276" t="s">
        <v>1206</v>
      </c>
      <c r="D49" s="276" t="s">
        <v>834</v>
      </c>
      <c r="E49" s="276" t="s">
        <v>1486</v>
      </c>
      <c r="F49" s="276" t="s">
        <v>1502</v>
      </c>
      <c r="G49" s="276" t="s">
        <v>1207</v>
      </c>
      <c r="H49" s="276" t="s">
        <v>455</v>
      </c>
      <c r="I49" s="276" t="s">
        <v>11</v>
      </c>
      <c r="J49" s="276" t="s">
        <v>1208</v>
      </c>
      <c r="K49" s="276" t="s">
        <v>1209</v>
      </c>
      <c r="L49" s="276" t="s">
        <v>1210</v>
      </c>
      <c r="M49" s="276" t="s">
        <v>839</v>
      </c>
      <c r="N49" s="276" t="s">
        <v>867</v>
      </c>
      <c r="O49" s="276" t="s">
        <v>841</v>
      </c>
      <c r="P49" s="276" t="s">
        <v>809</v>
      </c>
      <c r="Q49" s="276"/>
      <c r="R49" s="276" t="s">
        <v>1190</v>
      </c>
      <c r="S49" s="276" t="s">
        <v>811</v>
      </c>
      <c r="T49" s="276" t="s">
        <v>1211</v>
      </c>
      <c r="U49" s="276" t="s">
        <v>882</v>
      </c>
      <c r="V49" s="276" t="s">
        <v>1503</v>
      </c>
      <c r="W49" s="276" t="s">
        <v>1472</v>
      </c>
      <c r="X49" s="276" t="s">
        <v>1212</v>
      </c>
      <c r="Y49" s="276" t="s">
        <v>1453</v>
      </c>
      <c r="Z49" s="276" t="s">
        <v>941</v>
      </c>
      <c r="AA49" s="276" t="s">
        <v>815</v>
      </c>
      <c r="AB49" s="276"/>
      <c r="AC49" s="276"/>
      <c r="AD49" s="276" t="s">
        <v>847</v>
      </c>
      <c r="AE49" s="276" t="s">
        <v>848</v>
      </c>
      <c r="AF49" s="276" t="s">
        <v>907</v>
      </c>
      <c r="AG49" s="276" t="s">
        <v>1213</v>
      </c>
      <c r="AH49" s="276"/>
      <c r="AI49" s="276" t="s">
        <v>881</v>
      </c>
      <c r="AJ49" s="276"/>
      <c r="AK49" s="276">
        <v>10</v>
      </c>
      <c r="AL49" s="276">
        <v>0.2</v>
      </c>
      <c r="AM49" s="276">
        <v>1</v>
      </c>
      <c r="AN49" s="276" t="s">
        <v>455</v>
      </c>
      <c r="AO49" s="276" t="s">
        <v>1214</v>
      </c>
      <c r="AP49" s="276" t="s">
        <v>824</v>
      </c>
      <c r="AQ49" s="276" t="s">
        <v>824</v>
      </c>
      <c r="AR49" s="276" t="s">
        <v>2630</v>
      </c>
      <c r="AS49" s="276" t="s">
        <v>2630</v>
      </c>
      <c r="AT49" s="276" t="s">
        <v>2630</v>
      </c>
      <c r="AU49" s="276"/>
      <c r="AV49" s="277">
        <v>45119.041666666664</v>
      </c>
      <c r="AW49" s="276" t="s">
        <v>826</v>
      </c>
      <c r="AX49" s="276" t="s">
        <v>872</v>
      </c>
      <c r="AY49" s="276"/>
      <c r="AZ49" s="276"/>
      <c r="BA49" s="276" t="s">
        <v>1215</v>
      </c>
      <c r="BB49" s="276" t="s">
        <v>1216</v>
      </c>
      <c r="BC49" s="276"/>
      <c r="BD49" s="276" t="s">
        <v>830</v>
      </c>
      <c r="BE49" s="276" t="s">
        <v>844</v>
      </c>
      <c r="BF49" s="276"/>
      <c r="BG49" s="276"/>
      <c r="BH49" s="276"/>
      <c r="BI49" s="276"/>
      <c r="BJ49" s="276"/>
      <c r="BK49" s="276"/>
      <c r="BL49" s="276"/>
      <c r="BM49" s="276"/>
      <c r="BN49" s="277">
        <v>45114.638888888891</v>
      </c>
      <c r="BO49" s="278">
        <v>45114</v>
      </c>
      <c r="BP49" s="276"/>
      <c r="BQ49" s="276"/>
      <c r="BR49" s="276"/>
      <c r="BS49" s="276" t="s">
        <v>1504</v>
      </c>
      <c r="BT49" s="276"/>
    </row>
    <row r="50" spans="3:72">
      <c r="C50" s="276" t="s">
        <v>1217</v>
      </c>
      <c r="D50" s="276" t="s">
        <v>834</v>
      </c>
      <c r="E50" s="276" t="s">
        <v>1470</v>
      </c>
      <c r="F50" s="276" t="s">
        <v>1022</v>
      </c>
      <c r="G50" s="276" t="s">
        <v>1023</v>
      </c>
      <c r="H50" s="276" t="s">
        <v>1024</v>
      </c>
      <c r="I50" s="276" t="s">
        <v>11</v>
      </c>
      <c r="J50" s="276" t="s">
        <v>1218</v>
      </c>
      <c r="K50" s="276"/>
      <c r="L50" s="263">
        <v>45118</v>
      </c>
      <c r="M50" s="276" t="s">
        <v>839</v>
      </c>
      <c r="N50" s="276" t="s">
        <v>1010</v>
      </c>
      <c r="O50" s="276" t="s">
        <v>841</v>
      </c>
      <c r="P50" s="276" t="s">
        <v>809</v>
      </c>
      <c r="Q50" s="276"/>
      <c r="R50" s="276" t="s">
        <v>810</v>
      </c>
      <c r="S50" s="276" t="s">
        <v>811</v>
      </c>
      <c r="T50" s="276" t="s">
        <v>1010</v>
      </c>
      <c r="U50" s="276" t="s">
        <v>1870</v>
      </c>
      <c r="V50" s="276" t="s">
        <v>1471</v>
      </c>
      <c r="W50" s="276" t="s">
        <v>1472</v>
      </c>
      <c r="X50" s="276" t="s">
        <v>1027</v>
      </c>
      <c r="Y50" s="276" t="s">
        <v>846</v>
      </c>
      <c r="Z50" s="276"/>
      <c r="AA50" s="276"/>
      <c r="AB50" s="276"/>
      <c r="AC50" s="276"/>
      <c r="AD50" s="276" t="s">
        <v>847</v>
      </c>
      <c r="AE50" s="276" t="s">
        <v>848</v>
      </c>
      <c r="AF50" s="276" t="s">
        <v>907</v>
      </c>
      <c r="AG50" s="276" t="s">
        <v>1219</v>
      </c>
      <c r="AH50" s="276"/>
      <c r="AI50" s="276" t="s">
        <v>881</v>
      </c>
      <c r="AJ50" s="276"/>
      <c r="AK50" s="276">
        <v>5</v>
      </c>
      <c r="AL50" s="276">
        <v>1.5</v>
      </c>
      <c r="AM50" s="276">
        <v>2</v>
      </c>
      <c r="AN50" s="276" t="s">
        <v>455</v>
      </c>
      <c r="AO50" s="276" t="s">
        <v>455</v>
      </c>
      <c r="AP50" s="276" t="s">
        <v>824</v>
      </c>
      <c r="AQ50" s="276" t="s">
        <v>824</v>
      </c>
      <c r="AR50" s="276" t="s">
        <v>2631</v>
      </c>
      <c r="AS50" s="276" t="s">
        <v>2631</v>
      </c>
      <c r="AT50" s="276" t="s">
        <v>2631</v>
      </c>
      <c r="AU50" s="276"/>
      <c r="AV50" s="277">
        <v>45118.864583333336</v>
      </c>
      <c r="AW50" s="276" t="s">
        <v>826</v>
      </c>
      <c r="AX50" s="276" t="s">
        <v>953</v>
      </c>
      <c r="AY50" s="276"/>
      <c r="AZ50" s="276"/>
      <c r="BA50" s="276" t="s">
        <v>850</v>
      </c>
      <c r="BB50" s="276" t="s">
        <v>1220</v>
      </c>
      <c r="BC50" s="276"/>
      <c r="BD50" s="276" t="s">
        <v>830</v>
      </c>
      <c r="BE50" s="276" t="s">
        <v>844</v>
      </c>
      <c r="BF50" s="276"/>
      <c r="BG50" s="276"/>
      <c r="BH50" s="276"/>
      <c r="BI50" s="276"/>
      <c r="BJ50" s="276"/>
      <c r="BK50" s="276"/>
      <c r="BL50" s="276"/>
      <c r="BM50" s="276"/>
      <c r="BN50" s="277">
        <v>45117.4</v>
      </c>
      <c r="BO50" s="278">
        <v>45117</v>
      </c>
      <c r="BP50" s="276"/>
      <c r="BQ50" s="276"/>
      <c r="BR50" s="276"/>
      <c r="BS50" s="276" t="s">
        <v>1022</v>
      </c>
      <c r="BT50" s="276"/>
    </row>
    <row r="51" spans="3:72">
      <c r="C51" s="276" t="s">
        <v>1221</v>
      </c>
      <c r="D51" s="276" t="s">
        <v>1442</v>
      </c>
      <c r="E51" s="276" t="s">
        <v>1470</v>
      </c>
      <c r="F51" s="276" t="s">
        <v>1047</v>
      </c>
      <c r="G51" s="276" t="s">
        <v>1048</v>
      </c>
      <c r="H51" s="276" t="s">
        <v>1049</v>
      </c>
      <c r="I51" s="276" t="s">
        <v>11</v>
      </c>
      <c r="J51" s="276" t="s">
        <v>2644</v>
      </c>
      <c r="K51" s="276" t="s">
        <v>260</v>
      </c>
      <c r="L51" s="276" t="s">
        <v>2645</v>
      </c>
      <c r="M51" s="276" t="s">
        <v>806</v>
      </c>
      <c r="N51" s="276" t="s">
        <v>867</v>
      </c>
      <c r="O51" s="276" t="s">
        <v>868</v>
      </c>
      <c r="P51" s="276" t="s">
        <v>860</v>
      </c>
      <c r="Q51" s="276"/>
      <c r="R51" s="276" t="s">
        <v>1016</v>
      </c>
      <c r="S51" s="276" t="s">
        <v>1010</v>
      </c>
      <c r="T51" s="276" t="s">
        <v>1010</v>
      </c>
      <c r="U51" s="276" t="s">
        <v>1870</v>
      </c>
      <c r="V51" s="276" t="s">
        <v>1485</v>
      </c>
      <c r="W51" s="276" t="s">
        <v>1472</v>
      </c>
      <c r="X51" s="276" t="s">
        <v>293</v>
      </c>
      <c r="Y51" s="276" t="s">
        <v>846</v>
      </c>
      <c r="Z51" s="276"/>
      <c r="AA51" s="276"/>
      <c r="AB51" s="276" t="s">
        <v>1880</v>
      </c>
      <c r="AC51" s="276"/>
      <c r="AD51" s="276" t="s">
        <v>847</v>
      </c>
      <c r="AE51" s="276" t="s">
        <v>817</v>
      </c>
      <c r="AF51" s="276" t="s">
        <v>851</v>
      </c>
      <c r="AG51" s="276" t="s">
        <v>851</v>
      </c>
      <c r="AH51" s="276"/>
      <c r="AI51" s="276" t="s">
        <v>851</v>
      </c>
      <c r="AJ51" s="276" t="s">
        <v>1095</v>
      </c>
      <c r="AK51" s="276"/>
      <c r="AL51" s="276"/>
      <c r="AM51" s="276">
        <v>3</v>
      </c>
      <c r="AN51" s="276" t="s">
        <v>1612</v>
      </c>
      <c r="AO51" s="276" t="s">
        <v>851</v>
      </c>
      <c r="AP51" s="276" t="s">
        <v>824</v>
      </c>
      <c r="AQ51" s="276" t="s">
        <v>893</v>
      </c>
      <c r="AR51" s="276"/>
      <c r="AS51" s="276"/>
      <c r="AT51" s="276"/>
      <c r="AU51" s="276" t="s">
        <v>825</v>
      </c>
      <c r="AV51" s="276"/>
      <c r="AW51" s="276" t="s">
        <v>1096</v>
      </c>
      <c r="AX51" s="276" t="s">
        <v>851</v>
      </c>
      <c r="AY51" s="276"/>
      <c r="AZ51" s="276"/>
      <c r="BA51" s="276" t="s">
        <v>851</v>
      </c>
      <c r="BB51" s="276" t="s">
        <v>851</v>
      </c>
      <c r="BC51" s="276"/>
      <c r="BD51" s="276" t="s">
        <v>851</v>
      </c>
      <c r="BE51" s="276" t="s">
        <v>851</v>
      </c>
      <c r="BF51" s="276"/>
      <c r="BG51" s="276"/>
      <c r="BH51" s="276"/>
      <c r="BI51" s="276"/>
      <c r="BJ51" s="276"/>
      <c r="BK51" s="276"/>
      <c r="BL51" s="276"/>
      <c r="BM51" s="276"/>
      <c r="BN51" s="277">
        <v>45117.425000000003</v>
      </c>
      <c r="BO51" s="278">
        <v>45117</v>
      </c>
      <c r="BP51" s="276"/>
      <c r="BQ51" s="276"/>
      <c r="BR51" s="276"/>
      <c r="BS51" s="276" t="s">
        <v>1047</v>
      </c>
      <c r="BT51" s="276"/>
    </row>
    <row r="52" spans="3:72">
      <c r="C52" s="276" t="s">
        <v>1222</v>
      </c>
      <c r="D52" s="276" t="s">
        <v>834</v>
      </c>
      <c r="E52" s="276" t="s">
        <v>1470</v>
      </c>
      <c r="F52" s="276" t="s">
        <v>1223</v>
      </c>
      <c r="G52" s="276" t="s">
        <v>1224</v>
      </c>
      <c r="H52" s="276" t="s">
        <v>1225</v>
      </c>
      <c r="I52" s="276" t="s">
        <v>1226</v>
      </c>
      <c r="J52" s="276" t="s">
        <v>1227</v>
      </c>
      <c r="K52" s="276" t="s">
        <v>1228</v>
      </c>
      <c r="L52" s="276" t="s">
        <v>1229</v>
      </c>
      <c r="M52" s="276" t="s">
        <v>1230</v>
      </c>
      <c r="N52" s="276" t="s">
        <v>927</v>
      </c>
      <c r="O52" s="276" t="s">
        <v>841</v>
      </c>
      <c r="P52" s="276" t="s">
        <v>809</v>
      </c>
      <c r="Q52" s="276"/>
      <c r="R52" s="276" t="s">
        <v>810</v>
      </c>
      <c r="S52" s="276" t="s">
        <v>1202</v>
      </c>
      <c r="T52" s="276"/>
      <c r="U52" s="276" t="s">
        <v>1891</v>
      </c>
      <c r="V52" s="276" t="s">
        <v>1499</v>
      </c>
      <c r="W52" s="276" t="s">
        <v>1475</v>
      </c>
      <c r="X52" s="276" t="s">
        <v>1231</v>
      </c>
      <c r="Y52" s="276" t="s">
        <v>846</v>
      </c>
      <c r="Z52" s="276"/>
      <c r="AA52" s="276"/>
      <c r="AB52" s="276"/>
      <c r="AC52" s="276"/>
      <c r="AD52" s="276" t="s">
        <v>847</v>
      </c>
      <c r="AE52" s="276" t="s">
        <v>848</v>
      </c>
      <c r="AF52" s="276" t="s">
        <v>818</v>
      </c>
      <c r="AG52" s="276" t="s">
        <v>1232</v>
      </c>
      <c r="AH52" s="276"/>
      <c r="AI52" s="276" t="s">
        <v>820</v>
      </c>
      <c r="AJ52" s="276" t="s">
        <v>1233</v>
      </c>
      <c r="AK52" s="276">
        <v>12675</v>
      </c>
      <c r="AL52" s="276">
        <v>5900</v>
      </c>
      <c r="AM52" s="276">
        <v>1</v>
      </c>
      <c r="AN52" s="276" t="s">
        <v>455</v>
      </c>
      <c r="AO52" s="276" t="s">
        <v>455</v>
      </c>
      <c r="AP52" s="276" t="s">
        <v>824</v>
      </c>
      <c r="AQ52" s="276" t="s">
        <v>824</v>
      </c>
      <c r="AR52" s="276" t="s">
        <v>2632</v>
      </c>
      <c r="AS52" s="276" t="s">
        <v>2632</v>
      </c>
      <c r="AT52" s="276" t="s">
        <v>2632</v>
      </c>
      <c r="AU52" s="276"/>
      <c r="AV52" s="277">
        <v>45160.909722222219</v>
      </c>
      <c r="AW52" s="276" t="s">
        <v>826</v>
      </c>
      <c r="AX52" s="276" t="s">
        <v>931</v>
      </c>
      <c r="AY52" s="276"/>
      <c r="AZ52" s="276"/>
      <c r="BA52" s="276" t="s">
        <v>850</v>
      </c>
      <c r="BB52" s="276" t="s">
        <v>945</v>
      </c>
      <c r="BC52" s="276" t="s">
        <v>1884</v>
      </c>
      <c r="BD52" s="276" t="s">
        <v>852</v>
      </c>
      <c r="BE52" s="276" t="s">
        <v>1234</v>
      </c>
      <c r="BF52" s="276"/>
      <c r="BG52" s="276"/>
      <c r="BH52" s="276"/>
      <c r="BI52" s="276"/>
      <c r="BJ52" s="276"/>
      <c r="BK52" s="276"/>
      <c r="BL52" s="276"/>
      <c r="BM52" s="276"/>
      <c r="BN52" s="277">
        <v>45117.589583333334</v>
      </c>
      <c r="BO52" s="278">
        <v>45117</v>
      </c>
      <c r="BP52" s="276"/>
      <c r="BQ52" s="276"/>
      <c r="BR52" s="276"/>
      <c r="BS52" s="276" t="s">
        <v>1223</v>
      </c>
      <c r="BT52" s="276"/>
    </row>
    <row r="53" spans="3:72">
      <c r="C53" s="276" t="s">
        <v>1235</v>
      </c>
      <c r="D53" s="276" t="s">
        <v>834</v>
      </c>
      <c r="E53" s="276" t="s">
        <v>1492</v>
      </c>
      <c r="F53" s="276" t="s">
        <v>1505</v>
      </c>
      <c r="G53" s="276" t="s">
        <v>1236</v>
      </c>
      <c r="H53" s="276" t="s">
        <v>1237</v>
      </c>
      <c r="I53" s="276" t="s">
        <v>925</v>
      </c>
      <c r="J53" s="276" t="s">
        <v>1238</v>
      </c>
      <c r="K53" s="276" t="s">
        <v>660</v>
      </c>
      <c r="L53" s="276" t="s">
        <v>1239</v>
      </c>
      <c r="M53" s="276" t="s">
        <v>839</v>
      </c>
      <c r="N53" s="276" t="s">
        <v>1240</v>
      </c>
      <c r="O53" s="276" t="s">
        <v>841</v>
      </c>
      <c r="P53" s="276" t="s">
        <v>809</v>
      </c>
      <c r="Q53" s="276"/>
      <c r="R53" s="276" t="s">
        <v>810</v>
      </c>
      <c r="S53" s="276" t="s">
        <v>1202</v>
      </c>
      <c r="T53" s="276" t="s">
        <v>844</v>
      </c>
      <c r="U53" s="276" t="s">
        <v>1892</v>
      </c>
      <c r="V53" s="276" t="s">
        <v>1506</v>
      </c>
      <c r="W53" s="276" t="s">
        <v>1491</v>
      </c>
      <c r="X53" s="276" t="s">
        <v>1241</v>
      </c>
      <c r="Y53" s="276" t="s">
        <v>846</v>
      </c>
      <c r="Z53" s="276" t="s">
        <v>814</v>
      </c>
      <c r="AA53" s="276" t="s">
        <v>815</v>
      </c>
      <c r="AB53" s="276"/>
      <c r="AC53" s="276"/>
      <c r="AD53" s="276" t="s">
        <v>847</v>
      </c>
      <c r="AE53" s="276" t="s">
        <v>848</v>
      </c>
      <c r="AF53" s="276" t="s">
        <v>849</v>
      </c>
      <c r="AG53" s="276" t="s">
        <v>849</v>
      </c>
      <c r="AH53" s="276"/>
      <c r="AI53" s="276" t="s">
        <v>849</v>
      </c>
      <c r="AJ53" s="276"/>
      <c r="AK53" s="276">
        <v>30</v>
      </c>
      <c r="AL53" s="276">
        <v>0</v>
      </c>
      <c r="AM53" s="276">
        <v>1</v>
      </c>
      <c r="AN53" s="276" t="s">
        <v>455</v>
      </c>
      <c r="AO53" s="276" t="s">
        <v>455</v>
      </c>
      <c r="AP53" s="276" t="s">
        <v>1122</v>
      </c>
      <c r="AQ53" s="276" t="s">
        <v>824</v>
      </c>
      <c r="AR53" s="276" t="s">
        <v>2633</v>
      </c>
      <c r="AS53" s="276"/>
      <c r="AT53" s="276"/>
      <c r="AU53" s="276"/>
      <c r="AV53" s="277">
        <v>45127.8125</v>
      </c>
      <c r="AW53" s="276" t="s">
        <v>1242</v>
      </c>
      <c r="AX53" s="276" t="s">
        <v>872</v>
      </c>
      <c r="AY53" s="276"/>
      <c r="AZ53" s="276"/>
      <c r="BA53" s="276" t="s">
        <v>850</v>
      </c>
      <c r="BB53" s="276" t="s">
        <v>945</v>
      </c>
      <c r="BC53" s="276"/>
      <c r="BD53" s="276" t="s">
        <v>852</v>
      </c>
      <c r="BE53" s="276" t="s">
        <v>844</v>
      </c>
      <c r="BF53" s="276"/>
      <c r="BG53" s="276"/>
      <c r="BH53" s="276"/>
      <c r="BI53" s="276"/>
      <c r="BJ53" s="276"/>
      <c r="BK53" s="276"/>
      <c r="BL53" s="276"/>
      <c r="BM53" s="276"/>
      <c r="BN53" s="277">
        <v>45120.823611111111</v>
      </c>
      <c r="BO53" s="278">
        <v>45120</v>
      </c>
      <c r="BP53" s="276"/>
      <c r="BQ53" s="276"/>
      <c r="BR53" s="276"/>
      <c r="BS53" s="276" t="s">
        <v>1507</v>
      </c>
      <c r="BT53" s="276"/>
    </row>
    <row r="54" spans="3:72">
      <c r="C54" s="276" t="s">
        <v>1243</v>
      </c>
      <c r="D54" s="276" t="s">
        <v>834</v>
      </c>
      <c r="E54" s="276" t="s">
        <v>1492</v>
      </c>
      <c r="F54" s="276" t="s">
        <v>1508</v>
      </c>
      <c r="G54" s="276" t="s">
        <v>1243</v>
      </c>
      <c r="H54" s="276" t="s">
        <v>455</v>
      </c>
      <c r="I54" s="276" t="s">
        <v>1244</v>
      </c>
      <c r="J54" s="276" t="s">
        <v>1245</v>
      </c>
      <c r="K54" s="276" t="s">
        <v>16</v>
      </c>
      <c r="L54" s="276" t="s">
        <v>1246</v>
      </c>
      <c r="M54" s="276" t="s">
        <v>1230</v>
      </c>
      <c r="N54" s="276" t="s">
        <v>1247</v>
      </c>
      <c r="O54" s="276" t="s">
        <v>841</v>
      </c>
      <c r="P54" s="276" t="s">
        <v>842</v>
      </c>
      <c r="Q54" s="276"/>
      <c r="R54" s="276" t="s">
        <v>810</v>
      </c>
      <c r="S54" s="276" t="s">
        <v>891</v>
      </c>
      <c r="T54" s="276" t="s">
        <v>844</v>
      </c>
      <c r="U54" s="276" t="s">
        <v>1893</v>
      </c>
      <c r="V54" s="276" t="s">
        <v>1506</v>
      </c>
      <c r="W54" s="276" t="s">
        <v>1491</v>
      </c>
      <c r="X54" s="276" t="s">
        <v>1248</v>
      </c>
      <c r="Y54" s="276" t="s">
        <v>846</v>
      </c>
      <c r="Z54" s="276" t="s">
        <v>814</v>
      </c>
      <c r="AA54" s="276" t="s">
        <v>815</v>
      </c>
      <c r="AB54" s="276"/>
      <c r="AC54" s="276"/>
      <c r="AD54" s="276" t="s">
        <v>847</v>
      </c>
      <c r="AE54" s="276" t="s">
        <v>848</v>
      </c>
      <c r="AF54" s="276" t="s">
        <v>849</v>
      </c>
      <c r="AG54" s="276" t="s">
        <v>849</v>
      </c>
      <c r="AH54" s="276"/>
      <c r="AI54" s="276" t="s">
        <v>849</v>
      </c>
      <c r="AJ54" s="276" t="s">
        <v>851</v>
      </c>
      <c r="AK54" s="276"/>
      <c r="AL54" s="276"/>
      <c r="AM54" s="276">
        <v>1</v>
      </c>
      <c r="AN54" s="276" t="s">
        <v>455</v>
      </c>
      <c r="AO54" s="276" t="s">
        <v>455</v>
      </c>
      <c r="AP54" s="276" t="s">
        <v>1122</v>
      </c>
      <c r="AQ54" s="276" t="s">
        <v>824</v>
      </c>
      <c r="AR54" s="276"/>
      <c r="AS54" s="276"/>
      <c r="AT54" s="276"/>
      <c r="AU54" s="276"/>
      <c r="AV54" s="277">
        <v>45147.857638888891</v>
      </c>
      <c r="AW54" s="276" t="s">
        <v>826</v>
      </c>
      <c r="AX54" s="276" t="s">
        <v>872</v>
      </c>
      <c r="AY54" s="276"/>
      <c r="AZ54" s="276"/>
      <c r="BA54" s="276" t="s">
        <v>850</v>
      </c>
      <c r="BB54" s="276" t="s">
        <v>851</v>
      </c>
      <c r="BC54" s="276" t="s">
        <v>1884</v>
      </c>
      <c r="BD54" s="276" t="s">
        <v>852</v>
      </c>
      <c r="BE54" s="276" t="s">
        <v>1249</v>
      </c>
      <c r="BF54" s="276"/>
      <c r="BG54" s="276"/>
      <c r="BH54" s="276"/>
      <c r="BI54" s="276"/>
      <c r="BJ54" s="276"/>
      <c r="BK54" s="276"/>
      <c r="BL54" s="276"/>
      <c r="BM54" s="276"/>
      <c r="BN54" s="277">
        <v>45120.826388888891</v>
      </c>
      <c r="BO54" s="278">
        <v>45120</v>
      </c>
      <c r="BP54" s="276"/>
      <c r="BQ54" s="276"/>
      <c r="BR54" s="276"/>
      <c r="BS54" s="276" t="s">
        <v>1509</v>
      </c>
      <c r="BT54" s="276"/>
    </row>
    <row r="55" spans="3:72">
      <c r="C55" s="276" t="s">
        <v>1250</v>
      </c>
      <c r="D55" s="276" t="s">
        <v>856</v>
      </c>
      <c r="E55" s="276" t="s">
        <v>1470</v>
      </c>
      <c r="F55" s="276"/>
      <c r="G55" s="276" t="s">
        <v>1251</v>
      </c>
      <c r="H55" s="276" t="s">
        <v>1252</v>
      </c>
      <c r="I55" s="276" t="s">
        <v>925</v>
      </c>
      <c r="J55" s="276" t="s">
        <v>1253</v>
      </c>
      <c r="K55" s="276" t="s">
        <v>660</v>
      </c>
      <c r="L55" s="276" t="s">
        <v>1254</v>
      </c>
      <c r="M55" s="276" t="s">
        <v>839</v>
      </c>
      <c r="N55" s="276" t="s">
        <v>1255</v>
      </c>
      <c r="O55" s="276" t="s">
        <v>841</v>
      </c>
      <c r="P55" s="276" t="s">
        <v>809</v>
      </c>
      <c r="Q55" s="276"/>
      <c r="R55" s="276" t="s">
        <v>810</v>
      </c>
      <c r="S55" s="276" t="s">
        <v>843</v>
      </c>
      <c r="T55" s="276" t="s">
        <v>844</v>
      </c>
      <c r="U55" s="276" t="s">
        <v>1870</v>
      </c>
      <c r="V55" s="276" t="s">
        <v>1499</v>
      </c>
      <c r="W55" s="276" t="s">
        <v>1475</v>
      </c>
      <c r="X55" s="276" t="s">
        <v>1256</v>
      </c>
      <c r="Y55" s="276"/>
      <c r="Z55" s="276" t="s">
        <v>814</v>
      </c>
      <c r="AA55" s="276" t="s">
        <v>815</v>
      </c>
      <c r="AB55" s="276"/>
      <c r="AC55" s="276"/>
      <c r="AD55" s="276" t="s">
        <v>847</v>
      </c>
      <c r="AE55" s="276" t="s">
        <v>817</v>
      </c>
      <c r="AF55" s="276" t="s">
        <v>849</v>
      </c>
      <c r="AG55" s="276" t="s">
        <v>849</v>
      </c>
      <c r="AH55" s="276"/>
      <c r="AI55" s="276" t="s">
        <v>849</v>
      </c>
      <c r="AJ55" s="276"/>
      <c r="AK55" s="276"/>
      <c r="AL55" s="276"/>
      <c r="AM55" s="276">
        <v>1</v>
      </c>
      <c r="AN55" s="276" t="s">
        <v>455</v>
      </c>
      <c r="AO55" s="276" t="s">
        <v>455</v>
      </c>
      <c r="AP55" s="276" t="s">
        <v>909</v>
      </c>
      <c r="AQ55" s="276" t="s">
        <v>824</v>
      </c>
      <c r="AR55" s="276"/>
      <c r="AS55" s="276"/>
      <c r="AT55" s="276"/>
      <c r="AU55" s="276"/>
      <c r="AV55" s="276"/>
      <c r="AW55" s="276" t="s">
        <v>1096</v>
      </c>
      <c r="AX55" s="276" t="s">
        <v>851</v>
      </c>
      <c r="AY55" s="276"/>
      <c r="AZ55" s="276"/>
      <c r="BA55" s="276" t="s">
        <v>851</v>
      </c>
      <c r="BB55" s="276" t="s">
        <v>851</v>
      </c>
      <c r="BC55" s="276"/>
      <c r="BD55" s="276" t="s">
        <v>852</v>
      </c>
      <c r="BE55" s="276" t="s">
        <v>851</v>
      </c>
      <c r="BF55" s="276" t="s">
        <v>1257</v>
      </c>
      <c r="BG55" s="276"/>
      <c r="BH55" s="276"/>
      <c r="BI55" s="276"/>
      <c r="BJ55" s="276"/>
      <c r="BK55" s="276"/>
      <c r="BL55" s="276"/>
      <c r="BM55" s="276"/>
      <c r="BN55" s="277">
        <v>45121.787499999999</v>
      </c>
      <c r="BO55" s="278">
        <v>45121</v>
      </c>
      <c r="BP55" s="276"/>
      <c r="BQ55" s="276"/>
      <c r="BR55" s="276"/>
      <c r="BS55" s="276"/>
      <c r="BT55" s="276"/>
    </row>
    <row r="56" spans="3:72">
      <c r="C56" s="276" t="s">
        <v>1258</v>
      </c>
      <c r="D56" s="276" t="s">
        <v>834</v>
      </c>
      <c r="E56" s="276" t="s">
        <v>1470</v>
      </c>
      <c r="F56" s="276" t="s">
        <v>1510</v>
      </c>
      <c r="G56" s="276" t="s">
        <v>1259</v>
      </c>
      <c r="H56" s="276"/>
      <c r="I56" s="276" t="s">
        <v>925</v>
      </c>
      <c r="J56" s="276" t="s">
        <v>1260</v>
      </c>
      <c r="K56" s="276" t="s">
        <v>1261</v>
      </c>
      <c r="L56" s="263">
        <v>45181</v>
      </c>
      <c r="M56" s="276" t="s">
        <v>1262</v>
      </c>
      <c r="N56" s="276" t="s">
        <v>807</v>
      </c>
      <c r="O56" s="276" t="s">
        <v>868</v>
      </c>
      <c r="P56" s="276" t="s">
        <v>842</v>
      </c>
      <c r="Q56" s="276"/>
      <c r="R56" s="276" t="s">
        <v>1016</v>
      </c>
      <c r="S56" s="276" t="s">
        <v>1202</v>
      </c>
      <c r="T56" s="276" t="s">
        <v>891</v>
      </c>
      <c r="U56" s="276" t="s">
        <v>882</v>
      </c>
      <c r="V56" s="276" t="s">
        <v>1499</v>
      </c>
      <c r="W56" s="276" t="s">
        <v>1475</v>
      </c>
      <c r="X56" s="276" t="s">
        <v>1263</v>
      </c>
      <c r="Y56" s="276" t="s">
        <v>846</v>
      </c>
      <c r="Z56" s="276" t="s">
        <v>1131</v>
      </c>
      <c r="AA56" s="276" t="s">
        <v>815</v>
      </c>
      <c r="AB56" s="276"/>
      <c r="AC56" s="276"/>
      <c r="AD56" s="276" t="s">
        <v>847</v>
      </c>
      <c r="AE56" s="276" t="s">
        <v>848</v>
      </c>
      <c r="AF56" s="276" t="s">
        <v>818</v>
      </c>
      <c r="AG56" s="276" t="s">
        <v>1264</v>
      </c>
      <c r="AH56" s="276"/>
      <c r="AI56" s="276" t="s">
        <v>820</v>
      </c>
      <c r="AJ56" s="276" t="s">
        <v>1095</v>
      </c>
      <c r="AK56" s="276"/>
      <c r="AL56" s="276"/>
      <c r="AM56" s="276">
        <v>1</v>
      </c>
      <c r="AN56" s="276" t="s">
        <v>1634</v>
      </c>
      <c r="AO56" s="276" t="s">
        <v>455</v>
      </c>
      <c r="AP56" s="276" t="s">
        <v>909</v>
      </c>
      <c r="AQ56" s="276" t="s">
        <v>824</v>
      </c>
      <c r="AR56" s="276"/>
      <c r="AS56" s="276"/>
      <c r="AT56" s="276"/>
      <c r="AU56" s="276" t="s">
        <v>1117</v>
      </c>
      <c r="AV56" s="277">
        <v>45181.8125</v>
      </c>
      <c r="AW56" s="276" t="s">
        <v>930</v>
      </c>
      <c r="AX56" s="276" t="s">
        <v>931</v>
      </c>
      <c r="AY56" s="276"/>
      <c r="AZ56" s="276"/>
      <c r="BA56" s="276" t="s">
        <v>850</v>
      </c>
      <c r="BB56" s="276" t="s">
        <v>1265</v>
      </c>
      <c r="BC56" s="276" t="s">
        <v>1894</v>
      </c>
      <c r="BD56" s="276" t="s">
        <v>852</v>
      </c>
      <c r="BE56" s="276" t="s">
        <v>1266</v>
      </c>
      <c r="BF56" s="276"/>
      <c r="BG56" s="276"/>
      <c r="BH56" s="276" t="s">
        <v>1118</v>
      </c>
      <c r="BI56" s="276"/>
      <c r="BJ56" s="276"/>
      <c r="BK56" s="276"/>
      <c r="BL56" s="276"/>
      <c r="BM56" s="276"/>
      <c r="BN56" s="277">
        <v>45131.659722222219</v>
      </c>
      <c r="BO56" s="278">
        <v>45131</v>
      </c>
      <c r="BP56" s="276"/>
      <c r="BQ56" s="276"/>
      <c r="BR56" s="276" t="s">
        <v>2121</v>
      </c>
      <c r="BS56" s="276" t="s">
        <v>1511</v>
      </c>
      <c r="BT56" s="276"/>
    </row>
    <row r="57" spans="3:72">
      <c r="C57" s="276" t="s">
        <v>1267</v>
      </c>
      <c r="D57" s="276" t="s">
        <v>1092</v>
      </c>
      <c r="E57" s="276" t="s">
        <v>1512</v>
      </c>
      <c r="F57" s="276"/>
      <c r="G57" s="276" t="s">
        <v>1267</v>
      </c>
      <c r="H57" s="276" t="s">
        <v>1268</v>
      </c>
      <c r="I57" s="276" t="s">
        <v>1244</v>
      </c>
      <c r="J57" s="276" t="s">
        <v>1269</v>
      </c>
      <c r="K57" s="276" t="s">
        <v>16</v>
      </c>
      <c r="L57" s="276" t="s">
        <v>1270</v>
      </c>
      <c r="M57" s="276" t="s">
        <v>806</v>
      </c>
      <c r="N57" s="276" t="s">
        <v>1271</v>
      </c>
      <c r="O57" s="276" t="s">
        <v>868</v>
      </c>
      <c r="P57" s="276" t="s">
        <v>1115</v>
      </c>
      <c r="Q57" s="276"/>
      <c r="R57" s="276" t="s">
        <v>1010</v>
      </c>
      <c r="S57" s="276" t="s">
        <v>1010</v>
      </c>
      <c r="T57" s="276" t="s">
        <v>1010</v>
      </c>
      <c r="U57" s="276"/>
      <c r="V57" s="276" t="s">
        <v>1513</v>
      </c>
      <c r="W57" s="276" t="s">
        <v>1475</v>
      </c>
      <c r="X57" s="276" t="s">
        <v>1272</v>
      </c>
      <c r="Y57" s="276"/>
      <c r="Z57" s="276" t="s">
        <v>851</v>
      </c>
      <c r="AA57" s="276" t="s">
        <v>851</v>
      </c>
      <c r="AB57" s="276" t="s">
        <v>1895</v>
      </c>
      <c r="AC57" s="276"/>
      <c r="AD57" s="276" t="s">
        <v>816</v>
      </c>
      <c r="AE57" s="276" t="s">
        <v>817</v>
      </c>
      <c r="AF57" s="276" t="s">
        <v>851</v>
      </c>
      <c r="AG57" s="276" t="s">
        <v>851</v>
      </c>
      <c r="AH57" s="276"/>
      <c r="AI57" s="276" t="s">
        <v>851</v>
      </c>
      <c r="AJ57" s="276" t="s">
        <v>1095</v>
      </c>
      <c r="AK57" s="276"/>
      <c r="AL57" s="276"/>
      <c r="AM57" s="276">
        <v>1</v>
      </c>
      <c r="AN57" s="276" t="s">
        <v>455</v>
      </c>
      <c r="AO57" s="276" t="s">
        <v>851</v>
      </c>
      <c r="AP57" s="276" t="s">
        <v>909</v>
      </c>
      <c r="AQ57" s="276" t="s">
        <v>909</v>
      </c>
      <c r="AR57" s="276"/>
      <c r="AS57" s="276"/>
      <c r="AT57" s="276"/>
      <c r="AU57" s="276"/>
      <c r="AV57" s="276"/>
      <c r="AW57" s="276" t="s">
        <v>1096</v>
      </c>
      <c r="AX57" s="276" t="s">
        <v>851</v>
      </c>
      <c r="AY57" s="276"/>
      <c r="AZ57" s="276"/>
      <c r="BA57" s="276" t="s">
        <v>851</v>
      </c>
      <c r="BB57" s="276" t="s">
        <v>851</v>
      </c>
      <c r="BC57" s="276"/>
      <c r="BD57" s="276" t="s">
        <v>851</v>
      </c>
      <c r="BE57" s="276" t="s">
        <v>851</v>
      </c>
      <c r="BF57" s="276"/>
      <c r="BG57" s="276"/>
      <c r="BH57" s="276"/>
      <c r="BI57" s="276"/>
      <c r="BJ57" s="276"/>
      <c r="BK57" s="276"/>
      <c r="BL57" s="276"/>
      <c r="BM57" s="276"/>
      <c r="BN57" s="277">
        <v>45202.613888888889</v>
      </c>
      <c r="BO57" s="278">
        <v>45131</v>
      </c>
      <c r="BP57" s="276"/>
      <c r="BQ57" s="276"/>
      <c r="BR57" s="276"/>
      <c r="BS57" s="276"/>
      <c r="BT57" s="276"/>
    </row>
    <row r="58" spans="3:72">
      <c r="C58" s="276" t="s">
        <v>1273</v>
      </c>
      <c r="D58" s="276" t="s">
        <v>856</v>
      </c>
      <c r="E58" s="276" t="s">
        <v>1470</v>
      </c>
      <c r="F58" s="276"/>
      <c r="G58" s="276" t="s">
        <v>1273</v>
      </c>
      <c r="H58" s="276" t="s">
        <v>455</v>
      </c>
      <c r="I58" s="276" t="s">
        <v>11</v>
      </c>
      <c r="J58" s="276" t="s">
        <v>1274</v>
      </c>
      <c r="K58" s="276" t="s">
        <v>16</v>
      </c>
      <c r="L58" s="276" t="s">
        <v>1275</v>
      </c>
      <c r="M58" s="276" t="s">
        <v>839</v>
      </c>
      <c r="N58" s="276" t="s">
        <v>1276</v>
      </c>
      <c r="O58" s="276" t="s">
        <v>841</v>
      </c>
      <c r="P58" s="276" t="s">
        <v>809</v>
      </c>
      <c r="Q58" s="276"/>
      <c r="R58" s="276" t="s">
        <v>810</v>
      </c>
      <c r="S58" s="276" t="s">
        <v>843</v>
      </c>
      <c r="T58" s="276" t="s">
        <v>844</v>
      </c>
      <c r="U58" s="276" t="s">
        <v>1896</v>
      </c>
      <c r="V58" s="276" t="s">
        <v>1499</v>
      </c>
      <c r="W58" s="276" t="s">
        <v>1475</v>
      </c>
      <c r="X58" s="276" t="s">
        <v>1277</v>
      </c>
      <c r="Y58" s="276"/>
      <c r="Z58" s="276" t="s">
        <v>814</v>
      </c>
      <c r="AA58" s="276" t="s">
        <v>815</v>
      </c>
      <c r="AB58" s="276"/>
      <c r="AC58" s="276" t="s">
        <v>1897</v>
      </c>
      <c r="AD58" s="276" t="s">
        <v>847</v>
      </c>
      <c r="AE58" s="276" t="s">
        <v>848</v>
      </c>
      <c r="AF58" s="276" t="s">
        <v>849</v>
      </c>
      <c r="AG58" s="276" t="s">
        <v>849</v>
      </c>
      <c r="AH58" s="276"/>
      <c r="AI58" s="276" t="s">
        <v>849</v>
      </c>
      <c r="AJ58" s="276"/>
      <c r="AK58" s="276"/>
      <c r="AL58" s="276"/>
      <c r="AM58" s="276">
        <v>1</v>
      </c>
      <c r="AN58" s="276" t="s">
        <v>455</v>
      </c>
      <c r="AO58" s="276" t="s">
        <v>851</v>
      </c>
      <c r="AP58" s="276" t="s">
        <v>909</v>
      </c>
      <c r="AQ58" s="276" t="s">
        <v>824</v>
      </c>
      <c r="AR58" s="276"/>
      <c r="AS58" s="276"/>
      <c r="AT58" s="276"/>
      <c r="AU58" s="276"/>
      <c r="AV58" s="276"/>
      <c r="AW58" s="276" t="s">
        <v>1096</v>
      </c>
      <c r="AX58" s="276" t="s">
        <v>851</v>
      </c>
      <c r="AY58" s="276"/>
      <c r="AZ58" s="276"/>
      <c r="BA58" s="276" t="s">
        <v>851</v>
      </c>
      <c r="BB58" s="276" t="s">
        <v>851</v>
      </c>
      <c r="BC58" s="276"/>
      <c r="BD58" s="276" t="s">
        <v>851</v>
      </c>
      <c r="BE58" s="276" t="s">
        <v>851</v>
      </c>
      <c r="BF58" s="276" t="s">
        <v>1278</v>
      </c>
      <c r="BG58" s="276"/>
      <c r="BH58" s="276"/>
      <c r="BI58" s="276"/>
      <c r="BJ58" s="276"/>
      <c r="BK58" s="276"/>
      <c r="BL58" s="276"/>
      <c r="BM58" s="276"/>
      <c r="BN58" s="277">
        <v>45132.702777777777</v>
      </c>
      <c r="BO58" s="278">
        <v>45132</v>
      </c>
      <c r="BP58" s="276" t="s">
        <v>1898</v>
      </c>
      <c r="BQ58" s="276"/>
      <c r="BR58" s="276"/>
      <c r="BS58" s="276"/>
      <c r="BT58" s="276"/>
    </row>
    <row r="59" spans="3:72">
      <c r="C59" s="276" t="s">
        <v>1279</v>
      </c>
      <c r="D59" s="276" t="s">
        <v>834</v>
      </c>
      <c r="E59" s="276" t="s">
        <v>1486</v>
      </c>
      <c r="F59" s="276" t="s">
        <v>1280</v>
      </c>
      <c r="G59" s="276" t="s">
        <v>1279</v>
      </c>
      <c r="H59" s="276" t="s">
        <v>1281</v>
      </c>
      <c r="I59" s="276" t="s">
        <v>11</v>
      </c>
      <c r="J59" s="276" t="s">
        <v>1282</v>
      </c>
      <c r="K59" s="276" t="s">
        <v>1283</v>
      </c>
      <c r="L59" s="276" t="s">
        <v>1284</v>
      </c>
      <c r="M59" s="276" t="s">
        <v>1285</v>
      </c>
      <c r="N59" s="276" t="s">
        <v>1286</v>
      </c>
      <c r="O59" s="276" t="s">
        <v>868</v>
      </c>
      <c r="P59" s="276" t="s">
        <v>1115</v>
      </c>
      <c r="Q59" s="276" t="s">
        <v>1287</v>
      </c>
      <c r="R59" s="276" t="s">
        <v>1288</v>
      </c>
      <c r="S59" s="276" t="s">
        <v>1102</v>
      </c>
      <c r="T59" s="276" t="s">
        <v>1289</v>
      </c>
      <c r="U59" s="276" t="s">
        <v>882</v>
      </c>
      <c r="V59" s="276" t="s">
        <v>1514</v>
      </c>
      <c r="W59" s="276" t="s">
        <v>1472</v>
      </c>
      <c r="X59" s="276" t="s">
        <v>1290</v>
      </c>
      <c r="Y59" s="276" t="s">
        <v>846</v>
      </c>
      <c r="Z59" s="276"/>
      <c r="AA59" s="276"/>
      <c r="AB59" s="276" t="s">
        <v>1899</v>
      </c>
      <c r="AC59" s="276" t="s">
        <v>1661</v>
      </c>
      <c r="AD59" s="276" t="s">
        <v>847</v>
      </c>
      <c r="AE59" s="276" t="s">
        <v>848</v>
      </c>
      <c r="AF59" s="276" t="s">
        <v>907</v>
      </c>
      <c r="AG59" s="276" t="s">
        <v>1291</v>
      </c>
      <c r="AH59" s="276"/>
      <c r="AI59" s="276" t="s">
        <v>881</v>
      </c>
      <c r="AJ59" s="276"/>
      <c r="AK59" s="276">
        <v>123</v>
      </c>
      <c r="AL59" s="276">
        <v>25</v>
      </c>
      <c r="AM59" s="276">
        <v>1</v>
      </c>
      <c r="AN59" s="276" t="s">
        <v>1612</v>
      </c>
      <c r="AO59" s="276" t="s">
        <v>1214</v>
      </c>
      <c r="AP59" s="276" t="s">
        <v>893</v>
      </c>
      <c r="AQ59" s="276" t="s">
        <v>824</v>
      </c>
      <c r="AR59" s="276" t="s">
        <v>2634</v>
      </c>
      <c r="AS59" s="276" t="s">
        <v>2634</v>
      </c>
      <c r="AT59" s="276" t="s">
        <v>2634</v>
      </c>
      <c r="AU59" s="276"/>
      <c r="AV59" s="277">
        <v>45138.875</v>
      </c>
      <c r="AW59" s="276" t="s">
        <v>894</v>
      </c>
      <c r="AX59" s="276" t="s">
        <v>872</v>
      </c>
      <c r="AY59" s="276"/>
      <c r="AZ59" s="276"/>
      <c r="BA59" s="276" t="s">
        <v>1215</v>
      </c>
      <c r="BB59" s="276" t="s">
        <v>1292</v>
      </c>
      <c r="BC59" s="276" t="s">
        <v>1900</v>
      </c>
      <c r="BD59" s="276" t="s">
        <v>830</v>
      </c>
      <c r="BE59" s="276" t="s">
        <v>1293</v>
      </c>
      <c r="BF59" s="276"/>
      <c r="BG59" s="276"/>
      <c r="BH59" s="276"/>
      <c r="BI59" s="276"/>
      <c r="BJ59" s="276"/>
      <c r="BK59" s="276"/>
      <c r="BL59" s="276"/>
      <c r="BM59" s="276"/>
      <c r="BN59" s="277">
        <v>45134.681944444441</v>
      </c>
      <c r="BO59" s="278">
        <v>45134</v>
      </c>
      <c r="BP59" s="276" t="s">
        <v>1901</v>
      </c>
      <c r="BQ59" s="276"/>
      <c r="BR59" s="276"/>
      <c r="BS59" s="276" t="s">
        <v>1280</v>
      </c>
      <c r="BT59" s="276"/>
    </row>
    <row r="60" spans="3:72">
      <c r="C60" s="276" t="s">
        <v>1294</v>
      </c>
      <c r="D60" s="276" t="s">
        <v>834</v>
      </c>
      <c r="E60" s="276" t="s">
        <v>1486</v>
      </c>
      <c r="F60" s="276" t="s">
        <v>1515</v>
      </c>
      <c r="G60" s="276" t="s">
        <v>1295</v>
      </c>
      <c r="H60" s="276" t="s">
        <v>1296</v>
      </c>
      <c r="I60" s="276" t="s">
        <v>11</v>
      </c>
      <c r="J60" s="276" t="s">
        <v>1297</v>
      </c>
      <c r="K60" s="276" t="s">
        <v>1298</v>
      </c>
      <c r="L60" s="276"/>
      <c r="M60" s="276" t="s">
        <v>839</v>
      </c>
      <c r="N60" s="276" t="s">
        <v>1299</v>
      </c>
      <c r="O60" s="276" t="s">
        <v>841</v>
      </c>
      <c r="P60" s="276" t="s">
        <v>809</v>
      </c>
      <c r="Q60" s="276"/>
      <c r="R60" s="276" t="s">
        <v>1190</v>
      </c>
      <c r="S60" s="276" t="s">
        <v>811</v>
      </c>
      <c r="T60" s="276" t="s">
        <v>1300</v>
      </c>
      <c r="U60" s="276" t="s">
        <v>882</v>
      </c>
      <c r="V60" s="276" t="s">
        <v>1514</v>
      </c>
      <c r="W60" s="276" t="s">
        <v>1472</v>
      </c>
      <c r="X60" s="276" t="s">
        <v>1301</v>
      </c>
      <c r="Y60" s="276" t="s">
        <v>846</v>
      </c>
      <c r="Z60" s="276" t="s">
        <v>941</v>
      </c>
      <c r="AA60" s="276" t="s">
        <v>815</v>
      </c>
      <c r="AB60" s="276"/>
      <c r="AC60" s="276"/>
      <c r="AD60" s="276" t="s">
        <v>847</v>
      </c>
      <c r="AE60" s="276" t="s">
        <v>848</v>
      </c>
      <c r="AF60" s="276" t="s">
        <v>907</v>
      </c>
      <c r="AG60" s="276" t="s">
        <v>1302</v>
      </c>
      <c r="AH60" s="276"/>
      <c r="AI60" s="276" t="s">
        <v>881</v>
      </c>
      <c r="AJ60" s="276" t="s">
        <v>821</v>
      </c>
      <c r="AK60" s="276">
        <v>20</v>
      </c>
      <c r="AL60" s="276">
        <v>10</v>
      </c>
      <c r="AM60" s="276">
        <v>1</v>
      </c>
      <c r="AN60" s="276" t="s">
        <v>455</v>
      </c>
      <c r="AO60" s="276" t="s">
        <v>455</v>
      </c>
      <c r="AP60" s="276" t="s">
        <v>893</v>
      </c>
      <c r="AQ60" s="276" t="s">
        <v>824</v>
      </c>
      <c r="AR60" s="276" t="s">
        <v>2635</v>
      </c>
      <c r="AS60" s="276" t="s">
        <v>2635</v>
      </c>
      <c r="AT60" s="276" t="s">
        <v>2635</v>
      </c>
      <c r="AU60" s="276"/>
      <c r="AV60" s="277">
        <v>45140.899305555555</v>
      </c>
      <c r="AW60" s="276" t="s">
        <v>871</v>
      </c>
      <c r="AX60" s="276" t="s">
        <v>953</v>
      </c>
      <c r="AY60" s="276"/>
      <c r="AZ60" s="276"/>
      <c r="BA60" s="276" t="s">
        <v>850</v>
      </c>
      <c r="BB60" s="276" t="s">
        <v>945</v>
      </c>
      <c r="BC60" s="276" t="s">
        <v>1902</v>
      </c>
      <c r="BD60" s="276" t="s">
        <v>830</v>
      </c>
      <c r="BE60" s="276" t="s">
        <v>844</v>
      </c>
      <c r="BF60" s="276"/>
      <c r="BG60" s="276" t="s">
        <v>1303</v>
      </c>
      <c r="BH60" s="276"/>
      <c r="BI60" s="276" t="s">
        <v>1304</v>
      </c>
      <c r="BJ60" s="276" t="s">
        <v>1294</v>
      </c>
      <c r="BK60" s="278">
        <v>45140</v>
      </c>
      <c r="BL60" s="276"/>
      <c r="BM60" s="276"/>
      <c r="BN60" s="277">
        <v>45138.57916666667</v>
      </c>
      <c r="BO60" s="278">
        <v>45138</v>
      </c>
      <c r="BP60" s="276"/>
      <c r="BQ60" s="276"/>
      <c r="BR60" s="276"/>
      <c r="BS60" s="276" t="s">
        <v>1516</v>
      </c>
      <c r="BT60" s="276"/>
    </row>
    <row r="61" spans="3:72">
      <c r="C61" s="276" t="s">
        <v>1305</v>
      </c>
      <c r="D61" s="276" t="s">
        <v>834</v>
      </c>
      <c r="E61" s="276" t="s">
        <v>1492</v>
      </c>
      <c r="F61" s="276" t="s">
        <v>1517</v>
      </c>
      <c r="G61" s="276" t="s">
        <v>1305</v>
      </c>
      <c r="H61" s="276" t="s">
        <v>455</v>
      </c>
      <c r="I61" s="276" t="s">
        <v>11</v>
      </c>
      <c r="J61" s="276" t="s">
        <v>1306</v>
      </c>
      <c r="K61" s="276" t="s">
        <v>260</v>
      </c>
      <c r="L61" s="276" t="s">
        <v>1307</v>
      </c>
      <c r="M61" s="276" t="s">
        <v>839</v>
      </c>
      <c r="N61" s="276" t="s">
        <v>1308</v>
      </c>
      <c r="O61" s="276" t="s">
        <v>841</v>
      </c>
      <c r="P61" s="276" t="s">
        <v>809</v>
      </c>
      <c r="Q61" s="276"/>
      <c r="R61" s="276" t="s">
        <v>810</v>
      </c>
      <c r="S61" s="276" t="s">
        <v>843</v>
      </c>
      <c r="T61" s="276" t="s">
        <v>844</v>
      </c>
      <c r="U61" s="276" t="s">
        <v>1903</v>
      </c>
      <c r="V61" s="276" t="s">
        <v>1506</v>
      </c>
      <c r="W61" s="276" t="s">
        <v>1491</v>
      </c>
      <c r="X61" s="276" t="s">
        <v>1309</v>
      </c>
      <c r="Y61" s="276" t="s">
        <v>846</v>
      </c>
      <c r="Z61" s="276" t="s">
        <v>814</v>
      </c>
      <c r="AA61" s="276" t="s">
        <v>815</v>
      </c>
      <c r="AB61" s="276"/>
      <c r="AC61" s="276"/>
      <c r="AD61" s="276" t="s">
        <v>847</v>
      </c>
      <c r="AE61" s="276" t="s">
        <v>848</v>
      </c>
      <c r="AF61" s="276" t="s">
        <v>849</v>
      </c>
      <c r="AG61" s="276" t="s">
        <v>849</v>
      </c>
      <c r="AH61" s="276"/>
      <c r="AI61" s="276" t="s">
        <v>849</v>
      </c>
      <c r="AJ61" s="276"/>
      <c r="AK61" s="276"/>
      <c r="AL61" s="276"/>
      <c r="AM61" s="276">
        <v>1</v>
      </c>
      <c r="AN61" s="276" t="s">
        <v>455</v>
      </c>
      <c r="AO61" s="276" t="s">
        <v>455</v>
      </c>
      <c r="AP61" s="276" t="s">
        <v>1122</v>
      </c>
      <c r="AQ61" s="276" t="s">
        <v>824</v>
      </c>
      <c r="AR61" s="276"/>
      <c r="AS61" s="276"/>
      <c r="AT61" s="276"/>
      <c r="AU61" s="276"/>
      <c r="AV61" s="277">
        <v>45141.597916666666</v>
      </c>
      <c r="AW61" s="276" t="s">
        <v>826</v>
      </c>
      <c r="AX61" s="276" t="s">
        <v>872</v>
      </c>
      <c r="AY61" s="276"/>
      <c r="AZ61" s="276"/>
      <c r="BA61" s="276" t="s">
        <v>850</v>
      </c>
      <c r="BB61" s="276" t="s">
        <v>851</v>
      </c>
      <c r="BC61" s="276"/>
      <c r="BD61" s="276" t="s">
        <v>830</v>
      </c>
      <c r="BE61" s="276" t="s">
        <v>844</v>
      </c>
      <c r="BF61" s="276"/>
      <c r="BG61" s="276"/>
      <c r="BH61" s="276"/>
      <c r="BI61" s="276"/>
      <c r="BJ61" s="276"/>
      <c r="BK61" s="276"/>
      <c r="BL61" s="276"/>
      <c r="BM61" s="276"/>
      <c r="BN61" s="277">
        <v>45139.412499999999</v>
      </c>
      <c r="BO61" s="278">
        <v>45139</v>
      </c>
      <c r="BP61" s="276"/>
      <c r="BQ61" s="276"/>
      <c r="BR61" s="276"/>
      <c r="BS61" s="276" t="s">
        <v>1518</v>
      </c>
      <c r="BT61" s="276"/>
    </row>
    <row r="62" spans="3:72">
      <c r="C62" s="276" t="s">
        <v>1310</v>
      </c>
      <c r="D62" s="276" t="s">
        <v>834</v>
      </c>
      <c r="E62" s="276" t="s">
        <v>1470</v>
      </c>
      <c r="F62" s="276" t="s">
        <v>1519</v>
      </c>
      <c r="G62" s="276" t="s">
        <v>1311</v>
      </c>
      <c r="H62" s="276" t="s">
        <v>455</v>
      </c>
      <c r="I62" s="276" t="s">
        <v>11</v>
      </c>
      <c r="J62" s="276" t="s">
        <v>1312</v>
      </c>
      <c r="K62" s="276" t="s">
        <v>16</v>
      </c>
      <c r="L62" s="276" t="s">
        <v>1313</v>
      </c>
      <c r="M62" s="276" t="s">
        <v>839</v>
      </c>
      <c r="N62" s="276" t="s">
        <v>962</v>
      </c>
      <c r="O62" s="276" t="s">
        <v>841</v>
      </c>
      <c r="P62" s="276" t="s">
        <v>809</v>
      </c>
      <c r="Q62" s="276"/>
      <c r="R62" s="276" t="s">
        <v>810</v>
      </c>
      <c r="S62" s="276" t="s">
        <v>811</v>
      </c>
      <c r="T62" s="276" t="s">
        <v>1314</v>
      </c>
      <c r="U62" s="276" t="s">
        <v>1885</v>
      </c>
      <c r="V62" s="276" t="s">
        <v>1499</v>
      </c>
      <c r="W62" s="276" t="s">
        <v>1475</v>
      </c>
      <c r="X62" s="276" t="s">
        <v>1315</v>
      </c>
      <c r="Y62" s="276" t="s">
        <v>846</v>
      </c>
      <c r="Z62" s="276" t="s">
        <v>941</v>
      </c>
      <c r="AA62" s="276" t="s">
        <v>815</v>
      </c>
      <c r="AB62" s="276"/>
      <c r="AC62" s="276"/>
      <c r="AD62" s="276" t="s">
        <v>847</v>
      </c>
      <c r="AE62" s="276" t="s">
        <v>848</v>
      </c>
      <c r="AF62" s="276" t="s">
        <v>818</v>
      </c>
      <c r="AG62" s="276" t="s">
        <v>1316</v>
      </c>
      <c r="AH62" s="276"/>
      <c r="AI62" s="276" t="s">
        <v>881</v>
      </c>
      <c r="AJ62" s="276" t="s">
        <v>821</v>
      </c>
      <c r="AK62" s="276">
        <v>10</v>
      </c>
      <c r="AL62" s="276">
        <v>1</v>
      </c>
      <c r="AM62" s="276">
        <v>1</v>
      </c>
      <c r="AN62" s="276" t="s">
        <v>455</v>
      </c>
      <c r="AO62" s="276" t="s">
        <v>455</v>
      </c>
      <c r="AP62" s="276" t="s">
        <v>909</v>
      </c>
      <c r="AQ62" s="276" t="s">
        <v>824</v>
      </c>
      <c r="AR62" s="276" t="s">
        <v>2596</v>
      </c>
      <c r="AS62" s="276"/>
      <c r="AT62" s="276"/>
      <c r="AU62" s="276"/>
      <c r="AV62" s="277">
        <v>45148.874305555553</v>
      </c>
      <c r="AW62" s="276" t="s">
        <v>871</v>
      </c>
      <c r="AX62" s="276" t="s">
        <v>872</v>
      </c>
      <c r="AY62" s="276"/>
      <c r="AZ62" s="276"/>
      <c r="BA62" s="276" t="s">
        <v>850</v>
      </c>
      <c r="BB62" s="276" t="s">
        <v>945</v>
      </c>
      <c r="BC62" s="276" t="s">
        <v>1884</v>
      </c>
      <c r="BD62" s="276" t="s">
        <v>830</v>
      </c>
      <c r="BE62" s="276" t="s">
        <v>844</v>
      </c>
      <c r="BF62" s="276"/>
      <c r="BG62" s="276"/>
      <c r="BH62" s="276"/>
      <c r="BI62" s="276"/>
      <c r="BJ62" s="276"/>
      <c r="BK62" s="276"/>
      <c r="BL62" s="276"/>
      <c r="BM62" s="276"/>
      <c r="BN62" s="277">
        <v>45141.635416666664</v>
      </c>
      <c r="BO62" s="278">
        <v>45132</v>
      </c>
      <c r="BP62" s="276"/>
      <c r="BQ62" s="276"/>
      <c r="BR62" s="276"/>
      <c r="BS62" s="276" t="s">
        <v>1520</v>
      </c>
      <c r="BT62" s="276"/>
    </row>
    <row r="63" spans="3:72">
      <c r="C63" s="276" t="s">
        <v>1317</v>
      </c>
      <c r="D63" s="276" t="s">
        <v>856</v>
      </c>
      <c r="E63" s="276" t="s">
        <v>1470</v>
      </c>
      <c r="F63" s="276" t="s">
        <v>1318</v>
      </c>
      <c r="G63" s="276" t="s">
        <v>1319</v>
      </c>
      <c r="H63" s="276" t="s">
        <v>851</v>
      </c>
      <c r="I63" s="276" t="s">
        <v>1244</v>
      </c>
      <c r="J63" s="276" t="s">
        <v>1320</v>
      </c>
      <c r="K63" s="276" t="s">
        <v>16</v>
      </c>
      <c r="L63" s="276" t="s">
        <v>1321</v>
      </c>
      <c r="M63" s="276" t="s">
        <v>806</v>
      </c>
      <c r="N63" s="276" t="s">
        <v>867</v>
      </c>
      <c r="O63" s="276" t="s">
        <v>868</v>
      </c>
      <c r="P63" s="276" t="s">
        <v>1115</v>
      </c>
      <c r="Q63" s="276" t="s">
        <v>1322</v>
      </c>
      <c r="R63" s="276" t="s">
        <v>1323</v>
      </c>
      <c r="S63" s="276" t="s">
        <v>1324</v>
      </c>
      <c r="T63" s="276" t="s">
        <v>1325</v>
      </c>
      <c r="U63" s="276" t="s">
        <v>1904</v>
      </c>
      <c r="V63" s="276" t="s">
        <v>1485</v>
      </c>
      <c r="W63" s="276" t="s">
        <v>1472</v>
      </c>
      <c r="X63" s="276" t="s">
        <v>1326</v>
      </c>
      <c r="Y63" s="276" t="s">
        <v>846</v>
      </c>
      <c r="Z63" s="276"/>
      <c r="AA63" s="276" t="s">
        <v>815</v>
      </c>
      <c r="AB63" s="276" t="s">
        <v>1905</v>
      </c>
      <c r="AC63" s="276" t="s">
        <v>1661</v>
      </c>
      <c r="AD63" s="276" t="s">
        <v>847</v>
      </c>
      <c r="AE63" s="276" t="s">
        <v>848</v>
      </c>
      <c r="AF63" s="276" t="s">
        <v>851</v>
      </c>
      <c r="AG63" s="276" t="s">
        <v>851</v>
      </c>
      <c r="AH63" s="276"/>
      <c r="AI63" s="276" t="s">
        <v>851</v>
      </c>
      <c r="AJ63" s="276" t="s">
        <v>1095</v>
      </c>
      <c r="AK63" s="276"/>
      <c r="AL63" s="276"/>
      <c r="AM63" s="276">
        <v>1</v>
      </c>
      <c r="AN63" s="276" t="s">
        <v>1612</v>
      </c>
      <c r="AO63" s="276" t="s">
        <v>851</v>
      </c>
      <c r="AP63" s="276" t="s">
        <v>824</v>
      </c>
      <c r="AQ63" s="276" t="s">
        <v>824</v>
      </c>
      <c r="AR63" s="276"/>
      <c r="AS63" s="276"/>
      <c r="AT63" s="276"/>
      <c r="AU63" s="276"/>
      <c r="AV63" s="276"/>
      <c r="AW63" s="276" t="s">
        <v>1096</v>
      </c>
      <c r="AX63" s="276" t="s">
        <v>851</v>
      </c>
      <c r="AY63" s="276"/>
      <c r="AZ63" s="276"/>
      <c r="BA63" s="276" t="s">
        <v>851</v>
      </c>
      <c r="BB63" s="276" t="s">
        <v>851</v>
      </c>
      <c r="BC63" s="276" t="s">
        <v>1884</v>
      </c>
      <c r="BD63" s="276" t="s">
        <v>851</v>
      </c>
      <c r="BE63" s="276" t="s">
        <v>851</v>
      </c>
      <c r="BF63" s="276" t="s">
        <v>1327</v>
      </c>
      <c r="BG63" s="276"/>
      <c r="BH63" s="276"/>
      <c r="BI63" s="276"/>
      <c r="BJ63" s="276"/>
      <c r="BK63" s="276"/>
      <c r="BL63" s="276"/>
      <c r="BM63" s="276"/>
      <c r="BN63" s="277">
        <v>45142.479166666664</v>
      </c>
      <c r="BO63" s="278">
        <v>45142</v>
      </c>
      <c r="BP63" s="276" t="s">
        <v>1906</v>
      </c>
      <c r="BQ63" s="276"/>
      <c r="BR63" s="276" t="s">
        <v>2122</v>
      </c>
      <c r="BS63" s="276" t="s">
        <v>1318</v>
      </c>
      <c r="BT63" s="276"/>
    </row>
    <row r="64" spans="3:72">
      <c r="C64" s="279" t="s">
        <v>1328</v>
      </c>
      <c r="D64" s="279" t="s">
        <v>856</v>
      </c>
      <c r="E64" s="279" t="s">
        <v>1492</v>
      </c>
      <c r="F64" s="279"/>
      <c r="G64" s="279" t="s">
        <v>1329</v>
      </c>
      <c r="H64" s="279" t="s">
        <v>455</v>
      </c>
      <c r="I64" s="279" t="s">
        <v>1244</v>
      </c>
      <c r="J64" s="279" t="s">
        <v>2660</v>
      </c>
      <c r="K64" s="279" t="s">
        <v>2661</v>
      </c>
      <c r="L64" s="276" t="s">
        <v>1330</v>
      </c>
      <c r="M64" s="279" t="s">
        <v>1331</v>
      </c>
      <c r="N64" s="279" t="s">
        <v>1332</v>
      </c>
      <c r="O64" s="279" t="s">
        <v>841</v>
      </c>
      <c r="P64" s="279" t="s">
        <v>809</v>
      </c>
      <c r="Q64" s="279"/>
      <c r="R64" s="279" t="s">
        <v>1010</v>
      </c>
      <c r="S64" s="279" t="s">
        <v>891</v>
      </c>
      <c r="T64" s="279" t="s">
        <v>844</v>
      </c>
      <c r="U64" s="279" t="s">
        <v>1873</v>
      </c>
      <c r="V64" s="279" t="s">
        <v>1521</v>
      </c>
      <c r="W64" s="279" t="s">
        <v>1491</v>
      </c>
      <c r="X64" s="279" t="s">
        <v>1333</v>
      </c>
      <c r="Y64" s="279"/>
      <c r="Z64" s="279" t="s">
        <v>851</v>
      </c>
      <c r="AA64" s="279" t="s">
        <v>851</v>
      </c>
      <c r="AB64" s="279"/>
      <c r="AC64" s="279"/>
      <c r="AD64" s="279" t="s">
        <v>816</v>
      </c>
      <c r="AE64" s="279" t="s">
        <v>817</v>
      </c>
      <c r="AF64" s="279" t="s">
        <v>851</v>
      </c>
      <c r="AG64" s="279" t="s">
        <v>851</v>
      </c>
      <c r="AH64" s="279"/>
      <c r="AI64" s="279" t="s">
        <v>851</v>
      </c>
      <c r="AJ64" s="279" t="s">
        <v>1334</v>
      </c>
      <c r="AK64" s="279"/>
      <c r="AL64" s="279"/>
      <c r="AM64" s="279">
        <v>1</v>
      </c>
      <c r="AN64" s="279" t="s">
        <v>455</v>
      </c>
      <c r="AO64" s="279" t="s">
        <v>851</v>
      </c>
      <c r="AP64" s="279" t="s">
        <v>1122</v>
      </c>
      <c r="AQ64" s="279" t="s">
        <v>824</v>
      </c>
      <c r="AR64" s="279"/>
      <c r="AS64" s="279"/>
      <c r="AT64" s="279"/>
      <c r="AU64" s="279" t="s">
        <v>825</v>
      </c>
      <c r="AV64" s="279"/>
      <c r="AW64" s="279" t="s">
        <v>1096</v>
      </c>
      <c r="AX64" s="279" t="s">
        <v>851</v>
      </c>
      <c r="AY64" s="279"/>
      <c r="AZ64" s="279"/>
      <c r="BA64" s="279" t="s">
        <v>851</v>
      </c>
      <c r="BB64" s="279" t="s">
        <v>851</v>
      </c>
      <c r="BC64" s="279" t="s">
        <v>1894</v>
      </c>
      <c r="BD64" s="279" t="s">
        <v>851</v>
      </c>
      <c r="BE64" s="279" t="s">
        <v>851</v>
      </c>
      <c r="BF64" s="279" t="s">
        <v>1335</v>
      </c>
      <c r="BG64" s="279"/>
      <c r="BH64" s="279"/>
      <c r="BI64" s="279"/>
      <c r="BJ64" s="279"/>
      <c r="BK64" s="279"/>
      <c r="BL64" s="279"/>
      <c r="BM64" s="279"/>
      <c r="BN64" s="280">
        <v>45149.631249999999</v>
      </c>
      <c r="BO64" s="281">
        <v>45149</v>
      </c>
      <c r="BP64" s="279"/>
      <c r="BQ64" s="279"/>
      <c r="BR64" s="279"/>
      <c r="BS64" s="279"/>
      <c r="BT64" s="279"/>
    </row>
    <row r="65" spans="3:72">
      <c r="C65" s="279"/>
      <c r="D65" s="279"/>
      <c r="E65" s="279"/>
      <c r="F65" s="279"/>
      <c r="G65" s="279"/>
      <c r="H65" s="279"/>
      <c r="I65" s="279"/>
      <c r="J65" s="279"/>
      <c r="K65" s="279"/>
      <c r="L65" s="276" t="s">
        <v>1336</v>
      </c>
      <c r="M65" s="279"/>
      <c r="N65" s="279"/>
      <c r="O65" s="279"/>
      <c r="P65" s="279"/>
      <c r="Q65" s="279"/>
      <c r="R65" s="279"/>
      <c r="S65" s="279"/>
      <c r="T65" s="279"/>
      <c r="U65" s="279"/>
      <c r="V65" s="279"/>
      <c r="W65" s="279"/>
      <c r="X65" s="279"/>
      <c r="Y65" s="279"/>
      <c r="Z65" s="279"/>
      <c r="AA65" s="279"/>
      <c r="AB65" s="279"/>
      <c r="AC65" s="279"/>
      <c r="AD65" s="279"/>
      <c r="AE65" s="279"/>
      <c r="AF65" s="279"/>
      <c r="AG65" s="279"/>
      <c r="AH65" s="279"/>
      <c r="AI65" s="279"/>
      <c r="AJ65" s="279"/>
      <c r="AK65" s="279"/>
      <c r="AL65" s="279"/>
      <c r="AM65" s="279"/>
      <c r="AN65" s="279"/>
      <c r="AO65" s="279"/>
      <c r="AP65" s="279"/>
      <c r="AQ65" s="279"/>
      <c r="AR65" s="279"/>
      <c r="AS65" s="279"/>
      <c r="AT65" s="279"/>
      <c r="AU65" s="279"/>
      <c r="AV65" s="279"/>
      <c r="AW65" s="279"/>
      <c r="AX65" s="279"/>
      <c r="AY65" s="279"/>
      <c r="AZ65" s="279"/>
      <c r="BA65" s="279"/>
      <c r="BB65" s="279"/>
      <c r="BC65" s="279"/>
      <c r="BD65" s="279"/>
      <c r="BE65" s="279"/>
      <c r="BF65" s="279"/>
      <c r="BG65" s="279"/>
      <c r="BH65" s="279"/>
      <c r="BI65" s="279"/>
      <c r="BJ65" s="279"/>
      <c r="BK65" s="279"/>
      <c r="BL65" s="279"/>
      <c r="BM65" s="279"/>
      <c r="BN65" s="280"/>
      <c r="BO65" s="281"/>
      <c r="BP65" s="279"/>
      <c r="BQ65" s="279"/>
      <c r="BR65" s="279"/>
      <c r="BS65" s="279"/>
      <c r="BT65" s="279"/>
    </row>
    <row r="66" spans="3:72">
      <c r="C66" s="276" t="s">
        <v>1337</v>
      </c>
      <c r="D66" s="276" t="s">
        <v>834</v>
      </c>
      <c r="E66" s="276" t="s">
        <v>1470</v>
      </c>
      <c r="F66" s="276" t="s">
        <v>1338</v>
      </c>
      <c r="G66" s="276" t="s">
        <v>1339</v>
      </c>
      <c r="H66" s="276" t="s">
        <v>1340</v>
      </c>
      <c r="I66" s="276" t="s">
        <v>11</v>
      </c>
      <c r="J66" s="276" t="s">
        <v>1341</v>
      </c>
      <c r="K66" s="276" t="s">
        <v>260</v>
      </c>
      <c r="L66" s="276" t="s">
        <v>1342</v>
      </c>
      <c r="M66" s="276" t="s">
        <v>839</v>
      </c>
      <c r="N66" s="276" t="s">
        <v>867</v>
      </c>
      <c r="O66" s="276" t="s">
        <v>841</v>
      </c>
      <c r="P66" s="276" t="s">
        <v>809</v>
      </c>
      <c r="Q66" s="276"/>
      <c r="R66" s="276" t="s">
        <v>810</v>
      </c>
      <c r="S66" s="276" t="s">
        <v>811</v>
      </c>
      <c r="T66" s="276" t="s">
        <v>1003</v>
      </c>
      <c r="U66" s="276" t="s">
        <v>1870</v>
      </c>
      <c r="V66" s="276" t="s">
        <v>1499</v>
      </c>
      <c r="W66" s="276" t="s">
        <v>1475</v>
      </c>
      <c r="X66" s="276" t="s">
        <v>1343</v>
      </c>
      <c r="Y66" s="276" t="s">
        <v>1344</v>
      </c>
      <c r="Z66" s="276" t="s">
        <v>941</v>
      </c>
      <c r="AA66" s="276" t="s">
        <v>815</v>
      </c>
      <c r="AB66" s="276"/>
      <c r="AC66" s="276"/>
      <c r="AD66" s="276" t="s">
        <v>847</v>
      </c>
      <c r="AE66" s="276" t="s">
        <v>848</v>
      </c>
      <c r="AF66" s="276" t="s">
        <v>907</v>
      </c>
      <c r="AG66" s="276" t="s">
        <v>1345</v>
      </c>
      <c r="AH66" s="276"/>
      <c r="AI66" s="276" t="s">
        <v>881</v>
      </c>
      <c r="AJ66" s="276" t="s">
        <v>821</v>
      </c>
      <c r="AK66" s="276">
        <v>2</v>
      </c>
      <c r="AL66" s="276">
        <v>0</v>
      </c>
      <c r="AM66" s="276">
        <v>1</v>
      </c>
      <c r="AN66" s="276" t="s">
        <v>455</v>
      </c>
      <c r="AO66" s="276" t="s">
        <v>455</v>
      </c>
      <c r="AP66" s="276" t="s">
        <v>909</v>
      </c>
      <c r="AQ66" s="276" t="s">
        <v>824</v>
      </c>
      <c r="AR66" s="276" t="s">
        <v>2610</v>
      </c>
      <c r="AS66" s="276" t="s">
        <v>2610</v>
      </c>
      <c r="AT66" s="276" t="s">
        <v>2610</v>
      </c>
      <c r="AU66" s="276"/>
      <c r="AV66" s="277">
        <v>45160.885416666664</v>
      </c>
      <c r="AW66" s="276" t="s">
        <v>1346</v>
      </c>
      <c r="AX66" s="276" t="s">
        <v>872</v>
      </c>
      <c r="AY66" s="276"/>
      <c r="AZ66" s="276"/>
      <c r="BA66" s="276" t="s">
        <v>850</v>
      </c>
      <c r="BB66" s="276" t="s">
        <v>945</v>
      </c>
      <c r="BC66" s="276" t="s">
        <v>1884</v>
      </c>
      <c r="BD66" s="276" t="s">
        <v>830</v>
      </c>
      <c r="BE66" s="276"/>
      <c r="BF66" s="276"/>
      <c r="BG66" s="276"/>
      <c r="BH66" s="276"/>
      <c r="BI66" s="276"/>
      <c r="BJ66" s="276"/>
      <c r="BK66" s="276"/>
      <c r="BL66" s="276"/>
      <c r="BM66" s="276"/>
      <c r="BN66" s="277">
        <v>45155.438888888886</v>
      </c>
      <c r="BO66" s="278">
        <v>45117</v>
      </c>
      <c r="BP66" s="276"/>
      <c r="BQ66" s="276"/>
      <c r="BR66" s="276"/>
      <c r="BS66" s="276" t="s">
        <v>1338</v>
      </c>
      <c r="BT66" s="276"/>
    </row>
    <row r="67" spans="3:72">
      <c r="C67" s="276" t="s">
        <v>1347</v>
      </c>
      <c r="D67" s="276" t="s">
        <v>834</v>
      </c>
      <c r="E67" s="276" t="s">
        <v>1486</v>
      </c>
      <c r="F67" s="276" t="s">
        <v>1348</v>
      </c>
      <c r="G67" s="276" t="s">
        <v>1347</v>
      </c>
      <c r="H67" s="276" t="s">
        <v>455</v>
      </c>
      <c r="I67" s="276" t="s">
        <v>1126</v>
      </c>
      <c r="J67" s="276" t="s">
        <v>1349</v>
      </c>
      <c r="K67" s="276" t="s">
        <v>1350</v>
      </c>
      <c r="L67" s="276" t="s">
        <v>1907</v>
      </c>
      <c r="M67" s="276" t="s">
        <v>839</v>
      </c>
      <c r="N67" s="276" t="s">
        <v>1351</v>
      </c>
      <c r="O67" s="276" t="s">
        <v>808</v>
      </c>
      <c r="P67" s="276" t="s">
        <v>1352</v>
      </c>
      <c r="Q67" s="276" t="s">
        <v>1353</v>
      </c>
      <c r="R67" s="276" t="s">
        <v>1190</v>
      </c>
      <c r="S67" s="276" t="s">
        <v>891</v>
      </c>
      <c r="T67" s="276" t="s">
        <v>844</v>
      </c>
      <c r="U67" s="276" t="s">
        <v>882</v>
      </c>
      <c r="V67" s="276" t="s">
        <v>1514</v>
      </c>
      <c r="W67" s="276" t="s">
        <v>1472</v>
      </c>
      <c r="X67" s="276" t="s">
        <v>1354</v>
      </c>
      <c r="Y67" s="276" t="s">
        <v>846</v>
      </c>
      <c r="Z67" s="276"/>
      <c r="AA67" s="276"/>
      <c r="AB67" s="276"/>
      <c r="AC67" s="276" t="s">
        <v>1908</v>
      </c>
      <c r="AD67" s="276" t="s">
        <v>847</v>
      </c>
      <c r="AE67" s="276" t="s">
        <v>848</v>
      </c>
      <c r="AF67" s="276" t="s">
        <v>849</v>
      </c>
      <c r="AG67" s="276" t="s">
        <v>849</v>
      </c>
      <c r="AH67" s="276"/>
      <c r="AI67" s="276" t="s">
        <v>849</v>
      </c>
      <c r="AJ67" s="276" t="s">
        <v>1095</v>
      </c>
      <c r="AK67" s="276"/>
      <c r="AL67" s="276"/>
      <c r="AM67" s="276">
        <v>1</v>
      </c>
      <c r="AN67" s="276" t="s">
        <v>455</v>
      </c>
      <c r="AO67" s="276" t="s">
        <v>455</v>
      </c>
      <c r="AP67" s="276" t="s">
        <v>893</v>
      </c>
      <c r="AQ67" s="276" t="s">
        <v>824</v>
      </c>
      <c r="AR67" s="276"/>
      <c r="AS67" s="276"/>
      <c r="AT67" s="276"/>
      <c r="AU67" s="276"/>
      <c r="AV67" s="277">
        <v>45161.895833333336</v>
      </c>
      <c r="AW67" s="276" t="s">
        <v>871</v>
      </c>
      <c r="AX67" s="276" t="s">
        <v>872</v>
      </c>
      <c r="AY67" s="276"/>
      <c r="AZ67" s="276"/>
      <c r="BA67" s="276" t="s">
        <v>1215</v>
      </c>
      <c r="BB67" s="276" t="s">
        <v>851</v>
      </c>
      <c r="BC67" s="276"/>
      <c r="BD67" s="276" t="s">
        <v>852</v>
      </c>
      <c r="BE67" s="276"/>
      <c r="BF67" s="276"/>
      <c r="BG67" s="276"/>
      <c r="BH67" s="276"/>
      <c r="BI67" s="276"/>
      <c r="BJ67" s="276"/>
      <c r="BK67" s="276"/>
      <c r="BL67" s="276"/>
      <c r="BM67" s="276"/>
      <c r="BN67" s="277">
        <v>45155.475694444445</v>
      </c>
      <c r="BO67" s="278">
        <v>45155</v>
      </c>
      <c r="BP67" s="276" t="s">
        <v>1909</v>
      </c>
      <c r="BQ67" s="276"/>
      <c r="BR67" s="276"/>
      <c r="BS67" s="276" t="s">
        <v>1348</v>
      </c>
      <c r="BT67" s="276"/>
    </row>
    <row r="68" spans="3:72">
      <c r="C68" s="276" t="s">
        <v>1355</v>
      </c>
      <c r="D68" s="276" t="s">
        <v>834</v>
      </c>
      <c r="E68" s="276" t="s">
        <v>1486</v>
      </c>
      <c r="F68" s="276" t="s">
        <v>1522</v>
      </c>
      <c r="G68" s="276" t="s">
        <v>1355</v>
      </c>
      <c r="H68" s="276" t="s">
        <v>455</v>
      </c>
      <c r="I68" s="276" t="s">
        <v>1126</v>
      </c>
      <c r="J68" s="276"/>
      <c r="K68" s="276"/>
      <c r="L68" s="263">
        <v>45239</v>
      </c>
      <c r="M68" s="276" t="s">
        <v>961</v>
      </c>
      <c r="N68" s="276" t="s">
        <v>1356</v>
      </c>
      <c r="O68" s="276" t="s">
        <v>808</v>
      </c>
      <c r="P68" s="276" t="s">
        <v>809</v>
      </c>
      <c r="Q68" s="276"/>
      <c r="R68" s="276" t="s">
        <v>1190</v>
      </c>
      <c r="S68" s="276" t="s">
        <v>811</v>
      </c>
      <c r="T68" s="276" t="s">
        <v>1010</v>
      </c>
      <c r="U68" s="276" t="s">
        <v>882</v>
      </c>
      <c r="V68" s="276" t="s">
        <v>1514</v>
      </c>
      <c r="W68" s="276" t="s">
        <v>1472</v>
      </c>
      <c r="X68" s="276" t="s">
        <v>1357</v>
      </c>
      <c r="Y68" s="276" t="s">
        <v>846</v>
      </c>
      <c r="Z68" s="276" t="s">
        <v>1105</v>
      </c>
      <c r="AA68" s="276" t="s">
        <v>1358</v>
      </c>
      <c r="AB68" s="276"/>
      <c r="AC68" s="276"/>
      <c r="AD68" s="276" t="s">
        <v>847</v>
      </c>
      <c r="AE68" s="276" t="s">
        <v>848</v>
      </c>
      <c r="AF68" s="276" t="s">
        <v>851</v>
      </c>
      <c r="AG68" s="276" t="s">
        <v>851</v>
      </c>
      <c r="AH68" s="276"/>
      <c r="AI68" s="276" t="s">
        <v>851</v>
      </c>
      <c r="AJ68" s="276" t="s">
        <v>821</v>
      </c>
      <c r="AK68" s="276">
        <v>20</v>
      </c>
      <c r="AL68" s="276">
        <v>10</v>
      </c>
      <c r="AM68" s="276">
        <v>1</v>
      </c>
      <c r="AN68" s="276" t="s">
        <v>455</v>
      </c>
      <c r="AO68" s="276" t="s">
        <v>823</v>
      </c>
      <c r="AP68" s="276" t="s">
        <v>909</v>
      </c>
      <c r="AQ68" s="276" t="s">
        <v>824</v>
      </c>
      <c r="AR68" s="276" t="s">
        <v>2635</v>
      </c>
      <c r="AS68" s="276" t="s">
        <v>2635</v>
      </c>
      <c r="AT68" s="276" t="s">
        <v>2635</v>
      </c>
      <c r="AU68" s="276" t="s">
        <v>1117</v>
      </c>
      <c r="AV68" s="277">
        <v>45180.833333333336</v>
      </c>
      <c r="AW68" s="276" t="s">
        <v>826</v>
      </c>
      <c r="AX68" s="276" t="s">
        <v>872</v>
      </c>
      <c r="AY68" s="276"/>
      <c r="AZ68" s="276"/>
      <c r="BA68" s="276" t="s">
        <v>850</v>
      </c>
      <c r="BB68" s="276"/>
      <c r="BC68" s="276"/>
      <c r="BD68" s="276" t="s">
        <v>830</v>
      </c>
      <c r="BE68" s="276" t="s">
        <v>882</v>
      </c>
      <c r="BF68" s="276"/>
      <c r="BG68" s="276"/>
      <c r="BH68" s="276" t="s">
        <v>1359</v>
      </c>
      <c r="BI68" s="276"/>
      <c r="BJ68" s="276"/>
      <c r="BK68" s="276"/>
      <c r="BL68" s="276"/>
      <c r="BM68" s="276"/>
      <c r="BN68" s="277">
        <v>45175.771527777775</v>
      </c>
      <c r="BO68" s="278">
        <v>45155</v>
      </c>
      <c r="BP68" s="276"/>
      <c r="BQ68" s="276"/>
      <c r="BR68" s="276"/>
      <c r="BS68" s="276" t="s">
        <v>1523</v>
      </c>
      <c r="BT68" s="276"/>
    </row>
    <row r="69" spans="3:72">
      <c r="C69" s="276" t="s">
        <v>1360</v>
      </c>
      <c r="D69" s="276" t="s">
        <v>834</v>
      </c>
      <c r="E69" s="276" t="s">
        <v>1470</v>
      </c>
      <c r="F69" s="276" t="s">
        <v>1524</v>
      </c>
      <c r="G69" s="276" t="s">
        <v>1361</v>
      </c>
      <c r="H69" s="276" t="s">
        <v>1362</v>
      </c>
      <c r="I69" s="276" t="s">
        <v>11</v>
      </c>
      <c r="J69" s="276" t="s">
        <v>1195</v>
      </c>
      <c r="K69" s="276" t="s">
        <v>16</v>
      </c>
      <c r="L69" s="276" t="s">
        <v>1363</v>
      </c>
      <c r="M69" s="276" t="s">
        <v>839</v>
      </c>
      <c r="N69" s="276" t="s">
        <v>867</v>
      </c>
      <c r="O69" s="276" t="s">
        <v>841</v>
      </c>
      <c r="P69" s="276" t="s">
        <v>809</v>
      </c>
      <c r="Q69" s="276"/>
      <c r="R69" s="276" t="s">
        <v>810</v>
      </c>
      <c r="S69" s="276" t="s">
        <v>811</v>
      </c>
      <c r="T69" s="276"/>
      <c r="U69" s="276" t="s">
        <v>1870</v>
      </c>
      <c r="V69" s="276" t="s">
        <v>1499</v>
      </c>
      <c r="W69" s="276" t="s">
        <v>1475</v>
      </c>
      <c r="X69" s="276" t="s">
        <v>1364</v>
      </c>
      <c r="Y69" s="276" t="s">
        <v>846</v>
      </c>
      <c r="Z69" s="276" t="s">
        <v>1131</v>
      </c>
      <c r="AA69" s="276" t="s">
        <v>815</v>
      </c>
      <c r="AB69" s="276"/>
      <c r="AC69" s="276"/>
      <c r="AD69" s="276" t="s">
        <v>847</v>
      </c>
      <c r="AE69" s="276" t="s">
        <v>848</v>
      </c>
      <c r="AF69" s="276" t="s">
        <v>907</v>
      </c>
      <c r="AG69" s="276" t="s">
        <v>1365</v>
      </c>
      <c r="AH69" s="276"/>
      <c r="AI69" s="276" t="s">
        <v>881</v>
      </c>
      <c r="AJ69" s="276"/>
      <c r="AK69" s="276">
        <v>2</v>
      </c>
      <c r="AL69" s="276">
        <v>0.5</v>
      </c>
      <c r="AM69" s="276">
        <v>1</v>
      </c>
      <c r="AN69" s="276" t="s">
        <v>455</v>
      </c>
      <c r="AO69" s="276" t="s">
        <v>455</v>
      </c>
      <c r="AP69" s="276" t="s">
        <v>909</v>
      </c>
      <c r="AQ69" s="276" t="s">
        <v>824</v>
      </c>
      <c r="AR69" s="276" t="s">
        <v>2623</v>
      </c>
      <c r="AS69" s="276" t="s">
        <v>2623</v>
      </c>
      <c r="AT69" s="276" t="s">
        <v>2623</v>
      </c>
      <c r="AU69" s="276"/>
      <c r="AV69" s="277">
        <v>45167.815972222219</v>
      </c>
      <c r="AW69" s="276" t="s">
        <v>826</v>
      </c>
      <c r="AX69" s="276" t="s">
        <v>872</v>
      </c>
      <c r="AY69" s="276"/>
      <c r="AZ69" s="276"/>
      <c r="BA69" s="276" t="s">
        <v>850</v>
      </c>
      <c r="BB69" s="276" t="s">
        <v>945</v>
      </c>
      <c r="BC69" s="276" t="s">
        <v>1884</v>
      </c>
      <c r="BD69" s="276" t="s">
        <v>852</v>
      </c>
      <c r="BE69" s="276"/>
      <c r="BF69" s="276"/>
      <c r="BG69" s="276"/>
      <c r="BH69" s="276"/>
      <c r="BI69" s="276"/>
      <c r="BJ69" s="276"/>
      <c r="BK69" s="276"/>
      <c r="BL69" s="276"/>
      <c r="BM69" s="276"/>
      <c r="BN69" s="277">
        <v>45163.5</v>
      </c>
      <c r="BO69" s="278">
        <v>45162</v>
      </c>
      <c r="BP69" s="276"/>
      <c r="BQ69" s="276"/>
      <c r="BR69" s="276"/>
      <c r="BS69" s="276" t="s">
        <v>1525</v>
      </c>
      <c r="BT69" s="276"/>
    </row>
    <row r="70" spans="3:72">
      <c r="C70" s="276" t="s">
        <v>1366</v>
      </c>
      <c r="D70" s="276" t="s">
        <v>834</v>
      </c>
      <c r="E70" s="276" t="s">
        <v>1512</v>
      </c>
      <c r="F70" s="276" t="s">
        <v>1368</v>
      </c>
      <c r="G70" s="276" t="s">
        <v>1369</v>
      </c>
      <c r="H70" s="276" t="s">
        <v>1370</v>
      </c>
      <c r="I70" s="276" t="s">
        <v>11</v>
      </c>
      <c r="J70" s="276" t="s">
        <v>1371</v>
      </c>
      <c r="K70" s="276">
        <v>364</v>
      </c>
      <c r="L70" s="276" t="s">
        <v>1372</v>
      </c>
      <c r="M70" s="276" t="s">
        <v>839</v>
      </c>
      <c r="N70" s="276" t="s">
        <v>867</v>
      </c>
      <c r="O70" s="276" t="s">
        <v>841</v>
      </c>
      <c r="P70" s="276" t="s">
        <v>809</v>
      </c>
      <c r="Q70" s="276" t="s">
        <v>455</v>
      </c>
      <c r="R70" s="276" t="s">
        <v>810</v>
      </c>
      <c r="S70" s="276" t="s">
        <v>811</v>
      </c>
      <c r="T70" s="276"/>
      <c r="U70" s="276" t="s">
        <v>1870</v>
      </c>
      <c r="V70" s="276" t="s">
        <v>1526</v>
      </c>
      <c r="W70" s="276" t="s">
        <v>1475</v>
      </c>
      <c r="X70" s="276" t="s">
        <v>1373</v>
      </c>
      <c r="Y70" s="276" t="s">
        <v>846</v>
      </c>
      <c r="Z70" s="276"/>
      <c r="AA70" s="276" t="s">
        <v>815</v>
      </c>
      <c r="AB70" s="276" t="s">
        <v>1910</v>
      </c>
      <c r="AC70" s="276"/>
      <c r="AD70" s="276" t="s">
        <v>847</v>
      </c>
      <c r="AE70" s="276" t="s">
        <v>848</v>
      </c>
      <c r="AF70" s="276" t="s">
        <v>818</v>
      </c>
      <c r="AG70" s="276" t="s">
        <v>1374</v>
      </c>
      <c r="AH70" s="276"/>
      <c r="AI70" s="276" t="s">
        <v>881</v>
      </c>
      <c r="AJ70" s="276" t="s">
        <v>821</v>
      </c>
      <c r="AK70" s="276">
        <v>2</v>
      </c>
      <c r="AL70" s="276">
        <v>0</v>
      </c>
      <c r="AM70" s="276">
        <v>1</v>
      </c>
      <c r="AN70" s="276" t="s">
        <v>455</v>
      </c>
      <c r="AO70" s="276" t="s">
        <v>455</v>
      </c>
      <c r="AP70" s="276" t="s">
        <v>909</v>
      </c>
      <c r="AQ70" s="276" t="s">
        <v>824</v>
      </c>
      <c r="AR70" s="276" t="s">
        <v>2610</v>
      </c>
      <c r="AS70" s="276"/>
      <c r="AT70" s="276"/>
      <c r="AU70" s="276" t="s">
        <v>1117</v>
      </c>
      <c r="AV70" s="277">
        <v>45212.989583333336</v>
      </c>
      <c r="AW70" s="276" t="s">
        <v>826</v>
      </c>
      <c r="AX70" s="276" t="s">
        <v>953</v>
      </c>
      <c r="AY70" s="276"/>
      <c r="AZ70" s="276"/>
      <c r="BA70" s="276" t="s">
        <v>850</v>
      </c>
      <c r="BB70" s="276" t="s">
        <v>945</v>
      </c>
      <c r="BC70" s="276" t="s">
        <v>1884</v>
      </c>
      <c r="BD70" s="276" t="s">
        <v>830</v>
      </c>
      <c r="BE70" s="276" t="s">
        <v>882</v>
      </c>
      <c r="BF70" s="276"/>
      <c r="BG70" s="276"/>
      <c r="BH70" s="276" t="s">
        <v>1375</v>
      </c>
      <c r="BI70" s="276"/>
      <c r="BJ70" s="276"/>
      <c r="BK70" s="276"/>
      <c r="BL70" s="276"/>
      <c r="BM70" s="276"/>
      <c r="BN70" s="277">
        <v>45196.729166666664</v>
      </c>
      <c r="BO70" s="278">
        <v>45195</v>
      </c>
      <c r="BP70" s="276"/>
      <c r="BQ70" s="276"/>
      <c r="BR70" s="276"/>
      <c r="BS70" s="276" t="s">
        <v>1368</v>
      </c>
      <c r="BT70" s="276"/>
    </row>
    <row r="71" spans="3:72">
      <c r="C71" s="276" t="s">
        <v>1376</v>
      </c>
      <c r="D71" s="276" t="s">
        <v>834</v>
      </c>
      <c r="E71" s="276" t="s">
        <v>1512</v>
      </c>
      <c r="F71" s="276"/>
      <c r="G71" s="276" t="s">
        <v>1377</v>
      </c>
      <c r="H71" s="276" t="s">
        <v>1378</v>
      </c>
      <c r="I71" s="276" t="s">
        <v>11</v>
      </c>
      <c r="J71" s="276" t="s">
        <v>1379</v>
      </c>
      <c r="K71" s="276" t="s">
        <v>16</v>
      </c>
      <c r="L71" s="276" t="s">
        <v>1380</v>
      </c>
      <c r="M71" s="276" t="s">
        <v>839</v>
      </c>
      <c r="N71" s="276" t="s">
        <v>867</v>
      </c>
      <c r="O71" s="276" t="s">
        <v>841</v>
      </c>
      <c r="P71" s="276" t="s">
        <v>809</v>
      </c>
      <c r="Q71" s="276"/>
      <c r="R71" s="276" t="s">
        <v>810</v>
      </c>
      <c r="S71" s="276" t="s">
        <v>811</v>
      </c>
      <c r="T71" s="276" t="s">
        <v>1010</v>
      </c>
      <c r="U71" s="276" t="s">
        <v>1885</v>
      </c>
      <c r="V71" s="276" t="s">
        <v>1527</v>
      </c>
      <c r="W71" s="276" t="s">
        <v>1475</v>
      </c>
      <c r="X71" s="276" t="s">
        <v>1381</v>
      </c>
      <c r="Y71" s="276"/>
      <c r="Z71" s="276" t="s">
        <v>941</v>
      </c>
      <c r="AA71" s="276" t="s">
        <v>815</v>
      </c>
      <c r="AB71" s="276" t="s">
        <v>1910</v>
      </c>
      <c r="AC71" s="276"/>
      <c r="AD71" s="276" t="s">
        <v>847</v>
      </c>
      <c r="AE71" s="276" t="s">
        <v>848</v>
      </c>
      <c r="AF71" s="276" t="s">
        <v>851</v>
      </c>
      <c r="AG71" s="276" t="s">
        <v>851</v>
      </c>
      <c r="AH71" s="276"/>
      <c r="AI71" s="276" t="s">
        <v>851</v>
      </c>
      <c r="AJ71" s="276" t="s">
        <v>821</v>
      </c>
      <c r="AK71" s="276">
        <v>2</v>
      </c>
      <c r="AL71" s="276">
        <v>0</v>
      </c>
      <c r="AM71" s="276">
        <v>1</v>
      </c>
      <c r="AN71" s="276" t="s">
        <v>455</v>
      </c>
      <c r="AO71" s="276" t="s">
        <v>851</v>
      </c>
      <c r="AP71" s="276" t="s">
        <v>909</v>
      </c>
      <c r="AQ71" s="276" t="s">
        <v>824</v>
      </c>
      <c r="AR71" s="276" t="s">
        <v>2610</v>
      </c>
      <c r="AS71" s="276" t="s">
        <v>2610</v>
      </c>
      <c r="AT71" s="276" t="s">
        <v>2610</v>
      </c>
      <c r="AU71" s="276" t="s">
        <v>1117</v>
      </c>
      <c r="AV71" s="277">
        <v>45219.947916666664</v>
      </c>
      <c r="AW71" s="276" t="s">
        <v>826</v>
      </c>
      <c r="AX71" s="276" t="s">
        <v>872</v>
      </c>
      <c r="AY71" s="276"/>
      <c r="AZ71" s="276"/>
      <c r="BA71" s="276" t="s">
        <v>850</v>
      </c>
      <c r="BB71" s="276" t="s">
        <v>851</v>
      </c>
      <c r="BC71" s="276" t="s">
        <v>1884</v>
      </c>
      <c r="BD71" s="276" t="s">
        <v>830</v>
      </c>
      <c r="BE71" s="276" t="s">
        <v>882</v>
      </c>
      <c r="BF71" s="276"/>
      <c r="BG71" s="276"/>
      <c r="BH71" s="276" t="s">
        <v>1382</v>
      </c>
      <c r="BI71" s="276"/>
      <c r="BJ71" s="276"/>
      <c r="BK71" s="276"/>
      <c r="BL71" s="276"/>
      <c r="BM71" s="276"/>
      <c r="BN71" s="277">
        <v>45209.698611111111</v>
      </c>
      <c r="BO71" s="278">
        <v>45195</v>
      </c>
      <c r="BP71" s="276"/>
      <c r="BQ71" s="276"/>
      <c r="BR71" s="276"/>
      <c r="BS71" s="276"/>
      <c r="BT71" s="276"/>
    </row>
    <row r="72" spans="3:72">
      <c r="C72" s="276" t="s">
        <v>1383</v>
      </c>
      <c r="D72" s="276" t="s">
        <v>834</v>
      </c>
      <c r="E72" s="276" t="s">
        <v>1470</v>
      </c>
      <c r="F72" s="276" t="s">
        <v>1528</v>
      </c>
      <c r="G72" s="276" t="s">
        <v>1384</v>
      </c>
      <c r="H72" s="276"/>
      <c r="I72" s="276" t="s">
        <v>925</v>
      </c>
      <c r="J72" s="276" t="s">
        <v>1385</v>
      </c>
      <c r="K72" s="276" t="s">
        <v>16</v>
      </c>
      <c r="L72" s="276" t="s">
        <v>1363</v>
      </c>
      <c r="M72" s="276" t="s">
        <v>806</v>
      </c>
      <c r="N72" s="276" t="s">
        <v>1386</v>
      </c>
      <c r="O72" s="276" t="s">
        <v>841</v>
      </c>
      <c r="P72" s="276" t="s">
        <v>842</v>
      </c>
      <c r="Q72" s="276"/>
      <c r="R72" s="276" t="s">
        <v>810</v>
      </c>
      <c r="S72" s="276" t="s">
        <v>861</v>
      </c>
      <c r="T72" s="264">
        <v>0.2</v>
      </c>
      <c r="U72" s="276" t="s">
        <v>1863</v>
      </c>
      <c r="V72" s="276" t="s">
        <v>1499</v>
      </c>
      <c r="W72" s="276" t="s">
        <v>1475</v>
      </c>
      <c r="X72" s="276" t="s">
        <v>1529</v>
      </c>
      <c r="Y72" s="276" t="s">
        <v>846</v>
      </c>
      <c r="Z72" s="276" t="s">
        <v>814</v>
      </c>
      <c r="AA72" s="276" t="s">
        <v>815</v>
      </c>
      <c r="AB72" s="276"/>
      <c r="AC72" s="276"/>
      <c r="AD72" s="276" t="s">
        <v>847</v>
      </c>
      <c r="AE72" s="276" t="s">
        <v>848</v>
      </c>
      <c r="AF72" s="276" t="s">
        <v>818</v>
      </c>
      <c r="AG72" s="276" t="s">
        <v>1316</v>
      </c>
      <c r="AH72" s="276"/>
      <c r="AI72" s="276" t="s">
        <v>881</v>
      </c>
      <c r="AJ72" s="276"/>
      <c r="AK72" s="276">
        <v>400</v>
      </c>
      <c r="AL72" s="276">
        <v>322.39999999999998</v>
      </c>
      <c r="AM72" s="276">
        <v>1</v>
      </c>
      <c r="AN72" s="276" t="s">
        <v>455</v>
      </c>
      <c r="AO72" s="276" t="s">
        <v>455</v>
      </c>
      <c r="AP72" s="276" t="s">
        <v>909</v>
      </c>
      <c r="AQ72" s="276" t="s">
        <v>824</v>
      </c>
      <c r="AR72" s="276" t="s">
        <v>2636</v>
      </c>
      <c r="AS72" s="276" t="s">
        <v>2637</v>
      </c>
      <c r="AT72" s="276" t="s">
        <v>2637</v>
      </c>
      <c r="AU72" s="276"/>
      <c r="AV72" s="277">
        <v>45167.855555555558</v>
      </c>
      <c r="AW72" s="276" t="s">
        <v>826</v>
      </c>
      <c r="AX72" s="276" t="s">
        <v>872</v>
      </c>
      <c r="AY72" s="276"/>
      <c r="AZ72" s="276"/>
      <c r="BA72" s="276" t="s">
        <v>850</v>
      </c>
      <c r="BB72" s="276" t="s">
        <v>945</v>
      </c>
      <c r="BC72" s="276"/>
      <c r="BD72" s="276" t="s">
        <v>852</v>
      </c>
      <c r="BE72" s="276" t="s">
        <v>1387</v>
      </c>
      <c r="BF72" s="276"/>
      <c r="BG72" s="276"/>
      <c r="BH72" s="276"/>
      <c r="BI72" s="276"/>
      <c r="BJ72" s="276"/>
      <c r="BK72" s="276"/>
      <c r="BL72" s="276"/>
      <c r="BM72" s="276"/>
      <c r="BN72" s="277">
        <v>45166.387499999997</v>
      </c>
      <c r="BO72" s="278">
        <v>45162</v>
      </c>
      <c r="BP72" s="276"/>
      <c r="BQ72" s="276"/>
      <c r="BR72" s="276"/>
      <c r="BS72" s="276" t="s">
        <v>1528</v>
      </c>
      <c r="BT72" s="276"/>
    </row>
    <row r="73" spans="3:72">
      <c r="C73" s="276" t="s">
        <v>1388</v>
      </c>
      <c r="D73" s="276" t="s">
        <v>834</v>
      </c>
      <c r="E73" s="276" t="s">
        <v>1492</v>
      </c>
      <c r="F73" s="276"/>
      <c r="G73" s="276" t="s">
        <v>1388</v>
      </c>
      <c r="H73" s="276" t="s">
        <v>1389</v>
      </c>
      <c r="I73" s="276" t="s">
        <v>11</v>
      </c>
      <c r="J73" s="276" t="s">
        <v>1390</v>
      </c>
      <c r="K73" s="276" t="s">
        <v>660</v>
      </c>
      <c r="L73" s="276" t="s">
        <v>1391</v>
      </c>
      <c r="M73" s="276" t="s">
        <v>839</v>
      </c>
      <c r="N73" s="276" t="s">
        <v>1392</v>
      </c>
      <c r="O73" s="276" t="s">
        <v>841</v>
      </c>
      <c r="P73" s="276" t="s">
        <v>842</v>
      </c>
      <c r="Q73" s="276"/>
      <c r="R73" s="276" t="s">
        <v>1393</v>
      </c>
      <c r="S73" s="276" t="s">
        <v>811</v>
      </c>
      <c r="T73" s="276" t="s">
        <v>1394</v>
      </c>
      <c r="U73" s="276" t="s">
        <v>1911</v>
      </c>
      <c r="V73" s="276" t="s">
        <v>1521</v>
      </c>
      <c r="W73" s="276" t="s">
        <v>1491</v>
      </c>
      <c r="X73" s="276" t="s">
        <v>1395</v>
      </c>
      <c r="Y73" s="276"/>
      <c r="Z73" s="276" t="s">
        <v>941</v>
      </c>
      <c r="AA73" s="276" t="s">
        <v>815</v>
      </c>
      <c r="AB73" s="276"/>
      <c r="AC73" s="276"/>
      <c r="AD73" s="276" t="s">
        <v>847</v>
      </c>
      <c r="AE73" s="276" t="s">
        <v>848</v>
      </c>
      <c r="AF73" s="276" t="s">
        <v>851</v>
      </c>
      <c r="AG73" s="276" t="s">
        <v>851</v>
      </c>
      <c r="AH73" s="276"/>
      <c r="AI73" s="276" t="s">
        <v>851</v>
      </c>
      <c r="AJ73" s="276" t="s">
        <v>821</v>
      </c>
      <c r="AK73" s="276">
        <v>2</v>
      </c>
      <c r="AL73" s="276">
        <v>0</v>
      </c>
      <c r="AM73" s="276">
        <v>1</v>
      </c>
      <c r="AN73" s="276" t="s">
        <v>455</v>
      </c>
      <c r="AO73" s="276" t="s">
        <v>851</v>
      </c>
      <c r="AP73" s="276" t="s">
        <v>1122</v>
      </c>
      <c r="AQ73" s="276" t="s">
        <v>824</v>
      </c>
      <c r="AR73" s="276" t="s">
        <v>2610</v>
      </c>
      <c r="AS73" s="276"/>
      <c r="AT73" s="276"/>
      <c r="AU73" s="276" t="s">
        <v>1117</v>
      </c>
      <c r="AV73" s="277">
        <v>45190.052083333336</v>
      </c>
      <c r="AW73" s="276" t="s">
        <v>826</v>
      </c>
      <c r="AX73" s="276" t="s">
        <v>827</v>
      </c>
      <c r="AY73" s="276"/>
      <c r="AZ73" s="276"/>
      <c r="BA73" s="276" t="s">
        <v>844</v>
      </c>
      <c r="BB73" s="276" t="s">
        <v>851</v>
      </c>
      <c r="BC73" s="276" t="s">
        <v>1884</v>
      </c>
      <c r="BD73" s="276" t="s">
        <v>830</v>
      </c>
      <c r="BE73" s="276" t="s">
        <v>882</v>
      </c>
      <c r="BF73" s="276"/>
      <c r="BG73" s="276"/>
      <c r="BH73" s="276"/>
      <c r="BI73" s="276"/>
      <c r="BJ73" s="276"/>
      <c r="BK73" s="276"/>
      <c r="BL73" s="276"/>
      <c r="BM73" s="276"/>
      <c r="BN73" s="277">
        <v>45175.435416666667</v>
      </c>
      <c r="BO73" s="278">
        <v>45175</v>
      </c>
      <c r="BP73" s="276"/>
      <c r="BQ73" s="276"/>
      <c r="BR73" s="276"/>
      <c r="BS73" s="276"/>
      <c r="BT73" s="276"/>
    </row>
    <row r="74" spans="3:72">
      <c r="C74" s="276" t="s">
        <v>1396</v>
      </c>
      <c r="D74" s="276" t="s">
        <v>834</v>
      </c>
      <c r="E74" s="276" t="s">
        <v>1470</v>
      </c>
      <c r="F74" s="276"/>
      <c r="G74" s="276" t="s">
        <v>1396</v>
      </c>
      <c r="H74" s="276" t="s">
        <v>1397</v>
      </c>
      <c r="I74" s="276" t="s">
        <v>1244</v>
      </c>
      <c r="J74" s="276" t="s">
        <v>1398</v>
      </c>
      <c r="K74" s="276" t="s">
        <v>1399</v>
      </c>
      <c r="L74" s="276" t="s">
        <v>1400</v>
      </c>
      <c r="M74" s="276" t="s">
        <v>839</v>
      </c>
      <c r="N74" s="276" t="s">
        <v>1255</v>
      </c>
      <c r="O74" s="276" t="s">
        <v>841</v>
      </c>
      <c r="P74" s="276" t="s">
        <v>842</v>
      </c>
      <c r="Q74" s="276"/>
      <c r="R74" s="276" t="s">
        <v>1036</v>
      </c>
      <c r="S74" s="276" t="s">
        <v>891</v>
      </c>
      <c r="T74" s="276" t="s">
        <v>844</v>
      </c>
      <c r="U74" s="276" t="s">
        <v>1885</v>
      </c>
      <c r="V74" s="276" t="s">
        <v>1485</v>
      </c>
      <c r="W74" s="276" t="s">
        <v>1472</v>
      </c>
      <c r="X74" s="276" t="s">
        <v>1401</v>
      </c>
      <c r="Y74" s="276"/>
      <c r="Z74" s="276" t="s">
        <v>814</v>
      </c>
      <c r="AA74" s="276" t="s">
        <v>815</v>
      </c>
      <c r="AB74" s="276"/>
      <c r="AC74" s="276"/>
      <c r="AD74" s="276" t="s">
        <v>847</v>
      </c>
      <c r="AE74" s="276" t="s">
        <v>848</v>
      </c>
      <c r="AF74" s="276" t="s">
        <v>849</v>
      </c>
      <c r="AG74" s="276" t="s">
        <v>849</v>
      </c>
      <c r="AH74" s="276"/>
      <c r="AI74" s="276" t="s">
        <v>849</v>
      </c>
      <c r="AJ74" s="276" t="s">
        <v>821</v>
      </c>
      <c r="AK74" s="276"/>
      <c r="AL74" s="276"/>
      <c r="AM74" s="276">
        <v>1</v>
      </c>
      <c r="AN74" s="276" t="s">
        <v>455</v>
      </c>
      <c r="AO74" s="276" t="s">
        <v>851</v>
      </c>
      <c r="AP74" s="276" t="s">
        <v>1122</v>
      </c>
      <c r="AQ74" s="276" t="s">
        <v>824</v>
      </c>
      <c r="AR74" s="276"/>
      <c r="AS74" s="276"/>
      <c r="AT74" s="276"/>
      <c r="AU74" s="276" t="s">
        <v>1117</v>
      </c>
      <c r="AV74" s="277">
        <v>45182.833333333336</v>
      </c>
      <c r="AW74" s="276" t="s">
        <v>826</v>
      </c>
      <c r="AX74" s="276" t="s">
        <v>953</v>
      </c>
      <c r="AY74" s="276"/>
      <c r="AZ74" s="276"/>
      <c r="BA74" s="276" t="s">
        <v>850</v>
      </c>
      <c r="BB74" s="276" t="s">
        <v>851</v>
      </c>
      <c r="BC74" s="276" t="s">
        <v>1884</v>
      </c>
      <c r="BD74" s="276" t="s">
        <v>852</v>
      </c>
      <c r="BE74" s="276" t="s">
        <v>882</v>
      </c>
      <c r="BF74" s="276"/>
      <c r="BG74" s="276"/>
      <c r="BH74" s="276" t="s">
        <v>1359</v>
      </c>
      <c r="BI74" s="276"/>
      <c r="BJ74" s="276"/>
      <c r="BK74" s="276"/>
      <c r="BL74" s="276"/>
      <c r="BM74" s="276"/>
      <c r="BN74" s="277">
        <v>45175.818055555559</v>
      </c>
      <c r="BO74" s="278">
        <v>45175</v>
      </c>
      <c r="BP74" s="276"/>
      <c r="BQ74" s="276"/>
      <c r="BR74" s="276"/>
      <c r="BS74" s="276"/>
      <c r="BT74" s="276"/>
    </row>
    <row r="75" spans="3:72">
      <c r="C75" s="276" t="s">
        <v>1402</v>
      </c>
      <c r="D75" s="276" t="s">
        <v>834</v>
      </c>
      <c r="E75" s="276" t="s">
        <v>1492</v>
      </c>
      <c r="F75" s="276"/>
      <c r="G75" s="276" t="s">
        <v>1403</v>
      </c>
      <c r="H75" s="276" t="s">
        <v>1404</v>
      </c>
      <c r="I75" s="276" t="s">
        <v>1405</v>
      </c>
      <c r="J75" s="276" t="s">
        <v>1085</v>
      </c>
      <c r="K75" s="276" t="s">
        <v>660</v>
      </c>
      <c r="L75" s="276" t="s">
        <v>1406</v>
      </c>
      <c r="M75" s="276" t="s">
        <v>839</v>
      </c>
      <c r="N75" s="276" t="s">
        <v>1201</v>
      </c>
      <c r="O75" s="276" t="s">
        <v>841</v>
      </c>
      <c r="P75" s="276" t="s">
        <v>809</v>
      </c>
      <c r="Q75" s="276" t="s">
        <v>455</v>
      </c>
      <c r="R75" s="276" t="s">
        <v>1393</v>
      </c>
      <c r="S75" s="276" t="s">
        <v>811</v>
      </c>
      <c r="T75" s="276" t="s">
        <v>1394</v>
      </c>
      <c r="U75" s="276" t="s">
        <v>1912</v>
      </c>
      <c r="V75" s="276" t="s">
        <v>1521</v>
      </c>
      <c r="W75" s="276" t="s">
        <v>1491</v>
      </c>
      <c r="X75" s="276" t="s">
        <v>1407</v>
      </c>
      <c r="Y75" s="276"/>
      <c r="Z75" s="276" t="s">
        <v>814</v>
      </c>
      <c r="AA75" s="276" t="s">
        <v>815</v>
      </c>
      <c r="AB75" s="276"/>
      <c r="AC75" s="276" t="s">
        <v>1661</v>
      </c>
      <c r="AD75" s="276" t="s">
        <v>847</v>
      </c>
      <c r="AE75" s="276" t="s">
        <v>848</v>
      </c>
      <c r="AF75" s="276" t="s">
        <v>851</v>
      </c>
      <c r="AG75" s="276" t="s">
        <v>851</v>
      </c>
      <c r="AH75" s="276"/>
      <c r="AI75" s="276" t="s">
        <v>851</v>
      </c>
      <c r="AJ75" s="276" t="s">
        <v>821</v>
      </c>
      <c r="AK75" s="276">
        <v>8</v>
      </c>
      <c r="AL75" s="276">
        <v>0</v>
      </c>
      <c r="AM75" s="276">
        <v>1</v>
      </c>
      <c r="AN75" s="276" t="s">
        <v>455</v>
      </c>
      <c r="AO75" s="276" t="s">
        <v>851</v>
      </c>
      <c r="AP75" s="276" t="s">
        <v>1122</v>
      </c>
      <c r="AQ75" s="276" t="s">
        <v>824</v>
      </c>
      <c r="AR75" s="276" t="s">
        <v>2610</v>
      </c>
      <c r="AS75" s="276"/>
      <c r="AT75" s="276"/>
      <c r="AU75" s="276" t="s">
        <v>1117</v>
      </c>
      <c r="AV75" s="277">
        <v>45197.9375</v>
      </c>
      <c r="AW75" s="276" t="s">
        <v>871</v>
      </c>
      <c r="AX75" s="276" t="s">
        <v>872</v>
      </c>
      <c r="AY75" s="276"/>
      <c r="AZ75" s="276"/>
      <c r="BA75" s="276" t="s">
        <v>844</v>
      </c>
      <c r="BB75" s="276" t="s">
        <v>851</v>
      </c>
      <c r="BC75" s="276" t="s">
        <v>1884</v>
      </c>
      <c r="BD75" s="276" t="s">
        <v>830</v>
      </c>
      <c r="BE75" s="276" t="s">
        <v>882</v>
      </c>
      <c r="BF75" s="276"/>
      <c r="BG75" s="276"/>
      <c r="BH75" s="276" t="s">
        <v>1359</v>
      </c>
      <c r="BI75" s="276"/>
      <c r="BJ75" s="276"/>
      <c r="BK75" s="276"/>
      <c r="BL75" s="276"/>
      <c r="BM75" s="276"/>
      <c r="BN75" s="277">
        <v>45176.752083333333</v>
      </c>
      <c r="BO75" s="278">
        <v>45176</v>
      </c>
      <c r="BP75" s="276" t="s">
        <v>1913</v>
      </c>
      <c r="BQ75" s="276"/>
      <c r="BR75" s="276"/>
      <c r="BS75" s="276"/>
      <c r="BT75" s="276"/>
    </row>
    <row r="76" spans="3:72">
      <c r="C76" s="276">
        <v>818</v>
      </c>
      <c r="D76" s="276" t="s">
        <v>834</v>
      </c>
      <c r="E76" s="276" t="s">
        <v>1486</v>
      </c>
      <c r="F76" s="276"/>
      <c r="G76" s="276">
        <v>818</v>
      </c>
      <c r="H76" s="276"/>
      <c r="I76" s="276" t="s">
        <v>11</v>
      </c>
      <c r="J76" s="276" t="s">
        <v>1408</v>
      </c>
      <c r="K76" s="276" t="s">
        <v>660</v>
      </c>
      <c r="L76" s="276" t="s">
        <v>1409</v>
      </c>
      <c r="M76" s="276" t="s">
        <v>839</v>
      </c>
      <c r="N76" s="276" t="s">
        <v>1189</v>
      </c>
      <c r="O76" s="276" t="s">
        <v>841</v>
      </c>
      <c r="P76" s="276" t="s">
        <v>809</v>
      </c>
      <c r="Q76" s="276"/>
      <c r="R76" s="276" t="s">
        <v>1190</v>
      </c>
      <c r="S76" s="276" t="s">
        <v>811</v>
      </c>
      <c r="T76" s="276" t="s">
        <v>1010</v>
      </c>
      <c r="U76" s="276" t="s">
        <v>882</v>
      </c>
      <c r="V76" s="276" t="s">
        <v>1530</v>
      </c>
      <c r="W76" s="276" t="s">
        <v>1491</v>
      </c>
      <c r="X76" s="276" t="s">
        <v>1410</v>
      </c>
      <c r="Y76" s="276"/>
      <c r="Z76" s="276" t="s">
        <v>1105</v>
      </c>
      <c r="AA76" s="276" t="s">
        <v>1106</v>
      </c>
      <c r="AB76" s="276"/>
      <c r="AC76" s="276"/>
      <c r="AD76" s="276" t="s">
        <v>847</v>
      </c>
      <c r="AE76" s="276" t="s">
        <v>848</v>
      </c>
      <c r="AF76" s="276" t="s">
        <v>818</v>
      </c>
      <c r="AG76" s="276" t="s">
        <v>851</v>
      </c>
      <c r="AH76" s="276"/>
      <c r="AI76" s="276" t="s">
        <v>851</v>
      </c>
      <c r="AJ76" s="276" t="s">
        <v>851</v>
      </c>
      <c r="AK76" s="276">
        <v>20</v>
      </c>
      <c r="AL76" s="276">
        <v>2</v>
      </c>
      <c r="AM76" s="276">
        <v>1</v>
      </c>
      <c r="AN76" s="276" t="s">
        <v>455</v>
      </c>
      <c r="AO76" s="276" t="s">
        <v>851</v>
      </c>
      <c r="AP76" s="276" t="s">
        <v>1122</v>
      </c>
      <c r="AQ76" s="276" t="s">
        <v>824</v>
      </c>
      <c r="AR76" s="276" t="s">
        <v>2611</v>
      </c>
      <c r="AS76" s="276" t="s">
        <v>2611</v>
      </c>
      <c r="AT76" s="276" t="s">
        <v>2611</v>
      </c>
      <c r="AU76" s="276" t="s">
        <v>1117</v>
      </c>
      <c r="AV76" s="277">
        <v>45182.8125</v>
      </c>
      <c r="AW76" s="276" t="s">
        <v>1242</v>
      </c>
      <c r="AX76" s="276" t="s">
        <v>827</v>
      </c>
      <c r="AY76" s="276"/>
      <c r="AZ76" s="276"/>
      <c r="BA76" s="276" t="s">
        <v>844</v>
      </c>
      <c r="BB76" s="276" t="s">
        <v>851</v>
      </c>
      <c r="BC76" s="276" t="s">
        <v>1900</v>
      </c>
      <c r="BD76" s="276" t="s">
        <v>830</v>
      </c>
      <c r="BE76" s="276" t="s">
        <v>882</v>
      </c>
      <c r="BF76" s="276"/>
      <c r="BG76" s="276"/>
      <c r="BH76" s="276"/>
      <c r="BI76" s="276"/>
      <c r="BJ76" s="276"/>
      <c r="BK76" s="276"/>
      <c r="BL76" s="276"/>
      <c r="BM76" s="276"/>
      <c r="BN76" s="277">
        <v>45180.413888888892</v>
      </c>
      <c r="BO76" s="278">
        <v>45180</v>
      </c>
      <c r="BP76" s="276"/>
      <c r="BQ76" s="276"/>
      <c r="BR76" s="276"/>
      <c r="BS76" s="276"/>
      <c r="BT76" s="276"/>
    </row>
    <row r="77" spans="3:72">
      <c r="C77" s="276" t="s">
        <v>1411</v>
      </c>
      <c r="D77" s="276" t="s">
        <v>834</v>
      </c>
      <c r="E77" s="276" t="s">
        <v>1492</v>
      </c>
      <c r="F77" s="276"/>
      <c r="G77" s="276" t="s">
        <v>1411</v>
      </c>
      <c r="H77" s="276"/>
      <c r="I77" s="276" t="s">
        <v>1244</v>
      </c>
      <c r="J77" s="276" t="s">
        <v>1412</v>
      </c>
      <c r="K77" s="276" t="s">
        <v>660</v>
      </c>
      <c r="L77" s="276" t="s">
        <v>1413</v>
      </c>
      <c r="M77" s="276" t="s">
        <v>839</v>
      </c>
      <c r="N77" s="276" t="s">
        <v>1414</v>
      </c>
      <c r="O77" s="276" t="s">
        <v>841</v>
      </c>
      <c r="P77" s="276" t="s">
        <v>809</v>
      </c>
      <c r="Q77" s="276"/>
      <c r="R77" s="276" t="s">
        <v>1393</v>
      </c>
      <c r="S77" s="276" t="s">
        <v>1202</v>
      </c>
      <c r="T77" s="264">
        <v>0.2</v>
      </c>
      <c r="U77" s="276" t="s">
        <v>1875</v>
      </c>
      <c r="V77" s="276" t="s">
        <v>1493</v>
      </c>
      <c r="W77" s="276" t="s">
        <v>1491</v>
      </c>
      <c r="X77" s="276" t="s">
        <v>1415</v>
      </c>
      <c r="Y77" s="276"/>
      <c r="Z77" s="276" t="s">
        <v>941</v>
      </c>
      <c r="AA77" s="276" t="s">
        <v>815</v>
      </c>
      <c r="AB77" s="276"/>
      <c r="AC77" s="276"/>
      <c r="AD77" s="276" t="s">
        <v>847</v>
      </c>
      <c r="AE77" s="276" t="s">
        <v>848</v>
      </c>
      <c r="AF77" s="276" t="s">
        <v>851</v>
      </c>
      <c r="AG77" s="276" t="s">
        <v>851</v>
      </c>
      <c r="AH77" s="276"/>
      <c r="AI77" s="276" t="s">
        <v>851</v>
      </c>
      <c r="AJ77" s="276" t="s">
        <v>851</v>
      </c>
      <c r="AK77" s="276">
        <v>142</v>
      </c>
      <c r="AL77" s="276">
        <v>140</v>
      </c>
      <c r="AM77" s="276">
        <v>1</v>
      </c>
      <c r="AN77" s="276" t="s">
        <v>455</v>
      </c>
      <c r="AO77" s="276" t="s">
        <v>851</v>
      </c>
      <c r="AP77" s="276" t="s">
        <v>1122</v>
      </c>
      <c r="AQ77" s="276" t="s">
        <v>824</v>
      </c>
      <c r="AR77" s="276" t="s">
        <v>2638</v>
      </c>
      <c r="AS77" s="276" t="s">
        <v>2639</v>
      </c>
      <c r="AT77" s="276" t="s">
        <v>2639</v>
      </c>
      <c r="AU77" s="276" t="s">
        <v>1117</v>
      </c>
      <c r="AV77" s="277">
        <v>45190.020833333336</v>
      </c>
      <c r="AW77" s="276" t="s">
        <v>826</v>
      </c>
      <c r="AX77" s="276" t="s">
        <v>872</v>
      </c>
      <c r="AY77" s="276"/>
      <c r="AZ77" s="276"/>
      <c r="BA77" s="276" t="s">
        <v>844</v>
      </c>
      <c r="BB77" s="276" t="s">
        <v>851</v>
      </c>
      <c r="BC77" s="276" t="s">
        <v>1914</v>
      </c>
      <c r="BD77" s="276" t="s">
        <v>852</v>
      </c>
      <c r="BE77" s="276" t="s">
        <v>844</v>
      </c>
      <c r="BF77" s="276"/>
      <c r="BG77" s="276"/>
      <c r="BH77" s="276"/>
      <c r="BI77" s="276"/>
      <c r="BJ77" s="276"/>
      <c r="BK77" s="276"/>
      <c r="BL77" s="276"/>
      <c r="BM77" s="276"/>
      <c r="BN77" s="277">
        <v>45187.645833333336</v>
      </c>
      <c r="BO77" s="278">
        <v>45187</v>
      </c>
      <c r="BP77" s="276"/>
      <c r="BQ77" s="276"/>
      <c r="BR77" s="276" t="s">
        <v>2123</v>
      </c>
      <c r="BS77" s="276"/>
      <c r="BT77" s="276"/>
    </row>
    <row r="78" spans="3:72">
      <c r="C78" s="276" t="s">
        <v>1416</v>
      </c>
      <c r="D78" s="276" t="s">
        <v>834</v>
      </c>
      <c r="E78" s="276" t="s">
        <v>1492</v>
      </c>
      <c r="F78" s="276"/>
      <c r="G78" s="276" t="s">
        <v>1417</v>
      </c>
      <c r="H78" s="276"/>
      <c r="I78" s="276" t="s">
        <v>11</v>
      </c>
      <c r="J78" s="276" t="s">
        <v>1030</v>
      </c>
      <c r="K78" s="276" t="s">
        <v>660</v>
      </c>
      <c r="L78" s="276" t="s">
        <v>1418</v>
      </c>
      <c r="M78" s="276" t="s">
        <v>839</v>
      </c>
      <c r="N78" s="276" t="s">
        <v>1419</v>
      </c>
      <c r="O78" s="276" t="s">
        <v>841</v>
      </c>
      <c r="P78" s="276" t="s">
        <v>809</v>
      </c>
      <c r="Q78" s="276"/>
      <c r="R78" s="276" t="s">
        <v>810</v>
      </c>
      <c r="S78" s="276" t="s">
        <v>811</v>
      </c>
      <c r="T78" s="276" t="s">
        <v>812</v>
      </c>
      <c r="U78" s="276" t="s">
        <v>1892</v>
      </c>
      <c r="V78" s="276" t="s">
        <v>1506</v>
      </c>
      <c r="W78" s="276" t="s">
        <v>1491</v>
      </c>
      <c r="X78" s="276" t="s">
        <v>1420</v>
      </c>
      <c r="Y78" s="276"/>
      <c r="Z78" s="276" t="s">
        <v>814</v>
      </c>
      <c r="AA78" s="276" t="s">
        <v>815</v>
      </c>
      <c r="AB78" s="276"/>
      <c r="AC78" s="276"/>
      <c r="AD78" s="276" t="s">
        <v>847</v>
      </c>
      <c r="AE78" s="276" t="s">
        <v>862</v>
      </c>
      <c r="AF78" s="276" t="s">
        <v>851</v>
      </c>
      <c r="AG78" s="276" t="s">
        <v>851</v>
      </c>
      <c r="AH78" s="276"/>
      <c r="AI78" s="276" t="s">
        <v>851</v>
      </c>
      <c r="AJ78" s="276" t="s">
        <v>851</v>
      </c>
      <c r="AK78" s="276">
        <v>2</v>
      </c>
      <c r="AL78" s="276">
        <v>0.5</v>
      </c>
      <c r="AM78" s="276">
        <v>1</v>
      </c>
      <c r="AN78" s="276" t="s">
        <v>455</v>
      </c>
      <c r="AO78" s="276" t="s">
        <v>851</v>
      </c>
      <c r="AP78" s="276" t="s">
        <v>1122</v>
      </c>
      <c r="AQ78" s="276" t="s">
        <v>824</v>
      </c>
      <c r="AR78" s="276" t="s">
        <v>2623</v>
      </c>
      <c r="AS78" s="276"/>
      <c r="AT78" s="276"/>
      <c r="AU78" s="276" t="s">
        <v>1117</v>
      </c>
      <c r="AV78" s="277">
        <v>45197.791666666664</v>
      </c>
      <c r="AW78" s="276" t="s">
        <v>871</v>
      </c>
      <c r="AX78" s="276" t="s">
        <v>872</v>
      </c>
      <c r="AY78" s="276"/>
      <c r="AZ78" s="276"/>
      <c r="BA78" s="276" t="s">
        <v>850</v>
      </c>
      <c r="BB78" s="276" t="s">
        <v>851</v>
      </c>
      <c r="BC78" s="276" t="s">
        <v>1884</v>
      </c>
      <c r="BD78" s="276" t="s">
        <v>830</v>
      </c>
      <c r="BE78" s="276" t="s">
        <v>882</v>
      </c>
      <c r="BF78" s="276"/>
      <c r="BG78" s="276"/>
      <c r="BH78" s="276" t="s">
        <v>1118</v>
      </c>
      <c r="BI78" s="276"/>
      <c r="BJ78" s="276"/>
      <c r="BK78" s="276"/>
      <c r="BL78" s="276"/>
      <c r="BM78" s="276"/>
      <c r="BN78" s="277">
        <v>45187.648611111108</v>
      </c>
      <c r="BO78" s="278">
        <v>45187</v>
      </c>
      <c r="BP78" s="276"/>
      <c r="BQ78" s="276"/>
      <c r="BR78" s="276"/>
      <c r="BS78" s="276"/>
      <c r="BT78" s="276"/>
    </row>
    <row r="79" spans="3:72">
      <c r="C79" s="276" t="s">
        <v>1421</v>
      </c>
      <c r="D79" s="276" t="s">
        <v>834</v>
      </c>
      <c r="E79" s="276" t="s">
        <v>1512</v>
      </c>
      <c r="F79" s="276" t="s">
        <v>1422</v>
      </c>
      <c r="G79" s="276" t="s">
        <v>1423</v>
      </c>
      <c r="H79" s="276" t="s">
        <v>1424</v>
      </c>
      <c r="I79" s="276" t="s">
        <v>11</v>
      </c>
      <c r="J79" s="276" t="s">
        <v>1425</v>
      </c>
      <c r="K79" s="276" t="s">
        <v>16</v>
      </c>
      <c r="L79" s="276" t="s">
        <v>1426</v>
      </c>
      <c r="M79" s="276" t="s">
        <v>839</v>
      </c>
      <c r="N79" s="276" t="s">
        <v>867</v>
      </c>
      <c r="O79" s="276" t="s">
        <v>841</v>
      </c>
      <c r="P79" s="276" t="s">
        <v>842</v>
      </c>
      <c r="Q79" s="276"/>
      <c r="R79" s="276" t="s">
        <v>810</v>
      </c>
      <c r="S79" s="276" t="s">
        <v>811</v>
      </c>
      <c r="T79" s="276" t="s">
        <v>1010</v>
      </c>
      <c r="U79" s="276" t="s">
        <v>1876</v>
      </c>
      <c r="V79" s="276" t="s">
        <v>1527</v>
      </c>
      <c r="W79" s="276" t="s">
        <v>1475</v>
      </c>
      <c r="X79" s="276" t="s">
        <v>1427</v>
      </c>
      <c r="Y79" s="276" t="s">
        <v>1344</v>
      </c>
      <c r="Z79" s="276" t="s">
        <v>941</v>
      </c>
      <c r="AA79" s="276" t="s">
        <v>815</v>
      </c>
      <c r="AB79" s="276" t="s">
        <v>1910</v>
      </c>
      <c r="AC79" s="276"/>
      <c r="AD79" s="276" t="s">
        <v>847</v>
      </c>
      <c r="AE79" s="276" t="s">
        <v>848</v>
      </c>
      <c r="AF79" s="276" t="s">
        <v>907</v>
      </c>
      <c r="AG79" s="276" t="s">
        <v>1428</v>
      </c>
      <c r="AH79" s="276"/>
      <c r="AI79" s="276" t="s">
        <v>881</v>
      </c>
      <c r="AJ79" s="276" t="s">
        <v>821</v>
      </c>
      <c r="AK79" s="276">
        <v>5</v>
      </c>
      <c r="AL79" s="276">
        <v>1</v>
      </c>
      <c r="AM79" s="276">
        <v>1</v>
      </c>
      <c r="AN79" s="276" t="s">
        <v>455</v>
      </c>
      <c r="AO79" s="276" t="s">
        <v>455</v>
      </c>
      <c r="AP79" s="276" t="s">
        <v>909</v>
      </c>
      <c r="AQ79" s="276" t="s">
        <v>824</v>
      </c>
      <c r="AR79" s="276" t="s">
        <v>2596</v>
      </c>
      <c r="AS79" s="276" t="s">
        <v>2596</v>
      </c>
      <c r="AT79" s="276" t="s">
        <v>2596</v>
      </c>
      <c r="AU79" s="276"/>
      <c r="AV79" s="277">
        <v>45226.010416666664</v>
      </c>
      <c r="AW79" s="276" t="s">
        <v>826</v>
      </c>
      <c r="AX79" s="276" t="s">
        <v>872</v>
      </c>
      <c r="AY79" s="276"/>
      <c r="AZ79" s="276"/>
      <c r="BA79" s="276" t="s">
        <v>1429</v>
      </c>
      <c r="BB79" s="276" t="s">
        <v>829</v>
      </c>
      <c r="BC79" s="276" t="s">
        <v>1884</v>
      </c>
      <c r="BD79" s="276" t="s">
        <v>852</v>
      </c>
      <c r="BE79" s="276" t="s">
        <v>1430</v>
      </c>
      <c r="BF79" s="276"/>
      <c r="BG79" s="276"/>
      <c r="BH79" s="276" t="s">
        <v>1431</v>
      </c>
      <c r="BI79" s="276"/>
      <c r="BJ79" s="276"/>
      <c r="BK79" s="276"/>
      <c r="BL79" s="276"/>
      <c r="BM79" s="276"/>
      <c r="BN79" s="277">
        <v>45217.599999999999</v>
      </c>
      <c r="BO79" s="278">
        <v>45195</v>
      </c>
      <c r="BP79" s="276"/>
      <c r="BQ79" s="276"/>
      <c r="BR79" s="276"/>
      <c r="BS79" s="276" t="s">
        <v>1422</v>
      </c>
      <c r="BT79" s="276"/>
    </row>
    <row r="80" spans="3:72">
      <c r="C80" s="276" t="s">
        <v>1432</v>
      </c>
      <c r="D80" s="276" t="s">
        <v>834</v>
      </c>
      <c r="E80" s="276" t="s">
        <v>1492</v>
      </c>
      <c r="F80" s="276"/>
      <c r="G80" s="276" t="s">
        <v>1432</v>
      </c>
      <c r="H80" s="276" t="s">
        <v>1433</v>
      </c>
      <c r="I80" s="276" t="s">
        <v>1244</v>
      </c>
      <c r="J80" s="276" t="s">
        <v>1531</v>
      </c>
      <c r="K80" s="276" t="s">
        <v>1532</v>
      </c>
      <c r="L80" s="276" t="s">
        <v>1613</v>
      </c>
      <c r="M80" s="276" t="s">
        <v>839</v>
      </c>
      <c r="N80" s="276" t="s">
        <v>1533</v>
      </c>
      <c r="O80" s="276" t="s">
        <v>841</v>
      </c>
      <c r="P80" s="276" t="s">
        <v>809</v>
      </c>
      <c r="Q80" s="276"/>
      <c r="R80" s="276" t="s">
        <v>1016</v>
      </c>
      <c r="S80" s="276" t="s">
        <v>1624</v>
      </c>
      <c r="T80" s="276" t="s">
        <v>844</v>
      </c>
      <c r="U80" s="276" t="s">
        <v>1915</v>
      </c>
      <c r="V80" s="276" t="s">
        <v>1534</v>
      </c>
      <c r="W80" s="276" t="s">
        <v>1491</v>
      </c>
      <c r="X80" s="276" t="s">
        <v>1434</v>
      </c>
      <c r="Y80" s="276"/>
      <c r="Z80" s="276"/>
      <c r="AA80" s="276" t="s">
        <v>815</v>
      </c>
      <c r="AB80" s="276" t="s">
        <v>1916</v>
      </c>
      <c r="AC80" s="276"/>
      <c r="AD80" s="276" t="s">
        <v>847</v>
      </c>
      <c r="AE80" s="276" t="s">
        <v>848</v>
      </c>
      <c r="AF80" s="276" t="s">
        <v>849</v>
      </c>
      <c r="AG80" s="276" t="s">
        <v>849</v>
      </c>
      <c r="AH80" s="276"/>
      <c r="AI80" s="276" t="s">
        <v>849</v>
      </c>
      <c r="AJ80" s="276" t="s">
        <v>1095</v>
      </c>
      <c r="AK80" s="276"/>
      <c r="AL80" s="276"/>
      <c r="AM80" s="276">
        <v>1</v>
      </c>
      <c r="AN80" s="276" t="s">
        <v>455</v>
      </c>
      <c r="AO80" s="276" t="s">
        <v>851</v>
      </c>
      <c r="AP80" s="276" t="s">
        <v>1122</v>
      </c>
      <c r="AQ80" s="276" t="s">
        <v>824</v>
      </c>
      <c r="AR80" s="276"/>
      <c r="AS80" s="276"/>
      <c r="AT80" s="276"/>
      <c r="AU80" s="276" t="s">
        <v>1117</v>
      </c>
      <c r="AV80" s="277">
        <v>45253.763888888891</v>
      </c>
      <c r="AW80" s="276" t="s">
        <v>1242</v>
      </c>
      <c r="AX80" s="276" t="s">
        <v>872</v>
      </c>
      <c r="AY80" s="276"/>
      <c r="AZ80" s="276"/>
      <c r="BA80" s="276" t="s">
        <v>844</v>
      </c>
      <c r="BB80" s="276" t="s">
        <v>851</v>
      </c>
      <c r="BC80" s="276"/>
      <c r="BD80" s="276" t="s">
        <v>852</v>
      </c>
      <c r="BE80" s="276" t="s">
        <v>882</v>
      </c>
      <c r="BF80" s="276"/>
      <c r="BG80" s="276"/>
      <c r="BH80" s="276" t="s">
        <v>2646</v>
      </c>
      <c r="BI80" s="276"/>
      <c r="BJ80" s="276"/>
      <c r="BK80" s="276"/>
      <c r="BL80" s="276"/>
      <c r="BM80" s="276"/>
      <c r="BN80" s="277">
        <v>45218.427083333336</v>
      </c>
      <c r="BO80" s="278">
        <v>45218</v>
      </c>
      <c r="BP80" s="276"/>
      <c r="BQ80" s="276"/>
      <c r="BR80" s="276" t="s">
        <v>2124</v>
      </c>
      <c r="BS80" s="276"/>
      <c r="BT80" s="276"/>
    </row>
    <row r="81" spans="3:72">
      <c r="C81" s="276" t="s">
        <v>1435</v>
      </c>
      <c r="D81" s="276" t="s">
        <v>834</v>
      </c>
      <c r="E81" s="276" t="s">
        <v>1512</v>
      </c>
      <c r="F81" s="276"/>
      <c r="G81" s="276" t="s">
        <v>1435</v>
      </c>
      <c r="H81" s="276" t="s">
        <v>1436</v>
      </c>
      <c r="I81" s="276" t="s">
        <v>1244</v>
      </c>
      <c r="J81" s="276" t="s">
        <v>1437</v>
      </c>
      <c r="K81" s="276" t="s">
        <v>16</v>
      </c>
      <c r="L81" s="276" t="s">
        <v>1438</v>
      </c>
      <c r="M81" s="276" t="s">
        <v>839</v>
      </c>
      <c r="N81" s="276" t="s">
        <v>1439</v>
      </c>
      <c r="O81" s="276" t="s">
        <v>841</v>
      </c>
      <c r="P81" s="276" t="s">
        <v>809</v>
      </c>
      <c r="Q81" s="276"/>
      <c r="R81" s="276" t="s">
        <v>1036</v>
      </c>
      <c r="S81" s="276" t="s">
        <v>843</v>
      </c>
      <c r="T81" s="276" t="s">
        <v>844</v>
      </c>
      <c r="U81" s="276" t="s">
        <v>1903</v>
      </c>
      <c r="V81" s="276" t="s">
        <v>1526</v>
      </c>
      <c r="W81" s="276" t="s">
        <v>1475</v>
      </c>
      <c r="X81" s="276" t="s">
        <v>1440</v>
      </c>
      <c r="Y81" s="276"/>
      <c r="Z81" s="276" t="s">
        <v>814</v>
      </c>
      <c r="AA81" s="276" t="s">
        <v>815</v>
      </c>
      <c r="AB81" s="276" t="s">
        <v>1910</v>
      </c>
      <c r="AC81" s="276"/>
      <c r="AD81" s="276" t="s">
        <v>847</v>
      </c>
      <c r="AE81" s="276" t="s">
        <v>848</v>
      </c>
      <c r="AF81" s="276" t="s">
        <v>849</v>
      </c>
      <c r="AG81" s="276" t="s">
        <v>849</v>
      </c>
      <c r="AH81" s="276"/>
      <c r="AI81" s="276" t="s">
        <v>849</v>
      </c>
      <c r="AJ81" s="276" t="s">
        <v>1334</v>
      </c>
      <c r="AK81" s="276"/>
      <c r="AL81" s="276"/>
      <c r="AM81" s="276">
        <v>2</v>
      </c>
      <c r="AN81" s="276" t="s">
        <v>455</v>
      </c>
      <c r="AO81" s="276" t="s">
        <v>455</v>
      </c>
      <c r="AP81" s="276" t="s">
        <v>909</v>
      </c>
      <c r="AQ81" s="276" t="s">
        <v>824</v>
      </c>
      <c r="AR81" s="276"/>
      <c r="AS81" s="276"/>
      <c r="AT81" s="276"/>
      <c r="AU81" s="276" t="s">
        <v>1117</v>
      </c>
      <c r="AV81" s="277">
        <v>45233.71875</v>
      </c>
      <c r="AW81" s="276" t="s">
        <v>1346</v>
      </c>
      <c r="AX81" s="276" t="s">
        <v>872</v>
      </c>
      <c r="AY81" s="276"/>
      <c r="AZ81" s="276"/>
      <c r="BA81" s="276" t="s">
        <v>850</v>
      </c>
      <c r="BB81" s="276" t="s">
        <v>851</v>
      </c>
      <c r="BC81" s="276" t="s">
        <v>1884</v>
      </c>
      <c r="BD81" s="276" t="s">
        <v>852</v>
      </c>
      <c r="BE81" s="276" t="s">
        <v>1457</v>
      </c>
      <c r="BF81" s="276"/>
      <c r="BG81" s="276"/>
      <c r="BH81" s="276" t="s">
        <v>1458</v>
      </c>
      <c r="BI81" s="276"/>
      <c r="BJ81" s="276"/>
      <c r="BK81" s="276"/>
      <c r="BL81" s="276"/>
      <c r="BM81" s="276"/>
      <c r="BN81" s="277">
        <v>45223.401388888888</v>
      </c>
      <c r="BO81" s="278">
        <v>45195</v>
      </c>
      <c r="BP81" s="276"/>
      <c r="BQ81" s="276"/>
      <c r="BR81" s="276"/>
      <c r="BS81" s="276"/>
      <c r="BT81" s="276"/>
    </row>
    <row r="82" spans="3:72">
      <c r="C82" s="276" t="s">
        <v>1917</v>
      </c>
      <c r="D82" s="276" t="s">
        <v>2125</v>
      </c>
      <c r="E82" s="276" t="s">
        <v>1512</v>
      </c>
      <c r="F82" s="276"/>
      <c r="G82" s="276" t="s">
        <v>1435</v>
      </c>
      <c r="H82" s="276" t="s">
        <v>1436</v>
      </c>
      <c r="I82" s="276" t="s">
        <v>1244</v>
      </c>
      <c r="J82" s="276" t="s">
        <v>1918</v>
      </c>
      <c r="K82" s="276" t="s">
        <v>16</v>
      </c>
      <c r="L82" s="276" t="s">
        <v>2647</v>
      </c>
      <c r="M82" s="276" t="s">
        <v>839</v>
      </c>
      <c r="N82" s="276" t="s">
        <v>1439</v>
      </c>
      <c r="O82" s="276" t="s">
        <v>841</v>
      </c>
      <c r="P82" s="276" t="s">
        <v>809</v>
      </c>
      <c r="Q82" s="276"/>
      <c r="R82" s="276" t="s">
        <v>1036</v>
      </c>
      <c r="S82" s="276" t="s">
        <v>843</v>
      </c>
      <c r="T82" s="276" t="s">
        <v>844</v>
      </c>
      <c r="U82" s="276" t="s">
        <v>1903</v>
      </c>
      <c r="V82" s="276" t="s">
        <v>1526</v>
      </c>
      <c r="W82" s="276" t="s">
        <v>1475</v>
      </c>
      <c r="X82" s="276" t="s">
        <v>1440</v>
      </c>
      <c r="Y82" s="276"/>
      <c r="Z82" s="276" t="s">
        <v>814</v>
      </c>
      <c r="AA82" s="276" t="s">
        <v>815</v>
      </c>
      <c r="AB82" s="276" t="s">
        <v>1910</v>
      </c>
      <c r="AC82" s="276"/>
      <c r="AD82" s="276" t="s">
        <v>816</v>
      </c>
      <c r="AE82" s="276" t="s">
        <v>848</v>
      </c>
      <c r="AF82" s="276" t="s">
        <v>849</v>
      </c>
      <c r="AG82" s="276" t="s">
        <v>849</v>
      </c>
      <c r="AH82" s="276"/>
      <c r="AI82" s="276" t="s">
        <v>849</v>
      </c>
      <c r="AJ82" s="276" t="s">
        <v>1334</v>
      </c>
      <c r="AK82" s="276"/>
      <c r="AL82" s="276"/>
      <c r="AM82" s="276">
        <v>2</v>
      </c>
      <c r="AN82" s="276" t="s">
        <v>455</v>
      </c>
      <c r="AO82" s="276" t="s">
        <v>455</v>
      </c>
      <c r="AP82" s="276" t="s">
        <v>909</v>
      </c>
      <c r="AQ82" s="276" t="s">
        <v>909</v>
      </c>
      <c r="AR82" s="276"/>
      <c r="AS82" s="276"/>
      <c r="AT82" s="276"/>
      <c r="AU82" s="276" t="s">
        <v>1117</v>
      </c>
      <c r="AV82" s="277">
        <v>45233.71875</v>
      </c>
      <c r="AW82" s="276" t="s">
        <v>1346</v>
      </c>
      <c r="AX82" s="276"/>
      <c r="AY82" s="276"/>
      <c r="AZ82" s="276"/>
      <c r="BA82" s="276" t="s">
        <v>850</v>
      </c>
      <c r="BB82" s="276" t="s">
        <v>851</v>
      </c>
      <c r="BC82" s="276" t="s">
        <v>1884</v>
      </c>
      <c r="BD82" s="276"/>
      <c r="BE82" s="276"/>
      <c r="BF82" s="276"/>
      <c r="BG82" s="276"/>
      <c r="BH82" s="276" t="s">
        <v>1458</v>
      </c>
      <c r="BI82" s="276"/>
      <c r="BJ82" s="276"/>
      <c r="BK82" s="276"/>
      <c r="BL82" s="276"/>
      <c r="BM82" s="276"/>
      <c r="BN82" s="277">
        <v>45273.680555555555</v>
      </c>
      <c r="BO82" s="278">
        <v>45195</v>
      </c>
      <c r="BP82" s="276"/>
      <c r="BQ82" s="276"/>
      <c r="BR82" s="276"/>
      <c r="BS82" s="276"/>
      <c r="BT82" s="276"/>
    </row>
    <row r="83" spans="3:72">
      <c r="C83" s="276" t="s">
        <v>1441</v>
      </c>
      <c r="D83" s="276" t="s">
        <v>834</v>
      </c>
      <c r="E83" s="276" t="s">
        <v>1535</v>
      </c>
      <c r="F83" s="276"/>
      <c r="G83" s="276" t="s">
        <v>1441</v>
      </c>
      <c r="H83" s="276" t="s">
        <v>1443</v>
      </c>
      <c r="I83" s="276" t="s">
        <v>1244</v>
      </c>
      <c r="J83" s="276" t="s">
        <v>1444</v>
      </c>
      <c r="K83" s="276" t="s">
        <v>260</v>
      </c>
      <c r="L83" s="276" t="s">
        <v>1640</v>
      </c>
      <c r="M83" s="276" t="s">
        <v>1536</v>
      </c>
      <c r="N83" s="276" t="s">
        <v>1445</v>
      </c>
      <c r="O83" s="276" t="s">
        <v>1641</v>
      </c>
      <c r="P83" s="276" t="s">
        <v>809</v>
      </c>
      <c r="Q83" s="276"/>
      <c r="R83" s="276" t="s">
        <v>1642</v>
      </c>
      <c r="S83" s="276" t="s">
        <v>891</v>
      </c>
      <c r="T83" s="276" t="s">
        <v>844</v>
      </c>
      <c r="U83" s="276" t="s">
        <v>882</v>
      </c>
      <c r="V83" s="276" t="s">
        <v>1537</v>
      </c>
      <c r="W83" s="276" t="s">
        <v>1491</v>
      </c>
      <c r="X83" s="276" t="s">
        <v>1446</v>
      </c>
      <c r="Y83" s="276"/>
      <c r="Z83" s="276"/>
      <c r="AA83" s="276" t="s">
        <v>815</v>
      </c>
      <c r="AB83" s="276" t="s">
        <v>1916</v>
      </c>
      <c r="AC83" s="276"/>
      <c r="AD83" s="276" t="s">
        <v>847</v>
      </c>
      <c r="AE83" s="276" t="s">
        <v>848</v>
      </c>
      <c r="AF83" s="276" t="s">
        <v>849</v>
      </c>
      <c r="AG83" s="276" t="s">
        <v>849</v>
      </c>
      <c r="AH83" s="276"/>
      <c r="AI83" s="276" t="s">
        <v>849</v>
      </c>
      <c r="AJ83" s="276" t="s">
        <v>1334</v>
      </c>
      <c r="AK83" s="276"/>
      <c r="AL83" s="276"/>
      <c r="AM83" s="276">
        <v>1</v>
      </c>
      <c r="AN83" s="276" t="s">
        <v>455</v>
      </c>
      <c r="AO83" s="276" t="s">
        <v>851</v>
      </c>
      <c r="AP83" s="276" t="s">
        <v>1122</v>
      </c>
      <c r="AQ83" s="276" t="s">
        <v>824</v>
      </c>
      <c r="AR83" s="276"/>
      <c r="AS83" s="276"/>
      <c r="AT83" s="276"/>
      <c r="AU83" s="276" t="s">
        <v>1117</v>
      </c>
      <c r="AV83" s="277">
        <v>45261.996527777781</v>
      </c>
      <c r="AW83" s="276" t="s">
        <v>826</v>
      </c>
      <c r="AX83" s="276" t="s">
        <v>931</v>
      </c>
      <c r="AY83" s="276"/>
      <c r="AZ83" s="276"/>
      <c r="BA83" s="276" t="s">
        <v>844</v>
      </c>
      <c r="BB83" s="276" t="s">
        <v>851</v>
      </c>
      <c r="BC83" s="276"/>
      <c r="BD83" s="276" t="s">
        <v>852</v>
      </c>
      <c r="BE83" s="276" t="s">
        <v>2648</v>
      </c>
      <c r="BF83" s="276"/>
      <c r="BG83" s="276"/>
      <c r="BH83" s="276" t="s">
        <v>2646</v>
      </c>
      <c r="BI83" s="276"/>
      <c r="BJ83" s="276"/>
      <c r="BK83" s="276"/>
      <c r="BL83" s="276"/>
      <c r="BM83" s="276"/>
      <c r="BN83" s="277">
        <v>45223.51666666667</v>
      </c>
      <c r="BO83" s="278">
        <v>45223</v>
      </c>
      <c r="BP83" s="276"/>
      <c r="BQ83" s="276"/>
      <c r="BR83" s="276"/>
      <c r="BS83" s="276"/>
      <c r="BT83" s="276"/>
    </row>
    <row r="84" spans="3:72">
      <c r="C84" s="276" t="s">
        <v>1447</v>
      </c>
      <c r="D84" s="276" t="s">
        <v>834</v>
      </c>
      <c r="E84" s="276" t="s">
        <v>1512</v>
      </c>
      <c r="F84" s="276" t="s">
        <v>1448</v>
      </c>
      <c r="G84" s="276" t="s">
        <v>1449</v>
      </c>
      <c r="H84" s="276"/>
      <c r="I84" s="276" t="s">
        <v>11</v>
      </c>
      <c r="J84" s="276" t="s">
        <v>1450</v>
      </c>
      <c r="K84" s="276" t="s">
        <v>258</v>
      </c>
      <c r="L84" s="276" t="s">
        <v>1459</v>
      </c>
      <c r="M84" s="276" t="s">
        <v>839</v>
      </c>
      <c r="N84" s="276" t="s">
        <v>1451</v>
      </c>
      <c r="O84" s="276" t="s">
        <v>841</v>
      </c>
      <c r="P84" s="276" t="s">
        <v>809</v>
      </c>
      <c r="Q84" s="276"/>
      <c r="R84" s="276" t="s">
        <v>810</v>
      </c>
      <c r="S84" s="276" t="s">
        <v>811</v>
      </c>
      <c r="T84" s="276" t="s">
        <v>1010</v>
      </c>
      <c r="U84" s="276" t="s">
        <v>1885</v>
      </c>
      <c r="V84" s="276" t="s">
        <v>1526</v>
      </c>
      <c r="W84" s="276" t="s">
        <v>1475</v>
      </c>
      <c r="X84" s="276" t="s">
        <v>1452</v>
      </c>
      <c r="Y84" s="276" t="s">
        <v>1453</v>
      </c>
      <c r="Z84" s="276" t="s">
        <v>1131</v>
      </c>
      <c r="AA84" s="276" t="s">
        <v>815</v>
      </c>
      <c r="AB84" s="276" t="s">
        <v>1910</v>
      </c>
      <c r="AC84" s="276" t="s">
        <v>1919</v>
      </c>
      <c r="AD84" s="276" t="s">
        <v>847</v>
      </c>
      <c r="AE84" s="276" t="s">
        <v>848</v>
      </c>
      <c r="AF84" s="276" t="s">
        <v>907</v>
      </c>
      <c r="AG84" s="276" t="s">
        <v>1538</v>
      </c>
      <c r="AH84" s="276"/>
      <c r="AI84" s="276" t="s">
        <v>820</v>
      </c>
      <c r="AJ84" s="276" t="s">
        <v>821</v>
      </c>
      <c r="AK84" s="276">
        <v>7</v>
      </c>
      <c r="AL84" s="276">
        <v>0.2</v>
      </c>
      <c r="AM84" s="276">
        <v>1</v>
      </c>
      <c r="AN84" s="276" t="s">
        <v>455</v>
      </c>
      <c r="AO84" s="276" t="s">
        <v>1214</v>
      </c>
      <c r="AP84" s="276" t="s">
        <v>909</v>
      </c>
      <c r="AQ84" s="276" t="s">
        <v>824</v>
      </c>
      <c r="AR84" s="276" t="s">
        <v>2640</v>
      </c>
      <c r="AS84" s="276" t="s">
        <v>2640</v>
      </c>
      <c r="AT84" s="276" t="s">
        <v>2640</v>
      </c>
      <c r="AU84" s="276" t="s">
        <v>1460</v>
      </c>
      <c r="AV84" s="277">
        <v>45245</v>
      </c>
      <c r="AW84" s="276" t="s">
        <v>826</v>
      </c>
      <c r="AX84" s="276" t="s">
        <v>1539</v>
      </c>
      <c r="AY84" s="276"/>
      <c r="AZ84" s="276"/>
      <c r="BA84" s="276" t="s">
        <v>850</v>
      </c>
      <c r="BB84" s="276" t="s">
        <v>851</v>
      </c>
      <c r="BC84" s="276" t="s">
        <v>1884</v>
      </c>
      <c r="BD84" s="276" t="s">
        <v>830</v>
      </c>
      <c r="BE84" s="276" t="s">
        <v>882</v>
      </c>
      <c r="BF84" s="276"/>
      <c r="BG84" s="276"/>
      <c r="BH84" s="276" t="s">
        <v>2649</v>
      </c>
      <c r="BI84" s="276"/>
      <c r="BJ84" s="276"/>
      <c r="BK84" s="276"/>
      <c r="BL84" s="276"/>
      <c r="BM84" s="276"/>
      <c r="BN84" s="277">
        <v>45226.694444444445</v>
      </c>
      <c r="BO84" s="278">
        <v>45195</v>
      </c>
      <c r="BP84" s="276" t="s">
        <v>1920</v>
      </c>
      <c r="BQ84" s="276"/>
      <c r="BR84" s="276" t="s">
        <v>2126</v>
      </c>
      <c r="BS84" s="276" t="s">
        <v>1448</v>
      </c>
      <c r="BT84" s="276"/>
    </row>
    <row r="85" spans="3:72">
      <c r="C85" s="276" t="s">
        <v>1461</v>
      </c>
      <c r="D85" s="276" t="s">
        <v>1092</v>
      </c>
      <c r="E85" s="276" t="s">
        <v>1512</v>
      </c>
      <c r="F85" s="276" t="s">
        <v>1462</v>
      </c>
      <c r="G85" s="276" t="s">
        <v>1463</v>
      </c>
      <c r="H85" s="276" t="s">
        <v>1464</v>
      </c>
      <c r="I85" s="276" t="s">
        <v>1010</v>
      </c>
      <c r="J85" s="276" t="s">
        <v>859</v>
      </c>
      <c r="K85" s="276" t="s">
        <v>859</v>
      </c>
      <c r="L85" s="276" t="s">
        <v>859</v>
      </c>
      <c r="M85" s="276" t="s">
        <v>1010</v>
      </c>
      <c r="N85" s="276" t="s">
        <v>1010</v>
      </c>
      <c r="O85" s="276" t="s">
        <v>1010</v>
      </c>
      <c r="P85" s="276" t="s">
        <v>1010</v>
      </c>
      <c r="Q85" s="276"/>
      <c r="R85" s="276" t="s">
        <v>1010</v>
      </c>
      <c r="S85" s="276" t="s">
        <v>1010</v>
      </c>
      <c r="T85" s="276" t="s">
        <v>1010</v>
      </c>
      <c r="U85" s="276" t="s">
        <v>1869</v>
      </c>
      <c r="V85" s="276" t="s">
        <v>1540</v>
      </c>
      <c r="W85" s="276" t="s">
        <v>1472</v>
      </c>
      <c r="X85" s="276" t="s">
        <v>1465</v>
      </c>
      <c r="Y85" s="276" t="s">
        <v>1344</v>
      </c>
      <c r="Z85" s="276" t="s">
        <v>851</v>
      </c>
      <c r="AA85" s="276" t="s">
        <v>851</v>
      </c>
      <c r="AB85" s="276"/>
      <c r="AC85" s="276"/>
      <c r="AD85" s="276" t="s">
        <v>816</v>
      </c>
      <c r="AE85" s="276" t="s">
        <v>817</v>
      </c>
      <c r="AF85" s="276" t="s">
        <v>851</v>
      </c>
      <c r="AG85" s="276" t="s">
        <v>851</v>
      </c>
      <c r="AH85" s="276"/>
      <c r="AI85" s="276" t="s">
        <v>851</v>
      </c>
      <c r="AJ85" s="276" t="s">
        <v>851</v>
      </c>
      <c r="AK85" s="276"/>
      <c r="AL85" s="276"/>
      <c r="AM85" s="276">
        <v>1</v>
      </c>
      <c r="AN85" s="276" t="s">
        <v>1634</v>
      </c>
      <c r="AO85" s="276" t="s">
        <v>851</v>
      </c>
      <c r="AP85" s="276" t="s">
        <v>824</v>
      </c>
      <c r="AQ85" s="276" t="s">
        <v>824</v>
      </c>
      <c r="AR85" s="276"/>
      <c r="AS85" s="276"/>
      <c r="AT85" s="276"/>
      <c r="AU85" s="276" t="s">
        <v>825</v>
      </c>
      <c r="AV85" s="276"/>
      <c r="AW85" s="276" t="s">
        <v>1096</v>
      </c>
      <c r="AX85" s="276" t="s">
        <v>851</v>
      </c>
      <c r="AY85" s="276"/>
      <c r="AZ85" s="276"/>
      <c r="BA85" s="276" t="s">
        <v>851</v>
      </c>
      <c r="BB85" s="276" t="s">
        <v>851</v>
      </c>
      <c r="BC85" s="276"/>
      <c r="BD85" s="276" t="s">
        <v>851</v>
      </c>
      <c r="BE85" s="276" t="s">
        <v>851</v>
      </c>
      <c r="BF85" s="276"/>
      <c r="BG85" s="276"/>
      <c r="BH85" s="276"/>
      <c r="BI85" s="276"/>
      <c r="BJ85" s="276"/>
      <c r="BK85" s="276"/>
      <c r="BL85" s="276"/>
      <c r="BM85" s="276"/>
      <c r="BN85" s="277">
        <v>45241.477777777778</v>
      </c>
      <c r="BO85" s="278">
        <v>45241</v>
      </c>
      <c r="BP85" s="276"/>
      <c r="BQ85" s="276"/>
      <c r="BR85" s="276"/>
      <c r="BS85" s="276" t="s">
        <v>1462</v>
      </c>
      <c r="BT85" s="276"/>
    </row>
    <row r="86" spans="3:72">
      <c r="C86" s="276" t="s">
        <v>1541</v>
      </c>
      <c r="D86" s="276" t="s">
        <v>834</v>
      </c>
      <c r="E86" s="276" t="s">
        <v>706</v>
      </c>
      <c r="F86" s="276" t="s">
        <v>1487</v>
      </c>
      <c r="G86" s="276" t="s">
        <v>1098</v>
      </c>
      <c r="H86" s="276" t="s">
        <v>1542</v>
      </c>
      <c r="I86" s="276" t="s">
        <v>1632</v>
      </c>
      <c r="J86" s="276" t="s">
        <v>859</v>
      </c>
      <c r="K86" s="276" t="s">
        <v>1543</v>
      </c>
      <c r="L86" s="276" t="s">
        <v>1921</v>
      </c>
      <c r="M86" s="276" t="s">
        <v>839</v>
      </c>
      <c r="N86" s="276" t="s">
        <v>993</v>
      </c>
      <c r="O86" s="276" t="s">
        <v>841</v>
      </c>
      <c r="P86" s="276" t="s">
        <v>1010</v>
      </c>
      <c r="Q86" s="276"/>
      <c r="R86" s="276" t="s">
        <v>1010</v>
      </c>
      <c r="S86" s="276" t="s">
        <v>1202</v>
      </c>
      <c r="T86" s="276" t="s">
        <v>1010</v>
      </c>
      <c r="U86" s="276" t="s">
        <v>882</v>
      </c>
      <c r="V86" s="276" t="s">
        <v>1544</v>
      </c>
      <c r="W86" s="276" t="s">
        <v>1472</v>
      </c>
      <c r="X86" s="276" t="s">
        <v>1104</v>
      </c>
      <c r="Y86" s="276" t="s">
        <v>846</v>
      </c>
      <c r="Z86" s="276" t="s">
        <v>1105</v>
      </c>
      <c r="AA86" s="276"/>
      <c r="AB86" s="276" t="s">
        <v>1922</v>
      </c>
      <c r="AC86" s="276"/>
      <c r="AD86" s="276" t="s">
        <v>847</v>
      </c>
      <c r="AE86" s="276" t="s">
        <v>848</v>
      </c>
      <c r="AF86" s="276" t="s">
        <v>851</v>
      </c>
      <c r="AG86" s="276" t="s">
        <v>851</v>
      </c>
      <c r="AH86" s="276"/>
      <c r="AI86" s="276" t="s">
        <v>851</v>
      </c>
      <c r="AJ86" s="276" t="s">
        <v>821</v>
      </c>
      <c r="AK86" s="276">
        <v>10</v>
      </c>
      <c r="AL86" s="276">
        <v>10</v>
      </c>
      <c r="AM86" s="276">
        <v>2</v>
      </c>
      <c r="AN86" s="276" t="s">
        <v>455</v>
      </c>
      <c r="AO86" s="276" t="s">
        <v>851</v>
      </c>
      <c r="AP86" s="276" t="s">
        <v>893</v>
      </c>
      <c r="AQ86" s="276" t="s">
        <v>824</v>
      </c>
      <c r="AR86" s="276" t="s">
        <v>2662</v>
      </c>
      <c r="AS86" s="276"/>
      <c r="AT86" s="276"/>
      <c r="AU86" s="276" t="s">
        <v>825</v>
      </c>
      <c r="AV86" s="277">
        <v>45254.854166666664</v>
      </c>
      <c r="AW86" s="276" t="s">
        <v>871</v>
      </c>
      <c r="AX86" s="276" t="s">
        <v>953</v>
      </c>
      <c r="AY86" s="276"/>
      <c r="AZ86" s="276"/>
      <c r="BA86" s="276" t="s">
        <v>1215</v>
      </c>
      <c r="BB86" s="276" t="s">
        <v>851</v>
      </c>
      <c r="BC86" s="276"/>
      <c r="BD86" s="276" t="s">
        <v>830</v>
      </c>
      <c r="BE86" s="276" t="s">
        <v>882</v>
      </c>
      <c r="BF86" s="276"/>
      <c r="BG86" s="276"/>
      <c r="BH86" s="276" t="s">
        <v>2646</v>
      </c>
      <c r="BI86" s="276"/>
      <c r="BJ86" s="276"/>
      <c r="BK86" s="276"/>
      <c r="BL86" s="276"/>
      <c r="BM86" s="276"/>
      <c r="BN86" s="277">
        <v>45244.413194444445</v>
      </c>
      <c r="BO86" s="278">
        <v>45244</v>
      </c>
      <c r="BP86" s="276"/>
      <c r="BQ86" s="276"/>
      <c r="BR86" s="276"/>
      <c r="BS86" s="276" t="s">
        <v>1489</v>
      </c>
      <c r="BT86" s="276"/>
    </row>
    <row r="87" spans="3:72">
      <c r="C87" s="276" t="s">
        <v>1545</v>
      </c>
      <c r="D87" s="276" t="s">
        <v>1442</v>
      </c>
      <c r="E87" s="276" t="s">
        <v>1512</v>
      </c>
      <c r="F87" s="276"/>
      <c r="G87" s="276" t="s">
        <v>1545</v>
      </c>
      <c r="H87" s="276"/>
      <c r="I87" s="276" t="s">
        <v>925</v>
      </c>
      <c r="J87" s="276" t="s">
        <v>905</v>
      </c>
      <c r="K87" s="276" t="s">
        <v>258</v>
      </c>
      <c r="L87" s="276" t="s">
        <v>1643</v>
      </c>
      <c r="M87" s="276" t="s">
        <v>1546</v>
      </c>
      <c r="N87" s="276" t="s">
        <v>927</v>
      </c>
      <c r="O87" s="276" t="s">
        <v>841</v>
      </c>
      <c r="P87" s="276" t="s">
        <v>1010</v>
      </c>
      <c r="Q87" s="276"/>
      <c r="R87" s="276" t="s">
        <v>1010</v>
      </c>
      <c r="S87" s="276" t="s">
        <v>1010</v>
      </c>
      <c r="T87" s="276" t="s">
        <v>1010</v>
      </c>
      <c r="U87" s="276" t="s">
        <v>882</v>
      </c>
      <c r="V87" s="276" t="s">
        <v>1547</v>
      </c>
      <c r="W87" s="276" t="s">
        <v>1475</v>
      </c>
      <c r="X87" s="276" t="s">
        <v>1548</v>
      </c>
      <c r="Y87" s="276"/>
      <c r="Z87" s="276" t="s">
        <v>814</v>
      </c>
      <c r="AA87" s="276" t="s">
        <v>815</v>
      </c>
      <c r="AB87" s="276" t="s">
        <v>1923</v>
      </c>
      <c r="AC87" s="276"/>
      <c r="AD87" s="276" t="s">
        <v>816</v>
      </c>
      <c r="AE87" s="276" t="s">
        <v>817</v>
      </c>
      <c r="AF87" s="276" t="s">
        <v>851</v>
      </c>
      <c r="AG87" s="276" t="s">
        <v>851</v>
      </c>
      <c r="AH87" s="276"/>
      <c r="AI87" s="276" t="s">
        <v>851</v>
      </c>
      <c r="AJ87" s="276" t="s">
        <v>1334</v>
      </c>
      <c r="AK87" s="276"/>
      <c r="AL87" s="276"/>
      <c r="AM87" s="276">
        <v>1</v>
      </c>
      <c r="AN87" s="276" t="s">
        <v>455</v>
      </c>
      <c r="AO87" s="276" t="s">
        <v>851</v>
      </c>
      <c r="AP87" s="276" t="s">
        <v>909</v>
      </c>
      <c r="AQ87" s="276" t="s">
        <v>824</v>
      </c>
      <c r="AR87" s="276"/>
      <c r="AS87" s="276"/>
      <c r="AT87" s="276"/>
      <c r="AU87" s="276" t="s">
        <v>825</v>
      </c>
      <c r="AV87" s="276"/>
      <c r="AW87" s="276" t="s">
        <v>1096</v>
      </c>
      <c r="AX87" s="276" t="s">
        <v>851</v>
      </c>
      <c r="AY87" s="276"/>
      <c r="AZ87" s="276"/>
      <c r="BA87" s="276" t="s">
        <v>851</v>
      </c>
      <c r="BB87" s="276" t="s">
        <v>851</v>
      </c>
      <c r="BC87" s="276"/>
      <c r="BD87" s="276" t="s">
        <v>851</v>
      </c>
      <c r="BE87" s="276" t="s">
        <v>851</v>
      </c>
      <c r="BF87" s="276"/>
      <c r="BG87" s="276"/>
      <c r="BH87" s="276"/>
      <c r="BI87" s="276"/>
      <c r="BJ87" s="276"/>
      <c r="BK87" s="276"/>
      <c r="BL87" s="276"/>
      <c r="BM87" s="276"/>
      <c r="BN87" s="277">
        <v>45244.459027777775</v>
      </c>
      <c r="BO87" s="278">
        <v>45244</v>
      </c>
      <c r="BP87" s="276"/>
      <c r="BQ87" s="276"/>
      <c r="BR87" s="276"/>
      <c r="BS87" s="276"/>
      <c r="BT87" s="276"/>
    </row>
    <row r="88" spans="3:72">
      <c r="C88" s="276" t="s">
        <v>1549</v>
      </c>
      <c r="D88" s="276" t="s">
        <v>2650</v>
      </c>
      <c r="E88" s="276" t="s">
        <v>1535</v>
      </c>
      <c r="F88" s="276"/>
      <c r="G88" s="276" t="s">
        <v>1550</v>
      </c>
      <c r="H88" s="276" t="s">
        <v>1551</v>
      </c>
      <c r="I88" s="276" t="s">
        <v>1405</v>
      </c>
      <c r="J88" s="276" t="s">
        <v>1614</v>
      </c>
      <c r="K88" s="276" t="s">
        <v>258</v>
      </c>
      <c r="L88" s="276" t="s">
        <v>2665</v>
      </c>
      <c r="M88" s="276" t="s">
        <v>1230</v>
      </c>
      <c r="N88" s="276" t="s">
        <v>1271</v>
      </c>
      <c r="O88" s="276" t="s">
        <v>841</v>
      </c>
      <c r="P88" s="276" t="s">
        <v>1115</v>
      </c>
      <c r="Q88" s="276"/>
      <c r="R88" s="276" t="s">
        <v>1016</v>
      </c>
      <c r="S88" s="276" t="s">
        <v>891</v>
      </c>
      <c r="T88" s="276" t="s">
        <v>844</v>
      </c>
      <c r="U88" s="276" t="s">
        <v>1885</v>
      </c>
      <c r="V88" s="276" t="s">
        <v>1537</v>
      </c>
      <c r="W88" s="276" t="s">
        <v>1491</v>
      </c>
      <c r="X88" s="276" t="s">
        <v>1552</v>
      </c>
      <c r="Y88" s="276"/>
      <c r="Z88" s="276" t="s">
        <v>941</v>
      </c>
      <c r="AA88" s="276"/>
      <c r="AB88" s="276" t="s">
        <v>1924</v>
      </c>
      <c r="AC88" s="276"/>
      <c r="AD88" s="276" t="s">
        <v>847</v>
      </c>
      <c r="AE88" s="276" t="s">
        <v>848</v>
      </c>
      <c r="AF88" s="276" t="s">
        <v>849</v>
      </c>
      <c r="AG88" s="276" t="s">
        <v>849</v>
      </c>
      <c r="AH88" s="276"/>
      <c r="AI88" s="276" t="s">
        <v>849</v>
      </c>
      <c r="AJ88" s="276" t="s">
        <v>1095</v>
      </c>
      <c r="AK88" s="276"/>
      <c r="AL88" s="276"/>
      <c r="AM88" s="276">
        <v>2</v>
      </c>
      <c r="AN88" s="276" t="s">
        <v>455</v>
      </c>
      <c r="AO88" s="276" t="s">
        <v>851</v>
      </c>
      <c r="AP88" s="276" t="s">
        <v>1122</v>
      </c>
      <c r="AQ88" s="276" t="s">
        <v>824</v>
      </c>
      <c r="AR88" s="276"/>
      <c r="AS88" s="276"/>
      <c r="AT88" s="276"/>
      <c r="AU88" s="276" t="s">
        <v>1117</v>
      </c>
      <c r="AV88" s="276"/>
      <c r="AW88" s="276" t="s">
        <v>1096</v>
      </c>
      <c r="AX88" s="276" t="s">
        <v>851</v>
      </c>
      <c r="AY88" s="276"/>
      <c r="AZ88" s="276"/>
      <c r="BA88" s="276" t="s">
        <v>851</v>
      </c>
      <c r="BB88" s="276" t="s">
        <v>851</v>
      </c>
      <c r="BC88" s="276"/>
      <c r="BD88" s="276" t="s">
        <v>851</v>
      </c>
      <c r="BE88" s="276" t="s">
        <v>851</v>
      </c>
      <c r="BF88" s="276"/>
      <c r="BG88" s="276"/>
      <c r="BH88" s="276"/>
      <c r="BI88" s="276"/>
      <c r="BJ88" s="276"/>
      <c r="BK88" s="276"/>
      <c r="BL88" s="276"/>
      <c r="BM88" s="276"/>
      <c r="BN88" s="277">
        <v>45244.697916666664</v>
      </c>
      <c r="BO88" s="278">
        <v>45244</v>
      </c>
      <c r="BP88" s="276"/>
      <c r="BQ88" s="276"/>
      <c r="BR88" s="276"/>
      <c r="BS88" s="276"/>
      <c r="BT88" s="276" t="s">
        <v>1723</v>
      </c>
    </row>
    <row r="89" spans="3:72">
      <c r="C89" s="276" t="s">
        <v>1553</v>
      </c>
      <c r="D89" s="276" t="s">
        <v>834</v>
      </c>
      <c r="E89" s="276" t="s">
        <v>706</v>
      </c>
      <c r="F89" s="276" t="s">
        <v>1554</v>
      </c>
      <c r="G89" s="276" t="s">
        <v>1553</v>
      </c>
      <c r="H89" s="276" t="s">
        <v>455</v>
      </c>
      <c r="I89" s="276" t="s">
        <v>1555</v>
      </c>
      <c r="J89" s="276" t="s">
        <v>1603</v>
      </c>
      <c r="K89" s="276" t="s">
        <v>660</v>
      </c>
      <c r="L89" s="276" t="s">
        <v>2663</v>
      </c>
      <c r="M89" s="276" t="s">
        <v>806</v>
      </c>
      <c r="N89" s="276" t="s">
        <v>1351</v>
      </c>
      <c r="O89" s="276" t="s">
        <v>808</v>
      </c>
      <c r="P89" s="276" t="s">
        <v>809</v>
      </c>
      <c r="Q89" s="276"/>
      <c r="R89" s="276" t="s">
        <v>810</v>
      </c>
      <c r="S89" s="276" t="s">
        <v>811</v>
      </c>
      <c r="T89" s="276" t="s">
        <v>1211</v>
      </c>
      <c r="U89" s="276" t="s">
        <v>882</v>
      </c>
      <c r="V89" s="276" t="s">
        <v>1615</v>
      </c>
      <c r="W89" s="276" t="s">
        <v>1491</v>
      </c>
      <c r="X89" s="276" t="s">
        <v>1556</v>
      </c>
      <c r="Y89" s="276" t="s">
        <v>1453</v>
      </c>
      <c r="Z89" s="276" t="s">
        <v>851</v>
      </c>
      <c r="AA89" s="276" t="s">
        <v>851</v>
      </c>
      <c r="AB89" s="276" t="s">
        <v>1925</v>
      </c>
      <c r="AC89" s="276"/>
      <c r="AD89" s="276" t="s">
        <v>847</v>
      </c>
      <c r="AE89" s="276" t="s">
        <v>848</v>
      </c>
      <c r="AF89" s="276" t="s">
        <v>851</v>
      </c>
      <c r="AG89" s="276" t="s">
        <v>851</v>
      </c>
      <c r="AH89" s="276"/>
      <c r="AI89" s="276" t="s">
        <v>851</v>
      </c>
      <c r="AJ89" s="276" t="s">
        <v>1095</v>
      </c>
      <c r="AK89" s="276">
        <v>10</v>
      </c>
      <c r="AL89" s="276">
        <v>2</v>
      </c>
      <c r="AM89" s="276">
        <v>1</v>
      </c>
      <c r="AN89" s="276" t="s">
        <v>455</v>
      </c>
      <c r="AO89" s="276" t="s">
        <v>851</v>
      </c>
      <c r="AP89" s="276" t="s">
        <v>1122</v>
      </c>
      <c r="AQ89" s="276" t="s">
        <v>824</v>
      </c>
      <c r="AR89" s="276" t="s">
        <v>2641</v>
      </c>
      <c r="AS89" s="276"/>
      <c r="AT89" s="276"/>
      <c r="AU89" s="276" t="s">
        <v>1117</v>
      </c>
      <c r="AV89" s="277">
        <v>45252.443749999999</v>
      </c>
      <c r="AW89" s="276" t="s">
        <v>871</v>
      </c>
      <c r="AX89" s="276" t="s">
        <v>872</v>
      </c>
      <c r="AY89" s="276"/>
      <c r="AZ89" s="276"/>
      <c r="BA89" s="276" t="s">
        <v>1215</v>
      </c>
      <c r="BB89" s="276" t="s">
        <v>851</v>
      </c>
      <c r="BC89" s="276"/>
      <c r="BD89" s="276" t="s">
        <v>830</v>
      </c>
      <c r="BE89" s="276"/>
      <c r="BF89" s="276"/>
      <c r="BG89" s="276"/>
      <c r="BH89" s="276" t="s">
        <v>2646</v>
      </c>
      <c r="BI89" s="276"/>
      <c r="BJ89" s="276"/>
      <c r="BK89" s="276"/>
      <c r="BL89" s="276"/>
      <c r="BM89" s="276"/>
      <c r="BN89" s="277">
        <v>45245.915277777778</v>
      </c>
      <c r="BO89" s="278">
        <v>45245</v>
      </c>
      <c r="BP89" s="276"/>
      <c r="BQ89" s="276"/>
      <c r="BR89" s="276"/>
      <c r="BS89" s="276" t="s">
        <v>1557</v>
      </c>
      <c r="BT89" s="276"/>
    </row>
    <row r="90" spans="3:72">
      <c r="C90" s="276" t="s">
        <v>1616</v>
      </c>
      <c r="D90" s="276" t="s">
        <v>834</v>
      </c>
      <c r="E90" s="276" t="s">
        <v>706</v>
      </c>
      <c r="F90" s="276" t="s">
        <v>1617</v>
      </c>
      <c r="G90" s="276" t="s">
        <v>1618</v>
      </c>
      <c r="H90" s="276" t="s">
        <v>851</v>
      </c>
      <c r="I90" s="276" t="s">
        <v>1632</v>
      </c>
      <c r="J90" s="276" t="s">
        <v>859</v>
      </c>
      <c r="K90" s="276" t="s">
        <v>1619</v>
      </c>
      <c r="L90" s="276" t="s">
        <v>1620</v>
      </c>
      <c r="M90" s="276" t="s">
        <v>839</v>
      </c>
      <c r="N90" s="276" t="s">
        <v>1201</v>
      </c>
      <c r="O90" s="276" t="s">
        <v>841</v>
      </c>
      <c r="P90" s="276" t="s">
        <v>809</v>
      </c>
      <c r="Q90" s="276"/>
      <c r="R90" s="276" t="s">
        <v>810</v>
      </c>
      <c r="S90" s="276" t="s">
        <v>1202</v>
      </c>
      <c r="T90" s="276" t="s">
        <v>1010</v>
      </c>
      <c r="U90" s="276"/>
      <c r="V90" s="276" t="s">
        <v>1544</v>
      </c>
      <c r="W90" s="276" t="s">
        <v>1472</v>
      </c>
      <c r="X90" s="276" t="s">
        <v>1621</v>
      </c>
      <c r="Y90" s="276" t="s">
        <v>846</v>
      </c>
      <c r="Z90" s="276"/>
      <c r="AA90" s="276"/>
      <c r="AB90" s="276"/>
      <c r="AC90" s="276"/>
      <c r="AD90" s="276" t="s">
        <v>847</v>
      </c>
      <c r="AE90" s="276" t="s">
        <v>848</v>
      </c>
      <c r="AF90" s="276" t="s">
        <v>851</v>
      </c>
      <c r="AG90" s="276" t="s">
        <v>851</v>
      </c>
      <c r="AH90" s="276"/>
      <c r="AI90" s="276" t="s">
        <v>851</v>
      </c>
      <c r="AJ90" s="276" t="s">
        <v>821</v>
      </c>
      <c r="AK90" s="276">
        <v>10</v>
      </c>
      <c r="AL90" s="276">
        <v>1</v>
      </c>
      <c r="AM90" s="276">
        <v>1</v>
      </c>
      <c r="AN90" s="276" t="s">
        <v>455</v>
      </c>
      <c r="AO90" s="276" t="s">
        <v>851</v>
      </c>
      <c r="AP90" s="276" t="s">
        <v>893</v>
      </c>
      <c r="AQ90" s="276" t="s">
        <v>824</v>
      </c>
      <c r="AR90" s="276" t="s">
        <v>2664</v>
      </c>
      <c r="AS90" s="276" t="s">
        <v>2664</v>
      </c>
      <c r="AT90" s="276" t="s">
        <v>2664</v>
      </c>
      <c r="AU90" s="276" t="s">
        <v>825</v>
      </c>
      <c r="AV90" s="277">
        <v>45258.840277777781</v>
      </c>
      <c r="AW90" s="276" t="s">
        <v>826</v>
      </c>
      <c r="AX90" s="276" t="s">
        <v>872</v>
      </c>
      <c r="AY90" s="276"/>
      <c r="AZ90" s="276"/>
      <c r="BA90" s="276" t="s">
        <v>1662</v>
      </c>
      <c r="BB90" s="276" t="s">
        <v>851</v>
      </c>
      <c r="BC90" s="276" t="s">
        <v>1900</v>
      </c>
      <c r="BD90" s="276" t="s">
        <v>830</v>
      </c>
      <c r="BE90" s="276" t="s">
        <v>1663</v>
      </c>
      <c r="BF90" s="276"/>
      <c r="BG90" s="276"/>
      <c r="BH90" s="276" t="s">
        <v>2649</v>
      </c>
      <c r="BI90" s="276"/>
      <c r="BJ90" s="276"/>
      <c r="BK90" s="276"/>
      <c r="BL90" s="276"/>
      <c r="BM90" s="276"/>
      <c r="BN90" s="277">
        <v>45251.388888888891</v>
      </c>
      <c r="BO90" s="278">
        <v>45251</v>
      </c>
      <c r="BP90" s="276"/>
      <c r="BQ90" s="276"/>
      <c r="BR90" s="276"/>
      <c r="BS90" s="276" t="s">
        <v>1617</v>
      </c>
      <c r="BT90" s="276"/>
    </row>
    <row r="91" spans="3:72">
      <c r="C91" s="276" t="s">
        <v>1644</v>
      </c>
      <c r="D91" s="276" t="s">
        <v>1367</v>
      </c>
      <c r="E91" s="276" t="s">
        <v>1512</v>
      </c>
      <c r="F91" s="276" t="s">
        <v>1645</v>
      </c>
      <c r="G91" s="276" t="s">
        <v>1646</v>
      </c>
      <c r="H91" s="276" t="s">
        <v>455</v>
      </c>
      <c r="I91" s="276" t="s">
        <v>925</v>
      </c>
      <c r="J91" s="276" t="s">
        <v>1647</v>
      </c>
      <c r="K91" s="276" t="s">
        <v>16</v>
      </c>
      <c r="L91" s="276" t="s">
        <v>1648</v>
      </c>
      <c r="M91" s="276" t="s">
        <v>839</v>
      </c>
      <c r="N91" s="276" t="s">
        <v>890</v>
      </c>
      <c r="O91" s="276" t="s">
        <v>841</v>
      </c>
      <c r="P91" s="276" t="s">
        <v>809</v>
      </c>
      <c r="Q91" s="276" t="s">
        <v>455</v>
      </c>
      <c r="R91" s="276" t="s">
        <v>810</v>
      </c>
      <c r="S91" s="276" t="s">
        <v>843</v>
      </c>
      <c r="T91" s="276" t="s">
        <v>844</v>
      </c>
      <c r="U91" s="276" t="s">
        <v>1885</v>
      </c>
      <c r="V91" s="276" t="s">
        <v>1547</v>
      </c>
      <c r="W91" s="276" t="s">
        <v>1475</v>
      </c>
      <c r="X91" s="276" t="s">
        <v>1649</v>
      </c>
      <c r="Y91" s="276" t="s">
        <v>846</v>
      </c>
      <c r="Z91" s="276" t="s">
        <v>1131</v>
      </c>
      <c r="AA91" s="276" t="s">
        <v>815</v>
      </c>
      <c r="AB91" s="276"/>
      <c r="AC91" s="276"/>
      <c r="AD91" s="276" t="s">
        <v>847</v>
      </c>
      <c r="AE91" s="276" t="s">
        <v>848</v>
      </c>
      <c r="AF91" s="276" t="s">
        <v>849</v>
      </c>
      <c r="AG91" s="276" t="s">
        <v>849</v>
      </c>
      <c r="AH91" s="276"/>
      <c r="AI91" s="276" t="s">
        <v>849</v>
      </c>
      <c r="AJ91" s="276" t="s">
        <v>1334</v>
      </c>
      <c r="AK91" s="276"/>
      <c r="AL91" s="276"/>
      <c r="AM91" s="276">
        <v>1</v>
      </c>
      <c r="AN91" s="276" t="s">
        <v>455</v>
      </c>
      <c r="AO91" s="276" t="s">
        <v>455</v>
      </c>
      <c r="AP91" s="276" t="s">
        <v>909</v>
      </c>
      <c r="AQ91" s="276" t="s">
        <v>824</v>
      </c>
      <c r="AR91" s="276"/>
      <c r="AS91" s="276"/>
      <c r="AT91" s="276"/>
      <c r="AU91" s="276" t="s">
        <v>1117</v>
      </c>
      <c r="AV91" s="277">
        <v>45261.857638888891</v>
      </c>
      <c r="AW91" s="276" t="s">
        <v>826</v>
      </c>
      <c r="AX91" s="276" t="s">
        <v>872</v>
      </c>
      <c r="AY91" s="276"/>
      <c r="AZ91" s="276"/>
      <c r="BA91" s="276" t="s">
        <v>850</v>
      </c>
      <c r="BB91" s="276" t="s">
        <v>873</v>
      </c>
      <c r="BC91" s="276"/>
      <c r="BD91" s="276" t="s">
        <v>852</v>
      </c>
      <c r="BE91" s="276" t="s">
        <v>851</v>
      </c>
      <c r="BF91" s="276"/>
      <c r="BG91" s="276"/>
      <c r="BH91" s="276" t="s">
        <v>2649</v>
      </c>
      <c r="BI91" s="276"/>
      <c r="BJ91" s="276"/>
      <c r="BK91" s="276"/>
      <c r="BL91" s="276"/>
      <c r="BM91" s="276"/>
      <c r="BN91" s="277">
        <v>45258.638888888891</v>
      </c>
      <c r="BO91" s="278">
        <v>45244</v>
      </c>
      <c r="BP91" s="276"/>
      <c r="BQ91" s="276"/>
      <c r="BR91" s="276"/>
      <c r="BS91" s="276" t="s">
        <v>1645</v>
      </c>
      <c r="BT91" s="276"/>
    </row>
    <row r="92" spans="3:72">
      <c r="C92" s="276" t="s">
        <v>1650</v>
      </c>
      <c r="D92" s="276" t="s">
        <v>1367</v>
      </c>
      <c r="E92" s="276" t="s">
        <v>1535</v>
      </c>
      <c r="F92" s="276"/>
      <c r="G92" s="276" t="s">
        <v>1650</v>
      </c>
      <c r="H92" s="276" t="s">
        <v>1651</v>
      </c>
      <c r="I92" s="276" t="s">
        <v>1244</v>
      </c>
      <c r="J92" s="276" t="s">
        <v>1652</v>
      </c>
      <c r="K92" s="276" t="s">
        <v>260</v>
      </c>
      <c r="L92" s="276" t="s">
        <v>1724</v>
      </c>
      <c r="M92" s="276" t="s">
        <v>839</v>
      </c>
      <c r="N92" s="276" t="s">
        <v>1653</v>
      </c>
      <c r="O92" s="276" t="s">
        <v>841</v>
      </c>
      <c r="P92" s="276" t="s">
        <v>809</v>
      </c>
      <c r="Q92" s="276"/>
      <c r="R92" s="276" t="s">
        <v>810</v>
      </c>
      <c r="S92" s="276" t="s">
        <v>891</v>
      </c>
      <c r="T92" s="276" t="s">
        <v>844</v>
      </c>
      <c r="U92" s="276" t="s">
        <v>1903</v>
      </c>
      <c r="V92" s="276" t="s">
        <v>1537</v>
      </c>
      <c r="W92" s="276" t="s">
        <v>1491</v>
      </c>
      <c r="X92" s="276" t="s">
        <v>1654</v>
      </c>
      <c r="Y92" s="276"/>
      <c r="Z92" s="276" t="s">
        <v>814</v>
      </c>
      <c r="AA92" s="276" t="s">
        <v>815</v>
      </c>
      <c r="AB92" s="276"/>
      <c r="AC92" s="276"/>
      <c r="AD92" s="276" t="s">
        <v>847</v>
      </c>
      <c r="AE92" s="276" t="s">
        <v>848</v>
      </c>
      <c r="AF92" s="276" t="s">
        <v>849</v>
      </c>
      <c r="AG92" s="276" t="s">
        <v>849</v>
      </c>
      <c r="AH92" s="276"/>
      <c r="AI92" s="276" t="s">
        <v>849</v>
      </c>
      <c r="AJ92" s="276" t="s">
        <v>851</v>
      </c>
      <c r="AK92" s="276"/>
      <c r="AL92" s="276"/>
      <c r="AM92" s="276">
        <v>1</v>
      </c>
      <c r="AN92" s="276" t="s">
        <v>455</v>
      </c>
      <c r="AO92" s="276" t="s">
        <v>851</v>
      </c>
      <c r="AP92" s="276" t="s">
        <v>1122</v>
      </c>
      <c r="AQ92" s="276" t="s">
        <v>1122</v>
      </c>
      <c r="AR92" s="276"/>
      <c r="AS92" s="276"/>
      <c r="AT92" s="276"/>
      <c r="AU92" s="276" t="s">
        <v>1117</v>
      </c>
      <c r="AV92" s="277">
        <v>45266.474999999999</v>
      </c>
      <c r="AW92" s="276" t="s">
        <v>930</v>
      </c>
      <c r="AX92" s="276" t="s">
        <v>872</v>
      </c>
      <c r="AY92" s="276"/>
      <c r="AZ92" s="276"/>
      <c r="BA92" s="276" t="s">
        <v>844</v>
      </c>
      <c r="BB92" s="276" t="s">
        <v>851</v>
      </c>
      <c r="BC92" s="276"/>
      <c r="BD92" s="276" t="s">
        <v>852</v>
      </c>
      <c r="BE92" s="276" t="s">
        <v>2651</v>
      </c>
      <c r="BF92" s="276"/>
      <c r="BG92" s="276"/>
      <c r="BH92" s="276"/>
      <c r="BI92" s="276"/>
      <c r="BJ92" s="276"/>
      <c r="BK92" s="276"/>
      <c r="BL92" s="276"/>
      <c r="BM92" s="276"/>
      <c r="BN92" s="277">
        <v>45260.394444444442</v>
      </c>
      <c r="BO92" s="278">
        <v>45260</v>
      </c>
      <c r="BP92" s="276"/>
      <c r="BQ92" s="276"/>
      <c r="BR92" s="276"/>
      <c r="BS92" s="276"/>
      <c r="BT92" s="276"/>
    </row>
    <row r="93" spans="3:72">
      <c r="C93" s="276" t="s">
        <v>1725</v>
      </c>
      <c r="D93" s="276" t="s">
        <v>1367</v>
      </c>
      <c r="E93" s="276" t="s">
        <v>1535</v>
      </c>
      <c r="F93" s="276"/>
      <c r="G93" s="276" t="s">
        <v>1725</v>
      </c>
      <c r="H93" s="276" t="s">
        <v>1726</v>
      </c>
      <c r="I93" s="276" t="s">
        <v>1405</v>
      </c>
      <c r="J93" s="276" t="s">
        <v>1727</v>
      </c>
      <c r="K93" s="276" t="s">
        <v>16</v>
      </c>
      <c r="L93" s="276" t="s">
        <v>1926</v>
      </c>
      <c r="M93" s="276" t="s">
        <v>839</v>
      </c>
      <c r="N93" s="276"/>
      <c r="O93" s="276" t="s">
        <v>841</v>
      </c>
      <c r="P93" s="276" t="s">
        <v>809</v>
      </c>
      <c r="Q93" s="276"/>
      <c r="R93" s="276" t="s">
        <v>1010</v>
      </c>
      <c r="S93" s="276" t="s">
        <v>891</v>
      </c>
      <c r="T93" s="276" t="s">
        <v>844</v>
      </c>
      <c r="U93" s="276" t="s">
        <v>1903</v>
      </c>
      <c r="V93" s="276" t="s">
        <v>1537</v>
      </c>
      <c r="W93" s="276" t="s">
        <v>1491</v>
      </c>
      <c r="X93" s="276" t="s">
        <v>1728</v>
      </c>
      <c r="Y93" s="276"/>
      <c r="Z93" s="276" t="s">
        <v>814</v>
      </c>
      <c r="AA93" s="276" t="s">
        <v>815</v>
      </c>
      <c r="AB93" s="276"/>
      <c r="AC93" s="276"/>
      <c r="AD93" s="276" t="s">
        <v>847</v>
      </c>
      <c r="AE93" s="276" t="s">
        <v>862</v>
      </c>
      <c r="AF93" s="276" t="s">
        <v>849</v>
      </c>
      <c r="AG93" s="276" t="s">
        <v>849</v>
      </c>
      <c r="AH93" s="276"/>
      <c r="AI93" s="276" t="s">
        <v>849</v>
      </c>
      <c r="AJ93" s="276"/>
      <c r="AK93" s="276"/>
      <c r="AL93" s="276"/>
      <c r="AM93" s="276">
        <v>1</v>
      </c>
      <c r="AN93" s="276"/>
      <c r="AO93" s="276"/>
      <c r="AP93" s="276" t="s">
        <v>1122</v>
      </c>
      <c r="AQ93" s="276" t="s">
        <v>1122</v>
      </c>
      <c r="AR93" s="276"/>
      <c r="AS93" s="276"/>
      <c r="AT93" s="276"/>
      <c r="AU93" s="276"/>
      <c r="AV93" s="277">
        <v>45278.972222222219</v>
      </c>
      <c r="AW93" s="276" t="s">
        <v>826</v>
      </c>
      <c r="AX93" s="276" t="s">
        <v>872</v>
      </c>
      <c r="AY93" s="276"/>
      <c r="AZ93" s="276"/>
      <c r="BA93" s="276" t="s">
        <v>844</v>
      </c>
      <c r="BB93" s="276"/>
      <c r="BC93" s="276"/>
      <c r="BD93" s="276" t="s">
        <v>852</v>
      </c>
      <c r="BE93" s="276"/>
      <c r="BF93" s="276"/>
      <c r="BG93" s="276"/>
      <c r="BH93" s="276" t="s">
        <v>2649</v>
      </c>
      <c r="BI93" s="276"/>
      <c r="BJ93" s="276"/>
      <c r="BK93" s="276"/>
      <c r="BL93" s="276"/>
      <c r="BM93" s="276"/>
      <c r="BN93" s="277">
        <v>45264.539583333331</v>
      </c>
      <c r="BO93" s="278">
        <v>45264</v>
      </c>
      <c r="BP93" s="276"/>
      <c r="BQ93" s="276"/>
      <c r="BR93" s="276"/>
      <c r="BS93" s="276"/>
      <c r="BT93" s="276" t="s">
        <v>1723</v>
      </c>
    </row>
    <row r="94" spans="3:72">
      <c r="C94" s="276" t="s">
        <v>1729</v>
      </c>
      <c r="D94" s="276" t="s">
        <v>1367</v>
      </c>
      <c r="E94" s="276" t="s">
        <v>1535</v>
      </c>
      <c r="F94" s="276"/>
      <c r="G94" s="276" t="s">
        <v>1730</v>
      </c>
      <c r="H94" s="276"/>
      <c r="I94" s="276" t="s">
        <v>925</v>
      </c>
      <c r="J94" s="276" t="s">
        <v>1731</v>
      </c>
      <c r="K94" s="276" t="s">
        <v>258</v>
      </c>
      <c r="L94" s="276" t="s">
        <v>1732</v>
      </c>
      <c r="M94" s="276" t="s">
        <v>1230</v>
      </c>
      <c r="N94" s="276"/>
      <c r="O94" s="276" t="s">
        <v>841</v>
      </c>
      <c r="P94" s="276" t="s">
        <v>842</v>
      </c>
      <c r="Q94" s="276"/>
      <c r="R94" s="276" t="s">
        <v>810</v>
      </c>
      <c r="S94" s="276" t="s">
        <v>891</v>
      </c>
      <c r="T94" s="276" t="s">
        <v>844</v>
      </c>
      <c r="U94" s="276" t="s">
        <v>1885</v>
      </c>
      <c r="V94" s="276" t="s">
        <v>1537</v>
      </c>
      <c r="W94" s="276" t="s">
        <v>1491</v>
      </c>
      <c r="X94" s="276" t="s">
        <v>1552</v>
      </c>
      <c r="Y94" s="276"/>
      <c r="Z94" s="276"/>
      <c r="AA94" s="276"/>
      <c r="AB94" s="276" t="s">
        <v>1924</v>
      </c>
      <c r="AC94" s="276"/>
      <c r="AD94" s="276" t="s">
        <v>847</v>
      </c>
      <c r="AE94" s="276" t="s">
        <v>848</v>
      </c>
      <c r="AF94" s="276" t="s">
        <v>849</v>
      </c>
      <c r="AG94" s="276" t="s">
        <v>849</v>
      </c>
      <c r="AH94" s="276"/>
      <c r="AI94" s="276" t="s">
        <v>849</v>
      </c>
      <c r="AJ94" s="276"/>
      <c r="AK94" s="276"/>
      <c r="AL94" s="276"/>
      <c r="AM94" s="276">
        <v>2</v>
      </c>
      <c r="AN94" s="276"/>
      <c r="AO94" s="276"/>
      <c r="AP94" s="276" t="s">
        <v>1122</v>
      </c>
      <c r="AQ94" s="276" t="s">
        <v>824</v>
      </c>
      <c r="AR94" s="276"/>
      <c r="AS94" s="276"/>
      <c r="AT94" s="276"/>
      <c r="AU94" s="276" t="s">
        <v>1117</v>
      </c>
      <c r="AV94" s="277">
        <v>45275.807638888888</v>
      </c>
      <c r="AW94" s="276" t="s">
        <v>930</v>
      </c>
      <c r="AX94" s="276" t="s">
        <v>931</v>
      </c>
      <c r="AY94" s="276"/>
      <c r="AZ94" s="276"/>
      <c r="BA94" s="276" t="s">
        <v>844</v>
      </c>
      <c r="BB94" s="276"/>
      <c r="BC94" s="276"/>
      <c r="BD94" s="276" t="s">
        <v>830</v>
      </c>
      <c r="BE94" s="276"/>
      <c r="BF94" s="276"/>
      <c r="BG94" s="276"/>
      <c r="BH94" s="276" t="s">
        <v>2649</v>
      </c>
      <c r="BI94" s="276"/>
      <c r="BJ94" s="276"/>
      <c r="BK94" s="276"/>
      <c r="BL94" s="276"/>
      <c r="BM94" s="276"/>
      <c r="BN94" s="277">
        <v>45264.554861111108</v>
      </c>
      <c r="BO94" s="278">
        <v>45264</v>
      </c>
      <c r="BP94" s="276"/>
      <c r="BQ94" s="276"/>
      <c r="BR94" s="276"/>
      <c r="BS94" s="276"/>
      <c r="BT94" s="276" t="s">
        <v>1733</v>
      </c>
    </row>
    <row r="95" spans="3:72">
      <c r="C95" s="276" t="s">
        <v>1734</v>
      </c>
      <c r="D95" s="276" t="s">
        <v>1735</v>
      </c>
      <c r="E95" s="276" t="s">
        <v>1512</v>
      </c>
      <c r="F95" s="276"/>
      <c r="G95" s="276" t="s">
        <v>1734</v>
      </c>
      <c r="H95" s="276"/>
      <c r="I95" s="276" t="s">
        <v>925</v>
      </c>
      <c r="J95" s="276" t="s">
        <v>1736</v>
      </c>
      <c r="K95" s="276">
        <v>364</v>
      </c>
      <c r="L95" s="276" t="s">
        <v>1737</v>
      </c>
      <c r="M95" s="276" t="s">
        <v>806</v>
      </c>
      <c r="N95" s="276"/>
      <c r="O95" s="276" t="s">
        <v>1010</v>
      </c>
      <c r="P95" s="276"/>
      <c r="Q95" s="276"/>
      <c r="R95" s="276"/>
      <c r="S95" s="276"/>
      <c r="T95" s="276"/>
      <c r="U95" s="276" t="s">
        <v>882</v>
      </c>
      <c r="V95" s="276" t="s">
        <v>1547</v>
      </c>
      <c r="W95" s="276" t="s">
        <v>1475</v>
      </c>
      <c r="X95" s="276" t="s">
        <v>1738</v>
      </c>
      <c r="Y95" s="276"/>
      <c r="Z95" s="276" t="s">
        <v>814</v>
      </c>
      <c r="AA95" s="276" t="s">
        <v>815</v>
      </c>
      <c r="AB95" s="276"/>
      <c r="AC95" s="276"/>
      <c r="AD95" s="276" t="s">
        <v>816</v>
      </c>
      <c r="AE95" s="276" t="s">
        <v>817</v>
      </c>
      <c r="AF95" s="276"/>
      <c r="AG95" s="276"/>
      <c r="AH95" s="276"/>
      <c r="AI95" s="276"/>
      <c r="AJ95" s="276"/>
      <c r="AK95" s="276"/>
      <c r="AL95" s="276"/>
      <c r="AM95" s="276">
        <v>1</v>
      </c>
      <c r="AN95" s="276" t="s">
        <v>822</v>
      </c>
      <c r="AO95" s="276"/>
      <c r="AP95" s="276" t="s">
        <v>909</v>
      </c>
      <c r="AQ95" s="276" t="s">
        <v>909</v>
      </c>
      <c r="AR95" s="276"/>
      <c r="AS95" s="276"/>
      <c r="AT95" s="276"/>
      <c r="AU95" s="276"/>
      <c r="AV95" s="276"/>
      <c r="AW95" s="276"/>
      <c r="AX95" s="276"/>
      <c r="AY95" s="276"/>
      <c r="AZ95" s="276"/>
      <c r="BA95" s="276"/>
      <c r="BB95" s="276"/>
      <c r="BC95" s="276"/>
      <c r="BD95" s="276"/>
      <c r="BE95" s="276"/>
      <c r="BF95" s="276"/>
      <c r="BG95" s="276"/>
      <c r="BH95" s="276"/>
      <c r="BI95" s="276"/>
      <c r="BJ95" s="276"/>
      <c r="BK95" s="276"/>
      <c r="BL95" s="276"/>
      <c r="BM95" s="276"/>
      <c r="BN95" s="277">
        <v>45266.488194444442</v>
      </c>
      <c r="BO95" s="278">
        <v>45266</v>
      </c>
      <c r="BP95" s="276"/>
      <c r="BQ95" s="276"/>
      <c r="BR95" s="276"/>
      <c r="BS95" s="276"/>
      <c r="BT95" s="276"/>
    </row>
    <row r="96" spans="3:72">
      <c r="C96" s="276" t="s">
        <v>1739</v>
      </c>
      <c r="D96" s="276" t="s">
        <v>2652</v>
      </c>
      <c r="E96" s="276" t="s">
        <v>1535</v>
      </c>
      <c r="F96" s="276"/>
      <c r="G96" s="276" t="s">
        <v>1739</v>
      </c>
      <c r="H96" s="276" t="s">
        <v>2653</v>
      </c>
      <c r="I96" s="276" t="s">
        <v>925</v>
      </c>
      <c r="J96" s="276" t="s">
        <v>1740</v>
      </c>
      <c r="K96" s="276" t="s">
        <v>1741</v>
      </c>
      <c r="L96" s="276" t="s">
        <v>2654</v>
      </c>
      <c r="M96" s="276" t="s">
        <v>839</v>
      </c>
      <c r="N96" s="276"/>
      <c r="O96" s="276" t="s">
        <v>841</v>
      </c>
      <c r="P96" s="276" t="s">
        <v>809</v>
      </c>
      <c r="Q96" s="276"/>
      <c r="R96" s="276" t="s">
        <v>1393</v>
      </c>
      <c r="S96" s="276"/>
      <c r="T96" s="276"/>
      <c r="U96" s="276"/>
      <c r="V96" s="276" t="s">
        <v>1537</v>
      </c>
      <c r="W96" s="276" t="s">
        <v>1491</v>
      </c>
      <c r="X96" s="276" t="s">
        <v>1742</v>
      </c>
      <c r="Y96" s="276"/>
      <c r="Z96" s="276" t="s">
        <v>814</v>
      </c>
      <c r="AA96" s="276" t="s">
        <v>815</v>
      </c>
      <c r="AB96" s="276"/>
      <c r="AC96" s="276"/>
      <c r="AD96" s="276" t="s">
        <v>847</v>
      </c>
      <c r="AE96" s="276" t="s">
        <v>848</v>
      </c>
      <c r="AF96" s="276"/>
      <c r="AG96" s="276"/>
      <c r="AH96" s="276"/>
      <c r="AI96" s="276"/>
      <c r="AJ96" s="276" t="s">
        <v>1334</v>
      </c>
      <c r="AK96" s="276"/>
      <c r="AL96" s="276"/>
      <c r="AM96" s="276">
        <v>1</v>
      </c>
      <c r="AN96" s="276" t="s">
        <v>455</v>
      </c>
      <c r="AO96" s="276"/>
      <c r="AP96" s="276" t="s">
        <v>1122</v>
      </c>
      <c r="AQ96" s="276" t="s">
        <v>824</v>
      </c>
      <c r="AR96" s="276"/>
      <c r="AS96" s="276"/>
      <c r="AT96" s="276"/>
      <c r="AU96" s="276"/>
      <c r="AV96" s="276"/>
      <c r="AW96" s="276"/>
      <c r="AX96" s="276"/>
      <c r="AY96" s="276"/>
      <c r="AZ96" s="276"/>
      <c r="BA96" s="276"/>
      <c r="BB96" s="276"/>
      <c r="BC96" s="276"/>
      <c r="BD96" s="276"/>
      <c r="BE96" s="276"/>
      <c r="BF96" s="276"/>
      <c r="BG96" s="276"/>
      <c r="BH96" s="276"/>
      <c r="BI96" s="276"/>
      <c r="BJ96" s="276"/>
      <c r="BK96" s="276"/>
      <c r="BL96" s="276"/>
      <c r="BM96" s="276"/>
      <c r="BN96" s="277">
        <v>45268.69027777778</v>
      </c>
      <c r="BO96" s="278">
        <v>45268</v>
      </c>
      <c r="BP96" s="276"/>
      <c r="BQ96" s="276"/>
      <c r="BR96" s="276"/>
      <c r="BS96" s="276"/>
      <c r="BT96" s="276" t="s">
        <v>1723</v>
      </c>
    </row>
    <row r="97" spans="3:72">
      <c r="C97" s="276" t="s">
        <v>2127</v>
      </c>
      <c r="D97" s="276" t="s">
        <v>856</v>
      </c>
      <c r="E97" s="276" t="s">
        <v>1535</v>
      </c>
      <c r="F97" s="276"/>
      <c r="G97" s="276" t="s">
        <v>2127</v>
      </c>
      <c r="H97" s="276" t="s">
        <v>2655</v>
      </c>
      <c r="I97" s="276" t="s">
        <v>11</v>
      </c>
      <c r="J97" s="276" t="s">
        <v>1030</v>
      </c>
      <c r="K97" s="276" t="s">
        <v>660</v>
      </c>
      <c r="L97" s="276" t="s">
        <v>2642</v>
      </c>
      <c r="M97" s="276" t="s">
        <v>839</v>
      </c>
      <c r="N97" s="276" t="s">
        <v>1189</v>
      </c>
      <c r="O97" s="276" t="s">
        <v>841</v>
      </c>
      <c r="P97" s="276" t="s">
        <v>809</v>
      </c>
      <c r="Q97" s="276"/>
      <c r="R97" s="276" t="s">
        <v>810</v>
      </c>
      <c r="S97" s="276" t="s">
        <v>811</v>
      </c>
      <c r="T97" s="276" t="s">
        <v>2656</v>
      </c>
      <c r="U97" s="276"/>
      <c r="V97" s="276" t="s">
        <v>1537</v>
      </c>
      <c r="W97" s="276" t="s">
        <v>1491</v>
      </c>
      <c r="X97" s="276" t="s">
        <v>2128</v>
      </c>
      <c r="Y97" s="276"/>
      <c r="Z97" s="276" t="s">
        <v>851</v>
      </c>
      <c r="AA97" s="276" t="s">
        <v>851</v>
      </c>
      <c r="AB97" s="276" t="s">
        <v>1916</v>
      </c>
      <c r="AC97" s="276"/>
      <c r="AD97" s="276" t="s">
        <v>847</v>
      </c>
      <c r="AE97" s="276" t="s">
        <v>848</v>
      </c>
      <c r="AF97" s="276" t="s">
        <v>851</v>
      </c>
      <c r="AG97" s="276" t="s">
        <v>851</v>
      </c>
      <c r="AH97" s="276"/>
      <c r="AI97" s="276" t="s">
        <v>851</v>
      </c>
      <c r="AJ97" s="276" t="s">
        <v>821</v>
      </c>
      <c r="AK97" s="276"/>
      <c r="AL97" s="276"/>
      <c r="AM97" s="276">
        <v>1</v>
      </c>
      <c r="AN97" s="276" t="s">
        <v>455</v>
      </c>
      <c r="AO97" s="276" t="s">
        <v>851</v>
      </c>
      <c r="AP97" s="276" t="s">
        <v>824</v>
      </c>
      <c r="AQ97" s="276" t="s">
        <v>1122</v>
      </c>
      <c r="AR97" s="276"/>
      <c r="AS97" s="276"/>
      <c r="AT97" s="276"/>
      <c r="AU97" s="276" t="s">
        <v>1117</v>
      </c>
      <c r="AV97" s="276"/>
      <c r="AW97" s="276" t="s">
        <v>1096</v>
      </c>
      <c r="AX97" s="276" t="s">
        <v>851</v>
      </c>
      <c r="AY97" s="276"/>
      <c r="AZ97" s="276"/>
      <c r="BA97" s="276" t="s">
        <v>851</v>
      </c>
      <c r="BB97" s="276" t="s">
        <v>851</v>
      </c>
      <c r="BC97" s="276"/>
      <c r="BD97" s="276" t="s">
        <v>851</v>
      </c>
      <c r="BE97" s="276" t="s">
        <v>851</v>
      </c>
      <c r="BF97" s="276" t="s">
        <v>2657</v>
      </c>
      <c r="BG97" s="276"/>
      <c r="BH97" s="276"/>
      <c r="BI97" s="276"/>
      <c r="BJ97" s="276"/>
      <c r="BK97" s="276"/>
      <c r="BL97" s="276"/>
      <c r="BM97" s="276"/>
      <c r="BN97" s="277">
        <v>45275.706250000003</v>
      </c>
      <c r="BO97" s="278">
        <v>45275</v>
      </c>
      <c r="BP97" s="276"/>
      <c r="BQ97" s="276"/>
      <c r="BR97" s="276"/>
      <c r="BS97" s="276"/>
      <c r="BT97" s="276" t="s">
        <v>1733</v>
      </c>
    </row>
  </sheetData>
  <mergeCells count="69">
    <mergeCell ref="BM64:BM65"/>
    <mergeCell ref="BB64:BB65"/>
    <mergeCell ref="BC64:BC65"/>
    <mergeCell ref="BH64:BH65"/>
    <mergeCell ref="BI64:BI65"/>
    <mergeCell ref="BJ64:BJ65"/>
    <mergeCell ref="BK64:BK65"/>
    <mergeCell ref="BL64:BL65"/>
    <mergeCell ref="BT64:BT65"/>
    <mergeCell ref="BN64:BN65"/>
    <mergeCell ref="BO64:BO65"/>
    <mergeCell ref="BP64:BP65"/>
    <mergeCell ref="BQ64:BQ65"/>
    <mergeCell ref="BR64:BR65"/>
    <mergeCell ref="BS64:BS65"/>
    <mergeCell ref="BD64:BD65"/>
    <mergeCell ref="BE64:BE65"/>
    <mergeCell ref="BF64:BF65"/>
    <mergeCell ref="BG64:BG65"/>
    <mergeCell ref="AV64:AV65"/>
    <mergeCell ref="AW64:AW65"/>
    <mergeCell ref="AX64:AX65"/>
    <mergeCell ref="AY64:AY65"/>
    <mergeCell ref="AZ64:AZ65"/>
    <mergeCell ref="BA64:BA65"/>
    <mergeCell ref="AU64:AU65"/>
    <mergeCell ref="AJ64:AJ65"/>
    <mergeCell ref="AK64:AK65"/>
    <mergeCell ref="AL64:AL65"/>
    <mergeCell ref="AM64:AM65"/>
    <mergeCell ref="AN64:AN65"/>
    <mergeCell ref="AO64:AO65"/>
    <mergeCell ref="AP64:AP65"/>
    <mergeCell ref="AQ64:AQ65"/>
    <mergeCell ref="AR64:AR65"/>
    <mergeCell ref="AS64:AS65"/>
    <mergeCell ref="AT64:AT65"/>
    <mergeCell ref="AI64:AI65"/>
    <mergeCell ref="X64:X65"/>
    <mergeCell ref="Y64:Y65"/>
    <mergeCell ref="Z64:Z65"/>
    <mergeCell ref="AA64:AA65"/>
    <mergeCell ref="AB64:AB65"/>
    <mergeCell ref="AC64:AC65"/>
    <mergeCell ref="AD64:AD65"/>
    <mergeCell ref="AE64:AE65"/>
    <mergeCell ref="AF64:AF65"/>
    <mergeCell ref="AG64:AG65"/>
    <mergeCell ref="AH64:AH65"/>
    <mergeCell ref="U64:U65"/>
    <mergeCell ref="V64:V65"/>
    <mergeCell ref="W64:W65"/>
    <mergeCell ref="I64:I65"/>
    <mergeCell ref="M64:M65"/>
    <mergeCell ref="N64:N65"/>
    <mergeCell ref="O64:O65"/>
    <mergeCell ref="P64:P65"/>
    <mergeCell ref="Q64:Q65"/>
    <mergeCell ref="H64:H65"/>
    <mergeCell ref="R64:R65"/>
    <mergeCell ref="S64:S65"/>
    <mergeCell ref="T64:T65"/>
    <mergeCell ref="J64:J65"/>
    <mergeCell ref="K64:K65"/>
    <mergeCell ref="C64:C65"/>
    <mergeCell ref="D64:D65"/>
    <mergeCell ref="E64:E65"/>
    <mergeCell ref="F64:F65"/>
    <mergeCell ref="G64:G65"/>
  </mergeCells>
  <phoneticPr fontId="10"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7030A0"/>
  </sheetPr>
  <dimension ref="A1:M25"/>
  <sheetViews>
    <sheetView zoomScale="85" zoomScaleNormal="85" workbookViewId="0">
      <selection activeCell="C28" sqref="C28"/>
    </sheetView>
  </sheetViews>
  <sheetFormatPr defaultColWidth="8.88671875" defaultRowHeight="15.75"/>
  <cols>
    <col min="1" max="1" width="23.77734375" style="18" customWidth="1"/>
    <col min="2" max="2" width="11.21875" style="18" bestFit="1" customWidth="1"/>
    <col min="3" max="16384" width="8.88671875" style="18"/>
  </cols>
  <sheetData>
    <row r="1" spans="1:13">
      <c r="A1" s="3" t="s">
        <v>219</v>
      </c>
      <c r="B1" s="29" t="s">
        <v>206</v>
      </c>
    </row>
    <row r="2" spans="1:13">
      <c r="A2" s="30" t="s">
        <v>183</v>
      </c>
      <c r="B2" s="25">
        <f>EDATE(tbl_dt[WeeklyDate],-3)</f>
        <v>45187</v>
      </c>
      <c r="C2" s="26"/>
    </row>
    <row r="3" spans="1:13">
      <c r="A3" s="30" t="s">
        <v>184</v>
      </c>
      <c r="B3" s="25">
        <f>tbl_dt[WeeklyDate]</f>
        <v>45278</v>
      </c>
      <c r="F3" s="24" t="s">
        <v>205</v>
      </c>
      <c r="G3" s="24"/>
      <c r="H3" s="24"/>
      <c r="I3" s="24"/>
      <c r="J3" s="24"/>
      <c r="L3" s="24"/>
      <c r="M3" s="24"/>
    </row>
    <row r="4" spans="1:13" ht="16.5">
      <c r="A4" s="27" t="s">
        <v>42</v>
      </c>
      <c r="B4" s="97">
        <v>34.4</v>
      </c>
      <c r="F4" s="24"/>
      <c r="G4" s="24"/>
      <c r="H4" s="24"/>
      <c r="I4" s="24"/>
      <c r="J4" s="24"/>
      <c r="K4" s="24"/>
      <c r="L4" s="24"/>
      <c r="M4" s="24"/>
    </row>
    <row r="5" spans="1:13" ht="16.5">
      <c r="A5" s="27" t="s">
        <v>43</v>
      </c>
      <c r="B5" s="97">
        <v>21.8</v>
      </c>
      <c r="F5" s="24"/>
      <c r="G5" s="24"/>
      <c r="H5" s="24"/>
      <c r="I5" s="24"/>
      <c r="J5" s="24"/>
      <c r="K5" s="24"/>
      <c r="L5" s="24"/>
      <c r="M5" s="24"/>
    </row>
    <row r="6" spans="1:13" ht="16.5">
      <c r="A6" s="28" t="s">
        <v>207</v>
      </c>
      <c r="B6" s="97">
        <v>29.1</v>
      </c>
      <c r="D6" s="24"/>
      <c r="F6" s="24"/>
      <c r="G6" s="24"/>
      <c r="H6" s="24"/>
      <c r="I6" s="24"/>
      <c r="J6" s="24"/>
      <c r="K6" s="24"/>
      <c r="L6" s="24"/>
      <c r="M6" s="24"/>
    </row>
    <row r="7" spans="1:13">
      <c r="F7" s="24"/>
      <c r="G7" s="24"/>
      <c r="H7" s="24"/>
      <c r="I7" s="24"/>
      <c r="J7" s="24"/>
      <c r="K7" s="24"/>
      <c r="L7" s="24"/>
      <c r="M7" s="24"/>
    </row>
    <row r="8" spans="1:13">
      <c r="F8" s="24"/>
      <c r="G8" s="24"/>
      <c r="H8" s="24"/>
      <c r="I8" s="24"/>
      <c r="J8" s="24"/>
      <c r="K8" s="24"/>
      <c r="L8" s="24"/>
      <c r="M8" s="24"/>
    </row>
    <row r="9" spans="1:13">
      <c r="F9" s="24"/>
      <c r="G9" s="24"/>
      <c r="H9" s="24"/>
      <c r="I9" s="24"/>
      <c r="J9" s="24"/>
      <c r="K9" s="24"/>
      <c r="L9" s="24"/>
      <c r="M9" s="24"/>
    </row>
    <row r="10" spans="1:13">
      <c r="F10" s="24" t="s">
        <v>208</v>
      </c>
      <c r="G10" s="24"/>
      <c r="H10" s="24"/>
      <c r="I10" s="24"/>
      <c r="J10" s="24"/>
      <c r="K10" s="24"/>
      <c r="L10" s="24"/>
      <c r="M10" s="24"/>
    </row>
    <row r="11" spans="1:13">
      <c r="F11" s="24"/>
      <c r="G11" s="24"/>
      <c r="H11" s="24"/>
      <c r="I11" s="24"/>
      <c r="J11" s="24"/>
      <c r="K11" s="24"/>
      <c r="L11" s="24"/>
      <c r="M11" s="24"/>
    </row>
    <row r="12" spans="1:13">
      <c r="G12" s="24"/>
      <c r="H12" s="24"/>
      <c r="I12" s="24"/>
      <c r="J12" s="24"/>
      <c r="K12" s="24"/>
      <c r="L12" s="24"/>
      <c r="M12" s="24"/>
    </row>
    <row r="13" spans="1:13">
      <c r="G13" s="24"/>
      <c r="H13" s="24"/>
      <c r="I13" s="24"/>
      <c r="J13" s="24"/>
      <c r="L13" s="24"/>
      <c r="M13" s="24"/>
    </row>
    <row r="18" spans="6:6">
      <c r="F18" s="24" t="s">
        <v>209</v>
      </c>
    </row>
    <row r="25" spans="6:6">
      <c r="F25" s="24" t="s">
        <v>210</v>
      </c>
    </row>
  </sheetData>
  <phoneticPr fontId="10" type="noConversion"/>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theme="6" tint="-0.499984740745262"/>
  </sheetPr>
  <dimension ref="A1:M17"/>
  <sheetViews>
    <sheetView showGridLines="0" zoomScale="85" zoomScaleNormal="85" workbookViewId="0">
      <selection activeCell="A3" sqref="A3:BQ400"/>
    </sheetView>
  </sheetViews>
  <sheetFormatPr defaultColWidth="8.88671875" defaultRowHeight="15"/>
  <cols>
    <col min="1" max="1" width="28.109375" style="66" bestFit="1" customWidth="1"/>
    <col min="2" max="2" width="18.21875" style="66" customWidth="1"/>
    <col min="3" max="11" width="8.88671875" style="66"/>
    <col min="12" max="12" width="11.33203125" style="66" bestFit="1" customWidth="1"/>
    <col min="13" max="13" width="25.21875" style="66" bestFit="1" customWidth="1"/>
    <col min="14" max="16384" width="8.88671875" style="66"/>
  </cols>
  <sheetData>
    <row r="1" spans="1:13" s="68" customFormat="1" ht="27.75">
      <c r="A1" s="74" t="s">
        <v>232</v>
      </c>
      <c r="C1" s="75" t="s">
        <v>233</v>
      </c>
    </row>
    <row r="2" spans="1:13">
      <c r="A2" s="95" t="s">
        <v>116</v>
      </c>
      <c r="B2" s="95" t="s">
        <v>223</v>
      </c>
      <c r="C2" s="95" t="s">
        <v>224</v>
      </c>
      <c r="D2" s="95" t="s">
        <v>0</v>
      </c>
      <c r="E2" s="95" t="s">
        <v>225</v>
      </c>
      <c r="F2" s="95" t="s">
        <v>226</v>
      </c>
      <c r="G2" s="95" t="s">
        <v>136</v>
      </c>
      <c r="H2" s="95" t="s">
        <v>227</v>
      </c>
      <c r="I2" s="95" t="s">
        <v>138</v>
      </c>
      <c r="J2" s="95" t="s">
        <v>228</v>
      </c>
      <c r="K2" s="95" t="s">
        <v>41</v>
      </c>
      <c r="L2" s="95" t="s">
        <v>117</v>
      </c>
      <c r="M2" s="95" t="s">
        <v>229</v>
      </c>
    </row>
    <row r="3" spans="1:13" ht="15" customHeight="1">
      <c r="A3" s="94"/>
      <c r="B3" s="94"/>
      <c r="C3" s="94"/>
      <c r="D3" s="94"/>
      <c r="E3" s="94"/>
      <c r="F3" s="94"/>
      <c r="G3" s="94"/>
      <c r="H3" s="94"/>
      <c r="I3" s="94"/>
      <c r="J3" s="94"/>
      <c r="K3" s="94"/>
      <c r="L3" s="94"/>
      <c r="M3" s="94"/>
    </row>
    <row r="4" spans="1:13" ht="15" customHeight="1">
      <c r="A4" s="94"/>
      <c r="B4" s="94"/>
      <c r="C4" s="94"/>
      <c r="D4" s="94"/>
      <c r="E4" s="94"/>
      <c r="F4" s="94"/>
      <c r="G4" s="94"/>
      <c r="H4" s="94"/>
      <c r="I4" s="94"/>
      <c r="J4" s="94"/>
      <c r="K4" s="94"/>
      <c r="L4" s="94"/>
      <c r="M4" s="94"/>
    </row>
    <row r="5" spans="1:13" ht="15" customHeight="1">
      <c r="A5" s="93"/>
      <c r="B5" s="93"/>
      <c r="C5" s="93"/>
      <c r="D5" s="93"/>
      <c r="E5" s="93"/>
      <c r="F5" s="93"/>
      <c r="G5" s="93"/>
      <c r="H5" s="93"/>
      <c r="I5" s="93"/>
      <c r="J5" s="93"/>
      <c r="K5" s="93"/>
      <c r="L5" s="93"/>
      <c r="M5" s="93"/>
    </row>
    <row r="6" spans="1:13" ht="15" customHeight="1">
      <c r="A6" s="93"/>
      <c r="B6" s="93"/>
      <c r="C6" s="93"/>
      <c r="D6" s="93"/>
      <c r="E6" s="93"/>
      <c r="F6" s="93"/>
      <c r="G6" s="93"/>
      <c r="H6" s="93"/>
      <c r="I6" s="93"/>
      <c r="J6" s="93"/>
      <c r="K6" s="93"/>
      <c r="L6" s="93"/>
      <c r="M6" s="93"/>
    </row>
    <row r="7" spans="1:13" ht="15" customHeight="1">
      <c r="A7" s="93"/>
      <c r="B7" s="93"/>
      <c r="C7" s="93"/>
      <c r="D7" s="93"/>
      <c r="E7" s="93"/>
      <c r="F7" s="93"/>
      <c r="G7" s="93"/>
      <c r="H7" s="93"/>
      <c r="I7" s="93"/>
      <c r="J7" s="93"/>
      <c r="K7" s="93"/>
      <c r="L7" s="93"/>
      <c r="M7" s="93"/>
    </row>
    <row r="8" spans="1:13" ht="15" customHeight="1">
      <c r="A8" s="93"/>
      <c r="B8" s="93"/>
      <c r="C8" s="93"/>
      <c r="D8" s="93"/>
      <c r="E8" s="93"/>
      <c r="F8" s="93"/>
      <c r="G8" s="93"/>
      <c r="H8" s="93"/>
      <c r="I8" s="93"/>
      <c r="J8" s="93"/>
      <c r="K8" s="93"/>
      <c r="L8" s="93"/>
      <c r="M8" s="93"/>
    </row>
    <row r="9" spans="1:13" ht="15" customHeight="1">
      <c r="A9" s="93"/>
      <c r="B9" s="93"/>
      <c r="C9" s="93"/>
      <c r="D9" s="93"/>
      <c r="E9" s="93"/>
      <c r="F9" s="93"/>
      <c r="G9" s="93"/>
      <c r="H9" s="93"/>
      <c r="I9" s="93"/>
      <c r="J9" s="93"/>
      <c r="K9" s="93"/>
      <c r="L9" s="93"/>
      <c r="M9" s="93"/>
    </row>
    <row r="10" spans="1:13" ht="15" customHeight="1">
      <c r="A10" s="93"/>
      <c r="B10" s="93"/>
      <c r="C10" s="93"/>
      <c r="D10" s="93"/>
      <c r="E10" s="93"/>
      <c r="F10" s="93"/>
      <c r="G10" s="93"/>
      <c r="H10" s="93"/>
      <c r="I10" s="93"/>
      <c r="J10" s="93"/>
      <c r="K10" s="93"/>
      <c r="L10" s="93"/>
      <c r="M10" s="93"/>
    </row>
    <row r="11" spans="1:13" ht="15" customHeight="1">
      <c r="A11" s="81"/>
      <c r="B11" s="81"/>
      <c r="C11" s="81"/>
      <c r="D11" s="81"/>
      <c r="E11" s="81"/>
      <c r="F11" s="81"/>
      <c r="G11" s="81"/>
      <c r="H11" s="81"/>
      <c r="I11" s="81"/>
      <c r="J11" s="81"/>
      <c r="K11" s="81"/>
      <c r="L11" s="81"/>
      <c r="M11" s="81"/>
    </row>
    <row r="12" spans="1:13" ht="15" customHeight="1"/>
    <row r="13" spans="1:13" ht="15" customHeight="1"/>
    <row r="14" spans="1:13" ht="15" customHeight="1"/>
    <row r="15" spans="1:13" ht="15" customHeight="1"/>
    <row r="16" spans="1:13" ht="15" customHeight="1"/>
    <row r="17" ht="15" customHeight="1"/>
  </sheetData>
  <phoneticPr fontId="10" type="noConversion"/>
  <hyperlinks>
    <hyperlink ref="C1" r:id="rId1" display="https://www.serespartners.com/" xr:uid="{00000000-0004-0000-0400-000000000000}"/>
  </hyperlinks>
  <pageMargins left="0.75" right="0.75" top="1" bottom="1" header="0.5" footer="0.5"/>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
  <dimension ref="A1:N32"/>
  <sheetViews>
    <sheetView workbookViewId="0">
      <selection activeCell="A3" sqref="A3:N32"/>
    </sheetView>
  </sheetViews>
  <sheetFormatPr defaultRowHeight="15.75"/>
  <sheetData>
    <row r="1" spans="1:14">
      <c r="A1" s="62">
        <f>Coded!$A$1</f>
        <v>30</v>
      </c>
    </row>
    <row r="3" spans="1:14">
      <c r="A3" s="107">
        <f>Coded!A3</f>
        <v>1</v>
      </c>
      <c r="B3" s="83" t="str">
        <f>Coded!B3</f>
        <v>XS2737024583</v>
      </c>
      <c r="C3" s="82" t="e">
        <f ca="1">Coded!C3</f>
        <v>#NAME?</v>
      </c>
      <c r="D3" s="82" t="e">
        <f ca="1">Coded!D3</f>
        <v>#NAME?</v>
      </c>
      <c r="E3" s="82" t="e">
        <f ca="1">Coded!E3</f>
        <v>#NAME?</v>
      </c>
      <c r="F3" s="82" t="e">
        <f ca="1">Coded!F3</f>
        <v>#NAME?</v>
      </c>
      <c r="G3" s="82" t="e">
        <f ca="1">Coded!G3</f>
        <v>#NAME?</v>
      </c>
      <c r="H3" s="82" t="e">
        <f ca="1">Coded!H3</f>
        <v>#NAME?</v>
      </c>
      <c r="I3" s="82" t="e">
        <f ca="1">Coded!I3</f>
        <v>#NAME?</v>
      </c>
      <c r="J3" s="82" t="e">
        <f ca="1">Coded!J3</f>
        <v>#NAME?</v>
      </c>
      <c r="K3" s="82" t="e">
        <f ca="1">Coded!K3</f>
        <v>#NAME?</v>
      </c>
      <c r="L3" s="82" t="e">
        <f ca="1">Coded!L3</f>
        <v>#NAME?</v>
      </c>
      <c r="M3" s="82" t="e">
        <f ca="1">Coded!M3</f>
        <v>#NAME?</v>
      </c>
      <c r="N3" s="82" t="e">
        <f ca="1">Coded!N3</f>
        <v>#NAME?</v>
      </c>
    </row>
    <row r="4" spans="1:14">
      <c r="A4" s="107">
        <f>Coded!A4</f>
        <v>2</v>
      </c>
      <c r="B4" s="83" t="str">
        <f>Coded!B4</f>
        <v>XS2721113756</v>
      </c>
      <c r="C4" s="82" t="e">
        <f ca="1">Coded!C4</f>
        <v>#NAME?</v>
      </c>
      <c r="D4" s="82" t="e">
        <f ca="1">Coded!D4</f>
        <v>#NAME?</v>
      </c>
      <c r="E4" s="82" t="e">
        <f ca="1">Coded!E4</f>
        <v>#NAME?</v>
      </c>
      <c r="F4" s="82" t="e">
        <f ca="1">Coded!F4</f>
        <v>#NAME?</v>
      </c>
      <c r="G4" s="82" t="e">
        <f ca="1">Coded!G4</f>
        <v>#NAME?</v>
      </c>
      <c r="H4" s="82" t="e">
        <f ca="1">Coded!H4</f>
        <v>#NAME?</v>
      </c>
      <c r="I4" s="82" t="e">
        <f ca="1">Coded!I4</f>
        <v>#NAME?</v>
      </c>
      <c r="J4" s="82" t="e">
        <f ca="1">Coded!J4</f>
        <v>#NAME?</v>
      </c>
      <c r="K4" s="82" t="e">
        <f ca="1">Coded!K4</f>
        <v>#NAME?</v>
      </c>
      <c r="L4" s="82" t="e">
        <f ca="1">Coded!L4</f>
        <v>#NAME?</v>
      </c>
      <c r="M4" s="82" t="e">
        <f ca="1">Coded!M4</f>
        <v>#NAME?</v>
      </c>
      <c r="N4" s="82" t="e">
        <f ca="1">Coded!N4</f>
        <v>#NAME?</v>
      </c>
    </row>
    <row r="5" spans="1:14">
      <c r="A5" s="107">
        <f>Coded!A5</f>
        <v>3</v>
      </c>
      <c r="B5" s="83" t="str">
        <f>Coded!B5</f>
        <v>XS2736886412</v>
      </c>
      <c r="C5" s="82" t="e">
        <f ca="1">Coded!C5</f>
        <v>#NAME?</v>
      </c>
      <c r="D5" s="82" t="e">
        <f ca="1">Coded!D5</f>
        <v>#NAME?</v>
      </c>
      <c r="E5" s="82" t="e">
        <f ca="1">Coded!E5</f>
        <v>#NAME?</v>
      </c>
      <c r="F5" s="82" t="e">
        <f ca="1">Coded!F5</f>
        <v>#NAME?</v>
      </c>
      <c r="G5" s="82" t="e">
        <f ca="1">Coded!G5</f>
        <v>#NAME?</v>
      </c>
      <c r="H5" s="82" t="e">
        <f ca="1">Coded!H5</f>
        <v>#NAME?</v>
      </c>
      <c r="I5" s="82" t="e">
        <f ca="1">Coded!I5</f>
        <v>#NAME?</v>
      </c>
      <c r="J5" s="82" t="e">
        <f ca="1">Coded!J5</f>
        <v>#NAME?</v>
      </c>
      <c r="K5" s="82" t="e">
        <f ca="1">Coded!K5</f>
        <v>#NAME?</v>
      </c>
      <c r="L5" s="82" t="e">
        <f ca="1">Coded!L5</f>
        <v>#NAME?</v>
      </c>
      <c r="M5" s="82" t="e">
        <f ca="1">Coded!M5</f>
        <v>#NAME?</v>
      </c>
      <c r="N5" s="82" t="e">
        <f ca="1">Coded!N5</f>
        <v>#NAME?</v>
      </c>
    </row>
    <row r="6" spans="1:14">
      <c r="A6" s="107">
        <f>Coded!A6</f>
        <v>4</v>
      </c>
      <c r="B6" s="83" t="str">
        <f>Coded!B6</f>
        <v>HK0000976412</v>
      </c>
      <c r="C6" s="82" t="e">
        <f ca="1">Coded!C6</f>
        <v>#NAME?</v>
      </c>
      <c r="D6" s="82" t="e">
        <f ca="1">Coded!D6</f>
        <v>#NAME?</v>
      </c>
      <c r="E6" s="82" t="e">
        <f ca="1">Coded!E6</f>
        <v>#NAME?</v>
      </c>
      <c r="F6" s="82" t="e">
        <f ca="1">Coded!F6</f>
        <v>#NAME?</v>
      </c>
      <c r="G6" s="82" t="e">
        <f ca="1">Coded!G6</f>
        <v>#NAME?</v>
      </c>
      <c r="H6" s="82" t="e">
        <f ca="1">Coded!H6</f>
        <v>#NAME?</v>
      </c>
      <c r="I6" s="82" t="e">
        <f ca="1">Coded!I6</f>
        <v>#NAME?</v>
      </c>
      <c r="J6" s="82" t="e">
        <f ca="1">Coded!J6</f>
        <v>#NAME?</v>
      </c>
      <c r="K6" s="82" t="e">
        <f ca="1">Coded!K6</f>
        <v>#NAME?</v>
      </c>
      <c r="L6" s="82" t="e">
        <f ca="1">Coded!L6</f>
        <v>#NAME?</v>
      </c>
      <c r="M6" s="82" t="e">
        <f ca="1">Coded!M6</f>
        <v>#NAME?</v>
      </c>
      <c r="N6" s="82" t="e">
        <f ca="1">Coded!N6</f>
        <v>#NAME?</v>
      </c>
    </row>
    <row r="7" spans="1:14">
      <c r="A7" s="107">
        <f>Coded!A7</f>
        <v>5</v>
      </c>
      <c r="B7" s="83" t="str">
        <f>Coded!B7</f>
        <v>HK0000976032</v>
      </c>
      <c r="C7" s="82" t="e">
        <f ca="1">Coded!C7</f>
        <v>#NAME?</v>
      </c>
      <c r="D7" s="82" t="e">
        <f ca="1">Coded!D7</f>
        <v>#NAME?</v>
      </c>
      <c r="E7" s="82" t="e">
        <f ca="1">Coded!E7</f>
        <v>#NAME?</v>
      </c>
      <c r="F7" s="82" t="e">
        <f ca="1">Coded!F7</f>
        <v>#NAME?</v>
      </c>
      <c r="G7" s="82" t="e">
        <f ca="1">Coded!G7</f>
        <v>#NAME?</v>
      </c>
      <c r="H7" s="82" t="e">
        <f ca="1">Coded!H7</f>
        <v>#NAME?</v>
      </c>
      <c r="I7" s="82" t="e">
        <f ca="1">Coded!I7</f>
        <v>#NAME?</v>
      </c>
      <c r="J7" s="82" t="e">
        <f ca="1">Coded!J7</f>
        <v>#NAME?</v>
      </c>
      <c r="K7" s="82" t="e">
        <f ca="1">Coded!K7</f>
        <v>#NAME?</v>
      </c>
      <c r="L7" s="82" t="e">
        <f ca="1">Coded!L7</f>
        <v>#NAME?</v>
      </c>
      <c r="M7" s="82" t="e">
        <f ca="1">Coded!M7</f>
        <v>#NAME?</v>
      </c>
      <c r="N7" s="82" t="e">
        <f ca="1">Coded!N7</f>
        <v>#NAME?</v>
      </c>
    </row>
    <row r="8" spans="1:14">
      <c r="A8" s="107">
        <f>Coded!A8</f>
        <v>6</v>
      </c>
      <c r="B8" s="83" t="str">
        <f>Coded!B8</f>
        <v>BBG01KM3KSL6</v>
      </c>
      <c r="C8" s="82" t="e">
        <f ca="1">Coded!C8</f>
        <v>#NAME?</v>
      </c>
      <c r="D8" s="82" t="e">
        <f ca="1">Coded!D8</f>
        <v>#NAME?</v>
      </c>
      <c r="E8" s="82" t="e">
        <f ca="1">Coded!E8</f>
        <v>#NAME?</v>
      </c>
      <c r="F8" s="82" t="e">
        <f ca="1">Coded!F8</f>
        <v>#NAME?</v>
      </c>
      <c r="G8" s="82" t="e">
        <f ca="1">Coded!G8</f>
        <v>#NAME?</v>
      </c>
      <c r="H8" s="82" t="e">
        <f ca="1">Coded!H8</f>
        <v>#NAME?</v>
      </c>
      <c r="I8" s="82" t="e">
        <f ca="1">Coded!I8</f>
        <v>#NAME?</v>
      </c>
      <c r="J8" s="82" t="e">
        <f ca="1">Coded!J8</f>
        <v>#NAME?</v>
      </c>
      <c r="K8" s="82" t="e">
        <f ca="1">Coded!K8</f>
        <v>#NAME?</v>
      </c>
      <c r="L8" s="82" t="e">
        <f ca="1">Coded!L8</f>
        <v>#NAME?</v>
      </c>
      <c r="M8" s="82" t="e">
        <f ca="1">Coded!M8</f>
        <v>#NAME?</v>
      </c>
      <c r="N8" s="82" t="e">
        <f ca="1">Coded!N8</f>
        <v>#NAME?</v>
      </c>
    </row>
    <row r="9" spans="1:14">
      <c r="A9" s="107">
        <f>Coded!A9</f>
        <v>7</v>
      </c>
      <c r="B9" s="83" t="str">
        <f>Coded!B9</f>
        <v>HK0000979473</v>
      </c>
      <c r="C9" s="82" t="e">
        <f ca="1">Coded!C9</f>
        <v>#NAME?</v>
      </c>
      <c r="D9" s="82" t="e">
        <f ca="1">Coded!D9</f>
        <v>#NAME?</v>
      </c>
      <c r="E9" s="82" t="e">
        <f ca="1">Coded!E9</f>
        <v>#NAME?</v>
      </c>
      <c r="F9" s="82" t="e">
        <f ca="1">Coded!F9</f>
        <v>#NAME?</v>
      </c>
      <c r="G9" s="82" t="e">
        <f ca="1">Coded!G9</f>
        <v>#NAME?</v>
      </c>
      <c r="H9" s="82" t="e">
        <f ca="1">Coded!H9</f>
        <v>#NAME?</v>
      </c>
      <c r="I9" s="82" t="e">
        <f ca="1">Coded!I9</f>
        <v>#NAME?</v>
      </c>
      <c r="J9" s="82" t="e">
        <f ca="1">Coded!J9</f>
        <v>#NAME?</v>
      </c>
      <c r="K9" s="82" t="e">
        <f ca="1">Coded!K9</f>
        <v>#NAME?</v>
      </c>
      <c r="L9" s="82" t="e">
        <f ca="1">Coded!L9</f>
        <v>#NAME?</v>
      </c>
      <c r="M9" s="82" t="e">
        <f ca="1">Coded!M9</f>
        <v>#NAME?</v>
      </c>
      <c r="N9" s="82" t="e">
        <f ca="1">Coded!N9</f>
        <v>#NAME?</v>
      </c>
    </row>
    <row r="10" spans="1:14">
      <c r="A10" s="107">
        <f>Coded!A10</f>
        <v>8</v>
      </c>
      <c r="B10" s="83" t="str">
        <f>Coded!B10</f>
        <v>XS2734731065</v>
      </c>
      <c r="C10" s="82" t="e">
        <f ca="1">Coded!C10</f>
        <v>#NAME?</v>
      </c>
      <c r="D10" s="82" t="e">
        <f ca="1">Coded!D10</f>
        <v>#NAME?</v>
      </c>
      <c r="E10" s="82" t="e">
        <f ca="1">Coded!E10</f>
        <v>#NAME?</v>
      </c>
      <c r="F10" s="82" t="e">
        <f ca="1">Coded!F10</f>
        <v>#NAME?</v>
      </c>
      <c r="G10" s="82" t="e">
        <f ca="1">Coded!G10</f>
        <v>#NAME?</v>
      </c>
      <c r="H10" s="82" t="e">
        <f ca="1">Coded!H10</f>
        <v>#NAME?</v>
      </c>
      <c r="I10" s="82" t="e">
        <f ca="1">Coded!I10</f>
        <v>#NAME?</v>
      </c>
      <c r="J10" s="82" t="e">
        <f ca="1">Coded!J10</f>
        <v>#NAME?</v>
      </c>
      <c r="K10" s="82" t="e">
        <f ca="1">Coded!K10</f>
        <v>#NAME?</v>
      </c>
      <c r="L10" s="82" t="e">
        <f ca="1">Coded!L10</f>
        <v>#NAME?</v>
      </c>
      <c r="M10" s="82" t="e">
        <f ca="1">Coded!M10</f>
        <v>#NAME?</v>
      </c>
      <c r="N10" s="82" t="e">
        <f ca="1">Coded!N10</f>
        <v>#NAME?</v>
      </c>
    </row>
    <row r="11" spans="1:14">
      <c r="A11" s="107">
        <f>Coded!A11</f>
        <v>9</v>
      </c>
      <c r="B11" s="83" t="str">
        <f>Coded!B11</f>
        <v>XS2734136182</v>
      </c>
      <c r="C11" s="82" t="e">
        <f ca="1">Coded!C11</f>
        <v>#NAME?</v>
      </c>
      <c r="D11" s="82" t="e">
        <f ca="1">Coded!D11</f>
        <v>#NAME?</v>
      </c>
      <c r="E11" s="82" t="e">
        <f ca="1">Coded!E11</f>
        <v>#NAME?</v>
      </c>
      <c r="F11" s="82" t="e">
        <f ca="1">Coded!F11</f>
        <v>#NAME?</v>
      </c>
      <c r="G11" s="82" t="e">
        <f ca="1">Coded!G11</f>
        <v>#NAME?</v>
      </c>
      <c r="H11" s="82" t="e">
        <f ca="1">Coded!H11</f>
        <v>#NAME?</v>
      </c>
      <c r="I11" s="82" t="e">
        <f ca="1">Coded!I11</f>
        <v>#NAME?</v>
      </c>
      <c r="J11" s="82" t="e">
        <f ca="1">Coded!J11</f>
        <v>#NAME?</v>
      </c>
      <c r="K11" s="82" t="e">
        <f ca="1">Coded!K11</f>
        <v>#NAME?</v>
      </c>
      <c r="L11" s="82" t="e">
        <f ca="1">Coded!L11</f>
        <v>#NAME?</v>
      </c>
      <c r="M11" s="82" t="e">
        <f ca="1">Coded!M11</f>
        <v>#NAME?</v>
      </c>
      <c r="N11" s="82" t="e">
        <f ca="1">Coded!N11</f>
        <v>#NAME?</v>
      </c>
    </row>
    <row r="12" spans="1:14">
      <c r="A12" s="107">
        <f>Coded!A12</f>
        <v>10</v>
      </c>
      <c r="B12" s="83" t="str">
        <f>Coded!B12</f>
        <v>XS2728394920</v>
      </c>
      <c r="C12" s="82" t="e">
        <f ca="1">Coded!C12</f>
        <v>#NAME?</v>
      </c>
      <c r="D12" s="82" t="e">
        <f ca="1">Coded!D12</f>
        <v>#NAME?</v>
      </c>
      <c r="E12" s="82" t="e">
        <f ca="1">Coded!E12</f>
        <v>#NAME?</v>
      </c>
      <c r="F12" s="82" t="e">
        <f ca="1">Coded!F12</f>
        <v>#NAME?</v>
      </c>
      <c r="G12" s="82" t="e">
        <f ca="1">Coded!G12</f>
        <v>#NAME?</v>
      </c>
      <c r="H12" s="82" t="e">
        <f ca="1">Coded!H12</f>
        <v>#NAME?</v>
      </c>
      <c r="I12" s="82" t="e">
        <f ca="1">Coded!I12</f>
        <v>#NAME?</v>
      </c>
      <c r="J12" s="82" t="e">
        <f ca="1">Coded!J12</f>
        <v>#NAME?</v>
      </c>
      <c r="K12" s="82" t="e">
        <f ca="1">Coded!K12</f>
        <v>#NAME?</v>
      </c>
      <c r="L12" s="82" t="e">
        <f ca="1">Coded!L12</f>
        <v>#NAME?</v>
      </c>
      <c r="M12" s="82" t="e">
        <f ca="1">Coded!M12</f>
        <v>#NAME?</v>
      </c>
      <c r="N12" s="82" t="e">
        <f ca="1">Coded!N12</f>
        <v>#NAME?</v>
      </c>
    </row>
    <row r="13" spans="1:14">
      <c r="A13" s="107">
        <f>Coded!A13</f>
        <v>11</v>
      </c>
      <c r="B13" s="83" t="str">
        <f>Coded!B13</f>
        <v>XS2735265360</v>
      </c>
      <c r="C13" s="82" t="e">
        <f ca="1">Coded!C13</f>
        <v>#NAME?</v>
      </c>
      <c r="D13" s="82" t="e">
        <f ca="1">Coded!D13</f>
        <v>#NAME?</v>
      </c>
      <c r="E13" s="82" t="e">
        <f ca="1">Coded!E13</f>
        <v>#NAME?</v>
      </c>
      <c r="F13" s="82" t="e">
        <f ca="1">Coded!F13</f>
        <v>#NAME?</v>
      </c>
      <c r="G13" s="82" t="e">
        <f ca="1">Coded!G13</f>
        <v>#NAME?</v>
      </c>
      <c r="H13" s="82" t="e">
        <f ca="1">Coded!H13</f>
        <v>#NAME?</v>
      </c>
      <c r="I13" s="82" t="e">
        <f ca="1">Coded!I13</f>
        <v>#NAME?</v>
      </c>
      <c r="J13" s="82" t="e">
        <f ca="1">Coded!J13</f>
        <v>#NAME?</v>
      </c>
      <c r="K13" s="82" t="e">
        <f ca="1">Coded!K13</f>
        <v>#NAME?</v>
      </c>
      <c r="L13" s="82" t="e">
        <f ca="1">Coded!L13</f>
        <v>#NAME?</v>
      </c>
      <c r="M13" s="82" t="e">
        <f ca="1">Coded!M13</f>
        <v>#NAME?</v>
      </c>
      <c r="N13" s="82" t="e">
        <f ca="1">Coded!N13</f>
        <v>#NAME?</v>
      </c>
    </row>
    <row r="14" spans="1:14">
      <c r="A14" s="107">
        <f>Coded!A14</f>
        <v>12</v>
      </c>
      <c r="B14" s="83" t="str">
        <f>Coded!B14</f>
        <v>BBG01KJMCSC7</v>
      </c>
      <c r="C14" s="82" t="e">
        <f ca="1">Coded!C14</f>
        <v>#NAME?</v>
      </c>
      <c r="D14" s="82" t="e">
        <f ca="1">Coded!D14</f>
        <v>#NAME?</v>
      </c>
      <c r="E14" s="82" t="e">
        <f ca="1">Coded!E14</f>
        <v>#NAME?</v>
      </c>
      <c r="F14" s="82" t="e">
        <f ca="1">Coded!F14</f>
        <v>#NAME?</v>
      </c>
      <c r="G14" s="82" t="e">
        <f ca="1">Coded!G14</f>
        <v>#NAME?</v>
      </c>
      <c r="H14" s="82" t="e">
        <f ca="1">Coded!H14</f>
        <v>#NAME?</v>
      </c>
      <c r="I14" s="82" t="e">
        <f ca="1">Coded!I14</f>
        <v>#NAME?</v>
      </c>
      <c r="J14" s="82" t="e">
        <f ca="1">Coded!J14</f>
        <v>#NAME?</v>
      </c>
      <c r="K14" s="82" t="e">
        <f ca="1">Coded!K14</f>
        <v>#NAME?</v>
      </c>
      <c r="L14" s="82" t="e">
        <f ca="1">Coded!L14</f>
        <v>#NAME?</v>
      </c>
      <c r="M14" s="82" t="e">
        <f ca="1">Coded!M14</f>
        <v>#NAME?</v>
      </c>
      <c r="N14" s="82" t="e">
        <f ca="1">Coded!N14</f>
        <v>#NAME?</v>
      </c>
    </row>
    <row r="15" spans="1:14">
      <c r="A15" s="107">
        <f>Coded!A15</f>
        <v>13</v>
      </c>
      <c r="B15" s="83" t="str">
        <f>Coded!B15</f>
        <v>XS2735272572</v>
      </c>
      <c r="C15" s="82" t="e">
        <f ca="1">Coded!C15</f>
        <v>#NAME?</v>
      </c>
      <c r="D15" s="82" t="e">
        <f ca="1">Coded!D15</f>
        <v>#NAME?</v>
      </c>
      <c r="E15" s="82" t="e">
        <f ca="1">Coded!E15</f>
        <v>#NAME?</v>
      </c>
      <c r="F15" s="82" t="e">
        <f ca="1">Coded!F15</f>
        <v>#NAME?</v>
      </c>
      <c r="G15" s="82" t="e">
        <f ca="1">Coded!G15</f>
        <v>#NAME?</v>
      </c>
      <c r="H15" s="82" t="e">
        <f ca="1">Coded!H15</f>
        <v>#NAME?</v>
      </c>
      <c r="I15" s="82" t="e">
        <f ca="1">Coded!I15</f>
        <v>#NAME?</v>
      </c>
      <c r="J15" s="82" t="e">
        <f ca="1">Coded!J15</f>
        <v>#NAME?</v>
      </c>
      <c r="K15" s="82" t="e">
        <f ca="1">Coded!K15</f>
        <v>#NAME?</v>
      </c>
      <c r="L15" s="82" t="e">
        <f ca="1">Coded!L15</f>
        <v>#NAME?</v>
      </c>
      <c r="M15" s="82" t="e">
        <f ca="1">Coded!M15</f>
        <v>#NAME?</v>
      </c>
      <c r="N15" s="82" t="e">
        <f ca="1">Coded!N15</f>
        <v>#NAME?</v>
      </c>
    </row>
    <row r="16" spans="1:14">
      <c r="A16" s="107">
        <f>Coded!A16</f>
        <v>14</v>
      </c>
      <c r="B16" s="83" t="str">
        <f>Coded!B16</f>
        <v>XS2735284585</v>
      </c>
      <c r="C16" s="82" t="e">
        <f ca="1">Coded!C16</f>
        <v>#NAME?</v>
      </c>
      <c r="D16" s="82" t="e">
        <f ca="1">Coded!D16</f>
        <v>#NAME?</v>
      </c>
      <c r="E16" s="82" t="e">
        <f ca="1">Coded!E16</f>
        <v>#NAME?</v>
      </c>
      <c r="F16" s="82" t="e">
        <f ca="1">Coded!F16</f>
        <v>#NAME?</v>
      </c>
      <c r="G16" s="82" t="e">
        <f ca="1">Coded!G16</f>
        <v>#NAME?</v>
      </c>
      <c r="H16" s="82" t="e">
        <f ca="1">Coded!H16</f>
        <v>#NAME?</v>
      </c>
      <c r="I16" s="82" t="e">
        <f ca="1">Coded!I16</f>
        <v>#NAME?</v>
      </c>
      <c r="J16" s="82" t="e">
        <f ca="1">Coded!J16</f>
        <v>#NAME?</v>
      </c>
      <c r="K16" s="82" t="e">
        <f ca="1">Coded!K16</f>
        <v>#NAME?</v>
      </c>
      <c r="L16" s="82" t="e">
        <f ca="1">Coded!L16</f>
        <v>#NAME?</v>
      </c>
      <c r="M16" s="82" t="e">
        <f ca="1">Coded!M16</f>
        <v>#NAME?</v>
      </c>
      <c r="N16" s="82" t="e">
        <f ca="1">Coded!N16</f>
        <v>#NAME?</v>
      </c>
    </row>
    <row r="17" spans="1:14">
      <c r="A17" s="107">
        <f>Coded!A17</f>
        <v>15</v>
      </c>
      <c r="B17" s="83" t="str">
        <f>Coded!B17</f>
        <v>HK0000976347</v>
      </c>
      <c r="C17" s="82" t="e">
        <f ca="1">Coded!C17</f>
        <v>#NAME?</v>
      </c>
      <c r="D17" s="82" t="e">
        <f ca="1">Coded!D17</f>
        <v>#NAME?</v>
      </c>
      <c r="E17" s="82" t="e">
        <f ca="1">Coded!E17</f>
        <v>#NAME?</v>
      </c>
      <c r="F17" s="82" t="e">
        <f ca="1">Coded!F17</f>
        <v>#NAME?</v>
      </c>
      <c r="G17" s="82" t="e">
        <f ca="1">Coded!G17</f>
        <v>#NAME?</v>
      </c>
      <c r="H17" s="82" t="e">
        <f ca="1">Coded!H17</f>
        <v>#NAME?</v>
      </c>
      <c r="I17" s="82" t="e">
        <f ca="1">Coded!I17</f>
        <v>#NAME?</v>
      </c>
      <c r="J17" s="82" t="e">
        <f ca="1">Coded!J17</f>
        <v>#NAME?</v>
      </c>
      <c r="K17" s="82" t="e">
        <f ca="1">Coded!K17</f>
        <v>#NAME?</v>
      </c>
      <c r="L17" s="82" t="e">
        <f ca="1">Coded!L17</f>
        <v>#NAME?</v>
      </c>
      <c r="M17" s="82" t="e">
        <f ca="1">Coded!M17</f>
        <v>#NAME?</v>
      </c>
      <c r="N17" s="82" t="e">
        <f ca="1">Coded!N17</f>
        <v>#NAME?</v>
      </c>
    </row>
    <row r="18" spans="1:14">
      <c r="A18" s="107">
        <f>Coded!A18</f>
        <v>16</v>
      </c>
      <c r="B18" s="83" t="str">
        <f>Coded!B18</f>
        <v>XS2735890407</v>
      </c>
      <c r="C18" s="82" t="e">
        <f ca="1">Coded!C18</f>
        <v>#NAME?</v>
      </c>
      <c r="D18" s="82" t="e">
        <f ca="1">Coded!D18</f>
        <v>#NAME?</v>
      </c>
      <c r="E18" s="82" t="e">
        <f ca="1">Coded!E18</f>
        <v>#NAME?</v>
      </c>
      <c r="F18" s="82" t="e">
        <f ca="1">Coded!F18</f>
        <v>#NAME?</v>
      </c>
      <c r="G18" s="82" t="e">
        <f ca="1">Coded!G18</f>
        <v>#NAME?</v>
      </c>
      <c r="H18" s="82" t="e">
        <f ca="1">Coded!H18</f>
        <v>#NAME?</v>
      </c>
      <c r="I18" s="82" t="e">
        <f ca="1">Coded!I18</f>
        <v>#NAME?</v>
      </c>
      <c r="J18" s="82" t="e">
        <f ca="1">Coded!J18</f>
        <v>#NAME?</v>
      </c>
      <c r="K18" s="82" t="e">
        <f ca="1">Coded!K18</f>
        <v>#NAME?</v>
      </c>
      <c r="L18" s="82" t="e">
        <f ca="1">Coded!L18</f>
        <v>#NAME?</v>
      </c>
      <c r="M18" s="82" t="e">
        <f ca="1">Coded!M18</f>
        <v>#NAME?</v>
      </c>
      <c r="N18" s="82" t="e">
        <f ca="1">Coded!N18</f>
        <v>#NAME?</v>
      </c>
    </row>
    <row r="19" spans="1:14">
      <c r="A19" s="107">
        <f>Coded!A19</f>
        <v>17</v>
      </c>
      <c r="B19" s="83" t="str">
        <f>Coded!B19</f>
        <v>HK0000976339</v>
      </c>
      <c r="C19" s="82" t="e">
        <f ca="1">Coded!C19</f>
        <v>#NAME?</v>
      </c>
      <c r="D19" s="82" t="e">
        <f ca="1">Coded!D19</f>
        <v>#NAME?</v>
      </c>
      <c r="E19" s="82" t="e">
        <f ca="1">Coded!E19</f>
        <v>#NAME?</v>
      </c>
      <c r="F19" s="82" t="e">
        <f ca="1">Coded!F19</f>
        <v>#NAME?</v>
      </c>
      <c r="G19" s="82" t="e">
        <f ca="1">Coded!G19</f>
        <v>#NAME?</v>
      </c>
      <c r="H19" s="82" t="e">
        <f ca="1">Coded!H19</f>
        <v>#NAME?</v>
      </c>
      <c r="I19" s="82" t="e">
        <f ca="1">Coded!I19</f>
        <v>#NAME?</v>
      </c>
      <c r="J19" s="82" t="e">
        <f ca="1">Coded!J19</f>
        <v>#NAME?</v>
      </c>
      <c r="K19" s="82" t="e">
        <f ca="1">Coded!K19</f>
        <v>#NAME?</v>
      </c>
      <c r="L19" s="82" t="e">
        <f ca="1">Coded!L19</f>
        <v>#NAME?</v>
      </c>
      <c r="M19" s="82" t="e">
        <f ca="1">Coded!M19</f>
        <v>#NAME?</v>
      </c>
      <c r="N19" s="82" t="e">
        <f ca="1">Coded!N19</f>
        <v>#NAME?</v>
      </c>
    </row>
    <row r="20" spans="1:14">
      <c r="A20" s="107">
        <f>Coded!A20</f>
        <v>18</v>
      </c>
      <c r="B20" s="83" t="str">
        <f>Coded!B20</f>
        <v>HK0000976453</v>
      </c>
      <c r="C20" s="82" t="e">
        <f ca="1">Coded!C20</f>
        <v>#NAME?</v>
      </c>
      <c r="D20" s="82" t="e">
        <f ca="1">Coded!D20</f>
        <v>#NAME?</v>
      </c>
      <c r="E20" s="82" t="e">
        <f ca="1">Coded!E20</f>
        <v>#NAME?</v>
      </c>
      <c r="F20" s="82" t="e">
        <f ca="1">Coded!F20</f>
        <v>#NAME?</v>
      </c>
      <c r="G20" s="82" t="e">
        <f ca="1">Coded!G20</f>
        <v>#NAME?</v>
      </c>
      <c r="H20" s="82" t="e">
        <f ca="1">Coded!H20</f>
        <v>#NAME?</v>
      </c>
      <c r="I20" s="82" t="e">
        <f ca="1">Coded!I20</f>
        <v>#NAME?</v>
      </c>
      <c r="J20" s="82" t="e">
        <f ca="1">Coded!J20</f>
        <v>#NAME?</v>
      </c>
      <c r="K20" s="82" t="e">
        <f ca="1">Coded!K20</f>
        <v>#NAME?</v>
      </c>
      <c r="L20" s="82" t="e">
        <f ca="1">Coded!L20</f>
        <v>#NAME?</v>
      </c>
      <c r="M20" s="82" t="e">
        <f ca="1">Coded!M20</f>
        <v>#NAME?</v>
      </c>
      <c r="N20" s="82" t="e">
        <f ca="1">Coded!N20</f>
        <v>#NAME?</v>
      </c>
    </row>
    <row r="21" spans="1:14">
      <c r="A21" s="107">
        <f>Coded!A21</f>
        <v>19</v>
      </c>
      <c r="B21" s="83" t="str">
        <f>Coded!B21</f>
        <v>HK0000971652</v>
      </c>
      <c r="C21" s="82" t="e">
        <f ca="1">Coded!C21</f>
        <v>#NAME?</v>
      </c>
      <c r="D21" s="82" t="e">
        <f ca="1">Coded!D21</f>
        <v>#NAME?</v>
      </c>
      <c r="E21" s="82" t="e">
        <f ca="1">Coded!E21</f>
        <v>#NAME?</v>
      </c>
      <c r="F21" s="82" t="e">
        <f ca="1">Coded!F21</f>
        <v>#NAME?</v>
      </c>
      <c r="G21" s="82" t="e">
        <f ca="1">Coded!G21</f>
        <v>#NAME?</v>
      </c>
      <c r="H21" s="82" t="e">
        <f ca="1">Coded!H21</f>
        <v>#NAME?</v>
      </c>
      <c r="I21" s="82" t="e">
        <f ca="1">Coded!I21</f>
        <v>#NAME?</v>
      </c>
      <c r="J21" s="82" t="e">
        <f ca="1">Coded!J21</f>
        <v>#NAME?</v>
      </c>
      <c r="K21" s="82" t="e">
        <f ca="1">Coded!K21</f>
        <v>#NAME?</v>
      </c>
      <c r="L21" s="82" t="e">
        <f ca="1">Coded!L21</f>
        <v>#NAME?</v>
      </c>
      <c r="M21" s="82" t="e">
        <f ca="1">Coded!M21</f>
        <v>#NAME?</v>
      </c>
      <c r="N21" s="82" t="e">
        <f ca="1">Coded!N21</f>
        <v>#NAME?</v>
      </c>
    </row>
    <row r="22" spans="1:14">
      <c r="A22" s="107">
        <f>Coded!A22</f>
        <v>20</v>
      </c>
      <c r="B22" s="83" t="str">
        <f>Coded!B22</f>
        <v>XS2735350980</v>
      </c>
      <c r="C22" s="82" t="e">
        <f ca="1">Coded!C22</f>
        <v>#NAME?</v>
      </c>
      <c r="D22" s="82" t="e">
        <f ca="1">Coded!D22</f>
        <v>#NAME?</v>
      </c>
      <c r="E22" s="82" t="e">
        <f ca="1">Coded!E22</f>
        <v>#NAME?</v>
      </c>
      <c r="F22" s="82" t="e">
        <f ca="1">Coded!F22</f>
        <v>#NAME?</v>
      </c>
      <c r="G22" s="82" t="e">
        <f ca="1">Coded!G22</f>
        <v>#NAME?</v>
      </c>
      <c r="H22" s="82" t="e">
        <f ca="1">Coded!H22</f>
        <v>#NAME?</v>
      </c>
      <c r="I22" s="82" t="e">
        <f ca="1">Coded!I22</f>
        <v>#NAME?</v>
      </c>
      <c r="J22" s="82" t="e">
        <f ca="1">Coded!J22</f>
        <v>#NAME?</v>
      </c>
      <c r="K22" s="82" t="e">
        <f ca="1">Coded!K22</f>
        <v>#NAME?</v>
      </c>
      <c r="L22" s="82" t="e">
        <f ca="1">Coded!L22</f>
        <v>#NAME?</v>
      </c>
      <c r="M22" s="82" t="e">
        <f ca="1">Coded!M22</f>
        <v>#NAME?</v>
      </c>
      <c r="N22" s="82" t="e">
        <f ca="1">Coded!N22</f>
        <v>#NAME?</v>
      </c>
    </row>
    <row r="23" spans="1:14">
      <c r="A23" s="107">
        <f>Coded!A23</f>
        <v>21</v>
      </c>
      <c r="B23" s="83" t="str">
        <f>Coded!B23</f>
        <v>XS2735361243</v>
      </c>
      <c r="C23" s="82" t="e">
        <f ca="1">Coded!C23</f>
        <v>#NAME?</v>
      </c>
      <c r="D23" s="82" t="e">
        <f ca="1">Coded!D23</f>
        <v>#NAME?</v>
      </c>
      <c r="E23" s="82" t="e">
        <f ca="1">Coded!E23</f>
        <v>#NAME?</v>
      </c>
      <c r="F23" s="82" t="e">
        <f ca="1">Coded!F23</f>
        <v>#NAME?</v>
      </c>
      <c r="G23" s="82" t="e">
        <f ca="1">Coded!G23</f>
        <v>#NAME?</v>
      </c>
      <c r="H23" s="82" t="e">
        <f ca="1">Coded!H23</f>
        <v>#NAME?</v>
      </c>
      <c r="I23" s="82" t="e">
        <f ca="1">Coded!I23</f>
        <v>#NAME?</v>
      </c>
      <c r="J23" s="82" t="e">
        <f ca="1">Coded!J23</f>
        <v>#NAME?</v>
      </c>
      <c r="K23" s="82" t="e">
        <f ca="1">Coded!K23</f>
        <v>#NAME?</v>
      </c>
      <c r="L23" s="82" t="e">
        <f ca="1">Coded!L23</f>
        <v>#NAME?</v>
      </c>
      <c r="M23" s="82" t="e">
        <f ca="1">Coded!M23</f>
        <v>#NAME?</v>
      </c>
      <c r="N23" s="82" t="e">
        <f ca="1">Coded!N23</f>
        <v>#NAME?</v>
      </c>
    </row>
    <row r="24" spans="1:14">
      <c r="A24" s="107">
        <f>Coded!A24</f>
        <v>22</v>
      </c>
      <c r="B24" s="83" t="str">
        <f>Coded!B24</f>
        <v>XS2735348810</v>
      </c>
      <c r="C24" s="82" t="e">
        <f ca="1">Coded!C24</f>
        <v>#NAME?</v>
      </c>
      <c r="D24" s="82" t="e">
        <f ca="1">Coded!D24</f>
        <v>#NAME?</v>
      </c>
      <c r="E24" s="82" t="e">
        <f ca="1">Coded!E24</f>
        <v>#NAME?</v>
      </c>
      <c r="F24" s="82" t="e">
        <f ca="1">Coded!F24</f>
        <v>#NAME?</v>
      </c>
      <c r="G24" s="82" t="e">
        <f ca="1">Coded!G24</f>
        <v>#NAME?</v>
      </c>
      <c r="H24" s="82" t="e">
        <f ca="1">Coded!H24</f>
        <v>#NAME?</v>
      </c>
      <c r="I24" s="82" t="e">
        <f ca="1">Coded!I24</f>
        <v>#NAME?</v>
      </c>
      <c r="J24" s="82" t="e">
        <f ca="1">Coded!J24</f>
        <v>#NAME?</v>
      </c>
      <c r="K24" s="82" t="e">
        <f ca="1">Coded!K24</f>
        <v>#NAME?</v>
      </c>
      <c r="L24" s="82" t="e">
        <f ca="1">Coded!L24</f>
        <v>#NAME?</v>
      </c>
      <c r="M24" s="82" t="e">
        <f ca="1">Coded!M24</f>
        <v>#NAME?</v>
      </c>
      <c r="N24" s="82" t="e">
        <f ca="1">Coded!N24</f>
        <v>#NAME?</v>
      </c>
    </row>
    <row r="25" spans="1:14">
      <c r="A25" s="107">
        <f>Coded!A25</f>
        <v>23</v>
      </c>
      <c r="B25" s="83" t="str">
        <f>Coded!B25</f>
        <v>XS2735361169</v>
      </c>
      <c r="C25" s="82" t="e">
        <f ca="1">Coded!C25</f>
        <v>#NAME?</v>
      </c>
      <c r="D25" s="82" t="e">
        <f ca="1">Coded!D25</f>
        <v>#NAME?</v>
      </c>
      <c r="E25" s="82" t="e">
        <f ca="1">Coded!E25</f>
        <v>#NAME?</v>
      </c>
      <c r="F25" s="82" t="e">
        <f ca="1">Coded!F25</f>
        <v>#NAME?</v>
      </c>
      <c r="G25" s="82" t="e">
        <f ca="1">Coded!G25</f>
        <v>#NAME?</v>
      </c>
      <c r="H25" s="82" t="e">
        <f ca="1">Coded!H25</f>
        <v>#NAME?</v>
      </c>
      <c r="I25" s="82" t="e">
        <f ca="1">Coded!I25</f>
        <v>#NAME?</v>
      </c>
      <c r="J25" s="82" t="e">
        <f ca="1">Coded!J25</f>
        <v>#NAME?</v>
      </c>
      <c r="K25" s="82" t="e">
        <f ca="1">Coded!K25</f>
        <v>#NAME?</v>
      </c>
      <c r="L25" s="82" t="e">
        <f ca="1">Coded!L25</f>
        <v>#NAME?</v>
      </c>
      <c r="M25" s="82" t="e">
        <f ca="1">Coded!M25</f>
        <v>#NAME?</v>
      </c>
      <c r="N25" s="82" t="e">
        <f ca="1">Coded!N25</f>
        <v>#NAME?</v>
      </c>
    </row>
    <row r="26" spans="1:14">
      <c r="A26" s="107">
        <f>Coded!A26</f>
        <v>24</v>
      </c>
      <c r="B26" s="83" t="str">
        <f>Coded!B26</f>
        <v>XS2735349974</v>
      </c>
      <c r="C26" s="82" t="e">
        <f ca="1">Coded!C26</f>
        <v>#NAME?</v>
      </c>
      <c r="D26" s="82" t="e">
        <f ca="1">Coded!D26</f>
        <v>#NAME?</v>
      </c>
      <c r="E26" s="82" t="e">
        <f ca="1">Coded!E26</f>
        <v>#NAME?</v>
      </c>
      <c r="F26" s="82" t="e">
        <f ca="1">Coded!F26</f>
        <v>#NAME?</v>
      </c>
      <c r="G26" s="82" t="e">
        <f ca="1">Coded!G26</f>
        <v>#NAME?</v>
      </c>
      <c r="H26" s="82" t="e">
        <f ca="1">Coded!H26</f>
        <v>#NAME?</v>
      </c>
      <c r="I26" s="82" t="e">
        <f ca="1">Coded!I26</f>
        <v>#NAME?</v>
      </c>
      <c r="J26" s="82" t="e">
        <f ca="1">Coded!J26</f>
        <v>#NAME?</v>
      </c>
      <c r="K26" s="82" t="e">
        <f ca="1">Coded!K26</f>
        <v>#NAME?</v>
      </c>
      <c r="L26" s="82" t="e">
        <f ca="1">Coded!L26</f>
        <v>#NAME?</v>
      </c>
      <c r="M26" s="82" t="e">
        <f ca="1">Coded!M26</f>
        <v>#NAME?</v>
      </c>
      <c r="N26" s="82" t="e">
        <f ca="1">Coded!N26</f>
        <v>#NAME?</v>
      </c>
    </row>
    <row r="27" spans="1:14">
      <c r="A27" s="107">
        <f>Coded!A27</f>
        <v>25</v>
      </c>
      <c r="B27" s="83" t="str">
        <f>Coded!B27</f>
        <v>XS2735203098</v>
      </c>
      <c r="C27" s="82" t="e">
        <f ca="1">Coded!C27</f>
        <v>#NAME?</v>
      </c>
      <c r="D27" s="82" t="e">
        <f ca="1">Coded!D27</f>
        <v>#NAME?</v>
      </c>
      <c r="E27" s="82" t="e">
        <f ca="1">Coded!E27</f>
        <v>#NAME?</v>
      </c>
      <c r="F27" s="82" t="e">
        <f ca="1">Coded!F27</f>
        <v>#NAME?</v>
      </c>
      <c r="G27" s="82" t="e">
        <f ca="1">Coded!G27</f>
        <v>#NAME?</v>
      </c>
      <c r="H27" s="82" t="e">
        <f ca="1">Coded!H27</f>
        <v>#NAME?</v>
      </c>
      <c r="I27" s="82" t="e">
        <f ca="1">Coded!I27</f>
        <v>#NAME?</v>
      </c>
      <c r="J27" s="82" t="e">
        <f ca="1">Coded!J27</f>
        <v>#NAME?</v>
      </c>
      <c r="K27" s="82" t="e">
        <f ca="1">Coded!K27</f>
        <v>#NAME?</v>
      </c>
      <c r="L27" s="82" t="e">
        <f ca="1">Coded!L27</f>
        <v>#NAME?</v>
      </c>
      <c r="M27" s="82" t="e">
        <f ca="1">Coded!M27</f>
        <v>#NAME?</v>
      </c>
      <c r="N27" s="82" t="e">
        <f ca="1">Coded!N27</f>
        <v>#NAME?</v>
      </c>
    </row>
    <row r="28" spans="1:14">
      <c r="A28" s="107">
        <f>Coded!A28</f>
        <v>26</v>
      </c>
      <c r="B28" s="83" t="str">
        <f>Coded!B28</f>
        <v>XS2735202363</v>
      </c>
      <c r="C28" s="82" t="e">
        <f ca="1">Coded!C28</f>
        <v>#NAME?</v>
      </c>
      <c r="D28" s="82" t="e">
        <f ca="1">Coded!D28</f>
        <v>#NAME?</v>
      </c>
      <c r="E28" s="82" t="e">
        <f ca="1">Coded!E28</f>
        <v>#NAME?</v>
      </c>
      <c r="F28" s="82" t="e">
        <f ca="1">Coded!F28</f>
        <v>#NAME?</v>
      </c>
      <c r="G28" s="82" t="e">
        <f ca="1">Coded!G28</f>
        <v>#NAME?</v>
      </c>
      <c r="H28" s="82" t="e">
        <f ca="1">Coded!H28</f>
        <v>#NAME?</v>
      </c>
      <c r="I28" s="82" t="e">
        <f ca="1">Coded!I28</f>
        <v>#NAME?</v>
      </c>
      <c r="J28" s="82" t="e">
        <f ca="1">Coded!J28</f>
        <v>#NAME?</v>
      </c>
      <c r="K28" s="82" t="e">
        <f ca="1">Coded!K28</f>
        <v>#NAME?</v>
      </c>
      <c r="L28" s="82" t="e">
        <f ca="1">Coded!L28</f>
        <v>#NAME?</v>
      </c>
      <c r="M28" s="82" t="e">
        <f ca="1">Coded!M28</f>
        <v>#NAME?</v>
      </c>
      <c r="N28" s="82" t="e">
        <f ca="1">Coded!N28</f>
        <v>#NAME?</v>
      </c>
    </row>
    <row r="29" spans="1:14">
      <c r="A29" s="107">
        <f>Coded!A29</f>
        <v>27</v>
      </c>
      <c r="B29" s="83" t="str">
        <f>Coded!B29</f>
        <v>XS2735690492</v>
      </c>
      <c r="C29" s="82" t="e">
        <f ca="1">Coded!C29</f>
        <v>#NAME?</v>
      </c>
      <c r="D29" s="82" t="e">
        <f ca="1">Coded!D29</f>
        <v>#NAME?</v>
      </c>
      <c r="E29" s="82" t="e">
        <f ca="1">Coded!E29</f>
        <v>#NAME?</v>
      </c>
      <c r="F29" s="82" t="e">
        <f ca="1">Coded!F29</f>
        <v>#NAME?</v>
      </c>
      <c r="G29" s="82" t="e">
        <f ca="1">Coded!G29</f>
        <v>#NAME?</v>
      </c>
      <c r="H29" s="82" t="e">
        <f ca="1">Coded!H29</f>
        <v>#NAME?</v>
      </c>
      <c r="I29" s="82" t="e">
        <f ca="1">Coded!I29</f>
        <v>#NAME?</v>
      </c>
      <c r="J29" s="82" t="e">
        <f ca="1">Coded!J29</f>
        <v>#NAME?</v>
      </c>
      <c r="K29" s="82" t="e">
        <f ca="1">Coded!K29</f>
        <v>#NAME?</v>
      </c>
      <c r="L29" s="82" t="e">
        <f ca="1">Coded!L29</f>
        <v>#NAME?</v>
      </c>
      <c r="M29" s="82" t="e">
        <f ca="1">Coded!M29</f>
        <v>#NAME?</v>
      </c>
      <c r="N29" s="82" t="e">
        <f ca="1">Coded!N29</f>
        <v>#NAME?</v>
      </c>
    </row>
    <row r="30" spans="1:14">
      <c r="A30" s="107">
        <f>Coded!A30</f>
        <v>28</v>
      </c>
      <c r="B30" s="83" t="str">
        <f>Coded!B30</f>
        <v>XS2734301133</v>
      </c>
      <c r="C30" s="82" t="e">
        <f ca="1">Coded!C30</f>
        <v>#NAME?</v>
      </c>
      <c r="D30" s="82" t="e">
        <f ca="1">Coded!D30</f>
        <v>#NAME?</v>
      </c>
      <c r="E30" s="82" t="e">
        <f ca="1">Coded!E30</f>
        <v>#NAME?</v>
      </c>
      <c r="F30" s="82" t="e">
        <f ca="1">Coded!F30</f>
        <v>#NAME?</v>
      </c>
      <c r="G30" s="82" t="e">
        <f ca="1">Coded!G30</f>
        <v>#NAME?</v>
      </c>
      <c r="H30" s="82" t="e">
        <f ca="1">Coded!H30</f>
        <v>#NAME?</v>
      </c>
      <c r="I30" s="82" t="e">
        <f ca="1">Coded!I30</f>
        <v>#NAME?</v>
      </c>
      <c r="J30" s="82" t="e">
        <f ca="1">Coded!J30</f>
        <v>#NAME?</v>
      </c>
      <c r="K30" s="82" t="e">
        <f ca="1">Coded!K30</f>
        <v>#NAME?</v>
      </c>
      <c r="L30" s="82" t="e">
        <f ca="1">Coded!L30</f>
        <v>#NAME?</v>
      </c>
      <c r="M30" s="82" t="e">
        <f ca="1">Coded!M30</f>
        <v>#NAME?</v>
      </c>
      <c r="N30" s="82" t="e">
        <f ca="1">Coded!N30</f>
        <v>#NAME?</v>
      </c>
    </row>
    <row r="31" spans="1:14">
      <c r="A31" s="107">
        <f>Coded!A31</f>
        <v>29</v>
      </c>
      <c r="B31" s="83" t="str">
        <f>Coded!B31</f>
        <v>XS2735849197</v>
      </c>
      <c r="C31" s="82" t="e">
        <f ca="1">Coded!C31</f>
        <v>#NAME?</v>
      </c>
      <c r="D31" s="82" t="e">
        <f ca="1">Coded!D31</f>
        <v>#NAME?</v>
      </c>
      <c r="E31" s="82" t="e">
        <f ca="1">Coded!E31</f>
        <v>#NAME?</v>
      </c>
      <c r="F31" s="82" t="e">
        <f ca="1">Coded!F31</f>
        <v>#NAME?</v>
      </c>
      <c r="G31" s="82" t="e">
        <f ca="1">Coded!G31</f>
        <v>#NAME?</v>
      </c>
      <c r="H31" s="82" t="e">
        <f ca="1">Coded!H31</f>
        <v>#NAME?</v>
      </c>
      <c r="I31" s="82" t="e">
        <f ca="1">Coded!I31</f>
        <v>#NAME?</v>
      </c>
      <c r="J31" s="82" t="e">
        <f ca="1">Coded!J31</f>
        <v>#NAME?</v>
      </c>
      <c r="K31" s="82" t="e">
        <f ca="1">Coded!K31</f>
        <v>#NAME?</v>
      </c>
      <c r="L31" s="82" t="e">
        <f ca="1">Coded!L31</f>
        <v>#NAME?</v>
      </c>
      <c r="M31" s="82" t="e">
        <f ca="1">Coded!M31</f>
        <v>#NAME?</v>
      </c>
      <c r="N31" s="82" t="e">
        <f ca="1">Coded!N31</f>
        <v>#NAME?</v>
      </c>
    </row>
    <row r="32" spans="1:14">
      <c r="A32" s="107">
        <f>Coded!A32</f>
        <v>30</v>
      </c>
      <c r="B32" s="83" t="str">
        <f>Coded!B32</f>
        <v>HK0000954526</v>
      </c>
      <c r="C32" s="82" t="e">
        <f ca="1">Coded!C32</f>
        <v>#NAME?</v>
      </c>
      <c r="D32" s="82" t="e">
        <f ca="1">Coded!D32</f>
        <v>#NAME?</v>
      </c>
      <c r="E32" s="82" t="e">
        <f ca="1">Coded!E32</f>
        <v>#NAME?</v>
      </c>
      <c r="F32" s="82" t="e">
        <f ca="1">Coded!F32</f>
        <v>#NAME?</v>
      </c>
      <c r="G32" s="82" t="e">
        <f ca="1">Coded!G32</f>
        <v>#NAME?</v>
      </c>
      <c r="H32" s="82" t="e">
        <f ca="1">Coded!H32</f>
        <v>#NAME?</v>
      </c>
      <c r="I32" s="82" t="e">
        <f ca="1">Coded!I32</f>
        <v>#NAME?</v>
      </c>
      <c r="J32" s="82" t="e">
        <f ca="1">Coded!J32</f>
        <v>#NAME?</v>
      </c>
      <c r="K32" s="82" t="e">
        <f ca="1">Coded!K32</f>
        <v>#NAME?</v>
      </c>
      <c r="L32" s="82" t="e">
        <f ca="1">Coded!L32</f>
        <v>#NAME?</v>
      </c>
      <c r="M32" s="82" t="e">
        <f ca="1">Coded!M32</f>
        <v>#NAME?</v>
      </c>
      <c r="N32" s="82" t="e">
        <f ca="1">Coded!N32</f>
        <v>#NAME?</v>
      </c>
    </row>
  </sheetData>
  <phoneticPr fontId="1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sheetPr>
  <dimension ref="A1:AK313"/>
  <sheetViews>
    <sheetView zoomScale="130" zoomScaleNormal="130" workbookViewId="0">
      <pane ySplit="2" topLeftCell="A15" activePane="bottomLeft" state="frozen"/>
      <selection activeCell="L1" sqref="L1"/>
      <selection pane="bottomLeft" activeCell="C35" sqref="C35"/>
    </sheetView>
  </sheetViews>
  <sheetFormatPr defaultColWidth="8.88671875" defaultRowHeight="13.5"/>
  <cols>
    <col min="1" max="1" width="5.44140625" style="1" customWidth="1"/>
    <col min="2" max="2" width="7.21875" style="1" bestFit="1" customWidth="1"/>
    <col min="3" max="3" width="10.6640625" style="1" bestFit="1" customWidth="1"/>
    <col min="4" max="4" width="20.5546875" style="1" bestFit="1" customWidth="1"/>
    <col min="5" max="5" width="14.77734375" style="1" bestFit="1" customWidth="1"/>
    <col min="6" max="6" width="25.77734375" style="1" customWidth="1"/>
    <col min="7" max="7" width="8.33203125" style="1" bestFit="1" customWidth="1"/>
    <col min="8" max="8" width="8.109375" style="1" bestFit="1" customWidth="1"/>
    <col min="9" max="9" width="12.88671875" style="1" bestFit="1" customWidth="1"/>
    <col min="10" max="10" width="9.88671875" style="1" bestFit="1" customWidth="1"/>
    <col min="11" max="11" width="7.109375" style="1" bestFit="1" customWidth="1"/>
    <col min="12" max="12" width="13" style="1" customWidth="1"/>
    <col min="13" max="13" width="20.88671875" style="1" bestFit="1" customWidth="1"/>
    <col min="14" max="14" width="30.109375" style="1" bestFit="1" customWidth="1"/>
    <col min="15" max="15" width="19.88671875" style="1" bestFit="1" customWidth="1"/>
    <col min="16" max="16" width="9.21875" style="1" bestFit="1" customWidth="1"/>
    <col min="17" max="17" width="8" style="1" customWidth="1"/>
    <col min="18" max="18" width="10.44140625" style="1" bestFit="1" customWidth="1"/>
    <col min="19" max="19" width="8.109375" style="1" bestFit="1" customWidth="1"/>
    <col min="20" max="20" width="6.77734375" style="1" bestFit="1" customWidth="1"/>
    <col min="21" max="21" width="9.21875" style="1" bestFit="1" customWidth="1"/>
    <col min="22" max="22" width="11.33203125" style="1" bestFit="1" customWidth="1"/>
    <col min="23" max="23" width="11.33203125" style="1" customWidth="1"/>
    <col min="24" max="24" width="14.21875" style="1" customWidth="1"/>
    <col min="25" max="25" width="11.33203125" style="1" customWidth="1"/>
    <col min="26" max="26" width="20.6640625" style="1" bestFit="1" customWidth="1"/>
    <col min="27" max="27" width="25.88671875" style="1" bestFit="1" customWidth="1"/>
    <col min="28" max="28" width="13.44140625" style="1" bestFit="1" customWidth="1"/>
    <col min="29" max="29" width="25.6640625" style="1" bestFit="1" customWidth="1"/>
    <col min="30" max="30" width="6.88671875" style="1" bestFit="1" customWidth="1"/>
    <col min="31" max="31" width="10.109375" style="1" customWidth="1"/>
    <col min="32" max="32" width="18.21875" style="1" customWidth="1"/>
    <col min="33" max="33" width="11.88671875" style="1" bestFit="1" customWidth="1"/>
    <col min="34" max="34" width="17.6640625" style="1" customWidth="1"/>
    <col min="35" max="35" width="15.88671875" style="1" customWidth="1"/>
    <col min="36" max="36" width="4.77734375" style="1" bestFit="1" customWidth="1"/>
    <col min="37" max="37" width="8.109375" style="1" bestFit="1" customWidth="1"/>
    <col min="38" max="38" width="4.44140625" style="1" customWidth="1"/>
    <col min="39" max="39" width="8.109375" style="1" bestFit="1" customWidth="1"/>
    <col min="40" max="40" width="14" style="1" customWidth="1"/>
    <col min="41" max="41" width="8.33203125" style="1" customWidth="1"/>
    <col min="42" max="42" width="22" style="1" customWidth="1"/>
    <col min="43" max="16384" width="8.88671875" style="1"/>
  </cols>
  <sheetData>
    <row r="1" spans="1:37" s="18" customFormat="1" ht="33.75">
      <c r="A1" s="119" t="s">
        <v>390</v>
      </c>
      <c r="B1" s="89"/>
      <c r="C1" s="89"/>
      <c r="D1" s="89"/>
      <c r="AD1" s="11"/>
      <c r="AE1" s="11"/>
      <c r="AF1" s="11"/>
      <c r="AG1" s="11" t="s">
        <v>98</v>
      </c>
      <c r="AH1" s="11" t="s">
        <v>477</v>
      </c>
      <c r="AI1" s="11" t="s">
        <v>46</v>
      </c>
      <c r="AJ1" s="11"/>
      <c r="AK1" s="11"/>
    </row>
    <row r="2" spans="1:37" s="6" customFormat="1" ht="12">
      <c r="A2" s="270">
        <f>COUNTA(美元债一级!$A:$A)-2</f>
        <v>30</v>
      </c>
      <c r="B2" s="6" t="s">
        <v>37</v>
      </c>
      <c r="C2" s="6" t="s">
        <v>0</v>
      </c>
      <c r="D2" s="6" t="s">
        <v>116</v>
      </c>
      <c r="G2" s="6" t="s">
        <v>41</v>
      </c>
      <c r="H2" s="6" t="s">
        <v>318</v>
      </c>
      <c r="I2" s="6" t="s">
        <v>392</v>
      </c>
      <c r="J2" s="6" t="s">
        <v>113</v>
      </c>
      <c r="K2" s="6" t="s">
        <v>40</v>
      </c>
      <c r="L2" s="6" t="s">
        <v>127</v>
      </c>
      <c r="M2" s="6" t="s">
        <v>442</v>
      </c>
      <c r="N2" s="6" t="s">
        <v>434</v>
      </c>
      <c r="O2" s="6" t="s">
        <v>451</v>
      </c>
      <c r="P2" s="6" t="s">
        <v>436</v>
      </c>
      <c r="Q2" s="6" t="s">
        <v>119</v>
      </c>
      <c r="R2" s="6" t="s">
        <v>438</v>
      </c>
      <c r="S2" s="6" t="s">
        <v>439</v>
      </c>
      <c r="T2" s="6" t="s">
        <v>115</v>
      </c>
      <c r="U2" s="6" t="s">
        <v>452</v>
      </c>
      <c r="V2" s="6" t="s">
        <v>123</v>
      </c>
      <c r="W2" s="6" t="s">
        <v>473</v>
      </c>
      <c r="X2" s="6" t="s">
        <v>565</v>
      </c>
      <c r="Y2" s="6" t="s">
        <v>571</v>
      </c>
      <c r="Z2" s="6" t="s">
        <v>785</v>
      </c>
      <c r="AF2" s="6" t="s">
        <v>385</v>
      </c>
      <c r="AG2" s="6" t="s">
        <v>98</v>
      </c>
      <c r="AH2" s="6" t="s">
        <v>477</v>
      </c>
      <c r="AI2" s="6" t="s">
        <v>46</v>
      </c>
    </row>
    <row r="3" spans="1:37" s="5" customFormat="1" ht="12">
      <c r="A3" s="4" t="s">
        <v>36</v>
      </c>
      <c r="B3" s="4" t="s">
        <v>37</v>
      </c>
      <c r="C3" s="4" t="s">
        <v>0</v>
      </c>
      <c r="D3" s="4" t="s">
        <v>116</v>
      </c>
      <c r="E3" s="4" t="s">
        <v>265</v>
      </c>
      <c r="F3" s="120" t="s">
        <v>211</v>
      </c>
      <c r="G3" s="4" t="s">
        <v>41</v>
      </c>
      <c r="H3" s="4" t="s">
        <v>320</v>
      </c>
      <c r="I3" s="4" t="s">
        <v>392</v>
      </c>
      <c r="J3" s="4" t="s">
        <v>113</v>
      </c>
      <c r="K3" s="4" t="s">
        <v>40</v>
      </c>
      <c r="L3" s="4" t="s">
        <v>412</v>
      </c>
      <c r="M3" s="123" t="s">
        <v>414</v>
      </c>
      <c r="N3" s="123" t="s">
        <v>415</v>
      </c>
      <c r="O3" s="123" t="s">
        <v>429</v>
      </c>
      <c r="P3" s="123" t="s">
        <v>409</v>
      </c>
      <c r="Q3" s="123" t="s">
        <v>119</v>
      </c>
      <c r="R3" s="123" t="s">
        <v>410</v>
      </c>
      <c r="S3" s="123" t="s">
        <v>377</v>
      </c>
      <c r="T3" s="123" t="s">
        <v>115</v>
      </c>
      <c r="U3" s="123" t="s">
        <v>454</v>
      </c>
      <c r="V3" s="123" t="s">
        <v>123</v>
      </c>
      <c r="W3" s="123" t="s">
        <v>1604</v>
      </c>
      <c r="X3" s="123" t="s">
        <v>1605</v>
      </c>
      <c r="Y3" s="4" t="s">
        <v>571</v>
      </c>
      <c r="Z3" s="4" t="s">
        <v>785</v>
      </c>
      <c r="AA3" s="121" t="s">
        <v>270</v>
      </c>
      <c r="AB3" s="116"/>
      <c r="AD3" s="143" t="s">
        <v>36</v>
      </c>
      <c r="AE3" s="145" t="s">
        <v>151</v>
      </c>
      <c r="AF3" s="145" t="s">
        <v>385</v>
      </c>
      <c r="AG3" s="145" t="s">
        <v>537</v>
      </c>
      <c r="AH3" s="145" t="s">
        <v>538</v>
      </c>
      <c r="AI3" s="145" t="s">
        <v>539</v>
      </c>
    </row>
    <row r="4" spans="1:37" s="2" customFormat="1" ht="12">
      <c r="A4" s="10">
        <v>1</v>
      </c>
      <c r="B4" s="78" t="str">
        <f>IF(tbl_dmi_isin[[#This Row],[Index]]&gt;$A$2,"",TEXT(INDEX(美元债一级!$A$2:$BO$32,tbl_dmi_isin[[#This Row],[Index]]+1,MATCH(B$2,美元债一级!$2:$2,0)),"yyyy/mm/dd"))</f>
        <v>2023/12/15</v>
      </c>
      <c r="C4" s="10" t="str">
        <f>IF(tbl_dmi_isin[[#This Row],[Index]]&gt;$A$2,"",INDEX(美元债一级!$A$2:$BO$32,tbl_dmi_isin[[#This Row],[Index]]+1,MATCH(C$2,美元债一级!$2:$2,0)))</f>
        <v>XS2737024583</v>
      </c>
      <c r="D4" s="10" t="str">
        <f>IF(tbl_dmi_isin[[#This Row],[Index]]&gt;$A$2,"",INDEX(美元债一级!$A$2:$BO$32,tbl_dmi_isin[[#This Row],[Index]]+1,MATCH(D$2,美元债一级!$2:$2,0)))</f>
        <v>中信建投(国际)金融控股有限公司</v>
      </c>
      <c r="E4" s="10" t="str">
        <f>TEXT(tbl_dmi_isin[[#This Row],[定价日]],"YYMMDD")&amp;tbl_dmi_isin[[#This Row],[ISIN]]</f>
        <v>231215XS2737024583</v>
      </c>
      <c r="F4" s="104"/>
      <c r="G4" s="19" t="str">
        <f>IF(tbl_dmi_isin[[#This Row],[Index]]&gt;$A$2,"",INDEX(Corp_value!$A$1:$EC$2998,MATCH(tbl_dmi_isin[[#This Row],[ISIN]],Corp_value!$B:$B,0),MATCH(G$2,Corp_value!$1:$1,0)))</f>
        <v>--/--/--</v>
      </c>
      <c r="H4" s="20" t="str">
        <f>IF(tbl_dmi_isin[[#This Row],[Index]]&gt;$A$2,"",INDEX(Corp_value!$A$1:$EC$2998,MATCH(tbl_dmi_isin[[#This Row],[ISIN]],Corp_value!$B:$B,0),MATCH(H$2,Corp_value!$1:$1,0)))</f>
        <v>HK</v>
      </c>
      <c r="I4" s="20" t="str">
        <f>IF(tbl_dmi_isin[[#This Row],[Index]]&gt;$A$2,"",IF(INDEX(Corp_value!$A$1:$EC$2998,MATCH(tbl_dmi_isin[[#This Row],[ISIN]],Corp_value!$B:$B,0),MATCH(I$2,Corp_value!$1:$1,0))="--","",INDEX(Corp_value!$A$1:$EC$2998,MATCH(tbl_dmi_isin[[#This Row],[ISIN]],Corp_value!$B:$B,0),MATCH(I$2,Corp_value!$1:$1,0))))</f>
        <v/>
      </c>
      <c r="J4" s="19" t="str">
        <f>IF(tbl_dmi_isin[[#This Row],[Index]]&gt;$A$2,"",INDEX(Corp_value!$A$1:$EC$2998,MATCH(tbl_dmi_isin[[#This Row],[ISIN]],Corp_value!$B:$B,0),MATCH(J$2,Corp_value!$1:$1,0)))</f>
        <v>--/--/--</v>
      </c>
      <c r="K4" s="19" t="str">
        <f>IF(tbl_dmi_isin[[#This Row],[Index]]&gt;$A$2,"",INDEX(Corp_value!$A$1:$EC$2998,MATCH(tbl_dmi_isin[[#This Row],[ISIN]],Corp_value!$B:$B,0),MATCH(K$2,Corp_value!$1:$1,0)))</f>
        <v/>
      </c>
      <c r="L4" s="19" t="str">
        <f>IF(tbl_dmi_isin[[#This Row],[Index]]&gt;$A$2,"",IF(INDEX(Corp_value!$A$1:$EC$2998,MATCH(tbl_dmi_isin[[#This Row],[ISIN]],Corp_value!$B:$B,0),MATCH(L$2,Corp_value!$1:$1,0))="--","",INDEX(Corp_value!$A$1:$EC$2998,MATCH(tbl_dmi_isin[[#This Row],[ISIN]],Corp_value!$B:$B,0),MATCH(L$2,Corp_value!$1:$1,0))))</f>
        <v/>
      </c>
      <c r="M4" s="19" t="str">
        <f>IF(tbl_dmi_isin[[#This Row],[Index]]&gt;$A$2,"",INDEX(Corp_value!$A$1:$EC$2998,MATCH(tbl_dmi_isin[[#This Row],[ISIN]],Corp_value!$B:$B,0),MATCH(M$2,Corp_value!$1:$1,0)))</f>
        <v>China Securities International</v>
      </c>
      <c r="N4" s="19" t="str">
        <f>IF(tbl_dmi_isin[[#This Row],[Index]]&gt;$A$2,"",IF(INDEX(Corp_value!$A$1:$EC$2998,MATCH(tbl_dmi_isin[[#This Row],[ISIN]],Corp_value!$B:$B,0),MATCH(N$2,Corp_value!$1:$1,0))="--","",INDEX(Corp_value!$A$1:$EC$2998,MATCH(tbl_dmi_isin[[#This Row],[ISIN]],Corp_value!$B:$B,0),MATCH(N$2,Corp_value!$1:$1,0))))</f>
        <v>China Securities International Finance Holding Co Ltd</v>
      </c>
      <c r="O4" s="19" t="str">
        <f>IF(tbl_dmi_isin[[#This Row],[Index]]&gt;$A$2,"",INDEX(Corp_value!$A$1:$EC$2998,MATCH(tbl_dmi_isin[[#This Row],[ISIN]],Corp_value!$B:$B,0),MATCH(O$2,Corp_value!$1:$1,0)))</f>
        <v/>
      </c>
      <c r="P4" s="135" t="str">
        <f>IF(tbl_dmi_isin[[#This Row],[Index]]&gt;$A$2,"",TEXT(INDEX(Corp_value!$A$1:$EC$2998,MATCH(tbl_dmi_isin[[#This Row],[ISIN]],Corp_value!$B:$B,0),MATCH(P$2,Corp_value!$1:$1,0)),"yyyy/mm/dd"))</f>
        <v>2023/12/19</v>
      </c>
      <c r="Q4" s="10" t="str">
        <f>IF(tbl_dmi_isin[[#This Row],[Index]]&gt;$A$2,"",INDEX(美元债一级!$A$2:$BO$32,tbl_dmi_isin[[#This Row],[Index]]+1,MATCH(Q$2,美元债一级!$2:$2,0)))</f>
        <v>2024-12-19</v>
      </c>
      <c r="R4" s="135" t="str">
        <f>IF(tbl_dmi_isin[[#This Row],[Index]]&gt;$A$2,"",IF(TEXT(INDEX(Corp_value!$A$1:$EC$2998,MATCH(tbl_dmi_isin[[#This Row],[ISIN]],Corp_value!$B:$B,0),MATCH(R$2,Corp_value!$1:$1,0)),"yyyy/mm/dd")="--","",TEXT(INDEX(Corp_value!$A$1:$EC$2998,MATCH(tbl_dmi_isin[[#This Row],[ISIN]],Corp_value!$B:$B,0),MATCH(R$2,Corp_value!$1:$1,0)),"yyyy/mm/dd")))</f>
        <v/>
      </c>
      <c r="S4" s="19">
        <f>IF(tbl_dmi_isin[[#This Row],[Index]]&gt;$A$2,"",INDEX(Corp_value!$A$1:$EC$2998,MATCH(tbl_dmi_isin[[#This Row],[ISIN]],Corp_value!$B:$B,0),MATCH(S$2,Corp_value!$1:$1,0)))</f>
        <v>5.6</v>
      </c>
      <c r="T4" s="10" t="str">
        <f>IF(tbl_dmi_isin[[#This Row],[Index]]&gt;$A$2,"",INDEX(美元债一级!$A$2:$BO$32,tbl_dmi_isin[[#This Row],[Index]]+1,MATCH(T$2,美元债一级!$2:$2,0)))</f>
        <v>USD</v>
      </c>
      <c r="U4" s="19">
        <f>IF(tbl_dmi_isin[[#This Row],[Index]]&gt;$A$2,"",IF(INDEX(Corp_value!$A$1:$EC$2998,MATCH(tbl_dmi_isin[[#This Row],[ISIN]],Corp_value!$B:$B,0),MATCH(U$2,Corp_value!$1:$1,0))="--","",INDEX(Corp_value!$A$1:$EC$2998,MATCH(tbl_dmi_isin[[#This Row],[ISIN]],Corp_value!$B:$B,0),MATCH(U$2,Corp_value!$1:$1,0))))</f>
        <v>100</v>
      </c>
      <c r="V4" s="10">
        <f>IF(tbl_dmi_isin[[#This Row],[Index]]&gt;$A$2,"",INDEX(美元债一级!$A$2:$BO$32,tbl_dmi_isin[[#This Row],[Index]]+1,MATCH(V$2,美元债一级!$2:$2,0)))</f>
        <v>0.01</v>
      </c>
      <c r="W4" s="19" t="str">
        <f>IF(tbl_dmi_isin[[#This Row],[Index]]&gt;$A$2,"",INDEX(Corp_value!$A$1:$EC$2998,MATCH(tbl_dmi_isin[[#This Row],[ISIN]],Corp_value!$B:$B,0),MATCH(W$2,Corp_value!$1:$1,0)))</f>
        <v>6066 HK</v>
      </c>
      <c r="X4" s="141" t="str">
        <f>IF(tbl_dmi_isin[[#This Row],[Index]]&gt;$A$2,"",INDEX(Corp_value!$A$1:$EC$2998,MATCH(tbl_dmi_isin[[#This Row],[ISIN]],Corp_value!$B:$B,0),MATCH(X$2,Corp_value!$1:$1,0)))</f>
        <v>--/BBB+/BBB+</v>
      </c>
      <c r="Y4" s="142" t="str">
        <f>IF(tbl_dmi_isin[[#This Row],[Index]]&gt;$A$2,"",INDEX(Corp_value!$A$1:$EC$2998,MATCH(tbl_dmi_isin[[#This Row],[ISIN]],Corp_value!$B:$B,0),MATCH(Y$2,Corp_value!$1:$1,0)))</f>
        <v xml:space="preserve"> </v>
      </c>
      <c r="Z4" s="142" t="str">
        <f>IF(tbl_dmi_isin[[#This Row],[Index]]&gt;$A$2,"",INDEX(Corp_value!$A$1:$EC$2998,MATCH(tbl_dmi_isin[[#This Row],[ISIN]],Corp_value!$B:$B,0),MATCH(Z$2,Corp_value!$1:$1,0)))</f>
        <v/>
      </c>
      <c r="AA4" s="80" t="e">
        <f>IF(tbl_dmi_isin[[#This Row],[定价日]]&lt;&gt;"",INDEX(#REF!,MATCH(tbl_dmi_isin[[#This Row],[ISIN]],#REF!,0)),"")</f>
        <v>#REF!</v>
      </c>
      <c r="AB4" s="117"/>
      <c r="AD4" s="121">
        <v>1</v>
      </c>
      <c r="AE4" s="144" t="s">
        <v>495</v>
      </c>
      <c r="AF4" s="144" t="e">
        <f>VLOOKUP(Table7[[#This Row],[Entity]],#REF!,MATCH('Add Stats'!AF$2,#REF!,0)-1,0)</f>
        <v>#REF!</v>
      </c>
      <c r="AG4" s="144" t="e">
        <f>VLOOKUP(Table7[[#This Row],[Entity]],#REF!,MATCH('Add Stats'!AG$2,#REF!,0)-1,0)</f>
        <v>#REF!</v>
      </c>
      <c r="AH4" s="144" t="e">
        <f>VLOOKUP(Table7[[#This Row],[Entity]],#REF!,MATCH('Add Stats'!AH$2,#REF!,0)-1,0)</f>
        <v>#REF!</v>
      </c>
      <c r="AI4" s="144" t="e">
        <f>VLOOKUP(Table7[[#This Row],[Entity]],#REF!,MATCH('Add Stats'!AI$2,#REF!,0)-1,0)</f>
        <v>#REF!</v>
      </c>
    </row>
    <row r="5" spans="1:37" s="2" customFormat="1" ht="12">
      <c r="A5" s="10">
        <v>2</v>
      </c>
      <c r="B5" s="78" t="str">
        <f>IF(tbl_dmi_isin[[#This Row],[Index]]&gt;$A$2,"",TEXT(INDEX(美元债一级!$A$2:$BO$32,tbl_dmi_isin[[#This Row],[Index]]+1,MATCH(B$2,美元债一级!$2:$2,0)),"yyyy/mm/dd"))</f>
        <v>2023/12/15</v>
      </c>
      <c r="C5" s="10" t="str">
        <f>IF(tbl_dmi_isin[[#This Row],[Index]]&gt;$A$2,"",INDEX(美元债一级!$A$2:$BO$32,tbl_dmi_isin[[#This Row],[Index]]+1,MATCH(C$2,美元债一级!$2:$2,0)))</f>
        <v>XS2721113756</v>
      </c>
      <c r="D5" s="10" t="str">
        <f>IF(tbl_dmi_isin[[#This Row],[Index]]&gt;$A$2,"",INDEX(美元债一级!$A$2:$BO$32,tbl_dmi_isin[[#This Row],[Index]]+1,MATCH(D$2,美元债一级!$2:$2,0)))</f>
        <v>泰安市城市发展投资有限公司</v>
      </c>
      <c r="E5" s="10" t="str">
        <f>TEXT(tbl_dmi_isin[[#This Row],[定价日]],"YYMMDD")&amp;tbl_dmi_isin[[#This Row],[ISIN]]</f>
        <v>231215XS2721113756</v>
      </c>
      <c r="F5" s="106"/>
      <c r="G5" s="19" t="str">
        <f>IF(tbl_dmi_isin[[#This Row],[Index]]&gt;$A$2,"",INDEX(Corp_value!$A$1:$EC$2998,MATCH(tbl_dmi_isin[[#This Row],[ISIN]],Corp_value!$B:$B,0),MATCH(G$2,Corp_value!$1:$1,0)))</f>
        <v>--/--/--</v>
      </c>
      <c r="H5" s="20" t="str">
        <f>IF(tbl_dmi_isin[[#This Row],[Index]]&gt;$A$2,"",INDEX(Corp_value!$A$1:$EC$2998,MATCH(tbl_dmi_isin[[#This Row],[ISIN]],Corp_value!$B:$B,0),MATCH(H$2,Corp_value!$1:$1,0)))</f>
        <v>VG</v>
      </c>
      <c r="I5" s="20" t="str">
        <f>IF(tbl_dmi_isin[[#This Row],[Index]]&gt;$A$2,"",IF(INDEX(Corp_value!$A$1:$EC$2998,MATCH(tbl_dmi_isin[[#This Row],[ISIN]],Corp_value!$B:$B,0),MATCH(I$2,Corp_value!$1:$1,0))="--","",INDEX(Corp_value!$A$1:$EC$2998,MATCH(tbl_dmi_isin[[#This Row],[ISIN]],Corp_value!$B:$B,0),MATCH(I$2,Corp_value!$1:$1,0))))</f>
        <v/>
      </c>
      <c r="J5" s="19" t="str">
        <f>IF(tbl_dmi_isin[[#This Row],[Index]]&gt;$A$2,"",INDEX(Corp_value!$A$1:$EC$2998,MATCH(tbl_dmi_isin[[#This Row],[ISIN]],Corp_value!$B:$B,0),MATCH(J$2,Corp_value!$1:$1,0)))</f>
        <v>--/--/--</v>
      </c>
      <c r="K5" s="19" t="str">
        <f>IF(tbl_dmi_isin[[#This Row],[Index]]&gt;$A$2,"",INDEX(Corp_value!$A$1:$EC$2998,MATCH(tbl_dmi_isin[[#This Row],[ISIN]],Corp_value!$B:$B,0),MATCH(K$2,Corp_value!$1:$1,0)))</f>
        <v/>
      </c>
      <c r="L5" s="19" t="str">
        <f>IF(tbl_dmi_isin[[#This Row],[Index]]&gt;$A$2,"",IF(INDEX(Corp_value!$A$1:$EC$2998,MATCH(tbl_dmi_isin[[#This Row],[ISIN]],Corp_value!$B:$B,0),MATCH(L$2,Corp_value!$1:$1,0))="--","",INDEX(Corp_value!$A$1:$EC$2998,MATCH(tbl_dmi_isin[[#This Row],[ISIN]],Corp_value!$B:$B,0),MATCH(L$2,Corp_value!$1:$1,0))))</f>
        <v/>
      </c>
      <c r="M5" s="122" t="str">
        <f>IF(tbl_dmi_isin[[#This Row],[Index]]&gt;$A$2,"",INDEX(Corp_value!$A$1:$EC$2998,MATCH(tbl_dmi_isin[[#This Row],[ISIN]],Corp_value!$B:$B,0),MATCH(M$2,Corp_value!$1:$1,0)))</f>
        <v>Taishan City Investment Co Ltd</v>
      </c>
      <c r="N5" s="122" t="str">
        <f>IF(tbl_dmi_isin[[#This Row],[Index]]&gt;$A$2,"",IF(INDEX(Corp_value!$A$1:$EC$2998,MATCH(tbl_dmi_isin[[#This Row],[ISIN]],Corp_value!$B:$B,0),MATCH(N$2,Corp_value!$1:$1,0))="--","",INDEX(Corp_value!$A$1:$EC$2998,MATCH(tbl_dmi_isin[[#This Row],[ISIN]],Corp_value!$B:$B,0),MATCH(N$2,Corp_value!$1:$1,0))))</f>
        <v>Taian City Development and Investment Co Ltd</v>
      </c>
      <c r="O5" s="122" t="str">
        <f>IF(tbl_dmi_isin[[#This Row],[Index]]&gt;$A$2,"",INDEX(Corp_value!$A$1:$EC$2998,MATCH(tbl_dmi_isin[[#This Row],[ISIN]],Corp_value!$B:$B,0),MATCH(O$2,Corp_value!$1:$1,0)))</f>
        <v/>
      </c>
      <c r="P5" s="136" t="str">
        <f>IF(tbl_dmi_isin[[#This Row],[Index]]&gt;$A$2,"",TEXT(INDEX(Corp_value!$A$1:$EC$2998,MATCH(tbl_dmi_isin[[#This Row],[ISIN]],Corp_value!$B:$B,0),MATCH(P$2,Corp_value!$1:$1,0)),"yyyy/mm/dd"))</f>
        <v>2023/12/22</v>
      </c>
      <c r="Q5" s="136" t="str">
        <f>IF(tbl_dmi_isin[[#This Row],[Index]]&gt;$A$2,"",INDEX(美元债一级!$A$2:$BO$32,tbl_dmi_isin[[#This Row],[Index]]+1,MATCH(Q$2,美元债一级!$2:$2,0)))</f>
        <v>2024-12-20</v>
      </c>
      <c r="R5" s="136" t="str">
        <f>IF(tbl_dmi_isin[[#This Row],[Index]]&gt;$A$2,"",IF(TEXT(INDEX(Corp_value!$A$1:$EC$2998,MATCH(tbl_dmi_isin[[#This Row],[ISIN]],Corp_value!$B:$B,0),MATCH(R$2,Corp_value!$1:$1,0)),"yyyy/mm/dd")="--","",TEXT(INDEX(Corp_value!$A$1:$EC$2998,MATCH(tbl_dmi_isin[[#This Row],[ISIN]],Corp_value!$B:$B,0),MATCH(R$2,Corp_value!$1:$1,0)),"yyyy/mm/dd")))</f>
        <v/>
      </c>
      <c r="S5" s="122">
        <f>IF(tbl_dmi_isin[[#This Row],[Index]]&gt;$A$2,"",INDEX(Corp_value!$A$1:$EC$2998,MATCH(tbl_dmi_isin[[#This Row],[ISIN]],Corp_value!$B:$B,0),MATCH(S$2,Corp_value!$1:$1,0)))</f>
        <v>8.9</v>
      </c>
      <c r="T5" s="122" t="str">
        <f>IF(tbl_dmi_isin[[#This Row],[Index]]&gt;$A$2,"",INDEX(美元债一级!$A$2:$BO$32,tbl_dmi_isin[[#This Row],[Index]]+1,MATCH(T$2,美元债一级!$2:$2,0)))</f>
        <v>USD</v>
      </c>
      <c r="U5" s="122">
        <f>IF(tbl_dmi_isin[[#This Row],[Index]]&gt;$A$2,"",IF(INDEX(Corp_value!$A$1:$EC$2998,MATCH(tbl_dmi_isin[[#This Row],[ISIN]],Corp_value!$B:$B,0),MATCH(U$2,Corp_value!$1:$1,0))="--","",INDEX(Corp_value!$A$1:$EC$2998,MATCH(tbl_dmi_isin[[#This Row],[ISIN]],Corp_value!$B:$B,0),MATCH(U$2,Corp_value!$1:$1,0))))</f>
        <v>100</v>
      </c>
      <c r="V5" s="134">
        <f>IF(tbl_dmi_isin[[#This Row],[Index]]&gt;$A$2,"",INDEX(美元债一级!$A$2:$BO$32,tbl_dmi_isin[[#This Row],[Index]]+1,MATCH(V$2,美元债一级!$2:$2,0)))</f>
        <v>1.2</v>
      </c>
      <c r="W5" s="139" t="str">
        <f>IF(tbl_dmi_isin[[#This Row],[Index]]&gt;$A$2,"",INDEX(Corp_value!$A$1:$EC$2998,MATCH(tbl_dmi_isin[[#This Row],[ISIN]],Corp_value!$B:$B,0),MATCH(W$2,Corp_value!$1:$1,0)))</f>
        <v>1914317D CH</v>
      </c>
      <c r="X5" s="139" t="str">
        <f>IF(tbl_dmi_isin[[#This Row],[Index]]&gt;$A$2,"",INDEX(Corp_value!$A$1:$EC$2998,MATCH(tbl_dmi_isin[[#This Row],[ISIN]],Corp_value!$B:$B,0),MATCH(X$2,Corp_value!$1:$1,0)))</f>
        <v>--/--/--</v>
      </c>
      <c r="Y5" s="142" t="str">
        <f>IF(tbl_dmi_isin[[#This Row],[Index]]&gt;$A$2,"",INDEX(Corp_value!$A$1:$EC$2998,MATCH(tbl_dmi_isin[[#This Row],[ISIN]],Corp_value!$B:$B,0),MATCH(Y$2,Corp_value!$1:$1,0)))</f>
        <v xml:space="preserve"> </v>
      </c>
      <c r="Z5" s="142" t="str">
        <f>IF(tbl_dmi_isin[[#This Row],[Index]]&gt;$A$2,"",INDEX(Corp_value!$A$1:$EC$2998,MATCH(tbl_dmi_isin[[#This Row],[ISIN]],Corp_value!$B:$B,0),MATCH(Z$2,Corp_value!$1:$1,0)))</f>
        <v/>
      </c>
      <c r="AA5" s="80" t="e">
        <f>IF(tbl_dmi_isin[[#This Row],[定价日]]&lt;&gt;"",INDEX(#REF!,MATCH(tbl_dmi_isin[[#This Row],[ISIN]],#REF!,0)),"")</f>
        <v>#REF!</v>
      </c>
      <c r="AD5" s="121">
        <v>2</v>
      </c>
      <c r="AE5" s="144" t="s">
        <v>497</v>
      </c>
      <c r="AF5" s="144" t="e">
        <f>VLOOKUP(Table7[[#This Row],[Entity]],#REF!,MATCH('Add Stats'!AF$2,#REF!,0)-1,0)</f>
        <v>#REF!</v>
      </c>
      <c r="AG5" s="144" t="e">
        <f>VLOOKUP(Table7[[#This Row],[Entity]],#REF!,MATCH('Add Stats'!AG$2,#REF!,0)-1,0)</f>
        <v>#REF!</v>
      </c>
      <c r="AH5" s="144" t="e">
        <f>VLOOKUP(Table7[[#This Row],[Entity]],#REF!,MATCH('Add Stats'!AH$2,#REF!,0)-1,0)</f>
        <v>#REF!</v>
      </c>
      <c r="AI5" s="144" t="e">
        <f>VLOOKUP(Table7[[#This Row],[Entity]],#REF!,MATCH('Add Stats'!AI$2,#REF!,0)-1,0)</f>
        <v>#REF!</v>
      </c>
    </row>
    <row r="6" spans="1:37" s="2" customFormat="1" ht="12">
      <c r="A6" s="10">
        <v>3</v>
      </c>
      <c r="B6" s="78" t="str">
        <f>IF(tbl_dmi_isin[[#This Row],[Index]]&gt;$A$2,"",TEXT(INDEX(美元债一级!$A$2:$BO$32,tbl_dmi_isin[[#This Row],[Index]]+1,MATCH(B$2,美元债一级!$2:$2,0)),"yyyy/mm/dd"))</f>
        <v>2023/12/15</v>
      </c>
      <c r="C6" s="10" t="str">
        <f>IF(tbl_dmi_isin[[#This Row],[Index]]&gt;$A$2,"",INDEX(美元债一级!$A$2:$BO$32,tbl_dmi_isin[[#This Row],[Index]]+1,MATCH(C$2,美元债一级!$2:$2,0)))</f>
        <v>XS2736886412</v>
      </c>
      <c r="D6" s="10" t="str">
        <f>IF(tbl_dmi_isin[[#This Row],[Index]]&gt;$A$2,"",INDEX(美元债一级!$A$2:$BO$32,tbl_dmi_isin[[#This Row],[Index]]+1,MATCH(D$2,美元债一级!$2:$2,0)))</f>
        <v>如东县金鑫交通工程建设投资有限公司</v>
      </c>
      <c r="E6" s="10" t="str">
        <f>TEXT(tbl_dmi_isin[[#This Row],[定价日]],"YYMMDD")&amp;tbl_dmi_isin[[#This Row],[ISIN]]</f>
        <v>231215XS2736886412</v>
      </c>
      <c r="F6" s="149"/>
      <c r="G6" s="19" t="str">
        <f>IF(tbl_dmi_isin[[#This Row],[Index]]&gt;$A$2,"",INDEX(Corp_value!$A$1:$EC$2998,MATCH(tbl_dmi_isin[[#This Row],[ISIN]],Corp_value!$B:$B,0),MATCH(G$2,Corp_value!$1:$1,0)))</f>
        <v>--/--/--</v>
      </c>
      <c r="H6" s="20" t="str">
        <f>IF(tbl_dmi_isin[[#This Row],[Index]]&gt;$A$2,"",INDEX(Corp_value!$A$1:$EC$2998,MATCH(tbl_dmi_isin[[#This Row],[ISIN]],Corp_value!$B:$B,0),MATCH(H$2,Corp_value!$1:$1,0)))</f>
        <v>CN</v>
      </c>
      <c r="I6" s="20" t="str">
        <f>IF(tbl_dmi_isin[[#This Row],[Index]]&gt;$A$2,"",IF(INDEX(Corp_value!$A$1:$EC$2998,MATCH(tbl_dmi_isin[[#This Row],[ISIN]],Corp_value!$B:$B,0),MATCH(I$2,Corp_value!$1:$1,0))="--","",INDEX(Corp_value!$A$1:$EC$2998,MATCH(tbl_dmi_isin[[#This Row],[ISIN]],Corp_value!$B:$B,0),MATCH(I$2,Corp_value!$1:$1,0))))</f>
        <v/>
      </c>
      <c r="J6" s="19" t="str">
        <f>IF(tbl_dmi_isin[[#This Row],[Index]]&gt;$A$2,"",INDEX(Corp_value!$A$1:$EC$2998,MATCH(tbl_dmi_isin[[#This Row],[ISIN]],Corp_value!$B:$B,0),MATCH(J$2,Corp_value!$1:$1,0)))</f>
        <v>--/--/--</v>
      </c>
      <c r="K6" s="19" t="str">
        <f>IF(tbl_dmi_isin[[#This Row],[Index]]&gt;$A$2,"",INDEX(Corp_value!$A$1:$EC$2998,MATCH(tbl_dmi_isin[[#This Row],[ISIN]],Corp_value!$B:$B,0),MATCH(K$2,Corp_value!$1:$1,0)))</f>
        <v/>
      </c>
      <c r="L6" s="19" t="str">
        <f>IF(tbl_dmi_isin[[#This Row],[Index]]&gt;$A$2,"",IF(INDEX(Corp_value!$A$1:$EC$2998,MATCH(tbl_dmi_isin[[#This Row],[ISIN]],Corp_value!$B:$B,0),MATCH(L$2,Corp_value!$1:$1,0))="--","",INDEX(Corp_value!$A$1:$EC$2998,MATCH(tbl_dmi_isin[[#This Row],[ISIN]],Corp_value!$B:$B,0),MATCH(L$2,Corp_value!$1:$1,0))))</f>
        <v/>
      </c>
      <c r="M6" s="122" t="str">
        <f>IF(tbl_dmi_isin[[#This Row],[Index]]&gt;$A$2,"",INDEX(Corp_value!$A$1:$EC$2998,MATCH(tbl_dmi_isin[[#This Row],[ISIN]],Corp_value!$B:$B,0),MATCH(M$2,Corp_value!$1:$1,0)))</f>
        <v>如东县金鑫交通工程建</v>
      </c>
      <c r="N6" s="122" t="str">
        <f>IF(tbl_dmi_isin[[#This Row],[Index]]&gt;$A$2,"",IF(INDEX(Corp_value!$A$1:$EC$2998,MATCH(tbl_dmi_isin[[#This Row],[ISIN]],Corp_value!$B:$B,0),MATCH(N$2,Corp_value!$1:$1,0))="--","",INDEX(Corp_value!$A$1:$EC$2998,MATCH(tbl_dmi_isin[[#This Row],[ISIN]],Corp_value!$B:$B,0),MATCH(N$2,Corp_value!$1:$1,0))))</f>
        <v/>
      </c>
      <c r="O6" s="122" t="str">
        <f>IF(tbl_dmi_isin[[#This Row],[Index]]&gt;$A$2,"",INDEX(Corp_value!$A$1:$EC$2998,MATCH(tbl_dmi_isin[[#This Row],[ISIN]],Corp_value!$B:$B,0),MATCH(O$2,Corp_value!$1:$1,0)))</f>
        <v/>
      </c>
      <c r="P6" s="136" t="str">
        <f>IF(tbl_dmi_isin[[#This Row],[Index]]&gt;$A$2,"",TEXT(INDEX(Corp_value!$A$1:$EC$2998,MATCH(tbl_dmi_isin[[#This Row],[ISIN]],Corp_value!$B:$B,0),MATCH(P$2,Corp_value!$1:$1,0)),"yyyy/mm/dd"))</f>
        <v>2023/12/20</v>
      </c>
      <c r="Q6" s="136" t="str">
        <f>IF(tbl_dmi_isin[[#This Row],[Index]]&gt;$A$2,"",INDEX(美元债一级!$A$2:$BO$32,tbl_dmi_isin[[#This Row],[Index]]+1,MATCH(Q$2,美元债一级!$2:$2,0)))</f>
        <v>2026-12-20</v>
      </c>
      <c r="R6" s="136" t="str">
        <f>IF(tbl_dmi_isin[[#This Row],[Index]]&gt;$A$2,"",IF(TEXT(INDEX(Corp_value!$A$1:$EC$2998,MATCH(tbl_dmi_isin[[#This Row],[ISIN]],Corp_value!$B:$B,0),MATCH(R$2,Corp_value!$1:$1,0)),"yyyy/mm/dd")="--","",TEXT(INDEX(Corp_value!$A$1:$EC$2998,MATCH(tbl_dmi_isin[[#This Row],[ISIN]],Corp_value!$B:$B,0),MATCH(R$2,Corp_value!$1:$1,0)),"yyyy/mm/dd")))</f>
        <v/>
      </c>
      <c r="S6" s="122">
        <f>IF(tbl_dmi_isin[[#This Row],[Index]]&gt;$A$2,"",INDEX(Corp_value!$A$1:$EC$2998,MATCH(tbl_dmi_isin[[#This Row],[ISIN]],Corp_value!$B:$B,0),MATCH(S$2,Corp_value!$1:$1,0)))</f>
        <v>5.7</v>
      </c>
      <c r="T6" s="122" t="str">
        <f>IF(tbl_dmi_isin[[#This Row],[Index]]&gt;$A$2,"",INDEX(美元债一级!$A$2:$BO$32,tbl_dmi_isin[[#This Row],[Index]]+1,MATCH(T$2,美元债一级!$2:$2,0)))</f>
        <v>USD</v>
      </c>
      <c r="U6" s="122">
        <f>IF(tbl_dmi_isin[[#This Row],[Index]]&gt;$A$2,"",IF(INDEX(Corp_value!$A$1:$EC$2998,MATCH(tbl_dmi_isin[[#This Row],[ISIN]],Corp_value!$B:$B,0),MATCH(U$2,Corp_value!$1:$1,0))="--","",INDEX(Corp_value!$A$1:$EC$2998,MATCH(tbl_dmi_isin[[#This Row],[ISIN]],Corp_value!$B:$B,0),MATCH(U$2,Corp_value!$1:$1,0))))</f>
        <v>100</v>
      </c>
      <c r="V6" s="134">
        <f>IF(tbl_dmi_isin[[#This Row],[Index]]&gt;$A$2,"",INDEX(美元债一级!$A$2:$BO$32,tbl_dmi_isin[[#This Row],[Index]]+1,MATCH(V$2,美元债一级!$2:$2,0)))</f>
        <v>0.5</v>
      </c>
      <c r="W6" s="139" t="str">
        <f>IF(tbl_dmi_isin[[#This Row],[Index]]&gt;$A$2,"",INDEX(Corp_value!$A$1:$EC$2998,MATCH(tbl_dmi_isin[[#This Row],[ISIN]],Corp_value!$B:$B,0),MATCH(W$2,Corp_value!$1:$1,0)))</f>
        <v/>
      </c>
      <c r="X6" s="139" t="str">
        <f>IF(tbl_dmi_isin[[#This Row],[Index]]&gt;$A$2,"",INDEX(Corp_value!$A$1:$EC$2998,MATCH(tbl_dmi_isin[[#This Row],[ISIN]],Corp_value!$B:$B,0),MATCH(X$2,Corp_value!$1:$1,0)))</f>
        <v/>
      </c>
      <c r="Y6" s="142" t="str">
        <f>IF(tbl_dmi_isin[[#This Row],[Index]]&gt;$A$2,"",INDEX(Corp_value!$A$1:$EC$2998,MATCH(tbl_dmi_isin[[#This Row],[ISIN]],Corp_value!$B:$B,0),MATCH(Y$2,Corp_value!$1:$1,0)))</f>
        <v xml:space="preserve"> </v>
      </c>
      <c r="Z6" s="142" t="str">
        <f>IF(tbl_dmi_isin[[#This Row],[Index]]&gt;$A$2,"",INDEX(Corp_value!$A$1:$EC$2998,MATCH(tbl_dmi_isin[[#This Row],[ISIN]],Corp_value!$B:$B,0),MATCH(Z$2,Corp_value!$1:$1,0)))</f>
        <v>Bank of Nanjing/Nantong</v>
      </c>
      <c r="AA6" s="80" t="e">
        <f>IF(tbl_dmi_isin[[#This Row],[定价日]]&lt;&gt;"",INDEX(#REF!,MATCH(tbl_dmi_isin[[#This Row],[ISIN]],#REF!,0)),"")</f>
        <v>#REF!</v>
      </c>
      <c r="AD6" s="121">
        <v>3</v>
      </c>
      <c r="AE6" s="144" t="s">
        <v>499</v>
      </c>
      <c r="AF6" s="144" t="e">
        <f>VLOOKUP(Table7[[#This Row],[Entity]],#REF!,MATCH('Add Stats'!AF$2,#REF!,0)-1,0)</f>
        <v>#REF!</v>
      </c>
      <c r="AG6" s="144" t="e">
        <f>VLOOKUP(Table7[[#This Row],[Entity]],#REF!,MATCH('Add Stats'!AG$2,#REF!,0)-1,0)</f>
        <v>#REF!</v>
      </c>
      <c r="AH6" s="144" t="e">
        <f>VLOOKUP(Table7[[#This Row],[Entity]],#REF!,MATCH('Add Stats'!AH$2,#REF!,0)-1,0)</f>
        <v>#REF!</v>
      </c>
      <c r="AI6" s="144" t="e">
        <f>VLOOKUP(Table7[[#This Row],[Entity]],#REF!,MATCH('Add Stats'!AI$2,#REF!,0)-1,0)</f>
        <v>#REF!</v>
      </c>
    </row>
    <row r="7" spans="1:37" s="2" customFormat="1" ht="12">
      <c r="A7" s="10">
        <v>4</v>
      </c>
      <c r="B7" s="78" t="str">
        <f>IF(tbl_dmi_isin[[#This Row],[Index]]&gt;$A$2,"",TEXT(INDEX(美元债一级!$A$2:$BO$32,tbl_dmi_isin[[#This Row],[Index]]+1,MATCH(B$2,美元债一级!$2:$2,0)),"yyyy/mm/dd"))</f>
        <v>2023/12/15</v>
      </c>
      <c r="C7" s="10" t="str">
        <f>IF(tbl_dmi_isin[[#This Row],[Index]]&gt;$A$2,"",INDEX(美元债一级!$A$2:$BO$32,tbl_dmi_isin[[#This Row],[Index]]+1,MATCH(C$2,美元债一级!$2:$2,0)))</f>
        <v>HK0000976412</v>
      </c>
      <c r="D7" s="10" t="str">
        <f>IF(tbl_dmi_isin[[#This Row],[Index]]&gt;$A$2,"",INDEX(美元债一级!$A$2:$BO$32,tbl_dmi_isin[[#This Row],[Index]]+1,MATCH(D$2,美元债一级!$2:$2,0)))</f>
        <v>济南章丘控股集团有限公司</v>
      </c>
      <c r="E7" s="10" t="str">
        <f>TEXT(tbl_dmi_isin[[#This Row],[定价日]],"YYMMDD")&amp;tbl_dmi_isin[[#This Row],[ISIN]]</f>
        <v>231215HK0000976412</v>
      </c>
      <c r="F7" s="106"/>
      <c r="G7" s="19" t="str">
        <f>IF(tbl_dmi_isin[[#This Row],[Index]]&gt;$A$2,"",INDEX(Corp_value!$A$1:$EC$2998,MATCH(tbl_dmi_isin[[#This Row],[ISIN]],Corp_value!$B:$B,0),MATCH(G$2,Corp_value!$1:$1,0)))</f>
        <v>--/--/--</v>
      </c>
      <c r="H7" s="20" t="str">
        <f>IF(tbl_dmi_isin[[#This Row],[Index]]&gt;$A$2,"",INDEX(Corp_value!$A$1:$EC$2998,MATCH(tbl_dmi_isin[[#This Row],[ISIN]],Corp_value!$B:$B,0),MATCH(H$2,Corp_value!$1:$1,0)))</f>
        <v>CN</v>
      </c>
      <c r="I7" s="20" t="str">
        <f>IF(tbl_dmi_isin[[#This Row],[Index]]&gt;$A$2,"",IF(INDEX(Corp_value!$A$1:$EC$2998,MATCH(tbl_dmi_isin[[#This Row],[ISIN]],Corp_value!$B:$B,0),MATCH(I$2,Corp_value!$1:$1,0))="--","",INDEX(Corp_value!$A$1:$EC$2998,MATCH(tbl_dmi_isin[[#This Row],[ISIN]],Corp_value!$B:$B,0),MATCH(I$2,Corp_value!$1:$1,0))))</f>
        <v/>
      </c>
      <c r="J7" s="19" t="str">
        <f>IF(tbl_dmi_isin[[#This Row],[Index]]&gt;$A$2,"",INDEX(Corp_value!$A$1:$EC$2998,MATCH(tbl_dmi_isin[[#This Row],[ISIN]],Corp_value!$B:$B,0),MATCH(J$2,Corp_value!$1:$1,0)))</f>
        <v>--/--/--</v>
      </c>
      <c r="K7" s="19" t="str">
        <f>IF(tbl_dmi_isin[[#This Row],[Index]]&gt;$A$2,"",INDEX(Corp_value!$A$1:$EC$2998,MATCH(tbl_dmi_isin[[#This Row],[ISIN]],Corp_value!$B:$B,0),MATCH(K$2,Corp_value!$1:$1,0)))</f>
        <v/>
      </c>
      <c r="L7" s="19" t="str">
        <f>IF(tbl_dmi_isin[[#This Row],[Index]]&gt;$A$2,"",IF(INDEX(Corp_value!$A$1:$EC$2998,MATCH(tbl_dmi_isin[[#This Row],[ISIN]],Corp_value!$B:$B,0),MATCH(L$2,Corp_value!$1:$1,0))="--","",INDEX(Corp_value!$A$1:$EC$2998,MATCH(tbl_dmi_isin[[#This Row],[ISIN]],Corp_value!$B:$B,0),MATCH(L$2,Corp_value!$1:$1,0))))</f>
        <v/>
      </c>
      <c r="M7" s="122" t="str">
        <f>IF(tbl_dmi_isin[[#This Row],[Index]]&gt;$A$2,"",INDEX(Corp_value!$A$1:$EC$2998,MATCH(tbl_dmi_isin[[#This Row],[ISIN]],Corp_value!$B:$B,0),MATCH(M$2,Corp_value!$1:$1,0)))</f>
        <v>济南章丘控股集团有限</v>
      </c>
      <c r="N7" s="122" t="str">
        <f>IF(tbl_dmi_isin[[#This Row],[Index]]&gt;$A$2,"",IF(INDEX(Corp_value!$A$1:$EC$2998,MATCH(tbl_dmi_isin[[#This Row],[ISIN]],Corp_value!$B:$B,0),MATCH(N$2,Corp_value!$1:$1,0))="--","",INDEX(Corp_value!$A$1:$EC$2998,MATCH(tbl_dmi_isin[[#This Row],[ISIN]],Corp_value!$B:$B,0),MATCH(N$2,Corp_value!$1:$1,0))))</f>
        <v/>
      </c>
      <c r="O7" s="122" t="str">
        <f>IF(tbl_dmi_isin[[#This Row],[Index]]&gt;$A$2,"",INDEX(Corp_value!$A$1:$EC$2998,MATCH(tbl_dmi_isin[[#This Row],[ISIN]],Corp_value!$B:$B,0),MATCH(O$2,Corp_value!$1:$1,0)))</f>
        <v/>
      </c>
      <c r="P7" s="136" t="str">
        <f>IF(tbl_dmi_isin[[#This Row],[Index]]&gt;$A$2,"",TEXT(INDEX(Corp_value!$A$1:$EC$2998,MATCH(tbl_dmi_isin[[#This Row],[ISIN]],Corp_value!$B:$B,0),MATCH(P$2,Corp_value!$1:$1,0)),"yyyy/mm/dd"))</f>
        <v>2023/12/21</v>
      </c>
      <c r="Q7" s="136" t="str">
        <f>IF(tbl_dmi_isin[[#This Row],[Index]]&gt;$A$2,"",INDEX(美元债一级!$A$2:$BO$32,tbl_dmi_isin[[#This Row],[Index]]+1,MATCH(Q$2,美元债一级!$2:$2,0)))</f>
        <v>2024-12-19</v>
      </c>
      <c r="R7" s="136" t="str">
        <f>IF(tbl_dmi_isin[[#This Row],[Index]]&gt;$A$2,"",IF(TEXT(INDEX(Corp_value!$A$1:$EC$2998,MATCH(tbl_dmi_isin[[#This Row],[ISIN]],Corp_value!$B:$B,0),MATCH(R$2,Corp_value!$1:$1,0)),"yyyy/mm/dd")="--","",TEXT(INDEX(Corp_value!$A$1:$EC$2998,MATCH(tbl_dmi_isin[[#This Row],[ISIN]],Corp_value!$B:$B,0),MATCH(R$2,Corp_value!$1:$1,0)),"yyyy/mm/dd")))</f>
        <v/>
      </c>
      <c r="S7" s="122">
        <f>IF(tbl_dmi_isin[[#This Row],[Index]]&gt;$A$2,"",INDEX(Corp_value!$A$1:$EC$2998,MATCH(tbl_dmi_isin[[#This Row],[ISIN]],Corp_value!$B:$B,0),MATCH(S$2,Corp_value!$1:$1,0)))</f>
        <v>7</v>
      </c>
      <c r="T7" s="122" t="str">
        <f>IF(tbl_dmi_isin[[#This Row],[Index]]&gt;$A$2,"",INDEX(美元债一级!$A$2:$BO$32,tbl_dmi_isin[[#This Row],[Index]]+1,MATCH(T$2,美元债一级!$2:$2,0)))</f>
        <v>CNY</v>
      </c>
      <c r="U7" s="122">
        <f>IF(tbl_dmi_isin[[#This Row],[Index]]&gt;$A$2,"",IF(INDEX(Corp_value!$A$1:$EC$2998,MATCH(tbl_dmi_isin[[#This Row],[ISIN]],Corp_value!$B:$B,0),MATCH(U$2,Corp_value!$1:$1,0))="--","",INDEX(Corp_value!$A$1:$EC$2998,MATCH(tbl_dmi_isin[[#This Row],[ISIN]],Corp_value!$B:$B,0),MATCH(U$2,Corp_value!$1:$1,0))))</f>
        <v>100</v>
      </c>
      <c r="V7" s="134">
        <f>IF(tbl_dmi_isin[[#This Row],[Index]]&gt;$A$2,"",INDEX(美元债一级!$A$2:$BO$32,tbl_dmi_isin[[#This Row],[Index]]+1,MATCH(V$2,美元债一级!$2:$2,0)))</f>
        <v>15</v>
      </c>
      <c r="W7" s="139" t="str">
        <f>IF(tbl_dmi_isin[[#This Row],[Index]]&gt;$A$2,"",INDEX(Corp_value!$A$1:$EC$2998,MATCH(tbl_dmi_isin[[#This Row],[ISIN]],Corp_value!$B:$B,0),MATCH(W$2,Corp_value!$1:$1,0)))</f>
        <v/>
      </c>
      <c r="X7" s="139" t="str">
        <f>IF(tbl_dmi_isin[[#This Row],[Index]]&gt;$A$2,"",INDEX(Corp_value!$A$1:$EC$2998,MATCH(tbl_dmi_isin[[#This Row],[ISIN]],Corp_value!$B:$B,0),MATCH(X$2,Corp_value!$1:$1,0)))</f>
        <v/>
      </c>
      <c r="Y7" s="142" t="str">
        <f>IF(tbl_dmi_isin[[#This Row],[Index]]&gt;$A$2,"",INDEX(Corp_value!$A$1:$EC$2998,MATCH(tbl_dmi_isin[[#This Row],[ISIN]],Corp_value!$B:$B,0),MATCH(Y$2,Corp_value!$1:$1,0)))</f>
        <v xml:space="preserve"> </v>
      </c>
      <c r="Z7" s="142" t="str">
        <f>IF(tbl_dmi_isin[[#This Row],[Index]]&gt;$A$2,"",INDEX(Corp_value!$A$1:$EC$2998,MATCH(tbl_dmi_isin[[#This Row],[ISIN]],Corp_value!$B:$B,0),MATCH(Z$2,Corp_value!$1:$1,0)))</f>
        <v/>
      </c>
      <c r="AA7" s="80" t="e">
        <f>IF(tbl_dmi_isin[[#This Row],[定价日]]&lt;&gt;"",INDEX(#REF!,MATCH(tbl_dmi_isin[[#This Row],[ISIN]],#REF!,0)),"")</f>
        <v>#REF!</v>
      </c>
      <c r="AB7" s="116"/>
      <c r="AD7" s="121">
        <v>4</v>
      </c>
      <c r="AE7" s="144" t="s">
        <v>501</v>
      </c>
      <c r="AF7" s="144" t="e">
        <f>VLOOKUP(Table7[[#This Row],[Entity]],#REF!,MATCH('Add Stats'!AF$2,#REF!,0)-1,0)</f>
        <v>#REF!</v>
      </c>
      <c r="AG7" s="144" t="e">
        <f>VLOOKUP(Table7[[#This Row],[Entity]],#REF!,MATCH('Add Stats'!AG$2,#REF!,0)-1,0)</f>
        <v>#REF!</v>
      </c>
      <c r="AH7" s="144" t="e">
        <f>VLOOKUP(Table7[[#This Row],[Entity]],#REF!,MATCH('Add Stats'!AH$2,#REF!,0)-1,0)</f>
        <v>#REF!</v>
      </c>
      <c r="AI7" s="144" t="e">
        <f>VLOOKUP(Table7[[#This Row],[Entity]],#REF!,MATCH('Add Stats'!AI$2,#REF!,0)-1,0)</f>
        <v>#REF!</v>
      </c>
    </row>
    <row r="8" spans="1:37" s="2" customFormat="1" ht="12">
      <c r="A8" s="10">
        <v>5</v>
      </c>
      <c r="B8" s="78" t="str">
        <f>IF(tbl_dmi_isin[[#This Row],[Index]]&gt;$A$2,"",TEXT(INDEX(美元债一级!$A$2:$BO$32,tbl_dmi_isin[[#This Row],[Index]]+1,MATCH(B$2,美元债一级!$2:$2,0)),"yyyy/mm/dd"))</f>
        <v>2023/12/15</v>
      </c>
      <c r="C8" s="10" t="str">
        <f>IF(tbl_dmi_isin[[#This Row],[Index]]&gt;$A$2,"",INDEX(美元债一级!$A$2:$BO$32,tbl_dmi_isin[[#This Row],[Index]]+1,MATCH(C$2,美元债一级!$2:$2,0)))</f>
        <v>HK0000976032</v>
      </c>
      <c r="D8" s="10" t="str">
        <f>IF(tbl_dmi_isin[[#This Row],[Index]]&gt;$A$2,"",INDEX(美元债一级!$A$2:$BO$32,tbl_dmi_isin[[#This Row],[Index]]+1,MATCH(D$2,美元债一级!$2:$2,0)))</f>
        <v>郴州市福天建设发展有限公司</v>
      </c>
      <c r="E8" s="10" t="str">
        <f>TEXT(tbl_dmi_isin[[#This Row],[定价日]],"YYMMDD")&amp;tbl_dmi_isin[[#This Row],[ISIN]]</f>
        <v>231215HK0000976032</v>
      </c>
      <c r="F8" s="138"/>
      <c r="G8" s="19" t="str">
        <f>IF(tbl_dmi_isin[[#This Row],[Index]]&gt;$A$2,"",INDEX(Corp_value!$A$1:$EC$2998,MATCH(tbl_dmi_isin[[#This Row],[ISIN]],Corp_value!$B:$B,0),MATCH(G$2,Corp_value!$1:$1,0)))</f>
        <v>--/--/--</v>
      </c>
      <c r="H8" s="20" t="str">
        <f>IF(tbl_dmi_isin[[#This Row],[Index]]&gt;$A$2,"",INDEX(Corp_value!$A$1:$EC$2998,MATCH(tbl_dmi_isin[[#This Row],[ISIN]],Corp_value!$B:$B,0),MATCH(H$2,Corp_value!$1:$1,0)))</f>
        <v>CN</v>
      </c>
      <c r="I8" s="20" t="str">
        <f>IF(tbl_dmi_isin[[#This Row],[Index]]&gt;$A$2,"",IF(INDEX(Corp_value!$A$1:$EC$2998,MATCH(tbl_dmi_isin[[#This Row],[ISIN]],Corp_value!$B:$B,0),MATCH(I$2,Corp_value!$1:$1,0))="--","",INDEX(Corp_value!$A$1:$EC$2998,MATCH(tbl_dmi_isin[[#This Row],[ISIN]],Corp_value!$B:$B,0),MATCH(I$2,Corp_value!$1:$1,0))))</f>
        <v/>
      </c>
      <c r="J8" s="19" t="str">
        <f>IF(tbl_dmi_isin[[#This Row],[Index]]&gt;$A$2,"",INDEX(Corp_value!$A$1:$EC$2998,MATCH(tbl_dmi_isin[[#This Row],[ISIN]],Corp_value!$B:$B,0),MATCH(J$2,Corp_value!$1:$1,0)))</f>
        <v>--/--/--</v>
      </c>
      <c r="K8" s="19" t="str">
        <f>IF(tbl_dmi_isin[[#This Row],[Index]]&gt;$A$2,"",INDEX(Corp_value!$A$1:$EC$2998,MATCH(tbl_dmi_isin[[#This Row],[ISIN]],Corp_value!$B:$B,0),MATCH(K$2,Corp_value!$1:$1,0)))</f>
        <v/>
      </c>
      <c r="L8" s="19" t="str">
        <f>IF(tbl_dmi_isin[[#This Row],[Index]]&gt;$A$2,"",IF(INDEX(Corp_value!$A$1:$EC$2998,MATCH(tbl_dmi_isin[[#This Row],[ISIN]],Corp_value!$B:$B,0),MATCH(L$2,Corp_value!$1:$1,0))="--","",INDEX(Corp_value!$A$1:$EC$2998,MATCH(tbl_dmi_isin[[#This Row],[ISIN]],Corp_value!$B:$B,0),MATCH(L$2,Corp_value!$1:$1,0))))</f>
        <v/>
      </c>
      <c r="M8" s="122" t="str">
        <f>IF(tbl_dmi_isin[[#This Row],[Index]]&gt;$A$2,"",INDEX(Corp_value!$A$1:$EC$2998,MATCH(tbl_dmi_isin[[#This Row],[ISIN]],Corp_value!$B:$B,0),MATCH(M$2,Corp_value!$1:$1,0)))</f>
        <v>郴州市福天建设发展有</v>
      </c>
      <c r="N8" s="122" t="str">
        <f>IF(tbl_dmi_isin[[#This Row],[Index]]&gt;$A$2,"",IF(INDEX(Corp_value!$A$1:$EC$2998,MATCH(tbl_dmi_isin[[#This Row],[ISIN]],Corp_value!$B:$B,0),MATCH(N$2,Corp_value!$1:$1,0))="--","",INDEX(Corp_value!$A$1:$EC$2998,MATCH(tbl_dmi_isin[[#This Row],[ISIN]],Corp_value!$B:$B,0),MATCH(N$2,Corp_value!$1:$1,0))))</f>
        <v/>
      </c>
      <c r="O8" s="122" t="str">
        <f>IF(tbl_dmi_isin[[#This Row],[Index]]&gt;$A$2,"",INDEX(Corp_value!$A$1:$EC$2998,MATCH(tbl_dmi_isin[[#This Row],[ISIN]],Corp_value!$B:$B,0),MATCH(O$2,Corp_value!$1:$1,0)))</f>
        <v/>
      </c>
      <c r="P8" s="136" t="str">
        <f>IF(tbl_dmi_isin[[#This Row],[Index]]&gt;$A$2,"",TEXT(INDEX(Corp_value!$A$1:$EC$2998,MATCH(tbl_dmi_isin[[#This Row],[ISIN]],Corp_value!$B:$B,0),MATCH(P$2,Corp_value!$1:$1,0)),"yyyy/mm/dd"))</f>
        <v>2023/12/22</v>
      </c>
      <c r="Q8" s="136" t="str">
        <f>IF(tbl_dmi_isin[[#This Row],[Index]]&gt;$A$2,"",INDEX(美元债一级!$A$2:$BO$32,tbl_dmi_isin[[#This Row],[Index]]+1,MATCH(Q$2,美元债一级!$2:$2,0)))</f>
        <v>2026-12-22</v>
      </c>
      <c r="R8" s="136" t="str">
        <f>IF(tbl_dmi_isin[[#This Row],[Index]]&gt;$A$2,"",IF(TEXT(INDEX(Corp_value!$A$1:$EC$2998,MATCH(tbl_dmi_isin[[#This Row],[ISIN]],Corp_value!$B:$B,0),MATCH(R$2,Corp_value!$1:$1,0)),"yyyy/mm/dd")="--","",TEXT(INDEX(Corp_value!$A$1:$EC$2998,MATCH(tbl_dmi_isin[[#This Row],[ISIN]],Corp_value!$B:$B,0),MATCH(R$2,Corp_value!$1:$1,0)),"yyyy/mm/dd")))</f>
        <v/>
      </c>
      <c r="S8" s="122">
        <f>IF(tbl_dmi_isin[[#This Row],[Index]]&gt;$A$2,"",INDEX(Corp_value!$A$1:$EC$2998,MATCH(tbl_dmi_isin[[#This Row],[ISIN]],Corp_value!$B:$B,0),MATCH(S$2,Corp_value!$1:$1,0)))</f>
        <v>4.5999999999999996</v>
      </c>
      <c r="T8" s="122" t="str">
        <f>IF(tbl_dmi_isin[[#This Row],[Index]]&gt;$A$2,"",INDEX(美元债一级!$A$2:$BO$32,tbl_dmi_isin[[#This Row],[Index]]+1,MATCH(T$2,美元债一级!$2:$2,0)))</f>
        <v>CNY</v>
      </c>
      <c r="U8" s="122">
        <f>IF(tbl_dmi_isin[[#This Row],[Index]]&gt;$A$2,"",IF(INDEX(Corp_value!$A$1:$EC$2998,MATCH(tbl_dmi_isin[[#This Row],[ISIN]],Corp_value!$B:$B,0),MATCH(U$2,Corp_value!$1:$1,0))="--","",INDEX(Corp_value!$A$1:$EC$2998,MATCH(tbl_dmi_isin[[#This Row],[ISIN]],Corp_value!$B:$B,0),MATCH(U$2,Corp_value!$1:$1,0))))</f>
        <v>100</v>
      </c>
      <c r="V8" s="134">
        <f>IF(tbl_dmi_isin[[#This Row],[Index]]&gt;$A$2,"",INDEX(美元债一级!$A$2:$BO$32,tbl_dmi_isin[[#This Row],[Index]]+1,MATCH(V$2,美元债一级!$2:$2,0)))</f>
        <v>5.36</v>
      </c>
      <c r="W8" s="139" t="str">
        <f>IF(tbl_dmi_isin[[#This Row],[Index]]&gt;$A$2,"",INDEX(Corp_value!$A$1:$EC$2998,MATCH(tbl_dmi_isin[[#This Row],[ISIN]],Corp_value!$B:$B,0),MATCH(W$2,Corp_value!$1:$1,0)))</f>
        <v/>
      </c>
      <c r="X8" s="139" t="str">
        <f>IF(tbl_dmi_isin[[#This Row],[Index]]&gt;$A$2,"",INDEX(Corp_value!$A$1:$EC$2998,MATCH(tbl_dmi_isin[[#This Row],[ISIN]],Corp_value!$B:$B,0),MATCH(X$2,Corp_value!$1:$1,0)))</f>
        <v/>
      </c>
      <c r="Y8" s="142" t="str">
        <f>IF(tbl_dmi_isin[[#This Row],[Index]]&gt;$A$2,"",INDEX(Corp_value!$A$1:$EC$2998,MATCH(tbl_dmi_isin[[#This Row],[ISIN]],Corp_value!$B:$B,0),MATCH(Y$2,Corp_value!$1:$1,0)))</f>
        <v xml:space="preserve"> </v>
      </c>
      <c r="Z8" s="142" t="str">
        <f>IF(tbl_dmi_isin[[#This Row],[Index]]&gt;$A$2,"",INDEX(Corp_value!$A$1:$EC$2998,MATCH(tbl_dmi_isin[[#This Row],[ISIN]],Corp_value!$B:$B,0),MATCH(Z$2,Corp_value!$1:$1,0)))</f>
        <v>China Bohai Bank Co Ltd</v>
      </c>
      <c r="AA8" s="80" t="e">
        <f>IF(tbl_dmi_isin[[#This Row],[定价日]]&lt;&gt;"",INDEX(#REF!,MATCH(tbl_dmi_isin[[#This Row],[ISIN]],#REF!,0)),"")</f>
        <v>#REF!</v>
      </c>
      <c r="AB8" s="118"/>
      <c r="AD8" s="121">
        <v>5</v>
      </c>
      <c r="AE8" s="144" t="s">
        <v>503</v>
      </c>
      <c r="AF8" s="144" t="e">
        <f>VLOOKUP(Table7[[#This Row],[Entity]],#REF!,MATCH('Add Stats'!AF$2,#REF!,0)-1,0)</f>
        <v>#REF!</v>
      </c>
      <c r="AG8" s="144" t="e">
        <f>VLOOKUP(Table7[[#This Row],[Entity]],#REF!,MATCH('Add Stats'!AG$2,#REF!,0)-1,0)</f>
        <v>#REF!</v>
      </c>
      <c r="AH8" s="144" t="e">
        <f>VLOOKUP(Table7[[#This Row],[Entity]],#REF!,MATCH('Add Stats'!AH$2,#REF!,0)-1,0)</f>
        <v>#REF!</v>
      </c>
      <c r="AI8" s="144" t="e">
        <f>VLOOKUP(Table7[[#This Row],[Entity]],#REF!,MATCH('Add Stats'!AI$2,#REF!,0)-1,0)</f>
        <v>#REF!</v>
      </c>
    </row>
    <row r="9" spans="1:37" s="2" customFormat="1" ht="12">
      <c r="A9" s="10">
        <v>6</v>
      </c>
      <c r="B9" s="78" t="str">
        <f>IF(tbl_dmi_isin[[#This Row],[Index]]&gt;$A$2,"",TEXT(INDEX(美元债一级!$A$2:$BO$32,tbl_dmi_isin[[#This Row],[Index]]+1,MATCH(B$2,美元债一级!$2:$2,0)),"yyyy/mm/dd"))</f>
        <v>2023/12/14</v>
      </c>
      <c r="C9" s="10" t="str">
        <f>IF(tbl_dmi_isin[[#This Row],[Index]]&gt;$A$2,"",INDEX(美元债一级!$A$2:$BO$32,tbl_dmi_isin[[#This Row],[Index]]+1,MATCH(C$2,美元债一级!$2:$2,0)))</f>
        <v>BBG01KM3KSL6</v>
      </c>
      <c r="D9" s="10" t="str">
        <f>IF(tbl_dmi_isin[[#This Row],[Index]]&gt;$A$2,"",INDEX(美元债一级!$A$2:$BO$32,tbl_dmi_isin[[#This Row],[Index]]+1,MATCH(D$2,美元债一级!$2:$2,0)))</f>
        <v>中国光大银行股份有限公司</v>
      </c>
      <c r="E9" s="10" t="str">
        <f>TEXT(tbl_dmi_isin[[#This Row],[定价日]],"YYMMDD")&amp;tbl_dmi_isin[[#This Row],[ISIN]]</f>
        <v>231214BBG01KM3KSL6</v>
      </c>
      <c r="F9" s="106"/>
      <c r="G9" s="19" t="str">
        <f>IF(tbl_dmi_isin[[#This Row],[Index]]&gt;$A$2,"",INDEX(Corp_value!$A$1:$EC$2998,MATCH(tbl_dmi_isin[[#This Row],[ISIN]],Corp_value!$B:$B,0),MATCH(G$2,Corp_value!$1:$1,0)))</f>
        <v>--/--/--</v>
      </c>
      <c r="H9" s="20" t="str">
        <f>IF(tbl_dmi_isin[[#This Row],[Index]]&gt;$A$2,"",INDEX(Corp_value!$A$1:$EC$2998,MATCH(tbl_dmi_isin[[#This Row],[ISIN]],Corp_value!$B:$B,0),MATCH(H$2,Corp_value!$1:$1,0)))</f>
        <v>LU</v>
      </c>
      <c r="I9" s="20" t="str">
        <f>IF(tbl_dmi_isin[[#This Row],[Index]]&gt;$A$2,"",IF(INDEX(Corp_value!$A$1:$EC$2998,MATCH(tbl_dmi_isin[[#This Row],[ISIN]],Corp_value!$B:$B,0),MATCH(I$2,Corp_value!$1:$1,0))="--","",INDEX(Corp_value!$A$1:$EC$2998,MATCH(tbl_dmi_isin[[#This Row],[ISIN]],Corp_value!$B:$B,0),MATCH(I$2,Corp_value!$1:$1,0))))</f>
        <v/>
      </c>
      <c r="J9" s="19" t="str">
        <f>IF(tbl_dmi_isin[[#This Row],[Index]]&gt;$A$2,"",INDEX(Corp_value!$A$1:$EC$2998,MATCH(tbl_dmi_isin[[#This Row],[ISIN]],Corp_value!$B:$B,0),MATCH(J$2,Corp_value!$1:$1,0)))</f>
        <v>Baa2/BBB+/BBB+</v>
      </c>
      <c r="K9" s="19" t="str">
        <f>IF(tbl_dmi_isin[[#This Row],[Index]]&gt;$A$2,"",INDEX(Corp_value!$A$1:$EC$2998,MATCH(tbl_dmi_isin[[#This Row],[ISIN]],Corp_value!$B:$B,0),MATCH(K$2,Corp_value!$1:$1,0)))</f>
        <v/>
      </c>
      <c r="L9" s="19" t="str">
        <f>IF(tbl_dmi_isin[[#This Row],[Index]]&gt;$A$2,"",IF(INDEX(Corp_value!$A$1:$EC$2998,MATCH(tbl_dmi_isin[[#This Row],[ISIN]],Corp_value!$B:$B,0),MATCH(L$2,Corp_value!$1:$1,0))="--","",INDEX(Corp_value!$A$1:$EC$2998,MATCH(tbl_dmi_isin[[#This Row],[ISIN]],Corp_value!$B:$B,0),MATCH(L$2,Corp_value!$1:$1,0))))</f>
        <v/>
      </c>
      <c r="M9" s="122" t="str">
        <f>IF(tbl_dmi_isin[[#This Row],[Index]]&gt;$A$2,"",INDEX(Corp_value!$A$1:$EC$2998,MATCH(tbl_dmi_isin[[#This Row],[ISIN]],Corp_value!$B:$B,0),MATCH(M$2,Corp_value!$1:$1,0)))</f>
        <v>China Everbright Bank Co Ltd/L</v>
      </c>
      <c r="N9" s="122" t="str">
        <f>IF(tbl_dmi_isin[[#This Row],[Index]]&gt;$A$2,"",IF(INDEX(Corp_value!$A$1:$EC$2998,MATCH(tbl_dmi_isin[[#This Row],[ISIN]],Corp_value!$B:$B,0),MATCH(N$2,Corp_value!$1:$1,0))="--","",INDEX(Corp_value!$A$1:$EC$2998,MATCH(tbl_dmi_isin[[#This Row],[ISIN]],Corp_value!$B:$B,0),MATCH(N$2,Corp_value!$1:$1,0))))</f>
        <v/>
      </c>
      <c r="O9" s="122" t="str">
        <f>IF(tbl_dmi_isin[[#This Row],[Index]]&gt;$A$2,"",INDEX(Corp_value!$A$1:$EC$2998,MATCH(tbl_dmi_isin[[#This Row],[ISIN]],Corp_value!$B:$B,0),MATCH(O$2,Corp_value!$1:$1,0)))</f>
        <v/>
      </c>
      <c r="P9" s="136" t="str">
        <f>IF(tbl_dmi_isin[[#This Row],[Index]]&gt;$A$2,"",TEXT(INDEX(Corp_value!$A$1:$EC$2998,MATCH(tbl_dmi_isin[[#This Row],[ISIN]],Corp_value!$B:$B,0),MATCH(P$2,Corp_value!$1:$1,0)),"yyyy/mm/dd"))</f>
        <v>2023/12/28</v>
      </c>
      <c r="Q9" s="136" t="str">
        <f>IF(tbl_dmi_isin[[#This Row],[Index]]&gt;$A$2,"",INDEX(美元债一级!$A$2:$BO$32,tbl_dmi_isin[[#This Row],[Index]]+1,MATCH(Q$2,美元债一级!$2:$2,0)))</f>
        <v>2026-12-18</v>
      </c>
      <c r="R9" s="136" t="str">
        <f>IF(tbl_dmi_isin[[#This Row],[Index]]&gt;$A$2,"",IF(TEXT(INDEX(Corp_value!$A$1:$EC$2998,MATCH(tbl_dmi_isin[[#This Row],[ISIN]],Corp_value!$B:$B,0),MATCH(R$2,Corp_value!$1:$1,0)),"yyyy/mm/dd")="--","",TEXT(INDEX(Corp_value!$A$1:$EC$2998,MATCH(tbl_dmi_isin[[#This Row],[ISIN]],Corp_value!$B:$B,0),MATCH(R$2,Corp_value!$1:$1,0)),"yyyy/mm/dd")))</f>
        <v/>
      </c>
      <c r="S9" s="122">
        <f>IF(tbl_dmi_isin[[#This Row],[Index]]&gt;$A$2,"",INDEX(Corp_value!$A$1:$EC$2998,MATCH(tbl_dmi_isin[[#This Row],[ISIN]],Corp_value!$B:$B,0),MATCH(S$2,Corp_value!$1:$1,0)))</f>
        <v>3</v>
      </c>
      <c r="T9" s="122" t="str">
        <f>IF(tbl_dmi_isin[[#This Row],[Index]]&gt;$A$2,"",INDEX(美元债一级!$A$2:$BO$32,tbl_dmi_isin[[#This Row],[Index]]+1,MATCH(T$2,美元债一级!$2:$2,0)))</f>
        <v>CNY</v>
      </c>
      <c r="U9" s="122">
        <f>IF(tbl_dmi_isin[[#This Row],[Index]]&gt;$A$2,"",IF(INDEX(Corp_value!$A$1:$EC$2998,MATCH(tbl_dmi_isin[[#This Row],[ISIN]],Corp_value!$B:$B,0),MATCH(U$2,Corp_value!$1:$1,0))="--","",INDEX(Corp_value!$A$1:$EC$2998,MATCH(tbl_dmi_isin[[#This Row],[ISIN]],Corp_value!$B:$B,0),MATCH(U$2,Corp_value!$1:$1,0))))</f>
        <v>100</v>
      </c>
      <c r="V9" s="134">
        <f>IF(tbl_dmi_isin[[#This Row],[Index]]&gt;$A$2,"",INDEX(美元债一级!$A$2:$BO$32,tbl_dmi_isin[[#This Row],[Index]]+1,MATCH(V$2,美元债一级!$2:$2,0)))</f>
        <v>10</v>
      </c>
      <c r="W9" s="139" t="str">
        <f>IF(tbl_dmi_isin[[#This Row],[Index]]&gt;$A$2,"",INDEX(Corp_value!$A$1:$EC$2998,MATCH(tbl_dmi_isin[[#This Row],[ISIN]],Corp_value!$B:$B,0),MATCH(W$2,Corp_value!$1:$1,0)))</f>
        <v>601818 CH</v>
      </c>
      <c r="X9" s="139" t="str">
        <f>IF(tbl_dmi_isin[[#This Row],[Index]]&gt;$A$2,"",INDEX(Corp_value!$A$1:$EC$2998,MATCH(tbl_dmi_isin[[#This Row],[ISIN]],Corp_value!$B:$B,0),MATCH(X$2,Corp_value!$1:$1,0)))</f>
        <v>Baa2/BBB+/BBB+</v>
      </c>
      <c r="Y9" s="142" t="str">
        <f>IF(tbl_dmi_isin[[#This Row],[Index]]&gt;$A$2,"",INDEX(Corp_value!$A$1:$EC$2998,MATCH(tbl_dmi_isin[[#This Row],[ISIN]],Corp_value!$B:$B,0),MATCH(Y$2,Corp_value!$1:$1,0)))</f>
        <v xml:space="preserve"> </v>
      </c>
      <c r="Z9" s="142" t="str">
        <f>IF(tbl_dmi_isin[[#This Row],[Index]]&gt;$A$2,"",INDEX(Corp_value!$A$1:$EC$2998,MATCH(tbl_dmi_isin[[#This Row],[ISIN]],Corp_value!$B:$B,0),MATCH(Z$2,Corp_value!$1:$1,0)))</f>
        <v/>
      </c>
      <c r="AA9" s="80" t="e">
        <f>IF(tbl_dmi_isin[[#This Row],[定价日]]&lt;&gt;"",INDEX(#REF!,MATCH(tbl_dmi_isin[[#This Row],[ISIN]],#REF!,0)),"")</f>
        <v>#REF!</v>
      </c>
      <c r="AD9" s="121">
        <v>6</v>
      </c>
      <c r="AE9" s="144" t="s">
        <v>505</v>
      </c>
      <c r="AF9" s="144" t="e">
        <f>VLOOKUP(Table7[[#This Row],[Entity]],#REF!,MATCH('Add Stats'!AF$2,#REF!,0)-1,0)</f>
        <v>#REF!</v>
      </c>
      <c r="AG9" s="144" t="e">
        <f>VLOOKUP(Table7[[#This Row],[Entity]],#REF!,MATCH('Add Stats'!AG$2,#REF!,0)-1,0)</f>
        <v>#REF!</v>
      </c>
      <c r="AH9" s="144" t="e">
        <f>VLOOKUP(Table7[[#This Row],[Entity]],#REF!,MATCH('Add Stats'!AH$2,#REF!,0)-1,0)</f>
        <v>#REF!</v>
      </c>
      <c r="AI9" s="144" t="e">
        <f>VLOOKUP(Table7[[#This Row],[Entity]],#REF!,MATCH('Add Stats'!AI$2,#REF!,0)-1,0)</f>
        <v>#REF!</v>
      </c>
    </row>
    <row r="10" spans="1:37" s="2" customFormat="1" ht="12">
      <c r="A10" s="10">
        <v>7</v>
      </c>
      <c r="B10" s="78" t="str">
        <f>IF(tbl_dmi_isin[[#This Row],[Index]]&gt;$A$2,"",TEXT(INDEX(美元债一级!$A$2:$BO$32,tbl_dmi_isin[[#This Row],[Index]]+1,MATCH(B$2,美元债一级!$2:$2,0)),"yyyy/mm/dd"))</f>
        <v>2023/12/14</v>
      </c>
      <c r="C10" s="10" t="str">
        <f>IF(tbl_dmi_isin[[#This Row],[Index]]&gt;$A$2,"",INDEX(美元债一级!$A$2:$BO$32,tbl_dmi_isin[[#This Row],[Index]]+1,MATCH(C$2,美元债一级!$2:$2,0)))</f>
        <v>HK0000979473</v>
      </c>
      <c r="D10" s="10" t="str">
        <f>IF(tbl_dmi_isin[[#This Row],[Index]]&gt;$A$2,"",INDEX(美元债一级!$A$2:$BO$32,tbl_dmi_isin[[#This Row],[Index]]+1,MATCH(D$2,美元债一级!$2:$2,0)))</f>
        <v>中信证券国际有限公司</v>
      </c>
      <c r="E10" s="10" t="str">
        <f>TEXT(tbl_dmi_isin[[#This Row],[定价日]],"YYMMDD")&amp;tbl_dmi_isin[[#This Row],[ISIN]]</f>
        <v>231214HK0000979473</v>
      </c>
      <c r="F10" s="106"/>
      <c r="G10" s="19" t="str">
        <f>IF(tbl_dmi_isin[[#This Row],[Index]]&gt;$A$2,"",INDEX(Corp_value!$A$1:$EC$2998,MATCH(tbl_dmi_isin[[#This Row],[ISIN]],Corp_value!$B:$B,0),MATCH(G$2,Corp_value!$1:$1,0)))</f>
        <v>--/--/--</v>
      </c>
      <c r="H10" s="20" t="str">
        <f>IF(tbl_dmi_isin[[#This Row],[Index]]&gt;$A$2,"",INDEX(Corp_value!$A$1:$EC$2998,MATCH(tbl_dmi_isin[[#This Row],[ISIN]],Corp_value!$B:$B,0),MATCH(H$2,Corp_value!$1:$1,0)))</f>
        <v>VG</v>
      </c>
      <c r="I10" s="20" t="str">
        <f>IF(tbl_dmi_isin[[#This Row],[Index]]&gt;$A$2,"",IF(INDEX(Corp_value!$A$1:$EC$2998,MATCH(tbl_dmi_isin[[#This Row],[ISIN]],Corp_value!$B:$B,0),MATCH(I$2,Corp_value!$1:$1,0))="--","",INDEX(Corp_value!$A$1:$EC$2998,MATCH(tbl_dmi_isin[[#This Row],[ISIN]],Corp_value!$B:$B,0),MATCH(I$2,Corp_value!$1:$1,0))))</f>
        <v/>
      </c>
      <c r="J10" s="19" t="str">
        <f>IF(tbl_dmi_isin[[#This Row],[Index]]&gt;$A$2,"",INDEX(Corp_value!$A$1:$EC$2998,MATCH(tbl_dmi_isin[[#This Row],[ISIN]],Corp_value!$B:$B,0),MATCH(J$2,Corp_value!$1:$1,0)))</f>
        <v>--/BBB+/--</v>
      </c>
      <c r="K10" s="19" t="str">
        <f>IF(tbl_dmi_isin[[#This Row],[Index]]&gt;$A$2,"",INDEX(Corp_value!$A$1:$EC$2998,MATCH(tbl_dmi_isin[[#This Row],[ISIN]],Corp_value!$B:$B,0),MATCH(K$2,Corp_value!$1:$1,0)))</f>
        <v/>
      </c>
      <c r="L10" s="19" t="str">
        <f>IF(tbl_dmi_isin[[#This Row],[Index]]&gt;$A$2,"",IF(INDEX(Corp_value!$A$1:$EC$2998,MATCH(tbl_dmi_isin[[#This Row],[ISIN]],Corp_value!$B:$B,0),MATCH(L$2,Corp_value!$1:$1,0))="--","",INDEX(Corp_value!$A$1:$EC$2998,MATCH(tbl_dmi_isin[[#This Row],[ISIN]],Corp_value!$B:$B,0),MATCH(L$2,Corp_value!$1:$1,0))))</f>
        <v/>
      </c>
      <c r="M10" s="122" t="str">
        <f>IF(tbl_dmi_isin[[#This Row],[Index]]&gt;$A$2,"",INDEX(Corp_value!$A$1:$EC$2998,MATCH(tbl_dmi_isin[[#This Row],[ISIN]],Corp_value!$B:$B,0),MATCH(M$2,Corp_value!$1:$1,0)))</f>
        <v>CSI MTN Ltd</v>
      </c>
      <c r="N10" s="122" t="str">
        <f>IF(tbl_dmi_isin[[#This Row],[Index]]&gt;$A$2,"",IF(INDEX(Corp_value!$A$1:$EC$2998,MATCH(tbl_dmi_isin[[#This Row],[ISIN]],Corp_value!$B:$B,0),MATCH(N$2,Corp_value!$1:$1,0))="--","",INDEX(Corp_value!$A$1:$EC$2998,MATCH(tbl_dmi_isin[[#This Row],[ISIN]],Corp_value!$B:$B,0),MATCH(N$2,Corp_value!$1:$1,0))))</f>
        <v>CITIC Securities International Co Ltd</v>
      </c>
      <c r="O10" s="122" t="str">
        <f>IF(tbl_dmi_isin[[#This Row],[Index]]&gt;$A$2,"",INDEX(Corp_value!$A$1:$EC$2998,MATCH(tbl_dmi_isin[[#This Row],[ISIN]],Corp_value!$B:$B,0),MATCH(O$2,Corp_value!$1:$1,0)))</f>
        <v/>
      </c>
      <c r="P10" s="136" t="str">
        <f>IF(tbl_dmi_isin[[#This Row],[Index]]&gt;$A$2,"",TEXT(INDEX(Corp_value!$A$1:$EC$2998,MATCH(tbl_dmi_isin[[#This Row],[ISIN]],Corp_value!$B:$B,0),MATCH(P$2,Corp_value!$1:$1,0)),"yyyy/mm/dd"))</f>
        <v>2023/12/21</v>
      </c>
      <c r="Q10" s="136" t="str">
        <f>IF(tbl_dmi_isin[[#This Row],[Index]]&gt;$A$2,"",INDEX(美元债一级!$A$2:$BO$32,tbl_dmi_isin[[#This Row],[Index]]+1,MATCH(Q$2,美元债一级!$2:$2,0)))</f>
        <v>2024-03-21</v>
      </c>
      <c r="R10" s="136" t="str">
        <f>IF(tbl_dmi_isin[[#This Row],[Index]]&gt;$A$2,"",IF(TEXT(INDEX(Corp_value!$A$1:$EC$2998,MATCH(tbl_dmi_isin[[#This Row],[ISIN]],Corp_value!$B:$B,0),MATCH(R$2,Corp_value!$1:$1,0)),"yyyy/mm/dd")="--","",TEXT(INDEX(Corp_value!$A$1:$EC$2998,MATCH(tbl_dmi_isin[[#This Row],[ISIN]],Corp_value!$B:$B,0),MATCH(R$2,Corp_value!$1:$1,0)),"yyyy/mm/dd")))</f>
        <v/>
      </c>
      <c r="S10" s="122">
        <f>IF(tbl_dmi_isin[[#This Row],[Index]]&gt;$A$2,"",INDEX(Corp_value!$A$1:$EC$2998,MATCH(tbl_dmi_isin[[#This Row],[ISIN]],Corp_value!$B:$B,0),MATCH(S$2,Corp_value!$1:$1,0)))</f>
        <v>5.75</v>
      </c>
      <c r="T10" s="122" t="str">
        <f>IF(tbl_dmi_isin[[#This Row],[Index]]&gt;$A$2,"",INDEX(美元债一级!$A$2:$BO$32,tbl_dmi_isin[[#This Row],[Index]]+1,MATCH(T$2,美元债一级!$2:$2,0)))</f>
        <v>USD</v>
      </c>
      <c r="U10" s="122">
        <f>IF(tbl_dmi_isin[[#This Row],[Index]]&gt;$A$2,"",IF(INDEX(Corp_value!$A$1:$EC$2998,MATCH(tbl_dmi_isin[[#This Row],[ISIN]],Corp_value!$B:$B,0),MATCH(U$2,Corp_value!$1:$1,0))="--","",INDEX(Corp_value!$A$1:$EC$2998,MATCH(tbl_dmi_isin[[#This Row],[ISIN]],Corp_value!$B:$B,0),MATCH(U$2,Corp_value!$1:$1,0))))</f>
        <v>100</v>
      </c>
      <c r="V10" s="134">
        <f>IF(tbl_dmi_isin[[#This Row],[Index]]&gt;$A$2,"",INDEX(美元债一级!$A$2:$BO$32,tbl_dmi_isin[[#This Row],[Index]]+1,MATCH(V$2,美元债一级!$2:$2,0)))</f>
        <v>0.05</v>
      </c>
      <c r="W10" s="139" t="str">
        <f>IF(tbl_dmi_isin[[#This Row],[Index]]&gt;$A$2,"",INDEX(Corp_value!$A$1:$EC$2998,MATCH(tbl_dmi_isin[[#This Row],[ISIN]],Corp_value!$B:$B,0),MATCH(W$2,Corp_value!$1:$1,0)))</f>
        <v>600030 CH</v>
      </c>
      <c r="X10" s="139" t="str">
        <f>IF(tbl_dmi_isin[[#This Row],[Index]]&gt;$A$2,"",INDEX(Corp_value!$A$1:$EC$2998,MATCH(tbl_dmi_isin[[#This Row],[ISIN]],Corp_value!$B:$B,0),MATCH(X$2,Corp_value!$1:$1,0)))</f>
        <v>--/BBB+/--</v>
      </c>
      <c r="Y10" s="142" t="str">
        <f>IF(tbl_dmi_isin[[#This Row],[Index]]&gt;$A$2,"",INDEX(Corp_value!$A$1:$EC$2998,MATCH(tbl_dmi_isin[[#This Row],[ISIN]],Corp_value!$B:$B,0),MATCH(Y$2,Corp_value!$1:$1,0)))</f>
        <v xml:space="preserve"> </v>
      </c>
      <c r="Z10" s="142" t="str">
        <f>IF(tbl_dmi_isin[[#This Row],[Index]]&gt;$A$2,"",INDEX(Corp_value!$A$1:$EC$2998,MATCH(tbl_dmi_isin[[#This Row],[ISIN]],Corp_value!$B:$B,0),MATCH(Z$2,Corp_value!$1:$1,0)))</f>
        <v/>
      </c>
      <c r="AA10" s="80" t="e">
        <f>IF(tbl_dmi_isin[[#This Row],[定价日]]&lt;&gt;"",INDEX(#REF!,MATCH(tbl_dmi_isin[[#This Row],[ISIN]],#REF!,0)),"")</f>
        <v>#REF!</v>
      </c>
      <c r="AD10" s="121">
        <v>7</v>
      </c>
      <c r="AE10" s="144" t="s">
        <v>277</v>
      </c>
      <c r="AF10" s="144" t="e">
        <f>VLOOKUP(Table7[[#This Row],[Entity]],#REF!,MATCH('Add Stats'!AF$2,#REF!,0)-1,0)</f>
        <v>#REF!</v>
      </c>
      <c r="AG10" s="144" t="e">
        <f>VLOOKUP(Table7[[#This Row],[Entity]],#REF!,MATCH('Add Stats'!AG$2,#REF!,0)-1,0)</f>
        <v>#REF!</v>
      </c>
      <c r="AH10" s="144" t="e">
        <f>VLOOKUP(Table7[[#This Row],[Entity]],#REF!,MATCH('Add Stats'!AH$2,#REF!,0)-1,0)</f>
        <v>#REF!</v>
      </c>
      <c r="AI10" s="144" t="e">
        <f>VLOOKUP(Table7[[#This Row],[Entity]],#REF!,MATCH('Add Stats'!AI$2,#REF!,0)-1,0)</f>
        <v>#REF!</v>
      </c>
    </row>
    <row r="11" spans="1:37" s="2" customFormat="1" ht="12">
      <c r="A11" s="10">
        <v>8</v>
      </c>
      <c r="B11" s="78" t="str">
        <f>IF(tbl_dmi_isin[[#This Row],[Index]]&gt;$A$2,"",TEXT(INDEX(美元债一级!$A$2:$BO$32,tbl_dmi_isin[[#This Row],[Index]]+1,MATCH(B$2,美元债一级!$2:$2,0)),"yyyy/mm/dd"))</f>
        <v>2023/12/14</v>
      </c>
      <c r="C11" s="10" t="str">
        <f>IF(tbl_dmi_isin[[#This Row],[Index]]&gt;$A$2,"",INDEX(美元债一级!$A$2:$BO$32,tbl_dmi_isin[[#This Row],[Index]]+1,MATCH(C$2,美元债一级!$2:$2,0)))</f>
        <v>XS2734731065</v>
      </c>
      <c r="D11" s="10" t="str">
        <f>IF(tbl_dmi_isin[[#This Row],[Index]]&gt;$A$2,"",INDEX(美元债一级!$A$2:$BO$32,tbl_dmi_isin[[#This Row],[Index]]+1,MATCH(D$2,美元债一级!$2:$2,0)))</f>
        <v>成都新津城市产业发展集团有限公司</v>
      </c>
      <c r="E11" s="10" t="str">
        <f>TEXT(tbl_dmi_isin[[#This Row],[定价日]],"YYMMDD")&amp;tbl_dmi_isin[[#This Row],[ISIN]]</f>
        <v>231214XS2734731065</v>
      </c>
      <c r="F11" s="138"/>
      <c r="G11" s="19" t="str">
        <f>IF(tbl_dmi_isin[[#This Row],[Index]]&gt;$A$2,"",INDEX(Corp_value!$A$1:$EC$2998,MATCH(tbl_dmi_isin[[#This Row],[ISIN]],Corp_value!$B:$B,0),MATCH(G$2,Corp_value!$1:$1,0)))</f>
        <v>--/--/--</v>
      </c>
      <c r="H11" s="20" t="str">
        <f>IF(tbl_dmi_isin[[#This Row],[Index]]&gt;$A$2,"",INDEX(Corp_value!$A$1:$EC$2998,MATCH(tbl_dmi_isin[[#This Row],[ISIN]],Corp_value!$B:$B,0),MATCH(H$2,Corp_value!$1:$1,0)))</f>
        <v>CN</v>
      </c>
      <c r="I11" s="20" t="str">
        <f>IF(tbl_dmi_isin[[#This Row],[Index]]&gt;$A$2,"",IF(INDEX(Corp_value!$A$1:$EC$2998,MATCH(tbl_dmi_isin[[#This Row],[ISIN]],Corp_value!$B:$B,0),MATCH(I$2,Corp_value!$1:$1,0))="--","",INDEX(Corp_value!$A$1:$EC$2998,MATCH(tbl_dmi_isin[[#This Row],[ISIN]],Corp_value!$B:$B,0),MATCH(I$2,Corp_value!$1:$1,0))))</f>
        <v/>
      </c>
      <c r="J11" s="19" t="str">
        <f>IF(tbl_dmi_isin[[#This Row],[Index]]&gt;$A$2,"",INDEX(Corp_value!$A$1:$EC$2998,MATCH(tbl_dmi_isin[[#This Row],[ISIN]],Corp_value!$B:$B,0),MATCH(J$2,Corp_value!$1:$1,0)))</f>
        <v>--/--/--</v>
      </c>
      <c r="K11" s="19" t="str">
        <f>IF(tbl_dmi_isin[[#This Row],[Index]]&gt;$A$2,"",INDEX(Corp_value!$A$1:$EC$2998,MATCH(tbl_dmi_isin[[#This Row],[ISIN]],Corp_value!$B:$B,0),MATCH(K$2,Corp_value!$1:$1,0)))</f>
        <v/>
      </c>
      <c r="L11" s="19" t="str">
        <f>IF(tbl_dmi_isin[[#This Row],[Index]]&gt;$A$2,"",IF(INDEX(Corp_value!$A$1:$EC$2998,MATCH(tbl_dmi_isin[[#This Row],[ISIN]],Corp_value!$B:$B,0),MATCH(L$2,Corp_value!$1:$1,0))="--","",INDEX(Corp_value!$A$1:$EC$2998,MATCH(tbl_dmi_isin[[#This Row],[ISIN]],Corp_value!$B:$B,0),MATCH(L$2,Corp_value!$1:$1,0))))</f>
        <v/>
      </c>
      <c r="M11" s="122" t="str">
        <f>IF(tbl_dmi_isin[[#This Row],[Index]]&gt;$A$2,"",INDEX(Corp_value!$A$1:$EC$2998,MATCH(tbl_dmi_isin[[#This Row],[ISIN]],Corp_value!$B:$B,0),MATCH(M$2,Corp_value!$1:$1,0)))</f>
        <v>成都新津城市产业发展</v>
      </c>
      <c r="N11" s="122" t="str">
        <f>IF(tbl_dmi_isin[[#This Row],[Index]]&gt;$A$2,"",IF(INDEX(Corp_value!$A$1:$EC$2998,MATCH(tbl_dmi_isin[[#This Row],[ISIN]],Corp_value!$B:$B,0),MATCH(N$2,Corp_value!$1:$1,0))="--","",INDEX(Corp_value!$A$1:$EC$2998,MATCH(tbl_dmi_isin[[#This Row],[ISIN]],Corp_value!$B:$B,0),MATCH(N$2,Corp_value!$1:$1,0))))</f>
        <v/>
      </c>
      <c r="O11" s="122" t="str">
        <f>IF(tbl_dmi_isin[[#This Row],[Index]]&gt;$A$2,"",INDEX(Corp_value!$A$1:$EC$2998,MATCH(tbl_dmi_isin[[#This Row],[ISIN]],Corp_value!$B:$B,0),MATCH(O$2,Corp_value!$1:$1,0)))</f>
        <v/>
      </c>
      <c r="P11" s="136" t="str">
        <f>IF(tbl_dmi_isin[[#This Row],[Index]]&gt;$A$2,"",TEXT(INDEX(Corp_value!$A$1:$EC$2998,MATCH(tbl_dmi_isin[[#This Row],[ISIN]],Corp_value!$B:$B,0),MATCH(P$2,Corp_value!$1:$1,0)),"yyyy/mm/dd"))</f>
        <v>2023/12/19</v>
      </c>
      <c r="Q11" s="136" t="str">
        <f>IF(tbl_dmi_isin[[#This Row],[Index]]&gt;$A$2,"",INDEX(美元债一级!$A$2:$BO$32,tbl_dmi_isin[[#This Row],[Index]]+1,MATCH(Q$2,美元债一级!$2:$2,0)))</f>
        <v>2026-12-19</v>
      </c>
      <c r="R11" s="136" t="str">
        <f>IF(tbl_dmi_isin[[#This Row],[Index]]&gt;$A$2,"",IF(TEXT(INDEX(Corp_value!$A$1:$EC$2998,MATCH(tbl_dmi_isin[[#This Row],[ISIN]],Corp_value!$B:$B,0),MATCH(R$2,Corp_value!$1:$1,0)),"yyyy/mm/dd")="--","",TEXT(INDEX(Corp_value!$A$1:$EC$2998,MATCH(tbl_dmi_isin[[#This Row],[ISIN]],Corp_value!$B:$B,0),MATCH(R$2,Corp_value!$1:$1,0)),"yyyy/mm/dd")))</f>
        <v/>
      </c>
      <c r="S11" s="122">
        <f>IF(tbl_dmi_isin[[#This Row],[Index]]&gt;$A$2,"",INDEX(Corp_value!$A$1:$EC$2998,MATCH(tbl_dmi_isin[[#This Row],[ISIN]],Corp_value!$B:$B,0),MATCH(S$2,Corp_value!$1:$1,0)))</f>
        <v>7.5</v>
      </c>
      <c r="T11" s="122" t="str">
        <f>IF(tbl_dmi_isin[[#This Row],[Index]]&gt;$A$2,"",INDEX(美元债一级!$A$2:$BO$32,tbl_dmi_isin[[#This Row],[Index]]+1,MATCH(T$2,美元债一级!$2:$2,0)))</f>
        <v>USD</v>
      </c>
      <c r="U11" s="122">
        <f>IF(tbl_dmi_isin[[#This Row],[Index]]&gt;$A$2,"",IF(INDEX(Corp_value!$A$1:$EC$2998,MATCH(tbl_dmi_isin[[#This Row],[ISIN]],Corp_value!$B:$B,0),MATCH(U$2,Corp_value!$1:$1,0))="--","",INDEX(Corp_value!$A$1:$EC$2998,MATCH(tbl_dmi_isin[[#This Row],[ISIN]],Corp_value!$B:$B,0),MATCH(U$2,Corp_value!$1:$1,0))))</f>
        <v>100</v>
      </c>
      <c r="V11" s="134">
        <f>IF(tbl_dmi_isin[[#This Row],[Index]]&gt;$A$2,"",INDEX(美元债一级!$A$2:$BO$32,tbl_dmi_isin[[#This Row],[Index]]+1,MATCH(V$2,美元债一级!$2:$2,0)))</f>
        <v>0.49</v>
      </c>
      <c r="W11" s="139" t="str">
        <f>IF(tbl_dmi_isin[[#This Row],[Index]]&gt;$A$2,"",INDEX(Corp_value!$A$1:$EC$2998,MATCH(tbl_dmi_isin[[#This Row],[ISIN]],Corp_value!$B:$B,0),MATCH(W$2,Corp_value!$1:$1,0)))</f>
        <v/>
      </c>
      <c r="X11" s="139" t="str">
        <f>IF(tbl_dmi_isin[[#This Row],[Index]]&gt;$A$2,"",INDEX(Corp_value!$A$1:$EC$2998,MATCH(tbl_dmi_isin[[#This Row],[ISIN]],Corp_value!$B:$B,0),MATCH(X$2,Corp_value!$1:$1,0)))</f>
        <v/>
      </c>
      <c r="Y11" s="142" t="str">
        <f>IF(tbl_dmi_isin[[#This Row],[Index]]&gt;$A$2,"",INDEX(Corp_value!$A$1:$EC$2998,MATCH(tbl_dmi_isin[[#This Row],[ISIN]],Corp_value!$B:$B,0),MATCH(Y$2,Corp_value!$1:$1,0)))</f>
        <v xml:space="preserve"> </v>
      </c>
      <c r="Z11" s="142" t="str">
        <f>IF(tbl_dmi_isin[[#This Row],[Index]]&gt;$A$2,"",INDEX(Corp_value!$A$1:$EC$2998,MATCH(tbl_dmi_isin[[#This Row],[ISIN]],Corp_value!$B:$B,0),MATCH(Z$2,Corp_value!$1:$1,0)))</f>
        <v/>
      </c>
      <c r="AA11" s="80" t="e">
        <f>IF(tbl_dmi_isin[[#This Row],[定价日]]&lt;&gt;"",INDEX(#REF!,MATCH(tbl_dmi_isin[[#This Row],[ISIN]],#REF!,0)),"")</f>
        <v>#REF!</v>
      </c>
      <c r="AB11" s="118"/>
      <c r="AD11" s="121">
        <v>8</v>
      </c>
      <c r="AE11" s="144" t="s">
        <v>279</v>
      </c>
      <c r="AF11" s="144" t="e">
        <f>VLOOKUP(Table7[[#This Row],[Entity]],#REF!,MATCH('Add Stats'!AF$2,#REF!,0)-1,0)</f>
        <v>#REF!</v>
      </c>
      <c r="AG11" s="144" t="e">
        <f>VLOOKUP(Table7[[#This Row],[Entity]],#REF!,MATCH('Add Stats'!AG$2,#REF!,0)-1,0)</f>
        <v>#REF!</v>
      </c>
      <c r="AH11" s="144" t="e">
        <f>VLOOKUP(Table7[[#This Row],[Entity]],#REF!,MATCH('Add Stats'!AH$2,#REF!,0)-1,0)</f>
        <v>#REF!</v>
      </c>
      <c r="AI11" s="144" t="e">
        <f>VLOOKUP(Table7[[#This Row],[Entity]],#REF!,MATCH('Add Stats'!AI$2,#REF!,0)-1,0)</f>
        <v>#REF!</v>
      </c>
    </row>
    <row r="12" spans="1:37" s="2" customFormat="1" ht="12">
      <c r="A12" s="10">
        <v>9</v>
      </c>
      <c r="B12" s="78" t="str">
        <f>IF(tbl_dmi_isin[[#This Row],[Index]]&gt;$A$2,"",TEXT(INDEX(美元债一级!$A$2:$BO$32,tbl_dmi_isin[[#This Row],[Index]]+1,MATCH(B$2,美元债一级!$2:$2,0)),"yyyy/mm/dd"))</f>
        <v>2023/12/14</v>
      </c>
      <c r="C12" s="10" t="str">
        <f>IF(tbl_dmi_isin[[#This Row],[Index]]&gt;$A$2,"",INDEX(美元债一级!$A$2:$BO$32,tbl_dmi_isin[[#This Row],[Index]]+1,MATCH(C$2,美元债一级!$2:$2,0)))</f>
        <v>XS2734136182</v>
      </c>
      <c r="D12" s="10" t="str">
        <f>IF(tbl_dmi_isin[[#This Row],[Index]]&gt;$A$2,"",INDEX(美元债一级!$A$2:$BO$32,tbl_dmi_isin[[#This Row],[Index]]+1,MATCH(D$2,美元债一级!$2:$2,0)))</f>
        <v>济南天桥产业发展集团有限公司</v>
      </c>
      <c r="E12" s="10" t="str">
        <f>TEXT(tbl_dmi_isin[[#This Row],[定价日]],"YYMMDD")&amp;tbl_dmi_isin[[#This Row],[ISIN]]</f>
        <v>231214XS2734136182</v>
      </c>
      <c r="F12" s="105"/>
      <c r="G12" s="19" t="str">
        <f>IF(tbl_dmi_isin[[#This Row],[Index]]&gt;$A$2,"",INDEX(Corp_value!$A$1:$EC$2998,MATCH(tbl_dmi_isin[[#This Row],[ISIN]],Corp_value!$B:$B,0),MATCH(G$2,Corp_value!$1:$1,0)))</f>
        <v>--/--/--</v>
      </c>
      <c r="H12" s="20" t="str">
        <f>IF(tbl_dmi_isin[[#This Row],[Index]]&gt;$A$2,"",INDEX(Corp_value!$A$1:$EC$2998,MATCH(tbl_dmi_isin[[#This Row],[ISIN]],Corp_value!$B:$B,0),MATCH(H$2,Corp_value!$1:$1,0)))</f>
        <v>CN</v>
      </c>
      <c r="I12" s="20" t="str">
        <f>IF(tbl_dmi_isin[[#This Row],[Index]]&gt;$A$2,"",IF(INDEX(Corp_value!$A$1:$EC$2998,MATCH(tbl_dmi_isin[[#This Row],[ISIN]],Corp_value!$B:$B,0),MATCH(I$2,Corp_value!$1:$1,0))="--","",INDEX(Corp_value!$A$1:$EC$2998,MATCH(tbl_dmi_isin[[#This Row],[ISIN]],Corp_value!$B:$B,0),MATCH(I$2,Corp_value!$1:$1,0))))</f>
        <v/>
      </c>
      <c r="J12" s="19" t="str">
        <f>IF(tbl_dmi_isin[[#This Row],[Index]]&gt;$A$2,"",INDEX(Corp_value!$A$1:$EC$2998,MATCH(tbl_dmi_isin[[#This Row],[ISIN]],Corp_value!$B:$B,0),MATCH(J$2,Corp_value!$1:$1,0)))</f>
        <v>--/--/--</v>
      </c>
      <c r="K12" s="19" t="str">
        <f>IF(tbl_dmi_isin[[#This Row],[Index]]&gt;$A$2,"",INDEX(Corp_value!$A$1:$EC$2998,MATCH(tbl_dmi_isin[[#This Row],[ISIN]],Corp_value!$B:$B,0),MATCH(K$2,Corp_value!$1:$1,0)))</f>
        <v/>
      </c>
      <c r="L12" s="19" t="str">
        <f>IF(tbl_dmi_isin[[#This Row],[Index]]&gt;$A$2,"",IF(INDEX(Corp_value!$A$1:$EC$2998,MATCH(tbl_dmi_isin[[#This Row],[ISIN]],Corp_value!$B:$B,0),MATCH(L$2,Corp_value!$1:$1,0))="--","",INDEX(Corp_value!$A$1:$EC$2998,MATCH(tbl_dmi_isin[[#This Row],[ISIN]],Corp_value!$B:$B,0),MATCH(L$2,Corp_value!$1:$1,0))))</f>
        <v/>
      </c>
      <c r="M12" s="122" t="str">
        <f>IF(tbl_dmi_isin[[#This Row],[Index]]&gt;$A$2,"",INDEX(Corp_value!$A$1:$EC$2998,MATCH(tbl_dmi_isin[[#This Row],[ISIN]],Corp_value!$B:$B,0),MATCH(M$2,Corp_value!$1:$1,0)))</f>
        <v>济南天桥产业发展集团</v>
      </c>
      <c r="N12" s="122" t="str">
        <f>IF(tbl_dmi_isin[[#This Row],[Index]]&gt;$A$2,"",IF(INDEX(Corp_value!$A$1:$EC$2998,MATCH(tbl_dmi_isin[[#This Row],[ISIN]],Corp_value!$B:$B,0),MATCH(N$2,Corp_value!$1:$1,0))="--","",INDEX(Corp_value!$A$1:$EC$2998,MATCH(tbl_dmi_isin[[#This Row],[ISIN]],Corp_value!$B:$B,0),MATCH(N$2,Corp_value!$1:$1,0))))</f>
        <v/>
      </c>
      <c r="O12" s="122" t="str">
        <f>IF(tbl_dmi_isin[[#This Row],[Index]]&gt;$A$2,"",INDEX(Corp_value!$A$1:$EC$2998,MATCH(tbl_dmi_isin[[#This Row],[ISIN]],Corp_value!$B:$B,0),MATCH(O$2,Corp_value!$1:$1,0)))</f>
        <v/>
      </c>
      <c r="P12" s="136" t="str">
        <f>IF(tbl_dmi_isin[[#This Row],[Index]]&gt;$A$2,"",TEXT(INDEX(Corp_value!$A$1:$EC$2998,MATCH(tbl_dmi_isin[[#This Row],[ISIN]],Corp_value!$B:$B,0),MATCH(P$2,Corp_value!$1:$1,0)),"yyyy/mm/dd"))</f>
        <v>2023/12/20</v>
      </c>
      <c r="Q12" s="136" t="str">
        <f>IF(tbl_dmi_isin[[#This Row],[Index]]&gt;$A$2,"",INDEX(美元债一级!$A$2:$BO$32,tbl_dmi_isin[[#This Row],[Index]]+1,MATCH(Q$2,美元债一级!$2:$2,0)))</f>
        <v>2024-12-18</v>
      </c>
      <c r="R12" s="136" t="str">
        <f>IF(tbl_dmi_isin[[#This Row],[Index]]&gt;$A$2,"",IF(TEXT(INDEX(Corp_value!$A$1:$EC$2998,MATCH(tbl_dmi_isin[[#This Row],[ISIN]],Corp_value!$B:$B,0),MATCH(R$2,Corp_value!$1:$1,0)),"yyyy/mm/dd")="--","",TEXT(INDEX(Corp_value!$A$1:$EC$2998,MATCH(tbl_dmi_isin[[#This Row],[ISIN]],Corp_value!$B:$B,0),MATCH(R$2,Corp_value!$1:$1,0)),"yyyy/mm/dd")))</f>
        <v/>
      </c>
      <c r="S12" s="122">
        <f>IF(tbl_dmi_isin[[#This Row],[Index]]&gt;$A$2,"",INDEX(Corp_value!$A$1:$EC$2998,MATCH(tbl_dmi_isin[[#This Row],[ISIN]],Corp_value!$B:$B,0),MATCH(S$2,Corp_value!$1:$1,0)))</f>
        <v>8.5</v>
      </c>
      <c r="T12" s="122" t="str">
        <f>IF(tbl_dmi_isin[[#This Row],[Index]]&gt;$A$2,"",INDEX(美元债一级!$A$2:$BO$32,tbl_dmi_isin[[#This Row],[Index]]+1,MATCH(T$2,美元债一级!$2:$2,0)))</f>
        <v>USD</v>
      </c>
      <c r="U12" s="122">
        <f>IF(tbl_dmi_isin[[#This Row],[Index]]&gt;$A$2,"",IF(INDEX(Corp_value!$A$1:$EC$2998,MATCH(tbl_dmi_isin[[#This Row],[ISIN]],Corp_value!$B:$B,0),MATCH(U$2,Corp_value!$1:$1,0))="--","",INDEX(Corp_value!$A$1:$EC$2998,MATCH(tbl_dmi_isin[[#This Row],[ISIN]],Corp_value!$B:$B,0),MATCH(U$2,Corp_value!$1:$1,0))))</f>
        <v>100</v>
      </c>
      <c r="V12" s="134">
        <f>IF(tbl_dmi_isin[[#This Row],[Index]]&gt;$A$2,"",INDEX(美元债一级!$A$2:$BO$32,tbl_dmi_isin[[#This Row],[Index]]+1,MATCH(V$2,美元债一级!$2:$2,0)))</f>
        <v>0.67</v>
      </c>
      <c r="W12" s="139" t="str">
        <f>IF(tbl_dmi_isin[[#This Row],[Index]]&gt;$A$2,"",INDEX(Corp_value!$A$1:$EC$2998,MATCH(tbl_dmi_isin[[#This Row],[ISIN]],Corp_value!$B:$B,0),MATCH(W$2,Corp_value!$1:$1,0)))</f>
        <v/>
      </c>
      <c r="X12" s="139" t="str">
        <f>IF(tbl_dmi_isin[[#This Row],[Index]]&gt;$A$2,"",INDEX(Corp_value!$A$1:$EC$2998,MATCH(tbl_dmi_isin[[#This Row],[ISIN]],Corp_value!$B:$B,0),MATCH(X$2,Corp_value!$1:$1,0)))</f>
        <v/>
      </c>
      <c r="Y12" s="142" t="str">
        <f>IF(tbl_dmi_isin[[#This Row],[Index]]&gt;$A$2,"",INDEX(Corp_value!$A$1:$EC$2998,MATCH(tbl_dmi_isin[[#This Row],[ISIN]],Corp_value!$B:$B,0),MATCH(Y$2,Corp_value!$1:$1,0)))</f>
        <v xml:space="preserve"> </v>
      </c>
      <c r="Z12" s="142" t="str">
        <f>IF(tbl_dmi_isin[[#This Row],[Index]]&gt;$A$2,"",INDEX(Corp_value!$A$1:$EC$2998,MATCH(tbl_dmi_isin[[#This Row],[ISIN]],Corp_value!$B:$B,0),MATCH(Z$2,Corp_value!$1:$1,0)))</f>
        <v/>
      </c>
      <c r="AA12" s="80" t="e">
        <f>IF(tbl_dmi_isin[[#This Row],[定价日]]&lt;&gt;"",INDEX(#REF!,MATCH(tbl_dmi_isin[[#This Row],[ISIN]],#REF!,0)),"")</f>
        <v>#REF!</v>
      </c>
      <c r="AB12" s="118"/>
      <c r="AD12" s="121">
        <v>9</v>
      </c>
      <c r="AE12" s="144" t="s">
        <v>509</v>
      </c>
      <c r="AF12" s="144" t="e">
        <f>VLOOKUP(Table7[[#This Row],[Entity]],#REF!,MATCH('Add Stats'!AF$2,#REF!,0)-1,0)</f>
        <v>#REF!</v>
      </c>
      <c r="AG12" s="144" t="e">
        <f>VLOOKUP(Table7[[#This Row],[Entity]],#REF!,MATCH('Add Stats'!AG$2,#REF!,0)-1,0)</f>
        <v>#REF!</v>
      </c>
      <c r="AH12" s="144" t="e">
        <f>VLOOKUP(Table7[[#This Row],[Entity]],#REF!,MATCH('Add Stats'!AH$2,#REF!,0)-1,0)</f>
        <v>#REF!</v>
      </c>
      <c r="AI12" s="144" t="e">
        <f>VLOOKUP(Table7[[#This Row],[Entity]],#REF!,MATCH('Add Stats'!AI$2,#REF!,0)-1,0)</f>
        <v>#REF!</v>
      </c>
    </row>
    <row r="13" spans="1:37" s="2" customFormat="1" ht="12">
      <c r="A13" s="10">
        <v>10</v>
      </c>
      <c r="B13" s="78" t="str">
        <f>IF(tbl_dmi_isin[[#This Row],[Index]]&gt;$A$2,"",TEXT(INDEX(美元债一级!$A$2:$BO$32,tbl_dmi_isin[[#This Row],[Index]]+1,MATCH(B$2,美元债一级!$2:$2,0)),"yyyy/mm/dd"))</f>
        <v>2023/12/13</v>
      </c>
      <c r="C13" s="10" t="str">
        <f>IF(tbl_dmi_isin[[#This Row],[Index]]&gt;$A$2,"",INDEX(美元债一级!$A$2:$BO$32,tbl_dmi_isin[[#This Row],[Index]]+1,MATCH(C$2,美元债一级!$2:$2,0)))</f>
        <v>XS2728394920</v>
      </c>
      <c r="D13" s="10" t="str">
        <f>IF(tbl_dmi_isin[[#This Row],[Index]]&gt;$A$2,"",INDEX(美元债一级!$A$2:$BO$32,tbl_dmi_isin[[#This Row],[Index]]+1,MATCH(D$2,美元债一级!$2:$2,0)))</f>
        <v>洛阳国苑投资控股集团有限公司</v>
      </c>
      <c r="E13" s="10" t="str">
        <f>TEXT(tbl_dmi_isin[[#This Row],[定价日]],"YYMMDD")&amp;tbl_dmi_isin[[#This Row],[ISIN]]</f>
        <v>231213XS2728394920</v>
      </c>
      <c r="F13" s="105"/>
      <c r="G13" s="19" t="str">
        <f>IF(tbl_dmi_isin[[#This Row],[Index]]&gt;$A$2,"",INDEX(Corp_value!$A$1:$EC$2998,MATCH(tbl_dmi_isin[[#This Row],[ISIN]],Corp_value!$B:$B,0),MATCH(G$2,Corp_value!$1:$1,0)))</f>
        <v>--/--/--</v>
      </c>
      <c r="H13" s="20" t="str">
        <f>IF(tbl_dmi_isin[[#This Row],[Index]]&gt;$A$2,"",INDEX(Corp_value!$A$1:$EC$2998,MATCH(tbl_dmi_isin[[#This Row],[ISIN]],Corp_value!$B:$B,0),MATCH(H$2,Corp_value!$1:$1,0)))</f>
        <v>CN</v>
      </c>
      <c r="I13" s="20" t="str">
        <f>IF(tbl_dmi_isin[[#This Row],[Index]]&gt;$A$2,"",IF(INDEX(Corp_value!$A$1:$EC$2998,MATCH(tbl_dmi_isin[[#This Row],[ISIN]],Corp_value!$B:$B,0),MATCH(I$2,Corp_value!$1:$1,0))="--","",INDEX(Corp_value!$A$1:$EC$2998,MATCH(tbl_dmi_isin[[#This Row],[ISIN]],Corp_value!$B:$B,0),MATCH(I$2,Corp_value!$1:$1,0))))</f>
        <v/>
      </c>
      <c r="J13" s="19" t="str">
        <f>IF(tbl_dmi_isin[[#This Row],[Index]]&gt;$A$2,"",INDEX(Corp_value!$A$1:$EC$2998,MATCH(tbl_dmi_isin[[#This Row],[ISIN]],Corp_value!$B:$B,0),MATCH(J$2,Corp_value!$1:$1,0)))</f>
        <v>--/--/--</v>
      </c>
      <c r="K13" s="19" t="str">
        <f>IF(tbl_dmi_isin[[#This Row],[Index]]&gt;$A$2,"",INDEX(Corp_value!$A$1:$EC$2998,MATCH(tbl_dmi_isin[[#This Row],[ISIN]],Corp_value!$B:$B,0),MATCH(K$2,Corp_value!$1:$1,0)))</f>
        <v/>
      </c>
      <c r="L13" s="19" t="str">
        <f>IF(tbl_dmi_isin[[#This Row],[Index]]&gt;$A$2,"",IF(INDEX(Corp_value!$A$1:$EC$2998,MATCH(tbl_dmi_isin[[#This Row],[ISIN]],Corp_value!$B:$B,0),MATCH(L$2,Corp_value!$1:$1,0))="--","",INDEX(Corp_value!$A$1:$EC$2998,MATCH(tbl_dmi_isin[[#This Row],[ISIN]],Corp_value!$B:$B,0),MATCH(L$2,Corp_value!$1:$1,0))))</f>
        <v/>
      </c>
      <c r="M13" s="122" t="str">
        <f>IF(tbl_dmi_isin[[#This Row],[Index]]&gt;$A$2,"",INDEX(Corp_value!$A$1:$EC$2998,MATCH(tbl_dmi_isin[[#This Row],[ISIN]],Corp_value!$B:$B,0),MATCH(M$2,Corp_value!$1:$1,0)))</f>
        <v>洛阳国宏投资控股集团</v>
      </c>
      <c r="N13" s="122" t="str">
        <f>IF(tbl_dmi_isin[[#This Row],[Index]]&gt;$A$2,"",IF(INDEX(Corp_value!$A$1:$EC$2998,MATCH(tbl_dmi_isin[[#This Row],[ISIN]],Corp_value!$B:$B,0),MATCH(N$2,Corp_value!$1:$1,0))="--","",INDEX(Corp_value!$A$1:$EC$2998,MATCH(tbl_dmi_isin[[#This Row],[ISIN]],Corp_value!$B:$B,0),MATCH(N$2,Corp_value!$1:$1,0))))</f>
        <v/>
      </c>
      <c r="O13" s="122" t="str">
        <f>IF(tbl_dmi_isin[[#This Row],[Index]]&gt;$A$2,"",INDEX(Corp_value!$A$1:$EC$2998,MATCH(tbl_dmi_isin[[#This Row],[ISIN]],Corp_value!$B:$B,0),MATCH(O$2,Corp_value!$1:$1,0)))</f>
        <v/>
      </c>
      <c r="P13" s="136" t="str">
        <f>IF(tbl_dmi_isin[[#This Row],[Index]]&gt;$A$2,"",TEXT(INDEX(Corp_value!$A$1:$EC$2998,MATCH(tbl_dmi_isin[[#This Row],[ISIN]],Corp_value!$B:$B,0),MATCH(P$2,Corp_value!$1:$1,0)),"yyyy/mm/dd"))</f>
        <v>2023/12/15</v>
      </c>
      <c r="Q13" s="136" t="str">
        <f>IF(tbl_dmi_isin[[#This Row],[Index]]&gt;$A$2,"",INDEX(美元债一级!$A$2:$BO$32,tbl_dmi_isin[[#This Row],[Index]]+1,MATCH(Q$2,美元债一级!$2:$2,0)))</f>
        <v>2026-12-15</v>
      </c>
      <c r="R13" s="136" t="str">
        <f>IF(tbl_dmi_isin[[#This Row],[Index]]&gt;$A$2,"",IF(TEXT(INDEX(Corp_value!$A$1:$EC$2998,MATCH(tbl_dmi_isin[[#This Row],[ISIN]],Corp_value!$B:$B,0),MATCH(R$2,Corp_value!$1:$1,0)),"yyyy/mm/dd")="--","",TEXT(INDEX(Corp_value!$A$1:$EC$2998,MATCH(tbl_dmi_isin[[#This Row],[ISIN]],Corp_value!$B:$B,0),MATCH(R$2,Corp_value!$1:$1,0)),"yyyy/mm/dd")))</f>
        <v/>
      </c>
      <c r="S13" s="122">
        <f>IF(tbl_dmi_isin[[#This Row],[Index]]&gt;$A$2,"",INDEX(Corp_value!$A$1:$EC$2998,MATCH(tbl_dmi_isin[[#This Row],[ISIN]],Corp_value!$B:$B,0),MATCH(S$2,Corp_value!$1:$1,0)))</f>
        <v>7</v>
      </c>
      <c r="T13" s="122" t="str">
        <f>IF(tbl_dmi_isin[[#This Row],[Index]]&gt;$A$2,"",INDEX(美元债一级!$A$2:$BO$32,tbl_dmi_isin[[#This Row],[Index]]+1,MATCH(T$2,美元债一级!$2:$2,0)))</f>
        <v>CNY</v>
      </c>
      <c r="U13" s="122">
        <f>IF(tbl_dmi_isin[[#This Row],[Index]]&gt;$A$2,"",IF(INDEX(Corp_value!$A$1:$EC$2998,MATCH(tbl_dmi_isin[[#This Row],[ISIN]],Corp_value!$B:$B,0),MATCH(U$2,Corp_value!$1:$1,0))="--","",INDEX(Corp_value!$A$1:$EC$2998,MATCH(tbl_dmi_isin[[#This Row],[ISIN]],Corp_value!$B:$B,0),MATCH(U$2,Corp_value!$1:$1,0))))</f>
        <v>100</v>
      </c>
      <c r="V13" s="134">
        <f>IF(tbl_dmi_isin[[#This Row],[Index]]&gt;$A$2,"",INDEX(美元债一级!$A$2:$BO$32,tbl_dmi_isin[[#This Row],[Index]]+1,MATCH(V$2,美元债一级!$2:$2,0)))</f>
        <v>1.98</v>
      </c>
      <c r="W13" s="139" t="str">
        <f>IF(tbl_dmi_isin[[#This Row],[Index]]&gt;$A$2,"",INDEX(Corp_value!$A$1:$EC$2998,MATCH(tbl_dmi_isin[[#This Row],[ISIN]],Corp_value!$B:$B,0),MATCH(W$2,Corp_value!$1:$1,0)))</f>
        <v>1668284D CH</v>
      </c>
      <c r="X13" s="139" t="str">
        <f>IF(tbl_dmi_isin[[#This Row],[Index]]&gt;$A$2,"",INDEX(Corp_value!$A$1:$EC$2998,MATCH(tbl_dmi_isin[[#This Row],[ISIN]],Corp_value!$B:$B,0),MATCH(X$2,Corp_value!$1:$1,0)))</f>
        <v>--/--/--</v>
      </c>
      <c r="Y13" s="142" t="str">
        <f>IF(tbl_dmi_isin[[#This Row],[Index]]&gt;$A$2,"",INDEX(Corp_value!$A$1:$EC$2998,MATCH(tbl_dmi_isin[[#This Row],[ISIN]],Corp_value!$B:$B,0),MATCH(Y$2,Corp_value!$1:$1,0)))</f>
        <v xml:space="preserve"> </v>
      </c>
      <c r="Z13" s="142" t="str">
        <f>IF(tbl_dmi_isin[[#This Row],[Index]]&gt;$A$2,"",INDEX(Corp_value!$A$1:$EC$2998,MATCH(tbl_dmi_isin[[#This Row],[ISIN]],Corp_value!$B:$B,0),MATCH(Z$2,Corp_value!$1:$1,0)))</f>
        <v/>
      </c>
      <c r="AA13" s="80" t="e">
        <f>IF(tbl_dmi_isin[[#This Row],[定价日]]&lt;&gt;"",INDEX(#REF!,MATCH(tbl_dmi_isin[[#This Row],[ISIN]],#REF!,0)),"")</f>
        <v>#REF!</v>
      </c>
      <c r="AB13" s="118"/>
      <c r="AD13" s="121">
        <v>10</v>
      </c>
      <c r="AE13" s="144" t="s">
        <v>511</v>
      </c>
      <c r="AF13" s="144" t="e">
        <f>VLOOKUP(Table7[[#This Row],[Entity]],#REF!,MATCH('Add Stats'!AF$2,#REF!,0)-1,0)</f>
        <v>#REF!</v>
      </c>
      <c r="AG13" s="144" t="e">
        <f>VLOOKUP(Table7[[#This Row],[Entity]],#REF!,MATCH('Add Stats'!AG$2,#REF!,0)-1,0)</f>
        <v>#REF!</v>
      </c>
      <c r="AH13" s="144" t="e">
        <f>VLOOKUP(Table7[[#This Row],[Entity]],#REF!,MATCH('Add Stats'!AH$2,#REF!,0)-1,0)</f>
        <v>#REF!</v>
      </c>
      <c r="AI13" s="144" t="e">
        <f>VLOOKUP(Table7[[#This Row],[Entity]],#REF!,MATCH('Add Stats'!AI$2,#REF!,0)-1,0)</f>
        <v>#REF!</v>
      </c>
    </row>
    <row r="14" spans="1:37" s="2" customFormat="1" ht="12">
      <c r="A14" s="10">
        <v>11</v>
      </c>
      <c r="B14" s="78" t="str">
        <f>IF(tbl_dmi_isin[[#This Row],[Index]]&gt;$A$2,"",TEXT(INDEX(美元债一级!$A$2:$BO$32,tbl_dmi_isin[[#This Row],[Index]]+1,MATCH(B$2,美元债一级!$2:$2,0)),"yyyy/mm/dd"))</f>
        <v>2023/12/13</v>
      </c>
      <c r="C14" s="10" t="str">
        <f>IF(tbl_dmi_isin[[#This Row],[Index]]&gt;$A$2,"",INDEX(美元债一级!$A$2:$BO$32,tbl_dmi_isin[[#This Row],[Index]]+1,MATCH(C$2,美元债一级!$2:$2,0)))</f>
        <v>XS2735265360</v>
      </c>
      <c r="D14" s="10" t="str">
        <f>IF(tbl_dmi_isin[[#This Row],[Index]]&gt;$A$2,"",INDEX(美元债一级!$A$2:$BO$32,tbl_dmi_isin[[#This Row],[Index]]+1,MATCH(D$2,美元债一级!$2:$2,0)))</f>
        <v>济宁高新控股集团有限公司</v>
      </c>
      <c r="E14" s="10" t="str">
        <f>TEXT(tbl_dmi_isin[[#This Row],[定价日]],"YYMMDD")&amp;tbl_dmi_isin[[#This Row],[ISIN]]</f>
        <v>231213XS2735265360</v>
      </c>
      <c r="F14" s="106"/>
      <c r="G14" s="19" t="str">
        <f>IF(tbl_dmi_isin[[#This Row],[Index]]&gt;$A$2,"",INDEX(Corp_value!$A$1:$EC$2998,MATCH(tbl_dmi_isin[[#This Row],[ISIN]],Corp_value!$B:$B,0),MATCH(G$2,Corp_value!$1:$1,0)))</f>
        <v>--/--/--</v>
      </c>
      <c r="H14" s="20" t="str">
        <f>IF(tbl_dmi_isin[[#This Row],[Index]]&gt;$A$2,"",INDEX(Corp_value!$A$1:$EC$2998,MATCH(tbl_dmi_isin[[#This Row],[ISIN]],Corp_value!$B:$B,0),MATCH(H$2,Corp_value!$1:$1,0)))</f>
        <v>VG</v>
      </c>
      <c r="I14" s="20" t="str">
        <f>IF(tbl_dmi_isin[[#This Row],[Index]]&gt;$A$2,"",IF(INDEX(Corp_value!$A$1:$EC$2998,MATCH(tbl_dmi_isin[[#This Row],[ISIN]],Corp_value!$B:$B,0),MATCH(I$2,Corp_value!$1:$1,0))="--","",INDEX(Corp_value!$A$1:$EC$2998,MATCH(tbl_dmi_isin[[#This Row],[ISIN]],Corp_value!$B:$B,0),MATCH(I$2,Corp_value!$1:$1,0))))</f>
        <v/>
      </c>
      <c r="J14" s="19" t="str">
        <f>IF(tbl_dmi_isin[[#This Row],[Index]]&gt;$A$2,"",INDEX(Corp_value!$A$1:$EC$2998,MATCH(tbl_dmi_isin[[#This Row],[ISIN]],Corp_value!$B:$B,0),MATCH(J$2,Corp_value!$1:$1,0)))</f>
        <v>--/--/--</v>
      </c>
      <c r="K14" s="19" t="str">
        <f>IF(tbl_dmi_isin[[#This Row],[Index]]&gt;$A$2,"",INDEX(Corp_value!$A$1:$EC$2998,MATCH(tbl_dmi_isin[[#This Row],[ISIN]],Corp_value!$B:$B,0),MATCH(K$2,Corp_value!$1:$1,0)))</f>
        <v/>
      </c>
      <c r="L14" s="19" t="str">
        <f>IF(tbl_dmi_isin[[#This Row],[Index]]&gt;$A$2,"",IF(INDEX(Corp_value!$A$1:$EC$2998,MATCH(tbl_dmi_isin[[#This Row],[ISIN]],Corp_value!$B:$B,0),MATCH(L$2,Corp_value!$1:$1,0))="--","",INDEX(Corp_value!$A$1:$EC$2998,MATCH(tbl_dmi_isin[[#This Row],[ISIN]],Corp_value!$B:$B,0),MATCH(L$2,Corp_value!$1:$1,0))))</f>
        <v/>
      </c>
      <c r="M14" s="122" t="str">
        <f>IF(tbl_dmi_isin[[#This Row],[Index]]&gt;$A$2,"",INDEX(Corp_value!$A$1:$EC$2998,MATCH(tbl_dmi_isin[[#This Row],[ISIN]],Corp_value!$B:$B,0),MATCH(M$2,Corp_value!$1:$1,0)))</f>
        <v>IVY Technology Industry Co Ltd</v>
      </c>
      <c r="N14" s="122" t="str">
        <f>IF(tbl_dmi_isin[[#This Row],[Index]]&gt;$A$2,"",IF(INDEX(Corp_value!$A$1:$EC$2998,MATCH(tbl_dmi_isin[[#This Row],[ISIN]],Corp_value!$B:$B,0),MATCH(N$2,Corp_value!$1:$1,0))="--","",INDEX(Corp_value!$A$1:$EC$2998,MATCH(tbl_dmi_isin[[#This Row],[ISIN]],Corp_value!$B:$B,0),MATCH(N$2,Corp_value!$1:$1,0))))</f>
        <v>Jining Hi-tech Holding Group Co Ltd</v>
      </c>
      <c r="O14" s="122" t="str">
        <f>IF(tbl_dmi_isin[[#This Row],[Index]]&gt;$A$2,"",INDEX(Corp_value!$A$1:$EC$2998,MATCH(tbl_dmi_isin[[#This Row],[ISIN]],Corp_value!$B:$B,0),MATCH(O$2,Corp_value!$1:$1,0)))</f>
        <v/>
      </c>
      <c r="P14" s="137" t="str">
        <f>IF(tbl_dmi_isin[[#This Row],[Index]]&gt;$A$2,"",TEXT(INDEX(Corp_value!$A$1:$EC$2998,MATCH(tbl_dmi_isin[[#This Row],[ISIN]],Corp_value!$B:$B,0),MATCH(P$2,Corp_value!$1:$1,0)),"yyyy/mm/dd"))</f>
        <v>2023/12/21</v>
      </c>
      <c r="Q14" s="137" t="str">
        <f>IF(tbl_dmi_isin[[#This Row],[Index]]&gt;$A$2,"",INDEX(美元债一级!$A$2:$BO$32,tbl_dmi_isin[[#This Row],[Index]]+1,MATCH(Q$2,美元债一级!$2:$2,0)))</f>
        <v>2024-12-19</v>
      </c>
      <c r="R14" s="137" t="str">
        <f>IF(tbl_dmi_isin[[#This Row],[Index]]&gt;$A$2,"",IF(TEXT(INDEX(Corp_value!$A$1:$EC$2998,MATCH(tbl_dmi_isin[[#This Row],[ISIN]],Corp_value!$B:$B,0),MATCH(R$2,Corp_value!$1:$1,0)),"yyyy/mm/dd")="--","",TEXT(INDEX(Corp_value!$A$1:$EC$2998,MATCH(tbl_dmi_isin[[#This Row],[ISIN]],Corp_value!$B:$B,0),MATCH(R$2,Corp_value!$1:$1,0)),"yyyy/mm/dd")))</f>
        <v/>
      </c>
      <c r="S14" s="122">
        <f>IF(tbl_dmi_isin[[#This Row],[Index]]&gt;$A$2,"",INDEX(Corp_value!$A$1:$EC$2998,MATCH(tbl_dmi_isin[[#This Row],[ISIN]],Corp_value!$B:$B,0),MATCH(S$2,Corp_value!$1:$1,0)))</f>
        <v>7.8</v>
      </c>
      <c r="T14" s="122" t="str">
        <f>IF(tbl_dmi_isin[[#This Row],[Index]]&gt;$A$2,"",INDEX(美元债一级!$A$2:$BO$32,tbl_dmi_isin[[#This Row],[Index]]+1,MATCH(T$2,美元债一级!$2:$2,0)))</f>
        <v>CNY</v>
      </c>
      <c r="U14" s="122" t="str">
        <f>IF(tbl_dmi_isin[[#This Row],[Index]]&gt;$A$2,"",IF(INDEX(Corp_value!$A$1:$EC$2998,MATCH(tbl_dmi_isin[[#This Row],[ISIN]],Corp_value!$B:$B,0),MATCH(U$2,Corp_value!$1:$1,0))="--","",INDEX(Corp_value!$A$1:$EC$2998,MATCH(tbl_dmi_isin[[#This Row],[ISIN]],Corp_value!$B:$B,0),MATCH(U$2,Corp_value!$1:$1,0))))</f>
        <v/>
      </c>
      <c r="V14" s="134">
        <f>IF(tbl_dmi_isin[[#This Row],[Index]]&gt;$A$2,"",INDEX(美元债一级!$A$2:$BO$32,tbl_dmi_isin[[#This Row],[Index]]+1,MATCH(V$2,美元债一级!$2:$2,0)))</f>
        <v>1.2</v>
      </c>
      <c r="W14" s="139" t="str">
        <f>IF(tbl_dmi_isin[[#This Row],[Index]]&gt;$A$2,"",INDEX(Corp_value!$A$1:$EC$2998,MATCH(tbl_dmi_isin[[#This Row],[ISIN]],Corp_value!$B:$B,0),MATCH(W$2,Corp_value!$1:$1,0)))</f>
        <v>1731400D CH</v>
      </c>
      <c r="X14" s="139" t="str">
        <f>IF(tbl_dmi_isin[[#This Row],[Index]]&gt;$A$2,"",INDEX(Corp_value!$A$1:$EC$2998,MATCH(tbl_dmi_isin[[#This Row],[ISIN]],Corp_value!$B:$B,0),MATCH(X$2,Corp_value!$1:$1,0)))</f>
        <v>--/--/--</v>
      </c>
      <c r="Y14" s="142" t="str">
        <f>IF(tbl_dmi_isin[[#This Row],[Index]]&gt;$A$2,"",INDEX(Corp_value!$A$1:$EC$2998,MATCH(tbl_dmi_isin[[#This Row],[ISIN]],Corp_value!$B:$B,0),MATCH(Y$2,Corp_value!$1:$1,0)))</f>
        <v xml:space="preserve"> </v>
      </c>
      <c r="Z14" s="142" t="str">
        <f>IF(tbl_dmi_isin[[#This Row],[Index]]&gt;$A$2,"",INDEX(Corp_value!$A$1:$EC$2998,MATCH(tbl_dmi_isin[[#This Row],[ISIN]],Corp_value!$B:$B,0),MATCH(Z$2,Corp_value!$1:$1,0)))</f>
        <v/>
      </c>
      <c r="AA14" s="80" t="e">
        <f>IF(tbl_dmi_isin[[#This Row],[定价日]]&lt;&gt;"",INDEX(#REF!,MATCH(tbl_dmi_isin[[#This Row],[ISIN]],#REF!,0)),"")</f>
        <v>#REF!</v>
      </c>
      <c r="AB14" s="118"/>
      <c r="AD14" s="121">
        <v>11</v>
      </c>
      <c r="AE14" s="144" t="s">
        <v>513</v>
      </c>
      <c r="AF14" s="144" t="e">
        <f>VLOOKUP(Table7[[#This Row],[Entity]],#REF!,MATCH('Add Stats'!AF$2,#REF!,0)-1,0)</f>
        <v>#REF!</v>
      </c>
      <c r="AG14" s="144" t="e">
        <f>VLOOKUP(Table7[[#This Row],[Entity]],#REF!,MATCH('Add Stats'!AG$2,#REF!,0)-1,0)</f>
        <v>#REF!</v>
      </c>
      <c r="AH14" s="144" t="e">
        <f>VLOOKUP(Table7[[#This Row],[Entity]],#REF!,MATCH('Add Stats'!AH$2,#REF!,0)-1,0)</f>
        <v>#REF!</v>
      </c>
      <c r="AI14" s="144" t="e">
        <f>VLOOKUP(Table7[[#This Row],[Entity]],#REF!,MATCH('Add Stats'!AI$2,#REF!,0)-1,0)</f>
        <v>#REF!</v>
      </c>
    </row>
    <row r="15" spans="1:37" s="2" customFormat="1" ht="12">
      <c r="A15" s="10">
        <v>12</v>
      </c>
      <c r="B15" s="78" t="str">
        <f>IF(tbl_dmi_isin[[#This Row],[Index]]&gt;$A$2,"",TEXT(INDEX(美元债一级!$A$2:$BO$32,tbl_dmi_isin[[#This Row],[Index]]+1,MATCH(B$2,美元债一级!$2:$2,0)),"yyyy/mm/dd"))</f>
        <v>2023/12/12</v>
      </c>
      <c r="C15" s="10" t="str">
        <f>IF(tbl_dmi_isin[[#This Row],[Index]]&gt;$A$2,"",INDEX(美元债一级!$A$2:$BO$32,tbl_dmi_isin[[#This Row],[Index]]+1,MATCH(C$2,美元债一级!$2:$2,0)))</f>
        <v>BBG01KJMCSC7</v>
      </c>
      <c r="D15" s="10" t="str">
        <f>IF(tbl_dmi_isin[[#This Row],[Index]]&gt;$A$2,"",INDEX(美元债一级!$A$2:$BO$32,tbl_dmi_isin[[#This Row],[Index]]+1,MATCH(D$2,美元债一级!$2:$2,0)))</f>
        <v>中国进出口银行</v>
      </c>
      <c r="E15" s="10" t="str">
        <f>TEXT(tbl_dmi_isin[[#This Row],[定价日]],"YYMMDD")&amp;tbl_dmi_isin[[#This Row],[ISIN]]</f>
        <v>231212BBG01KJMCSC7</v>
      </c>
      <c r="F15" s="105"/>
      <c r="G15" s="19" t="str">
        <f>IF(tbl_dmi_isin[[#This Row],[Index]]&gt;$A$2,"",INDEX(Corp_value!$A$1:$EC$2998,MATCH(tbl_dmi_isin[[#This Row],[ISIN]],Corp_value!$B:$B,0),MATCH(G$2,Corp_value!$1:$1,0)))</f>
        <v>--/--/--</v>
      </c>
      <c r="H15" s="20" t="str">
        <f>IF(tbl_dmi_isin[[#This Row],[Index]]&gt;$A$2,"",INDEX(Corp_value!$A$1:$EC$2998,MATCH(tbl_dmi_isin[[#This Row],[ISIN]],Corp_value!$B:$B,0),MATCH(H$2,Corp_value!$1:$1,0)))</f>
        <v>CN</v>
      </c>
      <c r="I15" s="20" t="str">
        <f>IF(tbl_dmi_isin[[#This Row],[Index]]&gt;$A$2,"",IF(INDEX(Corp_value!$A$1:$EC$2998,MATCH(tbl_dmi_isin[[#This Row],[ISIN]],Corp_value!$B:$B,0),MATCH(I$2,Corp_value!$1:$1,0))="--","",INDEX(Corp_value!$A$1:$EC$2998,MATCH(tbl_dmi_isin[[#This Row],[ISIN]],Corp_value!$B:$B,0),MATCH(I$2,Corp_value!$1:$1,0))))</f>
        <v/>
      </c>
      <c r="J15" s="19" t="str">
        <f>IF(tbl_dmi_isin[[#This Row],[Index]]&gt;$A$2,"",INDEX(Corp_value!$A$1:$EC$2998,MATCH(tbl_dmi_isin[[#This Row],[ISIN]],Corp_value!$B:$B,0),MATCH(J$2,Corp_value!$1:$1,0)))</f>
        <v>--/A+/A+u</v>
      </c>
      <c r="K15" s="19" t="str">
        <f>IF(tbl_dmi_isin[[#This Row],[Index]]&gt;$A$2,"",INDEX(Corp_value!$A$1:$EC$2998,MATCH(tbl_dmi_isin[[#This Row],[ISIN]],Corp_value!$B:$B,0),MATCH(K$2,Corp_value!$1:$1,0)))</f>
        <v/>
      </c>
      <c r="L15" s="19" t="str">
        <f>IF(tbl_dmi_isin[[#This Row],[Index]]&gt;$A$2,"",IF(INDEX(Corp_value!$A$1:$EC$2998,MATCH(tbl_dmi_isin[[#This Row],[ISIN]],Corp_value!$B:$B,0),MATCH(L$2,Corp_value!$1:$1,0))="--","",INDEX(Corp_value!$A$1:$EC$2998,MATCH(tbl_dmi_isin[[#This Row],[ISIN]],Corp_value!$B:$B,0),MATCH(L$2,Corp_value!$1:$1,0))))</f>
        <v/>
      </c>
      <c r="M15" s="122" t="str">
        <f>IF(tbl_dmi_isin[[#This Row],[Index]]&gt;$A$2,"",INDEX(Corp_value!$A$1:$EC$2998,MATCH(tbl_dmi_isin[[#This Row],[ISIN]],Corp_value!$B:$B,0),MATCH(M$2,Corp_value!$1:$1,0)))</f>
        <v>中国进出口银行</v>
      </c>
      <c r="N15" s="122" t="str">
        <f>IF(tbl_dmi_isin[[#This Row],[Index]]&gt;$A$2,"",IF(INDEX(Corp_value!$A$1:$EC$2998,MATCH(tbl_dmi_isin[[#This Row],[ISIN]],Corp_value!$B:$B,0),MATCH(N$2,Corp_value!$1:$1,0))="--","",INDEX(Corp_value!$A$1:$EC$2998,MATCH(tbl_dmi_isin[[#This Row],[ISIN]],Corp_value!$B:$B,0),MATCH(N$2,Corp_value!$1:$1,0))))</f>
        <v/>
      </c>
      <c r="O15" s="122" t="str">
        <f>IF(tbl_dmi_isin[[#This Row],[Index]]&gt;$A$2,"",INDEX(Corp_value!$A$1:$EC$2998,MATCH(tbl_dmi_isin[[#This Row],[ISIN]],Corp_value!$B:$B,0),MATCH(O$2,Corp_value!$1:$1,0)))</f>
        <v/>
      </c>
      <c r="P15" s="136" t="str">
        <f>IF(tbl_dmi_isin[[#This Row],[Index]]&gt;$A$2,"",TEXT(INDEX(Corp_value!$A$1:$EC$2998,MATCH(tbl_dmi_isin[[#This Row],[ISIN]],Corp_value!$B:$B,0),MATCH(P$2,Corp_value!$1:$1,0)),"yyyy/mm/dd"))</f>
        <v>2023/12/21</v>
      </c>
      <c r="Q15" s="136" t="str">
        <f>IF(tbl_dmi_isin[[#This Row],[Index]]&gt;$A$2,"",INDEX(美元债一级!$A$2:$BO$32,tbl_dmi_isin[[#This Row],[Index]]+1,MATCH(Q$2,美元债一级!$2:$2,0)))</f>
        <v>2024-12-20</v>
      </c>
      <c r="R15" s="136" t="str">
        <f>IF(tbl_dmi_isin[[#This Row],[Index]]&gt;$A$2,"",IF(TEXT(INDEX(Corp_value!$A$1:$EC$2998,MATCH(tbl_dmi_isin[[#This Row],[ISIN]],Corp_value!$B:$B,0),MATCH(R$2,Corp_value!$1:$1,0)),"yyyy/mm/dd")="--","",TEXT(INDEX(Corp_value!$A$1:$EC$2998,MATCH(tbl_dmi_isin[[#This Row],[ISIN]],Corp_value!$B:$B,0),MATCH(R$2,Corp_value!$1:$1,0)),"yyyy/mm/dd")))</f>
        <v/>
      </c>
      <c r="S15" s="122">
        <f>IF(tbl_dmi_isin[[#This Row],[Index]]&gt;$A$2,"",INDEX(Corp_value!$A$1:$EC$2998,MATCH(tbl_dmi_isin[[#This Row],[ISIN]],Corp_value!$B:$B,0),MATCH(S$2,Corp_value!$1:$1,0)))</f>
        <v>2.9</v>
      </c>
      <c r="T15" s="122" t="str">
        <f>IF(tbl_dmi_isin[[#This Row],[Index]]&gt;$A$2,"",INDEX(美元债一级!$A$2:$BO$32,tbl_dmi_isin[[#This Row],[Index]]+1,MATCH(T$2,美元债一级!$2:$2,0)))</f>
        <v>CNY</v>
      </c>
      <c r="U15" s="122">
        <f>IF(tbl_dmi_isin[[#This Row],[Index]]&gt;$A$2,"",IF(INDEX(Corp_value!$A$1:$EC$2998,MATCH(tbl_dmi_isin[[#This Row],[ISIN]],Corp_value!$B:$B,0),MATCH(U$2,Corp_value!$1:$1,0))="--","",INDEX(Corp_value!$A$1:$EC$2998,MATCH(tbl_dmi_isin[[#This Row],[ISIN]],Corp_value!$B:$B,0),MATCH(U$2,Corp_value!$1:$1,0))))</f>
        <v>100</v>
      </c>
      <c r="V15" s="134">
        <f>IF(tbl_dmi_isin[[#This Row],[Index]]&gt;$A$2,"",INDEX(美元债一级!$A$2:$BO$32,tbl_dmi_isin[[#This Row],[Index]]+1,MATCH(V$2,美元债一级!$2:$2,0)))</f>
        <v>3</v>
      </c>
      <c r="W15" s="139" t="str">
        <f>IF(tbl_dmi_isin[[#This Row],[Index]]&gt;$A$2,"",INDEX(Corp_value!$A$1:$EC$2998,MATCH(tbl_dmi_isin[[#This Row],[ISIN]],Corp_value!$B:$B,0),MATCH(W$2,Corp_value!$1:$1,0)))</f>
        <v>EIBCZ CH</v>
      </c>
      <c r="X15" s="139" t="str">
        <f>IF(tbl_dmi_isin[[#This Row],[Index]]&gt;$A$2,"",INDEX(Corp_value!$A$1:$EC$2998,MATCH(tbl_dmi_isin[[#This Row],[ISIN]],Corp_value!$B:$B,0),MATCH(X$2,Corp_value!$1:$1,0)))</f>
        <v>--/A+/A+u</v>
      </c>
      <c r="Y15" s="142" t="str">
        <f>IF(tbl_dmi_isin[[#This Row],[Index]]&gt;$A$2,"",INDEX(Corp_value!$A$1:$EC$2998,MATCH(tbl_dmi_isin[[#This Row],[ISIN]],Corp_value!$B:$B,0),MATCH(Y$2,Corp_value!$1:$1,0)))</f>
        <v xml:space="preserve"> </v>
      </c>
      <c r="Z15" s="142" t="str">
        <f>IF(tbl_dmi_isin[[#This Row],[Index]]&gt;$A$2,"",INDEX(Corp_value!$A$1:$EC$2998,MATCH(tbl_dmi_isin[[#This Row],[ISIN]],Corp_value!$B:$B,0),MATCH(Z$2,Corp_value!$1:$1,0)))</f>
        <v/>
      </c>
      <c r="AA15" s="80" t="e">
        <f>IF(tbl_dmi_isin[[#This Row],[定价日]]&lt;&gt;"",INDEX(#REF!,MATCH(tbl_dmi_isin[[#This Row],[ISIN]],#REF!,0)),"")</f>
        <v>#REF!</v>
      </c>
      <c r="AB15" s="118"/>
      <c r="AD15" s="121">
        <v>12</v>
      </c>
      <c r="AE15" s="144" t="s">
        <v>515</v>
      </c>
      <c r="AF15" s="144" t="e">
        <f>VLOOKUP(Table7[[#This Row],[Entity]],#REF!,MATCH('Add Stats'!AF$2,#REF!,0)-1,0)</f>
        <v>#REF!</v>
      </c>
      <c r="AG15" s="144" t="e">
        <f>VLOOKUP(Table7[[#This Row],[Entity]],#REF!,MATCH('Add Stats'!AG$2,#REF!,0)-1,0)</f>
        <v>#REF!</v>
      </c>
      <c r="AH15" s="144" t="e">
        <f>VLOOKUP(Table7[[#This Row],[Entity]],#REF!,MATCH('Add Stats'!AH$2,#REF!,0)-1,0)</f>
        <v>#REF!</v>
      </c>
      <c r="AI15" s="144" t="e">
        <f>VLOOKUP(Table7[[#This Row],[Entity]],#REF!,MATCH('Add Stats'!AI$2,#REF!,0)-1,0)</f>
        <v>#REF!</v>
      </c>
    </row>
    <row r="16" spans="1:37" s="2" customFormat="1" ht="12">
      <c r="A16" s="10">
        <v>13</v>
      </c>
      <c r="B16" s="78" t="str">
        <f>IF(tbl_dmi_isin[[#This Row],[Index]]&gt;$A$2,"",TEXT(INDEX(美元债一级!$A$2:$BO$32,tbl_dmi_isin[[#This Row],[Index]]+1,MATCH(B$2,美元债一级!$2:$2,0)),"yyyy/mm/dd"))</f>
        <v>2023/12/12</v>
      </c>
      <c r="C16" s="10" t="str">
        <f>IF(tbl_dmi_isin[[#This Row],[Index]]&gt;$A$2,"",INDEX(美元债一级!$A$2:$BO$32,tbl_dmi_isin[[#This Row],[Index]]+1,MATCH(C$2,美元债一级!$2:$2,0)))</f>
        <v>XS2735272572</v>
      </c>
      <c r="D16" s="10" t="str">
        <f>IF(tbl_dmi_isin[[#This Row],[Index]]&gt;$A$2,"",INDEX(美元债一级!$A$2:$BO$32,tbl_dmi_isin[[#This Row],[Index]]+1,MATCH(D$2,美元债一级!$2:$2,0)))</f>
        <v>广发控股(香港)有限公司</v>
      </c>
      <c r="E16" s="10" t="str">
        <f>TEXT(tbl_dmi_isin[[#This Row],[定价日]],"YYMMDD")&amp;tbl_dmi_isin[[#This Row],[ISIN]]</f>
        <v>231212XS2735272572</v>
      </c>
      <c r="F16" s="105"/>
      <c r="G16" s="19" t="str">
        <f>IF(tbl_dmi_isin[[#This Row],[Index]]&gt;$A$2,"",INDEX(Corp_value!$A$1:$EC$2998,MATCH(tbl_dmi_isin[[#This Row],[ISIN]],Corp_value!$B:$B,0),MATCH(G$2,Corp_value!$1:$1,0)))</f>
        <v>--/--/--</v>
      </c>
      <c r="H16" s="20" t="str">
        <f>IF(tbl_dmi_isin[[#This Row],[Index]]&gt;$A$2,"",INDEX(Corp_value!$A$1:$EC$2998,MATCH(tbl_dmi_isin[[#This Row],[ISIN]],Corp_value!$B:$B,0),MATCH(H$2,Corp_value!$1:$1,0)))</f>
        <v>HK</v>
      </c>
      <c r="I16" s="20" t="str">
        <f>IF(tbl_dmi_isin[[#This Row],[Index]]&gt;$A$2,"",IF(INDEX(Corp_value!$A$1:$EC$2998,MATCH(tbl_dmi_isin[[#This Row],[ISIN]],Corp_value!$B:$B,0),MATCH(I$2,Corp_value!$1:$1,0))="--","",INDEX(Corp_value!$A$1:$EC$2998,MATCH(tbl_dmi_isin[[#This Row],[ISIN]],Corp_value!$B:$B,0),MATCH(I$2,Corp_value!$1:$1,0))))</f>
        <v/>
      </c>
      <c r="J16" s="19" t="str">
        <f>IF(tbl_dmi_isin[[#This Row],[Index]]&gt;$A$2,"",INDEX(Corp_value!$A$1:$EC$2998,MATCH(tbl_dmi_isin[[#This Row],[ISIN]],Corp_value!$B:$B,0),MATCH(J$2,Corp_value!$1:$1,0)))</f>
        <v>--/BBB/--</v>
      </c>
      <c r="K16" s="19" t="str">
        <f>IF(tbl_dmi_isin[[#This Row],[Index]]&gt;$A$2,"",INDEX(Corp_value!$A$1:$EC$2998,MATCH(tbl_dmi_isin[[#This Row],[ISIN]],Corp_value!$B:$B,0),MATCH(K$2,Corp_value!$1:$1,0)))</f>
        <v/>
      </c>
      <c r="L16" s="19" t="str">
        <f>IF(tbl_dmi_isin[[#This Row],[Index]]&gt;$A$2,"",IF(INDEX(Corp_value!$A$1:$EC$2998,MATCH(tbl_dmi_isin[[#This Row],[ISIN]],Corp_value!$B:$B,0),MATCH(L$2,Corp_value!$1:$1,0))="--","",INDEX(Corp_value!$A$1:$EC$2998,MATCH(tbl_dmi_isin[[#This Row],[ISIN]],Corp_value!$B:$B,0),MATCH(L$2,Corp_value!$1:$1,0))))</f>
        <v/>
      </c>
      <c r="M16" s="122" t="str">
        <f>IF(tbl_dmi_isin[[#This Row],[Index]]&gt;$A$2,"",INDEX(Corp_value!$A$1:$EC$2998,MATCH(tbl_dmi_isin[[#This Row],[ISIN]],Corp_value!$B:$B,0),MATCH(M$2,Corp_value!$1:$1,0)))</f>
        <v>广发全球资本有限公司</v>
      </c>
      <c r="N16" s="122" t="str">
        <f>IF(tbl_dmi_isin[[#This Row],[Index]]&gt;$A$2,"",IF(INDEX(Corp_value!$A$1:$EC$2998,MATCH(tbl_dmi_isin[[#This Row],[ISIN]],Corp_value!$B:$B,0),MATCH(N$2,Corp_value!$1:$1,0))="--","",INDEX(Corp_value!$A$1:$EC$2998,MATCH(tbl_dmi_isin[[#This Row],[ISIN]],Corp_value!$B:$B,0),MATCH(N$2,Corp_value!$1:$1,0))))</f>
        <v>GF Holdings Hong Kong Corp Ltd</v>
      </c>
      <c r="O16" s="122" t="str">
        <f>IF(tbl_dmi_isin[[#This Row],[Index]]&gt;$A$2,"",INDEX(Corp_value!$A$1:$EC$2998,MATCH(tbl_dmi_isin[[#This Row],[ISIN]],Corp_value!$B:$B,0),MATCH(O$2,Corp_value!$1:$1,0)))</f>
        <v/>
      </c>
      <c r="P16" s="136" t="str">
        <f>IF(tbl_dmi_isin[[#This Row],[Index]]&gt;$A$2,"",TEXT(INDEX(Corp_value!$A$1:$EC$2998,MATCH(tbl_dmi_isin[[#This Row],[ISIN]],Corp_value!$B:$B,0),MATCH(P$2,Corp_value!$1:$1,0)),"yyyy/mm/dd"))</f>
        <v>2023/12/15</v>
      </c>
      <c r="Q16" s="136" t="str">
        <f>IF(tbl_dmi_isin[[#This Row],[Index]]&gt;$A$2,"",INDEX(美元债一级!$A$2:$BO$32,tbl_dmi_isin[[#This Row],[Index]]+1,MATCH(Q$2,美元债一级!$2:$2,0)))</f>
        <v>2024-03-15</v>
      </c>
      <c r="R16" s="136" t="str">
        <f>IF(tbl_dmi_isin[[#This Row],[Index]]&gt;$A$2,"",IF(TEXT(INDEX(Corp_value!$A$1:$EC$2998,MATCH(tbl_dmi_isin[[#This Row],[ISIN]],Corp_value!$B:$B,0),MATCH(R$2,Corp_value!$1:$1,0)),"yyyy/mm/dd")="--","",TEXT(INDEX(Corp_value!$A$1:$EC$2998,MATCH(tbl_dmi_isin[[#This Row],[ISIN]],Corp_value!$B:$B,0),MATCH(R$2,Corp_value!$1:$1,0)),"yyyy/mm/dd")))</f>
        <v/>
      </c>
      <c r="S16" s="122">
        <f>IF(tbl_dmi_isin[[#This Row],[Index]]&gt;$A$2,"",INDEX(Corp_value!$A$1:$EC$2998,MATCH(tbl_dmi_isin[[#This Row],[ISIN]],Corp_value!$B:$B,0),MATCH(S$2,Corp_value!$1:$1,0)))</f>
        <v>5.8</v>
      </c>
      <c r="T16" s="122" t="str">
        <f>IF(tbl_dmi_isin[[#This Row],[Index]]&gt;$A$2,"",INDEX(美元债一级!$A$2:$BO$32,tbl_dmi_isin[[#This Row],[Index]]+1,MATCH(T$2,美元债一级!$2:$2,0)))</f>
        <v>USD</v>
      </c>
      <c r="U16" s="122">
        <f>IF(tbl_dmi_isin[[#This Row],[Index]]&gt;$A$2,"",IF(INDEX(Corp_value!$A$1:$EC$2998,MATCH(tbl_dmi_isin[[#This Row],[ISIN]],Corp_value!$B:$B,0),MATCH(U$2,Corp_value!$1:$1,0))="--","",INDEX(Corp_value!$A$1:$EC$2998,MATCH(tbl_dmi_isin[[#This Row],[ISIN]],Corp_value!$B:$B,0),MATCH(U$2,Corp_value!$1:$1,0))))</f>
        <v>100</v>
      </c>
      <c r="V16" s="134">
        <f>IF(tbl_dmi_isin[[#This Row],[Index]]&gt;$A$2,"",INDEX(美元债一级!$A$2:$BO$32,tbl_dmi_isin[[#This Row],[Index]]+1,MATCH(V$2,美元债一级!$2:$2,0)))</f>
        <v>2.5000000000000001E-2</v>
      </c>
      <c r="W16" s="139" t="str">
        <f>IF(tbl_dmi_isin[[#This Row],[Index]]&gt;$A$2,"",INDEX(Corp_value!$A$1:$EC$2998,MATCH(tbl_dmi_isin[[#This Row],[ISIN]],Corp_value!$B:$B,0),MATCH(W$2,Corp_value!$1:$1,0)))</f>
        <v>000776 CH</v>
      </c>
      <c r="X16" s="139" t="str">
        <f>IF(tbl_dmi_isin[[#This Row],[Index]]&gt;$A$2,"",INDEX(Corp_value!$A$1:$EC$2998,MATCH(tbl_dmi_isin[[#This Row],[ISIN]],Corp_value!$B:$B,0),MATCH(X$2,Corp_value!$1:$1,0)))</f>
        <v>--/BBB/BBB</v>
      </c>
      <c r="Y16" s="142" t="str">
        <f>IF(tbl_dmi_isin[[#This Row],[Index]]&gt;$A$2,"",INDEX(Corp_value!$A$1:$EC$2998,MATCH(tbl_dmi_isin[[#This Row],[ISIN]],Corp_value!$B:$B,0),MATCH(Y$2,Corp_value!$1:$1,0)))</f>
        <v xml:space="preserve"> </v>
      </c>
      <c r="Z16" s="142" t="str">
        <f>IF(tbl_dmi_isin[[#This Row],[Index]]&gt;$A$2,"",INDEX(Corp_value!$A$1:$EC$2998,MATCH(tbl_dmi_isin[[#This Row],[ISIN]],Corp_value!$B:$B,0),MATCH(Z$2,Corp_value!$1:$1,0)))</f>
        <v/>
      </c>
      <c r="AA16" s="80" t="e">
        <f>IF(tbl_dmi_isin[[#This Row],[定价日]]&lt;&gt;"",INDEX(#REF!,MATCH(tbl_dmi_isin[[#This Row],[ISIN]],#REF!,0)),"")</f>
        <v>#REF!</v>
      </c>
      <c r="AB16" s="118"/>
      <c r="AD16" s="121">
        <v>13</v>
      </c>
      <c r="AE16" s="144" t="s">
        <v>517</v>
      </c>
      <c r="AF16" s="144" t="e">
        <f>VLOOKUP(Table7[[#This Row],[Entity]],#REF!,MATCH('Add Stats'!AF$2,#REF!,0)-1,0)</f>
        <v>#REF!</v>
      </c>
      <c r="AG16" s="144" t="e">
        <f>VLOOKUP(Table7[[#This Row],[Entity]],#REF!,MATCH('Add Stats'!AG$2,#REF!,0)-1,0)</f>
        <v>#REF!</v>
      </c>
      <c r="AH16" s="144" t="e">
        <f>VLOOKUP(Table7[[#This Row],[Entity]],#REF!,MATCH('Add Stats'!AH$2,#REF!,0)-1,0)</f>
        <v>#REF!</v>
      </c>
      <c r="AI16" s="144" t="e">
        <f>VLOOKUP(Table7[[#This Row],[Entity]],#REF!,MATCH('Add Stats'!AI$2,#REF!,0)-1,0)</f>
        <v>#REF!</v>
      </c>
    </row>
    <row r="17" spans="1:35" s="2" customFormat="1" ht="12">
      <c r="A17" s="10">
        <v>14</v>
      </c>
      <c r="B17" s="78" t="str">
        <f>IF(tbl_dmi_isin[[#This Row],[Index]]&gt;$A$2,"",TEXT(INDEX(美元债一级!$A$2:$BO$32,tbl_dmi_isin[[#This Row],[Index]]+1,MATCH(B$2,美元债一级!$2:$2,0)),"yyyy/mm/dd"))</f>
        <v>2023/12/12</v>
      </c>
      <c r="C17" s="10" t="str">
        <f>IF(tbl_dmi_isin[[#This Row],[Index]]&gt;$A$2,"",INDEX(美元债一级!$A$2:$BO$32,tbl_dmi_isin[[#This Row],[Index]]+1,MATCH(C$2,美元债一级!$2:$2,0)))</f>
        <v>XS2735284585</v>
      </c>
      <c r="D17" s="10" t="str">
        <f>IF(tbl_dmi_isin[[#This Row],[Index]]&gt;$A$2,"",INDEX(美元债一级!$A$2:$BO$32,tbl_dmi_isin[[#This Row],[Index]]+1,MATCH(D$2,美元债一级!$2:$2,0)))</f>
        <v>山东正方控股集团有限公司</v>
      </c>
      <c r="E17" s="10" t="str">
        <f>TEXT(tbl_dmi_isin[[#This Row],[定价日]],"YYMMDD")&amp;tbl_dmi_isin[[#This Row],[ISIN]]</f>
        <v>231212XS2735284585</v>
      </c>
      <c r="F17" s="138"/>
      <c r="G17" s="19" t="str">
        <f>IF(tbl_dmi_isin[[#This Row],[Index]]&gt;$A$2,"",INDEX(Corp_value!$A$1:$EC$2998,MATCH(tbl_dmi_isin[[#This Row],[ISIN]],Corp_value!$B:$B,0),MATCH(G$2,Corp_value!$1:$1,0)))</f>
        <v>--/--/--</v>
      </c>
      <c r="H17" s="20" t="str">
        <f>IF(tbl_dmi_isin[[#This Row],[Index]]&gt;$A$2,"",INDEX(Corp_value!$A$1:$EC$2998,MATCH(tbl_dmi_isin[[#This Row],[ISIN]],Corp_value!$B:$B,0),MATCH(H$2,Corp_value!$1:$1,0)))</f>
        <v>CN</v>
      </c>
      <c r="I17" s="20" t="str">
        <f>IF(tbl_dmi_isin[[#This Row],[Index]]&gt;$A$2,"",IF(INDEX(Corp_value!$A$1:$EC$2998,MATCH(tbl_dmi_isin[[#This Row],[ISIN]],Corp_value!$B:$B,0),MATCH(I$2,Corp_value!$1:$1,0))="--","",INDEX(Corp_value!$A$1:$EC$2998,MATCH(tbl_dmi_isin[[#This Row],[ISIN]],Corp_value!$B:$B,0),MATCH(I$2,Corp_value!$1:$1,0))))</f>
        <v/>
      </c>
      <c r="J17" s="19" t="str">
        <f>IF(tbl_dmi_isin[[#This Row],[Index]]&gt;$A$2,"",INDEX(Corp_value!$A$1:$EC$2998,MATCH(tbl_dmi_isin[[#This Row],[ISIN]],Corp_value!$B:$B,0),MATCH(J$2,Corp_value!$1:$1,0)))</f>
        <v>--/--/--</v>
      </c>
      <c r="K17" s="19" t="str">
        <f>IF(tbl_dmi_isin[[#This Row],[Index]]&gt;$A$2,"",INDEX(Corp_value!$A$1:$EC$2998,MATCH(tbl_dmi_isin[[#This Row],[ISIN]],Corp_value!$B:$B,0),MATCH(K$2,Corp_value!$1:$1,0)))</f>
        <v/>
      </c>
      <c r="L17" s="19" t="str">
        <f>IF(tbl_dmi_isin[[#This Row],[Index]]&gt;$A$2,"",IF(INDEX(Corp_value!$A$1:$EC$2998,MATCH(tbl_dmi_isin[[#This Row],[ISIN]],Corp_value!$B:$B,0),MATCH(L$2,Corp_value!$1:$1,0))="--","",INDEX(Corp_value!$A$1:$EC$2998,MATCH(tbl_dmi_isin[[#This Row],[ISIN]],Corp_value!$B:$B,0),MATCH(L$2,Corp_value!$1:$1,0))))</f>
        <v/>
      </c>
      <c r="M17" s="122" t="str">
        <f>IF(tbl_dmi_isin[[#This Row],[Index]]&gt;$A$2,"",INDEX(Corp_value!$A$1:$EC$2998,MATCH(tbl_dmi_isin[[#This Row],[ISIN]],Corp_value!$B:$B,0),MATCH(M$2,Corp_value!$1:$1,0)))</f>
        <v>山东正方控股集团有限</v>
      </c>
      <c r="N17" s="122" t="str">
        <f>IF(tbl_dmi_isin[[#This Row],[Index]]&gt;$A$2,"",IF(INDEX(Corp_value!$A$1:$EC$2998,MATCH(tbl_dmi_isin[[#This Row],[ISIN]],Corp_value!$B:$B,0),MATCH(N$2,Corp_value!$1:$1,0))="--","",INDEX(Corp_value!$A$1:$EC$2998,MATCH(tbl_dmi_isin[[#This Row],[ISIN]],Corp_value!$B:$B,0),MATCH(N$2,Corp_value!$1:$1,0))))</f>
        <v/>
      </c>
      <c r="O17" s="122" t="str">
        <f>IF(tbl_dmi_isin[[#This Row],[Index]]&gt;$A$2,"",INDEX(Corp_value!$A$1:$EC$2998,MATCH(tbl_dmi_isin[[#This Row],[ISIN]],Corp_value!$B:$B,0),MATCH(O$2,Corp_value!$1:$1,0)))</f>
        <v/>
      </c>
      <c r="P17" s="136" t="str">
        <f>IF(tbl_dmi_isin[[#This Row],[Index]]&gt;$A$2,"",TEXT(INDEX(Corp_value!$A$1:$EC$2998,MATCH(tbl_dmi_isin[[#This Row],[ISIN]],Corp_value!$B:$B,0),MATCH(P$2,Corp_value!$1:$1,0)),"yyyy/mm/dd"))</f>
        <v>2023/12/15</v>
      </c>
      <c r="Q17" s="136" t="str">
        <f>IF(tbl_dmi_isin[[#This Row],[Index]]&gt;$A$2,"",INDEX(美元债一级!$A$2:$BO$32,tbl_dmi_isin[[#This Row],[Index]]+1,MATCH(Q$2,美元债一级!$2:$2,0)))</f>
        <v>2026-12-15</v>
      </c>
      <c r="R17" s="136" t="str">
        <f>IF(tbl_dmi_isin[[#This Row],[Index]]&gt;$A$2,"",IF(TEXT(INDEX(Corp_value!$A$1:$EC$2998,MATCH(tbl_dmi_isin[[#This Row],[ISIN]],Corp_value!$B:$B,0),MATCH(R$2,Corp_value!$1:$1,0)),"yyyy/mm/dd")="--","",TEXT(INDEX(Corp_value!$A$1:$EC$2998,MATCH(tbl_dmi_isin[[#This Row],[ISIN]],Corp_value!$B:$B,0),MATCH(R$2,Corp_value!$1:$1,0)),"yyyy/mm/dd")))</f>
        <v/>
      </c>
      <c r="S17" s="122">
        <f>IF(tbl_dmi_isin[[#This Row],[Index]]&gt;$A$2,"",INDEX(Corp_value!$A$1:$EC$2998,MATCH(tbl_dmi_isin[[#This Row],[ISIN]],Corp_value!$B:$B,0),MATCH(S$2,Corp_value!$1:$1,0)))</f>
        <v>7.8</v>
      </c>
      <c r="T17" s="122" t="str">
        <f>IF(tbl_dmi_isin[[#This Row],[Index]]&gt;$A$2,"",INDEX(美元债一级!$A$2:$BO$32,tbl_dmi_isin[[#This Row],[Index]]+1,MATCH(T$2,美元债一级!$2:$2,0)))</f>
        <v>CNY</v>
      </c>
      <c r="U17" s="122">
        <f>IF(tbl_dmi_isin[[#This Row],[Index]]&gt;$A$2,"",IF(INDEX(Corp_value!$A$1:$EC$2998,MATCH(tbl_dmi_isin[[#This Row],[ISIN]],Corp_value!$B:$B,0),MATCH(U$2,Corp_value!$1:$1,0))="--","",INDEX(Corp_value!$A$1:$EC$2998,MATCH(tbl_dmi_isin[[#This Row],[ISIN]],Corp_value!$B:$B,0),MATCH(U$2,Corp_value!$1:$1,0))))</f>
        <v>100</v>
      </c>
      <c r="V17" s="134">
        <f>IF(tbl_dmi_isin[[#This Row],[Index]]&gt;$A$2,"",INDEX(美元债一级!$A$2:$BO$32,tbl_dmi_isin[[#This Row],[Index]]+1,MATCH(V$2,美元债一级!$2:$2,0)))</f>
        <v>0.65</v>
      </c>
      <c r="W17" s="139" t="str">
        <f>IF(tbl_dmi_isin[[#This Row],[Index]]&gt;$A$2,"",INDEX(Corp_value!$A$1:$EC$2998,MATCH(tbl_dmi_isin[[#This Row],[ISIN]],Corp_value!$B:$B,0),MATCH(W$2,Corp_value!$1:$1,0)))</f>
        <v/>
      </c>
      <c r="X17" s="139" t="str">
        <f>IF(tbl_dmi_isin[[#This Row],[Index]]&gt;$A$2,"",INDEX(Corp_value!$A$1:$EC$2998,MATCH(tbl_dmi_isin[[#This Row],[ISIN]],Corp_value!$B:$B,0),MATCH(X$2,Corp_value!$1:$1,0)))</f>
        <v/>
      </c>
      <c r="Y17" s="142" t="str">
        <f>IF(tbl_dmi_isin[[#This Row],[Index]]&gt;$A$2,"",INDEX(Corp_value!$A$1:$EC$2998,MATCH(tbl_dmi_isin[[#This Row],[ISIN]],Corp_value!$B:$B,0),MATCH(Y$2,Corp_value!$1:$1,0)))</f>
        <v xml:space="preserve"> </v>
      </c>
      <c r="Z17" s="142" t="str">
        <f>IF(tbl_dmi_isin[[#This Row],[Index]]&gt;$A$2,"",INDEX(Corp_value!$A$1:$EC$2998,MATCH(tbl_dmi_isin[[#This Row],[ISIN]],Corp_value!$B:$B,0),MATCH(Z$2,Corp_value!$1:$1,0)))</f>
        <v/>
      </c>
      <c r="AA17" s="80" t="e">
        <f>IF(tbl_dmi_isin[[#This Row],[定价日]]&lt;&gt;"",INDEX(#REF!,MATCH(tbl_dmi_isin[[#This Row],[ISIN]],#REF!,0)),"")</f>
        <v>#REF!</v>
      </c>
      <c r="AB17" s="118"/>
      <c r="AD17" s="121">
        <v>14</v>
      </c>
      <c r="AE17" s="144" t="s">
        <v>519</v>
      </c>
      <c r="AF17" s="144" t="e">
        <f>VLOOKUP(Table7[[#This Row],[Entity]],#REF!,MATCH('Add Stats'!AF$2,#REF!,0)-1,0)</f>
        <v>#REF!</v>
      </c>
      <c r="AG17" s="144" t="e">
        <f>VLOOKUP(Table7[[#This Row],[Entity]],#REF!,MATCH('Add Stats'!AG$2,#REF!,0)-1,0)</f>
        <v>#REF!</v>
      </c>
      <c r="AH17" s="144" t="e">
        <f>VLOOKUP(Table7[[#This Row],[Entity]],#REF!,MATCH('Add Stats'!AH$2,#REF!,0)-1,0)</f>
        <v>#REF!</v>
      </c>
      <c r="AI17" s="144" t="e">
        <f>VLOOKUP(Table7[[#This Row],[Entity]],#REF!,MATCH('Add Stats'!AI$2,#REF!,0)-1,0)</f>
        <v>#REF!</v>
      </c>
    </row>
    <row r="18" spans="1:35" s="2" customFormat="1" ht="12">
      <c r="A18" s="10">
        <v>15</v>
      </c>
      <c r="B18" s="78" t="str">
        <f>IF(tbl_dmi_isin[[#This Row],[Index]]&gt;$A$2,"",TEXT(INDEX(美元债一级!$A$2:$BO$32,tbl_dmi_isin[[#This Row],[Index]]+1,MATCH(B$2,美元债一级!$2:$2,0)),"yyyy/mm/dd"))</f>
        <v>2023/12/12</v>
      </c>
      <c r="C18" s="10" t="str">
        <f>IF(tbl_dmi_isin[[#This Row],[Index]]&gt;$A$2,"",INDEX(美元债一级!$A$2:$BO$32,tbl_dmi_isin[[#This Row],[Index]]+1,MATCH(C$2,美元债一级!$2:$2,0)))</f>
        <v>HK0000976347</v>
      </c>
      <c r="D18" s="10" t="str">
        <f>IF(tbl_dmi_isin[[#This Row],[Index]]&gt;$A$2,"",INDEX(美元债一级!$A$2:$BO$32,tbl_dmi_isin[[#This Row],[Index]]+1,MATCH(D$2,美元债一级!$2:$2,0)))</f>
        <v>中信建投证券股份有限公司</v>
      </c>
      <c r="E18" s="10" t="str">
        <f>TEXT(tbl_dmi_isin[[#This Row],[定价日]],"YYMMDD")&amp;tbl_dmi_isin[[#This Row],[ISIN]]</f>
        <v>231212HK0000976347</v>
      </c>
      <c r="F18" s="106"/>
      <c r="G18" s="19" t="str">
        <f>IF(tbl_dmi_isin[[#This Row],[Index]]&gt;$A$2,"",INDEX(Corp_value!$A$1:$EC$2998,MATCH(tbl_dmi_isin[[#This Row],[ISIN]],Corp_value!$B:$B,0),MATCH(G$2,Corp_value!$1:$1,0)))</f>
        <v>--/--/--</v>
      </c>
      <c r="H18" s="20" t="str">
        <f>IF(tbl_dmi_isin[[#This Row],[Index]]&gt;$A$2,"",INDEX(Corp_value!$A$1:$EC$2998,MATCH(tbl_dmi_isin[[#This Row],[ISIN]],Corp_value!$B:$B,0),MATCH(H$2,Corp_value!$1:$1,0)))</f>
        <v>VG</v>
      </c>
      <c r="I18" s="20" t="str">
        <f>IF(tbl_dmi_isin[[#This Row],[Index]]&gt;$A$2,"",IF(INDEX(Corp_value!$A$1:$EC$2998,MATCH(tbl_dmi_isin[[#This Row],[ISIN]],Corp_value!$B:$B,0),MATCH(I$2,Corp_value!$1:$1,0))="--","",INDEX(Corp_value!$A$1:$EC$2998,MATCH(tbl_dmi_isin[[#This Row],[ISIN]],Corp_value!$B:$B,0),MATCH(I$2,Corp_value!$1:$1,0))))</f>
        <v/>
      </c>
      <c r="J18" s="19" t="str">
        <f>IF(tbl_dmi_isin[[#This Row],[Index]]&gt;$A$2,"",INDEX(Corp_value!$A$1:$EC$2998,MATCH(tbl_dmi_isin[[#This Row],[ISIN]],Corp_value!$B:$B,0),MATCH(J$2,Corp_value!$1:$1,0)))</f>
        <v>Baa1/BBB+/BBB+</v>
      </c>
      <c r="K18" s="19" t="str">
        <f>IF(tbl_dmi_isin[[#This Row],[Index]]&gt;$A$2,"",INDEX(Corp_value!$A$1:$EC$2998,MATCH(tbl_dmi_isin[[#This Row],[ISIN]],Corp_value!$B:$B,0),MATCH(K$2,Corp_value!$1:$1,0)))</f>
        <v/>
      </c>
      <c r="L18" s="19" t="str">
        <f>IF(tbl_dmi_isin[[#This Row],[Index]]&gt;$A$2,"",IF(INDEX(Corp_value!$A$1:$EC$2998,MATCH(tbl_dmi_isin[[#This Row],[ISIN]],Corp_value!$B:$B,0),MATCH(L$2,Corp_value!$1:$1,0))="--","",INDEX(Corp_value!$A$1:$EC$2998,MATCH(tbl_dmi_isin[[#This Row],[ISIN]],Corp_value!$B:$B,0),MATCH(L$2,Corp_value!$1:$1,0))))</f>
        <v/>
      </c>
      <c r="M18" s="122" t="str">
        <f>IF(tbl_dmi_isin[[#This Row],[Index]]&gt;$A$2,"",INDEX(Corp_value!$A$1:$EC$2998,MATCH(tbl_dmi_isin[[#This Row],[ISIN]],Corp_value!$B:$B,0),MATCH(M$2,Corp_value!$1:$1,0)))</f>
        <v>CSCIF Asia Ltd</v>
      </c>
      <c r="N18" s="122" t="str">
        <f>IF(tbl_dmi_isin[[#This Row],[Index]]&gt;$A$2,"",IF(INDEX(Corp_value!$A$1:$EC$2998,MATCH(tbl_dmi_isin[[#This Row],[ISIN]],Corp_value!$B:$B,0),MATCH(N$2,Corp_value!$1:$1,0))="--","",INDEX(Corp_value!$A$1:$EC$2998,MATCH(tbl_dmi_isin[[#This Row],[ISIN]],Corp_value!$B:$B,0),MATCH(N$2,Corp_value!$1:$1,0))))</f>
        <v>CSC Financial Co Ltd</v>
      </c>
      <c r="O18" s="122" t="str">
        <f>IF(tbl_dmi_isin[[#This Row],[Index]]&gt;$A$2,"",INDEX(Corp_value!$A$1:$EC$2998,MATCH(tbl_dmi_isin[[#This Row],[ISIN]],Corp_value!$B:$B,0),MATCH(O$2,Corp_value!$1:$1,0)))</f>
        <v/>
      </c>
      <c r="P18" s="136" t="str">
        <f>IF(tbl_dmi_isin[[#This Row],[Index]]&gt;$A$2,"",TEXT(INDEX(Corp_value!$A$1:$EC$2998,MATCH(tbl_dmi_isin[[#This Row],[ISIN]],Corp_value!$B:$B,0),MATCH(P$2,Corp_value!$1:$1,0)),"yyyy/mm/dd"))</f>
        <v>2023/12/19</v>
      </c>
      <c r="Q18" s="136" t="str">
        <f>IF(tbl_dmi_isin[[#This Row],[Index]]&gt;$A$2,"",INDEX(美元债一级!$A$2:$BO$32,tbl_dmi_isin[[#This Row],[Index]]+1,MATCH(Q$2,美元债一级!$2:$2,0)))</f>
        <v>2026-12-19</v>
      </c>
      <c r="R18" s="136" t="str">
        <f>IF(tbl_dmi_isin[[#This Row],[Index]]&gt;$A$2,"",IF(TEXT(INDEX(Corp_value!$A$1:$EC$2998,MATCH(tbl_dmi_isin[[#This Row],[ISIN]],Corp_value!$B:$B,0),MATCH(R$2,Corp_value!$1:$1,0)),"yyyy/mm/dd")="--","",TEXT(INDEX(Corp_value!$A$1:$EC$2998,MATCH(tbl_dmi_isin[[#This Row],[ISIN]],Corp_value!$B:$B,0),MATCH(R$2,Corp_value!$1:$1,0)),"yyyy/mm/dd")))</f>
        <v/>
      </c>
      <c r="S18" s="122">
        <f>IF(tbl_dmi_isin[[#This Row],[Index]]&gt;$A$2,"",INDEX(Corp_value!$A$1:$EC$2998,MATCH(tbl_dmi_isin[[#This Row],[ISIN]],Corp_value!$B:$B,0),MATCH(S$2,Corp_value!$1:$1,0)))</f>
        <v>3.45</v>
      </c>
      <c r="T18" s="122" t="str">
        <f>IF(tbl_dmi_isin[[#This Row],[Index]]&gt;$A$2,"",INDEX(美元债一级!$A$2:$BO$32,tbl_dmi_isin[[#This Row],[Index]]+1,MATCH(T$2,美元债一级!$2:$2,0)))</f>
        <v>CNY</v>
      </c>
      <c r="U18" s="122" t="str">
        <f>IF(tbl_dmi_isin[[#This Row],[Index]]&gt;$A$2,"",IF(INDEX(Corp_value!$A$1:$EC$2998,MATCH(tbl_dmi_isin[[#This Row],[ISIN]],Corp_value!$B:$B,0),MATCH(U$2,Corp_value!$1:$1,0))="--","",INDEX(Corp_value!$A$1:$EC$2998,MATCH(tbl_dmi_isin[[#This Row],[ISIN]],Corp_value!$B:$B,0),MATCH(U$2,Corp_value!$1:$1,0))))</f>
        <v/>
      </c>
      <c r="V18" s="134">
        <f>IF(tbl_dmi_isin[[#This Row],[Index]]&gt;$A$2,"",INDEX(美元债一级!$A$2:$BO$32,tbl_dmi_isin[[#This Row],[Index]]+1,MATCH(V$2,美元债一级!$2:$2,0)))</f>
        <v>7.1</v>
      </c>
      <c r="W18" s="139" t="str">
        <f>IF(tbl_dmi_isin[[#This Row],[Index]]&gt;$A$2,"",INDEX(Corp_value!$A$1:$EC$2998,MATCH(tbl_dmi_isin[[#This Row],[ISIN]],Corp_value!$B:$B,0),MATCH(W$2,Corp_value!$1:$1,0)))</f>
        <v>6066 HK</v>
      </c>
      <c r="X18" s="139" t="str">
        <f>IF(tbl_dmi_isin[[#This Row],[Index]]&gt;$A$2,"",INDEX(Corp_value!$A$1:$EC$2998,MATCH(tbl_dmi_isin[[#This Row],[ISIN]],Corp_value!$B:$B,0),MATCH(X$2,Corp_value!$1:$1,0)))</f>
        <v>--/BBB+/BBB+</v>
      </c>
      <c r="Y18" s="142" t="str">
        <f>IF(tbl_dmi_isin[[#This Row],[Index]]&gt;$A$2,"",INDEX(Corp_value!$A$1:$EC$2998,MATCH(tbl_dmi_isin[[#This Row],[ISIN]],Corp_value!$B:$B,0),MATCH(Y$2,Corp_value!$1:$1,0)))</f>
        <v xml:space="preserve"> </v>
      </c>
      <c r="Z18" s="142" t="str">
        <f>IF(tbl_dmi_isin[[#This Row],[Index]]&gt;$A$2,"",INDEX(Corp_value!$A$1:$EC$2998,MATCH(tbl_dmi_isin[[#This Row],[ISIN]],Corp_value!$B:$B,0),MATCH(Z$2,Corp_value!$1:$1,0)))</f>
        <v/>
      </c>
      <c r="AA18" s="80" t="e">
        <f>IF(tbl_dmi_isin[[#This Row],[定价日]]&lt;&gt;"",INDEX(#REF!,MATCH(tbl_dmi_isin[[#This Row],[ISIN]],#REF!,0)),"")</f>
        <v>#REF!</v>
      </c>
      <c r="AB18" s="118"/>
      <c r="AD18" s="121">
        <v>15</v>
      </c>
      <c r="AE18" s="144" t="s">
        <v>521</v>
      </c>
      <c r="AF18" s="144" t="e">
        <f>VLOOKUP(Table7[[#This Row],[Entity]],#REF!,MATCH('Add Stats'!AF$2,#REF!,0)-1,0)</f>
        <v>#REF!</v>
      </c>
      <c r="AG18" s="144" t="e">
        <f>VLOOKUP(Table7[[#This Row],[Entity]],#REF!,MATCH('Add Stats'!AG$2,#REF!,0)-1,0)</f>
        <v>#REF!</v>
      </c>
      <c r="AH18" s="144" t="e">
        <f>VLOOKUP(Table7[[#This Row],[Entity]],#REF!,MATCH('Add Stats'!AH$2,#REF!,0)-1,0)</f>
        <v>#REF!</v>
      </c>
      <c r="AI18" s="144" t="e">
        <f>VLOOKUP(Table7[[#This Row],[Entity]],#REF!,MATCH('Add Stats'!AI$2,#REF!,0)-1,0)</f>
        <v>#REF!</v>
      </c>
    </row>
    <row r="19" spans="1:35" s="2" customFormat="1" ht="12">
      <c r="A19" s="10">
        <v>16</v>
      </c>
      <c r="B19" s="78" t="str">
        <f>IF(tbl_dmi_isin[[#This Row],[Index]]&gt;$A$2,"",TEXT(INDEX(美元债一级!$A$2:$BO$32,tbl_dmi_isin[[#This Row],[Index]]+1,MATCH(B$2,美元债一级!$2:$2,0)),"yyyy/mm/dd"))</f>
        <v>2023/12/12</v>
      </c>
      <c r="C19" s="10" t="str">
        <f>IF(tbl_dmi_isin[[#This Row],[Index]]&gt;$A$2,"",INDEX(美元债一级!$A$2:$BO$32,tbl_dmi_isin[[#This Row],[Index]]+1,MATCH(C$2,美元债一级!$2:$2,0)))</f>
        <v>XS2735890407</v>
      </c>
      <c r="D19" s="10" t="str">
        <f>IF(tbl_dmi_isin[[#This Row],[Index]]&gt;$A$2,"",INDEX(美元债一级!$A$2:$BO$32,tbl_dmi_isin[[#This Row],[Index]]+1,MATCH(D$2,美元债一级!$2:$2,0)))</f>
        <v>中国光大银行股份有限公司</v>
      </c>
      <c r="E19" s="10" t="str">
        <f>TEXT(tbl_dmi_isin[[#This Row],[定价日]],"YYMMDD")&amp;tbl_dmi_isin[[#This Row],[ISIN]]</f>
        <v>231212XS2735890407</v>
      </c>
      <c r="F19" s="105"/>
      <c r="G19" s="19" t="str">
        <f>IF(tbl_dmi_isin[[#This Row],[Index]]&gt;$A$2,"",INDEX(Corp_value!$A$1:$EC$2998,MATCH(tbl_dmi_isin[[#This Row],[ISIN]],Corp_value!$B:$B,0),MATCH(G$2,Corp_value!$1:$1,0)))</f>
        <v>--/--/--</v>
      </c>
      <c r="H19" s="20" t="str">
        <f>IF(tbl_dmi_isin[[#This Row],[Index]]&gt;$A$2,"",INDEX(Corp_value!$A$1:$EC$2998,MATCH(tbl_dmi_isin[[#This Row],[ISIN]],Corp_value!$B:$B,0),MATCH(H$2,Corp_value!$1:$1,0)))</f>
        <v>LU</v>
      </c>
      <c r="I19" s="20" t="str">
        <f>IF(tbl_dmi_isin[[#This Row],[Index]]&gt;$A$2,"",IF(INDEX(Corp_value!$A$1:$EC$2998,MATCH(tbl_dmi_isin[[#This Row],[ISIN]],Corp_value!$B:$B,0),MATCH(I$2,Corp_value!$1:$1,0))="--","",INDEX(Corp_value!$A$1:$EC$2998,MATCH(tbl_dmi_isin[[#This Row],[ISIN]],Corp_value!$B:$B,0),MATCH(I$2,Corp_value!$1:$1,0))))</f>
        <v/>
      </c>
      <c r="J19" s="19" t="str">
        <f>IF(tbl_dmi_isin[[#This Row],[Index]]&gt;$A$2,"",INDEX(Corp_value!$A$1:$EC$2998,MATCH(tbl_dmi_isin[[#This Row],[ISIN]],Corp_value!$B:$B,0),MATCH(J$2,Corp_value!$1:$1,0)))</f>
        <v>Baa2/BBB+/BBB+</v>
      </c>
      <c r="K19" s="19" t="str">
        <f>IF(tbl_dmi_isin[[#This Row],[Index]]&gt;$A$2,"",INDEX(Corp_value!$A$1:$EC$2998,MATCH(tbl_dmi_isin[[#This Row],[ISIN]],Corp_value!$B:$B,0),MATCH(K$2,Corp_value!$1:$1,0)))</f>
        <v/>
      </c>
      <c r="L19" s="19" t="str">
        <f>IF(tbl_dmi_isin[[#This Row],[Index]]&gt;$A$2,"",IF(INDEX(Corp_value!$A$1:$EC$2998,MATCH(tbl_dmi_isin[[#This Row],[ISIN]],Corp_value!$B:$B,0),MATCH(L$2,Corp_value!$1:$1,0))="--","",INDEX(Corp_value!$A$1:$EC$2998,MATCH(tbl_dmi_isin[[#This Row],[ISIN]],Corp_value!$B:$B,0),MATCH(L$2,Corp_value!$1:$1,0))))</f>
        <v/>
      </c>
      <c r="M19" s="122" t="str">
        <f>IF(tbl_dmi_isin[[#This Row],[Index]]&gt;$A$2,"",INDEX(Corp_value!$A$1:$EC$2998,MATCH(tbl_dmi_isin[[#This Row],[ISIN]],Corp_value!$B:$B,0),MATCH(M$2,Corp_value!$1:$1,0)))</f>
        <v>China Everbright Bank Co Ltd/L</v>
      </c>
      <c r="N19" s="122" t="str">
        <f>IF(tbl_dmi_isin[[#This Row],[Index]]&gt;$A$2,"",IF(INDEX(Corp_value!$A$1:$EC$2998,MATCH(tbl_dmi_isin[[#This Row],[ISIN]],Corp_value!$B:$B,0),MATCH(N$2,Corp_value!$1:$1,0))="--","",INDEX(Corp_value!$A$1:$EC$2998,MATCH(tbl_dmi_isin[[#This Row],[ISIN]],Corp_value!$B:$B,0),MATCH(N$2,Corp_value!$1:$1,0))))</f>
        <v/>
      </c>
      <c r="O19" s="122" t="str">
        <f>IF(tbl_dmi_isin[[#This Row],[Index]]&gt;$A$2,"",INDEX(Corp_value!$A$1:$EC$2998,MATCH(tbl_dmi_isin[[#This Row],[ISIN]],Corp_value!$B:$B,0),MATCH(O$2,Corp_value!$1:$1,0)))</f>
        <v/>
      </c>
      <c r="P19" s="136" t="str">
        <f>IF(tbl_dmi_isin[[#This Row],[Index]]&gt;$A$2,"",TEXT(INDEX(Corp_value!$A$1:$EC$2998,MATCH(tbl_dmi_isin[[#This Row],[ISIN]],Corp_value!$B:$B,0),MATCH(P$2,Corp_value!$1:$1,0)),"yyyy/mm/dd"))</f>
        <v>2023/12/19</v>
      </c>
      <c r="Q19" s="136" t="str">
        <f>IF(tbl_dmi_isin[[#This Row],[Index]]&gt;$A$2,"",INDEX(美元债一级!$A$2:$BO$32,tbl_dmi_isin[[#This Row],[Index]]+1,MATCH(Q$2,美元债一级!$2:$2,0)))</f>
        <v>2026-12-19</v>
      </c>
      <c r="R19" s="136" t="str">
        <f>IF(tbl_dmi_isin[[#This Row],[Index]]&gt;$A$2,"",IF(TEXT(INDEX(Corp_value!$A$1:$EC$2998,MATCH(tbl_dmi_isin[[#This Row],[ISIN]],Corp_value!$B:$B,0),MATCH(R$2,Corp_value!$1:$1,0)),"yyyy/mm/dd")="--","",TEXT(INDEX(Corp_value!$A$1:$EC$2998,MATCH(tbl_dmi_isin[[#This Row],[ISIN]],Corp_value!$B:$B,0),MATCH(R$2,Corp_value!$1:$1,0)),"yyyy/mm/dd")))</f>
        <v/>
      </c>
      <c r="S19" s="122">
        <f>IF(tbl_dmi_isin[[#This Row],[Index]]&gt;$A$2,"",INDEX(Corp_value!$A$1:$EC$2998,MATCH(tbl_dmi_isin[[#This Row],[ISIN]],Corp_value!$B:$B,0),MATCH(S$2,Corp_value!$1:$1,0)))</f>
        <v>3.66</v>
      </c>
      <c r="T19" s="122" t="str">
        <f>IF(tbl_dmi_isin[[#This Row],[Index]]&gt;$A$2,"",INDEX(美元债一级!$A$2:$BO$32,tbl_dmi_isin[[#This Row],[Index]]+1,MATCH(T$2,美元债一级!$2:$2,0)))</f>
        <v>EUR</v>
      </c>
      <c r="U19" s="122">
        <f>IF(tbl_dmi_isin[[#This Row],[Index]]&gt;$A$2,"",IF(INDEX(Corp_value!$A$1:$EC$2998,MATCH(tbl_dmi_isin[[#This Row],[ISIN]],Corp_value!$B:$B,0),MATCH(U$2,Corp_value!$1:$1,0))="--","",INDEX(Corp_value!$A$1:$EC$2998,MATCH(tbl_dmi_isin[[#This Row],[ISIN]],Corp_value!$B:$B,0),MATCH(U$2,Corp_value!$1:$1,0))))</f>
        <v>100</v>
      </c>
      <c r="V19" s="132">
        <f>IF(tbl_dmi_isin[[#This Row],[Index]]&gt;$A$2,"",INDEX(美元债一级!$A$2:$BO$32,tbl_dmi_isin[[#This Row],[Index]]+1,MATCH(V$2,美元债一级!$2:$2,0)))</f>
        <v>0.5</v>
      </c>
      <c r="W19" s="140" t="str">
        <f>IF(tbl_dmi_isin[[#This Row],[Index]]&gt;$A$2,"",INDEX(Corp_value!$A$1:$EC$2998,MATCH(tbl_dmi_isin[[#This Row],[ISIN]],Corp_value!$B:$B,0),MATCH(W$2,Corp_value!$1:$1,0)))</f>
        <v>601818 CH</v>
      </c>
      <c r="X19" s="140" t="str">
        <f>IF(tbl_dmi_isin[[#This Row],[Index]]&gt;$A$2,"",INDEX(Corp_value!$A$1:$EC$2998,MATCH(tbl_dmi_isin[[#This Row],[ISIN]],Corp_value!$B:$B,0),MATCH(X$2,Corp_value!$1:$1,0)))</f>
        <v>Baa2/BBB+/BBB+</v>
      </c>
      <c r="Y19" s="142" t="str">
        <f>IF(tbl_dmi_isin[[#This Row],[Index]]&gt;$A$2,"",INDEX(Corp_value!$A$1:$EC$2998,MATCH(tbl_dmi_isin[[#This Row],[ISIN]],Corp_value!$B:$B,0),MATCH(Y$2,Corp_value!$1:$1,0)))</f>
        <v xml:space="preserve"> </v>
      </c>
      <c r="Z19" s="142" t="str">
        <f>IF(tbl_dmi_isin[[#This Row],[Index]]&gt;$A$2,"",INDEX(Corp_value!$A$1:$EC$2998,MATCH(tbl_dmi_isin[[#This Row],[ISIN]],Corp_value!$B:$B,0),MATCH(Z$2,Corp_value!$1:$1,0)))</f>
        <v/>
      </c>
      <c r="AA19" s="80" t="e">
        <f>IF(tbl_dmi_isin[[#This Row],[定价日]]&lt;&gt;"",INDEX(#REF!,MATCH(tbl_dmi_isin[[#This Row],[ISIN]],#REF!,0)),"")</f>
        <v>#REF!</v>
      </c>
      <c r="AB19" s="118"/>
      <c r="AD19" s="121">
        <v>16</v>
      </c>
      <c r="AE19" s="144" t="s">
        <v>523</v>
      </c>
      <c r="AF19" s="144" t="e">
        <f>VLOOKUP(Table7[[#This Row],[Entity]],#REF!,MATCH('Add Stats'!AF$2,#REF!,0)-1,0)</f>
        <v>#REF!</v>
      </c>
      <c r="AG19" s="144" t="e">
        <f>VLOOKUP(Table7[[#This Row],[Entity]],#REF!,MATCH('Add Stats'!AG$2,#REF!,0)-1,0)</f>
        <v>#REF!</v>
      </c>
      <c r="AH19" s="144" t="e">
        <f>VLOOKUP(Table7[[#This Row],[Entity]],#REF!,MATCH('Add Stats'!AH$2,#REF!,0)-1,0)</f>
        <v>#REF!</v>
      </c>
      <c r="AI19" s="144" t="e">
        <f>VLOOKUP(Table7[[#This Row],[Entity]],#REF!,MATCH('Add Stats'!AI$2,#REF!,0)-1,0)</f>
        <v>#REF!</v>
      </c>
    </row>
    <row r="20" spans="1:35" s="2" customFormat="1" ht="12">
      <c r="A20" s="10">
        <v>17</v>
      </c>
      <c r="B20" s="78" t="str">
        <f>IF(tbl_dmi_isin[[#This Row],[Index]]&gt;$A$2,"",TEXT(INDEX(美元债一级!$A$2:$BO$32,tbl_dmi_isin[[#This Row],[Index]]+1,MATCH(B$2,美元债一级!$2:$2,0)),"yyyy/mm/dd"))</f>
        <v>2023/12/12</v>
      </c>
      <c r="C20" s="10" t="str">
        <f>IF(tbl_dmi_isin[[#This Row],[Index]]&gt;$A$2,"",INDEX(美元债一级!$A$2:$BO$32,tbl_dmi_isin[[#This Row],[Index]]+1,MATCH(C$2,美元债一级!$2:$2,0)))</f>
        <v>HK0000976339</v>
      </c>
      <c r="D20" s="10" t="str">
        <f>IF(tbl_dmi_isin[[#This Row],[Index]]&gt;$A$2,"",INDEX(美元债一级!$A$2:$BO$32,tbl_dmi_isin[[#This Row],[Index]]+1,MATCH(D$2,美元债一级!$2:$2,0)))</f>
        <v>中信建投证券股份有限公司</v>
      </c>
      <c r="E20" s="10" t="str">
        <f>TEXT(tbl_dmi_isin[[#This Row],[定价日]],"YYMMDD")&amp;tbl_dmi_isin[[#This Row],[ISIN]]</f>
        <v>231212HK0000976339</v>
      </c>
      <c r="F20" s="104"/>
      <c r="G20" s="19" t="str">
        <f>IF(tbl_dmi_isin[[#This Row],[Index]]&gt;$A$2,"",INDEX(Corp_value!$A$1:$EC$2998,MATCH(tbl_dmi_isin[[#This Row],[ISIN]],Corp_value!$B:$B,0),MATCH(G$2,Corp_value!$1:$1,0)))</f>
        <v>--/--/--</v>
      </c>
      <c r="H20" s="20" t="str">
        <f>IF(tbl_dmi_isin[[#This Row],[Index]]&gt;$A$2,"",INDEX(Corp_value!$A$1:$EC$2998,MATCH(tbl_dmi_isin[[#This Row],[ISIN]],Corp_value!$B:$B,0),MATCH(H$2,Corp_value!$1:$1,0)))</f>
        <v>VG</v>
      </c>
      <c r="I20" s="20" t="str">
        <f>IF(tbl_dmi_isin[[#This Row],[Index]]&gt;$A$2,"",IF(INDEX(Corp_value!$A$1:$EC$2998,MATCH(tbl_dmi_isin[[#This Row],[ISIN]],Corp_value!$B:$B,0),MATCH(I$2,Corp_value!$1:$1,0))="--","",INDEX(Corp_value!$A$1:$EC$2998,MATCH(tbl_dmi_isin[[#This Row],[ISIN]],Corp_value!$B:$B,0),MATCH(I$2,Corp_value!$1:$1,0))))</f>
        <v/>
      </c>
      <c r="J20" s="19" t="str">
        <f>IF(tbl_dmi_isin[[#This Row],[Index]]&gt;$A$2,"",INDEX(Corp_value!$A$1:$EC$2998,MATCH(tbl_dmi_isin[[#This Row],[ISIN]],Corp_value!$B:$B,0),MATCH(J$2,Corp_value!$1:$1,0)))</f>
        <v>Baa1/BBB+/BBB+</v>
      </c>
      <c r="K20" s="19" t="str">
        <f>IF(tbl_dmi_isin[[#This Row],[Index]]&gt;$A$2,"",INDEX(Corp_value!$A$1:$EC$2998,MATCH(tbl_dmi_isin[[#This Row],[ISIN]],Corp_value!$B:$B,0),MATCH(K$2,Corp_value!$1:$1,0)))</f>
        <v/>
      </c>
      <c r="L20" s="19" t="str">
        <f>IF(tbl_dmi_isin[[#This Row],[Index]]&gt;$A$2,"",IF(INDEX(Corp_value!$A$1:$EC$2998,MATCH(tbl_dmi_isin[[#This Row],[ISIN]],Corp_value!$B:$B,0),MATCH(L$2,Corp_value!$1:$1,0))="--","",INDEX(Corp_value!$A$1:$EC$2998,MATCH(tbl_dmi_isin[[#This Row],[ISIN]],Corp_value!$B:$B,0),MATCH(L$2,Corp_value!$1:$1,0))))</f>
        <v/>
      </c>
      <c r="M20" s="122" t="str">
        <f>IF(tbl_dmi_isin[[#This Row],[Index]]&gt;$A$2,"",INDEX(Corp_value!$A$1:$EC$2998,MATCH(tbl_dmi_isin[[#This Row],[ISIN]],Corp_value!$B:$B,0),MATCH(M$2,Corp_value!$1:$1,0)))</f>
        <v>CSCIF Asia Ltd</v>
      </c>
      <c r="N20" s="122" t="str">
        <f>IF(tbl_dmi_isin[[#This Row],[Index]]&gt;$A$2,"",IF(INDEX(Corp_value!$A$1:$EC$2998,MATCH(tbl_dmi_isin[[#This Row],[ISIN]],Corp_value!$B:$B,0),MATCH(N$2,Corp_value!$1:$1,0))="--","",INDEX(Corp_value!$A$1:$EC$2998,MATCH(tbl_dmi_isin[[#This Row],[ISIN]],Corp_value!$B:$B,0),MATCH(N$2,Corp_value!$1:$1,0))))</f>
        <v>CSC Financial Co Ltd</v>
      </c>
      <c r="O20" s="122" t="str">
        <f>IF(tbl_dmi_isin[[#This Row],[Index]]&gt;$A$2,"",INDEX(Corp_value!$A$1:$EC$2998,MATCH(tbl_dmi_isin[[#This Row],[ISIN]],Corp_value!$B:$B,0),MATCH(O$2,Corp_value!$1:$1,0)))</f>
        <v/>
      </c>
      <c r="P20" s="136" t="str">
        <f>IF(tbl_dmi_isin[[#This Row],[Index]]&gt;$A$2,"",TEXT(INDEX(Corp_value!$A$1:$EC$2998,MATCH(tbl_dmi_isin[[#This Row],[ISIN]],Corp_value!$B:$B,0),MATCH(P$2,Corp_value!$1:$1,0)),"yyyy/mm/dd"))</f>
        <v>2023/12/19</v>
      </c>
      <c r="Q20" s="136" t="str">
        <f>IF(tbl_dmi_isin[[#This Row],[Index]]&gt;$A$2,"",INDEX(美元债一级!$A$2:$BO$32,tbl_dmi_isin[[#This Row],[Index]]+1,MATCH(Q$2,美元债一级!$2:$2,0)))</f>
        <v>2026-12-19</v>
      </c>
      <c r="R20" s="136" t="str">
        <f>IF(tbl_dmi_isin[[#This Row],[Index]]&gt;$A$2,"",IF(TEXT(INDEX(Corp_value!$A$1:$EC$2998,MATCH(tbl_dmi_isin[[#This Row],[ISIN]],Corp_value!$B:$B,0),MATCH(R$2,Corp_value!$1:$1,0)),"yyyy/mm/dd")="--","",TEXT(INDEX(Corp_value!$A$1:$EC$2998,MATCH(tbl_dmi_isin[[#This Row],[ISIN]],Corp_value!$B:$B,0),MATCH(R$2,Corp_value!$1:$1,0)),"yyyy/mm/dd")))</f>
        <v/>
      </c>
      <c r="S20" s="122">
        <f>IF(tbl_dmi_isin[[#This Row],[Index]]&gt;$A$2,"",INDEX(Corp_value!$A$1:$EC$2998,MATCH(tbl_dmi_isin[[#This Row],[ISIN]],Corp_value!$B:$B,0),MATCH(S$2,Corp_value!$1:$1,0)))</f>
        <v>3.45</v>
      </c>
      <c r="T20" s="122" t="str">
        <f>IF(tbl_dmi_isin[[#This Row],[Index]]&gt;$A$2,"",INDEX(美元债一级!$A$2:$BO$32,tbl_dmi_isin[[#This Row],[Index]]+1,MATCH(T$2,美元债一级!$2:$2,0)))</f>
        <v>CNY</v>
      </c>
      <c r="U20" s="122" t="str">
        <f>IF(tbl_dmi_isin[[#This Row],[Index]]&gt;$A$2,"",IF(INDEX(Corp_value!$A$1:$EC$2998,MATCH(tbl_dmi_isin[[#This Row],[ISIN]],Corp_value!$B:$B,0),MATCH(U$2,Corp_value!$1:$1,0))="--","",INDEX(Corp_value!$A$1:$EC$2998,MATCH(tbl_dmi_isin[[#This Row],[ISIN]],Corp_value!$B:$B,0),MATCH(U$2,Corp_value!$1:$1,0))))</f>
        <v/>
      </c>
      <c r="V20" s="132">
        <f>IF(tbl_dmi_isin[[#This Row],[Index]]&gt;$A$2,"",INDEX(美元债一级!$A$2:$BO$32,tbl_dmi_isin[[#This Row],[Index]]+1,MATCH(V$2,美元债一级!$2:$2,0)))</f>
        <v>7.9</v>
      </c>
      <c r="W20" s="140" t="str">
        <f>IF(tbl_dmi_isin[[#This Row],[Index]]&gt;$A$2,"",INDEX(Corp_value!$A$1:$EC$2998,MATCH(tbl_dmi_isin[[#This Row],[ISIN]],Corp_value!$B:$B,0),MATCH(W$2,Corp_value!$1:$1,0)))</f>
        <v>6066 HK</v>
      </c>
      <c r="X20" s="140" t="str">
        <f>IF(tbl_dmi_isin[[#This Row],[Index]]&gt;$A$2,"",INDEX(Corp_value!$A$1:$EC$2998,MATCH(tbl_dmi_isin[[#This Row],[ISIN]],Corp_value!$B:$B,0),MATCH(X$2,Corp_value!$1:$1,0)))</f>
        <v>--/BBB+/BBB+</v>
      </c>
      <c r="Y20" s="142" t="str">
        <f>IF(tbl_dmi_isin[[#This Row],[Index]]&gt;$A$2,"",INDEX(Corp_value!$A$1:$EC$2998,MATCH(tbl_dmi_isin[[#This Row],[ISIN]],Corp_value!$B:$B,0),MATCH(Y$2,Corp_value!$1:$1,0)))</f>
        <v xml:space="preserve"> </v>
      </c>
      <c r="Z20" s="142" t="str">
        <f>IF(tbl_dmi_isin[[#This Row],[Index]]&gt;$A$2,"",INDEX(Corp_value!$A$1:$EC$2998,MATCH(tbl_dmi_isin[[#This Row],[ISIN]],Corp_value!$B:$B,0),MATCH(Z$2,Corp_value!$1:$1,0)))</f>
        <v/>
      </c>
      <c r="AA20" s="80" t="e">
        <f>IF(tbl_dmi_isin[[#This Row],[定价日]]&lt;&gt;"",INDEX(#REF!,MATCH(tbl_dmi_isin[[#This Row],[ISIN]],#REF!,0)),"")</f>
        <v>#REF!</v>
      </c>
      <c r="AB20" s="118"/>
      <c r="AD20" s="121">
        <v>17</v>
      </c>
      <c r="AE20" s="144" t="s">
        <v>280</v>
      </c>
      <c r="AF20" s="144" t="e">
        <f>VLOOKUP(Table7[[#This Row],[Entity]],#REF!,MATCH('Add Stats'!AF$2,#REF!,0)-1,0)</f>
        <v>#REF!</v>
      </c>
      <c r="AG20" s="144" t="e">
        <f>VLOOKUP(Table7[[#This Row],[Entity]],#REF!,MATCH('Add Stats'!AG$2,#REF!,0)-1,0)</f>
        <v>#REF!</v>
      </c>
      <c r="AH20" s="144" t="e">
        <f>VLOOKUP(Table7[[#This Row],[Entity]],#REF!,MATCH('Add Stats'!AH$2,#REF!,0)-1,0)</f>
        <v>#REF!</v>
      </c>
      <c r="AI20" s="144" t="e">
        <f>VLOOKUP(Table7[[#This Row],[Entity]],#REF!,MATCH('Add Stats'!AI$2,#REF!,0)-1,0)</f>
        <v>#REF!</v>
      </c>
    </row>
    <row r="21" spans="1:35" s="2" customFormat="1" ht="12">
      <c r="A21" s="10">
        <v>18</v>
      </c>
      <c r="B21" s="78" t="str">
        <f>IF(tbl_dmi_isin[[#This Row],[Index]]&gt;$A$2,"",TEXT(INDEX(美元债一级!$A$2:$BO$32,tbl_dmi_isin[[#This Row],[Index]]+1,MATCH(B$2,美元债一级!$2:$2,0)),"yyyy/mm/dd"))</f>
        <v>2023/12/12</v>
      </c>
      <c r="C21" s="10" t="str">
        <f>IF(tbl_dmi_isin[[#This Row],[Index]]&gt;$A$2,"",INDEX(美元债一级!$A$2:$BO$32,tbl_dmi_isin[[#This Row],[Index]]+1,MATCH(C$2,美元债一级!$2:$2,0)))</f>
        <v>HK0000976453</v>
      </c>
      <c r="D21" s="10" t="str">
        <f>IF(tbl_dmi_isin[[#This Row],[Index]]&gt;$A$2,"",INDEX(美元债一级!$A$2:$BO$32,tbl_dmi_isin[[#This Row],[Index]]+1,MATCH(D$2,美元债一级!$2:$2,0)))</f>
        <v>中信建投证券股份有限公司</v>
      </c>
      <c r="E21" s="10" t="str">
        <f>TEXT(tbl_dmi_isin[[#This Row],[定价日]],"YYMMDD")&amp;tbl_dmi_isin[[#This Row],[ISIN]]</f>
        <v>231212HK0000976453</v>
      </c>
      <c r="F21" s="104"/>
      <c r="G21" s="19" t="str">
        <f>IF(tbl_dmi_isin[[#This Row],[Index]]&gt;$A$2,"",INDEX(Corp_value!$A$1:$EC$2998,MATCH(tbl_dmi_isin[[#This Row],[ISIN]],Corp_value!$B:$B,0),MATCH(G$2,Corp_value!$1:$1,0)))</f>
        <v>--/--/--</v>
      </c>
      <c r="H21" s="20" t="str">
        <f>IF(tbl_dmi_isin[[#This Row],[Index]]&gt;$A$2,"",INDEX(Corp_value!$A$1:$EC$2998,MATCH(tbl_dmi_isin[[#This Row],[ISIN]],Corp_value!$B:$B,0),MATCH(H$2,Corp_value!$1:$1,0)))</f>
        <v>VG</v>
      </c>
      <c r="I21" s="20" t="str">
        <f>IF(tbl_dmi_isin[[#This Row],[Index]]&gt;$A$2,"",IF(INDEX(Corp_value!$A$1:$EC$2998,MATCH(tbl_dmi_isin[[#This Row],[ISIN]],Corp_value!$B:$B,0),MATCH(I$2,Corp_value!$1:$1,0))="--","",INDEX(Corp_value!$A$1:$EC$2998,MATCH(tbl_dmi_isin[[#This Row],[ISIN]],Corp_value!$B:$B,0),MATCH(I$2,Corp_value!$1:$1,0))))</f>
        <v/>
      </c>
      <c r="J21" s="19" t="str">
        <f>IF(tbl_dmi_isin[[#This Row],[Index]]&gt;$A$2,"",INDEX(Corp_value!$A$1:$EC$2998,MATCH(tbl_dmi_isin[[#This Row],[ISIN]],Corp_value!$B:$B,0),MATCH(J$2,Corp_value!$1:$1,0)))</f>
        <v>Baa1/BBB+/BBB+</v>
      </c>
      <c r="K21" s="19" t="str">
        <f>IF(tbl_dmi_isin[[#This Row],[Index]]&gt;$A$2,"",INDEX(Corp_value!$A$1:$EC$2998,MATCH(tbl_dmi_isin[[#This Row],[ISIN]],Corp_value!$B:$B,0),MATCH(K$2,Corp_value!$1:$1,0)))</f>
        <v/>
      </c>
      <c r="L21" s="19" t="str">
        <f>IF(tbl_dmi_isin[[#This Row],[Index]]&gt;$A$2,"",IF(INDEX(Corp_value!$A$1:$EC$2998,MATCH(tbl_dmi_isin[[#This Row],[ISIN]],Corp_value!$B:$B,0),MATCH(L$2,Corp_value!$1:$1,0))="--","",INDEX(Corp_value!$A$1:$EC$2998,MATCH(tbl_dmi_isin[[#This Row],[ISIN]],Corp_value!$B:$B,0),MATCH(L$2,Corp_value!$1:$1,0))))</f>
        <v/>
      </c>
      <c r="M21" s="122" t="str">
        <f>IF(tbl_dmi_isin[[#This Row],[Index]]&gt;$A$2,"",INDEX(Corp_value!$A$1:$EC$2998,MATCH(tbl_dmi_isin[[#This Row],[ISIN]],Corp_value!$B:$B,0),MATCH(M$2,Corp_value!$1:$1,0)))</f>
        <v>CSCIF Asia Ltd</v>
      </c>
      <c r="N21" s="122" t="str">
        <f>IF(tbl_dmi_isin[[#This Row],[Index]]&gt;$A$2,"",IF(INDEX(Corp_value!$A$1:$EC$2998,MATCH(tbl_dmi_isin[[#This Row],[ISIN]],Corp_value!$B:$B,0),MATCH(N$2,Corp_value!$1:$1,0))="--","",INDEX(Corp_value!$A$1:$EC$2998,MATCH(tbl_dmi_isin[[#This Row],[ISIN]],Corp_value!$B:$B,0),MATCH(N$2,Corp_value!$1:$1,0))))</f>
        <v>CSC Financial Co Ltd</v>
      </c>
      <c r="O21" s="122" t="str">
        <f>IF(tbl_dmi_isin[[#This Row],[Index]]&gt;$A$2,"",INDEX(Corp_value!$A$1:$EC$2998,MATCH(tbl_dmi_isin[[#This Row],[ISIN]],Corp_value!$B:$B,0),MATCH(O$2,Corp_value!$1:$1,0)))</f>
        <v/>
      </c>
      <c r="P21" s="136" t="str">
        <f>IF(tbl_dmi_isin[[#This Row],[Index]]&gt;$A$2,"",TEXT(INDEX(Corp_value!$A$1:$EC$2998,MATCH(tbl_dmi_isin[[#This Row],[ISIN]],Corp_value!$B:$B,0),MATCH(P$2,Corp_value!$1:$1,0)),"yyyy/mm/dd"))</f>
        <v>2023/12/19</v>
      </c>
      <c r="Q21" s="136" t="str">
        <f>IF(tbl_dmi_isin[[#This Row],[Index]]&gt;$A$2,"",INDEX(美元债一级!$A$2:$BO$32,tbl_dmi_isin[[#This Row],[Index]]+1,MATCH(Q$2,美元债一级!$2:$2,0)))</f>
        <v>2026-12-19</v>
      </c>
      <c r="R21" s="136" t="str">
        <f>IF(tbl_dmi_isin[[#This Row],[Index]]&gt;$A$2,"",IF(TEXT(INDEX(Corp_value!$A$1:$EC$2998,MATCH(tbl_dmi_isin[[#This Row],[ISIN]],Corp_value!$B:$B,0),MATCH(R$2,Corp_value!$1:$1,0)),"yyyy/mm/dd")="--","",TEXT(INDEX(Corp_value!$A$1:$EC$2998,MATCH(tbl_dmi_isin[[#This Row],[ISIN]],Corp_value!$B:$B,0),MATCH(R$2,Corp_value!$1:$1,0)),"yyyy/mm/dd")))</f>
        <v/>
      </c>
      <c r="S21" s="122">
        <f>IF(tbl_dmi_isin[[#This Row],[Index]]&gt;$A$2,"",INDEX(Corp_value!$A$1:$EC$2998,MATCH(tbl_dmi_isin[[#This Row],[ISIN]],Corp_value!$B:$B,0),MATCH(S$2,Corp_value!$1:$1,0)))</f>
        <v>3.45</v>
      </c>
      <c r="T21" s="122" t="str">
        <f>IF(tbl_dmi_isin[[#This Row],[Index]]&gt;$A$2,"",INDEX(美元债一级!$A$2:$BO$32,tbl_dmi_isin[[#This Row],[Index]]+1,MATCH(T$2,美元债一级!$2:$2,0)))</f>
        <v>CNY</v>
      </c>
      <c r="U21" s="122">
        <f>IF(tbl_dmi_isin[[#This Row],[Index]]&gt;$A$2,"",IF(INDEX(Corp_value!$A$1:$EC$2998,MATCH(tbl_dmi_isin[[#This Row],[ISIN]],Corp_value!$B:$B,0),MATCH(U$2,Corp_value!$1:$1,0))="--","",INDEX(Corp_value!$A$1:$EC$2998,MATCH(tbl_dmi_isin[[#This Row],[ISIN]],Corp_value!$B:$B,0),MATCH(U$2,Corp_value!$1:$1,0))))</f>
        <v>100</v>
      </c>
      <c r="V21" s="132">
        <f>IF(tbl_dmi_isin[[#This Row],[Index]]&gt;$A$2,"",INDEX(美元债一级!$A$2:$BO$32,tbl_dmi_isin[[#This Row],[Index]]+1,MATCH(V$2,美元债一级!$2:$2,0)))</f>
        <v>5</v>
      </c>
      <c r="W21" s="140" t="str">
        <f>IF(tbl_dmi_isin[[#This Row],[Index]]&gt;$A$2,"",INDEX(Corp_value!$A$1:$EC$2998,MATCH(tbl_dmi_isin[[#This Row],[ISIN]],Corp_value!$B:$B,0),MATCH(W$2,Corp_value!$1:$1,0)))</f>
        <v>6066 HK</v>
      </c>
      <c r="X21" s="140" t="str">
        <f>IF(tbl_dmi_isin[[#This Row],[Index]]&gt;$A$2,"",INDEX(Corp_value!$A$1:$EC$2998,MATCH(tbl_dmi_isin[[#This Row],[ISIN]],Corp_value!$B:$B,0),MATCH(X$2,Corp_value!$1:$1,0)))</f>
        <v>--/BBB+/BBB+</v>
      </c>
      <c r="Y21" s="142" t="str">
        <f>IF(tbl_dmi_isin[[#This Row],[Index]]&gt;$A$2,"",INDEX(Corp_value!$A$1:$EC$2998,MATCH(tbl_dmi_isin[[#This Row],[ISIN]],Corp_value!$B:$B,0),MATCH(Y$2,Corp_value!$1:$1,0)))</f>
        <v xml:space="preserve"> </v>
      </c>
      <c r="Z21" s="142" t="str">
        <f>IF(tbl_dmi_isin[[#This Row],[Index]]&gt;$A$2,"",INDEX(Corp_value!$A$1:$EC$2998,MATCH(tbl_dmi_isin[[#This Row],[ISIN]],Corp_value!$B:$B,0),MATCH(Z$2,Corp_value!$1:$1,0)))</f>
        <v/>
      </c>
      <c r="AA21" s="80" t="e">
        <f>IF(tbl_dmi_isin[[#This Row],[定价日]]&lt;&gt;"",INDEX(#REF!,MATCH(tbl_dmi_isin[[#This Row],[ISIN]],#REF!,0)),"")</f>
        <v>#REF!</v>
      </c>
      <c r="AB21" s="118"/>
      <c r="AD21" s="121">
        <v>18</v>
      </c>
      <c r="AE21" s="144" t="s">
        <v>526</v>
      </c>
      <c r="AF21" s="144" t="e">
        <f>VLOOKUP(Table7[[#This Row],[Entity]],#REF!,MATCH('Add Stats'!AF$2,#REF!,0)-1,0)</f>
        <v>#REF!</v>
      </c>
      <c r="AG21" s="144" t="e">
        <f>VLOOKUP(Table7[[#This Row],[Entity]],#REF!,MATCH('Add Stats'!AG$2,#REF!,0)-1,0)</f>
        <v>#REF!</v>
      </c>
      <c r="AH21" s="144" t="e">
        <f>VLOOKUP(Table7[[#This Row],[Entity]],#REF!,MATCH('Add Stats'!AH$2,#REF!,0)-1,0)</f>
        <v>#REF!</v>
      </c>
      <c r="AI21" s="144" t="e">
        <f>VLOOKUP(Table7[[#This Row],[Entity]],#REF!,MATCH('Add Stats'!AI$2,#REF!,0)-1,0)</f>
        <v>#REF!</v>
      </c>
    </row>
    <row r="22" spans="1:35" s="2" customFormat="1" ht="12">
      <c r="A22" s="10">
        <v>19</v>
      </c>
      <c r="B22" s="78" t="str">
        <f>IF(tbl_dmi_isin[[#This Row],[Index]]&gt;$A$2,"",TEXT(INDEX(美元债一级!$A$2:$BO$32,tbl_dmi_isin[[#This Row],[Index]]+1,MATCH(B$2,美元债一级!$2:$2,0)),"yyyy/mm/dd"))</f>
        <v>2023/12/12</v>
      </c>
      <c r="C22" s="10" t="str">
        <f>IF(tbl_dmi_isin[[#This Row],[Index]]&gt;$A$2,"",INDEX(美元债一级!$A$2:$BO$32,tbl_dmi_isin[[#This Row],[Index]]+1,MATCH(C$2,美元债一级!$2:$2,0)))</f>
        <v>HK0000971652</v>
      </c>
      <c r="D22" s="10" t="str">
        <f>IF(tbl_dmi_isin[[#This Row],[Index]]&gt;$A$2,"",INDEX(美元债一级!$A$2:$BO$32,tbl_dmi_isin[[#This Row],[Index]]+1,MATCH(D$2,美元债一级!$2:$2,0)))</f>
        <v>建德市国有资产投资控股集团有限公司</v>
      </c>
      <c r="E22" s="10" t="str">
        <f>TEXT(tbl_dmi_isin[[#This Row],[定价日]],"YYMMDD")&amp;tbl_dmi_isin[[#This Row],[ISIN]]</f>
        <v>231212HK0000971652</v>
      </c>
      <c r="F22" s="104"/>
      <c r="G22" s="19" t="str">
        <f>IF(tbl_dmi_isin[[#This Row],[Index]]&gt;$A$2,"",INDEX(Corp_value!$A$1:$EC$2998,MATCH(tbl_dmi_isin[[#This Row],[ISIN]],Corp_value!$B:$B,0),MATCH(G$2,Corp_value!$1:$1,0)))</f>
        <v>--/--/--</v>
      </c>
      <c r="H22" s="20" t="str">
        <f>IF(tbl_dmi_isin[[#This Row],[Index]]&gt;$A$2,"",INDEX(Corp_value!$A$1:$EC$2998,MATCH(tbl_dmi_isin[[#This Row],[ISIN]],Corp_value!$B:$B,0),MATCH(H$2,Corp_value!$1:$1,0)))</f>
        <v>HK</v>
      </c>
      <c r="I22" s="20" t="str">
        <f>IF(tbl_dmi_isin[[#This Row],[Index]]&gt;$A$2,"",IF(INDEX(Corp_value!$A$1:$EC$2998,MATCH(tbl_dmi_isin[[#This Row],[ISIN]],Corp_value!$B:$B,0),MATCH(I$2,Corp_value!$1:$1,0))="--","",INDEX(Corp_value!$A$1:$EC$2998,MATCH(tbl_dmi_isin[[#This Row],[ISIN]],Corp_value!$B:$B,0),MATCH(I$2,Corp_value!$1:$1,0))))</f>
        <v/>
      </c>
      <c r="J22" s="19" t="str">
        <f>IF(tbl_dmi_isin[[#This Row],[Index]]&gt;$A$2,"",INDEX(Corp_value!$A$1:$EC$2998,MATCH(tbl_dmi_isin[[#This Row],[ISIN]],Corp_value!$B:$B,0),MATCH(J$2,Corp_value!$1:$1,0)))</f>
        <v>--/--/--</v>
      </c>
      <c r="K22" s="19" t="str">
        <f>IF(tbl_dmi_isin[[#This Row],[Index]]&gt;$A$2,"",INDEX(Corp_value!$A$1:$EC$2998,MATCH(tbl_dmi_isin[[#This Row],[ISIN]],Corp_value!$B:$B,0),MATCH(K$2,Corp_value!$1:$1,0)))</f>
        <v/>
      </c>
      <c r="L22" s="19" t="str">
        <f>IF(tbl_dmi_isin[[#This Row],[Index]]&gt;$A$2,"",IF(INDEX(Corp_value!$A$1:$EC$2998,MATCH(tbl_dmi_isin[[#This Row],[ISIN]],Corp_value!$B:$B,0),MATCH(L$2,Corp_value!$1:$1,0))="--","",INDEX(Corp_value!$A$1:$EC$2998,MATCH(tbl_dmi_isin[[#This Row],[ISIN]],Corp_value!$B:$B,0),MATCH(L$2,Corp_value!$1:$1,0))))</f>
        <v/>
      </c>
      <c r="M22" s="122" t="str">
        <f>IF(tbl_dmi_isin[[#This Row],[Index]]&gt;$A$2,"",INDEX(Corp_value!$A$1:$EC$2998,MATCH(tbl_dmi_isin[[#This Row],[ISIN]],Corp_value!$B:$B,0),MATCH(M$2,Corp_value!$1:$1,0)))</f>
        <v>建投国际(香港)有限公</v>
      </c>
      <c r="N22" s="122" t="str">
        <f>IF(tbl_dmi_isin[[#This Row],[Index]]&gt;$A$2,"",IF(INDEX(Corp_value!$A$1:$EC$2998,MATCH(tbl_dmi_isin[[#This Row],[ISIN]],Corp_value!$B:$B,0),MATCH(N$2,Corp_value!$1:$1,0))="--","",INDEX(Corp_value!$A$1:$EC$2998,MATCH(tbl_dmi_isin[[#This Row],[ISIN]],Corp_value!$B:$B,0),MATCH(N$2,Corp_value!$1:$1,0))))</f>
        <v/>
      </c>
      <c r="O22" s="122" t="str">
        <f>IF(tbl_dmi_isin[[#This Row],[Index]]&gt;$A$2,"",INDEX(Corp_value!$A$1:$EC$2998,MATCH(tbl_dmi_isin[[#This Row],[ISIN]],Corp_value!$B:$B,0),MATCH(O$2,Corp_value!$1:$1,0)))</f>
        <v>Jiande State Owned Assets Inve</v>
      </c>
      <c r="P22" s="136" t="str">
        <f>IF(tbl_dmi_isin[[#This Row],[Index]]&gt;$A$2,"",TEXT(INDEX(Corp_value!$A$1:$EC$2998,MATCH(tbl_dmi_isin[[#This Row],[ISIN]],Corp_value!$B:$B,0),MATCH(P$2,Corp_value!$1:$1,0)),"yyyy/mm/dd"))</f>
        <v>2023/12/19</v>
      </c>
      <c r="Q22" s="136" t="str">
        <f>IF(tbl_dmi_isin[[#This Row],[Index]]&gt;$A$2,"",INDEX(美元债一级!$A$2:$BO$32,tbl_dmi_isin[[#This Row],[Index]]+1,MATCH(Q$2,美元债一级!$2:$2,0)))</f>
        <v>2026-12-19</v>
      </c>
      <c r="R22" s="136" t="str">
        <f>IF(tbl_dmi_isin[[#This Row],[Index]]&gt;$A$2,"",IF(TEXT(INDEX(Corp_value!$A$1:$EC$2998,MATCH(tbl_dmi_isin[[#This Row],[ISIN]],Corp_value!$B:$B,0),MATCH(R$2,Corp_value!$1:$1,0)),"yyyy/mm/dd")="--","",TEXT(INDEX(Corp_value!$A$1:$EC$2998,MATCH(tbl_dmi_isin[[#This Row],[ISIN]],Corp_value!$B:$B,0),MATCH(R$2,Corp_value!$1:$1,0)),"yyyy/mm/dd")))</f>
        <v/>
      </c>
      <c r="S22" s="122">
        <f>IF(tbl_dmi_isin[[#This Row],[Index]]&gt;$A$2,"",INDEX(Corp_value!$A$1:$EC$2998,MATCH(tbl_dmi_isin[[#This Row],[ISIN]],Corp_value!$B:$B,0),MATCH(S$2,Corp_value!$1:$1,0)))</f>
        <v>5.2</v>
      </c>
      <c r="T22" s="122" t="str">
        <f>IF(tbl_dmi_isin[[#This Row],[Index]]&gt;$A$2,"",INDEX(美元债一级!$A$2:$BO$32,tbl_dmi_isin[[#This Row],[Index]]+1,MATCH(T$2,美元债一级!$2:$2,0)))</f>
        <v>CNY</v>
      </c>
      <c r="U22" s="122">
        <f>IF(tbl_dmi_isin[[#This Row],[Index]]&gt;$A$2,"",IF(INDEX(Corp_value!$A$1:$EC$2998,MATCH(tbl_dmi_isin[[#This Row],[ISIN]],Corp_value!$B:$B,0),MATCH(U$2,Corp_value!$1:$1,0))="--","",INDEX(Corp_value!$A$1:$EC$2998,MATCH(tbl_dmi_isin[[#This Row],[ISIN]],Corp_value!$B:$B,0),MATCH(U$2,Corp_value!$1:$1,0))))</f>
        <v>100</v>
      </c>
      <c r="V22" s="132">
        <f>IF(tbl_dmi_isin[[#This Row],[Index]]&gt;$A$2,"",INDEX(美元债一级!$A$2:$BO$32,tbl_dmi_isin[[#This Row],[Index]]+1,MATCH(V$2,美元债一级!$2:$2,0)))</f>
        <v>9.4</v>
      </c>
      <c r="W22" s="140" t="str">
        <f>IF(tbl_dmi_isin[[#This Row],[Index]]&gt;$A$2,"",INDEX(Corp_value!$A$1:$EC$2998,MATCH(tbl_dmi_isin[[#This Row],[ISIN]],Corp_value!$B:$B,0),MATCH(W$2,Corp_value!$1:$1,0)))</f>
        <v>1555174D CH</v>
      </c>
      <c r="X22" s="140" t="str">
        <f>IF(tbl_dmi_isin[[#This Row],[Index]]&gt;$A$2,"",INDEX(Corp_value!$A$1:$EC$2998,MATCH(tbl_dmi_isin[[#This Row],[ISIN]],Corp_value!$B:$B,0),MATCH(X$2,Corp_value!$1:$1,0)))</f>
        <v>--/--/--</v>
      </c>
      <c r="Y22" s="142" t="str">
        <f>IF(tbl_dmi_isin[[#This Row],[Index]]&gt;$A$2,"",INDEX(Corp_value!$A$1:$EC$2998,MATCH(tbl_dmi_isin[[#This Row],[ISIN]],Corp_value!$B:$B,0),MATCH(Y$2,Corp_value!$1:$1,0)))</f>
        <v xml:space="preserve"> </v>
      </c>
      <c r="Z22" s="142" t="str">
        <f>IF(tbl_dmi_isin[[#This Row],[Index]]&gt;$A$2,"",INDEX(Corp_value!$A$1:$EC$2998,MATCH(tbl_dmi_isin[[#This Row],[ISIN]],Corp_value!$B:$B,0),MATCH(Z$2,Corp_value!$1:$1,0)))</f>
        <v/>
      </c>
      <c r="AA22" s="80" t="e">
        <f>IF(tbl_dmi_isin[[#This Row],[定价日]]&lt;&gt;"",INDEX(#REF!,MATCH(tbl_dmi_isin[[#This Row],[ISIN]],#REF!,0)),"")</f>
        <v>#REF!</v>
      </c>
      <c r="AB22" s="118"/>
      <c r="AD22" s="121">
        <v>19</v>
      </c>
      <c r="AE22" s="144" t="s">
        <v>528</v>
      </c>
      <c r="AF22" s="144" t="e">
        <f>VLOOKUP(Table7[[#This Row],[Entity]],#REF!,MATCH('Add Stats'!AF$2,#REF!,0)-1,0)</f>
        <v>#REF!</v>
      </c>
      <c r="AG22" s="144" t="e">
        <f>VLOOKUP(Table7[[#This Row],[Entity]],#REF!,MATCH('Add Stats'!AG$2,#REF!,0)-1,0)</f>
        <v>#REF!</v>
      </c>
      <c r="AH22" s="144" t="e">
        <f>VLOOKUP(Table7[[#This Row],[Entity]],#REF!,MATCH('Add Stats'!AH$2,#REF!,0)-1,0)</f>
        <v>#REF!</v>
      </c>
      <c r="AI22" s="144" t="e">
        <f>VLOOKUP(Table7[[#This Row],[Entity]],#REF!,MATCH('Add Stats'!AI$2,#REF!,0)-1,0)</f>
        <v>#REF!</v>
      </c>
    </row>
    <row r="23" spans="1:35" s="2" customFormat="1" ht="12">
      <c r="A23" s="10">
        <v>20</v>
      </c>
      <c r="B23" s="78" t="str">
        <f>IF(tbl_dmi_isin[[#This Row],[Index]]&gt;$A$2,"",TEXT(INDEX(美元债一级!$A$2:$BO$32,tbl_dmi_isin[[#This Row],[Index]]+1,MATCH(B$2,美元债一级!$2:$2,0)),"yyyy/mm/dd"))</f>
        <v>2023/12/12</v>
      </c>
      <c r="C23" s="10" t="str">
        <f>IF(tbl_dmi_isin[[#This Row],[Index]]&gt;$A$2,"",INDEX(美元债一级!$A$2:$BO$32,tbl_dmi_isin[[#This Row],[Index]]+1,MATCH(C$2,美元债一级!$2:$2,0)))</f>
        <v>XS2735350980</v>
      </c>
      <c r="D23" s="10" t="str">
        <f>IF(tbl_dmi_isin[[#This Row],[Index]]&gt;$A$2,"",INDEX(美元债一级!$A$2:$BO$32,tbl_dmi_isin[[#This Row],[Index]]+1,MATCH(D$2,美元债一级!$2:$2,0)))</f>
        <v>中信建投(国际)金融控股有限公司</v>
      </c>
      <c r="E23" s="10" t="str">
        <f>TEXT(tbl_dmi_isin[[#This Row],[定价日]],"YYMMDD")&amp;tbl_dmi_isin[[#This Row],[ISIN]]</f>
        <v>231212XS2735350980</v>
      </c>
      <c r="F23" s="104"/>
      <c r="G23" s="19" t="str">
        <f>IF(tbl_dmi_isin[[#This Row],[Index]]&gt;$A$2,"",INDEX(Corp_value!$A$1:$EC$2998,MATCH(tbl_dmi_isin[[#This Row],[ISIN]],Corp_value!$B:$B,0),MATCH(G$2,Corp_value!$1:$1,0)))</f>
        <v>--/--/--</v>
      </c>
      <c r="H23" s="20" t="str">
        <f>IF(tbl_dmi_isin[[#This Row],[Index]]&gt;$A$2,"",INDEX(Corp_value!$A$1:$EC$2998,MATCH(tbl_dmi_isin[[#This Row],[ISIN]],Corp_value!$B:$B,0),MATCH(H$2,Corp_value!$1:$1,0)))</f>
        <v>HK</v>
      </c>
      <c r="I23" s="20" t="str">
        <f>IF(tbl_dmi_isin[[#This Row],[Index]]&gt;$A$2,"",IF(INDEX(Corp_value!$A$1:$EC$2998,MATCH(tbl_dmi_isin[[#This Row],[ISIN]],Corp_value!$B:$B,0),MATCH(I$2,Corp_value!$1:$1,0))="--","",INDEX(Corp_value!$A$1:$EC$2998,MATCH(tbl_dmi_isin[[#This Row],[ISIN]],Corp_value!$B:$B,0),MATCH(I$2,Corp_value!$1:$1,0))))</f>
        <v/>
      </c>
      <c r="J23" s="19" t="str">
        <f>IF(tbl_dmi_isin[[#This Row],[Index]]&gt;$A$2,"",INDEX(Corp_value!$A$1:$EC$2998,MATCH(tbl_dmi_isin[[#This Row],[ISIN]],Corp_value!$B:$B,0),MATCH(J$2,Corp_value!$1:$1,0)))</f>
        <v>--/--/--</v>
      </c>
      <c r="K23" s="19" t="str">
        <f>IF(tbl_dmi_isin[[#This Row],[Index]]&gt;$A$2,"",INDEX(Corp_value!$A$1:$EC$2998,MATCH(tbl_dmi_isin[[#This Row],[ISIN]],Corp_value!$B:$B,0),MATCH(K$2,Corp_value!$1:$1,0)))</f>
        <v/>
      </c>
      <c r="L23" s="19" t="str">
        <f>IF(tbl_dmi_isin[[#This Row],[Index]]&gt;$A$2,"",IF(INDEX(Corp_value!$A$1:$EC$2998,MATCH(tbl_dmi_isin[[#This Row],[ISIN]],Corp_value!$B:$B,0),MATCH(L$2,Corp_value!$1:$1,0))="--","",INDEX(Corp_value!$A$1:$EC$2998,MATCH(tbl_dmi_isin[[#This Row],[ISIN]],Corp_value!$B:$B,0),MATCH(L$2,Corp_value!$1:$1,0))))</f>
        <v/>
      </c>
      <c r="M23" s="122" t="str">
        <f>IF(tbl_dmi_isin[[#This Row],[Index]]&gt;$A$2,"",INDEX(Corp_value!$A$1:$EC$2998,MATCH(tbl_dmi_isin[[#This Row],[ISIN]],Corp_value!$B:$B,0),MATCH(M$2,Corp_value!$1:$1,0)))</f>
        <v>China Securities International</v>
      </c>
      <c r="N23" s="122" t="str">
        <f>IF(tbl_dmi_isin[[#This Row],[Index]]&gt;$A$2,"",IF(INDEX(Corp_value!$A$1:$EC$2998,MATCH(tbl_dmi_isin[[#This Row],[ISIN]],Corp_value!$B:$B,0),MATCH(N$2,Corp_value!$1:$1,0))="--","",INDEX(Corp_value!$A$1:$EC$2998,MATCH(tbl_dmi_isin[[#This Row],[ISIN]],Corp_value!$B:$B,0),MATCH(N$2,Corp_value!$1:$1,0))))</f>
        <v>China Securities International Finance Holding Co Ltd</v>
      </c>
      <c r="O23" s="122" t="str">
        <f>IF(tbl_dmi_isin[[#This Row],[Index]]&gt;$A$2,"",INDEX(Corp_value!$A$1:$EC$2998,MATCH(tbl_dmi_isin[[#This Row],[ISIN]],Corp_value!$B:$B,0),MATCH(O$2,Corp_value!$1:$1,0)))</f>
        <v/>
      </c>
      <c r="P23" s="136" t="str">
        <f>IF(tbl_dmi_isin[[#This Row],[Index]]&gt;$A$2,"",TEXT(INDEX(Corp_value!$A$1:$EC$2998,MATCH(tbl_dmi_isin[[#This Row],[ISIN]],Corp_value!$B:$B,0),MATCH(P$2,Corp_value!$1:$1,0)),"yyyy/mm/dd"))</f>
        <v>2023/12/15</v>
      </c>
      <c r="Q23" s="136" t="str">
        <f>IF(tbl_dmi_isin[[#This Row],[Index]]&gt;$A$2,"",INDEX(美元债一级!$A$2:$BO$32,tbl_dmi_isin[[#This Row],[Index]]+1,MATCH(Q$2,美元债一级!$2:$2,0)))</f>
        <v>2024-03-15</v>
      </c>
      <c r="R23" s="136" t="str">
        <f>IF(tbl_dmi_isin[[#This Row],[Index]]&gt;$A$2,"",IF(TEXT(INDEX(Corp_value!$A$1:$EC$2998,MATCH(tbl_dmi_isin[[#This Row],[ISIN]],Corp_value!$B:$B,0),MATCH(R$2,Corp_value!$1:$1,0)),"yyyy/mm/dd")="--","",TEXT(INDEX(Corp_value!$A$1:$EC$2998,MATCH(tbl_dmi_isin[[#This Row],[ISIN]],Corp_value!$B:$B,0),MATCH(R$2,Corp_value!$1:$1,0)),"yyyy/mm/dd")))</f>
        <v/>
      </c>
      <c r="S23" s="122">
        <f>IF(tbl_dmi_isin[[#This Row],[Index]]&gt;$A$2,"",INDEX(Corp_value!$A$1:$EC$2998,MATCH(tbl_dmi_isin[[#This Row],[ISIN]],Corp_value!$B:$B,0),MATCH(S$2,Corp_value!$1:$1,0)))</f>
        <v>2.8</v>
      </c>
      <c r="T23" s="122" t="str">
        <f>IF(tbl_dmi_isin[[#This Row],[Index]]&gt;$A$2,"",INDEX(美元债一级!$A$2:$BO$32,tbl_dmi_isin[[#This Row],[Index]]+1,MATCH(T$2,美元债一级!$2:$2,0)))</f>
        <v>CNY</v>
      </c>
      <c r="U23" s="122">
        <f>IF(tbl_dmi_isin[[#This Row],[Index]]&gt;$A$2,"",IF(INDEX(Corp_value!$A$1:$EC$2998,MATCH(tbl_dmi_isin[[#This Row],[ISIN]],Corp_value!$B:$B,0),MATCH(U$2,Corp_value!$1:$1,0))="--","",INDEX(Corp_value!$A$1:$EC$2998,MATCH(tbl_dmi_isin[[#This Row],[ISIN]],Corp_value!$B:$B,0),MATCH(U$2,Corp_value!$1:$1,0))))</f>
        <v>100</v>
      </c>
      <c r="V23" s="132">
        <f>IF(tbl_dmi_isin[[#This Row],[Index]]&gt;$A$2,"",INDEX(美元债一级!$A$2:$BO$32,tbl_dmi_isin[[#This Row],[Index]]+1,MATCH(V$2,美元债一级!$2:$2,0)))</f>
        <v>5.3999999999999999E-2</v>
      </c>
      <c r="W23" s="140" t="str">
        <f>IF(tbl_dmi_isin[[#This Row],[Index]]&gt;$A$2,"",INDEX(Corp_value!$A$1:$EC$2998,MATCH(tbl_dmi_isin[[#This Row],[ISIN]],Corp_value!$B:$B,0),MATCH(W$2,Corp_value!$1:$1,0)))</f>
        <v>6066 HK</v>
      </c>
      <c r="X23" s="140" t="str">
        <f>IF(tbl_dmi_isin[[#This Row],[Index]]&gt;$A$2,"",INDEX(Corp_value!$A$1:$EC$2998,MATCH(tbl_dmi_isin[[#This Row],[ISIN]],Corp_value!$B:$B,0),MATCH(X$2,Corp_value!$1:$1,0)))</f>
        <v>--/BBB+/BBB+</v>
      </c>
      <c r="Y23" s="142" t="str">
        <f>IF(tbl_dmi_isin[[#This Row],[Index]]&gt;$A$2,"",INDEX(Corp_value!$A$1:$EC$2998,MATCH(tbl_dmi_isin[[#This Row],[ISIN]],Corp_value!$B:$B,0),MATCH(Y$2,Corp_value!$1:$1,0)))</f>
        <v xml:space="preserve"> </v>
      </c>
      <c r="Z23" s="142" t="str">
        <f>IF(tbl_dmi_isin[[#This Row],[Index]]&gt;$A$2,"",INDEX(Corp_value!$A$1:$EC$2998,MATCH(tbl_dmi_isin[[#This Row],[ISIN]],Corp_value!$B:$B,0),MATCH(Z$2,Corp_value!$1:$1,0)))</f>
        <v/>
      </c>
      <c r="AA23" s="80" t="e">
        <f>IF(tbl_dmi_isin[[#This Row],[定价日]]&lt;&gt;"",INDEX(#REF!,MATCH(tbl_dmi_isin[[#This Row],[ISIN]],#REF!,0)),"")</f>
        <v>#REF!</v>
      </c>
      <c r="AB23" s="118"/>
      <c r="AD23" s="144"/>
      <c r="AE23" s="144"/>
      <c r="AF23" s="144"/>
      <c r="AG23" s="144"/>
      <c r="AH23" s="144"/>
      <c r="AI23" s="144"/>
    </row>
    <row r="24" spans="1:35" s="2" customFormat="1" ht="12">
      <c r="A24" s="10">
        <v>21</v>
      </c>
      <c r="B24" s="78" t="str">
        <f>IF(tbl_dmi_isin[[#This Row],[Index]]&gt;$A$2,"",TEXT(INDEX(美元债一级!$A$2:$BO$32,tbl_dmi_isin[[#This Row],[Index]]+1,MATCH(B$2,美元债一级!$2:$2,0)),"yyyy/mm/dd"))</f>
        <v>2023/12/12</v>
      </c>
      <c r="C24" s="10" t="str">
        <f>IF(tbl_dmi_isin[[#This Row],[Index]]&gt;$A$2,"",INDEX(美元债一级!$A$2:$BO$32,tbl_dmi_isin[[#This Row],[Index]]+1,MATCH(C$2,美元债一级!$2:$2,0)))</f>
        <v>XS2735361243</v>
      </c>
      <c r="D24" s="10" t="str">
        <f>IF(tbl_dmi_isin[[#This Row],[Index]]&gt;$A$2,"",INDEX(美元债一级!$A$2:$BO$32,tbl_dmi_isin[[#This Row],[Index]]+1,MATCH(D$2,美元债一级!$2:$2,0)))</f>
        <v>中信建投(国际)金融控股有限公司</v>
      </c>
      <c r="E24" s="10" t="str">
        <f>TEXT(tbl_dmi_isin[[#This Row],[定价日]],"YYMMDD")&amp;tbl_dmi_isin[[#This Row],[ISIN]]</f>
        <v>231212XS2735361243</v>
      </c>
      <c r="F24" s="104"/>
      <c r="G24" s="19" t="str">
        <f>IF(tbl_dmi_isin[[#This Row],[Index]]&gt;$A$2,"",INDEX(Corp_value!$A$1:$EC$2998,MATCH(tbl_dmi_isin[[#This Row],[ISIN]],Corp_value!$B:$B,0),MATCH(G$2,Corp_value!$1:$1,0)))</f>
        <v>--/--/--</v>
      </c>
      <c r="H24" s="20" t="str">
        <f>IF(tbl_dmi_isin[[#This Row],[Index]]&gt;$A$2,"",INDEX(Corp_value!$A$1:$EC$2998,MATCH(tbl_dmi_isin[[#This Row],[ISIN]],Corp_value!$B:$B,0),MATCH(H$2,Corp_value!$1:$1,0)))</f>
        <v>HK</v>
      </c>
      <c r="I24" s="20" t="str">
        <f>IF(tbl_dmi_isin[[#This Row],[Index]]&gt;$A$2,"",IF(INDEX(Corp_value!$A$1:$EC$2998,MATCH(tbl_dmi_isin[[#This Row],[ISIN]],Corp_value!$B:$B,0),MATCH(I$2,Corp_value!$1:$1,0))="--","",INDEX(Corp_value!$A$1:$EC$2998,MATCH(tbl_dmi_isin[[#This Row],[ISIN]],Corp_value!$B:$B,0),MATCH(I$2,Corp_value!$1:$1,0))))</f>
        <v/>
      </c>
      <c r="J24" s="19" t="str">
        <f>IF(tbl_dmi_isin[[#This Row],[Index]]&gt;$A$2,"",INDEX(Corp_value!$A$1:$EC$2998,MATCH(tbl_dmi_isin[[#This Row],[ISIN]],Corp_value!$B:$B,0),MATCH(J$2,Corp_value!$1:$1,0)))</f>
        <v>--/--/--</v>
      </c>
      <c r="K24" s="19" t="str">
        <f>IF(tbl_dmi_isin[[#This Row],[Index]]&gt;$A$2,"",INDEX(Corp_value!$A$1:$EC$2998,MATCH(tbl_dmi_isin[[#This Row],[ISIN]],Corp_value!$B:$B,0),MATCH(K$2,Corp_value!$1:$1,0)))</f>
        <v/>
      </c>
      <c r="L24" s="19" t="str">
        <f>IF(tbl_dmi_isin[[#This Row],[Index]]&gt;$A$2,"",IF(INDEX(Corp_value!$A$1:$EC$2998,MATCH(tbl_dmi_isin[[#This Row],[ISIN]],Corp_value!$B:$B,0),MATCH(L$2,Corp_value!$1:$1,0))="--","",INDEX(Corp_value!$A$1:$EC$2998,MATCH(tbl_dmi_isin[[#This Row],[ISIN]],Corp_value!$B:$B,0),MATCH(L$2,Corp_value!$1:$1,0))))</f>
        <v/>
      </c>
      <c r="M24" s="122" t="str">
        <f>IF(tbl_dmi_isin[[#This Row],[Index]]&gt;$A$2,"",INDEX(Corp_value!$A$1:$EC$2998,MATCH(tbl_dmi_isin[[#This Row],[ISIN]],Corp_value!$B:$B,0),MATCH(M$2,Corp_value!$1:$1,0)))</f>
        <v>China Securities International</v>
      </c>
      <c r="N24" s="122" t="str">
        <f>IF(tbl_dmi_isin[[#This Row],[Index]]&gt;$A$2,"",IF(INDEX(Corp_value!$A$1:$EC$2998,MATCH(tbl_dmi_isin[[#This Row],[ISIN]],Corp_value!$B:$B,0),MATCH(N$2,Corp_value!$1:$1,0))="--","",INDEX(Corp_value!$A$1:$EC$2998,MATCH(tbl_dmi_isin[[#This Row],[ISIN]],Corp_value!$B:$B,0),MATCH(N$2,Corp_value!$1:$1,0))))</f>
        <v>China Securities International Finance Holding Co Ltd</v>
      </c>
      <c r="O24" s="122" t="str">
        <f>IF(tbl_dmi_isin[[#This Row],[Index]]&gt;$A$2,"",INDEX(Corp_value!$A$1:$EC$2998,MATCH(tbl_dmi_isin[[#This Row],[ISIN]],Corp_value!$B:$B,0),MATCH(O$2,Corp_value!$1:$1,0)))</f>
        <v/>
      </c>
      <c r="P24" s="136" t="str">
        <f>IF(tbl_dmi_isin[[#This Row],[Index]]&gt;$A$2,"",TEXT(INDEX(Corp_value!$A$1:$EC$2998,MATCH(tbl_dmi_isin[[#This Row],[ISIN]],Corp_value!$B:$B,0),MATCH(P$2,Corp_value!$1:$1,0)),"yyyy/mm/dd"))</f>
        <v>2023/12/15</v>
      </c>
      <c r="Q24" s="136" t="str">
        <f>IF(tbl_dmi_isin[[#This Row],[Index]]&gt;$A$2,"",INDEX(美元债一级!$A$2:$BO$32,tbl_dmi_isin[[#This Row],[Index]]+1,MATCH(Q$2,美元债一级!$2:$2,0)))</f>
        <v>2024-01-17</v>
      </c>
      <c r="R24" s="136" t="str">
        <f>IF(tbl_dmi_isin[[#This Row],[Index]]&gt;$A$2,"",IF(TEXT(INDEX(Corp_value!$A$1:$EC$2998,MATCH(tbl_dmi_isin[[#This Row],[ISIN]],Corp_value!$B:$B,0),MATCH(R$2,Corp_value!$1:$1,0)),"yyyy/mm/dd")="--","",TEXT(INDEX(Corp_value!$A$1:$EC$2998,MATCH(tbl_dmi_isin[[#This Row],[ISIN]],Corp_value!$B:$B,0),MATCH(R$2,Corp_value!$1:$1,0)),"yyyy/mm/dd")))</f>
        <v/>
      </c>
      <c r="S24" s="122">
        <f>IF(tbl_dmi_isin[[#This Row],[Index]]&gt;$A$2,"",INDEX(Corp_value!$A$1:$EC$2998,MATCH(tbl_dmi_isin[[#This Row],[ISIN]],Corp_value!$B:$B,0),MATCH(S$2,Corp_value!$1:$1,0)))</f>
        <v>5.7</v>
      </c>
      <c r="T24" s="122" t="str">
        <f>IF(tbl_dmi_isin[[#This Row],[Index]]&gt;$A$2,"",INDEX(美元债一级!$A$2:$BO$32,tbl_dmi_isin[[#This Row],[Index]]+1,MATCH(T$2,美元债一级!$2:$2,0)))</f>
        <v>USD</v>
      </c>
      <c r="U24" s="122">
        <f>IF(tbl_dmi_isin[[#This Row],[Index]]&gt;$A$2,"",IF(INDEX(Corp_value!$A$1:$EC$2998,MATCH(tbl_dmi_isin[[#This Row],[ISIN]],Corp_value!$B:$B,0),MATCH(U$2,Corp_value!$1:$1,0))="--","",INDEX(Corp_value!$A$1:$EC$2998,MATCH(tbl_dmi_isin[[#This Row],[ISIN]],Corp_value!$B:$B,0),MATCH(U$2,Corp_value!$1:$1,0))))</f>
        <v>100</v>
      </c>
      <c r="V24" s="132">
        <f>IF(tbl_dmi_isin[[#This Row],[Index]]&gt;$A$2,"",INDEX(美元债一级!$A$2:$BO$32,tbl_dmi_isin[[#This Row],[Index]]+1,MATCH(V$2,美元债一级!$2:$2,0)))</f>
        <v>2.5000000000000001E-2</v>
      </c>
      <c r="W24" s="140" t="str">
        <f>IF(tbl_dmi_isin[[#This Row],[Index]]&gt;$A$2,"",INDEX(Corp_value!$A$1:$EC$2998,MATCH(tbl_dmi_isin[[#This Row],[ISIN]],Corp_value!$B:$B,0),MATCH(W$2,Corp_value!$1:$1,0)))</f>
        <v>6066 HK</v>
      </c>
      <c r="X24" s="140" t="str">
        <f>IF(tbl_dmi_isin[[#This Row],[Index]]&gt;$A$2,"",INDEX(Corp_value!$A$1:$EC$2998,MATCH(tbl_dmi_isin[[#This Row],[ISIN]],Corp_value!$B:$B,0),MATCH(X$2,Corp_value!$1:$1,0)))</f>
        <v>--/BBB+/BBB+</v>
      </c>
      <c r="Y24" s="142" t="str">
        <f>IF(tbl_dmi_isin[[#This Row],[Index]]&gt;$A$2,"",INDEX(Corp_value!$A$1:$EC$2998,MATCH(tbl_dmi_isin[[#This Row],[ISIN]],Corp_value!$B:$B,0),MATCH(Y$2,Corp_value!$1:$1,0)))</f>
        <v xml:space="preserve"> </v>
      </c>
      <c r="Z24" s="142" t="str">
        <f>IF(tbl_dmi_isin[[#This Row],[Index]]&gt;$A$2,"",INDEX(Corp_value!$A$1:$EC$2998,MATCH(tbl_dmi_isin[[#This Row],[ISIN]],Corp_value!$B:$B,0),MATCH(Z$2,Corp_value!$1:$1,0)))</f>
        <v/>
      </c>
      <c r="AA24" s="80" t="e">
        <f>IF(tbl_dmi_isin[[#This Row],[定价日]]&lt;&gt;"",INDEX(#REF!,MATCH(tbl_dmi_isin[[#This Row],[ISIN]],#REF!,0)),"")</f>
        <v>#REF!</v>
      </c>
      <c r="AB24" s="118"/>
      <c r="AD24" s="144"/>
      <c r="AE24" s="144"/>
      <c r="AF24" s="144"/>
      <c r="AG24" s="144"/>
      <c r="AH24" s="144"/>
      <c r="AI24" s="144"/>
    </row>
    <row r="25" spans="1:35" s="2" customFormat="1" ht="12">
      <c r="A25" s="10">
        <v>22</v>
      </c>
      <c r="B25" s="78" t="str">
        <f>IF(tbl_dmi_isin[[#This Row],[Index]]&gt;$A$2,"",TEXT(INDEX(美元债一级!$A$2:$BO$32,tbl_dmi_isin[[#This Row],[Index]]+1,MATCH(B$2,美元债一级!$2:$2,0)),"yyyy/mm/dd"))</f>
        <v>2023/12/12</v>
      </c>
      <c r="C25" s="10" t="str">
        <f>IF(tbl_dmi_isin[[#This Row],[Index]]&gt;$A$2,"",INDEX(美元债一级!$A$2:$BO$32,tbl_dmi_isin[[#This Row],[Index]]+1,MATCH(C$2,美元债一级!$2:$2,0)))</f>
        <v>XS2735348810</v>
      </c>
      <c r="D25" s="10" t="str">
        <f>IF(tbl_dmi_isin[[#This Row],[Index]]&gt;$A$2,"",INDEX(美元债一级!$A$2:$BO$32,tbl_dmi_isin[[#This Row],[Index]]+1,MATCH(D$2,美元债一级!$2:$2,0)))</f>
        <v>中信建投(国际)金融控股有限公司</v>
      </c>
      <c r="E25" s="10" t="str">
        <f>TEXT(tbl_dmi_isin[[#This Row],[定价日]],"YYMMDD")&amp;tbl_dmi_isin[[#This Row],[ISIN]]</f>
        <v>231212XS2735348810</v>
      </c>
      <c r="F25" s="104"/>
      <c r="G25" s="19" t="str">
        <f>IF(tbl_dmi_isin[[#This Row],[Index]]&gt;$A$2,"",INDEX(Corp_value!$A$1:$EC$2998,MATCH(tbl_dmi_isin[[#This Row],[ISIN]],Corp_value!$B:$B,0),MATCH(G$2,Corp_value!$1:$1,0)))</f>
        <v>--/--/--</v>
      </c>
      <c r="H25" s="20" t="str">
        <f>IF(tbl_dmi_isin[[#This Row],[Index]]&gt;$A$2,"",INDEX(Corp_value!$A$1:$EC$2998,MATCH(tbl_dmi_isin[[#This Row],[ISIN]],Corp_value!$B:$B,0),MATCH(H$2,Corp_value!$1:$1,0)))</f>
        <v>HK</v>
      </c>
      <c r="I25" s="20" t="str">
        <f>IF(tbl_dmi_isin[[#This Row],[Index]]&gt;$A$2,"",IF(INDEX(Corp_value!$A$1:$EC$2998,MATCH(tbl_dmi_isin[[#This Row],[ISIN]],Corp_value!$B:$B,0),MATCH(I$2,Corp_value!$1:$1,0))="--","",INDEX(Corp_value!$A$1:$EC$2998,MATCH(tbl_dmi_isin[[#This Row],[ISIN]],Corp_value!$B:$B,0),MATCH(I$2,Corp_value!$1:$1,0))))</f>
        <v/>
      </c>
      <c r="J25" s="19" t="str">
        <f>IF(tbl_dmi_isin[[#This Row],[Index]]&gt;$A$2,"",INDEX(Corp_value!$A$1:$EC$2998,MATCH(tbl_dmi_isin[[#This Row],[ISIN]],Corp_value!$B:$B,0),MATCH(J$2,Corp_value!$1:$1,0)))</f>
        <v>--/--/--</v>
      </c>
      <c r="K25" s="19" t="str">
        <f>IF(tbl_dmi_isin[[#This Row],[Index]]&gt;$A$2,"",INDEX(Corp_value!$A$1:$EC$2998,MATCH(tbl_dmi_isin[[#This Row],[ISIN]],Corp_value!$B:$B,0),MATCH(K$2,Corp_value!$1:$1,0)))</f>
        <v/>
      </c>
      <c r="L25" s="19" t="str">
        <f>IF(tbl_dmi_isin[[#This Row],[Index]]&gt;$A$2,"",IF(INDEX(Corp_value!$A$1:$EC$2998,MATCH(tbl_dmi_isin[[#This Row],[ISIN]],Corp_value!$B:$B,0),MATCH(L$2,Corp_value!$1:$1,0))="--","",INDEX(Corp_value!$A$1:$EC$2998,MATCH(tbl_dmi_isin[[#This Row],[ISIN]],Corp_value!$B:$B,0),MATCH(L$2,Corp_value!$1:$1,0))))</f>
        <v/>
      </c>
      <c r="M25" s="122" t="str">
        <f>IF(tbl_dmi_isin[[#This Row],[Index]]&gt;$A$2,"",INDEX(Corp_value!$A$1:$EC$2998,MATCH(tbl_dmi_isin[[#This Row],[ISIN]],Corp_value!$B:$B,0),MATCH(M$2,Corp_value!$1:$1,0)))</f>
        <v>China Securities International</v>
      </c>
      <c r="N25" s="122" t="str">
        <f>IF(tbl_dmi_isin[[#This Row],[Index]]&gt;$A$2,"",IF(INDEX(Corp_value!$A$1:$EC$2998,MATCH(tbl_dmi_isin[[#This Row],[ISIN]],Corp_value!$B:$B,0),MATCH(N$2,Corp_value!$1:$1,0))="--","",INDEX(Corp_value!$A$1:$EC$2998,MATCH(tbl_dmi_isin[[#This Row],[ISIN]],Corp_value!$B:$B,0),MATCH(N$2,Corp_value!$1:$1,0))))</f>
        <v>China Securities International Finance Holding Co Ltd</v>
      </c>
      <c r="O25" s="122" t="str">
        <f>IF(tbl_dmi_isin[[#This Row],[Index]]&gt;$A$2,"",INDEX(Corp_value!$A$1:$EC$2998,MATCH(tbl_dmi_isin[[#This Row],[ISIN]],Corp_value!$B:$B,0),MATCH(O$2,Corp_value!$1:$1,0)))</f>
        <v/>
      </c>
      <c r="P25" s="136" t="str">
        <f>IF(tbl_dmi_isin[[#This Row],[Index]]&gt;$A$2,"",TEXT(INDEX(Corp_value!$A$1:$EC$2998,MATCH(tbl_dmi_isin[[#This Row],[ISIN]],Corp_value!$B:$B,0),MATCH(P$2,Corp_value!$1:$1,0)),"yyyy/mm/dd"))</f>
        <v>2023/12/15</v>
      </c>
      <c r="Q25" s="136" t="str">
        <f>IF(tbl_dmi_isin[[#This Row],[Index]]&gt;$A$2,"",INDEX(美元债一级!$A$2:$BO$32,tbl_dmi_isin[[#This Row],[Index]]+1,MATCH(Q$2,美元债一级!$2:$2,0)))</f>
        <v>2024-02-21</v>
      </c>
      <c r="R25" s="136" t="str">
        <f>IF(tbl_dmi_isin[[#This Row],[Index]]&gt;$A$2,"",IF(TEXT(INDEX(Corp_value!$A$1:$EC$2998,MATCH(tbl_dmi_isin[[#This Row],[ISIN]],Corp_value!$B:$B,0),MATCH(R$2,Corp_value!$1:$1,0)),"yyyy/mm/dd")="--","",TEXT(INDEX(Corp_value!$A$1:$EC$2998,MATCH(tbl_dmi_isin[[#This Row],[ISIN]],Corp_value!$B:$B,0),MATCH(R$2,Corp_value!$1:$1,0)),"yyyy/mm/dd")))</f>
        <v/>
      </c>
      <c r="S25" s="122">
        <f>IF(tbl_dmi_isin[[#This Row],[Index]]&gt;$A$2,"",INDEX(Corp_value!$A$1:$EC$2998,MATCH(tbl_dmi_isin[[#This Row],[ISIN]],Corp_value!$B:$B,0),MATCH(S$2,Corp_value!$1:$1,0)))</f>
        <v>2.7</v>
      </c>
      <c r="T25" s="122" t="str">
        <f>IF(tbl_dmi_isin[[#This Row],[Index]]&gt;$A$2,"",INDEX(美元债一级!$A$2:$BO$32,tbl_dmi_isin[[#This Row],[Index]]+1,MATCH(T$2,美元债一级!$2:$2,0)))</f>
        <v>CNY</v>
      </c>
      <c r="U25" s="122">
        <f>IF(tbl_dmi_isin[[#This Row],[Index]]&gt;$A$2,"",IF(INDEX(Corp_value!$A$1:$EC$2998,MATCH(tbl_dmi_isin[[#This Row],[ISIN]],Corp_value!$B:$B,0),MATCH(U$2,Corp_value!$1:$1,0))="--","",INDEX(Corp_value!$A$1:$EC$2998,MATCH(tbl_dmi_isin[[#This Row],[ISIN]],Corp_value!$B:$B,0),MATCH(U$2,Corp_value!$1:$1,0))))</f>
        <v>100</v>
      </c>
      <c r="V25" s="132">
        <f>IF(tbl_dmi_isin[[#This Row],[Index]]&gt;$A$2,"",INDEX(美元债一级!$A$2:$BO$32,tbl_dmi_isin[[#This Row],[Index]]+1,MATCH(V$2,美元债一级!$2:$2,0)))</f>
        <v>5.33E-2</v>
      </c>
      <c r="W25" s="140" t="str">
        <f>IF(tbl_dmi_isin[[#This Row],[Index]]&gt;$A$2,"",INDEX(Corp_value!$A$1:$EC$2998,MATCH(tbl_dmi_isin[[#This Row],[ISIN]],Corp_value!$B:$B,0),MATCH(W$2,Corp_value!$1:$1,0)))</f>
        <v>6066 HK</v>
      </c>
      <c r="X25" s="140" t="str">
        <f>IF(tbl_dmi_isin[[#This Row],[Index]]&gt;$A$2,"",INDEX(Corp_value!$A$1:$EC$2998,MATCH(tbl_dmi_isin[[#This Row],[ISIN]],Corp_value!$B:$B,0),MATCH(X$2,Corp_value!$1:$1,0)))</f>
        <v>--/BBB+/BBB+</v>
      </c>
      <c r="Y25" s="142" t="str">
        <f>IF(tbl_dmi_isin[[#This Row],[Index]]&gt;$A$2,"",INDEX(Corp_value!$A$1:$EC$2998,MATCH(tbl_dmi_isin[[#This Row],[ISIN]],Corp_value!$B:$B,0),MATCH(Y$2,Corp_value!$1:$1,0)))</f>
        <v xml:space="preserve"> </v>
      </c>
      <c r="Z25" s="142" t="str">
        <f>IF(tbl_dmi_isin[[#This Row],[Index]]&gt;$A$2,"",INDEX(Corp_value!$A$1:$EC$2998,MATCH(tbl_dmi_isin[[#This Row],[ISIN]],Corp_value!$B:$B,0),MATCH(Z$2,Corp_value!$1:$1,0)))</f>
        <v/>
      </c>
      <c r="AA25" s="80" t="e">
        <f>IF(tbl_dmi_isin[[#This Row],[定价日]]&lt;&gt;"",INDEX(#REF!,MATCH(tbl_dmi_isin[[#This Row],[ISIN]],#REF!,0)),"")</f>
        <v>#REF!</v>
      </c>
      <c r="AB25" s="118"/>
      <c r="AD25" s="144"/>
      <c r="AE25" s="144"/>
      <c r="AF25" s="144"/>
      <c r="AG25" s="144"/>
      <c r="AH25" s="144"/>
      <c r="AI25" s="144"/>
    </row>
    <row r="26" spans="1:35" s="2" customFormat="1" ht="12">
      <c r="A26" s="10">
        <v>23</v>
      </c>
      <c r="B26" s="78" t="str">
        <f>IF(tbl_dmi_isin[[#This Row],[Index]]&gt;$A$2,"",TEXT(INDEX(美元债一级!$A$2:$BO$32,tbl_dmi_isin[[#This Row],[Index]]+1,MATCH(B$2,美元债一级!$2:$2,0)),"yyyy/mm/dd"))</f>
        <v>2023/12/12</v>
      </c>
      <c r="C26" s="10" t="str">
        <f>IF(tbl_dmi_isin[[#This Row],[Index]]&gt;$A$2,"",INDEX(美元债一级!$A$2:$BO$32,tbl_dmi_isin[[#This Row],[Index]]+1,MATCH(C$2,美元债一级!$2:$2,0)))</f>
        <v>XS2735361169</v>
      </c>
      <c r="D26" s="10" t="str">
        <f>IF(tbl_dmi_isin[[#This Row],[Index]]&gt;$A$2,"",INDEX(美元债一级!$A$2:$BO$32,tbl_dmi_isin[[#This Row],[Index]]+1,MATCH(D$2,美元债一级!$2:$2,0)))</f>
        <v>中信建投(国际)金融控股有限公司</v>
      </c>
      <c r="E26" s="10" t="str">
        <f>TEXT(tbl_dmi_isin[[#This Row],[定价日]],"YYMMDD")&amp;tbl_dmi_isin[[#This Row],[ISIN]]</f>
        <v>231212XS2735361169</v>
      </c>
      <c r="F26" s="104"/>
      <c r="G26" s="19" t="str">
        <f>IF(tbl_dmi_isin[[#This Row],[Index]]&gt;$A$2,"",INDEX(Corp_value!$A$1:$EC$2998,MATCH(tbl_dmi_isin[[#This Row],[ISIN]],Corp_value!$B:$B,0),MATCH(G$2,Corp_value!$1:$1,0)))</f>
        <v>--/--/--</v>
      </c>
      <c r="H26" s="20" t="str">
        <f>IF(tbl_dmi_isin[[#This Row],[Index]]&gt;$A$2,"",INDEX(Corp_value!$A$1:$EC$2998,MATCH(tbl_dmi_isin[[#This Row],[ISIN]],Corp_value!$B:$B,0),MATCH(H$2,Corp_value!$1:$1,0)))</f>
        <v>HK</v>
      </c>
      <c r="I26" s="20" t="str">
        <f>IF(tbl_dmi_isin[[#This Row],[Index]]&gt;$A$2,"",IF(INDEX(Corp_value!$A$1:$EC$2998,MATCH(tbl_dmi_isin[[#This Row],[ISIN]],Corp_value!$B:$B,0),MATCH(I$2,Corp_value!$1:$1,0))="--","",INDEX(Corp_value!$A$1:$EC$2998,MATCH(tbl_dmi_isin[[#This Row],[ISIN]],Corp_value!$B:$B,0),MATCH(I$2,Corp_value!$1:$1,0))))</f>
        <v/>
      </c>
      <c r="J26" s="19" t="str">
        <f>IF(tbl_dmi_isin[[#This Row],[Index]]&gt;$A$2,"",INDEX(Corp_value!$A$1:$EC$2998,MATCH(tbl_dmi_isin[[#This Row],[ISIN]],Corp_value!$B:$B,0),MATCH(J$2,Corp_value!$1:$1,0)))</f>
        <v>--/--/--</v>
      </c>
      <c r="K26" s="19" t="str">
        <f>IF(tbl_dmi_isin[[#This Row],[Index]]&gt;$A$2,"",INDEX(Corp_value!$A$1:$EC$2998,MATCH(tbl_dmi_isin[[#This Row],[ISIN]],Corp_value!$B:$B,0),MATCH(K$2,Corp_value!$1:$1,0)))</f>
        <v/>
      </c>
      <c r="L26" s="19" t="str">
        <f>IF(tbl_dmi_isin[[#This Row],[Index]]&gt;$A$2,"",IF(INDEX(Corp_value!$A$1:$EC$2998,MATCH(tbl_dmi_isin[[#This Row],[ISIN]],Corp_value!$B:$B,0),MATCH(L$2,Corp_value!$1:$1,0))="--","",INDEX(Corp_value!$A$1:$EC$2998,MATCH(tbl_dmi_isin[[#This Row],[ISIN]],Corp_value!$B:$B,0),MATCH(L$2,Corp_value!$1:$1,0))))</f>
        <v/>
      </c>
      <c r="M26" s="122" t="str">
        <f>IF(tbl_dmi_isin[[#This Row],[Index]]&gt;$A$2,"",INDEX(Corp_value!$A$1:$EC$2998,MATCH(tbl_dmi_isin[[#This Row],[ISIN]],Corp_value!$B:$B,0),MATCH(M$2,Corp_value!$1:$1,0)))</f>
        <v>China Securities International</v>
      </c>
      <c r="N26" s="122" t="str">
        <f>IF(tbl_dmi_isin[[#This Row],[Index]]&gt;$A$2,"",IF(INDEX(Corp_value!$A$1:$EC$2998,MATCH(tbl_dmi_isin[[#This Row],[ISIN]],Corp_value!$B:$B,0),MATCH(N$2,Corp_value!$1:$1,0))="--","",INDEX(Corp_value!$A$1:$EC$2998,MATCH(tbl_dmi_isin[[#This Row],[ISIN]],Corp_value!$B:$B,0),MATCH(N$2,Corp_value!$1:$1,0))))</f>
        <v>China Securities International Finance Holding Co Ltd</v>
      </c>
      <c r="O26" s="122" t="str">
        <f>IF(tbl_dmi_isin[[#This Row],[Index]]&gt;$A$2,"",INDEX(Corp_value!$A$1:$EC$2998,MATCH(tbl_dmi_isin[[#This Row],[ISIN]],Corp_value!$B:$B,0),MATCH(O$2,Corp_value!$1:$1,0)))</f>
        <v/>
      </c>
      <c r="P26" s="136" t="str">
        <f>IF(tbl_dmi_isin[[#This Row],[Index]]&gt;$A$2,"",TEXT(INDEX(Corp_value!$A$1:$EC$2998,MATCH(tbl_dmi_isin[[#This Row],[ISIN]],Corp_value!$B:$B,0),MATCH(P$2,Corp_value!$1:$1,0)),"yyyy/mm/dd"))</f>
        <v>2023/12/15</v>
      </c>
      <c r="Q26" s="136" t="str">
        <f>IF(tbl_dmi_isin[[#This Row],[Index]]&gt;$A$2,"",INDEX(美元债一级!$A$2:$BO$32,tbl_dmi_isin[[#This Row],[Index]]+1,MATCH(Q$2,美元债一级!$2:$2,0)))</f>
        <v>2024-03-15</v>
      </c>
      <c r="R26" s="136" t="str">
        <f>IF(tbl_dmi_isin[[#This Row],[Index]]&gt;$A$2,"",IF(TEXT(INDEX(Corp_value!$A$1:$EC$2998,MATCH(tbl_dmi_isin[[#This Row],[ISIN]],Corp_value!$B:$B,0),MATCH(R$2,Corp_value!$1:$1,0)),"yyyy/mm/dd")="--","",TEXT(INDEX(Corp_value!$A$1:$EC$2998,MATCH(tbl_dmi_isin[[#This Row],[ISIN]],Corp_value!$B:$B,0),MATCH(R$2,Corp_value!$1:$1,0)),"yyyy/mm/dd")))</f>
        <v/>
      </c>
      <c r="S26" s="122">
        <f>IF(tbl_dmi_isin[[#This Row],[Index]]&gt;$A$2,"",INDEX(Corp_value!$A$1:$EC$2998,MATCH(tbl_dmi_isin[[#This Row],[ISIN]],Corp_value!$B:$B,0),MATCH(S$2,Corp_value!$1:$1,0)))</f>
        <v>5.32</v>
      </c>
      <c r="T26" s="122" t="str">
        <f>IF(tbl_dmi_isin[[#This Row],[Index]]&gt;$A$2,"",INDEX(美元债一级!$A$2:$BO$32,tbl_dmi_isin[[#This Row],[Index]]+1,MATCH(T$2,美元债一级!$2:$2,0)))</f>
        <v>USD</v>
      </c>
      <c r="U26" s="122">
        <f>IF(tbl_dmi_isin[[#This Row],[Index]]&gt;$A$2,"",IF(INDEX(Corp_value!$A$1:$EC$2998,MATCH(tbl_dmi_isin[[#This Row],[ISIN]],Corp_value!$B:$B,0),MATCH(U$2,Corp_value!$1:$1,0))="--","",INDEX(Corp_value!$A$1:$EC$2998,MATCH(tbl_dmi_isin[[#This Row],[ISIN]],Corp_value!$B:$B,0),MATCH(U$2,Corp_value!$1:$1,0))))</f>
        <v>100</v>
      </c>
      <c r="V26" s="132">
        <f>IF(tbl_dmi_isin[[#This Row],[Index]]&gt;$A$2,"",INDEX(美元债一级!$A$2:$BO$32,tbl_dmi_isin[[#This Row],[Index]]+1,MATCH(V$2,美元债一级!$2:$2,0)))</f>
        <v>2.5000000000000001E-2</v>
      </c>
      <c r="W26" s="140" t="str">
        <f>IF(tbl_dmi_isin[[#This Row],[Index]]&gt;$A$2,"",INDEX(Corp_value!$A$1:$EC$2998,MATCH(tbl_dmi_isin[[#This Row],[ISIN]],Corp_value!$B:$B,0),MATCH(W$2,Corp_value!$1:$1,0)))</f>
        <v>6066 HK</v>
      </c>
      <c r="X26" s="140" t="str">
        <f>IF(tbl_dmi_isin[[#This Row],[Index]]&gt;$A$2,"",INDEX(Corp_value!$A$1:$EC$2998,MATCH(tbl_dmi_isin[[#This Row],[ISIN]],Corp_value!$B:$B,0),MATCH(X$2,Corp_value!$1:$1,0)))</f>
        <v>--/BBB+/BBB+</v>
      </c>
      <c r="Y26" s="142" t="str">
        <f>IF(tbl_dmi_isin[[#This Row],[Index]]&gt;$A$2,"",INDEX(Corp_value!$A$1:$EC$2998,MATCH(tbl_dmi_isin[[#This Row],[ISIN]],Corp_value!$B:$B,0),MATCH(Y$2,Corp_value!$1:$1,0)))</f>
        <v xml:space="preserve"> </v>
      </c>
      <c r="Z26" s="142" t="str">
        <f>IF(tbl_dmi_isin[[#This Row],[Index]]&gt;$A$2,"",INDEX(Corp_value!$A$1:$EC$2998,MATCH(tbl_dmi_isin[[#This Row],[ISIN]],Corp_value!$B:$B,0),MATCH(Z$2,Corp_value!$1:$1,0)))</f>
        <v/>
      </c>
      <c r="AA26" s="80" t="e">
        <f>IF(tbl_dmi_isin[[#This Row],[定价日]]&lt;&gt;"",INDEX(#REF!,MATCH(tbl_dmi_isin[[#This Row],[ISIN]],#REF!,0)),"")</f>
        <v>#REF!</v>
      </c>
      <c r="AB26" s="118"/>
      <c r="AD26" s="144"/>
      <c r="AE26" s="144"/>
      <c r="AF26" s="144"/>
      <c r="AG26" s="144"/>
      <c r="AH26" s="144"/>
      <c r="AI26" s="144"/>
    </row>
    <row r="27" spans="1:35" s="2" customFormat="1" ht="12">
      <c r="A27" s="10">
        <v>24</v>
      </c>
      <c r="B27" s="78" t="str">
        <f>IF(tbl_dmi_isin[[#This Row],[Index]]&gt;$A$2,"",TEXT(INDEX(美元债一级!$A$2:$BO$32,tbl_dmi_isin[[#This Row],[Index]]+1,MATCH(B$2,美元债一级!$2:$2,0)),"yyyy/mm/dd"))</f>
        <v>2023/12/12</v>
      </c>
      <c r="C27" s="10" t="str">
        <f>IF(tbl_dmi_isin[[#This Row],[Index]]&gt;$A$2,"",INDEX(美元债一级!$A$2:$BO$32,tbl_dmi_isin[[#This Row],[Index]]+1,MATCH(C$2,美元债一级!$2:$2,0)))</f>
        <v>XS2735349974</v>
      </c>
      <c r="D27" s="10" t="str">
        <f>IF(tbl_dmi_isin[[#This Row],[Index]]&gt;$A$2,"",INDEX(美元债一级!$A$2:$BO$32,tbl_dmi_isin[[#This Row],[Index]]+1,MATCH(D$2,美元债一级!$2:$2,0)))</f>
        <v>中信建投(国际)金融控股有限公司</v>
      </c>
      <c r="E27" s="10" t="str">
        <f>TEXT(tbl_dmi_isin[[#This Row],[定价日]],"YYMMDD")&amp;tbl_dmi_isin[[#This Row],[ISIN]]</f>
        <v>231212XS2735349974</v>
      </c>
      <c r="F27" s="104"/>
      <c r="G27" s="19" t="str">
        <f>IF(tbl_dmi_isin[[#This Row],[Index]]&gt;$A$2,"",INDEX(Corp_value!$A$1:$EC$2998,MATCH(tbl_dmi_isin[[#This Row],[ISIN]],Corp_value!$B:$B,0),MATCH(G$2,Corp_value!$1:$1,0)))</f>
        <v>--/--/--</v>
      </c>
      <c r="H27" s="20" t="str">
        <f>IF(tbl_dmi_isin[[#This Row],[Index]]&gt;$A$2,"",INDEX(Corp_value!$A$1:$EC$2998,MATCH(tbl_dmi_isin[[#This Row],[ISIN]],Corp_value!$B:$B,0),MATCH(H$2,Corp_value!$1:$1,0)))</f>
        <v>HK</v>
      </c>
      <c r="I27" s="20" t="str">
        <f>IF(tbl_dmi_isin[[#This Row],[Index]]&gt;$A$2,"",IF(INDEX(Corp_value!$A$1:$EC$2998,MATCH(tbl_dmi_isin[[#This Row],[ISIN]],Corp_value!$B:$B,0),MATCH(I$2,Corp_value!$1:$1,0))="--","",INDEX(Corp_value!$A$1:$EC$2998,MATCH(tbl_dmi_isin[[#This Row],[ISIN]],Corp_value!$B:$B,0),MATCH(I$2,Corp_value!$1:$1,0))))</f>
        <v/>
      </c>
      <c r="J27" s="19" t="str">
        <f>IF(tbl_dmi_isin[[#This Row],[Index]]&gt;$A$2,"",INDEX(Corp_value!$A$1:$EC$2998,MATCH(tbl_dmi_isin[[#This Row],[ISIN]],Corp_value!$B:$B,0),MATCH(J$2,Corp_value!$1:$1,0)))</f>
        <v>--/--/--</v>
      </c>
      <c r="K27" s="19" t="str">
        <f>IF(tbl_dmi_isin[[#This Row],[Index]]&gt;$A$2,"",INDEX(Corp_value!$A$1:$EC$2998,MATCH(tbl_dmi_isin[[#This Row],[ISIN]],Corp_value!$B:$B,0),MATCH(K$2,Corp_value!$1:$1,0)))</f>
        <v/>
      </c>
      <c r="L27" s="19" t="str">
        <f>IF(tbl_dmi_isin[[#This Row],[Index]]&gt;$A$2,"",IF(INDEX(Corp_value!$A$1:$EC$2998,MATCH(tbl_dmi_isin[[#This Row],[ISIN]],Corp_value!$B:$B,0),MATCH(L$2,Corp_value!$1:$1,0))="--","",INDEX(Corp_value!$A$1:$EC$2998,MATCH(tbl_dmi_isin[[#This Row],[ISIN]],Corp_value!$B:$B,0),MATCH(L$2,Corp_value!$1:$1,0))))</f>
        <v/>
      </c>
      <c r="M27" s="122" t="str">
        <f>IF(tbl_dmi_isin[[#This Row],[Index]]&gt;$A$2,"",INDEX(Corp_value!$A$1:$EC$2998,MATCH(tbl_dmi_isin[[#This Row],[ISIN]],Corp_value!$B:$B,0),MATCH(M$2,Corp_value!$1:$1,0)))</f>
        <v>China Securities International</v>
      </c>
      <c r="N27" s="122" t="str">
        <f>IF(tbl_dmi_isin[[#This Row],[Index]]&gt;$A$2,"",IF(INDEX(Corp_value!$A$1:$EC$2998,MATCH(tbl_dmi_isin[[#This Row],[ISIN]],Corp_value!$B:$B,0),MATCH(N$2,Corp_value!$1:$1,0))="--","",INDEX(Corp_value!$A$1:$EC$2998,MATCH(tbl_dmi_isin[[#This Row],[ISIN]],Corp_value!$B:$B,0),MATCH(N$2,Corp_value!$1:$1,0))))</f>
        <v>China Securities International Finance Holding Co Ltd</v>
      </c>
      <c r="O27" s="122" t="str">
        <f>IF(tbl_dmi_isin[[#This Row],[Index]]&gt;$A$2,"",INDEX(Corp_value!$A$1:$EC$2998,MATCH(tbl_dmi_isin[[#This Row],[ISIN]],Corp_value!$B:$B,0),MATCH(O$2,Corp_value!$1:$1,0)))</f>
        <v/>
      </c>
      <c r="P27" s="136" t="str">
        <f>IF(tbl_dmi_isin[[#This Row],[Index]]&gt;$A$2,"",TEXT(INDEX(Corp_value!$A$1:$EC$2998,MATCH(tbl_dmi_isin[[#This Row],[ISIN]],Corp_value!$B:$B,0),MATCH(P$2,Corp_value!$1:$1,0)),"yyyy/mm/dd"))</f>
        <v>2023/12/15</v>
      </c>
      <c r="Q27" s="136" t="str">
        <f>IF(tbl_dmi_isin[[#This Row],[Index]]&gt;$A$2,"",INDEX(美元债一级!$A$2:$BO$32,tbl_dmi_isin[[#This Row],[Index]]+1,MATCH(Q$2,美元债一级!$2:$2,0)))</f>
        <v>2024-02-21</v>
      </c>
      <c r="R27" s="136" t="str">
        <f>IF(tbl_dmi_isin[[#This Row],[Index]]&gt;$A$2,"",IF(TEXT(INDEX(Corp_value!$A$1:$EC$2998,MATCH(tbl_dmi_isin[[#This Row],[ISIN]],Corp_value!$B:$B,0),MATCH(R$2,Corp_value!$1:$1,0)),"yyyy/mm/dd")="--","",TEXT(INDEX(Corp_value!$A$1:$EC$2998,MATCH(tbl_dmi_isin[[#This Row],[ISIN]],Corp_value!$B:$B,0),MATCH(R$2,Corp_value!$1:$1,0)),"yyyy/mm/dd")))</f>
        <v/>
      </c>
      <c r="S27" s="122">
        <f>IF(tbl_dmi_isin[[#This Row],[Index]]&gt;$A$2,"",INDEX(Corp_value!$A$1:$EC$2998,MATCH(tbl_dmi_isin[[#This Row],[ISIN]],Corp_value!$B:$B,0),MATCH(S$2,Corp_value!$1:$1,0)))</f>
        <v>5.45</v>
      </c>
      <c r="T27" s="122" t="str">
        <f>IF(tbl_dmi_isin[[#This Row],[Index]]&gt;$A$2,"",INDEX(美元债一级!$A$2:$BO$32,tbl_dmi_isin[[#This Row],[Index]]+1,MATCH(T$2,美元债一级!$2:$2,0)))</f>
        <v>USD</v>
      </c>
      <c r="U27" s="122">
        <f>IF(tbl_dmi_isin[[#This Row],[Index]]&gt;$A$2,"",IF(INDEX(Corp_value!$A$1:$EC$2998,MATCH(tbl_dmi_isin[[#This Row],[ISIN]],Corp_value!$B:$B,0),MATCH(U$2,Corp_value!$1:$1,0))="--","",INDEX(Corp_value!$A$1:$EC$2998,MATCH(tbl_dmi_isin[[#This Row],[ISIN]],Corp_value!$B:$B,0),MATCH(U$2,Corp_value!$1:$1,0))))</f>
        <v>100</v>
      </c>
      <c r="V27" s="132">
        <f>IF(tbl_dmi_isin[[#This Row],[Index]]&gt;$A$2,"",INDEX(美元债一级!$A$2:$BO$32,tbl_dmi_isin[[#This Row],[Index]]+1,MATCH(V$2,美元债一级!$2:$2,0)))</f>
        <v>0.01</v>
      </c>
      <c r="W27" s="140" t="str">
        <f>IF(tbl_dmi_isin[[#This Row],[Index]]&gt;$A$2,"",INDEX(Corp_value!$A$1:$EC$2998,MATCH(tbl_dmi_isin[[#This Row],[ISIN]],Corp_value!$B:$B,0),MATCH(W$2,Corp_value!$1:$1,0)))</f>
        <v>6066 HK</v>
      </c>
      <c r="X27" s="140" t="str">
        <f>IF(tbl_dmi_isin[[#This Row],[Index]]&gt;$A$2,"",INDEX(Corp_value!$A$1:$EC$2998,MATCH(tbl_dmi_isin[[#This Row],[ISIN]],Corp_value!$B:$B,0),MATCH(X$2,Corp_value!$1:$1,0)))</f>
        <v>--/BBB+/BBB+</v>
      </c>
      <c r="Y27" s="142" t="str">
        <f>IF(tbl_dmi_isin[[#This Row],[Index]]&gt;$A$2,"",INDEX(Corp_value!$A$1:$EC$2998,MATCH(tbl_dmi_isin[[#This Row],[ISIN]],Corp_value!$B:$B,0),MATCH(Y$2,Corp_value!$1:$1,0)))</f>
        <v xml:space="preserve"> </v>
      </c>
      <c r="Z27" s="142" t="str">
        <f>IF(tbl_dmi_isin[[#This Row],[Index]]&gt;$A$2,"",INDEX(Corp_value!$A$1:$EC$2998,MATCH(tbl_dmi_isin[[#This Row],[ISIN]],Corp_value!$B:$B,0),MATCH(Z$2,Corp_value!$1:$1,0)))</f>
        <v/>
      </c>
      <c r="AA27" s="80" t="e">
        <f>IF(tbl_dmi_isin[[#This Row],[定价日]]&lt;&gt;"",INDEX(#REF!,MATCH(tbl_dmi_isin[[#This Row],[ISIN]],#REF!,0)),"")</f>
        <v>#REF!</v>
      </c>
      <c r="AB27" s="118"/>
      <c r="AD27" s="144"/>
      <c r="AE27" s="144"/>
      <c r="AF27" s="144"/>
      <c r="AG27" s="144"/>
      <c r="AH27" s="144"/>
      <c r="AI27" s="144"/>
    </row>
    <row r="28" spans="1:35" s="2" customFormat="1" ht="12">
      <c r="A28" s="10">
        <v>25</v>
      </c>
      <c r="B28" s="78" t="str">
        <f>IF(tbl_dmi_isin[[#This Row],[Index]]&gt;$A$2,"",TEXT(INDEX(美元债一级!$A$2:$BO$32,tbl_dmi_isin[[#This Row],[Index]]+1,MATCH(B$2,美元债一级!$2:$2,0)),"yyyy/mm/dd"))</f>
        <v>2023/12/11</v>
      </c>
      <c r="C28" s="10" t="str">
        <f>IF(tbl_dmi_isin[[#This Row],[Index]]&gt;$A$2,"",INDEX(美元债一级!$A$2:$BO$32,tbl_dmi_isin[[#This Row],[Index]]+1,MATCH(C$2,美元债一级!$2:$2,0)))</f>
        <v>XS2735203098</v>
      </c>
      <c r="D28" s="10" t="str">
        <f>IF(tbl_dmi_isin[[#This Row],[Index]]&gt;$A$2,"",INDEX(美元债一级!$A$2:$BO$32,tbl_dmi_isin[[#This Row],[Index]]+1,MATCH(D$2,美元债一级!$2:$2,0)))</f>
        <v>广发控股(香港)有限公司</v>
      </c>
      <c r="E28" s="10" t="str">
        <f>TEXT(tbl_dmi_isin[[#This Row],[定价日]],"YYMMDD")&amp;tbl_dmi_isin[[#This Row],[ISIN]]</f>
        <v>231211XS2735203098</v>
      </c>
      <c r="F28" s="104"/>
      <c r="G28" s="19" t="str">
        <f>IF(tbl_dmi_isin[[#This Row],[Index]]&gt;$A$2,"",INDEX(Corp_value!$A$1:$EC$2998,MATCH(tbl_dmi_isin[[#This Row],[ISIN]],Corp_value!$B:$B,0),MATCH(G$2,Corp_value!$1:$1,0)))</f>
        <v>--/--/--</v>
      </c>
      <c r="H28" s="20" t="str">
        <f>IF(tbl_dmi_isin[[#This Row],[Index]]&gt;$A$2,"",INDEX(Corp_value!$A$1:$EC$2998,MATCH(tbl_dmi_isin[[#This Row],[ISIN]],Corp_value!$B:$B,0),MATCH(H$2,Corp_value!$1:$1,0)))</f>
        <v>HK</v>
      </c>
      <c r="I28" s="20" t="str">
        <f>IF(tbl_dmi_isin[[#This Row],[Index]]&gt;$A$2,"",IF(INDEX(Corp_value!$A$1:$EC$2998,MATCH(tbl_dmi_isin[[#This Row],[ISIN]],Corp_value!$B:$B,0),MATCH(I$2,Corp_value!$1:$1,0))="--","",INDEX(Corp_value!$A$1:$EC$2998,MATCH(tbl_dmi_isin[[#This Row],[ISIN]],Corp_value!$B:$B,0),MATCH(I$2,Corp_value!$1:$1,0))))</f>
        <v/>
      </c>
      <c r="J28" s="19" t="str">
        <f>IF(tbl_dmi_isin[[#This Row],[Index]]&gt;$A$2,"",INDEX(Corp_value!$A$1:$EC$2998,MATCH(tbl_dmi_isin[[#This Row],[ISIN]],Corp_value!$B:$B,0),MATCH(J$2,Corp_value!$1:$1,0)))</f>
        <v>--/BBB/--</v>
      </c>
      <c r="K28" s="19" t="str">
        <f>IF(tbl_dmi_isin[[#This Row],[Index]]&gt;$A$2,"",INDEX(Corp_value!$A$1:$EC$2998,MATCH(tbl_dmi_isin[[#This Row],[ISIN]],Corp_value!$B:$B,0),MATCH(K$2,Corp_value!$1:$1,0)))</f>
        <v/>
      </c>
      <c r="L28" s="19" t="str">
        <f>IF(tbl_dmi_isin[[#This Row],[Index]]&gt;$A$2,"",IF(INDEX(Corp_value!$A$1:$EC$2998,MATCH(tbl_dmi_isin[[#This Row],[ISIN]],Corp_value!$B:$B,0),MATCH(L$2,Corp_value!$1:$1,0))="--","",INDEX(Corp_value!$A$1:$EC$2998,MATCH(tbl_dmi_isin[[#This Row],[ISIN]],Corp_value!$B:$B,0),MATCH(L$2,Corp_value!$1:$1,0))))</f>
        <v/>
      </c>
      <c r="M28" s="19" t="str">
        <f>IF(tbl_dmi_isin[[#This Row],[Index]]&gt;$A$2,"",INDEX(Corp_value!$A$1:$EC$2998,MATCH(tbl_dmi_isin[[#This Row],[ISIN]],Corp_value!$B:$B,0),MATCH(M$2,Corp_value!$1:$1,0)))</f>
        <v>广发全球资本有限公司</v>
      </c>
      <c r="N28" s="19" t="str">
        <f>IF(tbl_dmi_isin[[#This Row],[Index]]&gt;$A$2,"",IF(INDEX(Corp_value!$A$1:$EC$2998,MATCH(tbl_dmi_isin[[#This Row],[ISIN]],Corp_value!$B:$B,0),MATCH(N$2,Corp_value!$1:$1,0))="--","",INDEX(Corp_value!$A$1:$EC$2998,MATCH(tbl_dmi_isin[[#This Row],[ISIN]],Corp_value!$B:$B,0),MATCH(N$2,Corp_value!$1:$1,0))))</f>
        <v>GF Holdings Hong Kong Corp Ltd</v>
      </c>
      <c r="O28" s="19" t="str">
        <f>IF(tbl_dmi_isin[[#This Row],[Index]]&gt;$A$2,"",INDEX(Corp_value!$A$1:$EC$2998,MATCH(tbl_dmi_isin[[#This Row],[ISIN]],Corp_value!$B:$B,0),MATCH(O$2,Corp_value!$1:$1,0)))</f>
        <v/>
      </c>
      <c r="P28" s="135" t="str">
        <f>IF(tbl_dmi_isin[[#This Row],[Index]]&gt;$A$2,"",TEXT(INDEX(Corp_value!$A$1:$EC$2998,MATCH(tbl_dmi_isin[[#This Row],[ISIN]],Corp_value!$B:$B,0),MATCH(P$2,Corp_value!$1:$1,0)),"yyyy/mm/dd"))</f>
        <v>2023/12/13</v>
      </c>
      <c r="Q28" s="135" t="str">
        <f>IF(tbl_dmi_isin[[#This Row],[Index]]&gt;$A$2,"",INDEX(美元债一级!$A$2:$BO$32,tbl_dmi_isin[[#This Row],[Index]]+1,MATCH(Q$2,美元债一级!$2:$2,0)))</f>
        <v>2024-06-13</v>
      </c>
      <c r="R28" s="135" t="str">
        <f>IF(tbl_dmi_isin[[#This Row],[Index]]&gt;$A$2,"",IF(TEXT(INDEX(Corp_value!$A$1:$EC$2998,MATCH(tbl_dmi_isin[[#This Row],[ISIN]],Corp_value!$B:$B,0),MATCH(R$2,Corp_value!$1:$1,0)),"yyyy/mm/dd")="--","",TEXT(INDEX(Corp_value!$A$1:$EC$2998,MATCH(tbl_dmi_isin[[#This Row],[ISIN]],Corp_value!$B:$B,0),MATCH(R$2,Corp_value!$1:$1,0)),"yyyy/mm/dd")))</f>
        <v/>
      </c>
      <c r="S28" s="19">
        <f>IF(tbl_dmi_isin[[#This Row],[Index]]&gt;$A$2,"",INDEX(Corp_value!$A$1:$EC$2998,MATCH(tbl_dmi_isin[[#This Row],[ISIN]],Corp_value!$B:$B,0),MATCH(S$2,Corp_value!$1:$1,0)))</f>
        <v>3</v>
      </c>
      <c r="T28" s="19" t="str">
        <f>IF(tbl_dmi_isin[[#This Row],[Index]]&gt;$A$2,"",INDEX(美元债一级!$A$2:$BO$32,tbl_dmi_isin[[#This Row],[Index]]+1,MATCH(T$2,美元债一级!$2:$2,0)))</f>
        <v>CNY</v>
      </c>
      <c r="U28" s="19">
        <f>IF(tbl_dmi_isin[[#This Row],[Index]]&gt;$A$2,"",IF(INDEX(Corp_value!$A$1:$EC$2998,MATCH(tbl_dmi_isin[[#This Row],[ISIN]],Corp_value!$B:$B,0),MATCH(U$2,Corp_value!$1:$1,0))="--","",INDEX(Corp_value!$A$1:$EC$2998,MATCH(tbl_dmi_isin[[#This Row],[ISIN]],Corp_value!$B:$B,0),MATCH(U$2,Corp_value!$1:$1,0))))</f>
        <v>100</v>
      </c>
      <c r="V28" s="133">
        <f>IF(tbl_dmi_isin[[#This Row],[Index]]&gt;$A$2,"",INDEX(美元债一级!$A$2:$BO$32,tbl_dmi_isin[[#This Row],[Index]]+1,MATCH(V$2,美元债一级!$2:$2,0)))</f>
        <v>0.59950000000000003</v>
      </c>
      <c r="W28" s="139" t="str">
        <f>IF(tbl_dmi_isin[[#This Row],[Index]]&gt;$A$2,"",INDEX(Corp_value!$A$1:$EC$2998,MATCH(tbl_dmi_isin[[#This Row],[ISIN]],Corp_value!$B:$B,0),MATCH(W$2,Corp_value!$1:$1,0)))</f>
        <v>000776 CH</v>
      </c>
      <c r="X28" s="139" t="str">
        <f>IF(tbl_dmi_isin[[#This Row],[Index]]&gt;$A$2,"",INDEX(Corp_value!$A$1:$EC$2998,MATCH(tbl_dmi_isin[[#This Row],[ISIN]],Corp_value!$B:$B,0),MATCH(X$2,Corp_value!$1:$1,0)))</f>
        <v>--/BBB/BBB</v>
      </c>
      <c r="Y28" s="142" t="str">
        <f>IF(tbl_dmi_isin[[#This Row],[Index]]&gt;$A$2,"",INDEX(Corp_value!$A$1:$EC$2998,MATCH(tbl_dmi_isin[[#This Row],[ISIN]],Corp_value!$B:$B,0),MATCH(Y$2,Corp_value!$1:$1,0)))</f>
        <v xml:space="preserve"> </v>
      </c>
      <c r="Z28" s="142" t="str">
        <f>IF(tbl_dmi_isin[[#This Row],[Index]]&gt;$A$2,"",INDEX(Corp_value!$A$1:$EC$2998,MATCH(tbl_dmi_isin[[#This Row],[ISIN]],Corp_value!$B:$B,0),MATCH(Z$2,Corp_value!$1:$1,0)))</f>
        <v/>
      </c>
      <c r="AB28" s="118"/>
      <c r="AD28" s="144"/>
      <c r="AE28" s="144"/>
      <c r="AF28" s="144"/>
      <c r="AG28" s="144"/>
      <c r="AH28" s="144"/>
      <c r="AI28" s="144"/>
    </row>
    <row r="29" spans="1:35">
      <c r="A29" s="10">
        <v>26</v>
      </c>
      <c r="B29" s="78" t="str">
        <f>IF(tbl_dmi_isin[[#This Row],[Index]]&gt;$A$2,"",TEXT(INDEX(美元债一级!$A$2:$BO$32,tbl_dmi_isin[[#This Row],[Index]]+1,MATCH(B$2,美元债一级!$2:$2,0)),"yyyy/mm/dd"))</f>
        <v>2023/12/11</v>
      </c>
      <c r="C29" s="10" t="str">
        <f>IF(tbl_dmi_isin[[#This Row],[Index]]&gt;$A$2,"",INDEX(美元债一级!$A$2:$BO$32,tbl_dmi_isin[[#This Row],[Index]]+1,MATCH(C$2,美元债一级!$2:$2,0)))</f>
        <v>XS2735202363</v>
      </c>
      <c r="D29" s="10" t="str">
        <f>IF(tbl_dmi_isin[[#This Row],[Index]]&gt;$A$2,"",INDEX(美元债一级!$A$2:$BO$32,tbl_dmi_isin[[#This Row],[Index]]+1,MATCH(D$2,美元债一级!$2:$2,0)))</f>
        <v>广发控股(香港)有限公司</v>
      </c>
      <c r="E29" s="10" t="str">
        <f>TEXT(tbl_dmi_isin[[#This Row],[定价日]],"YYMMDD")&amp;tbl_dmi_isin[[#This Row],[ISIN]]</f>
        <v>231211XS2735202363</v>
      </c>
      <c r="F29" s="106"/>
      <c r="G29" s="19" t="str">
        <f>IF(tbl_dmi_isin[[#This Row],[Index]]&gt;$A$2,"",INDEX(Corp_value!$A$1:$EC$2998,MATCH(tbl_dmi_isin[[#This Row],[ISIN]],Corp_value!$B:$B,0),MATCH(G$2,Corp_value!$1:$1,0)))</f>
        <v>--/--/--</v>
      </c>
      <c r="H29" s="20" t="str">
        <f>IF(tbl_dmi_isin[[#This Row],[Index]]&gt;$A$2,"",INDEX(Corp_value!$A$1:$EC$2998,MATCH(tbl_dmi_isin[[#This Row],[ISIN]],Corp_value!$B:$B,0),MATCH(H$2,Corp_value!$1:$1,0)))</f>
        <v>HK</v>
      </c>
      <c r="I29" s="20" t="str">
        <f>IF(tbl_dmi_isin[[#This Row],[Index]]&gt;$A$2,"",IF(INDEX(Corp_value!$A$1:$EC$2998,MATCH(tbl_dmi_isin[[#This Row],[ISIN]],Corp_value!$B:$B,0),MATCH(I$2,Corp_value!$1:$1,0))="--","",INDEX(Corp_value!$A$1:$EC$2998,MATCH(tbl_dmi_isin[[#This Row],[ISIN]],Corp_value!$B:$B,0),MATCH(I$2,Corp_value!$1:$1,0))))</f>
        <v/>
      </c>
      <c r="J29" s="19" t="str">
        <f>IF(tbl_dmi_isin[[#This Row],[Index]]&gt;$A$2,"",INDEX(Corp_value!$A$1:$EC$2998,MATCH(tbl_dmi_isin[[#This Row],[ISIN]],Corp_value!$B:$B,0),MATCH(J$2,Corp_value!$1:$1,0)))</f>
        <v>--/BBB/--</v>
      </c>
      <c r="K29" s="19" t="str">
        <f>IF(tbl_dmi_isin[[#This Row],[Index]]&gt;$A$2,"",INDEX(Corp_value!$A$1:$EC$2998,MATCH(tbl_dmi_isin[[#This Row],[ISIN]],Corp_value!$B:$B,0),MATCH(K$2,Corp_value!$1:$1,0)))</f>
        <v/>
      </c>
      <c r="L29" s="19" t="str">
        <f>IF(tbl_dmi_isin[[#This Row],[Index]]&gt;$A$2,"",IF(INDEX(Corp_value!$A$1:$EC$2998,MATCH(tbl_dmi_isin[[#This Row],[ISIN]],Corp_value!$B:$B,0),MATCH(L$2,Corp_value!$1:$1,0))="--","",INDEX(Corp_value!$A$1:$EC$2998,MATCH(tbl_dmi_isin[[#This Row],[ISIN]],Corp_value!$B:$B,0),MATCH(L$2,Corp_value!$1:$1,0))))</f>
        <v/>
      </c>
      <c r="M29" s="122" t="str">
        <f>IF(tbl_dmi_isin[[#This Row],[Index]]&gt;$A$2,"",INDEX(Corp_value!$A$1:$EC$2998,MATCH(tbl_dmi_isin[[#This Row],[ISIN]],Corp_value!$B:$B,0),MATCH(M$2,Corp_value!$1:$1,0)))</f>
        <v>广发全球资本有限公司</v>
      </c>
      <c r="N29" s="122" t="str">
        <f>IF(tbl_dmi_isin[[#This Row],[Index]]&gt;$A$2,"",IF(INDEX(Corp_value!$A$1:$EC$2998,MATCH(tbl_dmi_isin[[#This Row],[ISIN]],Corp_value!$B:$B,0),MATCH(N$2,Corp_value!$1:$1,0))="--","",INDEX(Corp_value!$A$1:$EC$2998,MATCH(tbl_dmi_isin[[#This Row],[ISIN]],Corp_value!$B:$B,0),MATCH(N$2,Corp_value!$1:$1,0))))</f>
        <v>GF Holdings Hong Kong Corp Ltd</v>
      </c>
      <c r="O29" s="122" t="str">
        <f>IF(tbl_dmi_isin[[#This Row],[Index]]&gt;$A$2,"",INDEX(Corp_value!$A$1:$EC$2998,MATCH(tbl_dmi_isin[[#This Row],[ISIN]],Corp_value!$B:$B,0),MATCH(O$2,Corp_value!$1:$1,0)))</f>
        <v/>
      </c>
      <c r="P29" s="136" t="str">
        <f>IF(tbl_dmi_isin[[#This Row],[Index]]&gt;$A$2,"",TEXT(INDEX(Corp_value!$A$1:$EC$2998,MATCH(tbl_dmi_isin[[#This Row],[ISIN]],Corp_value!$B:$B,0),MATCH(P$2,Corp_value!$1:$1,0)),"yyyy/mm/dd"))</f>
        <v>2023/12/14</v>
      </c>
      <c r="Q29" s="136" t="str">
        <f>IF(tbl_dmi_isin[[#This Row],[Index]]&gt;$A$2,"",INDEX(美元债一级!$A$2:$BO$32,tbl_dmi_isin[[#This Row],[Index]]+1,MATCH(Q$2,美元债一级!$2:$2,0)))</f>
        <v>2024-03-14</v>
      </c>
      <c r="R29" s="136" t="str">
        <f>IF(tbl_dmi_isin[[#This Row],[Index]]&gt;$A$2,"",IF(TEXT(INDEX(Corp_value!$A$1:$EC$2998,MATCH(tbl_dmi_isin[[#This Row],[ISIN]],Corp_value!$B:$B,0),MATCH(R$2,Corp_value!$1:$1,0)),"yyyy/mm/dd")="--","",TEXT(INDEX(Corp_value!$A$1:$EC$2998,MATCH(tbl_dmi_isin[[#This Row],[ISIN]],Corp_value!$B:$B,0),MATCH(R$2,Corp_value!$1:$1,0)),"yyyy/mm/dd")))</f>
        <v/>
      </c>
      <c r="S29" s="122">
        <f>IF(tbl_dmi_isin[[#This Row],[Index]]&gt;$A$2,"",INDEX(Corp_value!$A$1:$EC$2998,MATCH(tbl_dmi_isin[[#This Row],[ISIN]],Corp_value!$B:$B,0),MATCH(S$2,Corp_value!$1:$1,0)))</f>
        <v>5.8</v>
      </c>
      <c r="T29" s="122" t="str">
        <f>IF(tbl_dmi_isin[[#This Row],[Index]]&gt;$A$2,"",INDEX(美元债一级!$A$2:$BO$32,tbl_dmi_isin[[#This Row],[Index]]+1,MATCH(T$2,美元债一级!$2:$2,0)))</f>
        <v>USD</v>
      </c>
      <c r="U29" s="122">
        <f>IF(tbl_dmi_isin[[#This Row],[Index]]&gt;$A$2,"",IF(INDEX(Corp_value!$A$1:$EC$2998,MATCH(tbl_dmi_isin[[#This Row],[ISIN]],Corp_value!$B:$B,0),MATCH(U$2,Corp_value!$1:$1,0))="--","",INDEX(Corp_value!$A$1:$EC$2998,MATCH(tbl_dmi_isin[[#This Row],[ISIN]],Corp_value!$B:$B,0),MATCH(U$2,Corp_value!$1:$1,0))))</f>
        <v>100</v>
      </c>
      <c r="V29" s="134">
        <f>IF(tbl_dmi_isin[[#This Row],[Index]]&gt;$A$2,"",INDEX(美元债一级!$A$2:$BO$32,tbl_dmi_isin[[#This Row],[Index]]+1,MATCH(V$2,美元债一级!$2:$2,0)))</f>
        <v>0.1</v>
      </c>
      <c r="W29" s="139" t="str">
        <f>IF(tbl_dmi_isin[[#This Row],[Index]]&gt;$A$2,"",INDEX(Corp_value!$A$1:$EC$2998,MATCH(tbl_dmi_isin[[#This Row],[ISIN]],Corp_value!$B:$B,0),MATCH(W$2,Corp_value!$1:$1,0)))</f>
        <v>000776 CH</v>
      </c>
      <c r="X29" s="139" t="str">
        <f>IF(tbl_dmi_isin[[#This Row],[Index]]&gt;$A$2,"",INDEX(Corp_value!$A$1:$EC$2998,MATCH(tbl_dmi_isin[[#This Row],[ISIN]],Corp_value!$B:$B,0),MATCH(X$2,Corp_value!$1:$1,0)))</f>
        <v>--/BBB/BBB</v>
      </c>
      <c r="Y29" s="142" t="str">
        <f>IF(tbl_dmi_isin[[#This Row],[Index]]&gt;$A$2,"",INDEX(Corp_value!$A$1:$EC$2998,MATCH(tbl_dmi_isin[[#This Row],[ISIN]],Corp_value!$B:$B,0),MATCH(Y$2,Corp_value!$1:$1,0)))</f>
        <v xml:space="preserve"> </v>
      </c>
      <c r="Z29" s="142" t="str">
        <f>IF(tbl_dmi_isin[[#This Row],[Index]]&gt;$A$2,"",INDEX(Corp_value!$A$1:$EC$2998,MATCH(tbl_dmi_isin[[#This Row],[ISIN]],Corp_value!$B:$B,0),MATCH(Z$2,Corp_value!$1:$1,0)))</f>
        <v/>
      </c>
      <c r="AB29" s="118"/>
    </row>
    <row r="30" spans="1:35">
      <c r="A30" s="10">
        <v>27</v>
      </c>
      <c r="B30" s="78" t="str">
        <f>IF(tbl_dmi_isin[[#This Row],[Index]]&gt;$A$2,"",TEXT(INDEX(美元债一级!$A$2:$BO$32,tbl_dmi_isin[[#This Row],[Index]]+1,MATCH(B$2,美元债一级!$2:$2,0)),"yyyy/mm/dd"))</f>
        <v>2023/12/11</v>
      </c>
      <c r="C30" s="10" t="str">
        <f>IF(tbl_dmi_isin[[#This Row],[Index]]&gt;$A$2,"",INDEX(美元债一级!$A$2:$BO$32,tbl_dmi_isin[[#This Row],[Index]]+1,MATCH(C$2,美元债一级!$2:$2,0)))</f>
        <v>XS2735690492</v>
      </c>
      <c r="D30" s="10" t="str">
        <f>IF(tbl_dmi_isin[[#This Row],[Index]]&gt;$A$2,"",INDEX(美元债一级!$A$2:$BO$32,tbl_dmi_isin[[#This Row],[Index]]+1,MATCH(D$2,美元债一级!$2:$2,0)))</f>
        <v>交银金融租赁有限责任公司</v>
      </c>
      <c r="E30" s="10" t="str">
        <f>TEXT(tbl_dmi_isin[[#This Row],[定价日]],"YYMMDD")&amp;tbl_dmi_isin[[#This Row],[ISIN]]</f>
        <v>231211XS2735690492</v>
      </c>
      <c r="F30" s="106"/>
      <c r="G30" s="19" t="str">
        <f>IF(tbl_dmi_isin[[#This Row],[Index]]&gt;$A$2,"",INDEX(Corp_value!$A$1:$EC$2998,MATCH(tbl_dmi_isin[[#This Row],[ISIN]],Corp_value!$B:$B,0),MATCH(G$2,Corp_value!$1:$1,0)))</f>
        <v>--/--/--</v>
      </c>
      <c r="H30" s="20" t="str">
        <f>IF(tbl_dmi_isin[[#This Row],[Index]]&gt;$A$2,"",INDEX(Corp_value!$A$1:$EC$2998,MATCH(tbl_dmi_isin[[#This Row],[ISIN]],Corp_value!$B:$B,0),MATCH(H$2,Corp_value!$1:$1,0)))</f>
        <v>HK</v>
      </c>
      <c r="I30" s="20" t="str">
        <f>IF(tbl_dmi_isin[[#This Row],[Index]]&gt;$A$2,"",IF(INDEX(Corp_value!$A$1:$EC$2998,MATCH(tbl_dmi_isin[[#This Row],[ISIN]],Corp_value!$B:$B,0),MATCH(I$2,Corp_value!$1:$1,0))="--","",INDEX(Corp_value!$A$1:$EC$2998,MATCH(tbl_dmi_isin[[#This Row],[ISIN]],Corp_value!$B:$B,0),MATCH(I$2,Corp_value!$1:$1,0))))</f>
        <v/>
      </c>
      <c r="J30" s="19" t="str">
        <f>IF(tbl_dmi_isin[[#This Row],[Index]]&gt;$A$2,"",INDEX(Corp_value!$A$1:$EC$2998,MATCH(tbl_dmi_isin[[#This Row],[ISIN]],Corp_value!$B:$B,0),MATCH(J$2,Corp_value!$1:$1,0)))</f>
        <v>A2/A-/A</v>
      </c>
      <c r="K30" s="19" t="str">
        <f>IF(tbl_dmi_isin[[#This Row],[Index]]&gt;$A$2,"",INDEX(Corp_value!$A$1:$EC$2998,MATCH(tbl_dmi_isin[[#This Row],[ISIN]],Corp_value!$B:$B,0),MATCH(K$2,Corp_value!$1:$1,0)))</f>
        <v/>
      </c>
      <c r="L30" s="19" t="str">
        <f>IF(tbl_dmi_isin[[#This Row],[Index]]&gt;$A$2,"",IF(INDEX(Corp_value!$A$1:$EC$2998,MATCH(tbl_dmi_isin[[#This Row],[ISIN]],Corp_value!$B:$B,0),MATCH(L$2,Corp_value!$1:$1,0))="--","",INDEX(Corp_value!$A$1:$EC$2998,MATCH(tbl_dmi_isin[[#This Row],[ISIN]],Corp_value!$B:$B,0),MATCH(L$2,Corp_value!$1:$1,0))))</f>
        <v>O/N SOFR +100.000</v>
      </c>
      <c r="M30" s="122" t="str">
        <f>IF(tbl_dmi_isin[[#This Row],[Index]]&gt;$A$2,"",INDEX(Corp_value!$A$1:$EC$2998,MATCH(tbl_dmi_isin[[#This Row],[ISIN]],Corp_value!$B:$B,0),MATCH(M$2,Corp_value!$1:$1,0)))</f>
        <v>交银租赁管理香港有限</v>
      </c>
      <c r="N30" s="122" t="str">
        <f>IF(tbl_dmi_isin[[#This Row],[Index]]&gt;$A$2,"",IF(INDEX(Corp_value!$A$1:$EC$2998,MATCH(tbl_dmi_isin[[#This Row],[ISIN]],Corp_value!$B:$B,0),MATCH(N$2,Corp_value!$1:$1,0))="--","",INDEX(Corp_value!$A$1:$EC$2998,MATCH(tbl_dmi_isin[[#This Row],[ISIN]],Corp_value!$B:$B,0),MATCH(N$2,Corp_value!$1:$1,0))))</f>
        <v/>
      </c>
      <c r="O30" s="122" t="str">
        <f>IF(tbl_dmi_isin[[#This Row],[Index]]&gt;$A$2,"",INDEX(Corp_value!$A$1:$EC$2998,MATCH(tbl_dmi_isin[[#This Row],[ISIN]],Corp_value!$B:$B,0),MATCH(O$2,Corp_value!$1:$1,0)))</f>
        <v>Bank of Communications Financi</v>
      </c>
      <c r="P30" s="136" t="str">
        <f>IF(tbl_dmi_isin[[#This Row],[Index]]&gt;$A$2,"",TEXT(INDEX(Corp_value!$A$1:$EC$2998,MATCH(tbl_dmi_isin[[#This Row],[ISIN]],Corp_value!$B:$B,0),MATCH(P$2,Corp_value!$1:$1,0)),"yyyy/mm/dd"))</f>
        <v>2023/12/20</v>
      </c>
      <c r="Q30" s="136" t="str">
        <f>IF(tbl_dmi_isin[[#This Row],[Index]]&gt;$A$2,"",INDEX(美元债一级!$A$2:$BO$32,tbl_dmi_isin[[#This Row],[Index]]+1,MATCH(Q$2,美元债一级!$2:$2,0)))</f>
        <v>2026-12-20</v>
      </c>
      <c r="R30" s="136" t="str">
        <f>IF(tbl_dmi_isin[[#This Row],[Index]]&gt;$A$2,"",IF(TEXT(INDEX(Corp_value!$A$1:$EC$2998,MATCH(tbl_dmi_isin[[#This Row],[ISIN]],Corp_value!$B:$B,0),MATCH(R$2,Corp_value!$1:$1,0)),"yyyy/mm/dd")="--","",TEXT(INDEX(Corp_value!$A$1:$EC$2998,MATCH(tbl_dmi_isin[[#This Row],[ISIN]],Corp_value!$B:$B,0),MATCH(R$2,Corp_value!$1:$1,0)),"yyyy/mm/dd")))</f>
        <v/>
      </c>
      <c r="S30" s="122">
        <f>IF(tbl_dmi_isin[[#This Row],[Index]]&gt;$A$2,"",INDEX(Corp_value!$A$1:$EC$2998,MATCH(tbl_dmi_isin[[#This Row],[ISIN]],Corp_value!$B:$B,0),MATCH(S$2,Corp_value!$1:$1,0)))</f>
        <v>6.3449551679204017</v>
      </c>
      <c r="T30" s="122" t="str">
        <f>IF(tbl_dmi_isin[[#This Row],[Index]]&gt;$A$2,"",INDEX(美元债一级!$A$2:$BO$32,tbl_dmi_isin[[#This Row],[Index]]+1,MATCH(T$2,美元债一级!$2:$2,0)))</f>
        <v>USD</v>
      </c>
      <c r="U30" s="122">
        <f>IF(tbl_dmi_isin[[#This Row],[Index]]&gt;$A$2,"",IF(INDEX(Corp_value!$A$1:$EC$2998,MATCH(tbl_dmi_isin[[#This Row],[ISIN]],Corp_value!$B:$B,0),MATCH(U$2,Corp_value!$1:$1,0))="--","",INDEX(Corp_value!$A$1:$EC$2998,MATCH(tbl_dmi_isin[[#This Row],[ISIN]],Corp_value!$B:$B,0),MATCH(U$2,Corp_value!$1:$1,0))))</f>
        <v>100</v>
      </c>
      <c r="V30" s="134">
        <f>IF(tbl_dmi_isin[[#This Row],[Index]]&gt;$A$2,"",INDEX(美元债一级!$A$2:$BO$32,tbl_dmi_isin[[#This Row],[Index]]+1,MATCH(V$2,美元债一级!$2:$2,0)))</f>
        <v>1</v>
      </c>
      <c r="W30" s="139" t="str">
        <f>IF(tbl_dmi_isin[[#This Row],[Index]]&gt;$A$2,"",INDEX(Corp_value!$A$1:$EC$2998,MATCH(tbl_dmi_isin[[#This Row],[ISIN]],Corp_value!$B:$B,0),MATCH(W$2,Corp_value!$1:$1,0)))</f>
        <v>3328 HK</v>
      </c>
      <c r="X30" s="139" t="str">
        <f>IF(tbl_dmi_isin[[#This Row],[Index]]&gt;$A$2,"",INDEX(Corp_value!$A$1:$EC$2998,MATCH(tbl_dmi_isin[[#This Row],[ISIN]],Corp_value!$B:$B,0),MATCH(X$2,Corp_value!$1:$1,0)))</f>
        <v>A2/A-/A</v>
      </c>
      <c r="Y30" s="142" t="str">
        <f>IF(tbl_dmi_isin[[#This Row],[Index]]&gt;$A$2,"",INDEX(Corp_value!$A$1:$EC$2998,MATCH(tbl_dmi_isin[[#This Row],[ISIN]],Corp_value!$B:$B,0),MATCH(Y$2,Corp_value!$1:$1,0)))</f>
        <v>SUSTAINABLE</v>
      </c>
      <c r="Z30" s="142" t="str">
        <f>IF(tbl_dmi_isin[[#This Row],[Index]]&gt;$A$2,"",INDEX(Corp_value!$A$1:$EC$2998,MATCH(tbl_dmi_isin[[#This Row],[ISIN]],Corp_value!$B:$B,0),MATCH(Z$2,Corp_value!$1:$1,0)))</f>
        <v/>
      </c>
      <c r="AB30" s="118"/>
    </row>
    <row r="31" spans="1:35">
      <c r="A31" s="10">
        <v>28</v>
      </c>
      <c r="B31" s="78" t="str">
        <f>IF(tbl_dmi_isin[[#This Row],[Index]]&gt;$A$2,"",TEXT(INDEX(美元债一级!$A$2:$BO$32,tbl_dmi_isin[[#This Row],[Index]]+1,MATCH(B$2,美元债一级!$2:$2,0)),"yyyy/mm/dd"))</f>
        <v>2023/12/11</v>
      </c>
      <c r="C31" s="10" t="str">
        <f>IF(tbl_dmi_isin[[#This Row],[Index]]&gt;$A$2,"",INDEX(美元债一级!$A$2:$BO$32,tbl_dmi_isin[[#This Row],[Index]]+1,MATCH(C$2,美元债一级!$2:$2,0)))</f>
        <v>XS2734301133</v>
      </c>
      <c r="D31" s="10" t="str">
        <f>IF(tbl_dmi_isin[[#This Row],[Index]]&gt;$A$2,"",INDEX(美元债一级!$A$2:$BO$32,tbl_dmi_isin[[#This Row],[Index]]+1,MATCH(D$2,美元债一级!$2:$2,0)))</f>
        <v>中国光大银行股份有限公司</v>
      </c>
      <c r="E31" s="10" t="str">
        <f>TEXT(tbl_dmi_isin[[#This Row],[定价日]],"YYMMDD")&amp;tbl_dmi_isin[[#This Row],[ISIN]]</f>
        <v>231211XS2734301133</v>
      </c>
      <c r="F31" s="106"/>
      <c r="G31" s="19" t="str">
        <f>IF(tbl_dmi_isin[[#This Row],[Index]]&gt;$A$2,"",INDEX(Corp_value!$A$1:$EC$2998,MATCH(tbl_dmi_isin[[#This Row],[ISIN]],Corp_value!$B:$B,0),MATCH(G$2,Corp_value!$1:$1,0)))</f>
        <v>--/--/--</v>
      </c>
      <c r="H31" s="20" t="str">
        <f>IF(tbl_dmi_isin[[#This Row],[Index]]&gt;$A$2,"",INDEX(Corp_value!$A$1:$EC$2998,MATCH(tbl_dmi_isin[[#This Row],[ISIN]],Corp_value!$B:$B,0),MATCH(H$2,Corp_value!$1:$1,0)))</f>
        <v>LU</v>
      </c>
      <c r="I31" s="20" t="str">
        <f>IF(tbl_dmi_isin[[#This Row],[Index]]&gt;$A$2,"",IF(INDEX(Corp_value!$A$1:$EC$2998,MATCH(tbl_dmi_isin[[#This Row],[ISIN]],Corp_value!$B:$B,0),MATCH(I$2,Corp_value!$1:$1,0))="--","",INDEX(Corp_value!$A$1:$EC$2998,MATCH(tbl_dmi_isin[[#This Row],[ISIN]],Corp_value!$B:$B,0),MATCH(I$2,Corp_value!$1:$1,0))))</f>
        <v/>
      </c>
      <c r="J31" s="19" t="str">
        <f>IF(tbl_dmi_isin[[#This Row],[Index]]&gt;$A$2,"",INDEX(Corp_value!$A$1:$EC$2998,MATCH(tbl_dmi_isin[[#This Row],[ISIN]],Corp_value!$B:$B,0),MATCH(J$2,Corp_value!$1:$1,0)))</f>
        <v>Baa2/BBB+/BBB+</v>
      </c>
      <c r="K31" s="19" t="str">
        <f>IF(tbl_dmi_isin[[#This Row],[Index]]&gt;$A$2,"",INDEX(Corp_value!$A$1:$EC$2998,MATCH(tbl_dmi_isin[[#This Row],[ISIN]],Corp_value!$B:$B,0),MATCH(K$2,Corp_value!$1:$1,0)))</f>
        <v/>
      </c>
      <c r="L31" s="19" t="str">
        <f>IF(tbl_dmi_isin[[#This Row],[Index]]&gt;$A$2,"",IF(INDEX(Corp_value!$A$1:$EC$2998,MATCH(tbl_dmi_isin[[#This Row],[ISIN]],Corp_value!$B:$B,0),MATCH(L$2,Corp_value!$1:$1,0))="--","",INDEX(Corp_value!$A$1:$EC$2998,MATCH(tbl_dmi_isin[[#This Row],[ISIN]],Corp_value!$B:$B,0),MATCH(L$2,Corp_value!$1:$1,0))))</f>
        <v/>
      </c>
      <c r="M31" s="122" t="str">
        <f>IF(tbl_dmi_isin[[#This Row],[Index]]&gt;$A$2,"",INDEX(Corp_value!$A$1:$EC$2998,MATCH(tbl_dmi_isin[[#This Row],[ISIN]],Corp_value!$B:$B,0),MATCH(M$2,Corp_value!$1:$1,0)))</f>
        <v>China Everbright Bank Co Ltd/L</v>
      </c>
      <c r="N31" s="122" t="str">
        <f>IF(tbl_dmi_isin[[#This Row],[Index]]&gt;$A$2,"",IF(INDEX(Corp_value!$A$1:$EC$2998,MATCH(tbl_dmi_isin[[#This Row],[ISIN]],Corp_value!$B:$B,0),MATCH(N$2,Corp_value!$1:$1,0))="--","",INDEX(Corp_value!$A$1:$EC$2998,MATCH(tbl_dmi_isin[[#This Row],[ISIN]],Corp_value!$B:$B,0),MATCH(N$2,Corp_value!$1:$1,0))))</f>
        <v/>
      </c>
      <c r="O31" s="122" t="str">
        <f>IF(tbl_dmi_isin[[#This Row],[Index]]&gt;$A$2,"",INDEX(Corp_value!$A$1:$EC$2998,MATCH(tbl_dmi_isin[[#This Row],[ISIN]],Corp_value!$B:$B,0),MATCH(O$2,Corp_value!$1:$1,0)))</f>
        <v/>
      </c>
      <c r="P31" s="136" t="str">
        <f>IF(tbl_dmi_isin[[#This Row],[Index]]&gt;$A$2,"",TEXT(INDEX(Corp_value!$A$1:$EC$2998,MATCH(tbl_dmi_isin[[#This Row],[ISIN]],Corp_value!$B:$B,0),MATCH(P$2,Corp_value!$1:$1,0)),"yyyy/mm/dd"))</f>
        <v>2023/12/18</v>
      </c>
      <c r="Q31" s="136" t="str">
        <f>IF(tbl_dmi_isin[[#This Row],[Index]]&gt;$A$2,"",INDEX(美元债一级!$A$2:$BO$32,tbl_dmi_isin[[#This Row],[Index]]+1,MATCH(Q$2,美元债一级!$2:$2,0)))</f>
        <v>2026-12-18</v>
      </c>
      <c r="R31" s="136" t="str">
        <f>IF(tbl_dmi_isin[[#This Row],[Index]]&gt;$A$2,"",IF(TEXT(INDEX(Corp_value!$A$1:$EC$2998,MATCH(tbl_dmi_isin[[#This Row],[ISIN]],Corp_value!$B:$B,0),MATCH(R$2,Corp_value!$1:$1,0)),"yyyy/mm/dd")="--","",TEXT(INDEX(Corp_value!$A$1:$EC$2998,MATCH(tbl_dmi_isin[[#This Row],[ISIN]],Corp_value!$B:$B,0),MATCH(R$2,Corp_value!$1:$1,0)),"yyyy/mm/dd")))</f>
        <v/>
      </c>
      <c r="S31" s="122">
        <f>IF(tbl_dmi_isin[[#This Row],[Index]]&gt;$A$2,"",INDEX(Corp_value!$A$1:$EC$2998,MATCH(tbl_dmi_isin[[#This Row],[ISIN]],Corp_value!$B:$B,0),MATCH(S$2,Corp_value!$1:$1,0)))</f>
        <v>3.7</v>
      </c>
      <c r="T31" s="122" t="str">
        <f>IF(tbl_dmi_isin[[#This Row],[Index]]&gt;$A$2,"",INDEX(美元债一级!$A$2:$BO$32,tbl_dmi_isin[[#This Row],[Index]]+1,MATCH(T$2,美元债一级!$2:$2,0)))</f>
        <v>EUR</v>
      </c>
      <c r="U31" s="122" t="str">
        <f>IF(tbl_dmi_isin[[#This Row],[Index]]&gt;$A$2,"",IF(INDEX(Corp_value!$A$1:$EC$2998,MATCH(tbl_dmi_isin[[#This Row],[ISIN]],Corp_value!$B:$B,0),MATCH(U$2,Corp_value!$1:$1,0))="--","",INDEX(Corp_value!$A$1:$EC$2998,MATCH(tbl_dmi_isin[[#This Row],[ISIN]],Corp_value!$B:$B,0),MATCH(U$2,Corp_value!$1:$1,0))))</f>
        <v/>
      </c>
      <c r="V31" s="134">
        <f>IF(tbl_dmi_isin[[#This Row],[Index]]&gt;$A$2,"",INDEX(美元债一级!$A$2:$BO$32,tbl_dmi_isin[[#This Row],[Index]]+1,MATCH(V$2,美元债一级!$2:$2,0)))</f>
        <v>0.45</v>
      </c>
      <c r="W31" s="139" t="str">
        <f>IF(tbl_dmi_isin[[#This Row],[Index]]&gt;$A$2,"",INDEX(Corp_value!$A$1:$EC$2998,MATCH(tbl_dmi_isin[[#This Row],[ISIN]],Corp_value!$B:$B,0),MATCH(W$2,Corp_value!$1:$1,0)))</f>
        <v>601818 CH</v>
      </c>
      <c r="X31" s="139" t="str">
        <f>IF(tbl_dmi_isin[[#This Row],[Index]]&gt;$A$2,"",INDEX(Corp_value!$A$1:$EC$2998,MATCH(tbl_dmi_isin[[#This Row],[ISIN]],Corp_value!$B:$B,0),MATCH(X$2,Corp_value!$1:$1,0)))</f>
        <v>Baa2/BBB+/BBB+</v>
      </c>
      <c r="Y31" s="142" t="str">
        <f>IF(tbl_dmi_isin[[#This Row],[Index]]&gt;$A$2,"",INDEX(Corp_value!$A$1:$EC$2998,MATCH(tbl_dmi_isin[[#This Row],[ISIN]],Corp_value!$B:$B,0),MATCH(Y$2,Corp_value!$1:$1,0)))</f>
        <v xml:space="preserve"> </v>
      </c>
      <c r="Z31" s="142" t="str">
        <f>IF(tbl_dmi_isin[[#This Row],[Index]]&gt;$A$2,"",INDEX(Corp_value!$A$1:$EC$2998,MATCH(tbl_dmi_isin[[#This Row],[ISIN]],Corp_value!$B:$B,0),MATCH(Z$2,Corp_value!$1:$1,0)))</f>
        <v/>
      </c>
      <c r="AB31" s="118"/>
    </row>
    <row r="32" spans="1:35">
      <c r="A32" s="10">
        <v>29</v>
      </c>
      <c r="B32" s="78" t="str">
        <f>IF(tbl_dmi_isin[[#This Row],[Index]]&gt;$A$2,"",TEXT(INDEX(美元债一级!$A$2:$BO$32,tbl_dmi_isin[[#This Row],[Index]]+1,MATCH(B$2,美元债一级!$2:$2,0)),"yyyy/mm/dd"))</f>
        <v>2023/12/11</v>
      </c>
      <c r="C32" s="10" t="str">
        <f>IF(tbl_dmi_isin[[#This Row],[Index]]&gt;$A$2,"",INDEX(美元债一级!$A$2:$BO$32,tbl_dmi_isin[[#This Row],[Index]]+1,MATCH(C$2,美元债一级!$2:$2,0)))</f>
        <v>XS2735849197</v>
      </c>
      <c r="D32" s="10" t="str">
        <f>IF(tbl_dmi_isin[[#This Row],[Index]]&gt;$A$2,"",INDEX(美元债一级!$A$2:$BO$32,tbl_dmi_isin[[#This Row],[Index]]+1,MATCH(D$2,美元债一级!$2:$2,0)))</f>
        <v>中国光大银行股份有限公司</v>
      </c>
      <c r="E32" s="10" t="str">
        <f>TEXT(tbl_dmi_isin[[#This Row],[定价日]],"YYMMDD")&amp;tbl_dmi_isin[[#This Row],[ISIN]]</f>
        <v>231211XS2735849197</v>
      </c>
      <c r="F32" s="106"/>
      <c r="G32" s="19" t="str">
        <f>IF(tbl_dmi_isin[[#This Row],[Index]]&gt;$A$2,"",INDEX(Corp_value!$A$1:$EC$2998,MATCH(tbl_dmi_isin[[#This Row],[ISIN]],Corp_value!$B:$B,0),MATCH(G$2,Corp_value!$1:$1,0)))</f>
        <v>--/--/--</v>
      </c>
      <c r="H32" s="20" t="str">
        <f>IF(tbl_dmi_isin[[#This Row],[Index]]&gt;$A$2,"",INDEX(Corp_value!$A$1:$EC$2998,MATCH(tbl_dmi_isin[[#This Row],[ISIN]],Corp_value!$B:$B,0),MATCH(H$2,Corp_value!$1:$1,0)))</f>
        <v>LU</v>
      </c>
      <c r="I32" s="20" t="str">
        <f>IF(tbl_dmi_isin[[#This Row],[Index]]&gt;$A$2,"",IF(INDEX(Corp_value!$A$1:$EC$2998,MATCH(tbl_dmi_isin[[#This Row],[ISIN]],Corp_value!$B:$B,0),MATCH(I$2,Corp_value!$1:$1,0))="--","",INDEX(Corp_value!$A$1:$EC$2998,MATCH(tbl_dmi_isin[[#This Row],[ISIN]],Corp_value!$B:$B,0),MATCH(I$2,Corp_value!$1:$1,0))))</f>
        <v/>
      </c>
      <c r="J32" s="19" t="str">
        <f>IF(tbl_dmi_isin[[#This Row],[Index]]&gt;$A$2,"",INDEX(Corp_value!$A$1:$EC$2998,MATCH(tbl_dmi_isin[[#This Row],[ISIN]],Corp_value!$B:$B,0),MATCH(J$2,Corp_value!$1:$1,0)))</f>
        <v>Baa2/BBB+/BBB+</v>
      </c>
      <c r="K32" s="19" t="str">
        <f>IF(tbl_dmi_isin[[#This Row],[Index]]&gt;$A$2,"",INDEX(Corp_value!$A$1:$EC$2998,MATCH(tbl_dmi_isin[[#This Row],[ISIN]],Corp_value!$B:$B,0),MATCH(K$2,Corp_value!$1:$1,0)))</f>
        <v/>
      </c>
      <c r="L32" s="19" t="str">
        <f>IF(tbl_dmi_isin[[#This Row],[Index]]&gt;$A$2,"",IF(INDEX(Corp_value!$A$1:$EC$2998,MATCH(tbl_dmi_isin[[#This Row],[ISIN]],Corp_value!$B:$B,0),MATCH(L$2,Corp_value!$1:$1,0))="--","",INDEX(Corp_value!$A$1:$EC$2998,MATCH(tbl_dmi_isin[[#This Row],[ISIN]],Corp_value!$B:$B,0),MATCH(L$2,Corp_value!$1:$1,0))))</f>
        <v/>
      </c>
      <c r="M32" s="122" t="str">
        <f>IF(tbl_dmi_isin[[#This Row],[Index]]&gt;$A$2,"",INDEX(Corp_value!$A$1:$EC$2998,MATCH(tbl_dmi_isin[[#This Row],[ISIN]],Corp_value!$B:$B,0),MATCH(M$2,Corp_value!$1:$1,0)))</f>
        <v>China Everbright Bank Co Ltd/L</v>
      </c>
      <c r="N32" s="122" t="str">
        <f>IF(tbl_dmi_isin[[#This Row],[Index]]&gt;$A$2,"",IF(INDEX(Corp_value!$A$1:$EC$2998,MATCH(tbl_dmi_isin[[#This Row],[ISIN]],Corp_value!$B:$B,0),MATCH(N$2,Corp_value!$1:$1,0))="--","",INDEX(Corp_value!$A$1:$EC$2998,MATCH(tbl_dmi_isin[[#This Row],[ISIN]],Corp_value!$B:$B,0),MATCH(N$2,Corp_value!$1:$1,0))))</f>
        <v/>
      </c>
      <c r="O32" s="122" t="str">
        <f>IF(tbl_dmi_isin[[#This Row],[Index]]&gt;$A$2,"",INDEX(Corp_value!$A$1:$EC$2998,MATCH(tbl_dmi_isin[[#This Row],[ISIN]],Corp_value!$B:$B,0),MATCH(O$2,Corp_value!$1:$1,0)))</f>
        <v/>
      </c>
      <c r="P32" s="136" t="str">
        <f>IF(tbl_dmi_isin[[#This Row],[Index]]&gt;$A$2,"",TEXT(INDEX(Corp_value!$A$1:$EC$2998,MATCH(tbl_dmi_isin[[#This Row],[ISIN]],Corp_value!$B:$B,0),MATCH(P$2,Corp_value!$1:$1,0)),"yyyy/mm/dd"))</f>
        <v>2023/12/18</v>
      </c>
      <c r="Q32" s="136" t="str">
        <f>IF(tbl_dmi_isin[[#This Row],[Index]]&gt;$A$2,"",INDEX(美元债一级!$A$2:$BO$32,tbl_dmi_isin[[#This Row],[Index]]+1,MATCH(Q$2,美元债一级!$2:$2,0)))</f>
        <v>2026-12-18</v>
      </c>
      <c r="R32" s="136" t="str">
        <f>IF(tbl_dmi_isin[[#This Row],[Index]]&gt;$A$2,"",IF(TEXT(INDEX(Corp_value!$A$1:$EC$2998,MATCH(tbl_dmi_isin[[#This Row],[ISIN]],Corp_value!$B:$B,0),MATCH(R$2,Corp_value!$1:$1,0)),"yyyy/mm/dd")="--","",TEXT(INDEX(Corp_value!$A$1:$EC$2998,MATCH(tbl_dmi_isin[[#This Row],[ISIN]],Corp_value!$B:$B,0),MATCH(R$2,Corp_value!$1:$1,0)),"yyyy/mm/dd")))</f>
        <v/>
      </c>
      <c r="S32" s="122">
        <f>IF(tbl_dmi_isin[[#This Row],[Index]]&gt;$A$2,"",INDEX(Corp_value!$A$1:$EC$2998,MATCH(tbl_dmi_isin[[#This Row],[ISIN]],Corp_value!$B:$B,0),MATCH(S$2,Corp_value!$1:$1,0)))</f>
        <v>5</v>
      </c>
      <c r="T32" s="122" t="str">
        <f>IF(tbl_dmi_isin[[#This Row],[Index]]&gt;$A$2,"",INDEX(美元债一级!$A$2:$BO$32,tbl_dmi_isin[[#This Row],[Index]]+1,MATCH(T$2,美元债一级!$2:$2,0)))</f>
        <v>USD</v>
      </c>
      <c r="U32" s="122">
        <f>IF(tbl_dmi_isin[[#This Row],[Index]]&gt;$A$2,"",IF(INDEX(Corp_value!$A$1:$EC$2998,MATCH(tbl_dmi_isin[[#This Row],[ISIN]],Corp_value!$B:$B,0),MATCH(U$2,Corp_value!$1:$1,0))="--","",INDEX(Corp_value!$A$1:$EC$2998,MATCH(tbl_dmi_isin[[#This Row],[ISIN]],Corp_value!$B:$B,0),MATCH(U$2,Corp_value!$1:$1,0))))</f>
        <v>100</v>
      </c>
      <c r="V32" s="134">
        <f>IF(tbl_dmi_isin[[#This Row],[Index]]&gt;$A$2,"",INDEX(美元债一级!$A$2:$BO$32,tbl_dmi_isin[[#This Row],[Index]]+1,MATCH(V$2,美元债一级!$2:$2,0)))</f>
        <v>0.5</v>
      </c>
      <c r="W32" s="139" t="str">
        <f>IF(tbl_dmi_isin[[#This Row],[Index]]&gt;$A$2,"",INDEX(Corp_value!$A$1:$EC$2998,MATCH(tbl_dmi_isin[[#This Row],[ISIN]],Corp_value!$B:$B,0),MATCH(W$2,Corp_value!$1:$1,0)))</f>
        <v>601818 CH</v>
      </c>
      <c r="X32" s="139" t="str">
        <f>IF(tbl_dmi_isin[[#This Row],[Index]]&gt;$A$2,"",INDEX(Corp_value!$A$1:$EC$2998,MATCH(tbl_dmi_isin[[#This Row],[ISIN]],Corp_value!$B:$B,0),MATCH(X$2,Corp_value!$1:$1,0)))</f>
        <v>Baa2/BBB+/BBB+</v>
      </c>
      <c r="Y32" s="142" t="str">
        <f>IF(tbl_dmi_isin[[#This Row],[Index]]&gt;$A$2,"",INDEX(Corp_value!$A$1:$EC$2998,MATCH(tbl_dmi_isin[[#This Row],[ISIN]],Corp_value!$B:$B,0),MATCH(Y$2,Corp_value!$1:$1,0)))</f>
        <v xml:space="preserve"> </v>
      </c>
      <c r="Z32" s="142" t="str">
        <f>IF(tbl_dmi_isin[[#This Row],[Index]]&gt;$A$2,"",INDEX(Corp_value!$A$1:$EC$2998,MATCH(tbl_dmi_isin[[#This Row],[ISIN]],Corp_value!$B:$B,0),MATCH(Z$2,Corp_value!$1:$1,0)))</f>
        <v/>
      </c>
      <c r="AB32" s="118"/>
    </row>
    <row r="33" spans="1:28">
      <c r="A33" s="10">
        <v>30</v>
      </c>
      <c r="B33" s="78" t="str">
        <f>IF(tbl_dmi_isin[[#This Row],[Index]]&gt;$A$2,"",TEXT(INDEX(美元债一级!$A$2:$BO$32,tbl_dmi_isin[[#This Row],[Index]]+1,MATCH(B$2,美元债一级!$2:$2,0)),"yyyy/mm/dd"))</f>
        <v>2023/12/11</v>
      </c>
      <c r="C33" s="10" t="str">
        <f>IF(tbl_dmi_isin[[#This Row],[Index]]&gt;$A$2,"",INDEX(美元债一级!$A$2:$BO$32,tbl_dmi_isin[[#This Row],[Index]]+1,MATCH(C$2,美元债一级!$2:$2,0)))</f>
        <v>HK0000954526</v>
      </c>
      <c r="D33" s="10" t="str">
        <f>IF(tbl_dmi_isin[[#This Row],[Index]]&gt;$A$2,"",INDEX(美元债一级!$A$2:$BO$32,tbl_dmi_isin[[#This Row],[Index]]+1,MATCH(D$2,美元债一级!$2:$2,0)))</f>
        <v>平潭综合实验区城市发展集团有限公司</v>
      </c>
      <c r="E33" s="10" t="str">
        <f>TEXT(tbl_dmi_isin[[#This Row],[定价日]],"YYMMDD")&amp;tbl_dmi_isin[[#This Row],[ISIN]]</f>
        <v>231211HK0000954526</v>
      </c>
      <c r="F33" s="106"/>
      <c r="G33" s="19" t="str">
        <f>IF(tbl_dmi_isin[[#This Row],[Index]]&gt;$A$2,"",INDEX(Corp_value!$A$1:$EC$2998,MATCH(tbl_dmi_isin[[#This Row],[ISIN]],Corp_value!$B:$B,0),MATCH(G$2,Corp_value!$1:$1,0)))</f>
        <v>--/--/--</v>
      </c>
      <c r="H33" s="20" t="str">
        <f>IF(tbl_dmi_isin[[#This Row],[Index]]&gt;$A$2,"",INDEX(Corp_value!$A$1:$EC$2998,MATCH(tbl_dmi_isin[[#This Row],[ISIN]],Corp_value!$B:$B,0),MATCH(H$2,Corp_value!$1:$1,0)))</f>
        <v>CN</v>
      </c>
      <c r="I33" s="20" t="str">
        <f>IF(tbl_dmi_isin[[#This Row],[Index]]&gt;$A$2,"",IF(INDEX(Corp_value!$A$1:$EC$2998,MATCH(tbl_dmi_isin[[#This Row],[ISIN]],Corp_value!$B:$B,0),MATCH(I$2,Corp_value!$1:$1,0))="--","",INDEX(Corp_value!$A$1:$EC$2998,MATCH(tbl_dmi_isin[[#This Row],[ISIN]],Corp_value!$B:$B,0),MATCH(I$2,Corp_value!$1:$1,0))))</f>
        <v/>
      </c>
      <c r="J33" s="19" t="str">
        <f>IF(tbl_dmi_isin[[#This Row],[Index]]&gt;$A$2,"",INDEX(Corp_value!$A$1:$EC$2998,MATCH(tbl_dmi_isin[[#This Row],[ISIN]],Corp_value!$B:$B,0),MATCH(J$2,Corp_value!$1:$1,0)))</f>
        <v>--/--/--</v>
      </c>
      <c r="K33" s="19" t="str">
        <f>IF(tbl_dmi_isin[[#This Row],[Index]]&gt;$A$2,"",INDEX(Corp_value!$A$1:$EC$2998,MATCH(tbl_dmi_isin[[#This Row],[ISIN]],Corp_value!$B:$B,0),MATCH(K$2,Corp_value!$1:$1,0)))</f>
        <v/>
      </c>
      <c r="L33" s="19" t="str">
        <f>IF(tbl_dmi_isin[[#This Row],[Index]]&gt;$A$2,"",IF(INDEX(Corp_value!$A$1:$EC$2998,MATCH(tbl_dmi_isin[[#This Row],[ISIN]],Corp_value!$B:$B,0),MATCH(L$2,Corp_value!$1:$1,0))="--","",INDEX(Corp_value!$A$1:$EC$2998,MATCH(tbl_dmi_isin[[#This Row],[ISIN]],Corp_value!$B:$B,0),MATCH(L$2,Corp_value!$1:$1,0))))</f>
        <v/>
      </c>
      <c r="M33" s="122" t="str">
        <f>IF(tbl_dmi_isin[[#This Row],[Index]]&gt;$A$2,"",INDEX(Corp_value!$A$1:$EC$2998,MATCH(tbl_dmi_isin[[#This Row],[ISIN]],Corp_value!$B:$B,0),MATCH(M$2,Corp_value!$1:$1,0)))</f>
        <v>平潭综合实验区城市发</v>
      </c>
      <c r="N33" s="122" t="str">
        <f>IF(tbl_dmi_isin[[#This Row],[Index]]&gt;$A$2,"",IF(INDEX(Corp_value!$A$1:$EC$2998,MATCH(tbl_dmi_isin[[#This Row],[ISIN]],Corp_value!$B:$B,0),MATCH(N$2,Corp_value!$1:$1,0))="--","",INDEX(Corp_value!$A$1:$EC$2998,MATCH(tbl_dmi_isin[[#This Row],[ISIN]],Corp_value!$B:$B,0),MATCH(N$2,Corp_value!$1:$1,0))))</f>
        <v/>
      </c>
      <c r="O33" s="122" t="str">
        <f>IF(tbl_dmi_isin[[#This Row],[Index]]&gt;$A$2,"",INDEX(Corp_value!$A$1:$EC$2998,MATCH(tbl_dmi_isin[[#This Row],[ISIN]],Corp_value!$B:$B,0),MATCH(O$2,Corp_value!$1:$1,0)))</f>
        <v/>
      </c>
      <c r="P33" s="136" t="str">
        <f>IF(tbl_dmi_isin[[#This Row],[Index]]&gt;$A$2,"",TEXT(INDEX(Corp_value!$A$1:$EC$2998,MATCH(tbl_dmi_isin[[#This Row],[ISIN]],Corp_value!$B:$B,0),MATCH(P$2,Corp_value!$1:$1,0)),"yyyy/mm/dd"))</f>
        <v>2023/12/18</v>
      </c>
      <c r="Q33" s="136" t="str">
        <f>IF(tbl_dmi_isin[[#This Row],[Index]]&gt;$A$2,"",INDEX(美元债一级!$A$2:$BO$32,tbl_dmi_isin[[#This Row],[Index]]+1,MATCH(Q$2,美元债一级!$2:$2,0)))</f>
        <v>2026-12-18</v>
      </c>
      <c r="R33" s="136" t="str">
        <f>IF(tbl_dmi_isin[[#This Row],[Index]]&gt;$A$2,"",IF(TEXT(INDEX(Corp_value!$A$1:$EC$2998,MATCH(tbl_dmi_isin[[#This Row],[ISIN]],Corp_value!$B:$B,0),MATCH(R$2,Corp_value!$1:$1,0)),"yyyy/mm/dd")="--","",TEXT(INDEX(Corp_value!$A$1:$EC$2998,MATCH(tbl_dmi_isin[[#This Row],[ISIN]],Corp_value!$B:$B,0),MATCH(R$2,Corp_value!$1:$1,0)),"yyyy/mm/dd")))</f>
        <v/>
      </c>
      <c r="S33" s="122">
        <f>IF(tbl_dmi_isin[[#This Row],[Index]]&gt;$A$2,"",INDEX(Corp_value!$A$1:$EC$2998,MATCH(tbl_dmi_isin[[#This Row],[ISIN]],Corp_value!$B:$B,0),MATCH(S$2,Corp_value!$1:$1,0)))</f>
        <v>5.6</v>
      </c>
      <c r="T33" s="122" t="str">
        <f>IF(tbl_dmi_isin[[#This Row],[Index]]&gt;$A$2,"",INDEX(美元债一级!$A$2:$BO$32,tbl_dmi_isin[[#This Row],[Index]]+1,MATCH(T$2,美元债一级!$2:$2,0)))</f>
        <v>CNY</v>
      </c>
      <c r="U33" s="122">
        <f>IF(tbl_dmi_isin[[#This Row],[Index]]&gt;$A$2,"",IF(INDEX(Corp_value!$A$1:$EC$2998,MATCH(tbl_dmi_isin[[#This Row],[ISIN]],Corp_value!$B:$B,0),MATCH(U$2,Corp_value!$1:$1,0))="--","",INDEX(Corp_value!$A$1:$EC$2998,MATCH(tbl_dmi_isin[[#This Row],[ISIN]],Corp_value!$B:$B,0),MATCH(U$2,Corp_value!$1:$1,0))))</f>
        <v>100</v>
      </c>
      <c r="V33" s="134">
        <f>IF(tbl_dmi_isin[[#This Row],[Index]]&gt;$A$2,"",INDEX(美元债一级!$A$2:$BO$32,tbl_dmi_isin[[#This Row],[Index]]+1,MATCH(V$2,美元债一级!$2:$2,0)))</f>
        <v>5.8</v>
      </c>
      <c r="W33" s="139" t="str">
        <f>IF(tbl_dmi_isin[[#This Row],[Index]]&gt;$A$2,"",INDEX(Corp_value!$A$1:$EC$2998,MATCH(tbl_dmi_isin[[#This Row],[ISIN]],Corp_value!$B:$B,0),MATCH(W$2,Corp_value!$1:$1,0)))</f>
        <v/>
      </c>
      <c r="X33" s="139" t="str">
        <f>IF(tbl_dmi_isin[[#This Row],[Index]]&gt;$A$2,"",INDEX(Corp_value!$A$1:$EC$2998,MATCH(tbl_dmi_isin[[#This Row],[ISIN]],Corp_value!$B:$B,0),MATCH(X$2,Corp_value!$1:$1,0)))</f>
        <v/>
      </c>
      <c r="Y33" s="142" t="str">
        <f>IF(tbl_dmi_isin[[#This Row],[Index]]&gt;$A$2,"",INDEX(Corp_value!$A$1:$EC$2998,MATCH(tbl_dmi_isin[[#This Row],[ISIN]],Corp_value!$B:$B,0),MATCH(Y$2,Corp_value!$1:$1,0)))</f>
        <v xml:space="preserve"> </v>
      </c>
      <c r="Z33" s="142" t="str">
        <f>IF(tbl_dmi_isin[[#This Row],[Index]]&gt;$A$2,"",INDEX(Corp_value!$A$1:$EC$2998,MATCH(tbl_dmi_isin[[#This Row],[ISIN]],Corp_value!$B:$B,0),MATCH(Z$2,Corp_value!$1:$1,0)))</f>
        <v/>
      </c>
      <c r="AB33" s="118"/>
    </row>
    <row r="34" spans="1:28">
      <c r="A34" s="10">
        <v>31</v>
      </c>
      <c r="B34" s="78" t="str">
        <f>IF(tbl_dmi_isin[[#This Row],[Index]]&gt;$A$2,"",TEXT(INDEX(美元债一级!$A$2:$BO$32,tbl_dmi_isin[[#This Row],[Index]]+1,MATCH(B$2,美元债一级!$2:$2,0)),"yyyy/mm/dd"))</f>
        <v/>
      </c>
      <c r="C34" s="10" t="str">
        <f>IF(tbl_dmi_isin[[#This Row],[Index]]&gt;$A$2,"",INDEX(美元债一级!$A$2:$BO$32,tbl_dmi_isin[[#This Row],[Index]]+1,MATCH(C$2,美元债一级!$2:$2,0)))</f>
        <v/>
      </c>
      <c r="D34" s="10" t="str">
        <f>IF(tbl_dmi_isin[[#This Row],[Index]]&gt;$A$2,"",INDEX(美元债一级!$A$2:$BO$32,tbl_dmi_isin[[#This Row],[Index]]+1,MATCH(D$2,美元债一级!$2:$2,0)))</f>
        <v/>
      </c>
      <c r="E34" s="10" t="str">
        <f>TEXT(tbl_dmi_isin[[#This Row],[定价日]],"YYMMDD")&amp;tbl_dmi_isin[[#This Row],[ISIN]]</f>
        <v/>
      </c>
      <c r="F34" s="106"/>
      <c r="G34" s="19" t="str">
        <f>IF(tbl_dmi_isin[[#This Row],[Index]]&gt;$A$2,"",INDEX(Corp_value!$A$1:$EC$2998,MATCH(tbl_dmi_isin[[#This Row],[ISIN]],Corp_value!$B:$B,0),MATCH(G$2,Corp_value!$1:$1,0)))</f>
        <v/>
      </c>
      <c r="H34" s="20" t="str">
        <f>IF(tbl_dmi_isin[[#This Row],[Index]]&gt;$A$2,"",INDEX(Corp_value!$A$1:$EC$2998,MATCH(tbl_dmi_isin[[#This Row],[ISIN]],Corp_value!$B:$B,0),MATCH(H$2,Corp_value!$1:$1,0)))</f>
        <v/>
      </c>
      <c r="I34" s="20" t="str">
        <f>IF(tbl_dmi_isin[[#This Row],[Index]]&gt;$A$2,"",IF(INDEX(Corp_value!$A$1:$EC$2998,MATCH(tbl_dmi_isin[[#This Row],[ISIN]],Corp_value!$B:$B,0),MATCH(I$2,Corp_value!$1:$1,0))="--","",INDEX(Corp_value!$A$1:$EC$2998,MATCH(tbl_dmi_isin[[#This Row],[ISIN]],Corp_value!$B:$B,0),MATCH(I$2,Corp_value!$1:$1,0))))</f>
        <v/>
      </c>
      <c r="J34" s="19" t="str">
        <f>IF(tbl_dmi_isin[[#This Row],[Index]]&gt;$A$2,"",INDEX(Corp_value!$A$1:$EC$2998,MATCH(tbl_dmi_isin[[#This Row],[ISIN]],Corp_value!$B:$B,0),MATCH(J$2,Corp_value!$1:$1,0)))</f>
        <v/>
      </c>
      <c r="K34" s="19" t="str">
        <f>IF(tbl_dmi_isin[[#This Row],[Index]]&gt;$A$2,"",INDEX(Corp_value!$A$1:$EC$2998,MATCH(tbl_dmi_isin[[#This Row],[ISIN]],Corp_value!$B:$B,0),MATCH(K$2,Corp_value!$1:$1,0)))</f>
        <v/>
      </c>
      <c r="L34" s="19" t="str">
        <f>IF(tbl_dmi_isin[[#This Row],[Index]]&gt;$A$2,"",IF(INDEX(Corp_value!$A$1:$EC$2998,MATCH(tbl_dmi_isin[[#This Row],[ISIN]],Corp_value!$B:$B,0),MATCH(L$2,Corp_value!$1:$1,0))="--","",INDEX(Corp_value!$A$1:$EC$2998,MATCH(tbl_dmi_isin[[#This Row],[ISIN]],Corp_value!$B:$B,0),MATCH(L$2,Corp_value!$1:$1,0))))</f>
        <v/>
      </c>
      <c r="M34" s="122" t="str">
        <f>IF(tbl_dmi_isin[[#This Row],[Index]]&gt;$A$2,"",INDEX(Corp_value!$A$1:$EC$2998,MATCH(tbl_dmi_isin[[#This Row],[ISIN]],Corp_value!$B:$B,0),MATCH(M$2,Corp_value!$1:$1,0)))</f>
        <v/>
      </c>
      <c r="N34" s="122" t="str">
        <f>IF(tbl_dmi_isin[[#This Row],[Index]]&gt;$A$2,"",IF(INDEX(Corp_value!$A$1:$EC$2998,MATCH(tbl_dmi_isin[[#This Row],[ISIN]],Corp_value!$B:$B,0),MATCH(N$2,Corp_value!$1:$1,0))="--","",INDEX(Corp_value!$A$1:$EC$2998,MATCH(tbl_dmi_isin[[#This Row],[ISIN]],Corp_value!$B:$B,0),MATCH(N$2,Corp_value!$1:$1,0))))</f>
        <v/>
      </c>
      <c r="O34" s="122" t="str">
        <f>IF(tbl_dmi_isin[[#This Row],[Index]]&gt;$A$2,"",INDEX(Corp_value!$A$1:$EC$2998,MATCH(tbl_dmi_isin[[#This Row],[ISIN]],Corp_value!$B:$B,0),MATCH(O$2,Corp_value!$1:$1,0)))</f>
        <v/>
      </c>
      <c r="P34" s="136" t="str">
        <f>IF(tbl_dmi_isin[[#This Row],[Index]]&gt;$A$2,"",TEXT(INDEX(Corp_value!$A$1:$EC$2998,MATCH(tbl_dmi_isin[[#This Row],[ISIN]],Corp_value!$B:$B,0),MATCH(P$2,Corp_value!$1:$1,0)),"yyyy/mm/dd"))</f>
        <v/>
      </c>
      <c r="Q34" s="136" t="str">
        <f>IF(tbl_dmi_isin[[#This Row],[Index]]&gt;$A$2,"",INDEX(美元债一级!$A$2:$BO$32,tbl_dmi_isin[[#This Row],[Index]]+1,MATCH(Q$2,美元债一级!$2:$2,0)))</f>
        <v/>
      </c>
      <c r="R34" s="136" t="str">
        <f>IF(tbl_dmi_isin[[#This Row],[Index]]&gt;$A$2,"",IF(TEXT(INDEX(Corp_value!$A$1:$EC$2998,MATCH(tbl_dmi_isin[[#This Row],[ISIN]],Corp_value!$B:$B,0),MATCH(R$2,Corp_value!$1:$1,0)),"yyyy/mm/dd")="--","",TEXT(INDEX(Corp_value!$A$1:$EC$2998,MATCH(tbl_dmi_isin[[#This Row],[ISIN]],Corp_value!$B:$B,0),MATCH(R$2,Corp_value!$1:$1,0)),"yyyy/mm/dd")))</f>
        <v/>
      </c>
      <c r="S34" s="122" t="str">
        <f>IF(tbl_dmi_isin[[#This Row],[Index]]&gt;$A$2,"",INDEX(Corp_value!$A$1:$EC$2998,MATCH(tbl_dmi_isin[[#This Row],[ISIN]],Corp_value!$B:$B,0),MATCH(S$2,Corp_value!$1:$1,0)))</f>
        <v/>
      </c>
      <c r="T34" s="122" t="str">
        <f>IF(tbl_dmi_isin[[#This Row],[Index]]&gt;$A$2,"",INDEX(美元债一级!$A$2:$BO$32,tbl_dmi_isin[[#This Row],[Index]]+1,MATCH(T$2,美元债一级!$2:$2,0)))</f>
        <v/>
      </c>
      <c r="U34" s="122" t="str">
        <f>IF(tbl_dmi_isin[[#This Row],[Index]]&gt;$A$2,"",IF(INDEX(Corp_value!$A$1:$EC$2998,MATCH(tbl_dmi_isin[[#This Row],[ISIN]],Corp_value!$B:$B,0),MATCH(U$2,Corp_value!$1:$1,0))="--","",INDEX(Corp_value!$A$1:$EC$2998,MATCH(tbl_dmi_isin[[#This Row],[ISIN]],Corp_value!$B:$B,0),MATCH(U$2,Corp_value!$1:$1,0))))</f>
        <v/>
      </c>
      <c r="V34" s="134" t="str">
        <f>IF(tbl_dmi_isin[[#This Row],[Index]]&gt;$A$2,"",INDEX(美元债一级!$A$2:$BO$32,tbl_dmi_isin[[#This Row],[Index]]+1,MATCH(V$2,美元债一级!$2:$2,0)))</f>
        <v/>
      </c>
      <c r="W34" s="139" t="str">
        <f>IF(tbl_dmi_isin[[#This Row],[Index]]&gt;$A$2,"",INDEX(Corp_value!$A$1:$EC$2998,MATCH(tbl_dmi_isin[[#This Row],[ISIN]],Corp_value!$B:$B,0),MATCH(W$2,Corp_value!$1:$1,0)))</f>
        <v/>
      </c>
      <c r="X34" s="139" t="str">
        <f>IF(tbl_dmi_isin[[#This Row],[Index]]&gt;$A$2,"",INDEX(Corp_value!$A$1:$EC$2998,MATCH(tbl_dmi_isin[[#This Row],[ISIN]],Corp_value!$B:$B,0),MATCH(X$2,Corp_value!$1:$1,0)))</f>
        <v/>
      </c>
      <c r="Y34" s="142" t="str">
        <f>IF(tbl_dmi_isin[[#This Row],[Index]]&gt;$A$2,"",INDEX(Corp_value!$A$1:$EC$2998,MATCH(tbl_dmi_isin[[#This Row],[ISIN]],Corp_value!$B:$B,0),MATCH(Y$2,Corp_value!$1:$1,0)))</f>
        <v/>
      </c>
      <c r="Z34" s="142" t="str">
        <f>IF(tbl_dmi_isin[[#This Row],[Index]]&gt;$A$2,"",INDEX(Corp_value!$A$1:$EC$2998,MATCH(tbl_dmi_isin[[#This Row],[ISIN]],Corp_value!$B:$B,0),MATCH(Z$2,Corp_value!$1:$1,0)))</f>
        <v/>
      </c>
      <c r="AB34" s="118"/>
    </row>
    <row r="35" spans="1:28">
      <c r="A35" s="10">
        <v>32</v>
      </c>
      <c r="B35" s="78" t="str">
        <f>IF(tbl_dmi_isin[[#This Row],[Index]]&gt;$A$2,"",TEXT(INDEX(美元债一级!$A$2:$BO$32,tbl_dmi_isin[[#This Row],[Index]]+1,MATCH(B$2,美元债一级!$2:$2,0)),"yyyy/mm/dd"))</f>
        <v/>
      </c>
      <c r="C35" s="10" t="str">
        <f>IF(tbl_dmi_isin[[#This Row],[Index]]&gt;$A$2,"",INDEX(美元债一级!$A$2:$BO$32,tbl_dmi_isin[[#This Row],[Index]]+1,MATCH(C$2,美元债一级!$2:$2,0)))</f>
        <v/>
      </c>
      <c r="D35" s="10" t="str">
        <f>IF(tbl_dmi_isin[[#This Row],[Index]]&gt;$A$2,"",INDEX(美元债一级!$A$2:$BO$32,tbl_dmi_isin[[#This Row],[Index]]+1,MATCH(D$2,美元债一级!$2:$2,0)))</f>
        <v/>
      </c>
      <c r="E35" s="10" t="str">
        <f>TEXT(tbl_dmi_isin[[#This Row],[定价日]],"YYMMDD")&amp;tbl_dmi_isin[[#This Row],[ISIN]]</f>
        <v/>
      </c>
      <c r="F35" s="105"/>
      <c r="G35" s="19" t="str">
        <f>IF(tbl_dmi_isin[[#This Row],[Index]]&gt;$A$2,"",INDEX(Corp_value!$A$1:$EC$2998,MATCH(tbl_dmi_isin[[#This Row],[ISIN]],Corp_value!$B:$B,0),MATCH(G$2,Corp_value!$1:$1,0)))</f>
        <v/>
      </c>
      <c r="H35" s="20" t="str">
        <f>IF(tbl_dmi_isin[[#This Row],[Index]]&gt;$A$2,"",INDEX(Corp_value!$A$1:$EC$2998,MATCH(tbl_dmi_isin[[#This Row],[ISIN]],Corp_value!$B:$B,0),MATCH(H$2,Corp_value!$1:$1,0)))</f>
        <v/>
      </c>
      <c r="I35" s="20" t="str">
        <f>IF(tbl_dmi_isin[[#This Row],[Index]]&gt;$A$2,"",IF(INDEX(Corp_value!$A$1:$EC$2998,MATCH(tbl_dmi_isin[[#This Row],[ISIN]],Corp_value!$B:$B,0),MATCH(I$2,Corp_value!$1:$1,0))="--","",INDEX(Corp_value!$A$1:$EC$2998,MATCH(tbl_dmi_isin[[#This Row],[ISIN]],Corp_value!$B:$B,0),MATCH(I$2,Corp_value!$1:$1,0))))</f>
        <v/>
      </c>
      <c r="J35" s="19" t="str">
        <f>IF(tbl_dmi_isin[[#This Row],[Index]]&gt;$A$2,"",INDEX(Corp_value!$A$1:$EC$2998,MATCH(tbl_dmi_isin[[#This Row],[ISIN]],Corp_value!$B:$B,0),MATCH(J$2,Corp_value!$1:$1,0)))</f>
        <v/>
      </c>
      <c r="K35" s="19" t="str">
        <f>IF(tbl_dmi_isin[[#This Row],[Index]]&gt;$A$2,"",INDEX(Corp_value!$A$1:$EC$2998,MATCH(tbl_dmi_isin[[#This Row],[ISIN]],Corp_value!$B:$B,0),MATCH(K$2,Corp_value!$1:$1,0)))</f>
        <v/>
      </c>
      <c r="L35" s="19" t="str">
        <f>IF(tbl_dmi_isin[[#This Row],[Index]]&gt;$A$2,"",IF(INDEX(Corp_value!$A$1:$EC$2998,MATCH(tbl_dmi_isin[[#This Row],[ISIN]],Corp_value!$B:$B,0),MATCH(L$2,Corp_value!$1:$1,0))="--","",INDEX(Corp_value!$A$1:$EC$2998,MATCH(tbl_dmi_isin[[#This Row],[ISIN]],Corp_value!$B:$B,0),MATCH(L$2,Corp_value!$1:$1,0))))</f>
        <v/>
      </c>
      <c r="M35" s="122" t="str">
        <f>IF(tbl_dmi_isin[[#This Row],[Index]]&gt;$A$2,"",INDEX(Corp_value!$A$1:$EC$2998,MATCH(tbl_dmi_isin[[#This Row],[ISIN]],Corp_value!$B:$B,0),MATCH(M$2,Corp_value!$1:$1,0)))</f>
        <v/>
      </c>
      <c r="N35" s="122" t="str">
        <f>IF(tbl_dmi_isin[[#This Row],[Index]]&gt;$A$2,"",IF(INDEX(Corp_value!$A$1:$EC$2998,MATCH(tbl_dmi_isin[[#This Row],[ISIN]],Corp_value!$B:$B,0),MATCH(N$2,Corp_value!$1:$1,0))="--","",INDEX(Corp_value!$A$1:$EC$2998,MATCH(tbl_dmi_isin[[#This Row],[ISIN]],Corp_value!$B:$B,0),MATCH(N$2,Corp_value!$1:$1,0))))</f>
        <v/>
      </c>
      <c r="O35" s="122" t="str">
        <f>IF(tbl_dmi_isin[[#This Row],[Index]]&gt;$A$2,"",INDEX(Corp_value!$A$1:$EC$2998,MATCH(tbl_dmi_isin[[#This Row],[ISIN]],Corp_value!$B:$B,0),MATCH(O$2,Corp_value!$1:$1,0)))</f>
        <v/>
      </c>
      <c r="P35" s="136" t="str">
        <f>IF(tbl_dmi_isin[[#This Row],[Index]]&gt;$A$2,"",TEXT(INDEX(Corp_value!$A$1:$EC$2998,MATCH(tbl_dmi_isin[[#This Row],[ISIN]],Corp_value!$B:$B,0),MATCH(P$2,Corp_value!$1:$1,0)),"yyyy/mm/dd"))</f>
        <v/>
      </c>
      <c r="Q35" s="136" t="str">
        <f>IF(tbl_dmi_isin[[#This Row],[Index]]&gt;$A$2,"",INDEX(美元债一级!$A$2:$BO$32,tbl_dmi_isin[[#This Row],[Index]]+1,MATCH(Q$2,美元债一级!$2:$2,0)))</f>
        <v/>
      </c>
      <c r="R35" s="136" t="str">
        <f>IF(tbl_dmi_isin[[#This Row],[Index]]&gt;$A$2,"",IF(TEXT(INDEX(Corp_value!$A$1:$EC$2998,MATCH(tbl_dmi_isin[[#This Row],[ISIN]],Corp_value!$B:$B,0),MATCH(R$2,Corp_value!$1:$1,0)),"yyyy/mm/dd")="--","",TEXT(INDEX(Corp_value!$A$1:$EC$2998,MATCH(tbl_dmi_isin[[#This Row],[ISIN]],Corp_value!$B:$B,0),MATCH(R$2,Corp_value!$1:$1,0)),"yyyy/mm/dd")))</f>
        <v/>
      </c>
      <c r="S35" s="122" t="str">
        <f>IF(tbl_dmi_isin[[#This Row],[Index]]&gt;$A$2,"",INDEX(Corp_value!$A$1:$EC$2998,MATCH(tbl_dmi_isin[[#This Row],[ISIN]],Corp_value!$B:$B,0),MATCH(S$2,Corp_value!$1:$1,0)))</f>
        <v/>
      </c>
      <c r="T35" s="122" t="str">
        <f>IF(tbl_dmi_isin[[#This Row],[Index]]&gt;$A$2,"",INDEX(美元债一级!$A$2:$BO$32,tbl_dmi_isin[[#This Row],[Index]]+1,MATCH(T$2,美元债一级!$2:$2,0)))</f>
        <v/>
      </c>
      <c r="U35" s="122" t="str">
        <f>IF(tbl_dmi_isin[[#This Row],[Index]]&gt;$A$2,"",IF(INDEX(Corp_value!$A$1:$EC$2998,MATCH(tbl_dmi_isin[[#This Row],[ISIN]],Corp_value!$B:$B,0),MATCH(U$2,Corp_value!$1:$1,0))="--","",INDEX(Corp_value!$A$1:$EC$2998,MATCH(tbl_dmi_isin[[#This Row],[ISIN]],Corp_value!$B:$B,0),MATCH(U$2,Corp_value!$1:$1,0))))</f>
        <v/>
      </c>
      <c r="V35" s="134" t="str">
        <f>IF(tbl_dmi_isin[[#This Row],[Index]]&gt;$A$2,"",INDEX(美元债一级!$A$2:$BO$32,tbl_dmi_isin[[#This Row],[Index]]+1,MATCH(V$2,美元债一级!$2:$2,0)))</f>
        <v/>
      </c>
      <c r="W35" s="139" t="str">
        <f>IF(tbl_dmi_isin[[#This Row],[Index]]&gt;$A$2,"",INDEX(Corp_value!$A$1:$EC$2998,MATCH(tbl_dmi_isin[[#This Row],[ISIN]],Corp_value!$B:$B,0),MATCH(W$2,Corp_value!$1:$1,0)))</f>
        <v/>
      </c>
      <c r="X35" s="139" t="str">
        <f>IF(tbl_dmi_isin[[#This Row],[Index]]&gt;$A$2,"",INDEX(Corp_value!$A$1:$EC$2998,MATCH(tbl_dmi_isin[[#This Row],[ISIN]],Corp_value!$B:$B,0),MATCH(X$2,Corp_value!$1:$1,0)))</f>
        <v/>
      </c>
      <c r="Y35" s="142" t="str">
        <f>IF(tbl_dmi_isin[[#This Row],[Index]]&gt;$A$2,"",INDEX(Corp_value!$A$1:$EC$2998,MATCH(tbl_dmi_isin[[#This Row],[ISIN]],Corp_value!$B:$B,0),MATCH(Y$2,Corp_value!$1:$1,0)))</f>
        <v/>
      </c>
      <c r="Z35" s="142" t="str">
        <f>IF(tbl_dmi_isin[[#This Row],[Index]]&gt;$A$2,"",INDEX(Corp_value!$A$1:$EC$2998,MATCH(tbl_dmi_isin[[#This Row],[ISIN]],Corp_value!$B:$B,0),MATCH(Z$2,Corp_value!$1:$1,0)))</f>
        <v/>
      </c>
      <c r="AB35" s="118"/>
    </row>
    <row r="36" spans="1:28">
      <c r="A36" s="10">
        <v>33</v>
      </c>
      <c r="B36" s="78" t="str">
        <f>IF(tbl_dmi_isin[[#This Row],[Index]]&gt;$A$2,"",TEXT(INDEX(美元债一级!$A$2:$BO$32,tbl_dmi_isin[[#This Row],[Index]]+1,MATCH(B$2,美元债一级!$2:$2,0)),"yyyy/mm/dd"))</f>
        <v/>
      </c>
      <c r="C36" s="10" t="str">
        <f>IF(tbl_dmi_isin[[#This Row],[Index]]&gt;$A$2,"",INDEX(美元债一级!$A$2:$BO$32,tbl_dmi_isin[[#This Row],[Index]]+1,MATCH(C$2,美元债一级!$2:$2,0)))</f>
        <v/>
      </c>
      <c r="D36" s="10" t="str">
        <f>IF(tbl_dmi_isin[[#This Row],[Index]]&gt;$A$2,"",INDEX(美元债一级!$A$2:$BO$32,tbl_dmi_isin[[#This Row],[Index]]+1,MATCH(D$2,美元债一级!$2:$2,0)))</f>
        <v/>
      </c>
      <c r="E36" s="10" t="str">
        <f>TEXT(tbl_dmi_isin[[#This Row],[定价日]],"YYMMDD")&amp;tbl_dmi_isin[[#This Row],[ISIN]]</f>
        <v/>
      </c>
      <c r="F36" s="105"/>
      <c r="G36" s="19" t="str">
        <f>IF(tbl_dmi_isin[[#This Row],[Index]]&gt;$A$2,"",INDEX(Corp_value!$A$1:$EC$2998,MATCH(tbl_dmi_isin[[#This Row],[ISIN]],Corp_value!$B:$B,0),MATCH(G$2,Corp_value!$1:$1,0)))</f>
        <v/>
      </c>
      <c r="H36" s="20" t="str">
        <f>IF(tbl_dmi_isin[[#This Row],[Index]]&gt;$A$2,"",INDEX(Corp_value!$A$1:$EC$2998,MATCH(tbl_dmi_isin[[#This Row],[ISIN]],Corp_value!$B:$B,0),MATCH(H$2,Corp_value!$1:$1,0)))</f>
        <v/>
      </c>
      <c r="I36" s="20" t="str">
        <f>IF(tbl_dmi_isin[[#This Row],[Index]]&gt;$A$2,"",IF(INDEX(Corp_value!$A$1:$EC$2998,MATCH(tbl_dmi_isin[[#This Row],[ISIN]],Corp_value!$B:$B,0),MATCH(I$2,Corp_value!$1:$1,0))="--","",INDEX(Corp_value!$A$1:$EC$2998,MATCH(tbl_dmi_isin[[#This Row],[ISIN]],Corp_value!$B:$B,0),MATCH(I$2,Corp_value!$1:$1,0))))</f>
        <v/>
      </c>
      <c r="J36" s="19" t="str">
        <f>IF(tbl_dmi_isin[[#This Row],[Index]]&gt;$A$2,"",INDEX(Corp_value!$A$1:$EC$2998,MATCH(tbl_dmi_isin[[#This Row],[ISIN]],Corp_value!$B:$B,0),MATCH(J$2,Corp_value!$1:$1,0)))</f>
        <v/>
      </c>
      <c r="K36" s="19" t="str">
        <f>IF(tbl_dmi_isin[[#This Row],[Index]]&gt;$A$2,"",INDEX(Corp_value!$A$1:$EC$2998,MATCH(tbl_dmi_isin[[#This Row],[ISIN]],Corp_value!$B:$B,0),MATCH(K$2,Corp_value!$1:$1,0)))</f>
        <v/>
      </c>
      <c r="L36" s="19" t="str">
        <f>IF(tbl_dmi_isin[[#This Row],[Index]]&gt;$A$2,"",IF(INDEX(Corp_value!$A$1:$EC$2998,MATCH(tbl_dmi_isin[[#This Row],[ISIN]],Corp_value!$B:$B,0),MATCH(L$2,Corp_value!$1:$1,0))="--","",INDEX(Corp_value!$A$1:$EC$2998,MATCH(tbl_dmi_isin[[#This Row],[ISIN]],Corp_value!$B:$B,0),MATCH(L$2,Corp_value!$1:$1,0))))</f>
        <v/>
      </c>
      <c r="M36" s="122" t="str">
        <f>IF(tbl_dmi_isin[[#This Row],[Index]]&gt;$A$2,"",INDEX(Corp_value!$A$1:$EC$2998,MATCH(tbl_dmi_isin[[#This Row],[ISIN]],Corp_value!$B:$B,0),MATCH(M$2,Corp_value!$1:$1,0)))</f>
        <v/>
      </c>
      <c r="N36" s="122" t="str">
        <f>IF(tbl_dmi_isin[[#This Row],[Index]]&gt;$A$2,"",IF(INDEX(Corp_value!$A$1:$EC$2998,MATCH(tbl_dmi_isin[[#This Row],[ISIN]],Corp_value!$B:$B,0),MATCH(N$2,Corp_value!$1:$1,0))="--","",INDEX(Corp_value!$A$1:$EC$2998,MATCH(tbl_dmi_isin[[#This Row],[ISIN]],Corp_value!$B:$B,0),MATCH(N$2,Corp_value!$1:$1,0))))</f>
        <v/>
      </c>
      <c r="O36" s="122" t="str">
        <f>IF(tbl_dmi_isin[[#This Row],[Index]]&gt;$A$2,"",INDEX(Corp_value!$A$1:$EC$2998,MATCH(tbl_dmi_isin[[#This Row],[ISIN]],Corp_value!$B:$B,0),MATCH(O$2,Corp_value!$1:$1,0)))</f>
        <v/>
      </c>
      <c r="P36" s="136" t="str">
        <f>IF(tbl_dmi_isin[[#This Row],[Index]]&gt;$A$2,"",TEXT(INDEX(Corp_value!$A$1:$EC$2998,MATCH(tbl_dmi_isin[[#This Row],[ISIN]],Corp_value!$B:$B,0),MATCH(P$2,Corp_value!$1:$1,0)),"yyyy/mm/dd"))</f>
        <v/>
      </c>
      <c r="Q36" s="136" t="str">
        <f>IF(tbl_dmi_isin[[#This Row],[Index]]&gt;$A$2,"",INDEX(美元债一级!$A$2:$BO$32,tbl_dmi_isin[[#This Row],[Index]]+1,MATCH(Q$2,美元债一级!$2:$2,0)))</f>
        <v/>
      </c>
      <c r="R36" s="136" t="str">
        <f>IF(tbl_dmi_isin[[#This Row],[Index]]&gt;$A$2,"",IF(TEXT(INDEX(Corp_value!$A$1:$EC$2998,MATCH(tbl_dmi_isin[[#This Row],[ISIN]],Corp_value!$B:$B,0),MATCH(R$2,Corp_value!$1:$1,0)),"yyyy/mm/dd")="--","",TEXT(INDEX(Corp_value!$A$1:$EC$2998,MATCH(tbl_dmi_isin[[#This Row],[ISIN]],Corp_value!$B:$B,0),MATCH(R$2,Corp_value!$1:$1,0)),"yyyy/mm/dd")))</f>
        <v/>
      </c>
      <c r="S36" s="122" t="str">
        <f>IF(tbl_dmi_isin[[#This Row],[Index]]&gt;$A$2,"",INDEX(Corp_value!$A$1:$EC$2998,MATCH(tbl_dmi_isin[[#This Row],[ISIN]],Corp_value!$B:$B,0),MATCH(S$2,Corp_value!$1:$1,0)))</f>
        <v/>
      </c>
      <c r="T36" s="122" t="str">
        <f>IF(tbl_dmi_isin[[#This Row],[Index]]&gt;$A$2,"",INDEX(美元债一级!$A$2:$BO$32,tbl_dmi_isin[[#This Row],[Index]]+1,MATCH(T$2,美元债一级!$2:$2,0)))</f>
        <v/>
      </c>
      <c r="U36" s="122" t="str">
        <f>IF(tbl_dmi_isin[[#This Row],[Index]]&gt;$A$2,"",IF(INDEX(Corp_value!$A$1:$EC$2998,MATCH(tbl_dmi_isin[[#This Row],[ISIN]],Corp_value!$B:$B,0),MATCH(U$2,Corp_value!$1:$1,0))="--","",INDEX(Corp_value!$A$1:$EC$2998,MATCH(tbl_dmi_isin[[#This Row],[ISIN]],Corp_value!$B:$B,0),MATCH(U$2,Corp_value!$1:$1,0))))</f>
        <v/>
      </c>
      <c r="V36" s="134" t="str">
        <f>IF(tbl_dmi_isin[[#This Row],[Index]]&gt;$A$2,"",INDEX(美元债一级!$A$2:$BO$32,tbl_dmi_isin[[#This Row],[Index]]+1,MATCH(V$2,美元债一级!$2:$2,0)))</f>
        <v/>
      </c>
      <c r="W36" s="139" t="str">
        <f>IF(tbl_dmi_isin[[#This Row],[Index]]&gt;$A$2,"",INDEX(Corp_value!$A$1:$EC$2998,MATCH(tbl_dmi_isin[[#This Row],[ISIN]],Corp_value!$B:$B,0),MATCH(W$2,Corp_value!$1:$1,0)))</f>
        <v/>
      </c>
      <c r="X36" s="139" t="str">
        <f>IF(tbl_dmi_isin[[#This Row],[Index]]&gt;$A$2,"",INDEX(Corp_value!$A$1:$EC$2998,MATCH(tbl_dmi_isin[[#This Row],[ISIN]],Corp_value!$B:$B,0),MATCH(X$2,Corp_value!$1:$1,0)))</f>
        <v/>
      </c>
      <c r="Y36" s="142" t="str">
        <f>IF(tbl_dmi_isin[[#This Row],[Index]]&gt;$A$2,"",INDEX(Corp_value!$A$1:$EC$2998,MATCH(tbl_dmi_isin[[#This Row],[ISIN]],Corp_value!$B:$B,0),MATCH(Y$2,Corp_value!$1:$1,0)))</f>
        <v/>
      </c>
      <c r="Z36" s="142" t="str">
        <f>IF(tbl_dmi_isin[[#This Row],[Index]]&gt;$A$2,"",INDEX(Corp_value!$A$1:$EC$2998,MATCH(tbl_dmi_isin[[#This Row],[ISIN]],Corp_value!$B:$B,0),MATCH(Z$2,Corp_value!$1:$1,0)))</f>
        <v/>
      </c>
      <c r="AB36" s="118"/>
    </row>
    <row r="37" spans="1:28">
      <c r="A37" s="10">
        <v>34</v>
      </c>
      <c r="B37" s="78" t="str">
        <f>IF(tbl_dmi_isin[[#This Row],[Index]]&gt;$A$2,"",TEXT(INDEX(美元债一级!$A$2:$BO$32,tbl_dmi_isin[[#This Row],[Index]]+1,MATCH(B$2,美元债一级!$2:$2,0)),"yyyy/mm/dd"))</f>
        <v/>
      </c>
      <c r="C37" s="10" t="str">
        <f>IF(tbl_dmi_isin[[#This Row],[Index]]&gt;$A$2,"",INDEX(美元债一级!$A$2:$BO$32,tbl_dmi_isin[[#This Row],[Index]]+1,MATCH(C$2,美元债一级!$2:$2,0)))</f>
        <v/>
      </c>
      <c r="D37" s="10" t="str">
        <f>IF(tbl_dmi_isin[[#This Row],[Index]]&gt;$A$2,"",INDEX(美元债一级!$A$2:$BO$32,tbl_dmi_isin[[#This Row],[Index]]+1,MATCH(D$2,美元债一级!$2:$2,0)))</f>
        <v/>
      </c>
      <c r="E37" s="10" t="str">
        <f>TEXT(tbl_dmi_isin[[#This Row],[定价日]],"YYMMDD")&amp;tbl_dmi_isin[[#This Row],[ISIN]]</f>
        <v/>
      </c>
      <c r="F37" s="105"/>
      <c r="G37" s="19" t="str">
        <f>IF(tbl_dmi_isin[[#This Row],[Index]]&gt;$A$2,"",INDEX(Corp_value!$A$1:$EC$2998,MATCH(tbl_dmi_isin[[#This Row],[ISIN]],Corp_value!$B:$B,0),MATCH(G$2,Corp_value!$1:$1,0)))</f>
        <v/>
      </c>
      <c r="H37" s="20" t="str">
        <f>IF(tbl_dmi_isin[[#This Row],[Index]]&gt;$A$2,"",INDEX(Corp_value!$A$1:$EC$2998,MATCH(tbl_dmi_isin[[#This Row],[ISIN]],Corp_value!$B:$B,0),MATCH(H$2,Corp_value!$1:$1,0)))</f>
        <v/>
      </c>
      <c r="I37" s="20" t="str">
        <f>IF(tbl_dmi_isin[[#This Row],[Index]]&gt;$A$2,"",IF(INDEX(Corp_value!$A$1:$EC$2998,MATCH(tbl_dmi_isin[[#This Row],[ISIN]],Corp_value!$B:$B,0),MATCH(I$2,Corp_value!$1:$1,0))="--","",INDEX(Corp_value!$A$1:$EC$2998,MATCH(tbl_dmi_isin[[#This Row],[ISIN]],Corp_value!$B:$B,0),MATCH(I$2,Corp_value!$1:$1,0))))</f>
        <v/>
      </c>
      <c r="J37" s="19" t="str">
        <f>IF(tbl_dmi_isin[[#This Row],[Index]]&gt;$A$2,"",INDEX(Corp_value!$A$1:$EC$2998,MATCH(tbl_dmi_isin[[#This Row],[ISIN]],Corp_value!$B:$B,0),MATCH(J$2,Corp_value!$1:$1,0)))</f>
        <v/>
      </c>
      <c r="K37" s="19" t="str">
        <f>IF(tbl_dmi_isin[[#This Row],[Index]]&gt;$A$2,"",INDEX(Corp_value!$A$1:$EC$2998,MATCH(tbl_dmi_isin[[#This Row],[ISIN]],Corp_value!$B:$B,0),MATCH(K$2,Corp_value!$1:$1,0)))</f>
        <v/>
      </c>
      <c r="L37" s="19" t="str">
        <f>IF(tbl_dmi_isin[[#This Row],[Index]]&gt;$A$2,"",IF(INDEX(Corp_value!$A$1:$EC$2998,MATCH(tbl_dmi_isin[[#This Row],[ISIN]],Corp_value!$B:$B,0),MATCH(L$2,Corp_value!$1:$1,0))="--","",INDEX(Corp_value!$A$1:$EC$2998,MATCH(tbl_dmi_isin[[#This Row],[ISIN]],Corp_value!$B:$B,0),MATCH(L$2,Corp_value!$1:$1,0))))</f>
        <v/>
      </c>
      <c r="M37" s="122" t="str">
        <f>IF(tbl_dmi_isin[[#This Row],[Index]]&gt;$A$2,"",INDEX(Corp_value!$A$1:$EC$2998,MATCH(tbl_dmi_isin[[#This Row],[ISIN]],Corp_value!$B:$B,0),MATCH(M$2,Corp_value!$1:$1,0)))</f>
        <v/>
      </c>
      <c r="N37" s="122" t="str">
        <f>IF(tbl_dmi_isin[[#This Row],[Index]]&gt;$A$2,"",IF(INDEX(Corp_value!$A$1:$EC$2998,MATCH(tbl_dmi_isin[[#This Row],[ISIN]],Corp_value!$B:$B,0),MATCH(N$2,Corp_value!$1:$1,0))="--","",INDEX(Corp_value!$A$1:$EC$2998,MATCH(tbl_dmi_isin[[#This Row],[ISIN]],Corp_value!$B:$B,0),MATCH(N$2,Corp_value!$1:$1,0))))</f>
        <v/>
      </c>
      <c r="O37" s="122" t="str">
        <f>IF(tbl_dmi_isin[[#This Row],[Index]]&gt;$A$2,"",INDEX(Corp_value!$A$1:$EC$2998,MATCH(tbl_dmi_isin[[#This Row],[ISIN]],Corp_value!$B:$B,0),MATCH(O$2,Corp_value!$1:$1,0)))</f>
        <v/>
      </c>
      <c r="P37" s="136" t="str">
        <f>IF(tbl_dmi_isin[[#This Row],[Index]]&gt;$A$2,"",TEXT(INDEX(Corp_value!$A$1:$EC$2998,MATCH(tbl_dmi_isin[[#This Row],[ISIN]],Corp_value!$B:$B,0),MATCH(P$2,Corp_value!$1:$1,0)),"yyyy/mm/dd"))</f>
        <v/>
      </c>
      <c r="Q37" s="136" t="str">
        <f>IF(tbl_dmi_isin[[#This Row],[Index]]&gt;$A$2,"",INDEX(美元债一级!$A$2:$BO$32,tbl_dmi_isin[[#This Row],[Index]]+1,MATCH(Q$2,美元债一级!$2:$2,0)))</f>
        <v/>
      </c>
      <c r="R37" s="136" t="str">
        <f>IF(tbl_dmi_isin[[#This Row],[Index]]&gt;$A$2,"",IF(TEXT(INDEX(Corp_value!$A$1:$EC$2998,MATCH(tbl_dmi_isin[[#This Row],[ISIN]],Corp_value!$B:$B,0),MATCH(R$2,Corp_value!$1:$1,0)),"yyyy/mm/dd")="--","",TEXT(INDEX(Corp_value!$A$1:$EC$2998,MATCH(tbl_dmi_isin[[#This Row],[ISIN]],Corp_value!$B:$B,0),MATCH(R$2,Corp_value!$1:$1,0)),"yyyy/mm/dd")))</f>
        <v/>
      </c>
      <c r="S37" s="122" t="str">
        <f>IF(tbl_dmi_isin[[#This Row],[Index]]&gt;$A$2,"",INDEX(Corp_value!$A$1:$EC$2998,MATCH(tbl_dmi_isin[[#This Row],[ISIN]],Corp_value!$B:$B,0),MATCH(S$2,Corp_value!$1:$1,0)))</f>
        <v/>
      </c>
      <c r="T37" s="122" t="str">
        <f>IF(tbl_dmi_isin[[#This Row],[Index]]&gt;$A$2,"",INDEX(美元债一级!$A$2:$BO$32,tbl_dmi_isin[[#This Row],[Index]]+1,MATCH(T$2,美元债一级!$2:$2,0)))</f>
        <v/>
      </c>
      <c r="U37" s="122" t="str">
        <f>IF(tbl_dmi_isin[[#This Row],[Index]]&gt;$A$2,"",IF(INDEX(Corp_value!$A$1:$EC$2998,MATCH(tbl_dmi_isin[[#This Row],[ISIN]],Corp_value!$B:$B,0),MATCH(U$2,Corp_value!$1:$1,0))="--","",INDEX(Corp_value!$A$1:$EC$2998,MATCH(tbl_dmi_isin[[#This Row],[ISIN]],Corp_value!$B:$B,0),MATCH(U$2,Corp_value!$1:$1,0))))</f>
        <v/>
      </c>
      <c r="V37" s="134" t="str">
        <f>IF(tbl_dmi_isin[[#This Row],[Index]]&gt;$A$2,"",INDEX(美元债一级!$A$2:$BO$32,tbl_dmi_isin[[#This Row],[Index]]+1,MATCH(V$2,美元债一级!$2:$2,0)))</f>
        <v/>
      </c>
      <c r="W37" s="139" t="str">
        <f>IF(tbl_dmi_isin[[#This Row],[Index]]&gt;$A$2,"",INDEX(Corp_value!$A$1:$EC$2998,MATCH(tbl_dmi_isin[[#This Row],[ISIN]],Corp_value!$B:$B,0),MATCH(W$2,Corp_value!$1:$1,0)))</f>
        <v/>
      </c>
      <c r="X37" s="139" t="str">
        <f>IF(tbl_dmi_isin[[#This Row],[Index]]&gt;$A$2,"",INDEX(Corp_value!$A$1:$EC$2998,MATCH(tbl_dmi_isin[[#This Row],[ISIN]],Corp_value!$B:$B,0),MATCH(X$2,Corp_value!$1:$1,0)))</f>
        <v/>
      </c>
      <c r="Y37" s="142" t="str">
        <f>IF(tbl_dmi_isin[[#This Row],[Index]]&gt;$A$2,"",INDEX(Corp_value!$A$1:$EC$2998,MATCH(tbl_dmi_isin[[#This Row],[ISIN]],Corp_value!$B:$B,0),MATCH(Y$2,Corp_value!$1:$1,0)))</f>
        <v/>
      </c>
      <c r="Z37" s="142" t="str">
        <f>IF(tbl_dmi_isin[[#This Row],[Index]]&gt;$A$2,"",INDEX(Corp_value!$A$1:$EC$2998,MATCH(tbl_dmi_isin[[#This Row],[ISIN]],Corp_value!$B:$B,0),MATCH(Z$2,Corp_value!$1:$1,0)))</f>
        <v/>
      </c>
      <c r="AB37" s="118"/>
    </row>
    <row r="38" spans="1:28">
      <c r="A38" s="10">
        <v>35</v>
      </c>
      <c r="B38" s="78" t="str">
        <f>IF(tbl_dmi_isin[[#This Row],[Index]]&gt;$A$2,"",TEXT(INDEX(美元债一级!$A$2:$BO$32,tbl_dmi_isin[[#This Row],[Index]]+1,MATCH(B$2,美元债一级!$2:$2,0)),"yyyy/mm/dd"))</f>
        <v/>
      </c>
      <c r="C38" s="10" t="str">
        <f>IF(tbl_dmi_isin[[#This Row],[Index]]&gt;$A$2,"",INDEX(美元债一级!$A$2:$BO$32,tbl_dmi_isin[[#This Row],[Index]]+1,MATCH(C$2,美元债一级!$2:$2,0)))</f>
        <v/>
      </c>
      <c r="D38" s="10" t="str">
        <f>IF(tbl_dmi_isin[[#This Row],[Index]]&gt;$A$2,"",INDEX(美元债一级!$A$2:$BO$32,tbl_dmi_isin[[#This Row],[Index]]+1,MATCH(D$2,美元债一级!$2:$2,0)))</f>
        <v/>
      </c>
      <c r="E38" s="10" t="str">
        <f>TEXT(tbl_dmi_isin[[#This Row],[定价日]],"YYMMDD")&amp;tbl_dmi_isin[[#This Row],[ISIN]]</f>
        <v/>
      </c>
      <c r="F38" s="106"/>
      <c r="G38" s="19" t="str">
        <f>IF(tbl_dmi_isin[[#This Row],[Index]]&gt;$A$2,"",INDEX(Corp_value!$A$1:$EC$2998,MATCH(tbl_dmi_isin[[#This Row],[ISIN]],Corp_value!$B:$B,0),MATCH(G$2,Corp_value!$1:$1,0)))</f>
        <v/>
      </c>
      <c r="H38" s="20" t="str">
        <f>IF(tbl_dmi_isin[[#This Row],[Index]]&gt;$A$2,"",INDEX(Corp_value!$A$1:$EC$2998,MATCH(tbl_dmi_isin[[#This Row],[ISIN]],Corp_value!$B:$B,0),MATCH(H$2,Corp_value!$1:$1,0)))</f>
        <v/>
      </c>
      <c r="I38" s="20" t="str">
        <f>IF(tbl_dmi_isin[[#This Row],[Index]]&gt;$A$2,"",IF(INDEX(Corp_value!$A$1:$EC$2998,MATCH(tbl_dmi_isin[[#This Row],[ISIN]],Corp_value!$B:$B,0),MATCH(I$2,Corp_value!$1:$1,0))="--","",INDEX(Corp_value!$A$1:$EC$2998,MATCH(tbl_dmi_isin[[#This Row],[ISIN]],Corp_value!$B:$B,0),MATCH(I$2,Corp_value!$1:$1,0))))</f>
        <v/>
      </c>
      <c r="J38" s="19" t="str">
        <f>IF(tbl_dmi_isin[[#This Row],[Index]]&gt;$A$2,"",INDEX(Corp_value!$A$1:$EC$2998,MATCH(tbl_dmi_isin[[#This Row],[ISIN]],Corp_value!$B:$B,0),MATCH(J$2,Corp_value!$1:$1,0)))</f>
        <v/>
      </c>
      <c r="K38" s="19" t="str">
        <f>IF(tbl_dmi_isin[[#This Row],[Index]]&gt;$A$2,"",INDEX(Corp_value!$A$1:$EC$2998,MATCH(tbl_dmi_isin[[#This Row],[ISIN]],Corp_value!$B:$B,0),MATCH(K$2,Corp_value!$1:$1,0)))</f>
        <v/>
      </c>
      <c r="L38" s="19" t="str">
        <f>IF(tbl_dmi_isin[[#This Row],[Index]]&gt;$A$2,"",IF(INDEX(Corp_value!$A$1:$EC$2998,MATCH(tbl_dmi_isin[[#This Row],[ISIN]],Corp_value!$B:$B,0),MATCH(L$2,Corp_value!$1:$1,0))="--","",INDEX(Corp_value!$A$1:$EC$2998,MATCH(tbl_dmi_isin[[#This Row],[ISIN]],Corp_value!$B:$B,0),MATCH(L$2,Corp_value!$1:$1,0))))</f>
        <v/>
      </c>
      <c r="M38" s="122" t="str">
        <f>IF(tbl_dmi_isin[[#This Row],[Index]]&gt;$A$2,"",INDEX(Corp_value!$A$1:$EC$2998,MATCH(tbl_dmi_isin[[#This Row],[ISIN]],Corp_value!$B:$B,0),MATCH(M$2,Corp_value!$1:$1,0)))</f>
        <v/>
      </c>
      <c r="N38" s="122" t="str">
        <f>IF(tbl_dmi_isin[[#This Row],[Index]]&gt;$A$2,"",IF(INDEX(Corp_value!$A$1:$EC$2998,MATCH(tbl_dmi_isin[[#This Row],[ISIN]],Corp_value!$B:$B,0),MATCH(N$2,Corp_value!$1:$1,0))="--","",INDEX(Corp_value!$A$1:$EC$2998,MATCH(tbl_dmi_isin[[#This Row],[ISIN]],Corp_value!$B:$B,0),MATCH(N$2,Corp_value!$1:$1,0))))</f>
        <v/>
      </c>
      <c r="O38" s="122" t="str">
        <f>IF(tbl_dmi_isin[[#This Row],[Index]]&gt;$A$2,"",INDEX(Corp_value!$A$1:$EC$2998,MATCH(tbl_dmi_isin[[#This Row],[ISIN]],Corp_value!$B:$B,0),MATCH(O$2,Corp_value!$1:$1,0)))</f>
        <v/>
      </c>
      <c r="P38" s="136" t="str">
        <f>IF(tbl_dmi_isin[[#This Row],[Index]]&gt;$A$2,"",TEXT(INDEX(Corp_value!$A$1:$EC$2998,MATCH(tbl_dmi_isin[[#This Row],[ISIN]],Corp_value!$B:$B,0),MATCH(P$2,Corp_value!$1:$1,0)),"yyyy/mm/dd"))</f>
        <v/>
      </c>
      <c r="Q38" s="136" t="str">
        <f>IF(tbl_dmi_isin[[#This Row],[Index]]&gt;$A$2,"",INDEX(美元债一级!$A$2:$BO$32,tbl_dmi_isin[[#This Row],[Index]]+1,MATCH(Q$2,美元债一级!$2:$2,0)))</f>
        <v/>
      </c>
      <c r="R38" s="136" t="str">
        <f>IF(tbl_dmi_isin[[#This Row],[Index]]&gt;$A$2,"",IF(TEXT(INDEX(Corp_value!$A$1:$EC$2998,MATCH(tbl_dmi_isin[[#This Row],[ISIN]],Corp_value!$B:$B,0),MATCH(R$2,Corp_value!$1:$1,0)),"yyyy/mm/dd")="--","",TEXT(INDEX(Corp_value!$A$1:$EC$2998,MATCH(tbl_dmi_isin[[#This Row],[ISIN]],Corp_value!$B:$B,0),MATCH(R$2,Corp_value!$1:$1,0)),"yyyy/mm/dd")))</f>
        <v/>
      </c>
      <c r="S38" s="122" t="str">
        <f>IF(tbl_dmi_isin[[#This Row],[Index]]&gt;$A$2,"",INDEX(Corp_value!$A$1:$EC$2998,MATCH(tbl_dmi_isin[[#This Row],[ISIN]],Corp_value!$B:$B,0),MATCH(S$2,Corp_value!$1:$1,0)))</f>
        <v/>
      </c>
      <c r="T38" s="122" t="str">
        <f>IF(tbl_dmi_isin[[#This Row],[Index]]&gt;$A$2,"",INDEX(美元债一级!$A$2:$BO$32,tbl_dmi_isin[[#This Row],[Index]]+1,MATCH(T$2,美元债一级!$2:$2,0)))</f>
        <v/>
      </c>
      <c r="U38" s="122" t="str">
        <f>IF(tbl_dmi_isin[[#This Row],[Index]]&gt;$A$2,"",IF(INDEX(Corp_value!$A$1:$EC$2998,MATCH(tbl_dmi_isin[[#This Row],[ISIN]],Corp_value!$B:$B,0),MATCH(U$2,Corp_value!$1:$1,0))="--","",INDEX(Corp_value!$A$1:$EC$2998,MATCH(tbl_dmi_isin[[#This Row],[ISIN]],Corp_value!$B:$B,0),MATCH(U$2,Corp_value!$1:$1,0))))</f>
        <v/>
      </c>
      <c r="V38" s="134" t="str">
        <f>IF(tbl_dmi_isin[[#This Row],[Index]]&gt;$A$2,"",INDEX(美元债一级!$A$2:$BO$32,tbl_dmi_isin[[#This Row],[Index]]+1,MATCH(V$2,美元债一级!$2:$2,0)))</f>
        <v/>
      </c>
      <c r="W38" s="139" t="str">
        <f>IF(tbl_dmi_isin[[#This Row],[Index]]&gt;$A$2,"",INDEX(Corp_value!$A$1:$EC$2998,MATCH(tbl_dmi_isin[[#This Row],[ISIN]],Corp_value!$B:$B,0),MATCH(W$2,Corp_value!$1:$1,0)))</f>
        <v/>
      </c>
      <c r="X38" s="139" t="str">
        <f>IF(tbl_dmi_isin[[#This Row],[Index]]&gt;$A$2,"",INDEX(Corp_value!$A$1:$EC$2998,MATCH(tbl_dmi_isin[[#This Row],[ISIN]],Corp_value!$B:$B,0),MATCH(X$2,Corp_value!$1:$1,0)))</f>
        <v/>
      </c>
      <c r="Y38" s="142" t="str">
        <f>IF(tbl_dmi_isin[[#This Row],[Index]]&gt;$A$2,"",INDEX(Corp_value!$A$1:$EC$2998,MATCH(tbl_dmi_isin[[#This Row],[ISIN]],Corp_value!$B:$B,0),MATCH(Y$2,Corp_value!$1:$1,0)))</f>
        <v/>
      </c>
      <c r="Z38" s="142" t="str">
        <f>IF(tbl_dmi_isin[[#This Row],[Index]]&gt;$A$2,"",INDEX(Corp_value!$A$1:$EC$2998,MATCH(tbl_dmi_isin[[#This Row],[ISIN]],Corp_value!$B:$B,0),MATCH(Z$2,Corp_value!$1:$1,0)))</f>
        <v/>
      </c>
      <c r="AB38" s="118"/>
    </row>
    <row r="39" spans="1:28">
      <c r="A39" s="10">
        <v>36</v>
      </c>
      <c r="B39" s="78" t="str">
        <f>IF(tbl_dmi_isin[[#This Row],[Index]]&gt;$A$2,"",TEXT(INDEX(美元债一级!$A$2:$BO$32,tbl_dmi_isin[[#This Row],[Index]]+1,MATCH(B$2,美元债一级!$2:$2,0)),"yyyy/mm/dd"))</f>
        <v/>
      </c>
      <c r="C39" s="10" t="str">
        <f>IF(tbl_dmi_isin[[#This Row],[Index]]&gt;$A$2,"",INDEX(美元债一级!$A$2:$BO$32,tbl_dmi_isin[[#This Row],[Index]]+1,MATCH(C$2,美元债一级!$2:$2,0)))</f>
        <v/>
      </c>
      <c r="D39" s="10" t="str">
        <f>IF(tbl_dmi_isin[[#This Row],[Index]]&gt;$A$2,"",INDEX(美元债一级!$A$2:$BO$32,tbl_dmi_isin[[#This Row],[Index]]+1,MATCH(D$2,美元债一级!$2:$2,0)))</f>
        <v/>
      </c>
      <c r="E39" s="10" t="str">
        <f>TEXT(tbl_dmi_isin[[#This Row],[定价日]],"YYMMDD")&amp;tbl_dmi_isin[[#This Row],[ISIN]]</f>
        <v/>
      </c>
      <c r="F39" s="105"/>
      <c r="G39" s="19" t="str">
        <f>IF(tbl_dmi_isin[[#This Row],[Index]]&gt;$A$2,"",INDEX(Corp_value!$A$1:$EC$2998,MATCH(tbl_dmi_isin[[#This Row],[ISIN]],Corp_value!$B:$B,0),MATCH(G$2,Corp_value!$1:$1,0)))</f>
        <v/>
      </c>
      <c r="H39" s="20" t="str">
        <f>IF(tbl_dmi_isin[[#This Row],[Index]]&gt;$A$2,"",INDEX(Corp_value!$A$1:$EC$2998,MATCH(tbl_dmi_isin[[#This Row],[ISIN]],Corp_value!$B:$B,0),MATCH(H$2,Corp_value!$1:$1,0)))</f>
        <v/>
      </c>
      <c r="I39" s="20" t="str">
        <f>IF(tbl_dmi_isin[[#This Row],[Index]]&gt;$A$2,"",IF(INDEX(Corp_value!$A$1:$EC$2998,MATCH(tbl_dmi_isin[[#This Row],[ISIN]],Corp_value!$B:$B,0),MATCH(I$2,Corp_value!$1:$1,0))="--","",INDEX(Corp_value!$A$1:$EC$2998,MATCH(tbl_dmi_isin[[#This Row],[ISIN]],Corp_value!$B:$B,0),MATCH(I$2,Corp_value!$1:$1,0))))</f>
        <v/>
      </c>
      <c r="J39" s="19" t="str">
        <f>IF(tbl_dmi_isin[[#This Row],[Index]]&gt;$A$2,"",INDEX(Corp_value!$A$1:$EC$2998,MATCH(tbl_dmi_isin[[#This Row],[ISIN]],Corp_value!$B:$B,0),MATCH(J$2,Corp_value!$1:$1,0)))</f>
        <v/>
      </c>
      <c r="K39" s="19" t="str">
        <f>IF(tbl_dmi_isin[[#This Row],[Index]]&gt;$A$2,"",INDEX(Corp_value!$A$1:$EC$2998,MATCH(tbl_dmi_isin[[#This Row],[ISIN]],Corp_value!$B:$B,0),MATCH(K$2,Corp_value!$1:$1,0)))</f>
        <v/>
      </c>
      <c r="L39" s="19" t="str">
        <f>IF(tbl_dmi_isin[[#This Row],[Index]]&gt;$A$2,"",IF(INDEX(Corp_value!$A$1:$EC$2998,MATCH(tbl_dmi_isin[[#This Row],[ISIN]],Corp_value!$B:$B,0),MATCH(L$2,Corp_value!$1:$1,0))="--","",INDEX(Corp_value!$A$1:$EC$2998,MATCH(tbl_dmi_isin[[#This Row],[ISIN]],Corp_value!$B:$B,0),MATCH(L$2,Corp_value!$1:$1,0))))</f>
        <v/>
      </c>
      <c r="M39" s="122" t="str">
        <f>IF(tbl_dmi_isin[[#This Row],[Index]]&gt;$A$2,"",INDEX(Corp_value!$A$1:$EC$2998,MATCH(tbl_dmi_isin[[#This Row],[ISIN]],Corp_value!$B:$B,0),MATCH(M$2,Corp_value!$1:$1,0)))</f>
        <v/>
      </c>
      <c r="N39" s="122" t="str">
        <f>IF(tbl_dmi_isin[[#This Row],[Index]]&gt;$A$2,"",IF(INDEX(Corp_value!$A$1:$EC$2998,MATCH(tbl_dmi_isin[[#This Row],[ISIN]],Corp_value!$B:$B,0),MATCH(N$2,Corp_value!$1:$1,0))="--","",INDEX(Corp_value!$A$1:$EC$2998,MATCH(tbl_dmi_isin[[#This Row],[ISIN]],Corp_value!$B:$B,0),MATCH(N$2,Corp_value!$1:$1,0))))</f>
        <v/>
      </c>
      <c r="O39" s="122" t="str">
        <f>IF(tbl_dmi_isin[[#This Row],[Index]]&gt;$A$2,"",INDEX(Corp_value!$A$1:$EC$2998,MATCH(tbl_dmi_isin[[#This Row],[ISIN]],Corp_value!$B:$B,0),MATCH(O$2,Corp_value!$1:$1,0)))</f>
        <v/>
      </c>
      <c r="P39" s="136" t="str">
        <f>IF(tbl_dmi_isin[[#This Row],[Index]]&gt;$A$2,"",TEXT(INDEX(Corp_value!$A$1:$EC$2998,MATCH(tbl_dmi_isin[[#This Row],[ISIN]],Corp_value!$B:$B,0),MATCH(P$2,Corp_value!$1:$1,0)),"yyyy/mm/dd"))</f>
        <v/>
      </c>
      <c r="Q39" s="136" t="str">
        <f>IF(tbl_dmi_isin[[#This Row],[Index]]&gt;$A$2,"",INDEX(美元债一级!$A$2:$BO$32,tbl_dmi_isin[[#This Row],[Index]]+1,MATCH(Q$2,美元债一级!$2:$2,0)))</f>
        <v/>
      </c>
      <c r="R39" s="136" t="str">
        <f>IF(tbl_dmi_isin[[#This Row],[Index]]&gt;$A$2,"",IF(TEXT(INDEX(Corp_value!$A$1:$EC$2998,MATCH(tbl_dmi_isin[[#This Row],[ISIN]],Corp_value!$B:$B,0),MATCH(R$2,Corp_value!$1:$1,0)),"yyyy/mm/dd")="--","",TEXT(INDEX(Corp_value!$A$1:$EC$2998,MATCH(tbl_dmi_isin[[#This Row],[ISIN]],Corp_value!$B:$B,0),MATCH(R$2,Corp_value!$1:$1,0)),"yyyy/mm/dd")))</f>
        <v/>
      </c>
      <c r="S39" s="122" t="str">
        <f>IF(tbl_dmi_isin[[#This Row],[Index]]&gt;$A$2,"",INDEX(Corp_value!$A$1:$EC$2998,MATCH(tbl_dmi_isin[[#This Row],[ISIN]],Corp_value!$B:$B,0),MATCH(S$2,Corp_value!$1:$1,0)))</f>
        <v/>
      </c>
      <c r="T39" s="122" t="str">
        <f>IF(tbl_dmi_isin[[#This Row],[Index]]&gt;$A$2,"",INDEX(美元债一级!$A$2:$BO$32,tbl_dmi_isin[[#This Row],[Index]]+1,MATCH(T$2,美元债一级!$2:$2,0)))</f>
        <v/>
      </c>
      <c r="U39" s="122" t="str">
        <f>IF(tbl_dmi_isin[[#This Row],[Index]]&gt;$A$2,"",IF(INDEX(Corp_value!$A$1:$EC$2998,MATCH(tbl_dmi_isin[[#This Row],[ISIN]],Corp_value!$B:$B,0),MATCH(U$2,Corp_value!$1:$1,0))="--","",INDEX(Corp_value!$A$1:$EC$2998,MATCH(tbl_dmi_isin[[#This Row],[ISIN]],Corp_value!$B:$B,0),MATCH(U$2,Corp_value!$1:$1,0))))</f>
        <v/>
      </c>
      <c r="V39" s="134" t="str">
        <f>IF(tbl_dmi_isin[[#This Row],[Index]]&gt;$A$2,"",INDEX(美元债一级!$A$2:$BO$32,tbl_dmi_isin[[#This Row],[Index]]+1,MATCH(V$2,美元债一级!$2:$2,0)))</f>
        <v/>
      </c>
      <c r="W39" s="139" t="str">
        <f>IF(tbl_dmi_isin[[#This Row],[Index]]&gt;$A$2,"",INDEX(Corp_value!$A$1:$EC$2998,MATCH(tbl_dmi_isin[[#This Row],[ISIN]],Corp_value!$B:$B,0),MATCH(W$2,Corp_value!$1:$1,0)))</f>
        <v/>
      </c>
      <c r="X39" s="139" t="str">
        <f>IF(tbl_dmi_isin[[#This Row],[Index]]&gt;$A$2,"",INDEX(Corp_value!$A$1:$EC$2998,MATCH(tbl_dmi_isin[[#This Row],[ISIN]],Corp_value!$B:$B,0),MATCH(X$2,Corp_value!$1:$1,0)))</f>
        <v/>
      </c>
      <c r="Y39" s="142" t="str">
        <f>IF(tbl_dmi_isin[[#This Row],[Index]]&gt;$A$2,"",INDEX(Corp_value!$A$1:$EC$2998,MATCH(tbl_dmi_isin[[#This Row],[ISIN]],Corp_value!$B:$B,0),MATCH(Y$2,Corp_value!$1:$1,0)))</f>
        <v/>
      </c>
      <c r="Z39" s="142" t="str">
        <f>IF(tbl_dmi_isin[[#This Row],[Index]]&gt;$A$2,"",INDEX(Corp_value!$A$1:$EC$2998,MATCH(tbl_dmi_isin[[#This Row],[ISIN]],Corp_value!$B:$B,0),MATCH(Z$2,Corp_value!$1:$1,0)))</f>
        <v/>
      </c>
      <c r="AB39" s="118"/>
    </row>
    <row r="40" spans="1:28">
      <c r="A40" s="10">
        <v>37</v>
      </c>
      <c r="B40" s="78" t="str">
        <f>IF(tbl_dmi_isin[[#This Row],[Index]]&gt;$A$2,"",TEXT(INDEX(美元债一级!$A$2:$BO$32,tbl_dmi_isin[[#This Row],[Index]]+1,MATCH(B$2,美元债一级!$2:$2,0)),"yyyy/mm/dd"))</f>
        <v/>
      </c>
      <c r="C40" s="10" t="str">
        <f>IF(tbl_dmi_isin[[#This Row],[Index]]&gt;$A$2,"",INDEX(美元债一级!$A$2:$BO$32,tbl_dmi_isin[[#This Row],[Index]]+1,MATCH(C$2,美元债一级!$2:$2,0)))</f>
        <v/>
      </c>
      <c r="D40" s="10" t="str">
        <f>IF(tbl_dmi_isin[[#This Row],[Index]]&gt;$A$2,"",INDEX(美元债一级!$A$2:$BO$32,tbl_dmi_isin[[#This Row],[Index]]+1,MATCH(D$2,美元债一级!$2:$2,0)))</f>
        <v/>
      </c>
      <c r="E40" s="10" t="str">
        <f>TEXT(tbl_dmi_isin[[#This Row],[定价日]],"YYMMDD")&amp;tbl_dmi_isin[[#This Row],[ISIN]]</f>
        <v/>
      </c>
      <c r="F40" s="105"/>
      <c r="G40" s="19" t="str">
        <f>IF(tbl_dmi_isin[[#This Row],[Index]]&gt;$A$2,"",INDEX(Corp_value!$A$1:$EC$2998,MATCH(tbl_dmi_isin[[#This Row],[ISIN]],Corp_value!$B:$B,0),MATCH(G$2,Corp_value!$1:$1,0)))</f>
        <v/>
      </c>
      <c r="H40" s="20" t="str">
        <f>IF(tbl_dmi_isin[[#This Row],[Index]]&gt;$A$2,"",INDEX(Corp_value!$A$1:$EC$2998,MATCH(tbl_dmi_isin[[#This Row],[ISIN]],Corp_value!$B:$B,0),MATCH(H$2,Corp_value!$1:$1,0)))</f>
        <v/>
      </c>
      <c r="I40" s="20" t="str">
        <f>IF(tbl_dmi_isin[[#This Row],[Index]]&gt;$A$2,"",IF(INDEX(Corp_value!$A$1:$EC$2998,MATCH(tbl_dmi_isin[[#This Row],[ISIN]],Corp_value!$B:$B,0),MATCH(I$2,Corp_value!$1:$1,0))="--","",INDEX(Corp_value!$A$1:$EC$2998,MATCH(tbl_dmi_isin[[#This Row],[ISIN]],Corp_value!$B:$B,0),MATCH(I$2,Corp_value!$1:$1,0))))</f>
        <v/>
      </c>
      <c r="J40" s="19" t="str">
        <f>IF(tbl_dmi_isin[[#This Row],[Index]]&gt;$A$2,"",INDEX(Corp_value!$A$1:$EC$2998,MATCH(tbl_dmi_isin[[#This Row],[ISIN]],Corp_value!$B:$B,0),MATCH(J$2,Corp_value!$1:$1,0)))</f>
        <v/>
      </c>
      <c r="K40" s="19" t="str">
        <f>IF(tbl_dmi_isin[[#This Row],[Index]]&gt;$A$2,"",INDEX(Corp_value!$A$1:$EC$2998,MATCH(tbl_dmi_isin[[#This Row],[ISIN]],Corp_value!$B:$B,0),MATCH(K$2,Corp_value!$1:$1,0)))</f>
        <v/>
      </c>
      <c r="L40" s="19" t="str">
        <f>IF(tbl_dmi_isin[[#This Row],[Index]]&gt;$A$2,"",IF(INDEX(Corp_value!$A$1:$EC$2998,MATCH(tbl_dmi_isin[[#This Row],[ISIN]],Corp_value!$B:$B,0),MATCH(L$2,Corp_value!$1:$1,0))="--","",INDEX(Corp_value!$A$1:$EC$2998,MATCH(tbl_dmi_isin[[#This Row],[ISIN]],Corp_value!$B:$B,0),MATCH(L$2,Corp_value!$1:$1,0))))</f>
        <v/>
      </c>
      <c r="M40" s="122" t="str">
        <f>IF(tbl_dmi_isin[[#This Row],[Index]]&gt;$A$2,"",INDEX(Corp_value!$A$1:$EC$2998,MATCH(tbl_dmi_isin[[#This Row],[ISIN]],Corp_value!$B:$B,0),MATCH(M$2,Corp_value!$1:$1,0)))</f>
        <v/>
      </c>
      <c r="N40" s="122" t="str">
        <f>IF(tbl_dmi_isin[[#This Row],[Index]]&gt;$A$2,"",IF(INDEX(Corp_value!$A$1:$EC$2998,MATCH(tbl_dmi_isin[[#This Row],[ISIN]],Corp_value!$B:$B,0),MATCH(N$2,Corp_value!$1:$1,0))="--","",INDEX(Corp_value!$A$1:$EC$2998,MATCH(tbl_dmi_isin[[#This Row],[ISIN]],Corp_value!$B:$B,0),MATCH(N$2,Corp_value!$1:$1,0))))</f>
        <v/>
      </c>
      <c r="O40" s="122" t="str">
        <f>IF(tbl_dmi_isin[[#This Row],[Index]]&gt;$A$2,"",INDEX(Corp_value!$A$1:$EC$2998,MATCH(tbl_dmi_isin[[#This Row],[ISIN]],Corp_value!$B:$B,0),MATCH(O$2,Corp_value!$1:$1,0)))</f>
        <v/>
      </c>
      <c r="P40" s="136" t="str">
        <f>IF(tbl_dmi_isin[[#This Row],[Index]]&gt;$A$2,"",TEXT(INDEX(Corp_value!$A$1:$EC$2998,MATCH(tbl_dmi_isin[[#This Row],[ISIN]],Corp_value!$B:$B,0),MATCH(P$2,Corp_value!$1:$1,0)),"yyyy/mm/dd"))</f>
        <v/>
      </c>
      <c r="Q40" s="136" t="str">
        <f>IF(tbl_dmi_isin[[#This Row],[Index]]&gt;$A$2,"",INDEX(美元债一级!$A$2:$BO$32,tbl_dmi_isin[[#This Row],[Index]]+1,MATCH(Q$2,美元债一级!$2:$2,0)))</f>
        <v/>
      </c>
      <c r="R40" s="136" t="str">
        <f>IF(tbl_dmi_isin[[#This Row],[Index]]&gt;$A$2,"",IF(TEXT(INDEX(Corp_value!$A$1:$EC$2998,MATCH(tbl_dmi_isin[[#This Row],[ISIN]],Corp_value!$B:$B,0),MATCH(R$2,Corp_value!$1:$1,0)),"yyyy/mm/dd")="--","",TEXT(INDEX(Corp_value!$A$1:$EC$2998,MATCH(tbl_dmi_isin[[#This Row],[ISIN]],Corp_value!$B:$B,0),MATCH(R$2,Corp_value!$1:$1,0)),"yyyy/mm/dd")))</f>
        <v/>
      </c>
      <c r="S40" s="122" t="str">
        <f>IF(tbl_dmi_isin[[#This Row],[Index]]&gt;$A$2,"",INDEX(Corp_value!$A$1:$EC$2998,MATCH(tbl_dmi_isin[[#This Row],[ISIN]],Corp_value!$B:$B,0),MATCH(S$2,Corp_value!$1:$1,0)))</f>
        <v/>
      </c>
      <c r="T40" s="122" t="str">
        <f>IF(tbl_dmi_isin[[#This Row],[Index]]&gt;$A$2,"",INDEX(美元债一级!$A$2:$BO$32,tbl_dmi_isin[[#This Row],[Index]]+1,MATCH(T$2,美元债一级!$2:$2,0)))</f>
        <v/>
      </c>
      <c r="U40" s="122" t="str">
        <f>IF(tbl_dmi_isin[[#This Row],[Index]]&gt;$A$2,"",IF(INDEX(Corp_value!$A$1:$EC$2998,MATCH(tbl_dmi_isin[[#This Row],[ISIN]],Corp_value!$B:$B,0),MATCH(U$2,Corp_value!$1:$1,0))="--","",INDEX(Corp_value!$A$1:$EC$2998,MATCH(tbl_dmi_isin[[#This Row],[ISIN]],Corp_value!$B:$B,0),MATCH(U$2,Corp_value!$1:$1,0))))</f>
        <v/>
      </c>
      <c r="V40" s="134" t="str">
        <f>IF(tbl_dmi_isin[[#This Row],[Index]]&gt;$A$2,"",INDEX(美元债一级!$A$2:$BO$32,tbl_dmi_isin[[#This Row],[Index]]+1,MATCH(V$2,美元债一级!$2:$2,0)))</f>
        <v/>
      </c>
      <c r="W40" s="139" t="str">
        <f>IF(tbl_dmi_isin[[#This Row],[Index]]&gt;$A$2,"",INDEX(Corp_value!$A$1:$EC$2998,MATCH(tbl_dmi_isin[[#This Row],[ISIN]],Corp_value!$B:$B,0),MATCH(W$2,Corp_value!$1:$1,0)))</f>
        <v/>
      </c>
      <c r="X40" s="139" t="str">
        <f>IF(tbl_dmi_isin[[#This Row],[Index]]&gt;$A$2,"",INDEX(Corp_value!$A$1:$EC$2998,MATCH(tbl_dmi_isin[[#This Row],[ISIN]],Corp_value!$B:$B,0),MATCH(X$2,Corp_value!$1:$1,0)))</f>
        <v/>
      </c>
      <c r="Y40" s="142" t="str">
        <f>IF(tbl_dmi_isin[[#This Row],[Index]]&gt;$A$2,"",INDEX(Corp_value!$A$1:$EC$2998,MATCH(tbl_dmi_isin[[#This Row],[ISIN]],Corp_value!$B:$B,0),MATCH(Y$2,Corp_value!$1:$1,0)))</f>
        <v/>
      </c>
      <c r="Z40" s="142" t="str">
        <f>IF(tbl_dmi_isin[[#This Row],[Index]]&gt;$A$2,"",INDEX(Corp_value!$A$1:$EC$2998,MATCH(tbl_dmi_isin[[#This Row],[ISIN]],Corp_value!$B:$B,0),MATCH(Z$2,Corp_value!$1:$1,0)))</f>
        <v/>
      </c>
      <c r="AB40" s="118"/>
    </row>
    <row r="41" spans="1:28">
      <c r="A41" s="10">
        <v>38</v>
      </c>
      <c r="B41" s="78" t="str">
        <f>IF(tbl_dmi_isin[[#This Row],[Index]]&gt;$A$2,"",TEXT(INDEX(美元债一级!$A$2:$BO$32,tbl_dmi_isin[[#This Row],[Index]]+1,MATCH(B$2,美元债一级!$2:$2,0)),"yyyy/mm/dd"))</f>
        <v/>
      </c>
      <c r="C41" s="10" t="str">
        <f>IF(tbl_dmi_isin[[#This Row],[Index]]&gt;$A$2,"",INDEX(美元债一级!$A$2:$BO$32,tbl_dmi_isin[[#This Row],[Index]]+1,MATCH(C$2,美元债一级!$2:$2,0)))</f>
        <v/>
      </c>
      <c r="D41" s="10" t="str">
        <f>IF(tbl_dmi_isin[[#This Row],[Index]]&gt;$A$2,"",INDEX(美元债一级!$A$2:$BO$32,tbl_dmi_isin[[#This Row],[Index]]+1,MATCH(D$2,美元债一级!$2:$2,0)))</f>
        <v/>
      </c>
      <c r="E41" s="10" t="str">
        <f>TEXT(tbl_dmi_isin[[#This Row],[定价日]],"YYMMDD")&amp;tbl_dmi_isin[[#This Row],[ISIN]]</f>
        <v/>
      </c>
      <c r="F41" s="138"/>
      <c r="G41" s="19" t="str">
        <f>IF(tbl_dmi_isin[[#This Row],[Index]]&gt;$A$2,"",INDEX(Corp_value!$A$1:$EC$2998,MATCH(tbl_dmi_isin[[#This Row],[ISIN]],Corp_value!$B:$B,0),MATCH(G$2,Corp_value!$1:$1,0)))</f>
        <v/>
      </c>
      <c r="H41" s="20" t="str">
        <f>IF(tbl_dmi_isin[[#This Row],[Index]]&gt;$A$2,"",INDEX(Corp_value!$A$1:$EC$2998,MATCH(tbl_dmi_isin[[#This Row],[ISIN]],Corp_value!$B:$B,0),MATCH(H$2,Corp_value!$1:$1,0)))</f>
        <v/>
      </c>
      <c r="I41" s="20" t="str">
        <f>IF(tbl_dmi_isin[[#This Row],[Index]]&gt;$A$2,"",IF(INDEX(Corp_value!$A$1:$EC$2998,MATCH(tbl_dmi_isin[[#This Row],[ISIN]],Corp_value!$B:$B,0),MATCH(I$2,Corp_value!$1:$1,0))="--","",INDEX(Corp_value!$A$1:$EC$2998,MATCH(tbl_dmi_isin[[#This Row],[ISIN]],Corp_value!$B:$B,0),MATCH(I$2,Corp_value!$1:$1,0))))</f>
        <v/>
      </c>
      <c r="J41" s="19" t="str">
        <f>IF(tbl_dmi_isin[[#This Row],[Index]]&gt;$A$2,"",INDEX(Corp_value!$A$1:$EC$2998,MATCH(tbl_dmi_isin[[#This Row],[ISIN]],Corp_value!$B:$B,0),MATCH(J$2,Corp_value!$1:$1,0)))</f>
        <v/>
      </c>
      <c r="K41" s="19" t="str">
        <f>IF(tbl_dmi_isin[[#This Row],[Index]]&gt;$A$2,"",INDEX(Corp_value!$A$1:$EC$2998,MATCH(tbl_dmi_isin[[#This Row],[ISIN]],Corp_value!$B:$B,0),MATCH(K$2,Corp_value!$1:$1,0)))</f>
        <v/>
      </c>
      <c r="L41" s="19" t="str">
        <f>IF(tbl_dmi_isin[[#This Row],[Index]]&gt;$A$2,"",IF(INDEX(Corp_value!$A$1:$EC$2998,MATCH(tbl_dmi_isin[[#This Row],[ISIN]],Corp_value!$B:$B,0),MATCH(L$2,Corp_value!$1:$1,0))="--","",INDEX(Corp_value!$A$1:$EC$2998,MATCH(tbl_dmi_isin[[#This Row],[ISIN]],Corp_value!$B:$B,0),MATCH(L$2,Corp_value!$1:$1,0))))</f>
        <v/>
      </c>
      <c r="M41" s="122" t="str">
        <f>IF(tbl_dmi_isin[[#This Row],[Index]]&gt;$A$2,"",INDEX(Corp_value!$A$1:$EC$2998,MATCH(tbl_dmi_isin[[#This Row],[ISIN]],Corp_value!$B:$B,0),MATCH(M$2,Corp_value!$1:$1,0)))</f>
        <v/>
      </c>
      <c r="N41" s="122" t="str">
        <f>IF(tbl_dmi_isin[[#This Row],[Index]]&gt;$A$2,"",IF(INDEX(Corp_value!$A$1:$EC$2998,MATCH(tbl_dmi_isin[[#This Row],[ISIN]],Corp_value!$B:$B,0),MATCH(N$2,Corp_value!$1:$1,0))="--","",INDEX(Corp_value!$A$1:$EC$2998,MATCH(tbl_dmi_isin[[#This Row],[ISIN]],Corp_value!$B:$B,0),MATCH(N$2,Corp_value!$1:$1,0))))</f>
        <v/>
      </c>
      <c r="O41" s="122" t="str">
        <f>IF(tbl_dmi_isin[[#This Row],[Index]]&gt;$A$2,"",INDEX(Corp_value!$A$1:$EC$2998,MATCH(tbl_dmi_isin[[#This Row],[ISIN]],Corp_value!$B:$B,0),MATCH(O$2,Corp_value!$1:$1,0)))</f>
        <v/>
      </c>
      <c r="P41" s="136" t="str">
        <f>IF(tbl_dmi_isin[[#This Row],[Index]]&gt;$A$2,"",TEXT(INDEX(Corp_value!$A$1:$EC$2998,MATCH(tbl_dmi_isin[[#This Row],[ISIN]],Corp_value!$B:$B,0),MATCH(P$2,Corp_value!$1:$1,0)),"yyyy/mm/dd"))</f>
        <v/>
      </c>
      <c r="Q41" s="136" t="str">
        <f>IF(tbl_dmi_isin[[#This Row],[Index]]&gt;$A$2,"",INDEX(美元债一级!$A$2:$BO$32,tbl_dmi_isin[[#This Row],[Index]]+1,MATCH(Q$2,美元债一级!$2:$2,0)))</f>
        <v/>
      </c>
      <c r="R41" s="136" t="str">
        <f>IF(tbl_dmi_isin[[#This Row],[Index]]&gt;$A$2,"",IF(TEXT(INDEX(Corp_value!$A$1:$EC$2998,MATCH(tbl_dmi_isin[[#This Row],[ISIN]],Corp_value!$B:$B,0),MATCH(R$2,Corp_value!$1:$1,0)),"yyyy/mm/dd")="--","",TEXT(INDEX(Corp_value!$A$1:$EC$2998,MATCH(tbl_dmi_isin[[#This Row],[ISIN]],Corp_value!$B:$B,0),MATCH(R$2,Corp_value!$1:$1,0)),"yyyy/mm/dd")))</f>
        <v/>
      </c>
      <c r="S41" s="122" t="str">
        <f>IF(tbl_dmi_isin[[#This Row],[Index]]&gt;$A$2,"",INDEX(Corp_value!$A$1:$EC$2998,MATCH(tbl_dmi_isin[[#This Row],[ISIN]],Corp_value!$B:$B,0),MATCH(S$2,Corp_value!$1:$1,0)))</f>
        <v/>
      </c>
      <c r="T41" s="122" t="str">
        <f>IF(tbl_dmi_isin[[#This Row],[Index]]&gt;$A$2,"",INDEX(美元债一级!$A$2:$BO$32,tbl_dmi_isin[[#This Row],[Index]]+1,MATCH(T$2,美元债一级!$2:$2,0)))</f>
        <v/>
      </c>
      <c r="U41" s="122" t="str">
        <f>IF(tbl_dmi_isin[[#This Row],[Index]]&gt;$A$2,"",IF(INDEX(Corp_value!$A$1:$EC$2998,MATCH(tbl_dmi_isin[[#This Row],[ISIN]],Corp_value!$B:$B,0),MATCH(U$2,Corp_value!$1:$1,0))="--","",INDEX(Corp_value!$A$1:$EC$2998,MATCH(tbl_dmi_isin[[#This Row],[ISIN]],Corp_value!$B:$B,0),MATCH(U$2,Corp_value!$1:$1,0))))</f>
        <v/>
      </c>
      <c r="V41" s="134" t="str">
        <f>IF(tbl_dmi_isin[[#This Row],[Index]]&gt;$A$2,"",INDEX(美元债一级!$A$2:$BO$32,tbl_dmi_isin[[#This Row],[Index]]+1,MATCH(V$2,美元债一级!$2:$2,0)))</f>
        <v/>
      </c>
      <c r="W41" s="139" t="str">
        <f>IF(tbl_dmi_isin[[#This Row],[Index]]&gt;$A$2,"",INDEX(Corp_value!$A$1:$EC$2998,MATCH(tbl_dmi_isin[[#This Row],[ISIN]],Corp_value!$B:$B,0),MATCH(W$2,Corp_value!$1:$1,0)))</f>
        <v/>
      </c>
      <c r="X41" s="139" t="str">
        <f>IF(tbl_dmi_isin[[#This Row],[Index]]&gt;$A$2,"",INDEX(Corp_value!$A$1:$EC$2998,MATCH(tbl_dmi_isin[[#This Row],[ISIN]],Corp_value!$B:$B,0),MATCH(X$2,Corp_value!$1:$1,0)))</f>
        <v/>
      </c>
      <c r="Y41" s="142" t="str">
        <f>IF(tbl_dmi_isin[[#This Row],[Index]]&gt;$A$2,"",INDEX(Corp_value!$A$1:$EC$2998,MATCH(tbl_dmi_isin[[#This Row],[ISIN]],Corp_value!$B:$B,0),MATCH(Y$2,Corp_value!$1:$1,0)))</f>
        <v/>
      </c>
      <c r="Z41" s="142" t="str">
        <f>IF(tbl_dmi_isin[[#This Row],[Index]]&gt;$A$2,"",INDEX(Corp_value!$A$1:$EC$2998,MATCH(tbl_dmi_isin[[#This Row],[ISIN]],Corp_value!$B:$B,0),MATCH(Z$2,Corp_value!$1:$1,0)))</f>
        <v/>
      </c>
      <c r="AB41" s="118"/>
    </row>
    <row r="42" spans="1:28">
      <c r="A42" s="10">
        <v>39</v>
      </c>
      <c r="B42" s="78" t="str">
        <f>IF(tbl_dmi_isin[[#This Row],[Index]]&gt;$A$2,"",TEXT(INDEX(美元债一级!$A$2:$BO$32,tbl_dmi_isin[[#This Row],[Index]]+1,MATCH(B$2,美元债一级!$2:$2,0)),"yyyy/mm/dd"))</f>
        <v/>
      </c>
      <c r="C42" s="10" t="str">
        <f>IF(tbl_dmi_isin[[#This Row],[Index]]&gt;$A$2,"",INDEX(美元债一级!$A$2:$BO$32,tbl_dmi_isin[[#This Row],[Index]]+1,MATCH(C$2,美元债一级!$2:$2,0)))</f>
        <v/>
      </c>
      <c r="D42" s="10" t="str">
        <f>IF(tbl_dmi_isin[[#This Row],[Index]]&gt;$A$2,"",INDEX(美元债一级!$A$2:$BO$32,tbl_dmi_isin[[#This Row],[Index]]+1,MATCH(D$2,美元债一级!$2:$2,0)))</f>
        <v/>
      </c>
      <c r="E42" s="10" t="str">
        <f>TEXT(tbl_dmi_isin[[#This Row],[定价日]],"YYMMDD")&amp;tbl_dmi_isin[[#This Row],[ISIN]]</f>
        <v/>
      </c>
      <c r="F42" s="106"/>
      <c r="G42" s="19" t="str">
        <f>IF(tbl_dmi_isin[[#This Row],[Index]]&gt;$A$2,"",INDEX(Corp_value!$A$1:$EC$2998,MATCH(tbl_dmi_isin[[#This Row],[ISIN]],Corp_value!$B:$B,0),MATCH(G$2,Corp_value!$1:$1,0)))</f>
        <v/>
      </c>
      <c r="H42" s="20" t="str">
        <f>IF(tbl_dmi_isin[[#This Row],[Index]]&gt;$A$2,"",INDEX(Corp_value!$A$1:$EC$2998,MATCH(tbl_dmi_isin[[#This Row],[ISIN]],Corp_value!$B:$B,0),MATCH(H$2,Corp_value!$1:$1,0)))</f>
        <v/>
      </c>
      <c r="I42" s="20" t="str">
        <f>IF(tbl_dmi_isin[[#This Row],[Index]]&gt;$A$2,"",IF(INDEX(Corp_value!$A$1:$EC$2998,MATCH(tbl_dmi_isin[[#This Row],[ISIN]],Corp_value!$B:$B,0),MATCH(I$2,Corp_value!$1:$1,0))="--","",INDEX(Corp_value!$A$1:$EC$2998,MATCH(tbl_dmi_isin[[#This Row],[ISIN]],Corp_value!$B:$B,0),MATCH(I$2,Corp_value!$1:$1,0))))</f>
        <v/>
      </c>
      <c r="J42" s="19" t="str">
        <f>IF(tbl_dmi_isin[[#This Row],[Index]]&gt;$A$2,"",INDEX(Corp_value!$A$1:$EC$2998,MATCH(tbl_dmi_isin[[#This Row],[ISIN]],Corp_value!$B:$B,0),MATCH(J$2,Corp_value!$1:$1,0)))</f>
        <v/>
      </c>
      <c r="K42" s="19" t="str">
        <f>IF(tbl_dmi_isin[[#This Row],[Index]]&gt;$A$2,"",INDEX(Corp_value!$A$1:$EC$2998,MATCH(tbl_dmi_isin[[#This Row],[ISIN]],Corp_value!$B:$B,0),MATCH(K$2,Corp_value!$1:$1,0)))</f>
        <v/>
      </c>
      <c r="L42" s="19" t="str">
        <f>IF(tbl_dmi_isin[[#This Row],[Index]]&gt;$A$2,"",IF(INDEX(Corp_value!$A$1:$EC$2998,MATCH(tbl_dmi_isin[[#This Row],[ISIN]],Corp_value!$B:$B,0),MATCH(L$2,Corp_value!$1:$1,0))="--","",INDEX(Corp_value!$A$1:$EC$2998,MATCH(tbl_dmi_isin[[#This Row],[ISIN]],Corp_value!$B:$B,0),MATCH(L$2,Corp_value!$1:$1,0))))</f>
        <v/>
      </c>
      <c r="M42" s="122" t="str">
        <f>IF(tbl_dmi_isin[[#This Row],[Index]]&gt;$A$2,"",INDEX(Corp_value!$A$1:$EC$2998,MATCH(tbl_dmi_isin[[#This Row],[ISIN]],Corp_value!$B:$B,0),MATCH(M$2,Corp_value!$1:$1,0)))</f>
        <v/>
      </c>
      <c r="N42" s="122" t="str">
        <f>IF(tbl_dmi_isin[[#This Row],[Index]]&gt;$A$2,"",IF(INDEX(Corp_value!$A$1:$EC$2998,MATCH(tbl_dmi_isin[[#This Row],[ISIN]],Corp_value!$B:$B,0),MATCH(N$2,Corp_value!$1:$1,0))="--","",INDEX(Corp_value!$A$1:$EC$2998,MATCH(tbl_dmi_isin[[#This Row],[ISIN]],Corp_value!$B:$B,0),MATCH(N$2,Corp_value!$1:$1,0))))</f>
        <v/>
      </c>
      <c r="O42" s="122" t="str">
        <f>IF(tbl_dmi_isin[[#This Row],[Index]]&gt;$A$2,"",INDEX(Corp_value!$A$1:$EC$2998,MATCH(tbl_dmi_isin[[#This Row],[ISIN]],Corp_value!$B:$B,0),MATCH(O$2,Corp_value!$1:$1,0)))</f>
        <v/>
      </c>
      <c r="P42" s="136" t="str">
        <f>IF(tbl_dmi_isin[[#This Row],[Index]]&gt;$A$2,"",TEXT(INDEX(Corp_value!$A$1:$EC$2998,MATCH(tbl_dmi_isin[[#This Row],[ISIN]],Corp_value!$B:$B,0),MATCH(P$2,Corp_value!$1:$1,0)),"yyyy/mm/dd"))</f>
        <v/>
      </c>
      <c r="Q42" s="136" t="str">
        <f>IF(tbl_dmi_isin[[#This Row],[Index]]&gt;$A$2,"",INDEX(美元债一级!$A$2:$BO$32,tbl_dmi_isin[[#This Row],[Index]]+1,MATCH(Q$2,美元债一级!$2:$2,0)))</f>
        <v/>
      </c>
      <c r="R42" s="136" t="str">
        <f>IF(tbl_dmi_isin[[#This Row],[Index]]&gt;$A$2,"",IF(TEXT(INDEX(Corp_value!$A$1:$EC$2998,MATCH(tbl_dmi_isin[[#This Row],[ISIN]],Corp_value!$B:$B,0),MATCH(R$2,Corp_value!$1:$1,0)),"yyyy/mm/dd")="--","",TEXT(INDEX(Corp_value!$A$1:$EC$2998,MATCH(tbl_dmi_isin[[#This Row],[ISIN]],Corp_value!$B:$B,0),MATCH(R$2,Corp_value!$1:$1,0)),"yyyy/mm/dd")))</f>
        <v/>
      </c>
      <c r="S42" s="122" t="str">
        <f>IF(tbl_dmi_isin[[#This Row],[Index]]&gt;$A$2,"",INDEX(Corp_value!$A$1:$EC$2998,MATCH(tbl_dmi_isin[[#This Row],[ISIN]],Corp_value!$B:$B,0),MATCH(S$2,Corp_value!$1:$1,0)))</f>
        <v/>
      </c>
      <c r="T42" s="122" t="str">
        <f>IF(tbl_dmi_isin[[#This Row],[Index]]&gt;$A$2,"",INDEX(美元债一级!$A$2:$BO$32,tbl_dmi_isin[[#This Row],[Index]]+1,MATCH(T$2,美元债一级!$2:$2,0)))</f>
        <v/>
      </c>
      <c r="U42" s="122" t="str">
        <f>IF(tbl_dmi_isin[[#This Row],[Index]]&gt;$A$2,"",IF(INDEX(Corp_value!$A$1:$EC$2998,MATCH(tbl_dmi_isin[[#This Row],[ISIN]],Corp_value!$B:$B,0),MATCH(U$2,Corp_value!$1:$1,0))="--","",INDEX(Corp_value!$A$1:$EC$2998,MATCH(tbl_dmi_isin[[#This Row],[ISIN]],Corp_value!$B:$B,0),MATCH(U$2,Corp_value!$1:$1,0))))</f>
        <v/>
      </c>
      <c r="V42" s="134" t="str">
        <f>IF(tbl_dmi_isin[[#This Row],[Index]]&gt;$A$2,"",INDEX(美元债一级!$A$2:$BO$32,tbl_dmi_isin[[#This Row],[Index]]+1,MATCH(V$2,美元债一级!$2:$2,0)))</f>
        <v/>
      </c>
      <c r="W42" s="139" t="str">
        <f>IF(tbl_dmi_isin[[#This Row],[Index]]&gt;$A$2,"",INDEX(Corp_value!$A$1:$EC$2998,MATCH(tbl_dmi_isin[[#This Row],[ISIN]],Corp_value!$B:$B,0),MATCH(W$2,Corp_value!$1:$1,0)))</f>
        <v/>
      </c>
      <c r="X42" s="139" t="str">
        <f>IF(tbl_dmi_isin[[#This Row],[Index]]&gt;$A$2,"",INDEX(Corp_value!$A$1:$EC$2998,MATCH(tbl_dmi_isin[[#This Row],[ISIN]],Corp_value!$B:$B,0),MATCH(X$2,Corp_value!$1:$1,0)))</f>
        <v/>
      </c>
      <c r="Y42" s="142" t="str">
        <f>IF(tbl_dmi_isin[[#This Row],[Index]]&gt;$A$2,"",INDEX(Corp_value!$A$1:$EC$2998,MATCH(tbl_dmi_isin[[#This Row],[ISIN]],Corp_value!$B:$B,0),MATCH(Y$2,Corp_value!$1:$1,0)))</f>
        <v/>
      </c>
      <c r="Z42" s="142" t="str">
        <f>IF(tbl_dmi_isin[[#This Row],[Index]]&gt;$A$2,"",INDEX(Corp_value!$A$1:$EC$2998,MATCH(tbl_dmi_isin[[#This Row],[ISIN]],Corp_value!$B:$B,0),MATCH(Z$2,Corp_value!$1:$1,0)))</f>
        <v/>
      </c>
      <c r="AB42" s="118"/>
    </row>
    <row r="43" spans="1:28">
      <c r="A43" s="10">
        <v>40</v>
      </c>
      <c r="B43" s="78" t="str">
        <f>IF(tbl_dmi_isin[[#This Row],[Index]]&gt;$A$2,"",TEXT(INDEX(美元债一级!$A$2:$BO$32,tbl_dmi_isin[[#This Row],[Index]]+1,MATCH(B$2,美元债一级!$2:$2,0)),"yyyy/mm/dd"))</f>
        <v/>
      </c>
      <c r="C43" s="10" t="str">
        <f>IF(tbl_dmi_isin[[#This Row],[Index]]&gt;$A$2,"",INDEX(美元债一级!$A$2:$BO$32,tbl_dmi_isin[[#This Row],[Index]]+1,MATCH(C$2,美元债一级!$2:$2,0)))</f>
        <v/>
      </c>
      <c r="D43" s="10" t="str">
        <f>IF(tbl_dmi_isin[[#This Row],[Index]]&gt;$A$2,"",INDEX(美元债一级!$A$2:$BO$32,tbl_dmi_isin[[#This Row],[Index]]+1,MATCH(D$2,美元债一级!$2:$2,0)))</f>
        <v/>
      </c>
      <c r="E43" s="10" t="str">
        <f>TEXT(tbl_dmi_isin[[#This Row],[定价日]],"YYMMDD")&amp;tbl_dmi_isin[[#This Row],[ISIN]]</f>
        <v/>
      </c>
      <c r="F43" s="105"/>
      <c r="G43" s="19" t="str">
        <f>IF(tbl_dmi_isin[[#This Row],[Index]]&gt;$A$2,"",INDEX(Corp_value!$A$1:$EC$2998,MATCH(tbl_dmi_isin[[#This Row],[ISIN]],Corp_value!$B:$B,0),MATCH(G$2,Corp_value!$1:$1,0)))</f>
        <v/>
      </c>
      <c r="H43" s="20" t="str">
        <f>IF(tbl_dmi_isin[[#This Row],[Index]]&gt;$A$2,"",INDEX(Corp_value!$A$1:$EC$2998,MATCH(tbl_dmi_isin[[#This Row],[ISIN]],Corp_value!$B:$B,0),MATCH(H$2,Corp_value!$1:$1,0)))</f>
        <v/>
      </c>
      <c r="I43" s="20" t="str">
        <f>IF(tbl_dmi_isin[[#This Row],[Index]]&gt;$A$2,"",IF(INDEX(Corp_value!$A$1:$EC$2998,MATCH(tbl_dmi_isin[[#This Row],[ISIN]],Corp_value!$B:$B,0),MATCH(I$2,Corp_value!$1:$1,0))="--","",INDEX(Corp_value!$A$1:$EC$2998,MATCH(tbl_dmi_isin[[#This Row],[ISIN]],Corp_value!$B:$B,0),MATCH(I$2,Corp_value!$1:$1,0))))</f>
        <v/>
      </c>
      <c r="J43" s="19" t="str">
        <f>IF(tbl_dmi_isin[[#This Row],[Index]]&gt;$A$2,"",INDEX(Corp_value!$A$1:$EC$2998,MATCH(tbl_dmi_isin[[#This Row],[ISIN]],Corp_value!$B:$B,0),MATCH(J$2,Corp_value!$1:$1,0)))</f>
        <v/>
      </c>
      <c r="K43" s="19" t="str">
        <f>IF(tbl_dmi_isin[[#This Row],[Index]]&gt;$A$2,"",INDEX(Corp_value!$A$1:$EC$2998,MATCH(tbl_dmi_isin[[#This Row],[ISIN]],Corp_value!$B:$B,0),MATCH(K$2,Corp_value!$1:$1,0)))</f>
        <v/>
      </c>
      <c r="L43" s="19" t="str">
        <f>IF(tbl_dmi_isin[[#This Row],[Index]]&gt;$A$2,"",IF(INDEX(Corp_value!$A$1:$EC$2998,MATCH(tbl_dmi_isin[[#This Row],[ISIN]],Corp_value!$B:$B,0),MATCH(L$2,Corp_value!$1:$1,0))="--","",INDEX(Corp_value!$A$1:$EC$2998,MATCH(tbl_dmi_isin[[#This Row],[ISIN]],Corp_value!$B:$B,0),MATCH(L$2,Corp_value!$1:$1,0))))</f>
        <v/>
      </c>
      <c r="M43" s="122" t="str">
        <f>IF(tbl_dmi_isin[[#This Row],[Index]]&gt;$A$2,"",INDEX(Corp_value!$A$1:$EC$2998,MATCH(tbl_dmi_isin[[#This Row],[ISIN]],Corp_value!$B:$B,0),MATCH(M$2,Corp_value!$1:$1,0)))</f>
        <v/>
      </c>
      <c r="N43" s="122" t="str">
        <f>IF(tbl_dmi_isin[[#This Row],[Index]]&gt;$A$2,"",IF(INDEX(Corp_value!$A$1:$EC$2998,MATCH(tbl_dmi_isin[[#This Row],[ISIN]],Corp_value!$B:$B,0),MATCH(N$2,Corp_value!$1:$1,0))="--","",INDEX(Corp_value!$A$1:$EC$2998,MATCH(tbl_dmi_isin[[#This Row],[ISIN]],Corp_value!$B:$B,0),MATCH(N$2,Corp_value!$1:$1,0))))</f>
        <v/>
      </c>
      <c r="O43" s="122" t="str">
        <f>IF(tbl_dmi_isin[[#This Row],[Index]]&gt;$A$2,"",INDEX(Corp_value!$A$1:$EC$2998,MATCH(tbl_dmi_isin[[#This Row],[ISIN]],Corp_value!$B:$B,0),MATCH(O$2,Corp_value!$1:$1,0)))</f>
        <v/>
      </c>
      <c r="P43" s="136" t="str">
        <f>IF(tbl_dmi_isin[[#This Row],[Index]]&gt;$A$2,"",TEXT(INDEX(Corp_value!$A$1:$EC$2998,MATCH(tbl_dmi_isin[[#This Row],[ISIN]],Corp_value!$B:$B,0),MATCH(P$2,Corp_value!$1:$1,0)),"yyyy/mm/dd"))</f>
        <v/>
      </c>
      <c r="Q43" s="136" t="str">
        <f>IF(tbl_dmi_isin[[#This Row],[Index]]&gt;$A$2,"",INDEX(美元债一级!$A$2:$BO$32,tbl_dmi_isin[[#This Row],[Index]]+1,MATCH(Q$2,美元债一级!$2:$2,0)))</f>
        <v/>
      </c>
      <c r="R43" s="136" t="str">
        <f>IF(tbl_dmi_isin[[#This Row],[Index]]&gt;$A$2,"",IF(TEXT(INDEX(Corp_value!$A$1:$EC$2998,MATCH(tbl_dmi_isin[[#This Row],[ISIN]],Corp_value!$B:$B,0),MATCH(R$2,Corp_value!$1:$1,0)),"yyyy/mm/dd")="--","",TEXT(INDEX(Corp_value!$A$1:$EC$2998,MATCH(tbl_dmi_isin[[#This Row],[ISIN]],Corp_value!$B:$B,0),MATCH(R$2,Corp_value!$1:$1,0)),"yyyy/mm/dd")))</f>
        <v/>
      </c>
      <c r="S43" s="122" t="str">
        <f>IF(tbl_dmi_isin[[#This Row],[Index]]&gt;$A$2,"",INDEX(Corp_value!$A$1:$EC$2998,MATCH(tbl_dmi_isin[[#This Row],[ISIN]],Corp_value!$B:$B,0),MATCH(S$2,Corp_value!$1:$1,0)))</f>
        <v/>
      </c>
      <c r="T43" s="122" t="str">
        <f>IF(tbl_dmi_isin[[#This Row],[Index]]&gt;$A$2,"",INDEX(美元债一级!$A$2:$BO$32,tbl_dmi_isin[[#This Row],[Index]]+1,MATCH(T$2,美元债一级!$2:$2,0)))</f>
        <v/>
      </c>
      <c r="U43" s="122" t="str">
        <f>IF(tbl_dmi_isin[[#This Row],[Index]]&gt;$A$2,"",IF(INDEX(Corp_value!$A$1:$EC$2998,MATCH(tbl_dmi_isin[[#This Row],[ISIN]],Corp_value!$B:$B,0),MATCH(U$2,Corp_value!$1:$1,0))="--","",INDEX(Corp_value!$A$1:$EC$2998,MATCH(tbl_dmi_isin[[#This Row],[ISIN]],Corp_value!$B:$B,0),MATCH(U$2,Corp_value!$1:$1,0))))</f>
        <v/>
      </c>
      <c r="V43" s="132" t="str">
        <f>IF(tbl_dmi_isin[[#This Row],[Index]]&gt;$A$2,"",INDEX(美元债一级!$A$2:$BO$32,tbl_dmi_isin[[#This Row],[Index]]+1,MATCH(V$2,美元债一级!$2:$2,0)))</f>
        <v/>
      </c>
      <c r="W43" s="140" t="str">
        <f>IF(tbl_dmi_isin[[#This Row],[Index]]&gt;$A$2,"",INDEX(Corp_value!$A$1:$EC$2998,MATCH(tbl_dmi_isin[[#This Row],[ISIN]],Corp_value!$B:$B,0),MATCH(W$2,Corp_value!$1:$1,0)))</f>
        <v/>
      </c>
      <c r="X43" s="140" t="str">
        <f>IF(tbl_dmi_isin[[#This Row],[Index]]&gt;$A$2,"",INDEX(Corp_value!$A$1:$EC$2998,MATCH(tbl_dmi_isin[[#This Row],[ISIN]],Corp_value!$B:$B,0),MATCH(X$2,Corp_value!$1:$1,0)))</f>
        <v/>
      </c>
      <c r="Y43" s="142" t="str">
        <f>IF(tbl_dmi_isin[[#This Row],[Index]]&gt;$A$2,"",INDEX(Corp_value!$A$1:$EC$2998,MATCH(tbl_dmi_isin[[#This Row],[ISIN]],Corp_value!$B:$B,0),MATCH(Y$2,Corp_value!$1:$1,0)))</f>
        <v/>
      </c>
      <c r="Z43" s="142" t="str">
        <f>IF(tbl_dmi_isin[[#This Row],[Index]]&gt;$A$2,"",INDEX(Corp_value!$A$1:$EC$2998,MATCH(tbl_dmi_isin[[#This Row],[ISIN]],Corp_value!$B:$B,0),MATCH(Z$2,Corp_value!$1:$1,0)))</f>
        <v/>
      </c>
      <c r="AB43" s="118"/>
    </row>
    <row r="44" spans="1:28">
      <c r="A44" s="10">
        <v>41</v>
      </c>
      <c r="B44" s="78" t="str">
        <f>IF(tbl_dmi_isin[[#This Row],[Index]]&gt;$A$2,"",TEXT(INDEX(美元债一级!$A$2:$BO$32,tbl_dmi_isin[[#This Row],[Index]]+1,MATCH(B$2,美元债一级!$2:$2,0)),"yyyy/mm/dd"))</f>
        <v/>
      </c>
      <c r="C44" s="10" t="str">
        <f>IF(tbl_dmi_isin[[#This Row],[Index]]&gt;$A$2,"",INDEX(美元债一级!$A$2:$BO$32,tbl_dmi_isin[[#This Row],[Index]]+1,MATCH(C$2,美元债一级!$2:$2,0)))</f>
        <v/>
      </c>
      <c r="D44" s="10" t="str">
        <f>IF(tbl_dmi_isin[[#This Row],[Index]]&gt;$A$2,"",INDEX(美元债一级!$A$2:$BO$32,tbl_dmi_isin[[#This Row],[Index]]+1,MATCH(D$2,美元债一级!$2:$2,0)))</f>
        <v/>
      </c>
      <c r="E44" s="10" t="str">
        <f>TEXT(tbl_dmi_isin[[#This Row],[定价日]],"YYMMDD")&amp;tbl_dmi_isin[[#This Row],[ISIN]]</f>
        <v/>
      </c>
      <c r="F44" s="104"/>
      <c r="G44" s="19" t="str">
        <f>IF(tbl_dmi_isin[[#This Row],[Index]]&gt;$A$2,"",INDEX(Corp_value!$A$1:$EC$2998,MATCH(tbl_dmi_isin[[#This Row],[ISIN]],Corp_value!$B:$B,0),MATCH(G$2,Corp_value!$1:$1,0)))</f>
        <v/>
      </c>
      <c r="H44" s="20" t="str">
        <f>IF(tbl_dmi_isin[[#This Row],[Index]]&gt;$A$2,"",INDEX(Corp_value!$A$1:$EC$2998,MATCH(tbl_dmi_isin[[#This Row],[ISIN]],Corp_value!$B:$B,0),MATCH(H$2,Corp_value!$1:$1,0)))</f>
        <v/>
      </c>
      <c r="I44" s="20" t="str">
        <f>IF(tbl_dmi_isin[[#This Row],[Index]]&gt;$A$2,"",IF(INDEX(Corp_value!$A$1:$EC$2998,MATCH(tbl_dmi_isin[[#This Row],[ISIN]],Corp_value!$B:$B,0),MATCH(I$2,Corp_value!$1:$1,0))="--","",INDEX(Corp_value!$A$1:$EC$2998,MATCH(tbl_dmi_isin[[#This Row],[ISIN]],Corp_value!$B:$B,0),MATCH(I$2,Corp_value!$1:$1,0))))</f>
        <v/>
      </c>
      <c r="J44" s="19" t="str">
        <f>IF(tbl_dmi_isin[[#This Row],[Index]]&gt;$A$2,"",INDEX(Corp_value!$A$1:$EC$2998,MATCH(tbl_dmi_isin[[#This Row],[ISIN]],Corp_value!$B:$B,0),MATCH(J$2,Corp_value!$1:$1,0)))</f>
        <v/>
      </c>
      <c r="K44" s="19" t="str">
        <f>IF(tbl_dmi_isin[[#This Row],[Index]]&gt;$A$2,"",INDEX(Corp_value!$A$1:$EC$2998,MATCH(tbl_dmi_isin[[#This Row],[ISIN]],Corp_value!$B:$B,0),MATCH(K$2,Corp_value!$1:$1,0)))</f>
        <v/>
      </c>
      <c r="L44" s="19" t="str">
        <f>IF(tbl_dmi_isin[[#This Row],[Index]]&gt;$A$2,"",IF(INDEX(Corp_value!$A$1:$EC$2998,MATCH(tbl_dmi_isin[[#This Row],[ISIN]],Corp_value!$B:$B,0),MATCH(L$2,Corp_value!$1:$1,0))="--","",INDEX(Corp_value!$A$1:$EC$2998,MATCH(tbl_dmi_isin[[#This Row],[ISIN]],Corp_value!$B:$B,0),MATCH(L$2,Corp_value!$1:$1,0))))</f>
        <v/>
      </c>
      <c r="M44" s="122" t="str">
        <f>IF(tbl_dmi_isin[[#This Row],[Index]]&gt;$A$2,"",INDEX(Corp_value!$A$1:$EC$2998,MATCH(tbl_dmi_isin[[#This Row],[ISIN]],Corp_value!$B:$B,0),MATCH(M$2,Corp_value!$1:$1,0)))</f>
        <v/>
      </c>
      <c r="N44" s="122" t="str">
        <f>IF(tbl_dmi_isin[[#This Row],[Index]]&gt;$A$2,"",IF(INDEX(Corp_value!$A$1:$EC$2998,MATCH(tbl_dmi_isin[[#This Row],[ISIN]],Corp_value!$B:$B,0),MATCH(N$2,Corp_value!$1:$1,0))="--","",INDEX(Corp_value!$A$1:$EC$2998,MATCH(tbl_dmi_isin[[#This Row],[ISIN]],Corp_value!$B:$B,0),MATCH(N$2,Corp_value!$1:$1,0))))</f>
        <v/>
      </c>
      <c r="O44" s="122" t="str">
        <f>IF(tbl_dmi_isin[[#This Row],[Index]]&gt;$A$2,"",INDEX(Corp_value!$A$1:$EC$2998,MATCH(tbl_dmi_isin[[#This Row],[ISIN]],Corp_value!$B:$B,0),MATCH(O$2,Corp_value!$1:$1,0)))</f>
        <v/>
      </c>
      <c r="P44" s="136" t="str">
        <f>IF(tbl_dmi_isin[[#This Row],[Index]]&gt;$A$2,"",TEXT(INDEX(Corp_value!$A$1:$EC$2998,MATCH(tbl_dmi_isin[[#This Row],[ISIN]],Corp_value!$B:$B,0),MATCH(P$2,Corp_value!$1:$1,0)),"yyyy/mm/dd"))</f>
        <v/>
      </c>
      <c r="Q44" s="136" t="str">
        <f>IF(tbl_dmi_isin[[#This Row],[Index]]&gt;$A$2,"",INDEX(美元债一级!$A$2:$BO$32,tbl_dmi_isin[[#This Row],[Index]]+1,MATCH(Q$2,美元债一级!$2:$2,0)))</f>
        <v/>
      </c>
      <c r="R44" s="136" t="str">
        <f>IF(tbl_dmi_isin[[#This Row],[Index]]&gt;$A$2,"",IF(TEXT(INDEX(Corp_value!$A$1:$EC$2998,MATCH(tbl_dmi_isin[[#This Row],[ISIN]],Corp_value!$B:$B,0),MATCH(R$2,Corp_value!$1:$1,0)),"yyyy/mm/dd")="--","",TEXT(INDEX(Corp_value!$A$1:$EC$2998,MATCH(tbl_dmi_isin[[#This Row],[ISIN]],Corp_value!$B:$B,0),MATCH(R$2,Corp_value!$1:$1,0)),"yyyy/mm/dd")))</f>
        <v/>
      </c>
      <c r="S44" s="122" t="str">
        <f>IF(tbl_dmi_isin[[#This Row],[Index]]&gt;$A$2,"",INDEX(Corp_value!$A$1:$EC$2998,MATCH(tbl_dmi_isin[[#This Row],[ISIN]],Corp_value!$B:$B,0),MATCH(S$2,Corp_value!$1:$1,0)))</f>
        <v/>
      </c>
      <c r="T44" s="122" t="str">
        <f>IF(tbl_dmi_isin[[#This Row],[Index]]&gt;$A$2,"",INDEX(美元债一级!$A$2:$BO$32,tbl_dmi_isin[[#This Row],[Index]]+1,MATCH(T$2,美元债一级!$2:$2,0)))</f>
        <v/>
      </c>
      <c r="U44" s="122" t="str">
        <f>IF(tbl_dmi_isin[[#This Row],[Index]]&gt;$A$2,"",IF(INDEX(Corp_value!$A$1:$EC$2998,MATCH(tbl_dmi_isin[[#This Row],[ISIN]],Corp_value!$B:$B,0),MATCH(U$2,Corp_value!$1:$1,0))="--","",INDEX(Corp_value!$A$1:$EC$2998,MATCH(tbl_dmi_isin[[#This Row],[ISIN]],Corp_value!$B:$B,0),MATCH(U$2,Corp_value!$1:$1,0))))</f>
        <v/>
      </c>
      <c r="V44" s="132" t="str">
        <f>IF(tbl_dmi_isin[[#This Row],[Index]]&gt;$A$2,"",INDEX(美元债一级!$A$2:$BO$32,tbl_dmi_isin[[#This Row],[Index]]+1,MATCH(V$2,美元债一级!$2:$2,0)))</f>
        <v/>
      </c>
      <c r="W44" s="140" t="str">
        <f>IF(tbl_dmi_isin[[#This Row],[Index]]&gt;$A$2,"",INDEX(Corp_value!$A$1:$EC$2998,MATCH(tbl_dmi_isin[[#This Row],[ISIN]],Corp_value!$B:$B,0),MATCH(W$2,Corp_value!$1:$1,0)))</f>
        <v/>
      </c>
      <c r="X44" s="140" t="str">
        <f>IF(tbl_dmi_isin[[#This Row],[Index]]&gt;$A$2,"",INDEX(Corp_value!$A$1:$EC$2998,MATCH(tbl_dmi_isin[[#This Row],[ISIN]],Corp_value!$B:$B,0),MATCH(X$2,Corp_value!$1:$1,0)))</f>
        <v/>
      </c>
      <c r="Y44" s="142" t="str">
        <f>IF(tbl_dmi_isin[[#This Row],[Index]]&gt;$A$2,"",INDEX(Corp_value!$A$1:$EC$2998,MATCH(tbl_dmi_isin[[#This Row],[ISIN]],Corp_value!$B:$B,0),MATCH(Y$2,Corp_value!$1:$1,0)))</f>
        <v/>
      </c>
      <c r="Z44" s="142" t="str">
        <f>IF(tbl_dmi_isin[[#This Row],[Index]]&gt;$A$2,"",INDEX(Corp_value!$A$1:$EC$2998,MATCH(tbl_dmi_isin[[#This Row],[ISIN]],Corp_value!$B:$B,0),MATCH(Z$2,Corp_value!$1:$1,0)))</f>
        <v/>
      </c>
      <c r="AB44" s="118"/>
    </row>
    <row r="45" spans="1:28">
      <c r="A45" s="10">
        <v>42</v>
      </c>
      <c r="B45" s="78" t="str">
        <f>IF(tbl_dmi_isin[[#This Row],[Index]]&gt;$A$2,"",TEXT(INDEX(美元债一级!$A$2:$BO$32,tbl_dmi_isin[[#This Row],[Index]]+1,MATCH(B$2,美元债一级!$2:$2,0)),"yyyy/mm/dd"))</f>
        <v/>
      </c>
      <c r="C45" s="10" t="str">
        <f>IF(tbl_dmi_isin[[#This Row],[Index]]&gt;$A$2,"",INDEX(美元债一级!$A$2:$BO$32,tbl_dmi_isin[[#This Row],[Index]]+1,MATCH(C$2,美元债一级!$2:$2,0)))</f>
        <v/>
      </c>
      <c r="D45" s="10" t="str">
        <f>IF(tbl_dmi_isin[[#This Row],[Index]]&gt;$A$2,"",INDEX(美元债一级!$A$2:$BO$32,tbl_dmi_isin[[#This Row],[Index]]+1,MATCH(D$2,美元债一级!$2:$2,0)))</f>
        <v/>
      </c>
      <c r="E45" s="10" t="str">
        <f>TEXT(tbl_dmi_isin[[#This Row],[定价日]],"YYMMDD")&amp;tbl_dmi_isin[[#This Row],[ISIN]]</f>
        <v/>
      </c>
      <c r="F45" s="104"/>
      <c r="G45" s="19" t="str">
        <f>IF(tbl_dmi_isin[[#This Row],[Index]]&gt;$A$2,"",INDEX(Corp_value!$A$1:$EC$2998,MATCH(tbl_dmi_isin[[#This Row],[ISIN]],Corp_value!$B:$B,0),MATCH(G$2,Corp_value!$1:$1,0)))</f>
        <v/>
      </c>
      <c r="H45" s="20" t="str">
        <f>IF(tbl_dmi_isin[[#This Row],[Index]]&gt;$A$2,"",INDEX(Corp_value!$A$1:$EC$2998,MATCH(tbl_dmi_isin[[#This Row],[ISIN]],Corp_value!$B:$B,0),MATCH(H$2,Corp_value!$1:$1,0)))</f>
        <v/>
      </c>
      <c r="I45" s="20" t="str">
        <f>IF(tbl_dmi_isin[[#This Row],[Index]]&gt;$A$2,"",IF(INDEX(Corp_value!$A$1:$EC$2998,MATCH(tbl_dmi_isin[[#This Row],[ISIN]],Corp_value!$B:$B,0),MATCH(I$2,Corp_value!$1:$1,0))="--","",INDEX(Corp_value!$A$1:$EC$2998,MATCH(tbl_dmi_isin[[#This Row],[ISIN]],Corp_value!$B:$B,0),MATCH(I$2,Corp_value!$1:$1,0))))</f>
        <v/>
      </c>
      <c r="J45" s="19" t="str">
        <f>IF(tbl_dmi_isin[[#This Row],[Index]]&gt;$A$2,"",INDEX(Corp_value!$A$1:$EC$2998,MATCH(tbl_dmi_isin[[#This Row],[ISIN]],Corp_value!$B:$B,0),MATCH(J$2,Corp_value!$1:$1,0)))</f>
        <v/>
      </c>
      <c r="K45" s="19" t="str">
        <f>IF(tbl_dmi_isin[[#This Row],[Index]]&gt;$A$2,"",INDEX(Corp_value!$A$1:$EC$2998,MATCH(tbl_dmi_isin[[#This Row],[ISIN]],Corp_value!$B:$B,0),MATCH(K$2,Corp_value!$1:$1,0)))</f>
        <v/>
      </c>
      <c r="L45" s="19" t="str">
        <f>IF(tbl_dmi_isin[[#This Row],[Index]]&gt;$A$2,"",IF(INDEX(Corp_value!$A$1:$EC$2998,MATCH(tbl_dmi_isin[[#This Row],[ISIN]],Corp_value!$B:$B,0),MATCH(L$2,Corp_value!$1:$1,0))="--","",INDEX(Corp_value!$A$1:$EC$2998,MATCH(tbl_dmi_isin[[#This Row],[ISIN]],Corp_value!$B:$B,0),MATCH(L$2,Corp_value!$1:$1,0))))</f>
        <v/>
      </c>
      <c r="M45" s="122" t="str">
        <f>IF(tbl_dmi_isin[[#This Row],[Index]]&gt;$A$2,"",INDEX(Corp_value!$A$1:$EC$2998,MATCH(tbl_dmi_isin[[#This Row],[ISIN]],Corp_value!$B:$B,0),MATCH(M$2,Corp_value!$1:$1,0)))</f>
        <v/>
      </c>
      <c r="N45" s="122" t="str">
        <f>IF(tbl_dmi_isin[[#This Row],[Index]]&gt;$A$2,"",IF(INDEX(Corp_value!$A$1:$EC$2998,MATCH(tbl_dmi_isin[[#This Row],[ISIN]],Corp_value!$B:$B,0),MATCH(N$2,Corp_value!$1:$1,0))="--","",INDEX(Corp_value!$A$1:$EC$2998,MATCH(tbl_dmi_isin[[#This Row],[ISIN]],Corp_value!$B:$B,0),MATCH(N$2,Corp_value!$1:$1,0))))</f>
        <v/>
      </c>
      <c r="O45" s="122" t="str">
        <f>IF(tbl_dmi_isin[[#This Row],[Index]]&gt;$A$2,"",INDEX(Corp_value!$A$1:$EC$2998,MATCH(tbl_dmi_isin[[#This Row],[ISIN]],Corp_value!$B:$B,0),MATCH(O$2,Corp_value!$1:$1,0)))</f>
        <v/>
      </c>
      <c r="P45" s="136" t="str">
        <f>IF(tbl_dmi_isin[[#This Row],[Index]]&gt;$A$2,"",TEXT(INDEX(Corp_value!$A$1:$EC$2998,MATCH(tbl_dmi_isin[[#This Row],[ISIN]],Corp_value!$B:$B,0),MATCH(P$2,Corp_value!$1:$1,0)),"yyyy/mm/dd"))</f>
        <v/>
      </c>
      <c r="Q45" s="136" t="str">
        <f>IF(tbl_dmi_isin[[#This Row],[Index]]&gt;$A$2,"",INDEX(美元债一级!$A$2:$BO$32,tbl_dmi_isin[[#This Row],[Index]]+1,MATCH(Q$2,美元债一级!$2:$2,0)))</f>
        <v/>
      </c>
      <c r="R45" s="136" t="str">
        <f>IF(tbl_dmi_isin[[#This Row],[Index]]&gt;$A$2,"",IF(TEXT(INDEX(Corp_value!$A$1:$EC$2998,MATCH(tbl_dmi_isin[[#This Row],[ISIN]],Corp_value!$B:$B,0),MATCH(R$2,Corp_value!$1:$1,0)),"yyyy/mm/dd")="--","",TEXT(INDEX(Corp_value!$A$1:$EC$2998,MATCH(tbl_dmi_isin[[#This Row],[ISIN]],Corp_value!$B:$B,0),MATCH(R$2,Corp_value!$1:$1,0)),"yyyy/mm/dd")))</f>
        <v/>
      </c>
      <c r="S45" s="122" t="str">
        <f>IF(tbl_dmi_isin[[#This Row],[Index]]&gt;$A$2,"",INDEX(Corp_value!$A$1:$EC$2998,MATCH(tbl_dmi_isin[[#This Row],[ISIN]],Corp_value!$B:$B,0),MATCH(S$2,Corp_value!$1:$1,0)))</f>
        <v/>
      </c>
      <c r="T45" s="122" t="str">
        <f>IF(tbl_dmi_isin[[#This Row],[Index]]&gt;$A$2,"",INDEX(美元债一级!$A$2:$BO$32,tbl_dmi_isin[[#This Row],[Index]]+1,MATCH(T$2,美元债一级!$2:$2,0)))</f>
        <v/>
      </c>
      <c r="U45" s="122" t="str">
        <f>IF(tbl_dmi_isin[[#This Row],[Index]]&gt;$A$2,"",IF(INDEX(Corp_value!$A$1:$EC$2998,MATCH(tbl_dmi_isin[[#This Row],[ISIN]],Corp_value!$B:$B,0),MATCH(U$2,Corp_value!$1:$1,0))="--","",INDEX(Corp_value!$A$1:$EC$2998,MATCH(tbl_dmi_isin[[#This Row],[ISIN]],Corp_value!$B:$B,0),MATCH(U$2,Corp_value!$1:$1,0))))</f>
        <v/>
      </c>
      <c r="V45" s="132" t="str">
        <f>IF(tbl_dmi_isin[[#This Row],[Index]]&gt;$A$2,"",INDEX(美元债一级!$A$2:$BO$32,tbl_dmi_isin[[#This Row],[Index]]+1,MATCH(V$2,美元债一级!$2:$2,0)))</f>
        <v/>
      </c>
      <c r="W45" s="140" t="str">
        <f>IF(tbl_dmi_isin[[#This Row],[Index]]&gt;$A$2,"",INDEX(Corp_value!$A$1:$EC$2998,MATCH(tbl_dmi_isin[[#This Row],[ISIN]],Corp_value!$B:$B,0),MATCH(W$2,Corp_value!$1:$1,0)))</f>
        <v/>
      </c>
      <c r="X45" s="140" t="str">
        <f>IF(tbl_dmi_isin[[#This Row],[Index]]&gt;$A$2,"",INDEX(Corp_value!$A$1:$EC$2998,MATCH(tbl_dmi_isin[[#This Row],[ISIN]],Corp_value!$B:$B,0),MATCH(X$2,Corp_value!$1:$1,0)))</f>
        <v/>
      </c>
      <c r="Y45" s="142" t="str">
        <f>IF(tbl_dmi_isin[[#This Row],[Index]]&gt;$A$2,"",INDEX(Corp_value!$A$1:$EC$2998,MATCH(tbl_dmi_isin[[#This Row],[ISIN]],Corp_value!$B:$B,0),MATCH(Y$2,Corp_value!$1:$1,0)))</f>
        <v/>
      </c>
      <c r="Z45" s="142" t="str">
        <f>IF(tbl_dmi_isin[[#This Row],[Index]]&gt;$A$2,"",INDEX(Corp_value!$A$1:$EC$2998,MATCH(tbl_dmi_isin[[#This Row],[ISIN]],Corp_value!$B:$B,0),MATCH(Z$2,Corp_value!$1:$1,0)))</f>
        <v/>
      </c>
      <c r="AB45" s="118"/>
    </row>
    <row r="46" spans="1:28">
      <c r="A46" s="10">
        <v>43</v>
      </c>
      <c r="B46" s="78" t="str">
        <f>IF(tbl_dmi_isin[[#This Row],[Index]]&gt;$A$2,"",TEXT(INDEX(美元债一级!$A$2:$BO$32,tbl_dmi_isin[[#This Row],[Index]]+1,MATCH(B$2,美元债一级!$2:$2,0)),"yyyy/mm/dd"))</f>
        <v/>
      </c>
      <c r="C46" s="10" t="str">
        <f>IF(tbl_dmi_isin[[#This Row],[Index]]&gt;$A$2,"",INDEX(美元债一级!$A$2:$BO$32,tbl_dmi_isin[[#This Row],[Index]]+1,MATCH(C$2,美元债一级!$2:$2,0)))</f>
        <v/>
      </c>
      <c r="D46" s="10" t="str">
        <f>IF(tbl_dmi_isin[[#This Row],[Index]]&gt;$A$2,"",INDEX(美元债一级!$A$2:$BO$32,tbl_dmi_isin[[#This Row],[Index]]+1,MATCH(D$2,美元债一级!$2:$2,0)))</f>
        <v/>
      </c>
      <c r="E46" s="10" t="str">
        <f>TEXT(tbl_dmi_isin[[#This Row],[定价日]],"YYMMDD")&amp;tbl_dmi_isin[[#This Row],[ISIN]]</f>
        <v/>
      </c>
      <c r="F46" s="104"/>
      <c r="G46" s="19" t="str">
        <f>IF(tbl_dmi_isin[[#This Row],[Index]]&gt;$A$2,"",INDEX(Corp_value!$A$1:$EC$2998,MATCH(tbl_dmi_isin[[#This Row],[ISIN]],Corp_value!$B:$B,0),MATCH(G$2,Corp_value!$1:$1,0)))</f>
        <v/>
      </c>
      <c r="H46" s="20" t="str">
        <f>IF(tbl_dmi_isin[[#This Row],[Index]]&gt;$A$2,"",INDEX(Corp_value!$A$1:$EC$2998,MATCH(tbl_dmi_isin[[#This Row],[ISIN]],Corp_value!$B:$B,0),MATCH(H$2,Corp_value!$1:$1,0)))</f>
        <v/>
      </c>
      <c r="I46" s="20" t="str">
        <f>IF(tbl_dmi_isin[[#This Row],[Index]]&gt;$A$2,"",IF(INDEX(Corp_value!$A$1:$EC$2998,MATCH(tbl_dmi_isin[[#This Row],[ISIN]],Corp_value!$B:$B,0),MATCH(I$2,Corp_value!$1:$1,0))="--","",INDEX(Corp_value!$A$1:$EC$2998,MATCH(tbl_dmi_isin[[#This Row],[ISIN]],Corp_value!$B:$B,0),MATCH(I$2,Corp_value!$1:$1,0))))</f>
        <v/>
      </c>
      <c r="J46" s="19" t="str">
        <f>IF(tbl_dmi_isin[[#This Row],[Index]]&gt;$A$2,"",INDEX(Corp_value!$A$1:$EC$2998,MATCH(tbl_dmi_isin[[#This Row],[ISIN]],Corp_value!$B:$B,0),MATCH(J$2,Corp_value!$1:$1,0)))</f>
        <v/>
      </c>
      <c r="K46" s="19" t="str">
        <f>IF(tbl_dmi_isin[[#This Row],[Index]]&gt;$A$2,"",INDEX(Corp_value!$A$1:$EC$2998,MATCH(tbl_dmi_isin[[#This Row],[ISIN]],Corp_value!$B:$B,0),MATCH(K$2,Corp_value!$1:$1,0)))</f>
        <v/>
      </c>
      <c r="L46" s="19" t="str">
        <f>IF(tbl_dmi_isin[[#This Row],[Index]]&gt;$A$2,"",IF(INDEX(Corp_value!$A$1:$EC$2998,MATCH(tbl_dmi_isin[[#This Row],[ISIN]],Corp_value!$B:$B,0),MATCH(L$2,Corp_value!$1:$1,0))="--","",INDEX(Corp_value!$A$1:$EC$2998,MATCH(tbl_dmi_isin[[#This Row],[ISIN]],Corp_value!$B:$B,0),MATCH(L$2,Corp_value!$1:$1,0))))</f>
        <v/>
      </c>
      <c r="M46" s="122" t="str">
        <f>IF(tbl_dmi_isin[[#This Row],[Index]]&gt;$A$2,"",INDEX(Corp_value!$A$1:$EC$2998,MATCH(tbl_dmi_isin[[#This Row],[ISIN]],Corp_value!$B:$B,0),MATCH(M$2,Corp_value!$1:$1,0)))</f>
        <v/>
      </c>
      <c r="N46" s="122" t="str">
        <f>IF(tbl_dmi_isin[[#This Row],[Index]]&gt;$A$2,"",IF(INDEX(Corp_value!$A$1:$EC$2998,MATCH(tbl_dmi_isin[[#This Row],[ISIN]],Corp_value!$B:$B,0),MATCH(N$2,Corp_value!$1:$1,0))="--","",INDEX(Corp_value!$A$1:$EC$2998,MATCH(tbl_dmi_isin[[#This Row],[ISIN]],Corp_value!$B:$B,0),MATCH(N$2,Corp_value!$1:$1,0))))</f>
        <v/>
      </c>
      <c r="O46" s="122" t="str">
        <f>IF(tbl_dmi_isin[[#This Row],[Index]]&gt;$A$2,"",INDEX(Corp_value!$A$1:$EC$2998,MATCH(tbl_dmi_isin[[#This Row],[ISIN]],Corp_value!$B:$B,0),MATCH(O$2,Corp_value!$1:$1,0)))</f>
        <v/>
      </c>
      <c r="P46" s="136" t="str">
        <f>IF(tbl_dmi_isin[[#This Row],[Index]]&gt;$A$2,"",TEXT(INDEX(Corp_value!$A$1:$EC$2998,MATCH(tbl_dmi_isin[[#This Row],[ISIN]],Corp_value!$B:$B,0),MATCH(P$2,Corp_value!$1:$1,0)),"yyyy/mm/dd"))</f>
        <v/>
      </c>
      <c r="Q46" s="136" t="str">
        <f>IF(tbl_dmi_isin[[#This Row],[Index]]&gt;$A$2,"",INDEX(美元债一级!$A$2:$BO$32,tbl_dmi_isin[[#This Row],[Index]]+1,MATCH(Q$2,美元债一级!$2:$2,0)))</f>
        <v/>
      </c>
      <c r="R46" s="136" t="str">
        <f>IF(tbl_dmi_isin[[#This Row],[Index]]&gt;$A$2,"",IF(TEXT(INDEX(Corp_value!$A$1:$EC$2998,MATCH(tbl_dmi_isin[[#This Row],[ISIN]],Corp_value!$B:$B,0),MATCH(R$2,Corp_value!$1:$1,0)),"yyyy/mm/dd")="--","",TEXT(INDEX(Corp_value!$A$1:$EC$2998,MATCH(tbl_dmi_isin[[#This Row],[ISIN]],Corp_value!$B:$B,0),MATCH(R$2,Corp_value!$1:$1,0)),"yyyy/mm/dd")))</f>
        <v/>
      </c>
      <c r="S46" s="122" t="str">
        <f>IF(tbl_dmi_isin[[#This Row],[Index]]&gt;$A$2,"",INDEX(Corp_value!$A$1:$EC$2998,MATCH(tbl_dmi_isin[[#This Row],[ISIN]],Corp_value!$B:$B,0),MATCH(S$2,Corp_value!$1:$1,0)))</f>
        <v/>
      </c>
      <c r="T46" s="122" t="str">
        <f>IF(tbl_dmi_isin[[#This Row],[Index]]&gt;$A$2,"",INDEX(美元债一级!$A$2:$BO$32,tbl_dmi_isin[[#This Row],[Index]]+1,MATCH(T$2,美元债一级!$2:$2,0)))</f>
        <v/>
      </c>
      <c r="U46" s="122" t="str">
        <f>IF(tbl_dmi_isin[[#This Row],[Index]]&gt;$A$2,"",IF(INDEX(Corp_value!$A$1:$EC$2998,MATCH(tbl_dmi_isin[[#This Row],[ISIN]],Corp_value!$B:$B,0),MATCH(U$2,Corp_value!$1:$1,0))="--","",INDEX(Corp_value!$A$1:$EC$2998,MATCH(tbl_dmi_isin[[#This Row],[ISIN]],Corp_value!$B:$B,0),MATCH(U$2,Corp_value!$1:$1,0))))</f>
        <v/>
      </c>
      <c r="V46" s="132" t="str">
        <f>IF(tbl_dmi_isin[[#This Row],[Index]]&gt;$A$2,"",INDEX(美元债一级!$A$2:$BO$32,tbl_dmi_isin[[#This Row],[Index]]+1,MATCH(V$2,美元债一级!$2:$2,0)))</f>
        <v/>
      </c>
      <c r="W46" s="140" t="str">
        <f>IF(tbl_dmi_isin[[#This Row],[Index]]&gt;$A$2,"",INDEX(Corp_value!$A$1:$EC$2998,MATCH(tbl_dmi_isin[[#This Row],[ISIN]],Corp_value!$B:$B,0),MATCH(W$2,Corp_value!$1:$1,0)))</f>
        <v/>
      </c>
      <c r="X46" s="140" t="str">
        <f>IF(tbl_dmi_isin[[#This Row],[Index]]&gt;$A$2,"",INDEX(Corp_value!$A$1:$EC$2998,MATCH(tbl_dmi_isin[[#This Row],[ISIN]],Corp_value!$B:$B,0),MATCH(X$2,Corp_value!$1:$1,0)))</f>
        <v/>
      </c>
      <c r="Y46" s="142" t="str">
        <f>IF(tbl_dmi_isin[[#This Row],[Index]]&gt;$A$2,"",INDEX(Corp_value!$A$1:$EC$2998,MATCH(tbl_dmi_isin[[#This Row],[ISIN]],Corp_value!$B:$B,0),MATCH(Y$2,Corp_value!$1:$1,0)))</f>
        <v/>
      </c>
      <c r="Z46" s="142" t="str">
        <f>IF(tbl_dmi_isin[[#This Row],[Index]]&gt;$A$2,"",INDEX(Corp_value!$A$1:$EC$2998,MATCH(tbl_dmi_isin[[#This Row],[ISIN]],Corp_value!$B:$B,0),MATCH(Z$2,Corp_value!$1:$1,0)))</f>
        <v/>
      </c>
      <c r="AB46" s="118"/>
    </row>
    <row r="47" spans="1:28">
      <c r="A47" s="10">
        <v>44</v>
      </c>
      <c r="B47" s="78" t="str">
        <f>IF(tbl_dmi_isin[[#This Row],[Index]]&gt;$A$2,"",TEXT(INDEX(美元债一级!$A$2:$BO$32,tbl_dmi_isin[[#This Row],[Index]]+1,MATCH(B$2,美元债一级!$2:$2,0)),"yyyy/mm/dd"))</f>
        <v/>
      </c>
      <c r="C47" s="10" t="str">
        <f>IF(tbl_dmi_isin[[#This Row],[Index]]&gt;$A$2,"",INDEX(美元债一级!$A$2:$BO$32,tbl_dmi_isin[[#This Row],[Index]]+1,MATCH(C$2,美元债一级!$2:$2,0)))</f>
        <v/>
      </c>
      <c r="D47" s="10" t="str">
        <f>IF(tbl_dmi_isin[[#This Row],[Index]]&gt;$A$2,"",INDEX(美元债一级!$A$2:$BO$32,tbl_dmi_isin[[#This Row],[Index]]+1,MATCH(D$2,美元债一级!$2:$2,0)))</f>
        <v/>
      </c>
      <c r="E47" s="10" t="str">
        <f>TEXT(tbl_dmi_isin[[#This Row],[定价日]],"YYMMDD")&amp;tbl_dmi_isin[[#This Row],[ISIN]]</f>
        <v/>
      </c>
      <c r="F47" s="104"/>
      <c r="G47" s="19" t="str">
        <f>IF(tbl_dmi_isin[[#This Row],[Index]]&gt;$A$2,"",INDEX(Corp_value!$A$1:$EC$2998,MATCH(tbl_dmi_isin[[#This Row],[ISIN]],Corp_value!$B:$B,0),MATCH(G$2,Corp_value!$1:$1,0)))</f>
        <v/>
      </c>
      <c r="H47" s="20" t="str">
        <f>IF(tbl_dmi_isin[[#This Row],[Index]]&gt;$A$2,"",INDEX(Corp_value!$A$1:$EC$2998,MATCH(tbl_dmi_isin[[#This Row],[ISIN]],Corp_value!$B:$B,0),MATCH(H$2,Corp_value!$1:$1,0)))</f>
        <v/>
      </c>
      <c r="I47" s="20" t="str">
        <f>IF(tbl_dmi_isin[[#This Row],[Index]]&gt;$A$2,"",IF(INDEX(Corp_value!$A$1:$EC$2998,MATCH(tbl_dmi_isin[[#This Row],[ISIN]],Corp_value!$B:$B,0),MATCH(I$2,Corp_value!$1:$1,0))="--","",INDEX(Corp_value!$A$1:$EC$2998,MATCH(tbl_dmi_isin[[#This Row],[ISIN]],Corp_value!$B:$B,0),MATCH(I$2,Corp_value!$1:$1,0))))</f>
        <v/>
      </c>
      <c r="J47" s="19" t="str">
        <f>IF(tbl_dmi_isin[[#This Row],[Index]]&gt;$A$2,"",INDEX(Corp_value!$A$1:$EC$2998,MATCH(tbl_dmi_isin[[#This Row],[ISIN]],Corp_value!$B:$B,0),MATCH(J$2,Corp_value!$1:$1,0)))</f>
        <v/>
      </c>
      <c r="K47" s="19" t="str">
        <f>IF(tbl_dmi_isin[[#This Row],[Index]]&gt;$A$2,"",INDEX(Corp_value!$A$1:$EC$2998,MATCH(tbl_dmi_isin[[#This Row],[ISIN]],Corp_value!$B:$B,0),MATCH(K$2,Corp_value!$1:$1,0)))</f>
        <v/>
      </c>
      <c r="L47" s="19" t="str">
        <f>IF(tbl_dmi_isin[[#This Row],[Index]]&gt;$A$2,"",IF(INDEX(Corp_value!$A$1:$EC$2998,MATCH(tbl_dmi_isin[[#This Row],[ISIN]],Corp_value!$B:$B,0),MATCH(L$2,Corp_value!$1:$1,0))="--","",INDEX(Corp_value!$A$1:$EC$2998,MATCH(tbl_dmi_isin[[#This Row],[ISIN]],Corp_value!$B:$B,0),MATCH(L$2,Corp_value!$1:$1,0))))</f>
        <v/>
      </c>
      <c r="M47" s="122" t="str">
        <f>IF(tbl_dmi_isin[[#This Row],[Index]]&gt;$A$2,"",INDEX(Corp_value!$A$1:$EC$2998,MATCH(tbl_dmi_isin[[#This Row],[ISIN]],Corp_value!$B:$B,0),MATCH(M$2,Corp_value!$1:$1,0)))</f>
        <v/>
      </c>
      <c r="N47" s="122" t="str">
        <f>IF(tbl_dmi_isin[[#This Row],[Index]]&gt;$A$2,"",IF(INDEX(Corp_value!$A$1:$EC$2998,MATCH(tbl_dmi_isin[[#This Row],[ISIN]],Corp_value!$B:$B,0),MATCH(N$2,Corp_value!$1:$1,0))="--","",INDEX(Corp_value!$A$1:$EC$2998,MATCH(tbl_dmi_isin[[#This Row],[ISIN]],Corp_value!$B:$B,0),MATCH(N$2,Corp_value!$1:$1,0))))</f>
        <v/>
      </c>
      <c r="O47" s="122" t="str">
        <f>IF(tbl_dmi_isin[[#This Row],[Index]]&gt;$A$2,"",INDEX(Corp_value!$A$1:$EC$2998,MATCH(tbl_dmi_isin[[#This Row],[ISIN]],Corp_value!$B:$B,0),MATCH(O$2,Corp_value!$1:$1,0)))</f>
        <v/>
      </c>
      <c r="P47" s="136" t="str">
        <f>IF(tbl_dmi_isin[[#This Row],[Index]]&gt;$A$2,"",TEXT(INDEX(Corp_value!$A$1:$EC$2998,MATCH(tbl_dmi_isin[[#This Row],[ISIN]],Corp_value!$B:$B,0),MATCH(P$2,Corp_value!$1:$1,0)),"yyyy/mm/dd"))</f>
        <v/>
      </c>
      <c r="Q47" s="136" t="str">
        <f>IF(tbl_dmi_isin[[#This Row],[Index]]&gt;$A$2,"",INDEX(美元债一级!$A$2:$BO$32,tbl_dmi_isin[[#This Row],[Index]]+1,MATCH(Q$2,美元债一级!$2:$2,0)))</f>
        <v/>
      </c>
      <c r="R47" s="136" t="str">
        <f>IF(tbl_dmi_isin[[#This Row],[Index]]&gt;$A$2,"",IF(TEXT(INDEX(Corp_value!$A$1:$EC$2998,MATCH(tbl_dmi_isin[[#This Row],[ISIN]],Corp_value!$B:$B,0),MATCH(R$2,Corp_value!$1:$1,0)),"yyyy/mm/dd")="--","",TEXT(INDEX(Corp_value!$A$1:$EC$2998,MATCH(tbl_dmi_isin[[#This Row],[ISIN]],Corp_value!$B:$B,0),MATCH(R$2,Corp_value!$1:$1,0)),"yyyy/mm/dd")))</f>
        <v/>
      </c>
      <c r="S47" s="122" t="str">
        <f>IF(tbl_dmi_isin[[#This Row],[Index]]&gt;$A$2,"",INDEX(Corp_value!$A$1:$EC$2998,MATCH(tbl_dmi_isin[[#This Row],[ISIN]],Corp_value!$B:$B,0),MATCH(S$2,Corp_value!$1:$1,0)))</f>
        <v/>
      </c>
      <c r="T47" s="122" t="str">
        <f>IF(tbl_dmi_isin[[#This Row],[Index]]&gt;$A$2,"",INDEX(美元债一级!$A$2:$BO$32,tbl_dmi_isin[[#This Row],[Index]]+1,MATCH(T$2,美元债一级!$2:$2,0)))</f>
        <v/>
      </c>
      <c r="U47" s="122" t="str">
        <f>IF(tbl_dmi_isin[[#This Row],[Index]]&gt;$A$2,"",IF(INDEX(Corp_value!$A$1:$EC$2998,MATCH(tbl_dmi_isin[[#This Row],[ISIN]],Corp_value!$B:$B,0),MATCH(U$2,Corp_value!$1:$1,0))="--","",INDEX(Corp_value!$A$1:$EC$2998,MATCH(tbl_dmi_isin[[#This Row],[ISIN]],Corp_value!$B:$B,0),MATCH(U$2,Corp_value!$1:$1,0))))</f>
        <v/>
      </c>
      <c r="V47" s="132" t="str">
        <f>IF(tbl_dmi_isin[[#This Row],[Index]]&gt;$A$2,"",INDEX(美元债一级!$A$2:$BO$32,tbl_dmi_isin[[#This Row],[Index]]+1,MATCH(V$2,美元债一级!$2:$2,0)))</f>
        <v/>
      </c>
      <c r="W47" s="140" t="str">
        <f>IF(tbl_dmi_isin[[#This Row],[Index]]&gt;$A$2,"",INDEX(Corp_value!$A$1:$EC$2998,MATCH(tbl_dmi_isin[[#This Row],[ISIN]],Corp_value!$B:$B,0),MATCH(W$2,Corp_value!$1:$1,0)))</f>
        <v/>
      </c>
      <c r="X47" s="140" t="str">
        <f>IF(tbl_dmi_isin[[#This Row],[Index]]&gt;$A$2,"",INDEX(Corp_value!$A$1:$EC$2998,MATCH(tbl_dmi_isin[[#This Row],[ISIN]],Corp_value!$B:$B,0),MATCH(X$2,Corp_value!$1:$1,0)))</f>
        <v/>
      </c>
      <c r="Y47" s="142" t="str">
        <f>IF(tbl_dmi_isin[[#This Row],[Index]]&gt;$A$2,"",INDEX(Corp_value!$A$1:$EC$2998,MATCH(tbl_dmi_isin[[#This Row],[ISIN]],Corp_value!$B:$B,0),MATCH(Y$2,Corp_value!$1:$1,0)))</f>
        <v/>
      </c>
      <c r="Z47" s="142" t="str">
        <f>IF(tbl_dmi_isin[[#This Row],[Index]]&gt;$A$2,"",INDEX(Corp_value!$A$1:$EC$2998,MATCH(tbl_dmi_isin[[#This Row],[ISIN]],Corp_value!$B:$B,0),MATCH(Z$2,Corp_value!$1:$1,0)))</f>
        <v/>
      </c>
      <c r="AB47" s="118"/>
    </row>
    <row r="48" spans="1:28">
      <c r="A48" s="10">
        <v>45</v>
      </c>
      <c r="B48" s="78" t="str">
        <f>IF(tbl_dmi_isin[[#This Row],[Index]]&gt;$A$2,"",TEXT(INDEX(美元债一级!$A$2:$BO$32,tbl_dmi_isin[[#This Row],[Index]]+1,MATCH(B$2,美元债一级!$2:$2,0)),"yyyy/mm/dd"))</f>
        <v/>
      </c>
      <c r="C48" s="10" t="str">
        <f>IF(tbl_dmi_isin[[#This Row],[Index]]&gt;$A$2,"",INDEX(美元债一级!$A$2:$BO$32,tbl_dmi_isin[[#This Row],[Index]]+1,MATCH(C$2,美元债一级!$2:$2,0)))</f>
        <v/>
      </c>
      <c r="D48" s="10" t="str">
        <f>IF(tbl_dmi_isin[[#This Row],[Index]]&gt;$A$2,"",INDEX(美元债一级!$A$2:$BO$32,tbl_dmi_isin[[#This Row],[Index]]+1,MATCH(D$2,美元债一级!$2:$2,0)))</f>
        <v/>
      </c>
      <c r="E48" s="10" t="str">
        <f>TEXT(tbl_dmi_isin[[#This Row],[定价日]],"YYMMDD")&amp;tbl_dmi_isin[[#This Row],[ISIN]]</f>
        <v/>
      </c>
      <c r="F48" s="104"/>
      <c r="G48" s="19" t="str">
        <f>IF(tbl_dmi_isin[[#This Row],[Index]]&gt;$A$2,"",INDEX(Corp_value!$A$1:$EC$2998,MATCH(tbl_dmi_isin[[#This Row],[ISIN]],Corp_value!$B:$B,0),MATCH(G$2,Corp_value!$1:$1,0)))</f>
        <v/>
      </c>
      <c r="H48" s="20" t="str">
        <f>IF(tbl_dmi_isin[[#This Row],[Index]]&gt;$A$2,"",INDEX(Corp_value!$A$1:$EC$2998,MATCH(tbl_dmi_isin[[#This Row],[ISIN]],Corp_value!$B:$B,0),MATCH(H$2,Corp_value!$1:$1,0)))</f>
        <v/>
      </c>
      <c r="I48" s="20" t="str">
        <f>IF(tbl_dmi_isin[[#This Row],[Index]]&gt;$A$2,"",IF(INDEX(Corp_value!$A$1:$EC$2998,MATCH(tbl_dmi_isin[[#This Row],[ISIN]],Corp_value!$B:$B,0),MATCH(I$2,Corp_value!$1:$1,0))="--","",INDEX(Corp_value!$A$1:$EC$2998,MATCH(tbl_dmi_isin[[#This Row],[ISIN]],Corp_value!$B:$B,0),MATCH(I$2,Corp_value!$1:$1,0))))</f>
        <v/>
      </c>
      <c r="J48" s="19" t="str">
        <f>IF(tbl_dmi_isin[[#This Row],[Index]]&gt;$A$2,"",INDEX(Corp_value!$A$1:$EC$2998,MATCH(tbl_dmi_isin[[#This Row],[ISIN]],Corp_value!$B:$B,0),MATCH(J$2,Corp_value!$1:$1,0)))</f>
        <v/>
      </c>
      <c r="K48" s="19" t="str">
        <f>IF(tbl_dmi_isin[[#This Row],[Index]]&gt;$A$2,"",INDEX(Corp_value!$A$1:$EC$2998,MATCH(tbl_dmi_isin[[#This Row],[ISIN]],Corp_value!$B:$B,0),MATCH(K$2,Corp_value!$1:$1,0)))</f>
        <v/>
      </c>
      <c r="L48" s="19" t="str">
        <f>IF(tbl_dmi_isin[[#This Row],[Index]]&gt;$A$2,"",IF(INDEX(Corp_value!$A$1:$EC$2998,MATCH(tbl_dmi_isin[[#This Row],[ISIN]],Corp_value!$B:$B,0),MATCH(L$2,Corp_value!$1:$1,0))="--","",INDEX(Corp_value!$A$1:$EC$2998,MATCH(tbl_dmi_isin[[#This Row],[ISIN]],Corp_value!$B:$B,0),MATCH(L$2,Corp_value!$1:$1,0))))</f>
        <v/>
      </c>
      <c r="M48" s="122" t="str">
        <f>IF(tbl_dmi_isin[[#This Row],[Index]]&gt;$A$2,"",INDEX(Corp_value!$A$1:$EC$2998,MATCH(tbl_dmi_isin[[#This Row],[ISIN]],Corp_value!$B:$B,0),MATCH(M$2,Corp_value!$1:$1,0)))</f>
        <v/>
      </c>
      <c r="N48" s="122" t="str">
        <f>IF(tbl_dmi_isin[[#This Row],[Index]]&gt;$A$2,"",IF(INDEX(Corp_value!$A$1:$EC$2998,MATCH(tbl_dmi_isin[[#This Row],[ISIN]],Corp_value!$B:$B,0),MATCH(N$2,Corp_value!$1:$1,0))="--","",INDEX(Corp_value!$A$1:$EC$2998,MATCH(tbl_dmi_isin[[#This Row],[ISIN]],Corp_value!$B:$B,0),MATCH(N$2,Corp_value!$1:$1,0))))</f>
        <v/>
      </c>
      <c r="O48" s="122" t="str">
        <f>IF(tbl_dmi_isin[[#This Row],[Index]]&gt;$A$2,"",INDEX(Corp_value!$A$1:$EC$2998,MATCH(tbl_dmi_isin[[#This Row],[ISIN]],Corp_value!$B:$B,0),MATCH(O$2,Corp_value!$1:$1,0)))</f>
        <v/>
      </c>
      <c r="P48" s="136" t="str">
        <f>IF(tbl_dmi_isin[[#This Row],[Index]]&gt;$A$2,"",TEXT(INDEX(Corp_value!$A$1:$EC$2998,MATCH(tbl_dmi_isin[[#This Row],[ISIN]],Corp_value!$B:$B,0),MATCH(P$2,Corp_value!$1:$1,0)),"yyyy/mm/dd"))</f>
        <v/>
      </c>
      <c r="Q48" s="136" t="str">
        <f>IF(tbl_dmi_isin[[#This Row],[Index]]&gt;$A$2,"",INDEX(美元债一级!$A$2:$BO$32,tbl_dmi_isin[[#This Row],[Index]]+1,MATCH(Q$2,美元债一级!$2:$2,0)))</f>
        <v/>
      </c>
      <c r="R48" s="136" t="str">
        <f>IF(tbl_dmi_isin[[#This Row],[Index]]&gt;$A$2,"",IF(TEXT(INDEX(Corp_value!$A$1:$EC$2998,MATCH(tbl_dmi_isin[[#This Row],[ISIN]],Corp_value!$B:$B,0),MATCH(R$2,Corp_value!$1:$1,0)),"yyyy/mm/dd")="--","",TEXT(INDEX(Corp_value!$A$1:$EC$2998,MATCH(tbl_dmi_isin[[#This Row],[ISIN]],Corp_value!$B:$B,0),MATCH(R$2,Corp_value!$1:$1,0)),"yyyy/mm/dd")))</f>
        <v/>
      </c>
      <c r="S48" s="122" t="str">
        <f>IF(tbl_dmi_isin[[#This Row],[Index]]&gt;$A$2,"",INDEX(Corp_value!$A$1:$EC$2998,MATCH(tbl_dmi_isin[[#This Row],[ISIN]],Corp_value!$B:$B,0),MATCH(S$2,Corp_value!$1:$1,0)))</f>
        <v/>
      </c>
      <c r="T48" s="122" t="str">
        <f>IF(tbl_dmi_isin[[#This Row],[Index]]&gt;$A$2,"",INDEX(美元债一级!$A$2:$BO$32,tbl_dmi_isin[[#This Row],[Index]]+1,MATCH(T$2,美元债一级!$2:$2,0)))</f>
        <v/>
      </c>
      <c r="U48" s="122" t="str">
        <f>IF(tbl_dmi_isin[[#This Row],[Index]]&gt;$A$2,"",IF(INDEX(Corp_value!$A$1:$EC$2998,MATCH(tbl_dmi_isin[[#This Row],[ISIN]],Corp_value!$B:$B,0),MATCH(U$2,Corp_value!$1:$1,0))="--","",INDEX(Corp_value!$A$1:$EC$2998,MATCH(tbl_dmi_isin[[#This Row],[ISIN]],Corp_value!$B:$B,0),MATCH(U$2,Corp_value!$1:$1,0))))</f>
        <v/>
      </c>
      <c r="V48" s="132" t="str">
        <f>IF(tbl_dmi_isin[[#This Row],[Index]]&gt;$A$2,"",INDEX(美元债一级!$A$2:$BO$32,tbl_dmi_isin[[#This Row],[Index]]+1,MATCH(V$2,美元债一级!$2:$2,0)))</f>
        <v/>
      </c>
      <c r="W48" s="140" t="str">
        <f>IF(tbl_dmi_isin[[#This Row],[Index]]&gt;$A$2,"",INDEX(Corp_value!$A$1:$EC$2998,MATCH(tbl_dmi_isin[[#This Row],[ISIN]],Corp_value!$B:$B,0),MATCH(W$2,Corp_value!$1:$1,0)))</f>
        <v/>
      </c>
      <c r="X48" s="140" t="str">
        <f>IF(tbl_dmi_isin[[#This Row],[Index]]&gt;$A$2,"",INDEX(Corp_value!$A$1:$EC$2998,MATCH(tbl_dmi_isin[[#This Row],[ISIN]],Corp_value!$B:$B,0),MATCH(X$2,Corp_value!$1:$1,0)))</f>
        <v/>
      </c>
      <c r="Y48" s="142" t="str">
        <f>IF(tbl_dmi_isin[[#This Row],[Index]]&gt;$A$2,"",INDEX(Corp_value!$A$1:$EC$2998,MATCH(tbl_dmi_isin[[#This Row],[ISIN]],Corp_value!$B:$B,0),MATCH(Y$2,Corp_value!$1:$1,0)))</f>
        <v/>
      </c>
      <c r="Z48" s="142" t="str">
        <f>IF(tbl_dmi_isin[[#This Row],[Index]]&gt;$A$2,"",INDEX(Corp_value!$A$1:$EC$2998,MATCH(tbl_dmi_isin[[#This Row],[ISIN]],Corp_value!$B:$B,0),MATCH(Z$2,Corp_value!$1:$1,0)))</f>
        <v/>
      </c>
      <c r="AB48" s="118"/>
    </row>
    <row r="49" spans="1:28">
      <c r="A49" s="10">
        <v>46</v>
      </c>
      <c r="B49" s="78" t="str">
        <f>IF(tbl_dmi_isin[[#This Row],[Index]]&gt;$A$2,"",TEXT(INDEX(美元债一级!$A$2:$BO$32,tbl_dmi_isin[[#This Row],[Index]]+1,MATCH(B$2,美元债一级!$2:$2,0)),"yyyy/mm/dd"))</f>
        <v/>
      </c>
      <c r="C49" s="10" t="str">
        <f>IF(tbl_dmi_isin[[#This Row],[Index]]&gt;$A$2,"",INDEX(美元债一级!$A$2:$BO$32,tbl_dmi_isin[[#This Row],[Index]]+1,MATCH(C$2,美元债一级!$2:$2,0)))</f>
        <v/>
      </c>
      <c r="D49" s="10" t="str">
        <f>IF(tbl_dmi_isin[[#This Row],[Index]]&gt;$A$2,"",INDEX(美元债一级!$A$2:$BO$32,tbl_dmi_isin[[#This Row],[Index]]+1,MATCH(D$2,美元债一级!$2:$2,0)))</f>
        <v/>
      </c>
      <c r="E49" s="10" t="str">
        <f>TEXT(tbl_dmi_isin[[#This Row],[定价日]],"YYMMDD")&amp;tbl_dmi_isin[[#This Row],[ISIN]]</f>
        <v/>
      </c>
      <c r="F49" s="104"/>
      <c r="G49" s="19" t="str">
        <f>IF(tbl_dmi_isin[[#This Row],[Index]]&gt;$A$2,"",INDEX(Corp_value!$A$1:$EC$2998,MATCH(tbl_dmi_isin[[#This Row],[ISIN]],Corp_value!$B:$B,0),MATCH(G$2,Corp_value!$1:$1,0)))</f>
        <v/>
      </c>
      <c r="H49" s="20" t="str">
        <f>IF(tbl_dmi_isin[[#This Row],[Index]]&gt;$A$2,"",INDEX(Corp_value!$A$1:$EC$2998,MATCH(tbl_dmi_isin[[#This Row],[ISIN]],Corp_value!$B:$B,0),MATCH(H$2,Corp_value!$1:$1,0)))</f>
        <v/>
      </c>
      <c r="I49" s="20" t="str">
        <f>IF(tbl_dmi_isin[[#This Row],[Index]]&gt;$A$2,"",IF(INDEX(Corp_value!$A$1:$EC$2998,MATCH(tbl_dmi_isin[[#This Row],[ISIN]],Corp_value!$B:$B,0),MATCH(I$2,Corp_value!$1:$1,0))="--","",INDEX(Corp_value!$A$1:$EC$2998,MATCH(tbl_dmi_isin[[#This Row],[ISIN]],Corp_value!$B:$B,0),MATCH(I$2,Corp_value!$1:$1,0))))</f>
        <v/>
      </c>
      <c r="J49" s="19" t="str">
        <f>IF(tbl_dmi_isin[[#This Row],[Index]]&gt;$A$2,"",INDEX(Corp_value!$A$1:$EC$2998,MATCH(tbl_dmi_isin[[#This Row],[ISIN]],Corp_value!$B:$B,0),MATCH(J$2,Corp_value!$1:$1,0)))</f>
        <v/>
      </c>
      <c r="K49" s="19" t="str">
        <f>IF(tbl_dmi_isin[[#This Row],[Index]]&gt;$A$2,"",INDEX(Corp_value!$A$1:$EC$2998,MATCH(tbl_dmi_isin[[#This Row],[ISIN]],Corp_value!$B:$B,0),MATCH(K$2,Corp_value!$1:$1,0)))</f>
        <v/>
      </c>
      <c r="L49" s="19" t="str">
        <f>IF(tbl_dmi_isin[[#This Row],[Index]]&gt;$A$2,"",IF(INDEX(Corp_value!$A$1:$EC$2998,MATCH(tbl_dmi_isin[[#This Row],[ISIN]],Corp_value!$B:$B,0),MATCH(L$2,Corp_value!$1:$1,0))="--","",INDEX(Corp_value!$A$1:$EC$2998,MATCH(tbl_dmi_isin[[#This Row],[ISIN]],Corp_value!$B:$B,0),MATCH(L$2,Corp_value!$1:$1,0))))</f>
        <v/>
      </c>
      <c r="M49" s="122" t="str">
        <f>IF(tbl_dmi_isin[[#This Row],[Index]]&gt;$A$2,"",INDEX(Corp_value!$A$1:$EC$2998,MATCH(tbl_dmi_isin[[#This Row],[ISIN]],Corp_value!$B:$B,0),MATCH(M$2,Corp_value!$1:$1,0)))</f>
        <v/>
      </c>
      <c r="N49" s="122" t="str">
        <f>IF(tbl_dmi_isin[[#This Row],[Index]]&gt;$A$2,"",IF(INDEX(Corp_value!$A$1:$EC$2998,MATCH(tbl_dmi_isin[[#This Row],[ISIN]],Corp_value!$B:$B,0),MATCH(N$2,Corp_value!$1:$1,0))="--","",INDEX(Corp_value!$A$1:$EC$2998,MATCH(tbl_dmi_isin[[#This Row],[ISIN]],Corp_value!$B:$B,0),MATCH(N$2,Corp_value!$1:$1,0))))</f>
        <v/>
      </c>
      <c r="O49" s="122" t="str">
        <f>IF(tbl_dmi_isin[[#This Row],[Index]]&gt;$A$2,"",INDEX(Corp_value!$A$1:$EC$2998,MATCH(tbl_dmi_isin[[#This Row],[ISIN]],Corp_value!$B:$B,0),MATCH(O$2,Corp_value!$1:$1,0)))</f>
        <v/>
      </c>
      <c r="P49" s="136" t="str">
        <f>IF(tbl_dmi_isin[[#This Row],[Index]]&gt;$A$2,"",TEXT(INDEX(Corp_value!$A$1:$EC$2998,MATCH(tbl_dmi_isin[[#This Row],[ISIN]],Corp_value!$B:$B,0),MATCH(P$2,Corp_value!$1:$1,0)),"yyyy/mm/dd"))</f>
        <v/>
      </c>
      <c r="Q49" s="136" t="str">
        <f>IF(tbl_dmi_isin[[#This Row],[Index]]&gt;$A$2,"",INDEX(美元债一级!$A$2:$BO$32,tbl_dmi_isin[[#This Row],[Index]]+1,MATCH(Q$2,美元债一级!$2:$2,0)))</f>
        <v/>
      </c>
      <c r="R49" s="136" t="str">
        <f>IF(tbl_dmi_isin[[#This Row],[Index]]&gt;$A$2,"",IF(TEXT(INDEX(Corp_value!$A$1:$EC$2998,MATCH(tbl_dmi_isin[[#This Row],[ISIN]],Corp_value!$B:$B,0),MATCH(R$2,Corp_value!$1:$1,0)),"yyyy/mm/dd")="--","",TEXT(INDEX(Corp_value!$A$1:$EC$2998,MATCH(tbl_dmi_isin[[#This Row],[ISIN]],Corp_value!$B:$B,0),MATCH(R$2,Corp_value!$1:$1,0)),"yyyy/mm/dd")))</f>
        <v/>
      </c>
      <c r="S49" s="122" t="str">
        <f>IF(tbl_dmi_isin[[#This Row],[Index]]&gt;$A$2,"",INDEX(Corp_value!$A$1:$EC$2998,MATCH(tbl_dmi_isin[[#This Row],[ISIN]],Corp_value!$B:$B,0),MATCH(S$2,Corp_value!$1:$1,0)))</f>
        <v/>
      </c>
      <c r="T49" s="122" t="str">
        <f>IF(tbl_dmi_isin[[#This Row],[Index]]&gt;$A$2,"",INDEX(美元债一级!$A$2:$BO$32,tbl_dmi_isin[[#This Row],[Index]]+1,MATCH(T$2,美元债一级!$2:$2,0)))</f>
        <v/>
      </c>
      <c r="U49" s="122" t="str">
        <f>IF(tbl_dmi_isin[[#This Row],[Index]]&gt;$A$2,"",IF(INDEX(Corp_value!$A$1:$EC$2998,MATCH(tbl_dmi_isin[[#This Row],[ISIN]],Corp_value!$B:$B,0),MATCH(U$2,Corp_value!$1:$1,0))="--","",INDEX(Corp_value!$A$1:$EC$2998,MATCH(tbl_dmi_isin[[#This Row],[ISIN]],Corp_value!$B:$B,0),MATCH(U$2,Corp_value!$1:$1,0))))</f>
        <v/>
      </c>
      <c r="V49" s="132" t="str">
        <f>IF(tbl_dmi_isin[[#This Row],[Index]]&gt;$A$2,"",INDEX(美元债一级!$A$2:$BO$32,tbl_dmi_isin[[#This Row],[Index]]+1,MATCH(V$2,美元债一级!$2:$2,0)))</f>
        <v/>
      </c>
      <c r="W49" s="140" t="str">
        <f>IF(tbl_dmi_isin[[#This Row],[Index]]&gt;$A$2,"",INDEX(Corp_value!$A$1:$EC$2998,MATCH(tbl_dmi_isin[[#This Row],[ISIN]],Corp_value!$B:$B,0),MATCH(W$2,Corp_value!$1:$1,0)))</f>
        <v/>
      </c>
      <c r="X49" s="140" t="str">
        <f>IF(tbl_dmi_isin[[#This Row],[Index]]&gt;$A$2,"",INDEX(Corp_value!$A$1:$EC$2998,MATCH(tbl_dmi_isin[[#This Row],[ISIN]],Corp_value!$B:$B,0),MATCH(X$2,Corp_value!$1:$1,0)))</f>
        <v/>
      </c>
      <c r="Y49" s="142" t="str">
        <f>IF(tbl_dmi_isin[[#This Row],[Index]]&gt;$A$2,"",INDEX(Corp_value!$A$1:$EC$2998,MATCH(tbl_dmi_isin[[#This Row],[ISIN]],Corp_value!$B:$B,0),MATCH(Y$2,Corp_value!$1:$1,0)))</f>
        <v/>
      </c>
      <c r="Z49" s="142" t="str">
        <f>IF(tbl_dmi_isin[[#This Row],[Index]]&gt;$A$2,"",INDEX(Corp_value!$A$1:$EC$2998,MATCH(tbl_dmi_isin[[#This Row],[ISIN]],Corp_value!$B:$B,0),MATCH(Z$2,Corp_value!$1:$1,0)))</f>
        <v/>
      </c>
      <c r="AB49" s="118"/>
    </row>
    <row r="50" spans="1:28">
      <c r="A50" s="10">
        <v>47</v>
      </c>
      <c r="B50" s="78" t="str">
        <f>IF(tbl_dmi_isin[[#This Row],[Index]]&gt;$A$2,"",TEXT(INDEX(美元债一级!$A$2:$BO$32,tbl_dmi_isin[[#This Row],[Index]]+1,MATCH(B$2,美元债一级!$2:$2,0)),"yyyy/mm/dd"))</f>
        <v/>
      </c>
      <c r="C50" s="10" t="str">
        <f>IF(tbl_dmi_isin[[#This Row],[Index]]&gt;$A$2,"",INDEX(美元债一级!$A$2:$BO$32,tbl_dmi_isin[[#This Row],[Index]]+1,MATCH(C$2,美元债一级!$2:$2,0)))</f>
        <v/>
      </c>
      <c r="D50" s="10" t="str">
        <f>IF(tbl_dmi_isin[[#This Row],[Index]]&gt;$A$2,"",INDEX(美元债一级!$A$2:$BO$32,tbl_dmi_isin[[#This Row],[Index]]+1,MATCH(D$2,美元债一级!$2:$2,0)))</f>
        <v/>
      </c>
      <c r="E50" s="10" t="str">
        <f>TEXT(tbl_dmi_isin[[#This Row],[定价日]],"YYMMDD")&amp;tbl_dmi_isin[[#This Row],[ISIN]]</f>
        <v/>
      </c>
      <c r="F50" s="104"/>
      <c r="G50" s="19" t="str">
        <f>IF(tbl_dmi_isin[[#This Row],[Index]]&gt;$A$2,"",INDEX(Corp_value!$A$1:$EC$2998,MATCH(tbl_dmi_isin[[#This Row],[ISIN]],Corp_value!$B:$B,0),MATCH(G$2,Corp_value!$1:$1,0)))</f>
        <v/>
      </c>
      <c r="H50" s="20" t="str">
        <f>IF(tbl_dmi_isin[[#This Row],[Index]]&gt;$A$2,"",INDEX(Corp_value!$A$1:$EC$2998,MATCH(tbl_dmi_isin[[#This Row],[ISIN]],Corp_value!$B:$B,0),MATCH(H$2,Corp_value!$1:$1,0)))</f>
        <v/>
      </c>
      <c r="I50" s="20" t="str">
        <f>IF(tbl_dmi_isin[[#This Row],[Index]]&gt;$A$2,"",IF(INDEX(Corp_value!$A$1:$EC$2998,MATCH(tbl_dmi_isin[[#This Row],[ISIN]],Corp_value!$B:$B,0),MATCH(I$2,Corp_value!$1:$1,0))="--","",INDEX(Corp_value!$A$1:$EC$2998,MATCH(tbl_dmi_isin[[#This Row],[ISIN]],Corp_value!$B:$B,0),MATCH(I$2,Corp_value!$1:$1,0))))</f>
        <v/>
      </c>
      <c r="J50" s="19" t="str">
        <f>IF(tbl_dmi_isin[[#This Row],[Index]]&gt;$A$2,"",INDEX(Corp_value!$A$1:$EC$2998,MATCH(tbl_dmi_isin[[#This Row],[ISIN]],Corp_value!$B:$B,0),MATCH(J$2,Corp_value!$1:$1,0)))</f>
        <v/>
      </c>
      <c r="K50" s="19" t="str">
        <f>IF(tbl_dmi_isin[[#This Row],[Index]]&gt;$A$2,"",INDEX(Corp_value!$A$1:$EC$2998,MATCH(tbl_dmi_isin[[#This Row],[ISIN]],Corp_value!$B:$B,0),MATCH(K$2,Corp_value!$1:$1,0)))</f>
        <v/>
      </c>
      <c r="L50" s="19" t="str">
        <f>IF(tbl_dmi_isin[[#This Row],[Index]]&gt;$A$2,"",IF(INDEX(Corp_value!$A$1:$EC$2998,MATCH(tbl_dmi_isin[[#This Row],[ISIN]],Corp_value!$B:$B,0),MATCH(L$2,Corp_value!$1:$1,0))="--","",INDEX(Corp_value!$A$1:$EC$2998,MATCH(tbl_dmi_isin[[#This Row],[ISIN]],Corp_value!$B:$B,0),MATCH(L$2,Corp_value!$1:$1,0))))</f>
        <v/>
      </c>
      <c r="M50" s="122" t="str">
        <f>IF(tbl_dmi_isin[[#This Row],[Index]]&gt;$A$2,"",INDEX(Corp_value!$A$1:$EC$2998,MATCH(tbl_dmi_isin[[#This Row],[ISIN]],Corp_value!$B:$B,0),MATCH(M$2,Corp_value!$1:$1,0)))</f>
        <v/>
      </c>
      <c r="N50" s="122" t="str">
        <f>IF(tbl_dmi_isin[[#This Row],[Index]]&gt;$A$2,"",IF(INDEX(Corp_value!$A$1:$EC$2998,MATCH(tbl_dmi_isin[[#This Row],[ISIN]],Corp_value!$B:$B,0),MATCH(N$2,Corp_value!$1:$1,0))="--","",INDEX(Corp_value!$A$1:$EC$2998,MATCH(tbl_dmi_isin[[#This Row],[ISIN]],Corp_value!$B:$B,0),MATCH(N$2,Corp_value!$1:$1,0))))</f>
        <v/>
      </c>
      <c r="O50" s="122" t="str">
        <f>IF(tbl_dmi_isin[[#This Row],[Index]]&gt;$A$2,"",INDEX(Corp_value!$A$1:$EC$2998,MATCH(tbl_dmi_isin[[#This Row],[ISIN]],Corp_value!$B:$B,0),MATCH(O$2,Corp_value!$1:$1,0)))</f>
        <v/>
      </c>
      <c r="P50" s="136" t="str">
        <f>IF(tbl_dmi_isin[[#This Row],[Index]]&gt;$A$2,"",TEXT(INDEX(Corp_value!$A$1:$EC$2998,MATCH(tbl_dmi_isin[[#This Row],[ISIN]],Corp_value!$B:$B,0),MATCH(P$2,Corp_value!$1:$1,0)),"yyyy/mm/dd"))</f>
        <v/>
      </c>
      <c r="Q50" s="136" t="str">
        <f>IF(tbl_dmi_isin[[#This Row],[Index]]&gt;$A$2,"",INDEX(美元债一级!$A$2:$BO$32,tbl_dmi_isin[[#This Row],[Index]]+1,MATCH(Q$2,美元债一级!$2:$2,0)))</f>
        <v/>
      </c>
      <c r="R50" s="136" t="str">
        <f>IF(tbl_dmi_isin[[#This Row],[Index]]&gt;$A$2,"",IF(TEXT(INDEX(Corp_value!$A$1:$EC$2998,MATCH(tbl_dmi_isin[[#This Row],[ISIN]],Corp_value!$B:$B,0),MATCH(R$2,Corp_value!$1:$1,0)),"yyyy/mm/dd")="--","",TEXT(INDEX(Corp_value!$A$1:$EC$2998,MATCH(tbl_dmi_isin[[#This Row],[ISIN]],Corp_value!$B:$B,0),MATCH(R$2,Corp_value!$1:$1,0)),"yyyy/mm/dd")))</f>
        <v/>
      </c>
      <c r="S50" s="122" t="str">
        <f>IF(tbl_dmi_isin[[#This Row],[Index]]&gt;$A$2,"",INDEX(Corp_value!$A$1:$EC$2998,MATCH(tbl_dmi_isin[[#This Row],[ISIN]],Corp_value!$B:$B,0),MATCH(S$2,Corp_value!$1:$1,0)))</f>
        <v/>
      </c>
      <c r="T50" s="122" t="str">
        <f>IF(tbl_dmi_isin[[#This Row],[Index]]&gt;$A$2,"",INDEX(美元债一级!$A$2:$BO$32,tbl_dmi_isin[[#This Row],[Index]]+1,MATCH(T$2,美元债一级!$2:$2,0)))</f>
        <v/>
      </c>
      <c r="U50" s="122" t="str">
        <f>IF(tbl_dmi_isin[[#This Row],[Index]]&gt;$A$2,"",IF(INDEX(Corp_value!$A$1:$EC$2998,MATCH(tbl_dmi_isin[[#This Row],[ISIN]],Corp_value!$B:$B,0),MATCH(U$2,Corp_value!$1:$1,0))="--","",INDEX(Corp_value!$A$1:$EC$2998,MATCH(tbl_dmi_isin[[#This Row],[ISIN]],Corp_value!$B:$B,0),MATCH(U$2,Corp_value!$1:$1,0))))</f>
        <v/>
      </c>
      <c r="V50" s="132" t="str">
        <f>IF(tbl_dmi_isin[[#This Row],[Index]]&gt;$A$2,"",INDEX(美元债一级!$A$2:$BO$32,tbl_dmi_isin[[#This Row],[Index]]+1,MATCH(V$2,美元债一级!$2:$2,0)))</f>
        <v/>
      </c>
      <c r="W50" s="140" t="str">
        <f>IF(tbl_dmi_isin[[#This Row],[Index]]&gt;$A$2,"",INDEX(Corp_value!$A$1:$EC$2998,MATCH(tbl_dmi_isin[[#This Row],[ISIN]],Corp_value!$B:$B,0),MATCH(W$2,Corp_value!$1:$1,0)))</f>
        <v/>
      </c>
      <c r="X50" s="140" t="str">
        <f>IF(tbl_dmi_isin[[#This Row],[Index]]&gt;$A$2,"",INDEX(Corp_value!$A$1:$EC$2998,MATCH(tbl_dmi_isin[[#This Row],[ISIN]],Corp_value!$B:$B,0),MATCH(X$2,Corp_value!$1:$1,0)))</f>
        <v/>
      </c>
      <c r="Y50" s="142" t="str">
        <f>IF(tbl_dmi_isin[[#This Row],[Index]]&gt;$A$2,"",INDEX(Corp_value!$A$1:$EC$2998,MATCH(tbl_dmi_isin[[#This Row],[ISIN]],Corp_value!$B:$B,0),MATCH(Y$2,Corp_value!$1:$1,0)))</f>
        <v/>
      </c>
      <c r="Z50" s="142" t="str">
        <f>IF(tbl_dmi_isin[[#This Row],[Index]]&gt;$A$2,"",INDEX(Corp_value!$A$1:$EC$2998,MATCH(tbl_dmi_isin[[#This Row],[ISIN]],Corp_value!$B:$B,0),MATCH(Z$2,Corp_value!$1:$1,0)))</f>
        <v/>
      </c>
      <c r="AB50" s="118"/>
    </row>
    <row r="51" spans="1:28">
      <c r="A51" s="10">
        <v>48</v>
      </c>
      <c r="B51" s="78" t="str">
        <f>IF(tbl_dmi_isin[[#This Row],[Index]]&gt;$A$2,"",TEXT(INDEX(美元债一级!$A$2:$BO$32,tbl_dmi_isin[[#This Row],[Index]]+1,MATCH(B$2,美元债一级!$2:$2,0)),"yyyy/mm/dd"))</f>
        <v/>
      </c>
      <c r="C51" s="10" t="str">
        <f>IF(tbl_dmi_isin[[#This Row],[Index]]&gt;$A$2,"",INDEX(美元债一级!$A$2:$BO$32,tbl_dmi_isin[[#This Row],[Index]]+1,MATCH(C$2,美元债一级!$2:$2,0)))</f>
        <v/>
      </c>
      <c r="D51" s="10" t="str">
        <f>IF(tbl_dmi_isin[[#This Row],[Index]]&gt;$A$2,"",INDEX(美元债一级!$A$2:$BO$32,tbl_dmi_isin[[#This Row],[Index]]+1,MATCH(D$2,美元债一级!$2:$2,0)))</f>
        <v/>
      </c>
      <c r="E51" s="10" t="str">
        <f>TEXT(tbl_dmi_isin[[#This Row],[定价日]],"YYMMDD")&amp;tbl_dmi_isin[[#This Row],[ISIN]]</f>
        <v/>
      </c>
      <c r="F51" s="104"/>
      <c r="G51" s="19" t="str">
        <f>IF(tbl_dmi_isin[[#This Row],[Index]]&gt;$A$2,"",INDEX(Corp_value!$A$1:$EC$2998,MATCH(tbl_dmi_isin[[#This Row],[ISIN]],Corp_value!$B:$B,0),MATCH(G$2,Corp_value!$1:$1,0)))</f>
        <v/>
      </c>
      <c r="H51" s="20" t="str">
        <f>IF(tbl_dmi_isin[[#This Row],[Index]]&gt;$A$2,"",INDEX(Corp_value!$A$1:$EC$2998,MATCH(tbl_dmi_isin[[#This Row],[ISIN]],Corp_value!$B:$B,0),MATCH(H$2,Corp_value!$1:$1,0)))</f>
        <v/>
      </c>
      <c r="I51" s="20" t="str">
        <f>IF(tbl_dmi_isin[[#This Row],[Index]]&gt;$A$2,"",IF(INDEX(Corp_value!$A$1:$EC$2998,MATCH(tbl_dmi_isin[[#This Row],[ISIN]],Corp_value!$B:$B,0),MATCH(I$2,Corp_value!$1:$1,0))="--","",INDEX(Corp_value!$A$1:$EC$2998,MATCH(tbl_dmi_isin[[#This Row],[ISIN]],Corp_value!$B:$B,0),MATCH(I$2,Corp_value!$1:$1,0))))</f>
        <v/>
      </c>
      <c r="J51" s="19" t="str">
        <f>IF(tbl_dmi_isin[[#This Row],[Index]]&gt;$A$2,"",INDEX(Corp_value!$A$1:$EC$2998,MATCH(tbl_dmi_isin[[#This Row],[ISIN]],Corp_value!$B:$B,0),MATCH(J$2,Corp_value!$1:$1,0)))</f>
        <v/>
      </c>
      <c r="K51" s="19" t="str">
        <f>IF(tbl_dmi_isin[[#This Row],[Index]]&gt;$A$2,"",INDEX(Corp_value!$A$1:$EC$2998,MATCH(tbl_dmi_isin[[#This Row],[ISIN]],Corp_value!$B:$B,0),MATCH(K$2,Corp_value!$1:$1,0)))</f>
        <v/>
      </c>
      <c r="L51" s="19" t="str">
        <f>IF(tbl_dmi_isin[[#This Row],[Index]]&gt;$A$2,"",IF(INDEX(Corp_value!$A$1:$EC$2998,MATCH(tbl_dmi_isin[[#This Row],[ISIN]],Corp_value!$B:$B,0),MATCH(L$2,Corp_value!$1:$1,0))="--","",INDEX(Corp_value!$A$1:$EC$2998,MATCH(tbl_dmi_isin[[#This Row],[ISIN]],Corp_value!$B:$B,0),MATCH(L$2,Corp_value!$1:$1,0))))</f>
        <v/>
      </c>
      <c r="M51" s="122" t="str">
        <f>IF(tbl_dmi_isin[[#This Row],[Index]]&gt;$A$2,"",INDEX(Corp_value!$A$1:$EC$2998,MATCH(tbl_dmi_isin[[#This Row],[ISIN]],Corp_value!$B:$B,0),MATCH(M$2,Corp_value!$1:$1,0)))</f>
        <v/>
      </c>
      <c r="N51" s="122" t="str">
        <f>IF(tbl_dmi_isin[[#This Row],[Index]]&gt;$A$2,"",IF(INDEX(Corp_value!$A$1:$EC$2998,MATCH(tbl_dmi_isin[[#This Row],[ISIN]],Corp_value!$B:$B,0),MATCH(N$2,Corp_value!$1:$1,0))="--","",INDEX(Corp_value!$A$1:$EC$2998,MATCH(tbl_dmi_isin[[#This Row],[ISIN]],Corp_value!$B:$B,0),MATCH(N$2,Corp_value!$1:$1,0))))</f>
        <v/>
      </c>
      <c r="O51" s="122" t="str">
        <f>IF(tbl_dmi_isin[[#This Row],[Index]]&gt;$A$2,"",INDEX(Corp_value!$A$1:$EC$2998,MATCH(tbl_dmi_isin[[#This Row],[ISIN]],Corp_value!$B:$B,0),MATCH(O$2,Corp_value!$1:$1,0)))</f>
        <v/>
      </c>
      <c r="P51" s="136" t="str">
        <f>IF(tbl_dmi_isin[[#This Row],[Index]]&gt;$A$2,"",TEXT(INDEX(Corp_value!$A$1:$EC$2998,MATCH(tbl_dmi_isin[[#This Row],[ISIN]],Corp_value!$B:$B,0),MATCH(P$2,Corp_value!$1:$1,0)),"yyyy/mm/dd"))</f>
        <v/>
      </c>
      <c r="Q51" s="136" t="str">
        <f>IF(tbl_dmi_isin[[#This Row],[Index]]&gt;$A$2,"",INDEX(美元债一级!$A$2:$BO$32,tbl_dmi_isin[[#This Row],[Index]]+1,MATCH(Q$2,美元债一级!$2:$2,0)))</f>
        <v/>
      </c>
      <c r="R51" s="136" t="str">
        <f>IF(tbl_dmi_isin[[#This Row],[Index]]&gt;$A$2,"",IF(TEXT(INDEX(Corp_value!$A$1:$EC$2998,MATCH(tbl_dmi_isin[[#This Row],[ISIN]],Corp_value!$B:$B,0),MATCH(R$2,Corp_value!$1:$1,0)),"yyyy/mm/dd")="--","",TEXT(INDEX(Corp_value!$A$1:$EC$2998,MATCH(tbl_dmi_isin[[#This Row],[ISIN]],Corp_value!$B:$B,0),MATCH(R$2,Corp_value!$1:$1,0)),"yyyy/mm/dd")))</f>
        <v/>
      </c>
      <c r="S51" s="122" t="str">
        <f>IF(tbl_dmi_isin[[#This Row],[Index]]&gt;$A$2,"",INDEX(Corp_value!$A$1:$EC$2998,MATCH(tbl_dmi_isin[[#This Row],[ISIN]],Corp_value!$B:$B,0),MATCH(S$2,Corp_value!$1:$1,0)))</f>
        <v/>
      </c>
      <c r="T51" s="122" t="str">
        <f>IF(tbl_dmi_isin[[#This Row],[Index]]&gt;$A$2,"",INDEX(美元债一级!$A$2:$BO$32,tbl_dmi_isin[[#This Row],[Index]]+1,MATCH(T$2,美元债一级!$2:$2,0)))</f>
        <v/>
      </c>
      <c r="U51" s="122" t="str">
        <f>IF(tbl_dmi_isin[[#This Row],[Index]]&gt;$A$2,"",IF(INDEX(Corp_value!$A$1:$EC$2998,MATCH(tbl_dmi_isin[[#This Row],[ISIN]],Corp_value!$B:$B,0),MATCH(U$2,Corp_value!$1:$1,0))="--","",INDEX(Corp_value!$A$1:$EC$2998,MATCH(tbl_dmi_isin[[#This Row],[ISIN]],Corp_value!$B:$B,0),MATCH(U$2,Corp_value!$1:$1,0))))</f>
        <v/>
      </c>
      <c r="V51" s="132" t="str">
        <f>IF(tbl_dmi_isin[[#This Row],[Index]]&gt;$A$2,"",INDEX(美元债一级!$A$2:$BO$32,tbl_dmi_isin[[#This Row],[Index]]+1,MATCH(V$2,美元债一级!$2:$2,0)))</f>
        <v/>
      </c>
      <c r="W51" s="140" t="str">
        <f>IF(tbl_dmi_isin[[#This Row],[Index]]&gt;$A$2,"",INDEX(Corp_value!$A$1:$EC$2998,MATCH(tbl_dmi_isin[[#This Row],[ISIN]],Corp_value!$B:$B,0),MATCH(W$2,Corp_value!$1:$1,0)))</f>
        <v/>
      </c>
      <c r="X51" s="140" t="str">
        <f>IF(tbl_dmi_isin[[#This Row],[Index]]&gt;$A$2,"",INDEX(Corp_value!$A$1:$EC$2998,MATCH(tbl_dmi_isin[[#This Row],[ISIN]],Corp_value!$B:$B,0),MATCH(X$2,Corp_value!$1:$1,0)))</f>
        <v/>
      </c>
      <c r="Y51" s="142" t="str">
        <f>IF(tbl_dmi_isin[[#This Row],[Index]]&gt;$A$2,"",INDEX(Corp_value!$A$1:$EC$2998,MATCH(tbl_dmi_isin[[#This Row],[ISIN]],Corp_value!$B:$B,0),MATCH(Y$2,Corp_value!$1:$1,0)))</f>
        <v/>
      </c>
      <c r="Z51" s="142" t="str">
        <f>IF(tbl_dmi_isin[[#This Row],[Index]]&gt;$A$2,"",INDEX(Corp_value!$A$1:$EC$2998,MATCH(tbl_dmi_isin[[#This Row],[ISIN]],Corp_value!$B:$B,0),MATCH(Z$2,Corp_value!$1:$1,0)))</f>
        <v/>
      </c>
      <c r="AB51" s="118"/>
    </row>
    <row r="52" spans="1:28">
      <c r="A52" s="10">
        <v>49</v>
      </c>
      <c r="B52" s="78" t="str">
        <f>IF(tbl_dmi_isin[[#This Row],[Index]]&gt;$A$2,"",TEXT(INDEX(美元债一级!$A$2:$BO$32,tbl_dmi_isin[[#This Row],[Index]]+1,MATCH(B$2,美元债一级!$2:$2,0)),"yyyy/mm/dd"))</f>
        <v/>
      </c>
      <c r="C52" s="10" t="str">
        <f>IF(tbl_dmi_isin[[#This Row],[Index]]&gt;$A$2,"",INDEX(美元债一级!$A$2:$BO$32,tbl_dmi_isin[[#This Row],[Index]]+1,MATCH(C$2,美元债一级!$2:$2,0)))</f>
        <v/>
      </c>
      <c r="D52" s="10" t="str">
        <f>IF(tbl_dmi_isin[[#This Row],[Index]]&gt;$A$2,"",INDEX(美元债一级!$A$2:$BO$32,tbl_dmi_isin[[#This Row],[Index]]+1,MATCH(D$2,美元债一级!$2:$2,0)))</f>
        <v/>
      </c>
      <c r="E52" s="10" t="str">
        <f>TEXT(tbl_dmi_isin[[#This Row],[定价日]],"YYMMDD")&amp;tbl_dmi_isin[[#This Row],[ISIN]]</f>
        <v/>
      </c>
      <c r="F52" s="104"/>
      <c r="G52" s="19" t="str">
        <f>IF(tbl_dmi_isin[[#This Row],[Index]]&gt;$A$2,"",INDEX(Corp_value!$A$1:$EC$2998,MATCH(tbl_dmi_isin[[#This Row],[ISIN]],Corp_value!$B:$B,0),MATCH(G$2,Corp_value!$1:$1,0)))</f>
        <v/>
      </c>
      <c r="H52" s="20" t="str">
        <f>IF(tbl_dmi_isin[[#This Row],[Index]]&gt;$A$2,"",INDEX(Corp_value!$A$1:$EC$2998,MATCH(tbl_dmi_isin[[#This Row],[ISIN]],Corp_value!$B:$B,0),MATCH(H$2,Corp_value!$1:$1,0)))</f>
        <v/>
      </c>
      <c r="I52" s="20" t="str">
        <f>IF(tbl_dmi_isin[[#This Row],[Index]]&gt;$A$2,"",IF(INDEX(Corp_value!$A$1:$EC$2998,MATCH(tbl_dmi_isin[[#This Row],[ISIN]],Corp_value!$B:$B,0),MATCH(I$2,Corp_value!$1:$1,0))="--","",INDEX(Corp_value!$A$1:$EC$2998,MATCH(tbl_dmi_isin[[#This Row],[ISIN]],Corp_value!$B:$B,0),MATCH(I$2,Corp_value!$1:$1,0))))</f>
        <v/>
      </c>
      <c r="J52" s="19" t="str">
        <f>IF(tbl_dmi_isin[[#This Row],[Index]]&gt;$A$2,"",INDEX(Corp_value!$A$1:$EC$2998,MATCH(tbl_dmi_isin[[#This Row],[ISIN]],Corp_value!$B:$B,0),MATCH(J$2,Corp_value!$1:$1,0)))</f>
        <v/>
      </c>
      <c r="K52" s="19" t="str">
        <f>IF(tbl_dmi_isin[[#This Row],[Index]]&gt;$A$2,"",INDEX(Corp_value!$A$1:$EC$2998,MATCH(tbl_dmi_isin[[#This Row],[ISIN]],Corp_value!$B:$B,0),MATCH(K$2,Corp_value!$1:$1,0)))</f>
        <v/>
      </c>
      <c r="L52" s="19" t="str">
        <f>IF(tbl_dmi_isin[[#This Row],[Index]]&gt;$A$2,"",IF(INDEX(Corp_value!$A$1:$EC$2998,MATCH(tbl_dmi_isin[[#This Row],[ISIN]],Corp_value!$B:$B,0),MATCH(L$2,Corp_value!$1:$1,0))="--","",INDEX(Corp_value!$A$1:$EC$2998,MATCH(tbl_dmi_isin[[#This Row],[ISIN]],Corp_value!$B:$B,0),MATCH(L$2,Corp_value!$1:$1,0))))</f>
        <v/>
      </c>
      <c r="M52" s="19" t="str">
        <f>IF(tbl_dmi_isin[[#This Row],[Index]]&gt;$A$2,"",INDEX(Corp_value!$A$1:$EC$2998,MATCH(tbl_dmi_isin[[#This Row],[ISIN]],Corp_value!$B:$B,0),MATCH(M$2,Corp_value!$1:$1,0)))</f>
        <v/>
      </c>
      <c r="N52" s="19" t="str">
        <f>IF(tbl_dmi_isin[[#This Row],[Index]]&gt;$A$2,"",IF(INDEX(Corp_value!$A$1:$EC$2998,MATCH(tbl_dmi_isin[[#This Row],[ISIN]],Corp_value!$B:$B,0),MATCH(N$2,Corp_value!$1:$1,0))="--","",INDEX(Corp_value!$A$1:$EC$2998,MATCH(tbl_dmi_isin[[#This Row],[ISIN]],Corp_value!$B:$B,0),MATCH(N$2,Corp_value!$1:$1,0))))</f>
        <v/>
      </c>
      <c r="O52" s="19" t="str">
        <f>IF(tbl_dmi_isin[[#This Row],[Index]]&gt;$A$2,"",INDEX(Corp_value!$A$1:$EC$2998,MATCH(tbl_dmi_isin[[#This Row],[ISIN]],Corp_value!$B:$B,0),MATCH(O$2,Corp_value!$1:$1,0)))</f>
        <v/>
      </c>
      <c r="P52" s="135" t="str">
        <f>IF(tbl_dmi_isin[[#This Row],[Index]]&gt;$A$2,"",TEXT(INDEX(Corp_value!$A$1:$EC$2998,MATCH(tbl_dmi_isin[[#This Row],[ISIN]],Corp_value!$B:$B,0),MATCH(P$2,Corp_value!$1:$1,0)),"yyyy/mm/dd"))</f>
        <v/>
      </c>
      <c r="Q52" s="135" t="str">
        <f>IF(tbl_dmi_isin[[#This Row],[Index]]&gt;$A$2,"",INDEX(美元债一级!$A$2:$BO$32,tbl_dmi_isin[[#This Row],[Index]]+1,MATCH(Q$2,美元债一级!$2:$2,0)))</f>
        <v/>
      </c>
      <c r="R52" s="135" t="str">
        <f>IF(tbl_dmi_isin[[#This Row],[Index]]&gt;$A$2,"",IF(TEXT(INDEX(Corp_value!$A$1:$EC$2998,MATCH(tbl_dmi_isin[[#This Row],[ISIN]],Corp_value!$B:$B,0),MATCH(R$2,Corp_value!$1:$1,0)),"yyyy/mm/dd")="--","",TEXT(INDEX(Corp_value!$A$1:$EC$2998,MATCH(tbl_dmi_isin[[#This Row],[ISIN]],Corp_value!$B:$B,0),MATCH(R$2,Corp_value!$1:$1,0)),"yyyy/mm/dd")))</f>
        <v/>
      </c>
      <c r="S52" s="19" t="str">
        <f>IF(tbl_dmi_isin[[#This Row],[Index]]&gt;$A$2,"",INDEX(Corp_value!$A$1:$EC$2998,MATCH(tbl_dmi_isin[[#This Row],[ISIN]],Corp_value!$B:$B,0),MATCH(S$2,Corp_value!$1:$1,0)))</f>
        <v/>
      </c>
      <c r="T52" s="19" t="str">
        <f>IF(tbl_dmi_isin[[#This Row],[Index]]&gt;$A$2,"",INDEX(美元债一级!$A$2:$BO$32,tbl_dmi_isin[[#This Row],[Index]]+1,MATCH(T$2,美元债一级!$2:$2,0)))</f>
        <v/>
      </c>
      <c r="U52" s="19" t="str">
        <f>IF(tbl_dmi_isin[[#This Row],[Index]]&gt;$A$2,"",IF(INDEX(Corp_value!$A$1:$EC$2998,MATCH(tbl_dmi_isin[[#This Row],[ISIN]],Corp_value!$B:$B,0),MATCH(U$2,Corp_value!$1:$1,0))="--","",INDEX(Corp_value!$A$1:$EC$2998,MATCH(tbl_dmi_isin[[#This Row],[ISIN]],Corp_value!$B:$B,0),MATCH(U$2,Corp_value!$1:$1,0))))</f>
        <v/>
      </c>
      <c r="V52" s="133" t="str">
        <f>IF(tbl_dmi_isin[[#This Row],[Index]]&gt;$A$2,"",INDEX(美元债一级!$A$2:$BO$32,tbl_dmi_isin[[#This Row],[Index]]+1,MATCH(V$2,美元债一级!$2:$2,0)))</f>
        <v/>
      </c>
      <c r="W52" s="139" t="str">
        <f>IF(tbl_dmi_isin[[#This Row],[Index]]&gt;$A$2,"",INDEX(Corp_value!$A$1:$EC$2998,MATCH(tbl_dmi_isin[[#This Row],[ISIN]],Corp_value!$B:$B,0),MATCH(W$2,Corp_value!$1:$1,0)))</f>
        <v/>
      </c>
      <c r="X52" s="139" t="str">
        <f>IF(tbl_dmi_isin[[#This Row],[Index]]&gt;$A$2,"",INDEX(Corp_value!$A$1:$EC$2998,MATCH(tbl_dmi_isin[[#This Row],[ISIN]],Corp_value!$B:$B,0),MATCH(X$2,Corp_value!$1:$1,0)))</f>
        <v/>
      </c>
      <c r="Y52" s="142" t="str">
        <f>IF(tbl_dmi_isin[[#This Row],[Index]]&gt;$A$2,"",INDEX(Corp_value!$A$1:$EC$2998,MATCH(tbl_dmi_isin[[#This Row],[ISIN]],Corp_value!$B:$B,0),MATCH(Y$2,Corp_value!$1:$1,0)))</f>
        <v/>
      </c>
      <c r="Z52" s="142" t="str">
        <f>IF(tbl_dmi_isin[[#This Row],[Index]]&gt;$A$2,"",INDEX(Corp_value!$A$1:$EC$2998,MATCH(tbl_dmi_isin[[#This Row],[ISIN]],Corp_value!$B:$B,0),MATCH(Z$2,Corp_value!$1:$1,0)))</f>
        <v/>
      </c>
      <c r="AB52" s="118"/>
    </row>
    <row r="53" spans="1:28">
      <c r="A53" s="10">
        <v>50</v>
      </c>
      <c r="B53" s="78" t="str">
        <f>IF(tbl_dmi_isin[[#This Row],[Index]]&gt;$A$2,"",TEXT(INDEX(美元债一级!$A$2:$BO$32,tbl_dmi_isin[[#This Row],[Index]]+1,MATCH(B$2,美元债一级!$2:$2,0)),"yyyy/mm/dd"))</f>
        <v/>
      </c>
      <c r="C53" s="10" t="str">
        <f>IF(tbl_dmi_isin[[#This Row],[Index]]&gt;$A$2,"",INDEX(美元债一级!$A$2:$BO$32,tbl_dmi_isin[[#This Row],[Index]]+1,MATCH(C$2,美元债一级!$2:$2,0)))</f>
        <v/>
      </c>
      <c r="D53" s="10" t="str">
        <f>IF(tbl_dmi_isin[[#This Row],[Index]]&gt;$A$2,"",INDEX(美元债一级!$A$2:$BO$32,tbl_dmi_isin[[#This Row],[Index]]+1,MATCH(D$2,美元债一级!$2:$2,0)))</f>
        <v/>
      </c>
      <c r="E53" s="10" t="str">
        <f>TEXT(tbl_dmi_isin[[#This Row],[定价日]],"YYMMDD")&amp;tbl_dmi_isin[[#This Row],[ISIN]]</f>
        <v/>
      </c>
      <c r="F53" s="106"/>
      <c r="G53" s="19" t="str">
        <f>IF(tbl_dmi_isin[[#This Row],[Index]]&gt;$A$2,"",INDEX(Corp_value!$A$1:$EC$2998,MATCH(tbl_dmi_isin[[#This Row],[ISIN]],Corp_value!$B:$B,0),MATCH(G$2,Corp_value!$1:$1,0)))</f>
        <v/>
      </c>
      <c r="H53" s="20" t="str">
        <f>IF(tbl_dmi_isin[[#This Row],[Index]]&gt;$A$2,"",INDEX(Corp_value!$A$1:$EC$2998,MATCH(tbl_dmi_isin[[#This Row],[ISIN]],Corp_value!$B:$B,0),MATCH(H$2,Corp_value!$1:$1,0)))</f>
        <v/>
      </c>
      <c r="I53" s="20" t="str">
        <f>IF(tbl_dmi_isin[[#This Row],[Index]]&gt;$A$2,"",IF(INDEX(Corp_value!$A$1:$EC$2998,MATCH(tbl_dmi_isin[[#This Row],[ISIN]],Corp_value!$B:$B,0),MATCH(I$2,Corp_value!$1:$1,0))="--","",INDEX(Corp_value!$A$1:$EC$2998,MATCH(tbl_dmi_isin[[#This Row],[ISIN]],Corp_value!$B:$B,0),MATCH(I$2,Corp_value!$1:$1,0))))</f>
        <v/>
      </c>
      <c r="J53" s="19" t="str">
        <f>IF(tbl_dmi_isin[[#This Row],[Index]]&gt;$A$2,"",INDEX(Corp_value!$A$1:$EC$2998,MATCH(tbl_dmi_isin[[#This Row],[ISIN]],Corp_value!$B:$B,0),MATCH(J$2,Corp_value!$1:$1,0)))</f>
        <v/>
      </c>
      <c r="K53" s="19" t="str">
        <f>IF(tbl_dmi_isin[[#This Row],[Index]]&gt;$A$2,"",INDEX(Corp_value!$A$1:$EC$2998,MATCH(tbl_dmi_isin[[#This Row],[ISIN]],Corp_value!$B:$B,0),MATCH(K$2,Corp_value!$1:$1,0)))</f>
        <v/>
      </c>
      <c r="L53" s="19" t="str">
        <f>IF(tbl_dmi_isin[[#This Row],[Index]]&gt;$A$2,"",IF(INDEX(Corp_value!$A$1:$EC$2998,MATCH(tbl_dmi_isin[[#This Row],[ISIN]],Corp_value!$B:$B,0),MATCH(L$2,Corp_value!$1:$1,0))="--","",INDEX(Corp_value!$A$1:$EC$2998,MATCH(tbl_dmi_isin[[#This Row],[ISIN]],Corp_value!$B:$B,0),MATCH(L$2,Corp_value!$1:$1,0))))</f>
        <v/>
      </c>
      <c r="M53" s="122" t="str">
        <f>IF(tbl_dmi_isin[[#This Row],[Index]]&gt;$A$2,"",INDEX(Corp_value!$A$1:$EC$2998,MATCH(tbl_dmi_isin[[#This Row],[ISIN]],Corp_value!$B:$B,0),MATCH(M$2,Corp_value!$1:$1,0)))</f>
        <v/>
      </c>
      <c r="N53" s="122" t="str">
        <f>IF(tbl_dmi_isin[[#This Row],[Index]]&gt;$A$2,"",IF(INDEX(Corp_value!$A$1:$EC$2998,MATCH(tbl_dmi_isin[[#This Row],[ISIN]],Corp_value!$B:$B,0),MATCH(N$2,Corp_value!$1:$1,0))="--","",INDEX(Corp_value!$A$1:$EC$2998,MATCH(tbl_dmi_isin[[#This Row],[ISIN]],Corp_value!$B:$B,0),MATCH(N$2,Corp_value!$1:$1,0))))</f>
        <v/>
      </c>
      <c r="O53" s="122" t="str">
        <f>IF(tbl_dmi_isin[[#This Row],[Index]]&gt;$A$2,"",INDEX(Corp_value!$A$1:$EC$2998,MATCH(tbl_dmi_isin[[#This Row],[ISIN]],Corp_value!$B:$B,0),MATCH(O$2,Corp_value!$1:$1,0)))</f>
        <v/>
      </c>
      <c r="P53" s="136" t="str">
        <f>IF(tbl_dmi_isin[[#This Row],[Index]]&gt;$A$2,"",TEXT(INDEX(Corp_value!$A$1:$EC$2998,MATCH(tbl_dmi_isin[[#This Row],[ISIN]],Corp_value!$B:$B,0),MATCH(P$2,Corp_value!$1:$1,0)),"yyyy/mm/dd"))</f>
        <v/>
      </c>
      <c r="Q53" s="136" t="str">
        <f>IF(tbl_dmi_isin[[#This Row],[Index]]&gt;$A$2,"",INDEX(美元债一级!$A$2:$BO$32,tbl_dmi_isin[[#This Row],[Index]]+1,MATCH(Q$2,美元债一级!$2:$2,0)))</f>
        <v/>
      </c>
      <c r="R53" s="136" t="str">
        <f>IF(tbl_dmi_isin[[#This Row],[Index]]&gt;$A$2,"",IF(TEXT(INDEX(Corp_value!$A$1:$EC$2998,MATCH(tbl_dmi_isin[[#This Row],[ISIN]],Corp_value!$B:$B,0),MATCH(R$2,Corp_value!$1:$1,0)),"yyyy/mm/dd")="--","",TEXT(INDEX(Corp_value!$A$1:$EC$2998,MATCH(tbl_dmi_isin[[#This Row],[ISIN]],Corp_value!$B:$B,0),MATCH(R$2,Corp_value!$1:$1,0)),"yyyy/mm/dd")))</f>
        <v/>
      </c>
      <c r="S53" s="122" t="str">
        <f>IF(tbl_dmi_isin[[#This Row],[Index]]&gt;$A$2,"",INDEX(Corp_value!$A$1:$EC$2998,MATCH(tbl_dmi_isin[[#This Row],[ISIN]],Corp_value!$B:$B,0),MATCH(S$2,Corp_value!$1:$1,0)))</f>
        <v/>
      </c>
      <c r="T53" s="122" t="str">
        <f>IF(tbl_dmi_isin[[#This Row],[Index]]&gt;$A$2,"",INDEX(美元债一级!$A$2:$BO$32,tbl_dmi_isin[[#This Row],[Index]]+1,MATCH(T$2,美元债一级!$2:$2,0)))</f>
        <v/>
      </c>
      <c r="U53" s="122" t="str">
        <f>IF(tbl_dmi_isin[[#This Row],[Index]]&gt;$A$2,"",IF(INDEX(Corp_value!$A$1:$EC$2998,MATCH(tbl_dmi_isin[[#This Row],[ISIN]],Corp_value!$B:$B,0),MATCH(U$2,Corp_value!$1:$1,0))="--","",INDEX(Corp_value!$A$1:$EC$2998,MATCH(tbl_dmi_isin[[#This Row],[ISIN]],Corp_value!$B:$B,0),MATCH(U$2,Corp_value!$1:$1,0))))</f>
        <v/>
      </c>
      <c r="V53" s="134" t="str">
        <f>IF(tbl_dmi_isin[[#This Row],[Index]]&gt;$A$2,"",INDEX(美元债一级!$A$2:$BO$32,tbl_dmi_isin[[#This Row],[Index]]+1,MATCH(V$2,美元债一级!$2:$2,0)))</f>
        <v/>
      </c>
      <c r="W53" s="139" t="str">
        <f>IF(tbl_dmi_isin[[#This Row],[Index]]&gt;$A$2,"",INDEX(Corp_value!$A$1:$EC$2998,MATCH(tbl_dmi_isin[[#This Row],[ISIN]],Corp_value!$B:$B,0),MATCH(W$2,Corp_value!$1:$1,0)))</f>
        <v/>
      </c>
      <c r="X53" s="139" t="str">
        <f>IF(tbl_dmi_isin[[#This Row],[Index]]&gt;$A$2,"",INDEX(Corp_value!$A$1:$EC$2998,MATCH(tbl_dmi_isin[[#This Row],[ISIN]],Corp_value!$B:$B,0),MATCH(X$2,Corp_value!$1:$1,0)))</f>
        <v/>
      </c>
      <c r="Y53" s="142" t="str">
        <f>IF(tbl_dmi_isin[[#This Row],[Index]]&gt;$A$2,"",INDEX(Corp_value!$A$1:$EC$2998,MATCH(tbl_dmi_isin[[#This Row],[ISIN]],Corp_value!$B:$B,0),MATCH(Y$2,Corp_value!$1:$1,0)))</f>
        <v/>
      </c>
      <c r="Z53" s="142" t="str">
        <f>IF(tbl_dmi_isin[[#This Row],[Index]]&gt;$A$2,"",INDEX(Corp_value!$A$1:$EC$2998,MATCH(tbl_dmi_isin[[#This Row],[ISIN]],Corp_value!$B:$B,0),MATCH(Z$2,Corp_value!$1:$1,0)))</f>
        <v/>
      </c>
      <c r="AB53" s="118"/>
    </row>
    <row r="54" spans="1:28">
      <c r="A54" s="10">
        <v>51</v>
      </c>
      <c r="B54" s="78" t="str">
        <f>IF(tbl_dmi_isin[[#This Row],[Index]]&gt;$A$2,"",TEXT(INDEX(美元债一级!$A$2:$BO$32,tbl_dmi_isin[[#This Row],[Index]]+1,MATCH(B$2,美元债一级!$2:$2,0)),"yyyy/mm/dd"))</f>
        <v/>
      </c>
      <c r="C54" s="10" t="str">
        <f>IF(tbl_dmi_isin[[#This Row],[Index]]&gt;$A$2,"",INDEX(美元债一级!$A$2:$BO$32,tbl_dmi_isin[[#This Row],[Index]]+1,MATCH(C$2,美元债一级!$2:$2,0)))</f>
        <v/>
      </c>
      <c r="D54" s="10" t="str">
        <f>IF(tbl_dmi_isin[[#This Row],[Index]]&gt;$A$2,"",INDEX(美元债一级!$A$2:$BO$32,tbl_dmi_isin[[#This Row],[Index]]+1,MATCH(D$2,美元债一级!$2:$2,0)))</f>
        <v/>
      </c>
      <c r="E54" s="10" t="str">
        <f>TEXT(tbl_dmi_isin[[#This Row],[定价日]],"YYMMDD")&amp;tbl_dmi_isin[[#This Row],[ISIN]]</f>
        <v/>
      </c>
      <c r="F54" s="106"/>
      <c r="G54" s="19" t="str">
        <f>IF(tbl_dmi_isin[[#This Row],[Index]]&gt;$A$2,"",INDEX(Corp_value!$A$1:$EC$2998,MATCH(tbl_dmi_isin[[#This Row],[ISIN]],Corp_value!$B:$B,0),MATCH(G$2,Corp_value!$1:$1,0)))</f>
        <v/>
      </c>
      <c r="H54" s="20" t="str">
        <f>IF(tbl_dmi_isin[[#This Row],[Index]]&gt;$A$2,"",INDEX(Corp_value!$A$1:$EC$2998,MATCH(tbl_dmi_isin[[#This Row],[ISIN]],Corp_value!$B:$B,0),MATCH(H$2,Corp_value!$1:$1,0)))</f>
        <v/>
      </c>
      <c r="I54" s="20" t="str">
        <f>IF(tbl_dmi_isin[[#This Row],[Index]]&gt;$A$2,"",IF(INDEX(Corp_value!$A$1:$EC$2998,MATCH(tbl_dmi_isin[[#This Row],[ISIN]],Corp_value!$B:$B,0),MATCH(I$2,Corp_value!$1:$1,0))="--","",INDEX(Corp_value!$A$1:$EC$2998,MATCH(tbl_dmi_isin[[#This Row],[ISIN]],Corp_value!$B:$B,0),MATCH(I$2,Corp_value!$1:$1,0))))</f>
        <v/>
      </c>
      <c r="J54" s="19" t="str">
        <f>IF(tbl_dmi_isin[[#This Row],[Index]]&gt;$A$2,"",INDEX(Corp_value!$A$1:$EC$2998,MATCH(tbl_dmi_isin[[#This Row],[ISIN]],Corp_value!$B:$B,0),MATCH(J$2,Corp_value!$1:$1,0)))</f>
        <v/>
      </c>
      <c r="K54" s="19" t="str">
        <f>IF(tbl_dmi_isin[[#This Row],[Index]]&gt;$A$2,"",INDEX(Corp_value!$A$1:$EC$2998,MATCH(tbl_dmi_isin[[#This Row],[ISIN]],Corp_value!$B:$B,0),MATCH(K$2,Corp_value!$1:$1,0)))</f>
        <v/>
      </c>
      <c r="L54" s="19" t="str">
        <f>IF(tbl_dmi_isin[[#This Row],[Index]]&gt;$A$2,"",IF(INDEX(Corp_value!$A$1:$EC$2998,MATCH(tbl_dmi_isin[[#This Row],[ISIN]],Corp_value!$B:$B,0),MATCH(L$2,Corp_value!$1:$1,0))="--","",INDEX(Corp_value!$A$1:$EC$2998,MATCH(tbl_dmi_isin[[#This Row],[ISIN]],Corp_value!$B:$B,0),MATCH(L$2,Corp_value!$1:$1,0))))</f>
        <v/>
      </c>
      <c r="M54" s="122" t="str">
        <f>IF(tbl_dmi_isin[[#This Row],[Index]]&gt;$A$2,"",INDEX(Corp_value!$A$1:$EC$2998,MATCH(tbl_dmi_isin[[#This Row],[ISIN]],Corp_value!$B:$B,0),MATCH(M$2,Corp_value!$1:$1,0)))</f>
        <v/>
      </c>
      <c r="N54" s="122" t="str">
        <f>IF(tbl_dmi_isin[[#This Row],[Index]]&gt;$A$2,"",IF(INDEX(Corp_value!$A$1:$EC$2998,MATCH(tbl_dmi_isin[[#This Row],[ISIN]],Corp_value!$B:$B,0),MATCH(N$2,Corp_value!$1:$1,0))="--","",INDEX(Corp_value!$A$1:$EC$2998,MATCH(tbl_dmi_isin[[#This Row],[ISIN]],Corp_value!$B:$B,0),MATCH(N$2,Corp_value!$1:$1,0))))</f>
        <v/>
      </c>
      <c r="O54" s="122" t="str">
        <f>IF(tbl_dmi_isin[[#This Row],[Index]]&gt;$A$2,"",INDEX(Corp_value!$A$1:$EC$2998,MATCH(tbl_dmi_isin[[#This Row],[ISIN]],Corp_value!$B:$B,0),MATCH(O$2,Corp_value!$1:$1,0)))</f>
        <v/>
      </c>
      <c r="P54" s="136" t="str">
        <f>IF(tbl_dmi_isin[[#This Row],[Index]]&gt;$A$2,"",TEXT(INDEX(Corp_value!$A$1:$EC$2998,MATCH(tbl_dmi_isin[[#This Row],[ISIN]],Corp_value!$B:$B,0),MATCH(P$2,Corp_value!$1:$1,0)),"yyyy/mm/dd"))</f>
        <v/>
      </c>
      <c r="Q54" s="136" t="str">
        <f>IF(tbl_dmi_isin[[#This Row],[Index]]&gt;$A$2,"",INDEX(美元债一级!$A$2:$BO$32,tbl_dmi_isin[[#This Row],[Index]]+1,MATCH(Q$2,美元债一级!$2:$2,0)))</f>
        <v/>
      </c>
      <c r="R54" s="136" t="str">
        <f>IF(tbl_dmi_isin[[#This Row],[Index]]&gt;$A$2,"",IF(TEXT(INDEX(Corp_value!$A$1:$EC$2998,MATCH(tbl_dmi_isin[[#This Row],[ISIN]],Corp_value!$B:$B,0),MATCH(R$2,Corp_value!$1:$1,0)),"yyyy/mm/dd")="--","",TEXT(INDEX(Corp_value!$A$1:$EC$2998,MATCH(tbl_dmi_isin[[#This Row],[ISIN]],Corp_value!$B:$B,0),MATCH(R$2,Corp_value!$1:$1,0)),"yyyy/mm/dd")))</f>
        <v/>
      </c>
      <c r="S54" s="122" t="str">
        <f>IF(tbl_dmi_isin[[#This Row],[Index]]&gt;$A$2,"",INDEX(Corp_value!$A$1:$EC$2998,MATCH(tbl_dmi_isin[[#This Row],[ISIN]],Corp_value!$B:$B,0),MATCH(S$2,Corp_value!$1:$1,0)))</f>
        <v/>
      </c>
      <c r="T54" s="122" t="str">
        <f>IF(tbl_dmi_isin[[#This Row],[Index]]&gt;$A$2,"",INDEX(美元债一级!$A$2:$BO$32,tbl_dmi_isin[[#This Row],[Index]]+1,MATCH(T$2,美元债一级!$2:$2,0)))</f>
        <v/>
      </c>
      <c r="U54" s="122" t="str">
        <f>IF(tbl_dmi_isin[[#This Row],[Index]]&gt;$A$2,"",IF(INDEX(Corp_value!$A$1:$EC$2998,MATCH(tbl_dmi_isin[[#This Row],[ISIN]],Corp_value!$B:$B,0),MATCH(U$2,Corp_value!$1:$1,0))="--","",INDEX(Corp_value!$A$1:$EC$2998,MATCH(tbl_dmi_isin[[#This Row],[ISIN]],Corp_value!$B:$B,0),MATCH(U$2,Corp_value!$1:$1,0))))</f>
        <v/>
      </c>
      <c r="V54" s="134" t="str">
        <f>IF(tbl_dmi_isin[[#This Row],[Index]]&gt;$A$2,"",INDEX(美元债一级!$A$2:$BO$32,tbl_dmi_isin[[#This Row],[Index]]+1,MATCH(V$2,美元债一级!$2:$2,0)))</f>
        <v/>
      </c>
      <c r="W54" s="139" t="str">
        <f>IF(tbl_dmi_isin[[#This Row],[Index]]&gt;$A$2,"",INDEX(Corp_value!$A$1:$EC$2998,MATCH(tbl_dmi_isin[[#This Row],[ISIN]],Corp_value!$B:$B,0),MATCH(W$2,Corp_value!$1:$1,0)))</f>
        <v/>
      </c>
      <c r="X54" s="139" t="str">
        <f>IF(tbl_dmi_isin[[#This Row],[Index]]&gt;$A$2,"",INDEX(Corp_value!$A$1:$EC$2998,MATCH(tbl_dmi_isin[[#This Row],[ISIN]],Corp_value!$B:$B,0),MATCH(X$2,Corp_value!$1:$1,0)))</f>
        <v/>
      </c>
      <c r="Y54" s="142" t="str">
        <f>IF(tbl_dmi_isin[[#This Row],[Index]]&gt;$A$2,"",INDEX(Corp_value!$A$1:$EC$2998,MATCH(tbl_dmi_isin[[#This Row],[ISIN]],Corp_value!$B:$B,0),MATCH(Y$2,Corp_value!$1:$1,0)))</f>
        <v/>
      </c>
      <c r="Z54" s="142" t="str">
        <f>IF(tbl_dmi_isin[[#This Row],[Index]]&gt;$A$2,"",INDEX(Corp_value!$A$1:$EC$2998,MATCH(tbl_dmi_isin[[#This Row],[ISIN]],Corp_value!$B:$B,0),MATCH(Z$2,Corp_value!$1:$1,0)))</f>
        <v/>
      </c>
      <c r="AB54" s="118"/>
    </row>
    <row r="55" spans="1:28">
      <c r="A55" s="10">
        <v>52</v>
      </c>
      <c r="B55" s="78" t="str">
        <f>IF(tbl_dmi_isin[[#This Row],[Index]]&gt;$A$2,"",TEXT(INDEX(美元债一级!$A$2:$BO$32,tbl_dmi_isin[[#This Row],[Index]]+1,MATCH(B$2,美元债一级!$2:$2,0)),"yyyy/mm/dd"))</f>
        <v/>
      </c>
      <c r="C55" s="10" t="str">
        <f>IF(tbl_dmi_isin[[#This Row],[Index]]&gt;$A$2,"",INDEX(美元债一级!$A$2:$BO$32,tbl_dmi_isin[[#This Row],[Index]]+1,MATCH(C$2,美元债一级!$2:$2,0)))</f>
        <v/>
      </c>
      <c r="D55" s="10" t="str">
        <f>IF(tbl_dmi_isin[[#This Row],[Index]]&gt;$A$2,"",INDEX(美元债一级!$A$2:$BO$32,tbl_dmi_isin[[#This Row],[Index]]+1,MATCH(D$2,美元债一级!$2:$2,0)))</f>
        <v/>
      </c>
      <c r="E55" s="10" t="str">
        <f>TEXT(tbl_dmi_isin[[#This Row],[定价日]],"YYMMDD")&amp;tbl_dmi_isin[[#This Row],[ISIN]]</f>
        <v/>
      </c>
      <c r="F55" s="106"/>
      <c r="G55" s="19" t="str">
        <f>IF(tbl_dmi_isin[[#This Row],[Index]]&gt;$A$2,"",INDEX(Corp_value!$A$1:$EC$2998,MATCH(tbl_dmi_isin[[#This Row],[ISIN]],Corp_value!$B:$B,0),MATCH(G$2,Corp_value!$1:$1,0)))</f>
        <v/>
      </c>
      <c r="H55" s="20" t="str">
        <f>IF(tbl_dmi_isin[[#This Row],[Index]]&gt;$A$2,"",INDEX(Corp_value!$A$1:$EC$2998,MATCH(tbl_dmi_isin[[#This Row],[ISIN]],Corp_value!$B:$B,0),MATCH(H$2,Corp_value!$1:$1,0)))</f>
        <v/>
      </c>
      <c r="I55" s="20" t="str">
        <f>IF(tbl_dmi_isin[[#This Row],[Index]]&gt;$A$2,"",IF(INDEX(Corp_value!$A$1:$EC$2998,MATCH(tbl_dmi_isin[[#This Row],[ISIN]],Corp_value!$B:$B,0),MATCH(I$2,Corp_value!$1:$1,0))="--","",INDEX(Corp_value!$A$1:$EC$2998,MATCH(tbl_dmi_isin[[#This Row],[ISIN]],Corp_value!$B:$B,0),MATCH(I$2,Corp_value!$1:$1,0))))</f>
        <v/>
      </c>
      <c r="J55" s="19" t="str">
        <f>IF(tbl_dmi_isin[[#This Row],[Index]]&gt;$A$2,"",INDEX(Corp_value!$A$1:$EC$2998,MATCH(tbl_dmi_isin[[#This Row],[ISIN]],Corp_value!$B:$B,0),MATCH(J$2,Corp_value!$1:$1,0)))</f>
        <v/>
      </c>
      <c r="K55" s="19" t="str">
        <f>IF(tbl_dmi_isin[[#This Row],[Index]]&gt;$A$2,"",INDEX(Corp_value!$A$1:$EC$2998,MATCH(tbl_dmi_isin[[#This Row],[ISIN]],Corp_value!$B:$B,0),MATCH(K$2,Corp_value!$1:$1,0)))</f>
        <v/>
      </c>
      <c r="L55" s="19" t="str">
        <f>IF(tbl_dmi_isin[[#This Row],[Index]]&gt;$A$2,"",IF(INDEX(Corp_value!$A$1:$EC$2998,MATCH(tbl_dmi_isin[[#This Row],[ISIN]],Corp_value!$B:$B,0),MATCH(L$2,Corp_value!$1:$1,0))="--","",INDEX(Corp_value!$A$1:$EC$2998,MATCH(tbl_dmi_isin[[#This Row],[ISIN]],Corp_value!$B:$B,0),MATCH(L$2,Corp_value!$1:$1,0))))</f>
        <v/>
      </c>
      <c r="M55" s="122" t="str">
        <f>IF(tbl_dmi_isin[[#This Row],[Index]]&gt;$A$2,"",INDEX(Corp_value!$A$1:$EC$2998,MATCH(tbl_dmi_isin[[#This Row],[ISIN]],Corp_value!$B:$B,0),MATCH(M$2,Corp_value!$1:$1,0)))</f>
        <v/>
      </c>
      <c r="N55" s="122" t="str">
        <f>IF(tbl_dmi_isin[[#This Row],[Index]]&gt;$A$2,"",IF(INDEX(Corp_value!$A$1:$EC$2998,MATCH(tbl_dmi_isin[[#This Row],[ISIN]],Corp_value!$B:$B,0),MATCH(N$2,Corp_value!$1:$1,0))="--","",INDEX(Corp_value!$A$1:$EC$2998,MATCH(tbl_dmi_isin[[#This Row],[ISIN]],Corp_value!$B:$B,0),MATCH(N$2,Corp_value!$1:$1,0))))</f>
        <v/>
      </c>
      <c r="O55" s="122" t="str">
        <f>IF(tbl_dmi_isin[[#This Row],[Index]]&gt;$A$2,"",INDEX(Corp_value!$A$1:$EC$2998,MATCH(tbl_dmi_isin[[#This Row],[ISIN]],Corp_value!$B:$B,0),MATCH(O$2,Corp_value!$1:$1,0)))</f>
        <v/>
      </c>
      <c r="P55" s="136" t="str">
        <f>IF(tbl_dmi_isin[[#This Row],[Index]]&gt;$A$2,"",TEXT(INDEX(Corp_value!$A$1:$EC$2998,MATCH(tbl_dmi_isin[[#This Row],[ISIN]],Corp_value!$B:$B,0),MATCH(P$2,Corp_value!$1:$1,0)),"yyyy/mm/dd"))</f>
        <v/>
      </c>
      <c r="Q55" s="136" t="str">
        <f>IF(tbl_dmi_isin[[#This Row],[Index]]&gt;$A$2,"",INDEX(美元债一级!$A$2:$BO$32,tbl_dmi_isin[[#This Row],[Index]]+1,MATCH(Q$2,美元债一级!$2:$2,0)))</f>
        <v/>
      </c>
      <c r="R55" s="136" t="str">
        <f>IF(tbl_dmi_isin[[#This Row],[Index]]&gt;$A$2,"",IF(TEXT(INDEX(Corp_value!$A$1:$EC$2998,MATCH(tbl_dmi_isin[[#This Row],[ISIN]],Corp_value!$B:$B,0),MATCH(R$2,Corp_value!$1:$1,0)),"yyyy/mm/dd")="--","",TEXT(INDEX(Corp_value!$A$1:$EC$2998,MATCH(tbl_dmi_isin[[#This Row],[ISIN]],Corp_value!$B:$B,0),MATCH(R$2,Corp_value!$1:$1,0)),"yyyy/mm/dd")))</f>
        <v/>
      </c>
      <c r="S55" s="122" t="str">
        <f>IF(tbl_dmi_isin[[#This Row],[Index]]&gt;$A$2,"",INDEX(Corp_value!$A$1:$EC$2998,MATCH(tbl_dmi_isin[[#This Row],[ISIN]],Corp_value!$B:$B,0),MATCH(S$2,Corp_value!$1:$1,0)))</f>
        <v/>
      </c>
      <c r="T55" s="122" t="str">
        <f>IF(tbl_dmi_isin[[#This Row],[Index]]&gt;$A$2,"",INDEX(美元债一级!$A$2:$BO$32,tbl_dmi_isin[[#This Row],[Index]]+1,MATCH(T$2,美元债一级!$2:$2,0)))</f>
        <v/>
      </c>
      <c r="U55" s="122" t="str">
        <f>IF(tbl_dmi_isin[[#This Row],[Index]]&gt;$A$2,"",IF(INDEX(Corp_value!$A$1:$EC$2998,MATCH(tbl_dmi_isin[[#This Row],[ISIN]],Corp_value!$B:$B,0),MATCH(U$2,Corp_value!$1:$1,0))="--","",INDEX(Corp_value!$A$1:$EC$2998,MATCH(tbl_dmi_isin[[#This Row],[ISIN]],Corp_value!$B:$B,0),MATCH(U$2,Corp_value!$1:$1,0))))</f>
        <v/>
      </c>
      <c r="V55" s="134" t="str">
        <f>IF(tbl_dmi_isin[[#This Row],[Index]]&gt;$A$2,"",INDEX(美元债一级!$A$2:$BO$32,tbl_dmi_isin[[#This Row],[Index]]+1,MATCH(V$2,美元债一级!$2:$2,0)))</f>
        <v/>
      </c>
      <c r="W55" s="139" t="str">
        <f>IF(tbl_dmi_isin[[#This Row],[Index]]&gt;$A$2,"",INDEX(Corp_value!$A$1:$EC$2998,MATCH(tbl_dmi_isin[[#This Row],[ISIN]],Corp_value!$B:$B,0),MATCH(W$2,Corp_value!$1:$1,0)))</f>
        <v/>
      </c>
      <c r="X55" s="139" t="str">
        <f>IF(tbl_dmi_isin[[#This Row],[Index]]&gt;$A$2,"",INDEX(Corp_value!$A$1:$EC$2998,MATCH(tbl_dmi_isin[[#This Row],[ISIN]],Corp_value!$B:$B,0),MATCH(X$2,Corp_value!$1:$1,0)))</f>
        <v/>
      </c>
      <c r="Y55" s="142" t="str">
        <f>IF(tbl_dmi_isin[[#This Row],[Index]]&gt;$A$2,"",INDEX(Corp_value!$A$1:$EC$2998,MATCH(tbl_dmi_isin[[#This Row],[ISIN]],Corp_value!$B:$B,0),MATCH(Y$2,Corp_value!$1:$1,0)))</f>
        <v/>
      </c>
      <c r="Z55" s="142" t="str">
        <f>IF(tbl_dmi_isin[[#This Row],[Index]]&gt;$A$2,"",INDEX(Corp_value!$A$1:$EC$2998,MATCH(tbl_dmi_isin[[#This Row],[ISIN]],Corp_value!$B:$B,0),MATCH(Z$2,Corp_value!$1:$1,0)))</f>
        <v/>
      </c>
      <c r="AB55" s="118"/>
    </row>
    <row r="56" spans="1:28">
      <c r="A56" s="10">
        <v>53</v>
      </c>
      <c r="B56" s="78" t="str">
        <f>IF(tbl_dmi_isin[[#This Row],[Index]]&gt;$A$2,"",TEXT(INDEX(美元债一级!$A$2:$BO$32,tbl_dmi_isin[[#This Row],[Index]]+1,MATCH(B$2,美元债一级!$2:$2,0)),"yyyy/mm/dd"))</f>
        <v/>
      </c>
      <c r="C56" s="10" t="str">
        <f>IF(tbl_dmi_isin[[#This Row],[Index]]&gt;$A$2,"",INDEX(美元债一级!$A$2:$BO$32,tbl_dmi_isin[[#This Row],[Index]]+1,MATCH(C$2,美元债一级!$2:$2,0)))</f>
        <v/>
      </c>
      <c r="D56" s="10" t="str">
        <f>IF(tbl_dmi_isin[[#This Row],[Index]]&gt;$A$2,"",INDEX(美元债一级!$A$2:$BO$32,tbl_dmi_isin[[#This Row],[Index]]+1,MATCH(D$2,美元债一级!$2:$2,0)))</f>
        <v/>
      </c>
      <c r="E56" s="10" t="str">
        <f>TEXT(tbl_dmi_isin[[#This Row],[定价日]],"YYMMDD")&amp;tbl_dmi_isin[[#This Row],[ISIN]]</f>
        <v/>
      </c>
      <c r="F56" s="106"/>
      <c r="G56" s="19" t="str">
        <f>IF(tbl_dmi_isin[[#This Row],[Index]]&gt;$A$2,"",INDEX(Corp_value!$A$1:$EC$2998,MATCH(tbl_dmi_isin[[#This Row],[ISIN]],Corp_value!$B:$B,0),MATCH(G$2,Corp_value!$1:$1,0)))</f>
        <v/>
      </c>
      <c r="H56" s="20" t="str">
        <f>IF(tbl_dmi_isin[[#This Row],[Index]]&gt;$A$2,"",INDEX(Corp_value!$A$1:$EC$2998,MATCH(tbl_dmi_isin[[#This Row],[ISIN]],Corp_value!$B:$B,0),MATCH(H$2,Corp_value!$1:$1,0)))</f>
        <v/>
      </c>
      <c r="I56" s="20" t="str">
        <f>IF(tbl_dmi_isin[[#This Row],[Index]]&gt;$A$2,"",IF(INDEX(Corp_value!$A$1:$EC$2998,MATCH(tbl_dmi_isin[[#This Row],[ISIN]],Corp_value!$B:$B,0),MATCH(I$2,Corp_value!$1:$1,0))="--","",INDEX(Corp_value!$A$1:$EC$2998,MATCH(tbl_dmi_isin[[#This Row],[ISIN]],Corp_value!$B:$B,0),MATCH(I$2,Corp_value!$1:$1,0))))</f>
        <v/>
      </c>
      <c r="J56" s="19" t="str">
        <f>IF(tbl_dmi_isin[[#This Row],[Index]]&gt;$A$2,"",INDEX(Corp_value!$A$1:$EC$2998,MATCH(tbl_dmi_isin[[#This Row],[ISIN]],Corp_value!$B:$B,0),MATCH(J$2,Corp_value!$1:$1,0)))</f>
        <v/>
      </c>
      <c r="K56" s="19" t="str">
        <f>IF(tbl_dmi_isin[[#This Row],[Index]]&gt;$A$2,"",INDEX(Corp_value!$A$1:$EC$2998,MATCH(tbl_dmi_isin[[#This Row],[ISIN]],Corp_value!$B:$B,0),MATCH(K$2,Corp_value!$1:$1,0)))</f>
        <v/>
      </c>
      <c r="L56" s="19" t="str">
        <f>IF(tbl_dmi_isin[[#This Row],[Index]]&gt;$A$2,"",IF(INDEX(Corp_value!$A$1:$EC$2998,MATCH(tbl_dmi_isin[[#This Row],[ISIN]],Corp_value!$B:$B,0),MATCH(L$2,Corp_value!$1:$1,0))="--","",INDEX(Corp_value!$A$1:$EC$2998,MATCH(tbl_dmi_isin[[#This Row],[ISIN]],Corp_value!$B:$B,0),MATCH(L$2,Corp_value!$1:$1,0))))</f>
        <v/>
      </c>
      <c r="M56" s="122" t="str">
        <f>IF(tbl_dmi_isin[[#This Row],[Index]]&gt;$A$2,"",INDEX(Corp_value!$A$1:$EC$2998,MATCH(tbl_dmi_isin[[#This Row],[ISIN]],Corp_value!$B:$B,0),MATCH(M$2,Corp_value!$1:$1,0)))</f>
        <v/>
      </c>
      <c r="N56" s="122" t="str">
        <f>IF(tbl_dmi_isin[[#This Row],[Index]]&gt;$A$2,"",IF(INDEX(Corp_value!$A$1:$EC$2998,MATCH(tbl_dmi_isin[[#This Row],[ISIN]],Corp_value!$B:$B,0),MATCH(N$2,Corp_value!$1:$1,0))="--","",INDEX(Corp_value!$A$1:$EC$2998,MATCH(tbl_dmi_isin[[#This Row],[ISIN]],Corp_value!$B:$B,0),MATCH(N$2,Corp_value!$1:$1,0))))</f>
        <v/>
      </c>
      <c r="O56" s="122" t="str">
        <f>IF(tbl_dmi_isin[[#This Row],[Index]]&gt;$A$2,"",INDEX(Corp_value!$A$1:$EC$2998,MATCH(tbl_dmi_isin[[#This Row],[ISIN]],Corp_value!$B:$B,0),MATCH(O$2,Corp_value!$1:$1,0)))</f>
        <v/>
      </c>
      <c r="P56" s="136" t="str">
        <f>IF(tbl_dmi_isin[[#This Row],[Index]]&gt;$A$2,"",TEXT(INDEX(Corp_value!$A$1:$EC$2998,MATCH(tbl_dmi_isin[[#This Row],[ISIN]],Corp_value!$B:$B,0),MATCH(P$2,Corp_value!$1:$1,0)),"yyyy/mm/dd"))</f>
        <v/>
      </c>
      <c r="Q56" s="136" t="str">
        <f>IF(tbl_dmi_isin[[#This Row],[Index]]&gt;$A$2,"",INDEX(美元债一级!$A$2:$BO$32,tbl_dmi_isin[[#This Row],[Index]]+1,MATCH(Q$2,美元债一级!$2:$2,0)))</f>
        <v/>
      </c>
      <c r="R56" s="136" t="str">
        <f>IF(tbl_dmi_isin[[#This Row],[Index]]&gt;$A$2,"",IF(TEXT(INDEX(Corp_value!$A$1:$EC$2998,MATCH(tbl_dmi_isin[[#This Row],[ISIN]],Corp_value!$B:$B,0),MATCH(R$2,Corp_value!$1:$1,0)),"yyyy/mm/dd")="--","",TEXT(INDEX(Corp_value!$A$1:$EC$2998,MATCH(tbl_dmi_isin[[#This Row],[ISIN]],Corp_value!$B:$B,0),MATCH(R$2,Corp_value!$1:$1,0)),"yyyy/mm/dd")))</f>
        <v/>
      </c>
      <c r="S56" s="122" t="str">
        <f>IF(tbl_dmi_isin[[#This Row],[Index]]&gt;$A$2,"",INDEX(Corp_value!$A$1:$EC$2998,MATCH(tbl_dmi_isin[[#This Row],[ISIN]],Corp_value!$B:$B,0),MATCH(S$2,Corp_value!$1:$1,0)))</f>
        <v/>
      </c>
      <c r="T56" s="122" t="str">
        <f>IF(tbl_dmi_isin[[#This Row],[Index]]&gt;$A$2,"",INDEX(美元债一级!$A$2:$BO$32,tbl_dmi_isin[[#This Row],[Index]]+1,MATCH(T$2,美元债一级!$2:$2,0)))</f>
        <v/>
      </c>
      <c r="U56" s="122" t="str">
        <f>IF(tbl_dmi_isin[[#This Row],[Index]]&gt;$A$2,"",IF(INDEX(Corp_value!$A$1:$EC$2998,MATCH(tbl_dmi_isin[[#This Row],[ISIN]],Corp_value!$B:$B,0),MATCH(U$2,Corp_value!$1:$1,0))="--","",INDEX(Corp_value!$A$1:$EC$2998,MATCH(tbl_dmi_isin[[#This Row],[ISIN]],Corp_value!$B:$B,0),MATCH(U$2,Corp_value!$1:$1,0))))</f>
        <v/>
      </c>
      <c r="V56" s="134" t="str">
        <f>IF(tbl_dmi_isin[[#This Row],[Index]]&gt;$A$2,"",INDEX(美元债一级!$A$2:$BO$32,tbl_dmi_isin[[#This Row],[Index]]+1,MATCH(V$2,美元债一级!$2:$2,0)))</f>
        <v/>
      </c>
      <c r="W56" s="139" t="str">
        <f>IF(tbl_dmi_isin[[#This Row],[Index]]&gt;$A$2,"",INDEX(Corp_value!$A$1:$EC$2998,MATCH(tbl_dmi_isin[[#This Row],[ISIN]],Corp_value!$B:$B,0),MATCH(W$2,Corp_value!$1:$1,0)))</f>
        <v/>
      </c>
      <c r="X56" s="139" t="str">
        <f>IF(tbl_dmi_isin[[#This Row],[Index]]&gt;$A$2,"",INDEX(Corp_value!$A$1:$EC$2998,MATCH(tbl_dmi_isin[[#This Row],[ISIN]],Corp_value!$B:$B,0),MATCH(X$2,Corp_value!$1:$1,0)))</f>
        <v/>
      </c>
      <c r="Y56" s="142" t="str">
        <f>IF(tbl_dmi_isin[[#This Row],[Index]]&gt;$A$2,"",INDEX(Corp_value!$A$1:$EC$2998,MATCH(tbl_dmi_isin[[#This Row],[ISIN]],Corp_value!$B:$B,0),MATCH(Y$2,Corp_value!$1:$1,0)))</f>
        <v/>
      </c>
      <c r="Z56" s="142" t="str">
        <f>IF(tbl_dmi_isin[[#This Row],[Index]]&gt;$A$2,"",INDEX(Corp_value!$A$1:$EC$2998,MATCH(tbl_dmi_isin[[#This Row],[ISIN]],Corp_value!$B:$B,0),MATCH(Z$2,Corp_value!$1:$1,0)))</f>
        <v/>
      </c>
      <c r="AB56" s="118"/>
    </row>
    <row r="57" spans="1:28">
      <c r="A57" s="10">
        <v>54</v>
      </c>
      <c r="B57" s="78" t="str">
        <f>IF(tbl_dmi_isin[[#This Row],[Index]]&gt;$A$2,"",TEXT(INDEX(美元债一级!$A$2:$BO$32,tbl_dmi_isin[[#This Row],[Index]]+1,MATCH(B$2,美元债一级!$2:$2,0)),"yyyy/mm/dd"))</f>
        <v/>
      </c>
      <c r="C57" s="10" t="str">
        <f>IF(tbl_dmi_isin[[#This Row],[Index]]&gt;$A$2,"",INDEX(美元债一级!$A$2:$BO$32,tbl_dmi_isin[[#This Row],[Index]]+1,MATCH(C$2,美元债一级!$2:$2,0)))</f>
        <v/>
      </c>
      <c r="D57" s="10" t="str">
        <f>IF(tbl_dmi_isin[[#This Row],[Index]]&gt;$A$2,"",INDEX(美元债一级!$A$2:$BO$32,tbl_dmi_isin[[#This Row],[Index]]+1,MATCH(D$2,美元债一级!$2:$2,0)))</f>
        <v/>
      </c>
      <c r="E57" s="10" t="str">
        <f>TEXT(tbl_dmi_isin[[#This Row],[定价日]],"YYMMDD")&amp;tbl_dmi_isin[[#This Row],[ISIN]]</f>
        <v/>
      </c>
      <c r="F57" s="106"/>
      <c r="G57" s="19" t="str">
        <f>IF(tbl_dmi_isin[[#This Row],[Index]]&gt;$A$2,"",INDEX(Corp_value!$A$1:$EC$2998,MATCH(tbl_dmi_isin[[#This Row],[ISIN]],Corp_value!$B:$B,0),MATCH(G$2,Corp_value!$1:$1,0)))</f>
        <v/>
      </c>
      <c r="H57" s="20" t="str">
        <f>IF(tbl_dmi_isin[[#This Row],[Index]]&gt;$A$2,"",INDEX(Corp_value!$A$1:$EC$2998,MATCH(tbl_dmi_isin[[#This Row],[ISIN]],Corp_value!$B:$B,0),MATCH(H$2,Corp_value!$1:$1,0)))</f>
        <v/>
      </c>
      <c r="I57" s="20" t="str">
        <f>IF(tbl_dmi_isin[[#This Row],[Index]]&gt;$A$2,"",IF(INDEX(Corp_value!$A$1:$EC$2998,MATCH(tbl_dmi_isin[[#This Row],[ISIN]],Corp_value!$B:$B,0),MATCH(I$2,Corp_value!$1:$1,0))="--","",INDEX(Corp_value!$A$1:$EC$2998,MATCH(tbl_dmi_isin[[#This Row],[ISIN]],Corp_value!$B:$B,0),MATCH(I$2,Corp_value!$1:$1,0))))</f>
        <v/>
      </c>
      <c r="J57" s="19" t="str">
        <f>IF(tbl_dmi_isin[[#This Row],[Index]]&gt;$A$2,"",INDEX(Corp_value!$A$1:$EC$2998,MATCH(tbl_dmi_isin[[#This Row],[ISIN]],Corp_value!$B:$B,0),MATCH(J$2,Corp_value!$1:$1,0)))</f>
        <v/>
      </c>
      <c r="K57" s="19" t="str">
        <f>IF(tbl_dmi_isin[[#This Row],[Index]]&gt;$A$2,"",INDEX(Corp_value!$A$1:$EC$2998,MATCH(tbl_dmi_isin[[#This Row],[ISIN]],Corp_value!$B:$B,0),MATCH(K$2,Corp_value!$1:$1,0)))</f>
        <v/>
      </c>
      <c r="L57" s="19" t="str">
        <f>IF(tbl_dmi_isin[[#This Row],[Index]]&gt;$A$2,"",IF(INDEX(Corp_value!$A$1:$EC$2998,MATCH(tbl_dmi_isin[[#This Row],[ISIN]],Corp_value!$B:$B,0),MATCH(L$2,Corp_value!$1:$1,0))="--","",INDEX(Corp_value!$A$1:$EC$2998,MATCH(tbl_dmi_isin[[#This Row],[ISIN]],Corp_value!$B:$B,0),MATCH(L$2,Corp_value!$1:$1,0))))</f>
        <v/>
      </c>
      <c r="M57" s="122" t="str">
        <f>IF(tbl_dmi_isin[[#This Row],[Index]]&gt;$A$2,"",INDEX(Corp_value!$A$1:$EC$2998,MATCH(tbl_dmi_isin[[#This Row],[ISIN]],Corp_value!$B:$B,0),MATCH(M$2,Corp_value!$1:$1,0)))</f>
        <v/>
      </c>
      <c r="N57" s="122" t="str">
        <f>IF(tbl_dmi_isin[[#This Row],[Index]]&gt;$A$2,"",IF(INDEX(Corp_value!$A$1:$EC$2998,MATCH(tbl_dmi_isin[[#This Row],[ISIN]],Corp_value!$B:$B,0),MATCH(N$2,Corp_value!$1:$1,0))="--","",INDEX(Corp_value!$A$1:$EC$2998,MATCH(tbl_dmi_isin[[#This Row],[ISIN]],Corp_value!$B:$B,0),MATCH(N$2,Corp_value!$1:$1,0))))</f>
        <v/>
      </c>
      <c r="O57" s="122" t="str">
        <f>IF(tbl_dmi_isin[[#This Row],[Index]]&gt;$A$2,"",INDEX(Corp_value!$A$1:$EC$2998,MATCH(tbl_dmi_isin[[#This Row],[ISIN]],Corp_value!$B:$B,0),MATCH(O$2,Corp_value!$1:$1,0)))</f>
        <v/>
      </c>
      <c r="P57" s="136" t="str">
        <f>IF(tbl_dmi_isin[[#This Row],[Index]]&gt;$A$2,"",TEXT(INDEX(Corp_value!$A$1:$EC$2998,MATCH(tbl_dmi_isin[[#This Row],[ISIN]],Corp_value!$B:$B,0),MATCH(P$2,Corp_value!$1:$1,0)),"yyyy/mm/dd"))</f>
        <v/>
      </c>
      <c r="Q57" s="136" t="str">
        <f>IF(tbl_dmi_isin[[#This Row],[Index]]&gt;$A$2,"",INDEX(美元债一级!$A$2:$BO$32,tbl_dmi_isin[[#This Row],[Index]]+1,MATCH(Q$2,美元债一级!$2:$2,0)))</f>
        <v/>
      </c>
      <c r="R57" s="136" t="str">
        <f>IF(tbl_dmi_isin[[#This Row],[Index]]&gt;$A$2,"",IF(TEXT(INDEX(Corp_value!$A$1:$EC$2998,MATCH(tbl_dmi_isin[[#This Row],[ISIN]],Corp_value!$B:$B,0),MATCH(R$2,Corp_value!$1:$1,0)),"yyyy/mm/dd")="--","",TEXT(INDEX(Corp_value!$A$1:$EC$2998,MATCH(tbl_dmi_isin[[#This Row],[ISIN]],Corp_value!$B:$B,0),MATCH(R$2,Corp_value!$1:$1,0)),"yyyy/mm/dd")))</f>
        <v/>
      </c>
      <c r="S57" s="122" t="str">
        <f>IF(tbl_dmi_isin[[#This Row],[Index]]&gt;$A$2,"",INDEX(Corp_value!$A$1:$EC$2998,MATCH(tbl_dmi_isin[[#This Row],[ISIN]],Corp_value!$B:$B,0),MATCH(S$2,Corp_value!$1:$1,0)))</f>
        <v/>
      </c>
      <c r="T57" s="122" t="str">
        <f>IF(tbl_dmi_isin[[#This Row],[Index]]&gt;$A$2,"",INDEX(美元债一级!$A$2:$BO$32,tbl_dmi_isin[[#This Row],[Index]]+1,MATCH(T$2,美元债一级!$2:$2,0)))</f>
        <v/>
      </c>
      <c r="U57" s="122" t="str">
        <f>IF(tbl_dmi_isin[[#This Row],[Index]]&gt;$A$2,"",IF(INDEX(Corp_value!$A$1:$EC$2998,MATCH(tbl_dmi_isin[[#This Row],[ISIN]],Corp_value!$B:$B,0),MATCH(U$2,Corp_value!$1:$1,0))="--","",INDEX(Corp_value!$A$1:$EC$2998,MATCH(tbl_dmi_isin[[#This Row],[ISIN]],Corp_value!$B:$B,0),MATCH(U$2,Corp_value!$1:$1,0))))</f>
        <v/>
      </c>
      <c r="V57" s="134" t="str">
        <f>IF(tbl_dmi_isin[[#This Row],[Index]]&gt;$A$2,"",INDEX(美元债一级!$A$2:$BO$32,tbl_dmi_isin[[#This Row],[Index]]+1,MATCH(V$2,美元债一级!$2:$2,0)))</f>
        <v/>
      </c>
      <c r="W57" s="139" t="str">
        <f>IF(tbl_dmi_isin[[#This Row],[Index]]&gt;$A$2,"",INDEX(Corp_value!$A$1:$EC$2998,MATCH(tbl_dmi_isin[[#This Row],[ISIN]],Corp_value!$B:$B,0),MATCH(W$2,Corp_value!$1:$1,0)))</f>
        <v/>
      </c>
      <c r="X57" s="139" t="str">
        <f>IF(tbl_dmi_isin[[#This Row],[Index]]&gt;$A$2,"",INDEX(Corp_value!$A$1:$EC$2998,MATCH(tbl_dmi_isin[[#This Row],[ISIN]],Corp_value!$B:$B,0),MATCH(X$2,Corp_value!$1:$1,0)))</f>
        <v/>
      </c>
      <c r="Y57" s="142" t="str">
        <f>IF(tbl_dmi_isin[[#This Row],[Index]]&gt;$A$2,"",INDEX(Corp_value!$A$1:$EC$2998,MATCH(tbl_dmi_isin[[#This Row],[ISIN]],Corp_value!$B:$B,0),MATCH(Y$2,Corp_value!$1:$1,0)))</f>
        <v/>
      </c>
      <c r="Z57" s="142" t="str">
        <f>IF(tbl_dmi_isin[[#This Row],[Index]]&gt;$A$2,"",INDEX(Corp_value!$A$1:$EC$2998,MATCH(tbl_dmi_isin[[#This Row],[ISIN]],Corp_value!$B:$B,0),MATCH(Z$2,Corp_value!$1:$1,0)))</f>
        <v/>
      </c>
      <c r="AB57" s="118"/>
    </row>
    <row r="58" spans="1:28">
      <c r="A58" s="10">
        <v>55</v>
      </c>
      <c r="B58" s="78" t="str">
        <f>IF(tbl_dmi_isin[[#This Row],[Index]]&gt;$A$2,"",TEXT(INDEX(美元债一级!$A$2:$BO$32,tbl_dmi_isin[[#This Row],[Index]]+1,MATCH(B$2,美元债一级!$2:$2,0)),"yyyy/mm/dd"))</f>
        <v/>
      </c>
      <c r="C58" s="10" t="str">
        <f>IF(tbl_dmi_isin[[#This Row],[Index]]&gt;$A$2,"",INDEX(美元债一级!$A$2:$BO$32,tbl_dmi_isin[[#This Row],[Index]]+1,MATCH(C$2,美元债一级!$2:$2,0)))</f>
        <v/>
      </c>
      <c r="D58" s="10" t="str">
        <f>IF(tbl_dmi_isin[[#This Row],[Index]]&gt;$A$2,"",INDEX(美元债一级!$A$2:$BO$32,tbl_dmi_isin[[#This Row],[Index]]+1,MATCH(D$2,美元债一级!$2:$2,0)))</f>
        <v/>
      </c>
      <c r="E58" s="10" t="str">
        <f>TEXT(tbl_dmi_isin[[#This Row],[定价日]],"YYMMDD")&amp;tbl_dmi_isin[[#This Row],[ISIN]]</f>
        <v/>
      </c>
      <c r="F58" s="106"/>
      <c r="G58" s="19" t="str">
        <f>IF(tbl_dmi_isin[[#This Row],[Index]]&gt;$A$2,"",INDEX(Corp_value!$A$1:$EC$2998,MATCH(tbl_dmi_isin[[#This Row],[ISIN]],Corp_value!$B:$B,0),MATCH(G$2,Corp_value!$1:$1,0)))</f>
        <v/>
      </c>
      <c r="H58" s="20" t="str">
        <f>IF(tbl_dmi_isin[[#This Row],[Index]]&gt;$A$2,"",INDEX(Corp_value!$A$1:$EC$2998,MATCH(tbl_dmi_isin[[#This Row],[ISIN]],Corp_value!$B:$B,0),MATCH(H$2,Corp_value!$1:$1,0)))</f>
        <v/>
      </c>
      <c r="I58" s="20" t="str">
        <f>IF(tbl_dmi_isin[[#This Row],[Index]]&gt;$A$2,"",IF(INDEX(Corp_value!$A$1:$EC$2998,MATCH(tbl_dmi_isin[[#This Row],[ISIN]],Corp_value!$B:$B,0),MATCH(I$2,Corp_value!$1:$1,0))="--","",INDEX(Corp_value!$A$1:$EC$2998,MATCH(tbl_dmi_isin[[#This Row],[ISIN]],Corp_value!$B:$B,0),MATCH(I$2,Corp_value!$1:$1,0))))</f>
        <v/>
      </c>
      <c r="J58" s="19" t="str">
        <f>IF(tbl_dmi_isin[[#This Row],[Index]]&gt;$A$2,"",INDEX(Corp_value!$A$1:$EC$2998,MATCH(tbl_dmi_isin[[#This Row],[ISIN]],Corp_value!$B:$B,0),MATCH(J$2,Corp_value!$1:$1,0)))</f>
        <v/>
      </c>
      <c r="K58" s="19" t="str">
        <f>IF(tbl_dmi_isin[[#This Row],[Index]]&gt;$A$2,"",INDEX(Corp_value!$A$1:$EC$2998,MATCH(tbl_dmi_isin[[#This Row],[ISIN]],Corp_value!$B:$B,0),MATCH(K$2,Corp_value!$1:$1,0)))</f>
        <v/>
      </c>
      <c r="L58" s="19" t="str">
        <f>IF(tbl_dmi_isin[[#This Row],[Index]]&gt;$A$2,"",IF(INDEX(Corp_value!$A$1:$EC$2998,MATCH(tbl_dmi_isin[[#This Row],[ISIN]],Corp_value!$B:$B,0),MATCH(L$2,Corp_value!$1:$1,0))="--","",INDEX(Corp_value!$A$1:$EC$2998,MATCH(tbl_dmi_isin[[#This Row],[ISIN]],Corp_value!$B:$B,0),MATCH(L$2,Corp_value!$1:$1,0))))</f>
        <v/>
      </c>
      <c r="M58" s="122" t="str">
        <f>IF(tbl_dmi_isin[[#This Row],[Index]]&gt;$A$2,"",INDEX(Corp_value!$A$1:$EC$2998,MATCH(tbl_dmi_isin[[#This Row],[ISIN]],Corp_value!$B:$B,0),MATCH(M$2,Corp_value!$1:$1,0)))</f>
        <v/>
      </c>
      <c r="N58" s="122" t="str">
        <f>IF(tbl_dmi_isin[[#This Row],[Index]]&gt;$A$2,"",IF(INDEX(Corp_value!$A$1:$EC$2998,MATCH(tbl_dmi_isin[[#This Row],[ISIN]],Corp_value!$B:$B,0),MATCH(N$2,Corp_value!$1:$1,0))="--","",INDEX(Corp_value!$A$1:$EC$2998,MATCH(tbl_dmi_isin[[#This Row],[ISIN]],Corp_value!$B:$B,0),MATCH(N$2,Corp_value!$1:$1,0))))</f>
        <v/>
      </c>
      <c r="O58" s="122" t="str">
        <f>IF(tbl_dmi_isin[[#This Row],[Index]]&gt;$A$2,"",INDEX(Corp_value!$A$1:$EC$2998,MATCH(tbl_dmi_isin[[#This Row],[ISIN]],Corp_value!$B:$B,0),MATCH(O$2,Corp_value!$1:$1,0)))</f>
        <v/>
      </c>
      <c r="P58" s="136" t="str">
        <f>IF(tbl_dmi_isin[[#This Row],[Index]]&gt;$A$2,"",TEXT(INDEX(Corp_value!$A$1:$EC$2998,MATCH(tbl_dmi_isin[[#This Row],[ISIN]],Corp_value!$B:$B,0),MATCH(P$2,Corp_value!$1:$1,0)),"yyyy/mm/dd"))</f>
        <v/>
      </c>
      <c r="Q58" s="136" t="str">
        <f>IF(tbl_dmi_isin[[#This Row],[Index]]&gt;$A$2,"",INDEX(美元债一级!$A$2:$BO$32,tbl_dmi_isin[[#This Row],[Index]]+1,MATCH(Q$2,美元债一级!$2:$2,0)))</f>
        <v/>
      </c>
      <c r="R58" s="136" t="str">
        <f>IF(tbl_dmi_isin[[#This Row],[Index]]&gt;$A$2,"",IF(TEXT(INDEX(Corp_value!$A$1:$EC$2998,MATCH(tbl_dmi_isin[[#This Row],[ISIN]],Corp_value!$B:$B,0),MATCH(R$2,Corp_value!$1:$1,0)),"yyyy/mm/dd")="--","",TEXT(INDEX(Corp_value!$A$1:$EC$2998,MATCH(tbl_dmi_isin[[#This Row],[ISIN]],Corp_value!$B:$B,0),MATCH(R$2,Corp_value!$1:$1,0)),"yyyy/mm/dd")))</f>
        <v/>
      </c>
      <c r="S58" s="122" t="str">
        <f>IF(tbl_dmi_isin[[#This Row],[Index]]&gt;$A$2,"",INDEX(Corp_value!$A$1:$EC$2998,MATCH(tbl_dmi_isin[[#This Row],[ISIN]],Corp_value!$B:$B,0),MATCH(S$2,Corp_value!$1:$1,0)))</f>
        <v/>
      </c>
      <c r="T58" s="122" t="str">
        <f>IF(tbl_dmi_isin[[#This Row],[Index]]&gt;$A$2,"",INDEX(美元债一级!$A$2:$BO$32,tbl_dmi_isin[[#This Row],[Index]]+1,MATCH(T$2,美元债一级!$2:$2,0)))</f>
        <v/>
      </c>
      <c r="U58" s="122" t="str">
        <f>IF(tbl_dmi_isin[[#This Row],[Index]]&gt;$A$2,"",IF(INDEX(Corp_value!$A$1:$EC$2998,MATCH(tbl_dmi_isin[[#This Row],[ISIN]],Corp_value!$B:$B,0),MATCH(U$2,Corp_value!$1:$1,0))="--","",INDEX(Corp_value!$A$1:$EC$2998,MATCH(tbl_dmi_isin[[#This Row],[ISIN]],Corp_value!$B:$B,0),MATCH(U$2,Corp_value!$1:$1,0))))</f>
        <v/>
      </c>
      <c r="V58" s="134" t="str">
        <f>IF(tbl_dmi_isin[[#This Row],[Index]]&gt;$A$2,"",INDEX(美元债一级!$A$2:$BO$32,tbl_dmi_isin[[#This Row],[Index]]+1,MATCH(V$2,美元债一级!$2:$2,0)))</f>
        <v/>
      </c>
      <c r="W58" s="139" t="str">
        <f>IF(tbl_dmi_isin[[#This Row],[Index]]&gt;$A$2,"",INDEX(Corp_value!$A$1:$EC$2998,MATCH(tbl_dmi_isin[[#This Row],[ISIN]],Corp_value!$B:$B,0),MATCH(W$2,Corp_value!$1:$1,0)))</f>
        <v/>
      </c>
      <c r="X58" s="139" t="str">
        <f>IF(tbl_dmi_isin[[#This Row],[Index]]&gt;$A$2,"",INDEX(Corp_value!$A$1:$EC$2998,MATCH(tbl_dmi_isin[[#This Row],[ISIN]],Corp_value!$B:$B,0),MATCH(X$2,Corp_value!$1:$1,0)))</f>
        <v/>
      </c>
      <c r="Y58" s="142" t="str">
        <f>IF(tbl_dmi_isin[[#This Row],[Index]]&gt;$A$2,"",INDEX(Corp_value!$A$1:$EC$2998,MATCH(tbl_dmi_isin[[#This Row],[ISIN]],Corp_value!$B:$B,0),MATCH(Y$2,Corp_value!$1:$1,0)))</f>
        <v/>
      </c>
      <c r="Z58" s="142" t="str">
        <f>IF(tbl_dmi_isin[[#This Row],[Index]]&gt;$A$2,"",INDEX(Corp_value!$A$1:$EC$2998,MATCH(tbl_dmi_isin[[#This Row],[ISIN]],Corp_value!$B:$B,0),MATCH(Z$2,Corp_value!$1:$1,0)))</f>
        <v/>
      </c>
      <c r="AB58" s="118"/>
    </row>
    <row r="59" spans="1:28">
      <c r="A59" s="10">
        <v>56</v>
      </c>
      <c r="B59" s="78" t="str">
        <f>IF(tbl_dmi_isin[[#This Row],[Index]]&gt;$A$2,"",TEXT(INDEX(美元债一级!$A$2:$BO$32,tbl_dmi_isin[[#This Row],[Index]]+1,MATCH(B$2,美元债一级!$2:$2,0)),"yyyy/mm/dd"))</f>
        <v/>
      </c>
      <c r="C59" s="10" t="str">
        <f>IF(tbl_dmi_isin[[#This Row],[Index]]&gt;$A$2,"",INDEX(美元债一级!$A$2:$BO$32,tbl_dmi_isin[[#This Row],[Index]]+1,MATCH(C$2,美元债一级!$2:$2,0)))</f>
        <v/>
      </c>
      <c r="D59" s="10" t="str">
        <f>IF(tbl_dmi_isin[[#This Row],[Index]]&gt;$A$2,"",INDEX(美元债一级!$A$2:$BO$32,tbl_dmi_isin[[#This Row],[Index]]+1,MATCH(D$2,美元债一级!$2:$2,0)))</f>
        <v/>
      </c>
      <c r="E59" s="10" t="str">
        <f>TEXT(tbl_dmi_isin[[#This Row],[定价日]],"YYMMDD")&amp;tbl_dmi_isin[[#This Row],[ISIN]]</f>
        <v/>
      </c>
      <c r="F59" s="105"/>
      <c r="G59" s="19" t="str">
        <f>IF(tbl_dmi_isin[[#This Row],[Index]]&gt;$A$2,"",INDEX(Corp_value!$A$1:$EC$2998,MATCH(tbl_dmi_isin[[#This Row],[ISIN]],Corp_value!$B:$B,0),MATCH(G$2,Corp_value!$1:$1,0)))</f>
        <v/>
      </c>
      <c r="H59" s="20" t="str">
        <f>IF(tbl_dmi_isin[[#This Row],[Index]]&gt;$A$2,"",INDEX(Corp_value!$A$1:$EC$2998,MATCH(tbl_dmi_isin[[#This Row],[ISIN]],Corp_value!$B:$B,0),MATCH(H$2,Corp_value!$1:$1,0)))</f>
        <v/>
      </c>
      <c r="I59" s="20" t="str">
        <f>IF(tbl_dmi_isin[[#This Row],[Index]]&gt;$A$2,"",IF(INDEX(Corp_value!$A$1:$EC$2998,MATCH(tbl_dmi_isin[[#This Row],[ISIN]],Corp_value!$B:$B,0),MATCH(I$2,Corp_value!$1:$1,0))="--","",INDEX(Corp_value!$A$1:$EC$2998,MATCH(tbl_dmi_isin[[#This Row],[ISIN]],Corp_value!$B:$B,0),MATCH(I$2,Corp_value!$1:$1,0))))</f>
        <v/>
      </c>
      <c r="J59" s="19" t="str">
        <f>IF(tbl_dmi_isin[[#This Row],[Index]]&gt;$A$2,"",INDEX(Corp_value!$A$1:$EC$2998,MATCH(tbl_dmi_isin[[#This Row],[ISIN]],Corp_value!$B:$B,0),MATCH(J$2,Corp_value!$1:$1,0)))</f>
        <v/>
      </c>
      <c r="K59" s="19" t="str">
        <f>IF(tbl_dmi_isin[[#This Row],[Index]]&gt;$A$2,"",INDEX(Corp_value!$A$1:$EC$2998,MATCH(tbl_dmi_isin[[#This Row],[ISIN]],Corp_value!$B:$B,0),MATCH(K$2,Corp_value!$1:$1,0)))</f>
        <v/>
      </c>
      <c r="L59" s="19" t="str">
        <f>IF(tbl_dmi_isin[[#This Row],[Index]]&gt;$A$2,"",IF(INDEX(Corp_value!$A$1:$EC$2998,MATCH(tbl_dmi_isin[[#This Row],[ISIN]],Corp_value!$B:$B,0),MATCH(L$2,Corp_value!$1:$1,0))="--","",INDEX(Corp_value!$A$1:$EC$2998,MATCH(tbl_dmi_isin[[#This Row],[ISIN]],Corp_value!$B:$B,0),MATCH(L$2,Corp_value!$1:$1,0))))</f>
        <v/>
      </c>
      <c r="M59" s="122" t="str">
        <f>IF(tbl_dmi_isin[[#This Row],[Index]]&gt;$A$2,"",INDEX(Corp_value!$A$1:$EC$2998,MATCH(tbl_dmi_isin[[#This Row],[ISIN]],Corp_value!$B:$B,0),MATCH(M$2,Corp_value!$1:$1,0)))</f>
        <v/>
      </c>
      <c r="N59" s="122" t="str">
        <f>IF(tbl_dmi_isin[[#This Row],[Index]]&gt;$A$2,"",IF(INDEX(Corp_value!$A$1:$EC$2998,MATCH(tbl_dmi_isin[[#This Row],[ISIN]],Corp_value!$B:$B,0),MATCH(N$2,Corp_value!$1:$1,0))="--","",INDEX(Corp_value!$A$1:$EC$2998,MATCH(tbl_dmi_isin[[#This Row],[ISIN]],Corp_value!$B:$B,0),MATCH(N$2,Corp_value!$1:$1,0))))</f>
        <v/>
      </c>
      <c r="O59" s="122" t="str">
        <f>IF(tbl_dmi_isin[[#This Row],[Index]]&gt;$A$2,"",INDEX(Corp_value!$A$1:$EC$2998,MATCH(tbl_dmi_isin[[#This Row],[ISIN]],Corp_value!$B:$B,0),MATCH(O$2,Corp_value!$1:$1,0)))</f>
        <v/>
      </c>
      <c r="P59" s="136" t="str">
        <f>IF(tbl_dmi_isin[[#This Row],[Index]]&gt;$A$2,"",TEXT(INDEX(Corp_value!$A$1:$EC$2998,MATCH(tbl_dmi_isin[[#This Row],[ISIN]],Corp_value!$B:$B,0),MATCH(P$2,Corp_value!$1:$1,0)),"yyyy/mm/dd"))</f>
        <v/>
      </c>
      <c r="Q59" s="136" t="str">
        <f>IF(tbl_dmi_isin[[#This Row],[Index]]&gt;$A$2,"",INDEX(美元债一级!$A$2:$BO$32,tbl_dmi_isin[[#This Row],[Index]]+1,MATCH(Q$2,美元债一级!$2:$2,0)))</f>
        <v/>
      </c>
      <c r="R59" s="136" t="str">
        <f>IF(tbl_dmi_isin[[#This Row],[Index]]&gt;$A$2,"",IF(TEXT(INDEX(Corp_value!$A$1:$EC$2998,MATCH(tbl_dmi_isin[[#This Row],[ISIN]],Corp_value!$B:$B,0),MATCH(R$2,Corp_value!$1:$1,0)),"yyyy/mm/dd")="--","",TEXT(INDEX(Corp_value!$A$1:$EC$2998,MATCH(tbl_dmi_isin[[#This Row],[ISIN]],Corp_value!$B:$B,0),MATCH(R$2,Corp_value!$1:$1,0)),"yyyy/mm/dd")))</f>
        <v/>
      </c>
      <c r="S59" s="122" t="str">
        <f>IF(tbl_dmi_isin[[#This Row],[Index]]&gt;$A$2,"",INDEX(Corp_value!$A$1:$EC$2998,MATCH(tbl_dmi_isin[[#This Row],[ISIN]],Corp_value!$B:$B,0),MATCH(S$2,Corp_value!$1:$1,0)))</f>
        <v/>
      </c>
      <c r="T59" s="122" t="str">
        <f>IF(tbl_dmi_isin[[#This Row],[Index]]&gt;$A$2,"",INDEX(美元债一级!$A$2:$BO$32,tbl_dmi_isin[[#This Row],[Index]]+1,MATCH(T$2,美元债一级!$2:$2,0)))</f>
        <v/>
      </c>
      <c r="U59" s="122" t="str">
        <f>IF(tbl_dmi_isin[[#This Row],[Index]]&gt;$A$2,"",IF(INDEX(Corp_value!$A$1:$EC$2998,MATCH(tbl_dmi_isin[[#This Row],[ISIN]],Corp_value!$B:$B,0),MATCH(U$2,Corp_value!$1:$1,0))="--","",INDEX(Corp_value!$A$1:$EC$2998,MATCH(tbl_dmi_isin[[#This Row],[ISIN]],Corp_value!$B:$B,0),MATCH(U$2,Corp_value!$1:$1,0))))</f>
        <v/>
      </c>
      <c r="V59" s="134" t="str">
        <f>IF(tbl_dmi_isin[[#This Row],[Index]]&gt;$A$2,"",INDEX(美元债一级!$A$2:$BO$32,tbl_dmi_isin[[#This Row],[Index]]+1,MATCH(V$2,美元债一级!$2:$2,0)))</f>
        <v/>
      </c>
      <c r="W59" s="139" t="str">
        <f>IF(tbl_dmi_isin[[#This Row],[Index]]&gt;$A$2,"",INDEX(Corp_value!$A$1:$EC$2998,MATCH(tbl_dmi_isin[[#This Row],[ISIN]],Corp_value!$B:$B,0),MATCH(W$2,Corp_value!$1:$1,0)))</f>
        <v/>
      </c>
      <c r="X59" s="139" t="str">
        <f>IF(tbl_dmi_isin[[#This Row],[Index]]&gt;$A$2,"",INDEX(Corp_value!$A$1:$EC$2998,MATCH(tbl_dmi_isin[[#This Row],[ISIN]],Corp_value!$B:$B,0),MATCH(X$2,Corp_value!$1:$1,0)))</f>
        <v/>
      </c>
      <c r="Y59" s="142" t="str">
        <f>IF(tbl_dmi_isin[[#This Row],[Index]]&gt;$A$2,"",INDEX(Corp_value!$A$1:$EC$2998,MATCH(tbl_dmi_isin[[#This Row],[ISIN]],Corp_value!$B:$B,0),MATCH(Y$2,Corp_value!$1:$1,0)))</f>
        <v/>
      </c>
      <c r="Z59" s="142" t="str">
        <f>IF(tbl_dmi_isin[[#This Row],[Index]]&gt;$A$2,"",INDEX(Corp_value!$A$1:$EC$2998,MATCH(tbl_dmi_isin[[#This Row],[ISIN]],Corp_value!$B:$B,0),MATCH(Z$2,Corp_value!$1:$1,0)))</f>
        <v/>
      </c>
      <c r="AB59" s="118"/>
    </row>
    <row r="60" spans="1:28">
      <c r="A60" s="10">
        <v>57</v>
      </c>
      <c r="B60" s="78" t="str">
        <f>IF(tbl_dmi_isin[[#This Row],[Index]]&gt;$A$2,"",TEXT(INDEX(美元债一级!$A$2:$BO$32,tbl_dmi_isin[[#This Row],[Index]]+1,MATCH(B$2,美元债一级!$2:$2,0)),"yyyy/mm/dd"))</f>
        <v/>
      </c>
      <c r="C60" s="10" t="str">
        <f>IF(tbl_dmi_isin[[#This Row],[Index]]&gt;$A$2,"",INDEX(美元债一级!$A$2:$BO$32,tbl_dmi_isin[[#This Row],[Index]]+1,MATCH(C$2,美元债一级!$2:$2,0)))</f>
        <v/>
      </c>
      <c r="D60" s="10" t="str">
        <f>IF(tbl_dmi_isin[[#This Row],[Index]]&gt;$A$2,"",INDEX(美元债一级!$A$2:$BO$32,tbl_dmi_isin[[#This Row],[Index]]+1,MATCH(D$2,美元债一级!$2:$2,0)))</f>
        <v/>
      </c>
      <c r="E60" s="10" t="str">
        <f>TEXT(tbl_dmi_isin[[#This Row],[定价日]],"YYMMDD")&amp;tbl_dmi_isin[[#This Row],[ISIN]]</f>
        <v/>
      </c>
      <c r="F60" s="105"/>
      <c r="G60" s="19" t="str">
        <f>IF(tbl_dmi_isin[[#This Row],[Index]]&gt;$A$2,"",INDEX(Corp_value!$A$1:$EC$2998,MATCH(tbl_dmi_isin[[#This Row],[ISIN]],Corp_value!$B:$B,0),MATCH(G$2,Corp_value!$1:$1,0)))</f>
        <v/>
      </c>
      <c r="H60" s="20" t="str">
        <f>IF(tbl_dmi_isin[[#This Row],[Index]]&gt;$A$2,"",INDEX(Corp_value!$A$1:$EC$2998,MATCH(tbl_dmi_isin[[#This Row],[ISIN]],Corp_value!$B:$B,0),MATCH(H$2,Corp_value!$1:$1,0)))</f>
        <v/>
      </c>
      <c r="I60" s="20" t="str">
        <f>IF(tbl_dmi_isin[[#This Row],[Index]]&gt;$A$2,"",IF(INDEX(Corp_value!$A$1:$EC$2998,MATCH(tbl_dmi_isin[[#This Row],[ISIN]],Corp_value!$B:$B,0),MATCH(I$2,Corp_value!$1:$1,0))="--","",INDEX(Corp_value!$A$1:$EC$2998,MATCH(tbl_dmi_isin[[#This Row],[ISIN]],Corp_value!$B:$B,0),MATCH(I$2,Corp_value!$1:$1,0))))</f>
        <v/>
      </c>
      <c r="J60" s="19" t="str">
        <f>IF(tbl_dmi_isin[[#This Row],[Index]]&gt;$A$2,"",INDEX(Corp_value!$A$1:$EC$2998,MATCH(tbl_dmi_isin[[#This Row],[ISIN]],Corp_value!$B:$B,0),MATCH(J$2,Corp_value!$1:$1,0)))</f>
        <v/>
      </c>
      <c r="K60" s="19" t="str">
        <f>IF(tbl_dmi_isin[[#This Row],[Index]]&gt;$A$2,"",INDEX(Corp_value!$A$1:$EC$2998,MATCH(tbl_dmi_isin[[#This Row],[ISIN]],Corp_value!$B:$B,0),MATCH(K$2,Corp_value!$1:$1,0)))</f>
        <v/>
      </c>
      <c r="L60" s="19" t="str">
        <f>IF(tbl_dmi_isin[[#This Row],[Index]]&gt;$A$2,"",IF(INDEX(Corp_value!$A$1:$EC$2998,MATCH(tbl_dmi_isin[[#This Row],[ISIN]],Corp_value!$B:$B,0),MATCH(L$2,Corp_value!$1:$1,0))="--","",INDEX(Corp_value!$A$1:$EC$2998,MATCH(tbl_dmi_isin[[#This Row],[ISIN]],Corp_value!$B:$B,0),MATCH(L$2,Corp_value!$1:$1,0))))</f>
        <v/>
      </c>
      <c r="M60" s="122" t="str">
        <f>IF(tbl_dmi_isin[[#This Row],[Index]]&gt;$A$2,"",INDEX(Corp_value!$A$1:$EC$2998,MATCH(tbl_dmi_isin[[#This Row],[ISIN]],Corp_value!$B:$B,0),MATCH(M$2,Corp_value!$1:$1,0)))</f>
        <v/>
      </c>
      <c r="N60" s="122" t="str">
        <f>IF(tbl_dmi_isin[[#This Row],[Index]]&gt;$A$2,"",IF(INDEX(Corp_value!$A$1:$EC$2998,MATCH(tbl_dmi_isin[[#This Row],[ISIN]],Corp_value!$B:$B,0),MATCH(N$2,Corp_value!$1:$1,0))="--","",INDEX(Corp_value!$A$1:$EC$2998,MATCH(tbl_dmi_isin[[#This Row],[ISIN]],Corp_value!$B:$B,0),MATCH(N$2,Corp_value!$1:$1,0))))</f>
        <v/>
      </c>
      <c r="O60" s="122" t="str">
        <f>IF(tbl_dmi_isin[[#This Row],[Index]]&gt;$A$2,"",INDEX(Corp_value!$A$1:$EC$2998,MATCH(tbl_dmi_isin[[#This Row],[ISIN]],Corp_value!$B:$B,0),MATCH(O$2,Corp_value!$1:$1,0)))</f>
        <v/>
      </c>
      <c r="P60" s="136" t="str">
        <f>IF(tbl_dmi_isin[[#This Row],[Index]]&gt;$A$2,"",TEXT(INDEX(Corp_value!$A$1:$EC$2998,MATCH(tbl_dmi_isin[[#This Row],[ISIN]],Corp_value!$B:$B,0),MATCH(P$2,Corp_value!$1:$1,0)),"yyyy/mm/dd"))</f>
        <v/>
      </c>
      <c r="Q60" s="136" t="str">
        <f>IF(tbl_dmi_isin[[#This Row],[Index]]&gt;$A$2,"",INDEX(美元债一级!$A$2:$BO$32,tbl_dmi_isin[[#This Row],[Index]]+1,MATCH(Q$2,美元债一级!$2:$2,0)))</f>
        <v/>
      </c>
      <c r="R60" s="136" t="str">
        <f>IF(tbl_dmi_isin[[#This Row],[Index]]&gt;$A$2,"",IF(TEXT(INDEX(Corp_value!$A$1:$EC$2998,MATCH(tbl_dmi_isin[[#This Row],[ISIN]],Corp_value!$B:$B,0),MATCH(R$2,Corp_value!$1:$1,0)),"yyyy/mm/dd")="--","",TEXT(INDEX(Corp_value!$A$1:$EC$2998,MATCH(tbl_dmi_isin[[#This Row],[ISIN]],Corp_value!$B:$B,0),MATCH(R$2,Corp_value!$1:$1,0)),"yyyy/mm/dd")))</f>
        <v/>
      </c>
      <c r="S60" s="122" t="str">
        <f>IF(tbl_dmi_isin[[#This Row],[Index]]&gt;$A$2,"",INDEX(Corp_value!$A$1:$EC$2998,MATCH(tbl_dmi_isin[[#This Row],[ISIN]],Corp_value!$B:$B,0),MATCH(S$2,Corp_value!$1:$1,0)))</f>
        <v/>
      </c>
      <c r="T60" s="122" t="str">
        <f>IF(tbl_dmi_isin[[#This Row],[Index]]&gt;$A$2,"",INDEX(美元债一级!$A$2:$BO$32,tbl_dmi_isin[[#This Row],[Index]]+1,MATCH(T$2,美元债一级!$2:$2,0)))</f>
        <v/>
      </c>
      <c r="U60" s="122" t="str">
        <f>IF(tbl_dmi_isin[[#This Row],[Index]]&gt;$A$2,"",IF(INDEX(Corp_value!$A$1:$EC$2998,MATCH(tbl_dmi_isin[[#This Row],[ISIN]],Corp_value!$B:$B,0),MATCH(U$2,Corp_value!$1:$1,0))="--","",INDEX(Corp_value!$A$1:$EC$2998,MATCH(tbl_dmi_isin[[#This Row],[ISIN]],Corp_value!$B:$B,0),MATCH(U$2,Corp_value!$1:$1,0))))</f>
        <v/>
      </c>
      <c r="V60" s="134" t="str">
        <f>IF(tbl_dmi_isin[[#This Row],[Index]]&gt;$A$2,"",INDEX(美元债一级!$A$2:$BO$32,tbl_dmi_isin[[#This Row],[Index]]+1,MATCH(V$2,美元债一级!$2:$2,0)))</f>
        <v/>
      </c>
      <c r="W60" s="139" t="str">
        <f>IF(tbl_dmi_isin[[#This Row],[Index]]&gt;$A$2,"",INDEX(Corp_value!$A$1:$EC$2998,MATCH(tbl_dmi_isin[[#This Row],[ISIN]],Corp_value!$B:$B,0),MATCH(W$2,Corp_value!$1:$1,0)))</f>
        <v/>
      </c>
      <c r="X60" s="139" t="str">
        <f>IF(tbl_dmi_isin[[#This Row],[Index]]&gt;$A$2,"",INDEX(Corp_value!$A$1:$EC$2998,MATCH(tbl_dmi_isin[[#This Row],[ISIN]],Corp_value!$B:$B,0),MATCH(X$2,Corp_value!$1:$1,0)))</f>
        <v/>
      </c>
      <c r="Y60" s="142" t="str">
        <f>IF(tbl_dmi_isin[[#This Row],[Index]]&gt;$A$2,"",INDEX(Corp_value!$A$1:$EC$2998,MATCH(tbl_dmi_isin[[#This Row],[ISIN]],Corp_value!$B:$B,0),MATCH(Y$2,Corp_value!$1:$1,0)))</f>
        <v/>
      </c>
      <c r="Z60" s="142" t="str">
        <f>IF(tbl_dmi_isin[[#This Row],[Index]]&gt;$A$2,"",INDEX(Corp_value!$A$1:$EC$2998,MATCH(tbl_dmi_isin[[#This Row],[ISIN]],Corp_value!$B:$B,0),MATCH(Z$2,Corp_value!$1:$1,0)))</f>
        <v/>
      </c>
      <c r="AB60" s="118"/>
    </row>
    <row r="61" spans="1:28">
      <c r="A61" s="10">
        <v>58</v>
      </c>
      <c r="B61" s="78" t="str">
        <f>IF(tbl_dmi_isin[[#This Row],[Index]]&gt;$A$2,"",TEXT(INDEX(美元债一级!$A$2:$BO$32,tbl_dmi_isin[[#This Row],[Index]]+1,MATCH(B$2,美元债一级!$2:$2,0)),"yyyy/mm/dd"))</f>
        <v/>
      </c>
      <c r="C61" s="10" t="str">
        <f>IF(tbl_dmi_isin[[#This Row],[Index]]&gt;$A$2,"",INDEX(美元债一级!$A$2:$BO$32,tbl_dmi_isin[[#This Row],[Index]]+1,MATCH(C$2,美元债一级!$2:$2,0)))</f>
        <v/>
      </c>
      <c r="D61" s="10" t="str">
        <f>IF(tbl_dmi_isin[[#This Row],[Index]]&gt;$A$2,"",INDEX(美元债一级!$A$2:$BO$32,tbl_dmi_isin[[#This Row],[Index]]+1,MATCH(D$2,美元债一级!$2:$2,0)))</f>
        <v/>
      </c>
      <c r="E61" s="10" t="str">
        <f>TEXT(tbl_dmi_isin[[#This Row],[定价日]],"YYMMDD")&amp;tbl_dmi_isin[[#This Row],[ISIN]]</f>
        <v/>
      </c>
      <c r="F61" s="105"/>
      <c r="G61" s="19" t="str">
        <f>IF(tbl_dmi_isin[[#This Row],[Index]]&gt;$A$2,"",INDEX(Corp_value!$A$1:$EC$2998,MATCH(tbl_dmi_isin[[#This Row],[ISIN]],Corp_value!$B:$B,0),MATCH(G$2,Corp_value!$1:$1,0)))</f>
        <v/>
      </c>
      <c r="H61" s="20" t="str">
        <f>IF(tbl_dmi_isin[[#This Row],[Index]]&gt;$A$2,"",INDEX(Corp_value!$A$1:$EC$2998,MATCH(tbl_dmi_isin[[#This Row],[ISIN]],Corp_value!$B:$B,0),MATCH(H$2,Corp_value!$1:$1,0)))</f>
        <v/>
      </c>
      <c r="I61" s="20" t="str">
        <f>IF(tbl_dmi_isin[[#This Row],[Index]]&gt;$A$2,"",IF(INDEX(Corp_value!$A$1:$EC$2998,MATCH(tbl_dmi_isin[[#This Row],[ISIN]],Corp_value!$B:$B,0),MATCH(I$2,Corp_value!$1:$1,0))="--","",INDEX(Corp_value!$A$1:$EC$2998,MATCH(tbl_dmi_isin[[#This Row],[ISIN]],Corp_value!$B:$B,0),MATCH(I$2,Corp_value!$1:$1,0))))</f>
        <v/>
      </c>
      <c r="J61" s="19" t="str">
        <f>IF(tbl_dmi_isin[[#This Row],[Index]]&gt;$A$2,"",INDEX(Corp_value!$A$1:$EC$2998,MATCH(tbl_dmi_isin[[#This Row],[ISIN]],Corp_value!$B:$B,0),MATCH(J$2,Corp_value!$1:$1,0)))</f>
        <v/>
      </c>
      <c r="K61" s="19" t="str">
        <f>IF(tbl_dmi_isin[[#This Row],[Index]]&gt;$A$2,"",INDEX(Corp_value!$A$1:$EC$2998,MATCH(tbl_dmi_isin[[#This Row],[ISIN]],Corp_value!$B:$B,0),MATCH(K$2,Corp_value!$1:$1,0)))</f>
        <v/>
      </c>
      <c r="L61" s="19" t="str">
        <f>IF(tbl_dmi_isin[[#This Row],[Index]]&gt;$A$2,"",IF(INDEX(Corp_value!$A$1:$EC$2998,MATCH(tbl_dmi_isin[[#This Row],[ISIN]],Corp_value!$B:$B,0),MATCH(L$2,Corp_value!$1:$1,0))="--","",INDEX(Corp_value!$A$1:$EC$2998,MATCH(tbl_dmi_isin[[#This Row],[ISIN]],Corp_value!$B:$B,0),MATCH(L$2,Corp_value!$1:$1,0))))</f>
        <v/>
      </c>
      <c r="M61" s="122" t="str">
        <f>IF(tbl_dmi_isin[[#This Row],[Index]]&gt;$A$2,"",INDEX(Corp_value!$A$1:$EC$2998,MATCH(tbl_dmi_isin[[#This Row],[ISIN]],Corp_value!$B:$B,0),MATCH(M$2,Corp_value!$1:$1,0)))</f>
        <v/>
      </c>
      <c r="N61" s="122" t="str">
        <f>IF(tbl_dmi_isin[[#This Row],[Index]]&gt;$A$2,"",IF(INDEX(Corp_value!$A$1:$EC$2998,MATCH(tbl_dmi_isin[[#This Row],[ISIN]],Corp_value!$B:$B,0),MATCH(N$2,Corp_value!$1:$1,0))="--","",INDEX(Corp_value!$A$1:$EC$2998,MATCH(tbl_dmi_isin[[#This Row],[ISIN]],Corp_value!$B:$B,0),MATCH(N$2,Corp_value!$1:$1,0))))</f>
        <v/>
      </c>
      <c r="O61" s="122" t="str">
        <f>IF(tbl_dmi_isin[[#This Row],[Index]]&gt;$A$2,"",INDEX(Corp_value!$A$1:$EC$2998,MATCH(tbl_dmi_isin[[#This Row],[ISIN]],Corp_value!$B:$B,0),MATCH(O$2,Corp_value!$1:$1,0)))</f>
        <v/>
      </c>
      <c r="P61" s="136" t="str">
        <f>IF(tbl_dmi_isin[[#This Row],[Index]]&gt;$A$2,"",TEXT(INDEX(Corp_value!$A$1:$EC$2998,MATCH(tbl_dmi_isin[[#This Row],[ISIN]],Corp_value!$B:$B,0),MATCH(P$2,Corp_value!$1:$1,0)),"yyyy/mm/dd"))</f>
        <v/>
      </c>
      <c r="Q61" s="136" t="str">
        <f>IF(tbl_dmi_isin[[#This Row],[Index]]&gt;$A$2,"",INDEX(美元债一级!$A$2:$BO$32,tbl_dmi_isin[[#This Row],[Index]]+1,MATCH(Q$2,美元债一级!$2:$2,0)))</f>
        <v/>
      </c>
      <c r="R61" s="136" t="str">
        <f>IF(tbl_dmi_isin[[#This Row],[Index]]&gt;$A$2,"",IF(TEXT(INDEX(Corp_value!$A$1:$EC$2998,MATCH(tbl_dmi_isin[[#This Row],[ISIN]],Corp_value!$B:$B,0),MATCH(R$2,Corp_value!$1:$1,0)),"yyyy/mm/dd")="--","",TEXT(INDEX(Corp_value!$A$1:$EC$2998,MATCH(tbl_dmi_isin[[#This Row],[ISIN]],Corp_value!$B:$B,0),MATCH(R$2,Corp_value!$1:$1,0)),"yyyy/mm/dd")))</f>
        <v/>
      </c>
      <c r="S61" s="122" t="str">
        <f>IF(tbl_dmi_isin[[#This Row],[Index]]&gt;$A$2,"",INDEX(Corp_value!$A$1:$EC$2998,MATCH(tbl_dmi_isin[[#This Row],[ISIN]],Corp_value!$B:$B,0),MATCH(S$2,Corp_value!$1:$1,0)))</f>
        <v/>
      </c>
      <c r="T61" s="122" t="str">
        <f>IF(tbl_dmi_isin[[#This Row],[Index]]&gt;$A$2,"",INDEX(美元债一级!$A$2:$BO$32,tbl_dmi_isin[[#This Row],[Index]]+1,MATCH(T$2,美元债一级!$2:$2,0)))</f>
        <v/>
      </c>
      <c r="U61" s="122" t="str">
        <f>IF(tbl_dmi_isin[[#This Row],[Index]]&gt;$A$2,"",IF(INDEX(Corp_value!$A$1:$EC$2998,MATCH(tbl_dmi_isin[[#This Row],[ISIN]],Corp_value!$B:$B,0),MATCH(U$2,Corp_value!$1:$1,0))="--","",INDEX(Corp_value!$A$1:$EC$2998,MATCH(tbl_dmi_isin[[#This Row],[ISIN]],Corp_value!$B:$B,0),MATCH(U$2,Corp_value!$1:$1,0))))</f>
        <v/>
      </c>
      <c r="V61" s="134" t="str">
        <f>IF(tbl_dmi_isin[[#This Row],[Index]]&gt;$A$2,"",INDEX(美元债一级!$A$2:$BO$32,tbl_dmi_isin[[#This Row],[Index]]+1,MATCH(V$2,美元债一级!$2:$2,0)))</f>
        <v/>
      </c>
      <c r="W61" s="139" t="str">
        <f>IF(tbl_dmi_isin[[#This Row],[Index]]&gt;$A$2,"",INDEX(Corp_value!$A$1:$EC$2998,MATCH(tbl_dmi_isin[[#This Row],[ISIN]],Corp_value!$B:$B,0),MATCH(W$2,Corp_value!$1:$1,0)))</f>
        <v/>
      </c>
      <c r="X61" s="139" t="str">
        <f>IF(tbl_dmi_isin[[#This Row],[Index]]&gt;$A$2,"",INDEX(Corp_value!$A$1:$EC$2998,MATCH(tbl_dmi_isin[[#This Row],[ISIN]],Corp_value!$B:$B,0),MATCH(X$2,Corp_value!$1:$1,0)))</f>
        <v/>
      </c>
      <c r="Y61" s="142" t="str">
        <f>IF(tbl_dmi_isin[[#This Row],[Index]]&gt;$A$2,"",INDEX(Corp_value!$A$1:$EC$2998,MATCH(tbl_dmi_isin[[#This Row],[ISIN]],Corp_value!$B:$B,0),MATCH(Y$2,Corp_value!$1:$1,0)))</f>
        <v/>
      </c>
      <c r="Z61" s="142" t="str">
        <f>IF(tbl_dmi_isin[[#This Row],[Index]]&gt;$A$2,"",INDEX(Corp_value!$A$1:$EC$2998,MATCH(tbl_dmi_isin[[#This Row],[ISIN]],Corp_value!$B:$B,0),MATCH(Z$2,Corp_value!$1:$1,0)))</f>
        <v/>
      </c>
      <c r="AB61" s="2"/>
    </row>
    <row r="62" spans="1:28">
      <c r="A62" s="10">
        <v>59</v>
      </c>
      <c r="B62" s="78" t="str">
        <f>IF(tbl_dmi_isin[[#This Row],[Index]]&gt;$A$2,"",TEXT(INDEX(美元债一级!$A$2:$BO$32,tbl_dmi_isin[[#This Row],[Index]]+1,MATCH(B$2,美元债一级!$2:$2,0)),"yyyy/mm/dd"))</f>
        <v/>
      </c>
      <c r="C62" s="10" t="str">
        <f>IF(tbl_dmi_isin[[#This Row],[Index]]&gt;$A$2,"",INDEX(美元债一级!$A$2:$BO$32,tbl_dmi_isin[[#This Row],[Index]]+1,MATCH(C$2,美元债一级!$2:$2,0)))</f>
        <v/>
      </c>
      <c r="D62" s="10" t="str">
        <f>IF(tbl_dmi_isin[[#This Row],[Index]]&gt;$A$2,"",INDEX(美元债一级!$A$2:$BO$32,tbl_dmi_isin[[#This Row],[Index]]+1,MATCH(D$2,美元债一级!$2:$2,0)))</f>
        <v/>
      </c>
      <c r="E62" s="10" t="str">
        <f>TEXT(tbl_dmi_isin[[#This Row],[定价日]],"YYMMDD")&amp;tbl_dmi_isin[[#This Row],[ISIN]]</f>
        <v/>
      </c>
      <c r="F62" s="106"/>
      <c r="G62" s="19" t="str">
        <f>IF(tbl_dmi_isin[[#This Row],[Index]]&gt;$A$2,"",INDEX(Corp_value!$A$1:$EC$2998,MATCH(tbl_dmi_isin[[#This Row],[ISIN]],Corp_value!$B:$B,0),MATCH(G$2,Corp_value!$1:$1,0)))</f>
        <v/>
      </c>
      <c r="H62" s="20" t="str">
        <f>IF(tbl_dmi_isin[[#This Row],[Index]]&gt;$A$2,"",INDEX(Corp_value!$A$1:$EC$2998,MATCH(tbl_dmi_isin[[#This Row],[ISIN]],Corp_value!$B:$B,0),MATCH(H$2,Corp_value!$1:$1,0)))</f>
        <v/>
      </c>
      <c r="I62" s="20" t="str">
        <f>IF(tbl_dmi_isin[[#This Row],[Index]]&gt;$A$2,"",IF(INDEX(Corp_value!$A$1:$EC$2998,MATCH(tbl_dmi_isin[[#This Row],[ISIN]],Corp_value!$B:$B,0),MATCH(I$2,Corp_value!$1:$1,0))="--","",INDEX(Corp_value!$A$1:$EC$2998,MATCH(tbl_dmi_isin[[#This Row],[ISIN]],Corp_value!$B:$B,0),MATCH(I$2,Corp_value!$1:$1,0))))</f>
        <v/>
      </c>
      <c r="J62" s="19" t="str">
        <f>IF(tbl_dmi_isin[[#This Row],[Index]]&gt;$A$2,"",INDEX(Corp_value!$A$1:$EC$2998,MATCH(tbl_dmi_isin[[#This Row],[ISIN]],Corp_value!$B:$B,0),MATCH(J$2,Corp_value!$1:$1,0)))</f>
        <v/>
      </c>
      <c r="K62" s="19" t="str">
        <f>IF(tbl_dmi_isin[[#This Row],[Index]]&gt;$A$2,"",INDEX(Corp_value!$A$1:$EC$2998,MATCH(tbl_dmi_isin[[#This Row],[ISIN]],Corp_value!$B:$B,0),MATCH(K$2,Corp_value!$1:$1,0)))</f>
        <v/>
      </c>
      <c r="L62" s="19" t="str">
        <f>IF(tbl_dmi_isin[[#This Row],[Index]]&gt;$A$2,"",IF(INDEX(Corp_value!$A$1:$EC$2998,MATCH(tbl_dmi_isin[[#This Row],[ISIN]],Corp_value!$B:$B,0),MATCH(L$2,Corp_value!$1:$1,0))="--","",INDEX(Corp_value!$A$1:$EC$2998,MATCH(tbl_dmi_isin[[#This Row],[ISIN]],Corp_value!$B:$B,0),MATCH(L$2,Corp_value!$1:$1,0))))</f>
        <v/>
      </c>
      <c r="M62" s="122" t="str">
        <f>IF(tbl_dmi_isin[[#This Row],[Index]]&gt;$A$2,"",INDEX(Corp_value!$A$1:$EC$2998,MATCH(tbl_dmi_isin[[#This Row],[ISIN]],Corp_value!$B:$B,0),MATCH(M$2,Corp_value!$1:$1,0)))</f>
        <v/>
      </c>
      <c r="N62" s="122" t="str">
        <f>IF(tbl_dmi_isin[[#This Row],[Index]]&gt;$A$2,"",IF(INDEX(Corp_value!$A$1:$EC$2998,MATCH(tbl_dmi_isin[[#This Row],[ISIN]],Corp_value!$B:$B,0),MATCH(N$2,Corp_value!$1:$1,0))="--","",INDEX(Corp_value!$A$1:$EC$2998,MATCH(tbl_dmi_isin[[#This Row],[ISIN]],Corp_value!$B:$B,0),MATCH(N$2,Corp_value!$1:$1,0))))</f>
        <v/>
      </c>
      <c r="O62" s="122" t="str">
        <f>IF(tbl_dmi_isin[[#This Row],[Index]]&gt;$A$2,"",INDEX(Corp_value!$A$1:$EC$2998,MATCH(tbl_dmi_isin[[#This Row],[ISIN]],Corp_value!$B:$B,0),MATCH(O$2,Corp_value!$1:$1,0)))</f>
        <v/>
      </c>
      <c r="P62" s="137" t="str">
        <f>IF(tbl_dmi_isin[[#This Row],[Index]]&gt;$A$2,"",TEXT(INDEX(Corp_value!$A$1:$EC$2998,MATCH(tbl_dmi_isin[[#This Row],[ISIN]],Corp_value!$B:$B,0),MATCH(P$2,Corp_value!$1:$1,0)),"yyyy/mm/dd"))</f>
        <v/>
      </c>
      <c r="Q62" s="137" t="str">
        <f>IF(tbl_dmi_isin[[#This Row],[Index]]&gt;$A$2,"",INDEX(美元债一级!$A$2:$BO$32,tbl_dmi_isin[[#This Row],[Index]]+1,MATCH(Q$2,美元债一级!$2:$2,0)))</f>
        <v/>
      </c>
      <c r="R62" s="137" t="str">
        <f>IF(tbl_dmi_isin[[#This Row],[Index]]&gt;$A$2,"",IF(TEXT(INDEX(Corp_value!$A$1:$EC$2998,MATCH(tbl_dmi_isin[[#This Row],[ISIN]],Corp_value!$B:$B,0),MATCH(R$2,Corp_value!$1:$1,0)),"yyyy/mm/dd")="--","",TEXT(INDEX(Corp_value!$A$1:$EC$2998,MATCH(tbl_dmi_isin[[#This Row],[ISIN]],Corp_value!$B:$B,0),MATCH(R$2,Corp_value!$1:$1,0)),"yyyy/mm/dd")))</f>
        <v/>
      </c>
      <c r="S62" s="122" t="str">
        <f>IF(tbl_dmi_isin[[#This Row],[Index]]&gt;$A$2,"",INDEX(Corp_value!$A$1:$EC$2998,MATCH(tbl_dmi_isin[[#This Row],[ISIN]],Corp_value!$B:$B,0),MATCH(S$2,Corp_value!$1:$1,0)))</f>
        <v/>
      </c>
      <c r="T62" s="122" t="str">
        <f>IF(tbl_dmi_isin[[#This Row],[Index]]&gt;$A$2,"",INDEX(美元债一级!$A$2:$BO$32,tbl_dmi_isin[[#This Row],[Index]]+1,MATCH(T$2,美元债一级!$2:$2,0)))</f>
        <v/>
      </c>
      <c r="U62" s="122" t="str">
        <f>IF(tbl_dmi_isin[[#This Row],[Index]]&gt;$A$2,"",IF(INDEX(Corp_value!$A$1:$EC$2998,MATCH(tbl_dmi_isin[[#This Row],[ISIN]],Corp_value!$B:$B,0),MATCH(U$2,Corp_value!$1:$1,0))="--","",INDEX(Corp_value!$A$1:$EC$2998,MATCH(tbl_dmi_isin[[#This Row],[ISIN]],Corp_value!$B:$B,0),MATCH(U$2,Corp_value!$1:$1,0))))</f>
        <v/>
      </c>
      <c r="V62" s="134" t="str">
        <f>IF(tbl_dmi_isin[[#This Row],[Index]]&gt;$A$2,"",INDEX(美元债一级!$A$2:$BO$32,tbl_dmi_isin[[#This Row],[Index]]+1,MATCH(V$2,美元债一级!$2:$2,0)))</f>
        <v/>
      </c>
      <c r="W62" s="139" t="str">
        <f>IF(tbl_dmi_isin[[#This Row],[Index]]&gt;$A$2,"",INDEX(Corp_value!$A$1:$EC$2998,MATCH(tbl_dmi_isin[[#This Row],[ISIN]],Corp_value!$B:$B,0),MATCH(W$2,Corp_value!$1:$1,0)))</f>
        <v/>
      </c>
      <c r="X62" s="139" t="str">
        <f>IF(tbl_dmi_isin[[#This Row],[Index]]&gt;$A$2,"",INDEX(Corp_value!$A$1:$EC$2998,MATCH(tbl_dmi_isin[[#This Row],[ISIN]],Corp_value!$B:$B,0),MATCH(X$2,Corp_value!$1:$1,0)))</f>
        <v/>
      </c>
      <c r="Y62" s="142" t="str">
        <f>IF(tbl_dmi_isin[[#This Row],[Index]]&gt;$A$2,"",INDEX(Corp_value!$A$1:$EC$2998,MATCH(tbl_dmi_isin[[#This Row],[ISIN]],Corp_value!$B:$B,0),MATCH(Y$2,Corp_value!$1:$1,0)))</f>
        <v/>
      </c>
      <c r="Z62" s="142" t="str">
        <f>IF(tbl_dmi_isin[[#This Row],[Index]]&gt;$A$2,"",INDEX(Corp_value!$A$1:$EC$2998,MATCH(tbl_dmi_isin[[#This Row],[ISIN]],Corp_value!$B:$B,0),MATCH(Z$2,Corp_value!$1:$1,0)))</f>
        <v/>
      </c>
      <c r="AB62" s="2"/>
    </row>
    <row r="63" spans="1:28">
      <c r="A63" s="10">
        <v>60</v>
      </c>
      <c r="B63" s="78" t="str">
        <f>IF(tbl_dmi_isin[[#This Row],[Index]]&gt;$A$2,"",TEXT(INDEX(美元债一级!$A$2:$BO$32,tbl_dmi_isin[[#This Row],[Index]]+1,MATCH(B$2,美元债一级!$2:$2,0)),"yyyy/mm/dd"))</f>
        <v/>
      </c>
      <c r="C63" s="10" t="str">
        <f>IF(tbl_dmi_isin[[#This Row],[Index]]&gt;$A$2,"",INDEX(美元债一级!$A$2:$BO$32,tbl_dmi_isin[[#This Row],[Index]]+1,MATCH(C$2,美元债一级!$2:$2,0)))</f>
        <v/>
      </c>
      <c r="D63" s="10" t="str">
        <f>IF(tbl_dmi_isin[[#This Row],[Index]]&gt;$A$2,"",INDEX(美元债一级!$A$2:$BO$32,tbl_dmi_isin[[#This Row],[Index]]+1,MATCH(D$2,美元债一级!$2:$2,0)))</f>
        <v/>
      </c>
      <c r="E63" s="10" t="str">
        <f>TEXT(tbl_dmi_isin[[#This Row],[定价日]],"YYMMDD")&amp;tbl_dmi_isin[[#This Row],[ISIN]]</f>
        <v/>
      </c>
      <c r="F63" s="105"/>
      <c r="G63" s="19" t="str">
        <f>IF(tbl_dmi_isin[[#This Row],[Index]]&gt;$A$2,"",INDEX(Corp_value!$A$1:$EC$2998,MATCH(tbl_dmi_isin[[#This Row],[ISIN]],Corp_value!$B:$B,0),MATCH(G$2,Corp_value!$1:$1,0)))</f>
        <v/>
      </c>
      <c r="H63" s="20" t="str">
        <f>IF(tbl_dmi_isin[[#This Row],[Index]]&gt;$A$2,"",INDEX(Corp_value!$A$1:$EC$2998,MATCH(tbl_dmi_isin[[#This Row],[ISIN]],Corp_value!$B:$B,0),MATCH(H$2,Corp_value!$1:$1,0)))</f>
        <v/>
      </c>
      <c r="I63" s="20" t="str">
        <f>IF(tbl_dmi_isin[[#This Row],[Index]]&gt;$A$2,"",IF(INDEX(Corp_value!$A$1:$EC$2998,MATCH(tbl_dmi_isin[[#This Row],[ISIN]],Corp_value!$B:$B,0),MATCH(I$2,Corp_value!$1:$1,0))="--","",INDEX(Corp_value!$A$1:$EC$2998,MATCH(tbl_dmi_isin[[#This Row],[ISIN]],Corp_value!$B:$B,0),MATCH(I$2,Corp_value!$1:$1,0))))</f>
        <v/>
      </c>
      <c r="J63" s="19" t="str">
        <f>IF(tbl_dmi_isin[[#This Row],[Index]]&gt;$A$2,"",INDEX(Corp_value!$A$1:$EC$2998,MATCH(tbl_dmi_isin[[#This Row],[ISIN]],Corp_value!$B:$B,0),MATCH(J$2,Corp_value!$1:$1,0)))</f>
        <v/>
      </c>
      <c r="K63" s="19" t="str">
        <f>IF(tbl_dmi_isin[[#This Row],[Index]]&gt;$A$2,"",INDEX(Corp_value!$A$1:$EC$2998,MATCH(tbl_dmi_isin[[#This Row],[ISIN]],Corp_value!$B:$B,0),MATCH(K$2,Corp_value!$1:$1,0)))</f>
        <v/>
      </c>
      <c r="L63" s="19" t="str">
        <f>IF(tbl_dmi_isin[[#This Row],[Index]]&gt;$A$2,"",IF(INDEX(Corp_value!$A$1:$EC$2998,MATCH(tbl_dmi_isin[[#This Row],[ISIN]],Corp_value!$B:$B,0),MATCH(L$2,Corp_value!$1:$1,0))="--","",INDEX(Corp_value!$A$1:$EC$2998,MATCH(tbl_dmi_isin[[#This Row],[ISIN]],Corp_value!$B:$B,0),MATCH(L$2,Corp_value!$1:$1,0))))</f>
        <v/>
      </c>
      <c r="M63" s="122" t="str">
        <f>IF(tbl_dmi_isin[[#This Row],[Index]]&gt;$A$2,"",INDEX(Corp_value!$A$1:$EC$2998,MATCH(tbl_dmi_isin[[#This Row],[ISIN]],Corp_value!$B:$B,0),MATCH(M$2,Corp_value!$1:$1,0)))</f>
        <v/>
      </c>
      <c r="N63" s="122" t="str">
        <f>IF(tbl_dmi_isin[[#This Row],[Index]]&gt;$A$2,"",IF(INDEX(Corp_value!$A$1:$EC$2998,MATCH(tbl_dmi_isin[[#This Row],[ISIN]],Corp_value!$B:$B,0),MATCH(N$2,Corp_value!$1:$1,0))="--","",INDEX(Corp_value!$A$1:$EC$2998,MATCH(tbl_dmi_isin[[#This Row],[ISIN]],Corp_value!$B:$B,0),MATCH(N$2,Corp_value!$1:$1,0))))</f>
        <v/>
      </c>
      <c r="O63" s="122" t="str">
        <f>IF(tbl_dmi_isin[[#This Row],[Index]]&gt;$A$2,"",INDEX(Corp_value!$A$1:$EC$2998,MATCH(tbl_dmi_isin[[#This Row],[ISIN]],Corp_value!$B:$B,0),MATCH(O$2,Corp_value!$1:$1,0)))</f>
        <v/>
      </c>
      <c r="P63" s="136" t="str">
        <f>IF(tbl_dmi_isin[[#This Row],[Index]]&gt;$A$2,"",TEXT(INDEX(Corp_value!$A$1:$EC$2998,MATCH(tbl_dmi_isin[[#This Row],[ISIN]],Corp_value!$B:$B,0),MATCH(P$2,Corp_value!$1:$1,0)),"yyyy/mm/dd"))</f>
        <v/>
      </c>
      <c r="Q63" s="136" t="str">
        <f>IF(tbl_dmi_isin[[#This Row],[Index]]&gt;$A$2,"",INDEX(美元债一级!$A$2:$BO$32,tbl_dmi_isin[[#This Row],[Index]]+1,MATCH(Q$2,美元债一级!$2:$2,0)))</f>
        <v/>
      </c>
      <c r="R63" s="136" t="str">
        <f>IF(tbl_dmi_isin[[#This Row],[Index]]&gt;$A$2,"",IF(TEXT(INDEX(Corp_value!$A$1:$EC$2998,MATCH(tbl_dmi_isin[[#This Row],[ISIN]],Corp_value!$B:$B,0),MATCH(R$2,Corp_value!$1:$1,0)),"yyyy/mm/dd")="--","",TEXT(INDEX(Corp_value!$A$1:$EC$2998,MATCH(tbl_dmi_isin[[#This Row],[ISIN]],Corp_value!$B:$B,0),MATCH(R$2,Corp_value!$1:$1,0)),"yyyy/mm/dd")))</f>
        <v/>
      </c>
      <c r="S63" s="122" t="str">
        <f>IF(tbl_dmi_isin[[#This Row],[Index]]&gt;$A$2,"",INDEX(Corp_value!$A$1:$EC$2998,MATCH(tbl_dmi_isin[[#This Row],[ISIN]],Corp_value!$B:$B,0),MATCH(S$2,Corp_value!$1:$1,0)))</f>
        <v/>
      </c>
      <c r="T63" s="122" t="str">
        <f>IF(tbl_dmi_isin[[#This Row],[Index]]&gt;$A$2,"",INDEX(美元债一级!$A$2:$BO$32,tbl_dmi_isin[[#This Row],[Index]]+1,MATCH(T$2,美元债一级!$2:$2,0)))</f>
        <v/>
      </c>
      <c r="U63" s="122" t="str">
        <f>IF(tbl_dmi_isin[[#This Row],[Index]]&gt;$A$2,"",IF(INDEX(Corp_value!$A$1:$EC$2998,MATCH(tbl_dmi_isin[[#This Row],[ISIN]],Corp_value!$B:$B,0),MATCH(U$2,Corp_value!$1:$1,0))="--","",INDEX(Corp_value!$A$1:$EC$2998,MATCH(tbl_dmi_isin[[#This Row],[ISIN]],Corp_value!$B:$B,0),MATCH(U$2,Corp_value!$1:$1,0))))</f>
        <v/>
      </c>
      <c r="V63" s="134" t="str">
        <f>IF(tbl_dmi_isin[[#This Row],[Index]]&gt;$A$2,"",INDEX(美元债一级!$A$2:$BO$32,tbl_dmi_isin[[#This Row],[Index]]+1,MATCH(V$2,美元债一级!$2:$2,0)))</f>
        <v/>
      </c>
      <c r="W63" s="139" t="str">
        <f>IF(tbl_dmi_isin[[#This Row],[Index]]&gt;$A$2,"",INDEX(Corp_value!$A$1:$EC$2998,MATCH(tbl_dmi_isin[[#This Row],[ISIN]],Corp_value!$B:$B,0),MATCH(W$2,Corp_value!$1:$1,0)))</f>
        <v/>
      </c>
      <c r="X63" s="139" t="str">
        <f>IF(tbl_dmi_isin[[#This Row],[Index]]&gt;$A$2,"",INDEX(Corp_value!$A$1:$EC$2998,MATCH(tbl_dmi_isin[[#This Row],[ISIN]],Corp_value!$B:$B,0),MATCH(X$2,Corp_value!$1:$1,0)))</f>
        <v/>
      </c>
      <c r="Y63" s="142" t="str">
        <f>IF(tbl_dmi_isin[[#This Row],[Index]]&gt;$A$2,"",INDEX(Corp_value!$A$1:$EC$2998,MATCH(tbl_dmi_isin[[#This Row],[ISIN]],Corp_value!$B:$B,0),MATCH(Y$2,Corp_value!$1:$1,0)))</f>
        <v/>
      </c>
      <c r="Z63" s="142" t="str">
        <f>IF(tbl_dmi_isin[[#This Row],[Index]]&gt;$A$2,"",INDEX(Corp_value!$A$1:$EC$2998,MATCH(tbl_dmi_isin[[#This Row],[ISIN]],Corp_value!$B:$B,0),MATCH(Z$2,Corp_value!$1:$1,0)))</f>
        <v/>
      </c>
      <c r="AB63" s="2"/>
    </row>
    <row r="64" spans="1:28">
      <c r="A64" s="10">
        <v>61</v>
      </c>
      <c r="B64" s="78" t="str">
        <f>IF(tbl_dmi_isin[[#This Row],[Index]]&gt;$A$2,"",TEXT(INDEX(美元债一级!$A$2:$BO$32,tbl_dmi_isin[[#This Row],[Index]]+1,MATCH(B$2,美元债一级!$2:$2,0)),"yyyy/mm/dd"))</f>
        <v/>
      </c>
      <c r="C64" s="10" t="str">
        <f>IF(tbl_dmi_isin[[#This Row],[Index]]&gt;$A$2,"",INDEX(美元债一级!$A$2:$BO$32,tbl_dmi_isin[[#This Row],[Index]]+1,MATCH(C$2,美元债一级!$2:$2,0)))</f>
        <v/>
      </c>
      <c r="D64" s="10" t="str">
        <f>IF(tbl_dmi_isin[[#This Row],[Index]]&gt;$A$2,"",INDEX(美元债一级!$A$2:$BO$32,tbl_dmi_isin[[#This Row],[Index]]+1,MATCH(D$2,美元债一级!$2:$2,0)))</f>
        <v/>
      </c>
      <c r="E64" s="10" t="str">
        <f>TEXT(tbl_dmi_isin[[#This Row],[定价日]],"YYMMDD")&amp;tbl_dmi_isin[[#This Row],[ISIN]]</f>
        <v/>
      </c>
      <c r="F64" s="105"/>
      <c r="G64" s="19" t="str">
        <f>IF(tbl_dmi_isin[[#This Row],[Index]]&gt;$A$2,"",INDEX(Corp_value!$A$1:$EC$2998,MATCH(tbl_dmi_isin[[#This Row],[ISIN]],Corp_value!$B:$B,0),MATCH(G$2,Corp_value!$1:$1,0)))</f>
        <v/>
      </c>
      <c r="H64" s="20" t="str">
        <f>IF(tbl_dmi_isin[[#This Row],[Index]]&gt;$A$2,"",INDEX(Corp_value!$A$1:$EC$2998,MATCH(tbl_dmi_isin[[#This Row],[ISIN]],Corp_value!$B:$B,0),MATCH(H$2,Corp_value!$1:$1,0)))</f>
        <v/>
      </c>
      <c r="I64" s="20" t="str">
        <f>IF(tbl_dmi_isin[[#This Row],[Index]]&gt;$A$2,"",IF(INDEX(Corp_value!$A$1:$EC$2998,MATCH(tbl_dmi_isin[[#This Row],[ISIN]],Corp_value!$B:$B,0),MATCH(I$2,Corp_value!$1:$1,0))="--","",INDEX(Corp_value!$A$1:$EC$2998,MATCH(tbl_dmi_isin[[#This Row],[ISIN]],Corp_value!$B:$B,0),MATCH(I$2,Corp_value!$1:$1,0))))</f>
        <v/>
      </c>
      <c r="J64" s="19" t="str">
        <f>IF(tbl_dmi_isin[[#This Row],[Index]]&gt;$A$2,"",INDEX(Corp_value!$A$1:$EC$2998,MATCH(tbl_dmi_isin[[#This Row],[ISIN]],Corp_value!$B:$B,0),MATCH(J$2,Corp_value!$1:$1,0)))</f>
        <v/>
      </c>
      <c r="K64" s="19" t="str">
        <f>IF(tbl_dmi_isin[[#This Row],[Index]]&gt;$A$2,"",INDEX(Corp_value!$A$1:$EC$2998,MATCH(tbl_dmi_isin[[#This Row],[ISIN]],Corp_value!$B:$B,0),MATCH(K$2,Corp_value!$1:$1,0)))</f>
        <v/>
      </c>
      <c r="L64" s="19" t="str">
        <f>IF(tbl_dmi_isin[[#This Row],[Index]]&gt;$A$2,"",IF(INDEX(Corp_value!$A$1:$EC$2998,MATCH(tbl_dmi_isin[[#This Row],[ISIN]],Corp_value!$B:$B,0),MATCH(L$2,Corp_value!$1:$1,0))="--","",INDEX(Corp_value!$A$1:$EC$2998,MATCH(tbl_dmi_isin[[#This Row],[ISIN]],Corp_value!$B:$B,0),MATCH(L$2,Corp_value!$1:$1,0))))</f>
        <v/>
      </c>
      <c r="M64" s="122" t="str">
        <f>IF(tbl_dmi_isin[[#This Row],[Index]]&gt;$A$2,"",INDEX(Corp_value!$A$1:$EC$2998,MATCH(tbl_dmi_isin[[#This Row],[ISIN]],Corp_value!$B:$B,0),MATCH(M$2,Corp_value!$1:$1,0)))</f>
        <v/>
      </c>
      <c r="N64" s="122" t="str">
        <f>IF(tbl_dmi_isin[[#This Row],[Index]]&gt;$A$2,"",IF(INDEX(Corp_value!$A$1:$EC$2998,MATCH(tbl_dmi_isin[[#This Row],[ISIN]],Corp_value!$B:$B,0),MATCH(N$2,Corp_value!$1:$1,0))="--","",INDEX(Corp_value!$A$1:$EC$2998,MATCH(tbl_dmi_isin[[#This Row],[ISIN]],Corp_value!$B:$B,0),MATCH(N$2,Corp_value!$1:$1,0))))</f>
        <v/>
      </c>
      <c r="O64" s="122" t="str">
        <f>IF(tbl_dmi_isin[[#This Row],[Index]]&gt;$A$2,"",INDEX(Corp_value!$A$1:$EC$2998,MATCH(tbl_dmi_isin[[#This Row],[ISIN]],Corp_value!$B:$B,0),MATCH(O$2,Corp_value!$1:$1,0)))</f>
        <v/>
      </c>
      <c r="P64" s="136" t="str">
        <f>IF(tbl_dmi_isin[[#This Row],[Index]]&gt;$A$2,"",TEXT(INDEX(Corp_value!$A$1:$EC$2998,MATCH(tbl_dmi_isin[[#This Row],[ISIN]],Corp_value!$B:$B,0),MATCH(P$2,Corp_value!$1:$1,0)),"yyyy/mm/dd"))</f>
        <v/>
      </c>
      <c r="Q64" s="136" t="str">
        <f>IF(tbl_dmi_isin[[#This Row],[Index]]&gt;$A$2,"",INDEX(美元债一级!$A$2:$BO$32,tbl_dmi_isin[[#This Row],[Index]]+1,MATCH(Q$2,美元债一级!$2:$2,0)))</f>
        <v/>
      </c>
      <c r="R64" s="136" t="str">
        <f>IF(tbl_dmi_isin[[#This Row],[Index]]&gt;$A$2,"",IF(TEXT(INDEX(Corp_value!$A$1:$EC$2998,MATCH(tbl_dmi_isin[[#This Row],[ISIN]],Corp_value!$B:$B,0),MATCH(R$2,Corp_value!$1:$1,0)),"yyyy/mm/dd")="--","",TEXT(INDEX(Corp_value!$A$1:$EC$2998,MATCH(tbl_dmi_isin[[#This Row],[ISIN]],Corp_value!$B:$B,0),MATCH(R$2,Corp_value!$1:$1,0)),"yyyy/mm/dd")))</f>
        <v/>
      </c>
      <c r="S64" s="122" t="str">
        <f>IF(tbl_dmi_isin[[#This Row],[Index]]&gt;$A$2,"",INDEX(Corp_value!$A$1:$EC$2998,MATCH(tbl_dmi_isin[[#This Row],[ISIN]],Corp_value!$B:$B,0),MATCH(S$2,Corp_value!$1:$1,0)))</f>
        <v/>
      </c>
      <c r="T64" s="122" t="str">
        <f>IF(tbl_dmi_isin[[#This Row],[Index]]&gt;$A$2,"",INDEX(美元债一级!$A$2:$BO$32,tbl_dmi_isin[[#This Row],[Index]]+1,MATCH(T$2,美元债一级!$2:$2,0)))</f>
        <v/>
      </c>
      <c r="U64" s="122" t="str">
        <f>IF(tbl_dmi_isin[[#This Row],[Index]]&gt;$A$2,"",IF(INDEX(Corp_value!$A$1:$EC$2998,MATCH(tbl_dmi_isin[[#This Row],[ISIN]],Corp_value!$B:$B,0),MATCH(U$2,Corp_value!$1:$1,0))="--","",INDEX(Corp_value!$A$1:$EC$2998,MATCH(tbl_dmi_isin[[#This Row],[ISIN]],Corp_value!$B:$B,0),MATCH(U$2,Corp_value!$1:$1,0))))</f>
        <v/>
      </c>
      <c r="V64" s="134" t="str">
        <f>IF(tbl_dmi_isin[[#This Row],[Index]]&gt;$A$2,"",INDEX(美元债一级!$A$2:$BO$32,tbl_dmi_isin[[#This Row],[Index]]+1,MATCH(V$2,美元债一级!$2:$2,0)))</f>
        <v/>
      </c>
      <c r="W64" s="139" t="str">
        <f>IF(tbl_dmi_isin[[#This Row],[Index]]&gt;$A$2,"",INDEX(Corp_value!$A$1:$EC$2998,MATCH(tbl_dmi_isin[[#This Row],[ISIN]],Corp_value!$B:$B,0),MATCH(W$2,Corp_value!$1:$1,0)))</f>
        <v/>
      </c>
      <c r="X64" s="139" t="str">
        <f>IF(tbl_dmi_isin[[#This Row],[Index]]&gt;$A$2,"",INDEX(Corp_value!$A$1:$EC$2998,MATCH(tbl_dmi_isin[[#This Row],[ISIN]],Corp_value!$B:$B,0),MATCH(X$2,Corp_value!$1:$1,0)))</f>
        <v/>
      </c>
      <c r="Y64" s="142" t="str">
        <f>IF(tbl_dmi_isin[[#This Row],[Index]]&gt;$A$2,"",INDEX(Corp_value!$A$1:$EC$2998,MATCH(tbl_dmi_isin[[#This Row],[ISIN]],Corp_value!$B:$B,0),MATCH(Y$2,Corp_value!$1:$1,0)))</f>
        <v/>
      </c>
      <c r="Z64" s="142" t="str">
        <f>IF(tbl_dmi_isin[[#This Row],[Index]]&gt;$A$2,"",INDEX(Corp_value!$A$1:$EC$2998,MATCH(tbl_dmi_isin[[#This Row],[ISIN]],Corp_value!$B:$B,0),MATCH(Z$2,Corp_value!$1:$1,0)))</f>
        <v/>
      </c>
      <c r="AB64" s="2"/>
    </row>
    <row r="65" spans="1:28">
      <c r="A65" s="10">
        <v>62</v>
      </c>
      <c r="B65" s="78" t="str">
        <f>IF(tbl_dmi_isin[[#This Row],[Index]]&gt;$A$2,"",TEXT(INDEX(美元债一级!$A$2:$BO$32,tbl_dmi_isin[[#This Row],[Index]]+1,MATCH(B$2,美元债一级!$2:$2,0)),"yyyy/mm/dd"))</f>
        <v/>
      </c>
      <c r="C65" s="10" t="str">
        <f>IF(tbl_dmi_isin[[#This Row],[Index]]&gt;$A$2,"",INDEX(美元债一级!$A$2:$BO$32,tbl_dmi_isin[[#This Row],[Index]]+1,MATCH(C$2,美元债一级!$2:$2,0)))</f>
        <v/>
      </c>
      <c r="D65" s="10" t="str">
        <f>IF(tbl_dmi_isin[[#This Row],[Index]]&gt;$A$2,"",INDEX(美元债一级!$A$2:$BO$32,tbl_dmi_isin[[#This Row],[Index]]+1,MATCH(D$2,美元债一级!$2:$2,0)))</f>
        <v/>
      </c>
      <c r="E65" s="10" t="str">
        <f>TEXT(tbl_dmi_isin[[#This Row],[定价日]],"YYMMDD")&amp;tbl_dmi_isin[[#This Row],[ISIN]]</f>
        <v/>
      </c>
      <c r="F65" s="138"/>
      <c r="G65" s="19" t="str">
        <f>IF(tbl_dmi_isin[[#This Row],[Index]]&gt;$A$2,"",INDEX(Corp_value!$A$1:$EC$2998,MATCH(tbl_dmi_isin[[#This Row],[ISIN]],Corp_value!$B:$B,0),MATCH(G$2,Corp_value!$1:$1,0)))</f>
        <v/>
      </c>
      <c r="H65" s="20" t="str">
        <f>IF(tbl_dmi_isin[[#This Row],[Index]]&gt;$A$2,"",INDEX(Corp_value!$A$1:$EC$2998,MATCH(tbl_dmi_isin[[#This Row],[ISIN]],Corp_value!$B:$B,0),MATCH(H$2,Corp_value!$1:$1,0)))</f>
        <v/>
      </c>
      <c r="I65" s="20" t="str">
        <f>IF(tbl_dmi_isin[[#This Row],[Index]]&gt;$A$2,"",IF(INDEX(Corp_value!$A$1:$EC$2998,MATCH(tbl_dmi_isin[[#This Row],[ISIN]],Corp_value!$B:$B,0),MATCH(I$2,Corp_value!$1:$1,0))="--","",INDEX(Corp_value!$A$1:$EC$2998,MATCH(tbl_dmi_isin[[#This Row],[ISIN]],Corp_value!$B:$B,0),MATCH(I$2,Corp_value!$1:$1,0))))</f>
        <v/>
      </c>
      <c r="J65" s="19" t="str">
        <f>IF(tbl_dmi_isin[[#This Row],[Index]]&gt;$A$2,"",INDEX(Corp_value!$A$1:$EC$2998,MATCH(tbl_dmi_isin[[#This Row],[ISIN]],Corp_value!$B:$B,0),MATCH(J$2,Corp_value!$1:$1,0)))</f>
        <v/>
      </c>
      <c r="K65" s="19" t="str">
        <f>IF(tbl_dmi_isin[[#This Row],[Index]]&gt;$A$2,"",INDEX(Corp_value!$A$1:$EC$2998,MATCH(tbl_dmi_isin[[#This Row],[ISIN]],Corp_value!$B:$B,0),MATCH(K$2,Corp_value!$1:$1,0)))</f>
        <v/>
      </c>
      <c r="L65" s="19" t="str">
        <f>IF(tbl_dmi_isin[[#This Row],[Index]]&gt;$A$2,"",IF(INDEX(Corp_value!$A$1:$EC$2998,MATCH(tbl_dmi_isin[[#This Row],[ISIN]],Corp_value!$B:$B,0),MATCH(L$2,Corp_value!$1:$1,0))="--","",INDEX(Corp_value!$A$1:$EC$2998,MATCH(tbl_dmi_isin[[#This Row],[ISIN]],Corp_value!$B:$B,0),MATCH(L$2,Corp_value!$1:$1,0))))</f>
        <v/>
      </c>
      <c r="M65" s="122" t="str">
        <f>IF(tbl_dmi_isin[[#This Row],[Index]]&gt;$A$2,"",INDEX(Corp_value!$A$1:$EC$2998,MATCH(tbl_dmi_isin[[#This Row],[ISIN]],Corp_value!$B:$B,0),MATCH(M$2,Corp_value!$1:$1,0)))</f>
        <v/>
      </c>
      <c r="N65" s="122" t="str">
        <f>IF(tbl_dmi_isin[[#This Row],[Index]]&gt;$A$2,"",IF(INDEX(Corp_value!$A$1:$EC$2998,MATCH(tbl_dmi_isin[[#This Row],[ISIN]],Corp_value!$B:$B,0),MATCH(N$2,Corp_value!$1:$1,0))="--","",INDEX(Corp_value!$A$1:$EC$2998,MATCH(tbl_dmi_isin[[#This Row],[ISIN]],Corp_value!$B:$B,0),MATCH(N$2,Corp_value!$1:$1,0))))</f>
        <v/>
      </c>
      <c r="O65" s="122" t="str">
        <f>IF(tbl_dmi_isin[[#This Row],[Index]]&gt;$A$2,"",INDEX(Corp_value!$A$1:$EC$2998,MATCH(tbl_dmi_isin[[#This Row],[ISIN]],Corp_value!$B:$B,0),MATCH(O$2,Corp_value!$1:$1,0)))</f>
        <v/>
      </c>
      <c r="P65" s="136" t="str">
        <f>IF(tbl_dmi_isin[[#This Row],[Index]]&gt;$A$2,"",TEXT(INDEX(Corp_value!$A$1:$EC$2998,MATCH(tbl_dmi_isin[[#This Row],[ISIN]],Corp_value!$B:$B,0),MATCH(P$2,Corp_value!$1:$1,0)),"yyyy/mm/dd"))</f>
        <v/>
      </c>
      <c r="Q65" s="136" t="str">
        <f>IF(tbl_dmi_isin[[#This Row],[Index]]&gt;$A$2,"",INDEX(美元债一级!$A$2:$BO$32,tbl_dmi_isin[[#This Row],[Index]]+1,MATCH(Q$2,美元债一级!$2:$2,0)))</f>
        <v/>
      </c>
      <c r="R65" s="136" t="str">
        <f>IF(tbl_dmi_isin[[#This Row],[Index]]&gt;$A$2,"",IF(TEXT(INDEX(Corp_value!$A$1:$EC$2998,MATCH(tbl_dmi_isin[[#This Row],[ISIN]],Corp_value!$B:$B,0),MATCH(R$2,Corp_value!$1:$1,0)),"yyyy/mm/dd")="--","",TEXT(INDEX(Corp_value!$A$1:$EC$2998,MATCH(tbl_dmi_isin[[#This Row],[ISIN]],Corp_value!$B:$B,0),MATCH(R$2,Corp_value!$1:$1,0)),"yyyy/mm/dd")))</f>
        <v/>
      </c>
      <c r="S65" s="122" t="str">
        <f>IF(tbl_dmi_isin[[#This Row],[Index]]&gt;$A$2,"",INDEX(Corp_value!$A$1:$EC$2998,MATCH(tbl_dmi_isin[[#This Row],[ISIN]],Corp_value!$B:$B,0),MATCH(S$2,Corp_value!$1:$1,0)))</f>
        <v/>
      </c>
      <c r="T65" s="122" t="str">
        <f>IF(tbl_dmi_isin[[#This Row],[Index]]&gt;$A$2,"",INDEX(美元债一级!$A$2:$BO$32,tbl_dmi_isin[[#This Row],[Index]]+1,MATCH(T$2,美元债一级!$2:$2,0)))</f>
        <v/>
      </c>
      <c r="U65" s="122" t="str">
        <f>IF(tbl_dmi_isin[[#This Row],[Index]]&gt;$A$2,"",IF(INDEX(Corp_value!$A$1:$EC$2998,MATCH(tbl_dmi_isin[[#This Row],[ISIN]],Corp_value!$B:$B,0),MATCH(U$2,Corp_value!$1:$1,0))="--","",INDEX(Corp_value!$A$1:$EC$2998,MATCH(tbl_dmi_isin[[#This Row],[ISIN]],Corp_value!$B:$B,0),MATCH(U$2,Corp_value!$1:$1,0))))</f>
        <v/>
      </c>
      <c r="V65" s="134" t="str">
        <f>IF(tbl_dmi_isin[[#This Row],[Index]]&gt;$A$2,"",INDEX(美元债一级!$A$2:$BO$32,tbl_dmi_isin[[#This Row],[Index]]+1,MATCH(V$2,美元债一级!$2:$2,0)))</f>
        <v/>
      </c>
      <c r="W65" s="139" t="str">
        <f>IF(tbl_dmi_isin[[#This Row],[Index]]&gt;$A$2,"",INDEX(Corp_value!$A$1:$EC$2998,MATCH(tbl_dmi_isin[[#This Row],[ISIN]],Corp_value!$B:$B,0),MATCH(W$2,Corp_value!$1:$1,0)))</f>
        <v/>
      </c>
      <c r="X65" s="139" t="str">
        <f>IF(tbl_dmi_isin[[#This Row],[Index]]&gt;$A$2,"",INDEX(Corp_value!$A$1:$EC$2998,MATCH(tbl_dmi_isin[[#This Row],[ISIN]],Corp_value!$B:$B,0),MATCH(X$2,Corp_value!$1:$1,0)))</f>
        <v/>
      </c>
      <c r="Y65" s="142" t="str">
        <f>IF(tbl_dmi_isin[[#This Row],[Index]]&gt;$A$2,"",INDEX(Corp_value!$A$1:$EC$2998,MATCH(tbl_dmi_isin[[#This Row],[ISIN]],Corp_value!$B:$B,0),MATCH(Y$2,Corp_value!$1:$1,0)))</f>
        <v/>
      </c>
      <c r="Z65" s="142" t="str">
        <f>IF(tbl_dmi_isin[[#This Row],[Index]]&gt;$A$2,"",INDEX(Corp_value!$A$1:$EC$2998,MATCH(tbl_dmi_isin[[#This Row],[ISIN]],Corp_value!$B:$B,0),MATCH(Z$2,Corp_value!$1:$1,0)))</f>
        <v/>
      </c>
      <c r="AB65" s="2"/>
    </row>
    <row r="66" spans="1:28">
      <c r="A66" s="10">
        <v>63</v>
      </c>
      <c r="B66" s="78" t="str">
        <f>IF(tbl_dmi_isin[[#This Row],[Index]]&gt;$A$2,"",TEXT(INDEX(美元债一级!$A$2:$BO$32,tbl_dmi_isin[[#This Row],[Index]]+1,MATCH(B$2,美元债一级!$2:$2,0)),"yyyy/mm/dd"))</f>
        <v/>
      </c>
      <c r="C66" s="10" t="str">
        <f>IF(tbl_dmi_isin[[#This Row],[Index]]&gt;$A$2,"",INDEX(美元债一级!$A$2:$BO$32,tbl_dmi_isin[[#This Row],[Index]]+1,MATCH(C$2,美元债一级!$2:$2,0)))</f>
        <v/>
      </c>
      <c r="D66" s="10" t="str">
        <f>IF(tbl_dmi_isin[[#This Row],[Index]]&gt;$A$2,"",INDEX(美元债一级!$A$2:$BO$32,tbl_dmi_isin[[#This Row],[Index]]+1,MATCH(D$2,美元债一级!$2:$2,0)))</f>
        <v/>
      </c>
      <c r="E66" s="10" t="str">
        <f>TEXT(tbl_dmi_isin[[#This Row],[定价日]],"YYMMDD")&amp;tbl_dmi_isin[[#This Row],[ISIN]]</f>
        <v/>
      </c>
      <c r="F66" s="106"/>
      <c r="G66" s="19" t="str">
        <f>IF(tbl_dmi_isin[[#This Row],[Index]]&gt;$A$2,"",INDEX(Corp_value!$A$1:$EC$2998,MATCH(tbl_dmi_isin[[#This Row],[ISIN]],Corp_value!$B:$B,0),MATCH(G$2,Corp_value!$1:$1,0)))</f>
        <v/>
      </c>
      <c r="H66" s="20" t="str">
        <f>IF(tbl_dmi_isin[[#This Row],[Index]]&gt;$A$2,"",INDEX(Corp_value!$A$1:$EC$2998,MATCH(tbl_dmi_isin[[#This Row],[ISIN]],Corp_value!$B:$B,0),MATCH(H$2,Corp_value!$1:$1,0)))</f>
        <v/>
      </c>
      <c r="I66" s="20" t="str">
        <f>IF(tbl_dmi_isin[[#This Row],[Index]]&gt;$A$2,"",IF(INDEX(Corp_value!$A$1:$EC$2998,MATCH(tbl_dmi_isin[[#This Row],[ISIN]],Corp_value!$B:$B,0),MATCH(I$2,Corp_value!$1:$1,0))="--","",INDEX(Corp_value!$A$1:$EC$2998,MATCH(tbl_dmi_isin[[#This Row],[ISIN]],Corp_value!$B:$B,0),MATCH(I$2,Corp_value!$1:$1,0))))</f>
        <v/>
      </c>
      <c r="J66" s="19" t="str">
        <f>IF(tbl_dmi_isin[[#This Row],[Index]]&gt;$A$2,"",INDEX(Corp_value!$A$1:$EC$2998,MATCH(tbl_dmi_isin[[#This Row],[ISIN]],Corp_value!$B:$B,0),MATCH(J$2,Corp_value!$1:$1,0)))</f>
        <v/>
      </c>
      <c r="K66" s="19" t="str">
        <f>IF(tbl_dmi_isin[[#This Row],[Index]]&gt;$A$2,"",INDEX(Corp_value!$A$1:$EC$2998,MATCH(tbl_dmi_isin[[#This Row],[ISIN]],Corp_value!$B:$B,0),MATCH(K$2,Corp_value!$1:$1,0)))</f>
        <v/>
      </c>
      <c r="L66" s="19" t="str">
        <f>IF(tbl_dmi_isin[[#This Row],[Index]]&gt;$A$2,"",IF(INDEX(Corp_value!$A$1:$EC$2998,MATCH(tbl_dmi_isin[[#This Row],[ISIN]],Corp_value!$B:$B,0),MATCH(L$2,Corp_value!$1:$1,0))="--","",INDEX(Corp_value!$A$1:$EC$2998,MATCH(tbl_dmi_isin[[#This Row],[ISIN]],Corp_value!$B:$B,0),MATCH(L$2,Corp_value!$1:$1,0))))</f>
        <v/>
      </c>
      <c r="M66" s="122" t="str">
        <f>IF(tbl_dmi_isin[[#This Row],[Index]]&gt;$A$2,"",INDEX(Corp_value!$A$1:$EC$2998,MATCH(tbl_dmi_isin[[#This Row],[ISIN]],Corp_value!$B:$B,0),MATCH(M$2,Corp_value!$1:$1,0)))</f>
        <v/>
      </c>
      <c r="N66" s="122" t="str">
        <f>IF(tbl_dmi_isin[[#This Row],[Index]]&gt;$A$2,"",IF(INDEX(Corp_value!$A$1:$EC$2998,MATCH(tbl_dmi_isin[[#This Row],[ISIN]],Corp_value!$B:$B,0),MATCH(N$2,Corp_value!$1:$1,0))="--","",INDEX(Corp_value!$A$1:$EC$2998,MATCH(tbl_dmi_isin[[#This Row],[ISIN]],Corp_value!$B:$B,0),MATCH(N$2,Corp_value!$1:$1,0))))</f>
        <v/>
      </c>
      <c r="O66" s="122" t="str">
        <f>IF(tbl_dmi_isin[[#This Row],[Index]]&gt;$A$2,"",INDEX(Corp_value!$A$1:$EC$2998,MATCH(tbl_dmi_isin[[#This Row],[ISIN]],Corp_value!$B:$B,0),MATCH(O$2,Corp_value!$1:$1,0)))</f>
        <v/>
      </c>
      <c r="P66" s="136" t="str">
        <f>IF(tbl_dmi_isin[[#This Row],[Index]]&gt;$A$2,"",TEXT(INDEX(Corp_value!$A$1:$EC$2998,MATCH(tbl_dmi_isin[[#This Row],[ISIN]],Corp_value!$B:$B,0),MATCH(P$2,Corp_value!$1:$1,0)),"yyyy/mm/dd"))</f>
        <v/>
      </c>
      <c r="Q66" s="136" t="str">
        <f>IF(tbl_dmi_isin[[#This Row],[Index]]&gt;$A$2,"",INDEX(美元债一级!$A$2:$BO$32,tbl_dmi_isin[[#This Row],[Index]]+1,MATCH(Q$2,美元债一级!$2:$2,0)))</f>
        <v/>
      </c>
      <c r="R66" s="136" t="str">
        <f>IF(tbl_dmi_isin[[#This Row],[Index]]&gt;$A$2,"",IF(TEXT(INDEX(Corp_value!$A$1:$EC$2998,MATCH(tbl_dmi_isin[[#This Row],[ISIN]],Corp_value!$B:$B,0),MATCH(R$2,Corp_value!$1:$1,0)),"yyyy/mm/dd")="--","",TEXT(INDEX(Corp_value!$A$1:$EC$2998,MATCH(tbl_dmi_isin[[#This Row],[ISIN]],Corp_value!$B:$B,0),MATCH(R$2,Corp_value!$1:$1,0)),"yyyy/mm/dd")))</f>
        <v/>
      </c>
      <c r="S66" s="122" t="str">
        <f>IF(tbl_dmi_isin[[#This Row],[Index]]&gt;$A$2,"",INDEX(Corp_value!$A$1:$EC$2998,MATCH(tbl_dmi_isin[[#This Row],[ISIN]],Corp_value!$B:$B,0),MATCH(S$2,Corp_value!$1:$1,0)))</f>
        <v/>
      </c>
      <c r="T66" s="122" t="str">
        <f>IF(tbl_dmi_isin[[#This Row],[Index]]&gt;$A$2,"",INDEX(美元债一级!$A$2:$BO$32,tbl_dmi_isin[[#This Row],[Index]]+1,MATCH(T$2,美元债一级!$2:$2,0)))</f>
        <v/>
      </c>
      <c r="U66" s="122" t="str">
        <f>IF(tbl_dmi_isin[[#This Row],[Index]]&gt;$A$2,"",IF(INDEX(Corp_value!$A$1:$EC$2998,MATCH(tbl_dmi_isin[[#This Row],[ISIN]],Corp_value!$B:$B,0),MATCH(U$2,Corp_value!$1:$1,0))="--","",INDEX(Corp_value!$A$1:$EC$2998,MATCH(tbl_dmi_isin[[#This Row],[ISIN]],Corp_value!$B:$B,0),MATCH(U$2,Corp_value!$1:$1,0))))</f>
        <v/>
      </c>
      <c r="V66" s="134" t="str">
        <f>IF(tbl_dmi_isin[[#This Row],[Index]]&gt;$A$2,"",INDEX(美元债一级!$A$2:$BO$32,tbl_dmi_isin[[#This Row],[Index]]+1,MATCH(V$2,美元债一级!$2:$2,0)))</f>
        <v/>
      </c>
      <c r="W66" s="139" t="str">
        <f>IF(tbl_dmi_isin[[#This Row],[Index]]&gt;$A$2,"",INDEX(Corp_value!$A$1:$EC$2998,MATCH(tbl_dmi_isin[[#This Row],[ISIN]],Corp_value!$B:$B,0),MATCH(W$2,Corp_value!$1:$1,0)))</f>
        <v/>
      </c>
      <c r="X66" s="139" t="str">
        <f>IF(tbl_dmi_isin[[#This Row],[Index]]&gt;$A$2,"",INDEX(Corp_value!$A$1:$EC$2998,MATCH(tbl_dmi_isin[[#This Row],[ISIN]],Corp_value!$B:$B,0),MATCH(X$2,Corp_value!$1:$1,0)))</f>
        <v/>
      </c>
      <c r="Y66" s="142" t="str">
        <f>IF(tbl_dmi_isin[[#This Row],[Index]]&gt;$A$2,"",INDEX(Corp_value!$A$1:$EC$2998,MATCH(tbl_dmi_isin[[#This Row],[ISIN]],Corp_value!$B:$B,0),MATCH(Y$2,Corp_value!$1:$1,0)))</f>
        <v/>
      </c>
      <c r="Z66" s="142" t="str">
        <f>IF(tbl_dmi_isin[[#This Row],[Index]]&gt;$A$2,"",INDEX(Corp_value!$A$1:$EC$2998,MATCH(tbl_dmi_isin[[#This Row],[ISIN]],Corp_value!$B:$B,0),MATCH(Z$2,Corp_value!$1:$1,0)))</f>
        <v/>
      </c>
      <c r="AB66" s="2"/>
    </row>
    <row r="67" spans="1:28">
      <c r="A67" s="10">
        <v>64</v>
      </c>
      <c r="B67" s="78" t="str">
        <f>IF(tbl_dmi_isin[[#This Row],[Index]]&gt;$A$2,"",TEXT(INDEX(美元债一级!$A$2:$BO$32,tbl_dmi_isin[[#This Row],[Index]]+1,MATCH(B$2,美元债一级!$2:$2,0)),"yyyy/mm/dd"))</f>
        <v/>
      </c>
      <c r="C67" s="10" t="str">
        <f>IF(tbl_dmi_isin[[#This Row],[Index]]&gt;$A$2,"",INDEX(美元债一级!$A$2:$BO$32,tbl_dmi_isin[[#This Row],[Index]]+1,MATCH(C$2,美元债一级!$2:$2,0)))</f>
        <v/>
      </c>
      <c r="D67" s="10" t="str">
        <f>IF(tbl_dmi_isin[[#This Row],[Index]]&gt;$A$2,"",INDEX(美元债一级!$A$2:$BO$32,tbl_dmi_isin[[#This Row],[Index]]+1,MATCH(D$2,美元债一级!$2:$2,0)))</f>
        <v/>
      </c>
      <c r="E67" s="10" t="str">
        <f>TEXT(tbl_dmi_isin[[#This Row],[定价日]],"YYMMDD")&amp;tbl_dmi_isin[[#This Row],[ISIN]]</f>
        <v/>
      </c>
      <c r="F67" s="105"/>
      <c r="G67" s="19" t="str">
        <f>IF(tbl_dmi_isin[[#This Row],[Index]]&gt;$A$2,"",INDEX(Corp_value!$A$1:$EC$2998,MATCH(tbl_dmi_isin[[#This Row],[ISIN]],Corp_value!$B:$B,0),MATCH(G$2,Corp_value!$1:$1,0)))</f>
        <v/>
      </c>
      <c r="H67" s="20" t="str">
        <f>IF(tbl_dmi_isin[[#This Row],[Index]]&gt;$A$2,"",INDEX(Corp_value!$A$1:$EC$2998,MATCH(tbl_dmi_isin[[#This Row],[ISIN]],Corp_value!$B:$B,0),MATCH(H$2,Corp_value!$1:$1,0)))</f>
        <v/>
      </c>
      <c r="I67" s="20" t="str">
        <f>IF(tbl_dmi_isin[[#This Row],[Index]]&gt;$A$2,"",IF(INDEX(Corp_value!$A$1:$EC$2998,MATCH(tbl_dmi_isin[[#This Row],[ISIN]],Corp_value!$B:$B,0),MATCH(I$2,Corp_value!$1:$1,0))="--","",INDEX(Corp_value!$A$1:$EC$2998,MATCH(tbl_dmi_isin[[#This Row],[ISIN]],Corp_value!$B:$B,0),MATCH(I$2,Corp_value!$1:$1,0))))</f>
        <v/>
      </c>
      <c r="J67" s="19" t="str">
        <f>IF(tbl_dmi_isin[[#This Row],[Index]]&gt;$A$2,"",INDEX(Corp_value!$A$1:$EC$2998,MATCH(tbl_dmi_isin[[#This Row],[ISIN]],Corp_value!$B:$B,0),MATCH(J$2,Corp_value!$1:$1,0)))</f>
        <v/>
      </c>
      <c r="K67" s="19" t="str">
        <f>IF(tbl_dmi_isin[[#This Row],[Index]]&gt;$A$2,"",INDEX(Corp_value!$A$1:$EC$2998,MATCH(tbl_dmi_isin[[#This Row],[ISIN]],Corp_value!$B:$B,0),MATCH(K$2,Corp_value!$1:$1,0)))</f>
        <v/>
      </c>
      <c r="L67" s="19" t="str">
        <f>IF(tbl_dmi_isin[[#This Row],[Index]]&gt;$A$2,"",IF(INDEX(Corp_value!$A$1:$EC$2998,MATCH(tbl_dmi_isin[[#This Row],[ISIN]],Corp_value!$B:$B,0),MATCH(L$2,Corp_value!$1:$1,0))="--","",INDEX(Corp_value!$A$1:$EC$2998,MATCH(tbl_dmi_isin[[#This Row],[ISIN]],Corp_value!$B:$B,0),MATCH(L$2,Corp_value!$1:$1,0))))</f>
        <v/>
      </c>
      <c r="M67" s="122" t="str">
        <f>IF(tbl_dmi_isin[[#This Row],[Index]]&gt;$A$2,"",INDEX(Corp_value!$A$1:$EC$2998,MATCH(tbl_dmi_isin[[#This Row],[ISIN]],Corp_value!$B:$B,0),MATCH(M$2,Corp_value!$1:$1,0)))</f>
        <v/>
      </c>
      <c r="N67" s="122" t="str">
        <f>IF(tbl_dmi_isin[[#This Row],[Index]]&gt;$A$2,"",IF(INDEX(Corp_value!$A$1:$EC$2998,MATCH(tbl_dmi_isin[[#This Row],[ISIN]],Corp_value!$B:$B,0),MATCH(N$2,Corp_value!$1:$1,0))="--","",INDEX(Corp_value!$A$1:$EC$2998,MATCH(tbl_dmi_isin[[#This Row],[ISIN]],Corp_value!$B:$B,0),MATCH(N$2,Corp_value!$1:$1,0))))</f>
        <v/>
      </c>
      <c r="O67" s="122" t="str">
        <f>IF(tbl_dmi_isin[[#This Row],[Index]]&gt;$A$2,"",INDEX(Corp_value!$A$1:$EC$2998,MATCH(tbl_dmi_isin[[#This Row],[ISIN]],Corp_value!$B:$B,0),MATCH(O$2,Corp_value!$1:$1,0)))</f>
        <v/>
      </c>
      <c r="P67" s="136" t="str">
        <f>IF(tbl_dmi_isin[[#This Row],[Index]]&gt;$A$2,"",TEXT(INDEX(Corp_value!$A$1:$EC$2998,MATCH(tbl_dmi_isin[[#This Row],[ISIN]],Corp_value!$B:$B,0),MATCH(P$2,Corp_value!$1:$1,0)),"yyyy/mm/dd"))</f>
        <v/>
      </c>
      <c r="Q67" s="136" t="str">
        <f>IF(tbl_dmi_isin[[#This Row],[Index]]&gt;$A$2,"",INDEX(美元债一级!$A$2:$BO$32,tbl_dmi_isin[[#This Row],[Index]]+1,MATCH(Q$2,美元债一级!$2:$2,0)))</f>
        <v/>
      </c>
      <c r="R67" s="136" t="str">
        <f>IF(tbl_dmi_isin[[#This Row],[Index]]&gt;$A$2,"",IF(TEXT(INDEX(Corp_value!$A$1:$EC$2998,MATCH(tbl_dmi_isin[[#This Row],[ISIN]],Corp_value!$B:$B,0),MATCH(R$2,Corp_value!$1:$1,0)),"yyyy/mm/dd")="--","",TEXT(INDEX(Corp_value!$A$1:$EC$2998,MATCH(tbl_dmi_isin[[#This Row],[ISIN]],Corp_value!$B:$B,0),MATCH(R$2,Corp_value!$1:$1,0)),"yyyy/mm/dd")))</f>
        <v/>
      </c>
      <c r="S67" s="122" t="str">
        <f>IF(tbl_dmi_isin[[#This Row],[Index]]&gt;$A$2,"",INDEX(Corp_value!$A$1:$EC$2998,MATCH(tbl_dmi_isin[[#This Row],[ISIN]],Corp_value!$B:$B,0),MATCH(S$2,Corp_value!$1:$1,0)))</f>
        <v/>
      </c>
      <c r="T67" s="122" t="str">
        <f>IF(tbl_dmi_isin[[#This Row],[Index]]&gt;$A$2,"",INDEX(美元债一级!$A$2:$BO$32,tbl_dmi_isin[[#This Row],[Index]]+1,MATCH(T$2,美元债一级!$2:$2,0)))</f>
        <v/>
      </c>
      <c r="U67" s="122" t="str">
        <f>IF(tbl_dmi_isin[[#This Row],[Index]]&gt;$A$2,"",IF(INDEX(Corp_value!$A$1:$EC$2998,MATCH(tbl_dmi_isin[[#This Row],[ISIN]],Corp_value!$B:$B,0),MATCH(U$2,Corp_value!$1:$1,0))="--","",INDEX(Corp_value!$A$1:$EC$2998,MATCH(tbl_dmi_isin[[#This Row],[ISIN]],Corp_value!$B:$B,0),MATCH(U$2,Corp_value!$1:$1,0))))</f>
        <v/>
      </c>
      <c r="V67" s="132" t="str">
        <f>IF(tbl_dmi_isin[[#This Row],[Index]]&gt;$A$2,"",INDEX(美元债一级!$A$2:$BO$32,tbl_dmi_isin[[#This Row],[Index]]+1,MATCH(V$2,美元债一级!$2:$2,0)))</f>
        <v/>
      </c>
      <c r="W67" s="140" t="str">
        <f>IF(tbl_dmi_isin[[#This Row],[Index]]&gt;$A$2,"",INDEX(Corp_value!$A$1:$EC$2998,MATCH(tbl_dmi_isin[[#This Row],[ISIN]],Corp_value!$B:$B,0),MATCH(W$2,Corp_value!$1:$1,0)))</f>
        <v/>
      </c>
      <c r="X67" s="140" t="str">
        <f>IF(tbl_dmi_isin[[#This Row],[Index]]&gt;$A$2,"",INDEX(Corp_value!$A$1:$EC$2998,MATCH(tbl_dmi_isin[[#This Row],[ISIN]],Corp_value!$B:$B,0),MATCH(X$2,Corp_value!$1:$1,0)))</f>
        <v/>
      </c>
      <c r="Y67" s="142" t="str">
        <f>IF(tbl_dmi_isin[[#This Row],[Index]]&gt;$A$2,"",INDEX(Corp_value!$A$1:$EC$2998,MATCH(tbl_dmi_isin[[#This Row],[ISIN]],Corp_value!$B:$B,0),MATCH(Y$2,Corp_value!$1:$1,0)))</f>
        <v/>
      </c>
      <c r="Z67" s="142" t="str">
        <f>IF(tbl_dmi_isin[[#This Row],[Index]]&gt;$A$2,"",INDEX(Corp_value!$A$1:$EC$2998,MATCH(tbl_dmi_isin[[#This Row],[ISIN]],Corp_value!$B:$B,0),MATCH(Z$2,Corp_value!$1:$1,0)))</f>
        <v/>
      </c>
      <c r="AB67" s="2"/>
    </row>
    <row r="68" spans="1:28">
      <c r="A68" s="10">
        <v>65</v>
      </c>
      <c r="B68" s="78" t="str">
        <f>IF(tbl_dmi_isin[[#This Row],[Index]]&gt;$A$2,"",TEXT(INDEX(美元债一级!$A$2:$BO$32,tbl_dmi_isin[[#This Row],[Index]]+1,MATCH(B$2,美元债一级!$2:$2,0)),"yyyy/mm/dd"))</f>
        <v/>
      </c>
      <c r="C68" s="10" t="str">
        <f>IF(tbl_dmi_isin[[#This Row],[Index]]&gt;$A$2,"",INDEX(美元债一级!$A$2:$BO$32,tbl_dmi_isin[[#This Row],[Index]]+1,MATCH(C$2,美元债一级!$2:$2,0)))</f>
        <v/>
      </c>
      <c r="D68" s="10" t="str">
        <f>IF(tbl_dmi_isin[[#This Row],[Index]]&gt;$A$2,"",INDEX(美元债一级!$A$2:$BO$32,tbl_dmi_isin[[#This Row],[Index]]+1,MATCH(D$2,美元债一级!$2:$2,0)))</f>
        <v/>
      </c>
      <c r="E68" s="10" t="str">
        <f>TEXT(tbl_dmi_isin[[#This Row],[定价日]],"YYMMDD")&amp;tbl_dmi_isin[[#This Row],[ISIN]]</f>
        <v/>
      </c>
      <c r="F68" s="104"/>
      <c r="G68" s="19" t="str">
        <f>IF(tbl_dmi_isin[[#This Row],[Index]]&gt;$A$2,"",INDEX(Corp_value!$A$1:$EC$2998,MATCH(tbl_dmi_isin[[#This Row],[ISIN]],Corp_value!$B:$B,0),MATCH(G$2,Corp_value!$1:$1,0)))</f>
        <v/>
      </c>
      <c r="H68" s="20" t="str">
        <f>IF(tbl_dmi_isin[[#This Row],[Index]]&gt;$A$2,"",INDEX(Corp_value!$A$1:$EC$2998,MATCH(tbl_dmi_isin[[#This Row],[ISIN]],Corp_value!$B:$B,0),MATCH(H$2,Corp_value!$1:$1,0)))</f>
        <v/>
      </c>
      <c r="I68" s="20" t="str">
        <f>IF(tbl_dmi_isin[[#This Row],[Index]]&gt;$A$2,"",IF(INDEX(Corp_value!$A$1:$EC$2998,MATCH(tbl_dmi_isin[[#This Row],[ISIN]],Corp_value!$B:$B,0),MATCH(I$2,Corp_value!$1:$1,0))="--","",INDEX(Corp_value!$A$1:$EC$2998,MATCH(tbl_dmi_isin[[#This Row],[ISIN]],Corp_value!$B:$B,0),MATCH(I$2,Corp_value!$1:$1,0))))</f>
        <v/>
      </c>
      <c r="J68" s="19" t="str">
        <f>IF(tbl_dmi_isin[[#This Row],[Index]]&gt;$A$2,"",INDEX(Corp_value!$A$1:$EC$2998,MATCH(tbl_dmi_isin[[#This Row],[ISIN]],Corp_value!$B:$B,0),MATCH(J$2,Corp_value!$1:$1,0)))</f>
        <v/>
      </c>
      <c r="K68" s="19" t="str">
        <f>IF(tbl_dmi_isin[[#This Row],[Index]]&gt;$A$2,"",INDEX(Corp_value!$A$1:$EC$2998,MATCH(tbl_dmi_isin[[#This Row],[ISIN]],Corp_value!$B:$B,0),MATCH(K$2,Corp_value!$1:$1,0)))</f>
        <v/>
      </c>
      <c r="L68" s="19" t="str">
        <f>IF(tbl_dmi_isin[[#This Row],[Index]]&gt;$A$2,"",IF(INDEX(Corp_value!$A$1:$EC$2998,MATCH(tbl_dmi_isin[[#This Row],[ISIN]],Corp_value!$B:$B,0),MATCH(L$2,Corp_value!$1:$1,0))="--","",INDEX(Corp_value!$A$1:$EC$2998,MATCH(tbl_dmi_isin[[#This Row],[ISIN]],Corp_value!$B:$B,0),MATCH(L$2,Corp_value!$1:$1,0))))</f>
        <v/>
      </c>
      <c r="M68" s="122" t="str">
        <f>IF(tbl_dmi_isin[[#This Row],[Index]]&gt;$A$2,"",INDEX(Corp_value!$A$1:$EC$2998,MATCH(tbl_dmi_isin[[#This Row],[ISIN]],Corp_value!$B:$B,0),MATCH(M$2,Corp_value!$1:$1,0)))</f>
        <v/>
      </c>
      <c r="N68" s="122" t="str">
        <f>IF(tbl_dmi_isin[[#This Row],[Index]]&gt;$A$2,"",IF(INDEX(Corp_value!$A$1:$EC$2998,MATCH(tbl_dmi_isin[[#This Row],[ISIN]],Corp_value!$B:$B,0),MATCH(N$2,Corp_value!$1:$1,0))="--","",INDEX(Corp_value!$A$1:$EC$2998,MATCH(tbl_dmi_isin[[#This Row],[ISIN]],Corp_value!$B:$B,0),MATCH(N$2,Corp_value!$1:$1,0))))</f>
        <v/>
      </c>
      <c r="O68" s="122" t="str">
        <f>IF(tbl_dmi_isin[[#This Row],[Index]]&gt;$A$2,"",INDEX(Corp_value!$A$1:$EC$2998,MATCH(tbl_dmi_isin[[#This Row],[ISIN]],Corp_value!$B:$B,0),MATCH(O$2,Corp_value!$1:$1,0)))</f>
        <v/>
      </c>
      <c r="P68" s="136" t="str">
        <f>IF(tbl_dmi_isin[[#This Row],[Index]]&gt;$A$2,"",TEXT(INDEX(Corp_value!$A$1:$EC$2998,MATCH(tbl_dmi_isin[[#This Row],[ISIN]],Corp_value!$B:$B,0),MATCH(P$2,Corp_value!$1:$1,0)),"yyyy/mm/dd"))</f>
        <v/>
      </c>
      <c r="Q68" s="136" t="str">
        <f>IF(tbl_dmi_isin[[#This Row],[Index]]&gt;$A$2,"",INDEX(美元债一级!$A$2:$BO$32,tbl_dmi_isin[[#This Row],[Index]]+1,MATCH(Q$2,美元债一级!$2:$2,0)))</f>
        <v/>
      </c>
      <c r="R68" s="136" t="str">
        <f>IF(tbl_dmi_isin[[#This Row],[Index]]&gt;$A$2,"",IF(TEXT(INDEX(Corp_value!$A$1:$EC$2998,MATCH(tbl_dmi_isin[[#This Row],[ISIN]],Corp_value!$B:$B,0),MATCH(R$2,Corp_value!$1:$1,0)),"yyyy/mm/dd")="--","",TEXT(INDEX(Corp_value!$A$1:$EC$2998,MATCH(tbl_dmi_isin[[#This Row],[ISIN]],Corp_value!$B:$B,0),MATCH(R$2,Corp_value!$1:$1,0)),"yyyy/mm/dd")))</f>
        <v/>
      </c>
      <c r="S68" s="122" t="str">
        <f>IF(tbl_dmi_isin[[#This Row],[Index]]&gt;$A$2,"",INDEX(Corp_value!$A$1:$EC$2998,MATCH(tbl_dmi_isin[[#This Row],[ISIN]],Corp_value!$B:$B,0),MATCH(S$2,Corp_value!$1:$1,0)))</f>
        <v/>
      </c>
      <c r="T68" s="122" t="str">
        <f>IF(tbl_dmi_isin[[#This Row],[Index]]&gt;$A$2,"",INDEX(美元债一级!$A$2:$BO$32,tbl_dmi_isin[[#This Row],[Index]]+1,MATCH(T$2,美元债一级!$2:$2,0)))</f>
        <v/>
      </c>
      <c r="U68" s="122" t="str">
        <f>IF(tbl_dmi_isin[[#This Row],[Index]]&gt;$A$2,"",IF(INDEX(Corp_value!$A$1:$EC$2998,MATCH(tbl_dmi_isin[[#This Row],[ISIN]],Corp_value!$B:$B,0),MATCH(U$2,Corp_value!$1:$1,0))="--","",INDEX(Corp_value!$A$1:$EC$2998,MATCH(tbl_dmi_isin[[#This Row],[ISIN]],Corp_value!$B:$B,0),MATCH(U$2,Corp_value!$1:$1,0))))</f>
        <v/>
      </c>
      <c r="V68" s="132" t="str">
        <f>IF(tbl_dmi_isin[[#This Row],[Index]]&gt;$A$2,"",INDEX(美元债一级!$A$2:$BO$32,tbl_dmi_isin[[#This Row],[Index]]+1,MATCH(V$2,美元债一级!$2:$2,0)))</f>
        <v/>
      </c>
      <c r="W68" s="140" t="str">
        <f>IF(tbl_dmi_isin[[#This Row],[Index]]&gt;$A$2,"",INDEX(Corp_value!$A$1:$EC$2998,MATCH(tbl_dmi_isin[[#This Row],[ISIN]],Corp_value!$B:$B,0),MATCH(W$2,Corp_value!$1:$1,0)))</f>
        <v/>
      </c>
      <c r="X68" s="140" t="str">
        <f>IF(tbl_dmi_isin[[#This Row],[Index]]&gt;$A$2,"",INDEX(Corp_value!$A$1:$EC$2998,MATCH(tbl_dmi_isin[[#This Row],[ISIN]],Corp_value!$B:$B,0),MATCH(X$2,Corp_value!$1:$1,0)))</f>
        <v/>
      </c>
      <c r="Y68" s="142" t="str">
        <f>IF(tbl_dmi_isin[[#This Row],[Index]]&gt;$A$2,"",INDEX(Corp_value!$A$1:$EC$2998,MATCH(tbl_dmi_isin[[#This Row],[ISIN]],Corp_value!$B:$B,0),MATCH(Y$2,Corp_value!$1:$1,0)))</f>
        <v/>
      </c>
      <c r="Z68" s="142" t="str">
        <f>IF(tbl_dmi_isin[[#This Row],[Index]]&gt;$A$2,"",INDEX(Corp_value!$A$1:$EC$2998,MATCH(tbl_dmi_isin[[#This Row],[ISIN]],Corp_value!$B:$B,0),MATCH(Z$2,Corp_value!$1:$1,0)))</f>
        <v/>
      </c>
      <c r="AB68" s="2"/>
    </row>
    <row r="69" spans="1:28">
      <c r="A69" s="10">
        <v>66</v>
      </c>
      <c r="B69" s="78" t="str">
        <f>IF(tbl_dmi_isin[[#This Row],[Index]]&gt;$A$2,"",TEXT(INDEX(美元债一级!$A$2:$BO$32,tbl_dmi_isin[[#This Row],[Index]]+1,MATCH(B$2,美元债一级!$2:$2,0)),"yyyy/mm/dd"))</f>
        <v/>
      </c>
      <c r="C69" s="10" t="str">
        <f>IF(tbl_dmi_isin[[#This Row],[Index]]&gt;$A$2,"",INDEX(美元债一级!$A$2:$BO$32,tbl_dmi_isin[[#This Row],[Index]]+1,MATCH(C$2,美元债一级!$2:$2,0)))</f>
        <v/>
      </c>
      <c r="D69" s="10" t="str">
        <f>IF(tbl_dmi_isin[[#This Row],[Index]]&gt;$A$2,"",INDEX(美元债一级!$A$2:$BO$32,tbl_dmi_isin[[#This Row],[Index]]+1,MATCH(D$2,美元债一级!$2:$2,0)))</f>
        <v/>
      </c>
      <c r="E69" s="10" t="str">
        <f>TEXT(tbl_dmi_isin[[#This Row],[定价日]],"YYMMDD")&amp;tbl_dmi_isin[[#This Row],[ISIN]]</f>
        <v/>
      </c>
      <c r="F69" s="104"/>
      <c r="G69" s="19" t="str">
        <f>IF(tbl_dmi_isin[[#This Row],[Index]]&gt;$A$2,"",INDEX(Corp_value!$A$1:$EC$2998,MATCH(tbl_dmi_isin[[#This Row],[ISIN]],Corp_value!$B:$B,0),MATCH(G$2,Corp_value!$1:$1,0)))</f>
        <v/>
      </c>
      <c r="H69" s="20" t="str">
        <f>IF(tbl_dmi_isin[[#This Row],[Index]]&gt;$A$2,"",INDEX(Corp_value!$A$1:$EC$2998,MATCH(tbl_dmi_isin[[#This Row],[ISIN]],Corp_value!$B:$B,0),MATCH(H$2,Corp_value!$1:$1,0)))</f>
        <v/>
      </c>
      <c r="I69" s="20" t="str">
        <f>IF(tbl_dmi_isin[[#This Row],[Index]]&gt;$A$2,"",IF(INDEX(Corp_value!$A$1:$EC$2998,MATCH(tbl_dmi_isin[[#This Row],[ISIN]],Corp_value!$B:$B,0),MATCH(I$2,Corp_value!$1:$1,0))="--","",INDEX(Corp_value!$A$1:$EC$2998,MATCH(tbl_dmi_isin[[#This Row],[ISIN]],Corp_value!$B:$B,0),MATCH(I$2,Corp_value!$1:$1,0))))</f>
        <v/>
      </c>
      <c r="J69" s="19" t="str">
        <f>IF(tbl_dmi_isin[[#This Row],[Index]]&gt;$A$2,"",INDEX(Corp_value!$A$1:$EC$2998,MATCH(tbl_dmi_isin[[#This Row],[ISIN]],Corp_value!$B:$B,0),MATCH(J$2,Corp_value!$1:$1,0)))</f>
        <v/>
      </c>
      <c r="K69" s="19" t="str">
        <f>IF(tbl_dmi_isin[[#This Row],[Index]]&gt;$A$2,"",INDEX(Corp_value!$A$1:$EC$2998,MATCH(tbl_dmi_isin[[#This Row],[ISIN]],Corp_value!$B:$B,0),MATCH(K$2,Corp_value!$1:$1,0)))</f>
        <v/>
      </c>
      <c r="L69" s="19" t="str">
        <f>IF(tbl_dmi_isin[[#This Row],[Index]]&gt;$A$2,"",IF(INDEX(Corp_value!$A$1:$EC$2998,MATCH(tbl_dmi_isin[[#This Row],[ISIN]],Corp_value!$B:$B,0),MATCH(L$2,Corp_value!$1:$1,0))="--","",INDEX(Corp_value!$A$1:$EC$2998,MATCH(tbl_dmi_isin[[#This Row],[ISIN]],Corp_value!$B:$B,0),MATCH(L$2,Corp_value!$1:$1,0))))</f>
        <v/>
      </c>
      <c r="M69" s="122" t="str">
        <f>IF(tbl_dmi_isin[[#This Row],[Index]]&gt;$A$2,"",INDEX(Corp_value!$A$1:$EC$2998,MATCH(tbl_dmi_isin[[#This Row],[ISIN]],Corp_value!$B:$B,0),MATCH(M$2,Corp_value!$1:$1,0)))</f>
        <v/>
      </c>
      <c r="N69" s="122" t="str">
        <f>IF(tbl_dmi_isin[[#This Row],[Index]]&gt;$A$2,"",IF(INDEX(Corp_value!$A$1:$EC$2998,MATCH(tbl_dmi_isin[[#This Row],[ISIN]],Corp_value!$B:$B,0),MATCH(N$2,Corp_value!$1:$1,0))="--","",INDEX(Corp_value!$A$1:$EC$2998,MATCH(tbl_dmi_isin[[#This Row],[ISIN]],Corp_value!$B:$B,0),MATCH(N$2,Corp_value!$1:$1,0))))</f>
        <v/>
      </c>
      <c r="O69" s="122" t="str">
        <f>IF(tbl_dmi_isin[[#This Row],[Index]]&gt;$A$2,"",INDEX(Corp_value!$A$1:$EC$2998,MATCH(tbl_dmi_isin[[#This Row],[ISIN]],Corp_value!$B:$B,0),MATCH(O$2,Corp_value!$1:$1,0)))</f>
        <v/>
      </c>
      <c r="P69" s="136" t="str">
        <f>IF(tbl_dmi_isin[[#This Row],[Index]]&gt;$A$2,"",TEXT(INDEX(Corp_value!$A$1:$EC$2998,MATCH(tbl_dmi_isin[[#This Row],[ISIN]],Corp_value!$B:$B,0),MATCH(P$2,Corp_value!$1:$1,0)),"yyyy/mm/dd"))</f>
        <v/>
      </c>
      <c r="Q69" s="136" t="str">
        <f>IF(tbl_dmi_isin[[#This Row],[Index]]&gt;$A$2,"",INDEX(美元债一级!$A$2:$BO$32,tbl_dmi_isin[[#This Row],[Index]]+1,MATCH(Q$2,美元债一级!$2:$2,0)))</f>
        <v/>
      </c>
      <c r="R69" s="136" t="str">
        <f>IF(tbl_dmi_isin[[#This Row],[Index]]&gt;$A$2,"",IF(TEXT(INDEX(Corp_value!$A$1:$EC$2998,MATCH(tbl_dmi_isin[[#This Row],[ISIN]],Corp_value!$B:$B,0),MATCH(R$2,Corp_value!$1:$1,0)),"yyyy/mm/dd")="--","",TEXT(INDEX(Corp_value!$A$1:$EC$2998,MATCH(tbl_dmi_isin[[#This Row],[ISIN]],Corp_value!$B:$B,0),MATCH(R$2,Corp_value!$1:$1,0)),"yyyy/mm/dd")))</f>
        <v/>
      </c>
      <c r="S69" s="122" t="str">
        <f>IF(tbl_dmi_isin[[#This Row],[Index]]&gt;$A$2,"",INDEX(Corp_value!$A$1:$EC$2998,MATCH(tbl_dmi_isin[[#This Row],[ISIN]],Corp_value!$B:$B,0),MATCH(S$2,Corp_value!$1:$1,0)))</f>
        <v/>
      </c>
      <c r="T69" s="122" t="str">
        <f>IF(tbl_dmi_isin[[#This Row],[Index]]&gt;$A$2,"",INDEX(美元债一级!$A$2:$BO$32,tbl_dmi_isin[[#This Row],[Index]]+1,MATCH(T$2,美元债一级!$2:$2,0)))</f>
        <v/>
      </c>
      <c r="U69" s="122" t="str">
        <f>IF(tbl_dmi_isin[[#This Row],[Index]]&gt;$A$2,"",IF(INDEX(Corp_value!$A$1:$EC$2998,MATCH(tbl_dmi_isin[[#This Row],[ISIN]],Corp_value!$B:$B,0),MATCH(U$2,Corp_value!$1:$1,0))="--","",INDEX(Corp_value!$A$1:$EC$2998,MATCH(tbl_dmi_isin[[#This Row],[ISIN]],Corp_value!$B:$B,0),MATCH(U$2,Corp_value!$1:$1,0))))</f>
        <v/>
      </c>
      <c r="V69" s="132" t="str">
        <f>IF(tbl_dmi_isin[[#This Row],[Index]]&gt;$A$2,"",INDEX(美元债一级!$A$2:$BO$32,tbl_dmi_isin[[#This Row],[Index]]+1,MATCH(V$2,美元债一级!$2:$2,0)))</f>
        <v/>
      </c>
      <c r="W69" s="140" t="str">
        <f>IF(tbl_dmi_isin[[#This Row],[Index]]&gt;$A$2,"",INDEX(Corp_value!$A$1:$EC$2998,MATCH(tbl_dmi_isin[[#This Row],[ISIN]],Corp_value!$B:$B,0),MATCH(W$2,Corp_value!$1:$1,0)))</f>
        <v/>
      </c>
      <c r="X69" s="140" t="str">
        <f>IF(tbl_dmi_isin[[#This Row],[Index]]&gt;$A$2,"",INDEX(Corp_value!$A$1:$EC$2998,MATCH(tbl_dmi_isin[[#This Row],[ISIN]],Corp_value!$B:$B,0),MATCH(X$2,Corp_value!$1:$1,0)))</f>
        <v/>
      </c>
      <c r="Y69" s="142" t="str">
        <f>IF(tbl_dmi_isin[[#This Row],[Index]]&gt;$A$2,"",INDEX(Corp_value!$A$1:$EC$2998,MATCH(tbl_dmi_isin[[#This Row],[ISIN]],Corp_value!$B:$B,0),MATCH(Y$2,Corp_value!$1:$1,0)))</f>
        <v/>
      </c>
      <c r="Z69" s="142" t="str">
        <f>IF(tbl_dmi_isin[[#This Row],[Index]]&gt;$A$2,"",INDEX(Corp_value!$A$1:$EC$2998,MATCH(tbl_dmi_isin[[#This Row],[ISIN]],Corp_value!$B:$B,0),MATCH(Z$2,Corp_value!$1:$1,0)))</f>
        <v/>
      </c>
      <c r="AB69" s="2"/>
    </row>
    <row r="70" spans="1:28">
      <c r="A70" s="10">
        <v>67</v>
      </c>
      <c r="B70" s="78" t="str">
        <f>IF(tbl_dmi_isin[[#This Row],[Index]]&gt;$A$2,"",TEXT(INDEX(美元债一级!$A$2:$BO$32,tbl_dmi_isin[[#This Row],[Index]]+1,MATCH(B$2,美元债一级!$2:$2,0)),"yyyy/mm/dd"))</f>
        <v/>
      </c>
      <c r="C70" s="10" t="str">
        <f>IF(tbl_dmi_isin[[#This Row],[Index]]&gt;$A$2,"",INDEX(美元债一级!$A$2:$BO$32,tbl_dmi_isin[[#This Row],[Index]]+1,MATCH(C$2,美元债一级!$2:$2,0)))</f>
        <v/>
      </c>
      <c r="D70" s="10" t="str">
        <f>IF(tbl_dmi_isin[[#This Row],[Index]]&gt;$A$2,"",INDEX(美元债一级!$A$2:$BO$32,tbl_dmi_isin[[#This Row],[Index]]+1,MATCH(D$2,美元债一级!$2:$2,0)))</f>
        <v/>
      </c>
      <c r="E70" s="10" t="str">
        <f>TEXT(tbl_dmi_isin[[#This Row],[定价日]],"YYMMDD")&amp;tbl_dmi_isin[[#This Row],[ISIN]]</f>
        <v/>
      </c>
      <c r="F70" s="104"/>
      <c r="G70" s="19" t="str">
        <f>IF(tbl_dmi_isin[[#This Row],[Index]]&gt;$A$2,"",INDEX(Corp_value!$A$1:$EC$2998,MATCH(tbl_dmi_isin[[#This Row],[ISIN]],Corp_value!$B:$B,0),MATCH(G$2,Corp_value!$1:$1,0)))</f>
        <v/>
      </c>
      <c r="H70" s="20" t="str">
        <f>IF(tbl_dmi_isin[[#This Row],[Index]]&gt;$A$2,"",INDEX(Corp_value!$A$1:$EC$2998,MATCH(tbl_dmi_isin[[#This Row],[ISIN]],Corp_value!$B:$B,0),MATCH(H$2,Corp_value!$1:$1,0)))</f>
        <v/>
      </c>
      <c r="I70" s="20" t="str">
        <f>IF(tbl_dmi_isin[[#This Row],[Index]]&gt;$A$2,"",IF(INDEX(Corp_value!$A$1:$EC$2998,MATCH(tbl_dmi_isin[[#This Row],[ISIN]],Corp_value!$B:$B,0),MATCH(I$2,Corp_value!$1:$1,0))="--","",INDEX(Corp_value!$A$1:$EC$2998,MATCH(tbl_dmi_isin[[#This Row],[ISIN]],Corp_value!$B:$B,0),MATCH(I$2,Corp_value!$1:$1,0))))</f>
        <v/>
      </c>
      <c r="J70" s="19" t="str">
        <f>IF(tbl_dmi_isin[[#This Row],[Index]]&gt;$A$2,"",INDEX(Corp_value!$A$1:$EC$2998,MATCH(tbl_dmi_isin[[#This Row],[ISIN]],Corp_value!$B:$B,0),MATCH(J$2,Corp_value!$1:$1,0)))</f>
        <v/>
      </c>
      <c r="K70" s="19" t="str">
        <f>IF(tbl_dmi_isin[[#This Row],[Index]]&gt;$A$2,"",INDEX(Corp_value!$A$1:$EC$2998,MATCH(tbl_dmi_isin[[#This Row],[ISIN]],Corp_value!$B:$B,0),MATCH(K$2,Corp_value!$1:$1,0)))</f>
        <v/>
      </c>
      <c r="L70" s="19" t="str">
        <f>IF(tbl_dmi_isin[[#This Row],[Index]]&gt;$A$2,"",IF(INDEX(Corp_value!$A$1:$EC$2998,MATCH(tbl_dmi_isin[[#This Row],[ISIN]],Corp_value!$B:$B,0),MATCH(L$2,Corp_value!$1:$1,0))="--","",INDEX(Corp_value!$A$1:$EC$2998,MATCH(tbl_dmi_isin[[#This Row],[ISIN]],Corp_value!$B:$B,0),MATCH(L$2,Corp_value!$1:$1,0))))</f>
        <v/>
      </c>
      <c r="M70" s="122" t="str">
        <f>IF(tbl_dmi_isin[[#This Row],[Index]]&gt;$A$2,"",INDEX(Corp_value!$A$1:$EC$2998,MATCH(tbl_dmi_isin[[#This Row],[ISIN]],Corp_value!$B:$B,0),MATCH(M$2,Corp_value!$1:$1,0)))</f>
        <v/>
      </c>
      <c r="N70" s="122" t="str">
        <f>IF(tbl_dmi_isin[[#This Row],[Index]]&gt;$A$2,"",IF(INDEX(Corp_value!$A$1:$EC$2998,MATCH(tbl_dmi_isin[[#This Row],[ISIN]],Corp_value!$B:$B,0),MATCH(N$2,Corp_value!$1:$1,0))="--","",INDEX(Corp_value!$A$1:$EC$2998,MATCH(tbl_dmi_isin[[#This Row],[ISIN]],Corp_value!$B:$B,0),MATCH(N$2,Corp_value!$1:$1,0))))</f>
        <v/>
      </c>
      <c r="O70" s="122" t="str">
        <f>IF(tbl_dmi_isin[[#This Row],[Index]]&gt;$A$2,"",INDEX(Corp_value!$A$1:$EC$2998,MATCH(tbl_dmi_isin[[#This Row],[ISIN]],Corp_value!$B:$B,0),MATCH(O$2,Corp_value!$1:$1,0)))</f>
        <v/>
      </c>
      <c r="P70" s="136" t="str">
        <f>IF(tbl_dmi_isin[[#This Row],[Index]]&gt;$A$2,"",TEXT(INDEX(Corp_value!$A$1:$EC$2998,MATCH(tbl_dmi_isin[[#This Row],[ISIN]],Corp_value!$B:$B,0),MATCH(P$2,Corp_value!$1:$1,0)),"yyyy/mm/dd"))</f>
        <v/>
      </c>
      <c r="Q70" s="136" t="str">
        <f>IF(tbl_dmi_isin[[#This Row],[Index]]&gt;$A$2,"",INDEX(美元债一级!$A$2:$BO$32,tbl_dmi_isin[[#This Row],[Index]]+1,MATCH(Q$2,美元债一级!$2:$2,0)))</f>
        <v/>
      </c>
      <c r="R70" s="136" t="str">
        <f>IF(tbl_dmi_isin[[#This Row],[Index]]&gt;$A$2,"",IF(TEXT(INDEX(Corp_value!$A$1:$EC$2998,MATCH(tbl_dmi_isin[[#This Row],[ISIN]],Corp_value!$B:$B,0),MATCH(R$2,Corp_value!$1:$1,0)),"yyyy/mm/dd")="--","",TEXT(INDEX(Corp_value!$A$1:$EC$2998,MATCH(tbl_dmi_isin[[#This Row],[ISIN]],Corp_value!$B:$B,0),MATCH(R$2,Corp_value!$1:$1,0)),"yyyy/mm/dd")))</f>
        <v/>
      </c>
      <c r="S70" s="122" t="str">
        <f>IF(tbl_dmi_isin[[#This Row],[Index]]&gt;$A$2,"",INDEX(Corp_value!$A$1:$EC$2998,MATCH(tbl_dmi_isin[[#This Row],[ISIN]],Corp_value!$B:$B,0),MATCH(S$2,Corp_value!$1:$1,0)))</f>
        <v/>
      </c>
      <c r="T70" s="122" t="str">
        <f>IF(tbl_dmi_isin[[#This Row],[Index]]&gt;$A$2,"",INDEX(美元债一级!$A$2:$BO$32,tbl_dmi_isin[[#This Row],[Index]]+1,MATCH(T$2,美元债一级!$2:$2,0)))</f>
        <v/>
      </c>
      <c r="U70" s="122" t="str">
        <f>IF(tbl_dmi_isin[[#This Row],[Index]]&gt;$A$2,"",IF(INDEX(Corp_value!$A$1:$EC$2998,MATCH(tbl_dmi_isin[[#This Row],[ISIN]],Corp_value!$B:$B,0),MATCH(U$2,Corp_value!$1:$1,0))="--","",INDEX(Corp_value!$A$1:$EC$2998,MATCH(tbl_dmi_isin[[#This Row],[ISIN]],Corp_value!$B:$B,0),MATCH(U$2,Corp_value!$1:$1,0))))</f>
        <v/>
      </c>
      <c r="V70" s="132" t="str">
        <f>IF(tbl_dmi_isin[[#This Row],[Index]]&gt;$A$2,"",INDEX(美元债一级!$A$2:$BO$32,tbl_dmi_isin[[#This Row],[Index]]+1,MATCH(V$2,美元债一级!$2:$2,0)))</f>
        <v/>
      </c>
      <c r="W70" s="140" t="str">
        <f>IF(tbl_dmi_isin[[#This Row],[Index]]&gt;$A$2,"",INDEX(Corp_value!$A$1:$EC$2998,MATCH(tbl_dmi_isin[[#This Row],[ISIN]],Corp_value!$B:$B,0),MATCH(W$2,Corp_value!$1:$1,0)))</f>
        <v/>
      </c>
      <c r="X70" s="140" t="str">
        <f>IF(tbl_dmi_isin[[#This Row],[Index]]&gt;$A$2,"",INDEX(Corp_value!$A$1:$EC$2998,MATCH(tbl_dmi_isin[[#This Row],[ISIN]],Corp_value!$B:$B,0),MATCH(X$2,Corp_value!$1:$1,0)))</f>
        <v/>
      </c>
      <c r="Y70" s="142" t="str">
        <f>IF(tbl_dmi_isin[[#This Row],[Index]]&gt;$A$2,"",INDEX(Corp_value!$A$1:$EC$2998,MATCH(tbl_dmi_isin[[#This Row],[ISIN]],Corp_value!$B:$B,0),MATCH(Y$2,Corp_value!$1:$1,0)))</f>
        <v/>
      </c>
      <c r="Z70" s="142" t="str">
        <f>IF(tbl_dmi_isin[[#This Row],[Index]]&gt;$A$2,"",INDEX(Corp_value!$A$1:$EC$2998,MATCH(tbl_dmi_isin[[#This Row],[ISIN]],Corp_value!$B:$B,0),MATCH(Z$2,Corp_value!$1:$1,0)))</f>
        <v/>
      </c>
      <c r="AB70" s="2"/>
    </row>
    <row r="71" spans="1:28">
      <c r="A71" s="10">
        <v>68</v>
      </c>
      <c r="B71" s="78" t="str">
        <f>IF(tbl_dmi_isin[[#This Row],[Index]]&gt;$A$2,"",TEXT(INDEX(美元债一级!$A$2:$BO$32,tbl_dmi_isin[[#This Row],[Index]]+1,MATCH(B$2,美元债一级!$2:$2,0)),"yyyy/mm/dd"))</f>
        <v/>
      </c>
      <c r="C71" s="10" t="str">
        <f>IF(tbl_dmi_isin[[#This Row],[Index]]&gt;$A$2,"",INDEX(美元债一级!$A$2:$BO$32,tbl_dmi_isin[[#This Row],[Index]]+1,MATCH(C$2,美元债一级!$2:$2,0)))</f>
        <v/>
      </c>
      <c r="D71" s="10" t="str">
        <f>IF(tbl_dmi_isin[[#This Row],[Index]]&gt;$A$2,"",INDEX(美元债一级!$A$2:$BO$32,tbl_dmi_isin[[#This Row],[Index]]+1,MATCH(D$2,美元债一级!$2:$2,0)))</f>
        <v/>
      </c>
      <c r="E71" s="10" t="str">
        <f>TEXT(tbl_dmi_isin[[#This Row],[定价日]],"YYMMDD")&amp;tbl_dmi_isin[[#This Row],[ISIN]]</f>
        <v/>
      </c>
      <c r="F71" s="104"/>
      <c r="G71" s="19" t="str">
        <f>IF(tbl_dmi_isin[[#This Row],[Index]]&gt;$A$2,"",INDEX(Corp_value!$A$1:$EC$2998,MATCH(tbl_dmi_isin[[#This Row],[ISIN]],Corp_value!$B:$B,0),MATCH(G$2,Corp_value!$1:$1,0)))</f>
        <v/>
      </c>
      <c r="H71" s="20" t="str">
        <f>IF(tbl_dmi_isin[[#This Row],[Index]]&gt;$A$2,"",INDEX(Corp_value!$A$1:$EC$2998,MATCH(tbl_dmi_isin[[#This Row],[ISIN]],Corp_value!$B:$B,0),MATCH(H$2,Corp_value!$1:$1,0)))</f>
        <v/>
      </c>
      <c r="I71" s="20" t="str">
        <f>IF(tbl_dmi_isin[[#This Row],[Index]]&gt;$A$2,"",IF(INDEX(Corp_value!$A$1:$EC$2998,MATCH(tbl_dmi_isin[[#This Row],[ISIN]],Corp_value!$B:$B,0),MATCH(I$2,Corp_value!$1:$1,0))="--","",INDEX(Corp_value!$A$1:$EC$2998,MATCH(tbl_dmi_isin[[#This Row],[ISIN]],Corp_value!$B:$B,0),MATCH(I$2,Corp_value!$1:$1,0))))</f>
        <v/>
      </c>
      <c r="J71" s="19" t="str">
        <f>IF(tbl_dmi_isin[[#This Row],[Index]]&gt;$A$2,"",INDEX(Corp_value!$A$1:$EC$2998,MATCH(tbl_dmi_isin[[#This Row],[ISIN]],Corp_value!$B:$B,0),MATCH(J$2,Corp_value!$1:$1,0)))</f>
        <v/>
      </c>
      <c r="K71" s="19" t="str">
        <f>IF(tbl_dmi_isin[[#This Row],[Index]]&gt;$A$2,"",INDEX(Corp_value!$A$1:$EC$2998,MATCH(tbl_dmi_isin[[#This Row],[ISIN]],Corp_value!$B:$B,0),MATCH(K$2,Corp_value!$1:$1,0)))</f>
        <v/>
      </c>
      <c r="L71" s="19" t="str">
        <f>IF(tbl_dmi_isin[[#This Row],[Index]]&gt;$A$2,"",IF(INDEX(Corp_value!$A$1:$EC$2998,MATCH(tbl_dmi_isin[[#This Row],[ISIN]],Corp_value!$B:$B,0),MATCH(L$2,Corp_value!$1:$1,0))="--","",INDEX(Corp_value!$A$1:$EC$2998,MATCH(tbl_dmi_isin[[#This Row],[ISIN]],Corp_value!$B:$B,0),MATCH(L$2,Corp_value!$1:$1,0))))</f>
        <v/>
      </c>
      <c r="M71" s="122" t="str">
        <f>IF(tbl_dmi_isin[[#This Row],[Index]]&gt;$A$2,"",INDEX(Corp_value!$A$1:$EC$2998,MATCH(tbl_dmi_isin[[#This Row],[ISIN]],Corp_value!$B:$B,0),MATCH(M$2,Corp_value!$1:$1,0)))</f>
        <v/>
      </c>
      <c r="N71" s="122" t="str">
        <f>IF(tbl_dmi_isin[[#This Row],[Index]]&gt;$A$2,"",IF(INDEX(Corp_value!$A$1:$EC$2998,MATCH(tbl_dmi_isin[[#This Row],[ISIN]],Corp_value!$B:$B,0),MATCH(N$2,Corp_value!$1:$1,0))="--","",INDEX(Corp_value!$A$1:$EC$2998,MATCH(tbl_dmi_isin[[#This Row],[ISIN]],Corp_value!$B:$B,0),MATCH(N$2,Corp_value!$1:$1,0))))</f>
        <v/>
      </c>
      <c r="O71" s="122" t="str">
        <f>IF(tbl_dmi_isin[[#This Row],[Index]]&gt;$A$2,"",INDEX(Corp_value!$A$1:$EC$2998,MATCH(tbl_dmi_isin[[#This Row],[ISIN]],Corp_value!$B:$B,0),MATCH(O$2,Corp_value!$1:$1,0)))</f>
        <v/>
      </c>
      <c r="P71" s="136" t="str">
        <f>IF(tbl_dmi_isin[[#This Row],[Index]]&gt;$A$2,"",TEXT(INDEX(Corp_value!$A$1:$EC$2998,MATCH(tbl_dmi_isin[[#This Row],[ISIN]],Corp_value!$B:$B,0),MATCH(P$2,Corp_value!$1:$1,0)),"yyyy/mm/dd"))</f>
        <v/>
      </c>
      <c r="Q71" s="136" t="str">
        <f>IF(tbl_dmi_isin[[#This Row],[Index]]&gt;$A$2,"",INDEX(美元债一级!$A$2:$BO$32,tbl_dmi_isin[[#This Row],[Index]]+1,MATCH(Q$2,美元债一级!$2:$2,0)))</f>
        <v/>
      </c>
      <c r="R71" s="136" t="str">
        <f>IF(tbl_dmi_isin[[#This Row],[Index]]&gt;$A$2,"",IF(TEXT(INDEX(Corp_value!$A$1:$EC$2998,MATCH(tbl_dmi_isin[[#This Row],[ISIN]],Corp_value!$B:$B,0),MATCH(R$2,Corp_value!$1:$1,0)),"yyyy/mm/dd")="--","",TEXT(INDEX(Corp_value!$A$1:$EC$2998,MATCH(tbl_dmi_isin[[#This Row],[ISIN]],Corp_value!$B:$B,0),MATCH(R$2,Corp_value!$1:$1,0)),"yyyy/mm/dd")))</f>
        <v/>
      </c>
      <c r="S71" s="122" t="str">
        <f>IF(tbl_dmi_isin[[#This Row],[Index]]&gt;$A$2,"",INDEX(Corp_value!$A$1:$EC$2998,MATCH(tbl_dmi_isin[[#This Row],[ISIN]],Corp_value!$B:$B,0),MATCH(S$2,Corp_value!$1:$1,0)))</f>
        <v/>
      </c>
      <c r="T71" s="122" t="str">
        <f>IF(tbl_dmi_isin[[#This Row],[Index]]&gt;$A$2,"",INDEX(美元债一级!$A$2:$BO$32,tbl_dmi_isin[[#This Row],[Index]]+1,MATCH(T$2,美元债一级!$2:$2,0)))</f>
        <v/>
      </c>
      <c r="U71" s="122" t="str">
        <f>IF(tbl_dmi_isin[[#This Row],[Index]]&gt;$A$2,"",IF(INDEX(Corp_value!$A$1:$EC$2998,MATCH(tbl_dmi_isin[[#This Row],[ISIN]],Corp_value!$B:$B,0),MATCH(U$2,Corp_value!$1:$1,0))="--","",INDEX(Corp_value!$A$1:$EC$2998,MATCH(tbl_dmi_isin[[#This Row],[ISIN]],Corp_value!$B:$B,0),MATCH(U$2,Corp_value!$1:$1,0))))</f>
        <v/>
      </c>
      <c r="V71" s="132" t="str">
        <f>IF(tbl_dmi_isin[[#This Row],[Index]]&gt;$A$2,"",INDEX(美元债一级!$A$2:$BO$32,tbl_dmi_isin[[#This Row],[Index]]+1,MATCH(V$2,美元债一级!$2:$2,0)))</f>
        <v/>
      </c>
      <c r="W71" s="140" t="str">
        <f>IF(tbl_dmi_isin[[#This Row],[Index]]&gt;$A$2,"",INDEX(Corp_value!$A$1:$EC$2998,MATCH(tbl_dmi_isin[[#This Row],[ISIN]],Corp_value!$B:$B,0),MATCH(W$2,Corp_value!$1:$1,0)))</f>
        <v/>
      </c>
      <c r="X71" s="140" t="str">
        <f>IF(tbl_dmi_isin[[#This Row],[Index]]&gt;$A$2,"",INDEX(Corp_value!$A$1:$EC$2998,MATCH(tbl_dmi_isin[[#This Row],[ISIN]],Corp_value!$B:$B,0),MATCH(X$2,Corp_value!$1:$1,0)))</f>
        <v/>
      </c>
      <c r="Y71" s="142" t="str">
        <f>IF(tbl_dmi_isin[[#This Row],[Index]]&gt;$A$2,"",INDEX(Corp_value!$A$1:$EC$2998,MATCH(tbl_dmi_isin[[#This Row],[ISIN]],Corp_value!$B:$B,0),MATCH(Y$2,Corp_value!$1:$1,0)))</f>
        <v/>
      </c>
      <c r="Z71" s="142" t="str">
        <f>IF(tbl_dmi_isin[[#This Row],[Index]]&gt;$A$2,"",INDEX(Corp_value!$A$1:$EC$2998,MATCH(tbl_dmi_isin[[#This Row],[ISIN]],Corp_value!$B:$B,0),MATCH(Z$2,Corp_value!$1:$1,0)))</f>
        <v/>
      </c>
      <c r="AB71" s="2"/>
    </row>
    <row r="72" spans="1:28">
      <c r="A72" s="10">
        <v>69</v>
      </c>
      <c r="B72" s="78" t="str">
        <f>IF(tbl_dmi_isin[[#This Row],[Index]]&gt;$A$2,"",TEXT(INDEX(美元债一级!$A$2:$BO$32,tbl_dmi_isin[[#This Row],[Index]]+1,MATCH(B$2,美元债一级!$2:$2,0)),"yyyy/mm/dd"))</f>
        <v/>
      </c>
      <c r="C72" s="10" t="str">
        <f>IF(tbl_dmi_isin[[#This Row],[Index]]&gt;$A$2,"",INDEX(美元债一级!$A$2:$BO$32,tbl_dmi_isin[[#This Row],[Index]]+1,MATCH(C$2,美元债一级!$2:$2,0)))</f>
        <v/>
      </c>
      <c r="D72" s="10" t="str">
        <f>IF(tbl_dmi_isin[[#This Row],[Index]]&gt;$A$2,"",INDEX(美元债一级!$A$2:$BO$32,tbl_dmi_isin[[#This Row],[Index]]+1,MATCH(D$2,美元债一级!$2:$2,0)))</f>
        <v/>
      </c>
      <c r="E72" s="10" t="str">
        <f>TEXT(tbl_dmi_isin[[#This Row],[定价日]],"YYMMDD")&amp;tbl_dmi_isin[[#This Row],[ISIN]]</f>
        <v/>
      </c>
      <c r="F72" s="104"/>
      <c r="G72" s="19" t="str">
        <f>IF(tbl_dmi_isin[[#This Row],[Index]]&gt;$A$2,"",INDEX(Corp_value!$A$1:$EC$2998,MATCH(tbl_dmi_isin[[#This Row],[ISIN]],Corp_value!$B:$B,0),MATCH(G$2,Corp_value!$1:$1,0)))</f>
        <v/>
      </c>
      <c r="H72" s="20" t="str">
        <f>IF(tbl_dmi_isin[[#This Row],[Index]]&gt;$A$2,"",INDEX(Corp_value!$A$1:$EC$2998,MATCH(tbl_dmi_isin[[#This Row],[ISIN]],Corp_value!$B:$B,0),MATCH(H$2,Corp_value!$1:$1,0)))</f>
        <v/>
      </c>
      <c r="I72" s="20" t="str">
        <f>IF(tbl_dmi_isin[[#This Row],[Index]]&gt;$A$2,"",IF(INDEX(Corp_value!$A$1:$EC$2998,MATCH(tbl_dmi_isin[[#This Row],[ISIN]],Corp_value!$B:$B,0),MATCH(I$2,Corp_value!$1:$1,0))="--","",INDEX(Corp_value!$A$1:$EC$2998,MATCH(tbl_dmi_isin[[#This Row],[ISIN]],Corp_value!$B:$B,0),MATCH(I$2,Corp_value!$1:$1,0))))</f>
        <v/>
      </c>
      <c r="J72" s="19" t="str">
        <f>IF(tbl_dmi_isin[[#This Row],[Index]]&gt;$A$2,"",INDEX(Corp_value!$A$1:$EC$2998,MATCH(tbl_dmi_isin[[#This Row],[ISIN]],Corp_value!$B:$B,0),MATCH(J$2,Corp_value!$1:$1,0)))</f>
        <v/>
      </c>
      <c r="K72" s="19" t="str">
        <f>IF(tbl_dmi_isin[[#This Row],[Index]]&gt;$A$2,"",INDEX(Corp_value!$A$1:$EC$2998,MATCH(tbl_dmi_isin[[#This Row],[ISIN]],Corp_value!$B:$B,0),MATCH(K$2,Corp_value!$1:$1,0)))</f>
        <v/>
      </c>
      <c r="L72" s="19" t="str">
        <f>IF(tbl_dmi_isin[[#This Row],[Index]]&gt;$A$2,"",IF(INDEX(Corp_value!$A$1:$EC$2998,MATCH(tbl_dmi_isin[[#This Row],[ISIN]],Corp_value!$B:$B,0),MATCH(L$2,Corp_value!$1:$1,0))="--","",INDEX(Corp_value!$A$1:$EC$2998,MATCH(tbl_dmi_isin[[#This Row],[ISIN]],Corp_value!$B:$B,0),MATCH(L$2,Corp_value!$1:$1,0))))</f>
        <v/>
      </c>
      <c r="M72" s="122" t="str">
        <f>IF(tbl_dmi_isin[[#This Row],[Index]]&gt;$A$2,"",INDEX(Corp_value!$A$1:$EC$2998,MATCH(tbl_dmi_isin[[#This Row],[ISIN]],Corp_value!$B:$B,0),MATCH(M$2,Corp_value!$1:$1,0)))</f>
        <v/>
      </c>
      <c r="N72" s="122" t="str">
        <f>IF(tbl_dmi_isin[[#This Row],[Index]]&gt;$A$2,"",IF(INDEX(Corp_value!$A$1:$EC$2998,MATCH(tbl_dmi_isin[[#This Row],[ISIN]],Corp_value!$B:$B,0),MATCH(N$2,Corp_value!$1:$1,0))="--","",INDEX(Corp_value!$A$1:$EC$2998,MATCH(tbl_dmi_isin[[#This Row],[ISIN]],Corp_value!$B:$B,0),MATCH(N$2,Corp_value!$1:$1,0))))</f>
        <v/>
      </c>
      <c r="O72" s="122" t="str">
        <f>IF(tbl_dmi_isin[[#This Row],[Index]]&gt;$A$2,"",INDEX(Corp_value!$A$1:$EC$2998,MATCH(tbl_dmi_isin[[#This Row],[ISIN]],Corp_value!$B:$B,0),MATCH(O$2,Corp_value!$1:$1,0)))</f>
        <v/>
      </c>
      <c r="P72" s="136" t="str">
        <f>IF(tbl_dmi_isin[[#This Row],[Index]]&gt;$A$2,"",TEXT(INDEX(Corp_value!$A$1:$EC$2998,MATCH(tbl_dmi_isin[[#This Row],[ISIN]],Corp_value!$B:$B,0),MATCH(P$2,Corp_value!$1:$1,0)),"yyyy/mm/dd"))</f>
        <v/>
      </c>
      <c r="Q72" s="136" t="str">
        <f>IF(tbl_dmi_isin[[#This Row],[Index]]&gt;$A$2,"",INDEX(美元债一级!$A$2:$BO$32,tbl_dmi_isin[[#This Row],[Index]]+1,MATCH(Q$2,美元债一级!$2:$2,0)))</f>
        <v/>
      </c>
      <c r="R72" s="136" t="str">
        <f>IF(tbl_dmi_isin[[#This Row],[Index]]&gt;$A$2,"",IF(TEXT(INDEX(Corp_value!$A$1:$EC$2998,MATCH(tbl_dmi_isin[[#This Row],[ISIN]],Corp_value!$B:$B,0),MATCH(R$2,Corp_value!$1:$1,0)),"yyyy/mm/dd")="--","",TEXT(INDEX(Corp_value!$A$1:$EC$2998,MATCH(tbl_dmi_isin[[#This Row],[ISIN]],Corp_value!$B:$B,0),MATCH(R$2,Corp_value!$1:$1,0)),"yyyy/mm/dd")))</f>
        <v/>
      </c>
      <c r="S72" s="122" t="str">
        <f>IF(tbl_dmi_isin[[#This Row],[Index]]&gt;$A$2,"",INDEX(Corp_value!$A$1:$EC$2998,MATCH(tbl_dmi_isin[[#This Row],[ISIN]],Corp_value!$B:$B,0),MATCH(S$2,Corp_value!$1:$1,0)))</f>
        <v/>
      </c>
      <c r="T72" s="122" t="str">
        <f>IF(tbl_dmi_isin[[#This Row],[Index]]&gt;$A$2,"",INDEX(美元债一级!$A$2:$BO$32,tbl_dmi_isin[[#This Row],[Index]]+1,MATCH(T$2,美元债一级!$2:$2,0)))</f>
        <v/>
      </c>
      <c r="U72" s="122" t="str">
        <f>IF(tbl_dmi_isin[[#This Row],[Index]]&gt;$A$2,"",IF(INDEX(Corp_value!$A$1:$EC$2998,MATCH(tbl_dmi_isin[[#This Row],[ISIN]],Corp_value!$B:$B,0),MATCH(U$2,Corp_value!$1:$1,0))="--","",INDEX(Corp_value!$A$1:$EC$2998,MATCH(tbl_dmi_isin[[#This Row],[ISIN]],Corp_value!$B:$B,0),MATCH(U$2,Corp_value!$1:$1,0))))</f>
        <v/>
      </c>
      <c r="V72" s="132" t="str">
        <f>IF(tbl_dmi_isin[[#This Row],[Index]]&gt;$A$2,"",INDEX(美元债一级!$A$2:$BO$32,tbl_dmi_isin[[#This Row],[Index]]+1,MATCH(V$2,美元债一级!$2:$2,0)))</f>
        <v/>
      </c>
      <c r="W72" s="140" t="str">
        <f>IF(tbl_dmi_isin[[#This Row],[Index]]&gt;$A$2,"",INDEX(Corp_value!$A$1:$EC$2998,MATCH(tbl_dmi_isin[[#This Row],[ISIN]],Corp_value!$B:$B,0),MATCH(W$2,Corp_value!$1:$1,0)))</f>
        <v/>
      </c>
      <c r="X72" s="140" t="str">
        <f>IF(tbl_dmi_isin[[#This Row],[Index]]&gt;$A$2,"",INDEX(Corp_value!$A$1:$EC$2998,MATCH(tbl_dmi_isin[[#This Row],[ISIN]],Corp_value!$B:$B,0),MATCH(X$2,Corp_value!$1:$1,0)))</f>
        <v/>
      </c>
      <c r="Y72" s="142" t="str">
        <f>IF(tbl_dmi_isin[[#This Row],[Index]]&gt;$A$2,"",INDEX(Corp_value!$A$1:$EC$2998,MATCH(tbl_dmi_isin[[#This Row],[ISIN]],Corp_value!$B:$B,0),MATCH(Y$2,Corp_value!$1:$1,0)))</f>
        <v/>
      </c>
      <c r="Z72" s="142" t="str">
        <f>IF(tbl_dmi_isin[[#This Row],[Index]]&gt;$A$2,"",INDEX(Corp_value!$A$1:$EC$2998,MATCH(tbl_dmi_isin[[#This Row],[ISIN]],Corp_value!$B:$B,0),MATCH(Z$2,Corp_value!$1:$1,0)))</f>
        <v/>
      </c>
      <c r="AB72" s="2"/>
    </row>
    <row r="73" spans="1:28">
      <c r="A73" s="10">
        <v>70</v>
      </c>
      <c r="B73" s="78" t="str">
        <f>IF(tbl_dmi_isin[[#This Row],[Index]]&gt;$A$2,"",TEXT(INDEX(美元债一级!$A$2:$BO$32,tbl_dmi_isin[[#This Row],[Index]]+1,MATCH(B$2,美元债一级!$2:$2,0)),"yyyy/mm/dd"))</f>
        <v/>
      </c>
      <c r="C73" s="10" t="str">
        <f>IF(tbl_dmi_isin[[#This Row],[Index]]&gt;$A$2,"",INDEX(美元债一级!$A$2:$BO$32,tbl_dmi_isin[[#This Row],[Index]]+1,MATCH(C$2,美元债一级!$2:$2,0)))</f>
        <v/>
      </c>
      <c r="D73" s="10" t="str">
        <f>IF(tbl_dmi_isin[[#This Row],[Index]]&gt;$A$2,"",INDEX(美元债一级!$A$2:$BO$32,tbl_dmi_isin[[#This Row],[Index]]+1,MATCH(D$2,美元债一级!$2:$2,0)))</f>
        <v/>
      </c>
      <c r="E73" s="10" t="str">
        <f>TEXT(tbl_dmi_isin[[#This Row],[定价日]],"YYMMDD")&amp;tbl_dmi_isin[[#This Row],[ISIN]]</f>
        <v/>
      </c>
      <c r="F73" s="104"/>
      <c r="G73" s="19" t="str">
        <f>IF(tbl_dmi_isin[[#This Row],[Index]]&gt;$A$2,"",INDEX(Corp_value!$A$1:$EC$2998,MATCH(tbl_dmi_isin[[#This Row],[ISIN]],Corp_value!$B:$B,0),MATCH(G$2,Corp_value!$1:$1,0)))</f>
        <v/>
      </c>
      <c r="H73" s="20" t="str">
        <f>IF(tbl_dmi_isin[[#This Row],[Index]]&gt;$A$2,"",INDEX(Corp_value!$A$1:$EC$2998,MATCH(tbl_dmi_isin[[#This Row],[ISIN]],Corp_value!$B:$B,0),MATCH(H$2,Corp_value!$1:$1,0)))</f>
        <v/>
      </c>
      <c r="I73" s="20" t="str">
        <f>IF(tbl_dmi_isin[[#This Row],[Index]]&gt;$A$2,"",IF(INDEX(Corp_value!$A$1:$EC$2998,MATCH(tbl_dmi_isin[[#This Row],[ISIN]],Corp_value!$B:$B,0),MATCH(I$2,Corp_value!$1:$1,0))="--","",INDEX(Corp_value!$A$1:$EC$2998,MATCH(tbl_dmi_isin[[#This Row],[ISIN]],Corp_value!$B:$B,0),MATCH(I$2,Corp_value!$1:$1,0))))</f>
        <v/>
      </c>
      <c r="J73" s="19" t="str">
        <f>IF(tbl_dmi_isin[[#This Row],[Index]]&gt;$A$2,"",INDEX(Corp_value!$A$1:$EC$2998,MATCH(tbl_dmi_isin[[#This Row],[ISIN]],Corp_value!$B:$B,0),MATCH(J$2,Corp_value!$1:$1,0)))</f>
        <v/>
      </c>
      <c r="K73" s="19" t="str">
        <f>IF(tbl_dmi_isin[[#This Row],[Index]]&gt;$A$2,"",INDEX(Corp_value!$A$1:$EC$2998,MATCH(tbl_dmi_isin[[#This Row],[ISIN]],Corp_value!$B:$B,0),MATCH(K$2,Corp_value!$1:$1,0)))</f>
        <v/>
      </c>
      <c r="L73" s="19" t="str">
        <f>IF(tbl_dmi_isin[[#This Row],[Index]]&gt;$A$2,"",IF(INDEX(Corp_value!$A$1:$EC$2998,MATCH(tbl_dmi_isin[[#This Row],[ISIN]],Corp_value!$B:$B,0),MATCH(L$2,Corp_value!$1:$1,0))="--","",INDEX(Corp_value!$A$1:$EC$2998,MATCH(tbl_dmi_isin[[#This Row],[ISIN]],Corp_value!$B:$B,0),MATCH(L$2,Corp_value!$1:$1,0))))</f>
        <v/>
      </c>
      <c r="M73" s="122" t="str">
        <f>IF(tbl_dmi_isin[[#This Row],[Index]]&gt;$A$2,"",INDEX(Corp_value!$A$1:$EC$2998,MATCH(tbl_dmi_isin[[#This Row],[ISIN]],Corp_value!$B:$B,0),MATCH(M$2,Corp_value!$1:$1,0)))</f>
        <v/>
      </c>
      <c r="N73" s="122" t="str">
        <f>IF(tbl_dmi_isin[[#This Row],[Index]]&gt;$A$2,"",IF(INDEX(Corp_value!$A$1:$EC$2998,MATCH(tbl_dmi_isin[[#This Row],[ISIN]],Corp_value!$B:$B,0),MATCH(N$2,Corp_value!$1:$1,0))="--","",INDEX(Corp_value!$A$1:$EC$2998,MATCH(tbl_dmi_isin[[#This Row],[ISIN]],Corp_value!$B:$B,0),MATCH(N$2,Corp_value!$1:$1,0))))</f>
        <v/>
      </c>
      <c r="O73" s="122" t="str">
        <f>IF(tbl_dmi_isin[[#This Row],[Index]]&gt;$A$2,"",INDEX(Corp_value!$A$1:$EC$2998,MATCH(tbl_dmi_isin[[#This Row],[ISIN]],Corp_value!$B:$B,0),MATCH(O$2,Corp_value!$1:$1,0)))</f>
        <v/>
      </c>
      <c r="P73" s="136" t="str">
        <f>IF(tbl_dmi_isin[[#This Row],[Index]]&gt;$A$2,"",TEXT(INDEX(Corp_value!$A$1:$EC$2998,MATCH(tbl_dmi_isin[[#This Row],[ISIN]],Corp_value!$B:$B,0),MATCH(P$2,Corp_value!$1:$1,0)),"yyyy/mm/dd"))</f>
        <v/>
      </c>
      <c r="Q73" s="136" t="str">
        <f>IF(tbl_dmi_isin[[#This Row],[Index]]&gt;$A$2,"",INDEX(美元债一级!$A$2:$BO$32,tbl_dmi_isin[[#This Row],[Index]]+1,MATCH(Q$2,美元债一级!$2:$2,0)))</f>
        <v/>
      </c>
      <c r="R73" s="136" t="str">
        <f>IF(tbl_dmi_isin[[#This Row],[Index]]&gt;$A$2,"",IF(TEXT(INDEX(Corp_value!$A$1:$EC$2998,MATCH(tbl_dmi_isin[[#This Row],[ISIN]],Corp_value!$B:$B,0),MATCH(R$2,Corp_value!$1:$1,0)),"yyyy/mm/dd")="--","",TEXT(INDEX(Corp_value!$A$1:$EC$2998,MATCH(tbl_dmi_isin[[#This Row],[ISIN]],Corp_value!$B:$B,0),MATCH(R$2,Corp_value!$1:$1,0)),"yyyy/mm/dd")))</f>
        <v/>
      </c>
      <c r="S73" s="122" t="str">
        <f>IF(tbl_dmi_isin[[#This Row],[Index]]&gt;$A$2,"",INDEX(Corp_value!$A$1:$EC$2998,MATCH(tbl_dmi_isin[[#This Row],[ISIN]],Corp_value!$B:$B,0),MATCH(S$2,Corp_value!$1:$1,0)))</f>
        <v/>
      </c>
      <c r="T73" s="122" t="str">
        <f>IF(tbl_dmi_isin[[#This Row],[Index]]&gt;$A$2,"",INDEX(美元债一级!$A$2:$BO$32,tbl_dmi_isin[[#This Row],[Index]]+1,MATCH(T$2,美元债一级!$2:$2,0)))</f>
        <v/>
      </c>
      <c r="U73" s="122" t="str">
        <f>IF(tbl_dmi_isin[[#This Row],[Index]]&gt;$A$2,"",IF(INDEX(Corp_value!$A$1:$EC$2998,MATCH(tbl_dmi_isin[[#This Row],[ISIN]],Corp_value!$B:$B,0),MATCH(U$2,Corp_value!$1:$1,0))="--","",INDEX(Corp_value!$A$1:$EC$2998,MATCH(tbl_dmi_isin[[#This Row],[ISIN]],Corp_value!$B:$B,0),MATCH(U$2,Corp_value!$1:$1,0))))</f>
        <v/>
      </c>
      <c r="V73" s="132" t="str">
        <f>IF(tbl_dmi_isin[[#This Row],[Index]]&gt;$A$2,"",INDEX(美元债一级!$A$2:$BO$32,tbl_dmi_isin[[#This Row],[Index]]+1,MATCH(V$2,美元债一级!$2:$2,0)))</f>
        <v/>
      </c>
      <c r="W73" s="140" t="str">
        <f>IF(tbl_dmi_isin[[#This Row],[Index]]&gt;$A$2,"",INDEX(Corp_value!$A$1:$EC$2998,MATCH(tbl_dmi_isin[[#This Row],[ISIN]],Corp_value!$B:$B,0),MATCH(W$2,Corp_value!$1:$1,0)))</f>
        <v/>
      </c>
      <c r="X73" s="140" t="str">
        <f>IF(tbl_dmi_isin[[#This Row],[Index]]&gt;$A$2,"",INDEX(Corp_value!$A$1:$EC$2998,MATCH(tbl_dmi_isin[[#This Row],[ISIN]],Corp_value!$B:$B,0),MATCH(X$2,Corp_value!$1:$1,0)))</f>
        <v/>
      </c>
      <c r="Y73" s="142" t="str">
        <f>IF(tbl_dmi_isin[[#This Row],[Index]]&gt;$A$2,"",INDEX(Corp_value!$A$1:$EC$2998,MATCH(tbl_dmi_isin[[#This Row],[ISIN]],Corp_value!$B:$B,0),MATCH(Y$2,Corp_value!$1:$1,0)))</f>
        <v/>
      </c>
      <c r="Z73" s="142" t="str">
        <f>IF(tbl_dmi_isin[[#This Row],[Index]]&gt;$A$2,"",INDEX(Corp_value!$A$1:$EC$2998,MATCH(tbl_dmi_isin[[#This Row],[ISIN]],Corp_value!$B:$B,0),MATCH(Z$2,Corp_value!$1:$1,0)))</f>
        <v/>
      </c>
      <c r="AB73" s="2"/>
    </row>
    <row r="74" spans="1:28">
      <c r="A74" s="10">
        <v>71</v>
      </c>
      <c r="B74" s="78" t="str">
        <f>IF(tbl_dmi_isin[[#This Row],[Index]]&gt;$A$2,"",TEXT(INDEX(美元债一级!$A$2:$BO$32,tbl_dmi_isin[[#This Row],[Index]]+1,MATCH(B$2,美元债一级!$2:$2,0)),"yyyy/mm/dd"))</f>
        <v/>
      </c>
      <c r="C74" s="10" t="str">
        <f>IF(tbl_dmi_isin[[#This Row],[Index]]&gt;$A$2,"",INDEX(美元债一级!$A$2:$BO$32,tbl_dmi_isin[[#This Row],[Index]]+1,MATCH(C$2,美元债一级!$2:$2,0)))</f>
        <v/>
      </c>
      <c r="D74" s="10" t="str">
        <f>IF(tbl_dmi_isin[[#This Row],[Index]]&gt;$A$2,"",INDEX(美元债一级!$A$2:$BO$32,tbl_dmi_isin[[#This Row],[Index]]+1,MATCH(D$2,美元债一级!$2:$2,0)))</f>
        <v/>
      </c>
      <c r="E74" s="10" t="str">
        <f>TEXT(tbl_dmi_isin[[#This Row],[定价日]],"YYMMDD")&amp;tbl_dmi_isin[[#This Row],[ISIN]]</f>
        <v/>
      </c>
      <c r="F74" s="104"/>
      <c r="G74" s="19" t="str">
        <f>IF(tbl_dmi_isin[[#This Row],[Index]]&gt;$A$2,"",INDEX(Corp_value!$A$1:$EC$2998,MATCH(tbl_dmi_isin[[#This Row],[ISIN]],Corp_value!$B:$B,0),MATCH(G$2,Corp_value!$1:$1,0)))</f>
        <v/>
      </c>
      <c r="H74" s="20" t="str">
        <f>IF(tbl_dmi_isin[[#This Row],[Index]]&gt;$A$2,"",INDEX(Corp_value!$A$1:$EC$2998,MATCH(tbl_dmi_isin[[#This Row],[ISIN]],Corp_value!$B:$B,0),MATCH(H$2,Corp_value!$1:$1,0)))</f>
        <v/>
      </c>
      <c r="I74" s="20" t="str">
        <f>IF(tbl_dmi_isin[[#This Row],[Index]]&gt;$A$2,"",IF(INDEX(Corp_value!$A$1:$EC$2998,MATCH(tbl_dmi_isin[[#This Row],[ISIN]],Corp_value!$B:$B,0),MATCH(I$2,Corp_value!$1:$1,0))="--","",INDEX(Corp_value!$A$1:$EC$2998,MATCH(tbl_dmi_isin[[#This Row],[ISIN]],Corp_value!$B:$B,0),MATCH(I$2,Corp_value!$1:$1,0))))</f>
        <v/>
      </c>
      <c r="J74" s="19" t="str">
        <f>IF(tbl_dmi_isin[[#This Row],[Index]]&gt;$A$2,"",INDEX(Corp_value!$A$1:$EC$2998,MATCH(tbl_dmi_isin[[#This Row],[ISIN]],Corp_value!$B:$B,0),MATCH(J$2,Corp_value!$1:$1,0)))</f>
        <v/>
      </c>
      <c r="K74" s="19" t="str">
        <f>IF(tbl_dmi_isin[[#This Row],[Index]]&gt;$A$2,"",INDEX(Corp_value!$A$1:$EC$2998,MATCH(tbl_dmi_isin[[#This Row],[ISIN]],Corp_value!$B:$B,0),MATCH(K$2,Corp_value!$1:$1,0)))</f>
        <v/>
      </c>
      <c r="L74" s="19" t="str">
        <f>IF(tbl_dmi_isin[[#This Row],[Index]]&gt;$A$2,"",IF(INDEX(Corp_value!$A$1:$EC$2998,MATCH(tbl_dmi_isin[[#This Row],[ISIN]],Corp_value!$B:$B,0),MATCH(L$2,Corp_value!$1:$1,0))="--","",INDEX(Corp_value!$A$1:$EC$2998,MATCH(tbl_dmi_isin[[#This Row],[ISIN]],Corp_value!$B:$B,0),MATCH(L$2,Corp_value!$1:$1,0))))</f>
        <v/>
      </c>
      <c r="M74" s="122" t="str">
        <f>IF(tbl_dmi_isin[[#This Row],[Index]]&gt;$A$2,"",INDEX(Corp_value!$A$1:$EC$2998,MATCH(tbl_dmi_isin[[#This Row],[ISIN]],Corp_value!$B:$B,0),MATCH(M$2,Corp_value!$1:$1,0)))</f>
        <v/>
      </c>
      <c r="N74" s="122" t="str">
        <f>IF(tbl_dmi_isin[[#This Row],[Index]]&gt;$A$2,"",IF(INDEX(Corp_value!$A$1:$EC$2998,MATCH(tbl_dmi_isin[[#This Row],[ISIN]],Corp_value!$B:$B,0),MATCH(N$2,Corp_value!$1:$1,0))="--","",INDEX(Corp_value!$A$1:$EC$2998,MATCH(tbl_dmi_isin[[#This Row],[ISIN]],Corp_value!$B:$B,0),MATCH(N$2,Corp_value!$1:$1,0))))</f>
        <v/>
      </c>
      <c r="O74" s="122" t="str">
        <f>IF(tbl_dmi_isin[[#This Row],[Index]]&gt;$A$2,"",INDEX(Corp_value!$A$1:$EC$2998,MATCH(tbl_dmi_isin[[#This Row],[ISIN]],Corp_value!$B:$B,0),MATCH(O$2,Corp_value!$1:$1,0)))</f>
        <v/>
      </c>
      <c r="P74" s="136" t="str">
        <f>IF(tbl_dmi_isin[[#This Row],[Index]]&gt;$A$2,"",TEXT(INDEX(Corp_value!$A$1:$EC$2998,MATCH(tbl_dmi_isin[[#This Row],[ISIN]],Corp_value!$B:$B,0),MATCH(P$2,Corp_value!$1:$1,0)),"yyyy/mm/dd"))</f>
        <v/>
      </c>
      <c r="Q74" s="136" t="str">
        <f>IF(tbl_dmi_isin[[#This Row],[Index]]&gt;$A$2,"",INDEX(美元债一级!$A$2:$BO$32,tbl_dmi_isin[[#This Row],[Index]]+1,MATCH(Q$2,美元债一级!$2:$2,0)))</f>
        <v/>
      </c>
      <c r="R74" s="136" t="str">
        <f>IF(tbl_dmi_isin[[#This Row],[Index]]&gt;$A$2,"",IF(TEXT(INDEX(Corp_value!$A$1:$EC$2998,MATCH(tbl_dmi_isin[[#This Row],[ISIN]],Corp_value!$B:$B,0),MATCH(R$2,Corp_value!$1:$1,0)),"yyyy/mm/dd")="--","",TEXT(INDEX(Corp_value!$A$1:$EC$2998,MATCH(tbl_dmi_isin[[#This Row],[ISIN]],Corp_value!$B:$B,0),MATCH(R$2,Corp_value!$1:$1,0)),"yyyy/mm/dd")))</f>
        <v/>
      </c>
      <c r="S74" s="122" t="str">
        <f>IF(tbl_dmi_isin[[#This Row],[Index]]&gt;$A$2,"",INDEX(Corp_value!$A$1:$EC$2998,MATCH(tbl_dmi_isin[[#This Row],[ISIN]],Corp_value!$B:$B,0),MATCH(S$2,Corp_value!$1:$1,0)))</f>
        <v/>
      </c>
      <c r="T74" s="122" t="str">
        <f>IF(tbl_dmi_isin[[#This Row],[Index]]&gt;$A$2,"",INDEX(美元债一级!$A$2:$BO$32,tbl_dmi_isin[[#This Row],[Index]]+1,MATCH(T$2,美元债一级!$2:$2,0)))</f>
        <v/>
      </c>
      <c r="U74" s="122" t="str">
        <f>IF(tbl_dmi_isin[[#This Row],[Index]]&gt;$A$2,"",IF(INDEX(Corp_value!$A$1:$EC$2998,MATCH(tbl_dmi_isin[[#This Row],[ISIN]],Corp_value!$B:$B,0),MATCH(U$2,Corp_value!$1:$1,0))="--","",INDEX(Corp_value!$A$1:$EC$2998,MATCH(tbl_dmi_isin[[#This Row],[ISIN]],Corp_value!$B:$B,0),MATCH(U$2,Corp_value!$1:$1,0))))</f>
        <v/>
      </c>
      <c r="V74" s="132" t="str">
        <f>IF(tbl_dmi_isin[[#This Row],[Index]]&gt;$A$2,"",INDEX(美元债一级!$A$2:$BO$32,tbl_dmi_isin[[#This Row],[Index]]+1,MATCH(V$2,美元债一级!$2:$2,0)))</f>
        <v/>
      </c>
      <c r="W74" s="140" t="str">
        <f>IF(tbl_dmi_isin[[#This Row],[Index]]&gt;$A$2,"",INDEX(Corp_value!$A$1:$EC$2998,MATCH(tbl_dmi_isin[[#This Row],[ISIN]],Corp_value!$B:$B,0),MATCH(W$2,Corp_value!$1:$1,0)))</f>
        <v/>
      </c>
      <c r="X74" s="140" t="str">
        <f>IF(tbl_dmi_isin[[#This Row],[Index]]&gt;$A$2,"",INDEX(Corp_value!$A$1:$EC$2998,MATCH(tbl_dmi_isin[[#This Row],[ISIN]],Corp_value!$B:$B,0),MATCH(X$2,Corp_value!$1:$1,0)))</f>
        <v/>
      </c>
      <c r="Y74" s="142" t="str">
        <f>IF(tbl_dmi_isin[[#This Row],[Index]]&gt;$A$2,"",INDEX(Corp_value!$A$1:$EC$2998,MATCH(tbl_dmi_isin[[#This Row],[ISIN]],Corp_value!$B:$B,0),MATCH(Y$2,Corp_value!$1:$1,0)))</f>
        <v/>
      </c>
      <c r="Z74" s="142" t="str">
        <f>IF(tbl_dmi_isin[[#This Row],[Index]]&gt;$A$2,"",INDEX(Corp_value!$A$1:$EC$2998,MATCH(tbl_dmi_isin[[#This Row],[ISIN]],Corp_value!$B:$B,0),MATCH(Z$2,Corp_value!$1:$1,0)))</f>
        <v/>
      </c>
    </row>
    <row r="75" spans="1:28">
      <c r="A75" s="10">
        <v>72</v>
      </c>
      <c r="B75" s="78" t="str">
        <f>IF(tbl_dmi_isin[[#This Row],[Index]]&gt;$A$2,"",TEXT(INDEX(美元债一级!$A$2:$BO$32,tbl_dmi_isin[[#This Row],[Index]]+1,MATCH(B$2,美元债一级!$2:$2,0)),"yyyy/mm/dd"))</f>
        <v/>
      </c>
      <c r="C75" s="10" t="str">
        <f>IF(tbl_dmi_isin[[#This Row],[Index]]&gt;$A$2,"",INDEX(美元债一级!$A$2:$BO$32,tbl_dmi_isin[[#This Row],[Index]]+1,MATCH(C$2,美元债一级!$2:$2,0)))</f>
        <v/>
      </c>
      <c r="D75" s="10" t="str">
        <f>IF(tbl_dmi_isin[[#This Row],[Index]]&gt;$A$2,"",INDEX(美元债一级!$A$2:$BO$32,tbl_dmi_isin[[#This Row],[Index]]+1,MATCH(D$2,美元债一级!$2:$2,0)))</f>
        <v/>
      </c>
      <c r="E75" s="10" t="str">
        <f>TEXT(tbl_dmi_isin[[#This Row],[定价日]],"YYMMDD")&amp;tbl_dmi_isin[[#This Row],[ISIN]]</f>
        <v/>
      </c>
      <c r="F75" s="104"/>
      <c r="G75" s="19" t="str">
        <f>IF(tbl_dmi_isin[[#This Row],[Index]]&gt;$A$2,"",INDEX(Corp_value!$A$1:$EC$2998,MATCH(tbl_dmi_isin[[#This Row],[ISIN]],Corp_value!$B:$B,0),MATCH(G$2,Corp_value!$1:$1,0)))</f>
        <v/>
      </c>
      <c r="H75" s="20" t="str">
        <f>IF(tbl_dmi_isin[[#This Row],[Index]]&gt;$A$2,"",INDEX(Corp_value!$A$1:$EC$2998,MATCH(tbl_dmi_isin[[#This Row],[ISIN]],Corp_value!$B:$B,0),MATCH(H$2,Corp_value!$1:$1,0)))</f>
        <v/>
      </c>
      <c r="I75" s="20" t="str">
        <f>IF(tbl_dmi_isin[[#This Row],[Index]]&gt;$A$2,"",IF(INDEX(Corp_value!$A$1:$EC$2998,MATCH(tbl_dmi_isin[[#This Row],[ISIN]],Corp_value!$B:$B,0),MATCH(I$2,Corp_value!$1:$1,0))="--","",INDEX(Corp_value!$A$1:$EC$2998,MATCH(tbl_dmi_isin[[#This Row],[ISIN]],Corp_value!$B:$B,0),MATCH(I$2,Corp_value!$1:$1,0))))</f>
        <v/>
      </c>
      <c r="J75" s="19" t="str">
        <f>IF(tbl_dmi_isin[[#This Row],[Index]]&gt;$A$2,"",INDEX(Corp_value!$A$1:$EC$2998,MATCH(tbl_dmi_isin[[#This Row],[ISIN]],Corp_value!$B:$B,0),MATCH(J$2,Corp_value!$1:$1,0)))</f>
        <v/>
      </c>
      <c r="K75" s="19" t="str">
        <f>IF(tbl_dmi_isin[[#This Row],[Index]]&gt;$A$2,"",INDEX(Corp_value!$A$1:$EC$2998,MATCH(tbl_dmi_isin[[#This Row],[ISIN]],Corp_value!$B:$B,0),MATCH(K$2,Corp_value!$1:$1,0)))</f>
        <v/>
      </c>
      <c r="L75" s="19" t="str">
        <f>IF(tbl_dmi_isin[[#This Row],[Index]]&gt;$A$2,"",IF(INDEX(Corp_value!$A$1:$EC$2998,MATCH(tbl_dmi_isin[[#This Row],[ISIN]],Corp_value!$B:$B,0),MATCH(L$2,Corp_value!$1:$1,0))="--","",INDEX(Corp_value!$A$1:$EC$2998,MATCH(tbl_dmi_isin[[#This Row],[ISIN]],Corp_value!$B:$B,0),MATCH(L$2,Corp_value!$1:$1,0))))</f>
        <v/>
      </c>
      <c r="M75" s="122" t="str">
        <f>IF(tbl_dmi_isin[[#This Row],[Index]]&gt;$A$2,"",INDEX(Corp_value!$A$1:$EC$2998,MATCH(tbl_dmi_isin[[#This Row],[ISIN]],Corp_value!$B:$B,0),MATCH(M$2,Corp_value!$1:$1,0)))</f>
        <v/>
      </c>
      <c r="N75" s="122" t="str">
        <f>IF(tbl_dmi_isin[[#This Row],[Index]]&gt;$A$2,"",IF(INDEX(Corp_value!$A$1:$EC$2998,MATCH(tbl_dmi_isin[[#This Row],[ISIN]],Corp_value!$B:$B,0),MATCH(N$2,Corp_value!$1:$1,0))="--","",INDEX(Corp_value!$A$1:$EC$2998,MATCH(tbl_dmi_isin[[#This Row],[ISIN]],Corp_value!$B:$B,0),MATCH(N$2,Corp_value!$1:$1,0))))</f>
        <v/>
      </c>
      <c r="O75" s="122" t="str">
        <f>IF(tbl_dmi_isin[[#This Row],[Index]]&gt;$A$2,"",INDEX(Corp_value!$A$1:$EC$2998,MATCH(tbl_dmi_isin[[#This Row],[ISIN]],Corp_value!$B:$B,0),MATCH(O$2,Corp_value!$1:$1,0)))</f>
        <v/>
      </c>
      <c r="P75" s="136" t="str">
        <f>IF(tbl_dmi_isin[[#This Row],[Index]]&gt;$A$2,"",TEXT(INDEX(Corp_value!$A$1:$EC$2998,MATCH(tbl_dmi_isin[[#This Row],[ISIN]],Corp_value!$B:$B,0),MATCH(P$2,Corp_value!$1:$1,0)),"yyyy/mm/dd"))</f>
        <v/>
      </c>
      <c r="Q75" s="136" t="str">
        <f>IF(tbl_dmi_isin[[#This Row],[Index]]&gt;$A$2,"",INDEX(美元债一级!$A$2:$BO$32,tbl_dmi_isin[[#This Row],[Index]]+1,MATCH(Q$2,美元债一级!$2:$2,0)))</f>
        <v/>
      </c>
      <c r="R75" s="136" t="str">
        <f>IF(tbl_dmi_isin[[#This Row],[Index]]&gt;$A$2,"",IF(TEXT(INDEX(Corp_value!$A$1:$EC$2998,MATCH(tbl_dmi_isin[[#This Row],[ISIN]],Corp_value!$B:$B,0),MATCH(R$2,Corp_value!$1:$1,0)),"yyyy/mm/dd")="--","",TEXT(INDEX(Corp_value!$A$1:$EC$2998,MATCH(tbl_dmi_isin[[#This Row],[ISIN]],Corp_value!$B:$B,0),MATCH(R$2,Corp_value!$1:$1,0)),"yyyy/mm/dd")))</f>
        <v/>
      </c>
      <c r="S75" s="122" t="str">
        <f>IF(tbl_dmi_isin[[#This Row],[Index]]&gt;$A$2,"",INDEX(Corp_value!$A$1:$EC$2998,MATCH(tbl_dmi_isin[[#This Row],[ISIN]],Corp_value!$B:$B,0),MATCH(S$2,Corp_value!$1:$1,0)))</f>
        <v/>
      </c>
      <c r="T75" s="122" t="str">
        <f>IF(tbl_dmi_isin[[#This Row],[Index]]&gt;$A$2,"",INDEX(美元债一级!$A$2:$BO$32,tbl_dmi_isin[[#This Row],[Index]]+1,MATCH(T$2,美元债一级!$2:$2,0)))</f>
        <v/>
      </c>
      <c r="U75" s="122" t="str">
        <f>IF(tbl_dmi_isin[[#This Row],[Index]]&gt;$A$2,"",IF(INDEX(Corp_value!$A$1:$EC$2998,MATCH(tbl_dmi_isin[[#This Row],[ISIN]],Corp_value!$B:$B,0),MATCH(U$2,Corp_value!$1:$1,0))="--","",INDEX(Corp_value!$A$1:$EC$2998,MATCH(tbl_dmi_isin[[#This Row],[ISIN]],Corp_value!$B:$B,0),MATCH(U$2,Corp_value!$1:$1,0))))</f>
        <v/>
      </c>
      <c r="V75" s="132" t="str">
        <f>IF(tbl_dmi_isin[[#This Row],[Index]]&gt;$A$2,"",INDEX(美元债一级!$A$2:$BO$32,tbl_dmi_isin[[#This Row],[Index]]+1,MATCH(V$2,美元债一级!$2:$2,0)))</f>
        <v/>
      </c>
      <c r="W75" s="140" t="str">
        <f>IF(tbl_dmi_isin[[#This Row],[Index]]&gt;$A$2,"",INDEX(Corp_value!$A$1:$EC$2998,MATCH(tbl_dmi_isin[[#This Row],[ISIN]],Corp_value!$B:$B,0),MATCH(W$2,Corp_value!$1:$1,0)))</f>
        <v/>
      </c>
      <c r="X75" s="140" t="str">
        <f>IF(tbl_dmi_isin[[#This Row],[Index]]&gt;$A$2,"",INDEX(Corp_value!$A$1:$EC$2998,MATCH(tbl_dmi_isin[[#This Row],[ISIN]],Corp_value!$B:$B,0),MATCH(X$2,Corp_value!$1:$1,0)))</f>
        <v/>
      </c>
      <c r="Y75" s="142" t="str">
        <f>IF(tbl_dmi_isin[[#This Row],[Index]]&gt;$A$2,"",INDEX(Corp_value!$A$1:$EC$2998,MATCH(tbl_dmi_isin[[#This Row],[ISIN]],Corp_value!$B:$B,0),MATCH(Y$2,Corp_value!$1:$1,0)))</f>
        <v/>
      </c>
      <c r="Z75" s="142" t="str">
        <f>IF(tbl_dmi_isin[[#This Row],[Index]]&gt;$A$2,"",INDEX(Corp_value!$A$1:$EC$2998,MATCH(tbl_dmi_isin[[#This Row],[ISIN]],Corp_value!$B:$B,0),MATCH(Z$2,Corp_value!$1:$1,0)))</f>
        <v/>
      </c>
    </row>
    <row r="76" spans="1:28">
      <c r="A76" s="10">
        <v>73</v>
      </c>
      <c r="B76" s="78" t="str">
        <f>IF(tbl_dmi_isin[[#This Row],[Index]]&gt;$A$2,"",TEXT(INDEX(美元债一级!$A$2:$BO$32,tbl_dmi_isin[[#This Row],[Index]]+1,MATCH(B$2,美元债一级!$2:$2,0)),"yyyy/mm/dd"))</f>
        <v/>
      </c>
      <c r="C76" s="10" t="str">
        <f>IF(tbl_dmi_isin[[#This Row],[Index]]&gt;$A$2,"",INDEX(美元债一级!$A$2:$BO$32,tbl_dmi_isin[[#This Row],[Index]]+1,MATCH(C$2,美元债一级!$2:$2,0)))</f>
        <v/>
      </c>
      <c r="D76" s="10" t="str">
        <f>IF(tbl_dmi_isin[[#This Row],[Index]]&gt;$A$2,"",INDEX(美元债一级!$A$2:$BO$32,tbl_dmi_isin[[#This Row],[Index]]+1,MATCH(D$2,美元债一级!$2:$2,0)))</f>
        <v/>
      </c>
      <c r="E76" s="10" t="str">
        <f>TEXT(tbl_dmi_isin[[#This Row],[定价日]],"YYMMDD")&amp;tbl_dmi_isin[[#This Row],[ISIN]]</f>
        <v/>
      </c>
      <c r="F76" s="104"/>
      <c r="G76" s="19" t="str">
        <f>IF(tbl_dmi_isin[[#This Row],[Index]]&gt;$A$2,"",INDEX(Corp_value!$A$1:$EC$2998,MATCH(tbl_dmi_isin[[#This Row],[ISIN]],Corp_value!$B:$B,0),MATCH(G$2,Corp_value!$1:$1,0)))</f>
        <v/>
      </c>
      <c r="H76" s="20" t="str">
        <f>IF(tbl_dmi_isin[[#This Row],[Index]]&gt;$A$2,"",INDEX(Corp_value!$A$1:$EC$2998,MATCH(tbl_dmi_isin[[#This Row],[ISIN]],Corp_value!$B:$B,0),MATCH(H$2,Corp_value!$1:$1,0)))</f>
        <v/>
      </c>
      <c r="I76" s="20" t="str">
        <f>IF(tbl_dmi_isin[[#This Row],[Index]]&gt;$A$2,"",IF(INDEX(Corp_value!$A$1:$EC$2998,MATCH(tbl_dmi_isin[[#This Row],[ISIN]],Corp_value!$B:$B,0),MATCH(I$2,Corp_value!$1:$1,0))="--","",INDEX(Corp_value!$A$1:$EC$2998,MATCH(tbl_dmi_isin[[#This Row],[ISIN]],Corp_value!$B:$B,0),MATCH(I$2,Corp_value!$1:$1,0))))</f>
        <v/>
      </c>
      <c r="J76" s="19" t="str">
        <f>IF(tbl_dmi_isin[[#This Row],[Index]]&gt;$A$2,"",INDEX(Corp_value!$A$1:$EC$2998,MATCH(tbl_dmi_isin[[#This Row],[ISIN]],Corp_value!$B:$B,0),MATCH(J$2,Corp_value!$1:$1,0)))</f>
        <v/>
      </c>
      <c r="K76" s="19" t="str">
        <f>IF(tbl_dmi_isin[[#This Row],[Index]]&gt;$A$2,"",INDEX(Corp_value!$A$1:$EC$2998,MATCH(tbl_dmi_isin[[#This Row],[ISIN]],Corp_value!$B:$B,0),MATCH(K$2,Corp_value!$1:$1,0)))</f>
        <v/>
      </c>
      <c r="L76" s="19" t="str">
        <f>IF(tbl_dmi_isin[[#This Row],[Index]]&gt;$A$2,"",IF(INDEX(Corp_value!$A$1:$EC$2998,MATCH(tbl_dmi_isin[[#This Row],[ISIN]],Corp_value!$B:$B,0),MATCH(L$2,Corp_value!$1:$1,0))="--","",INDEX(Corp_value!$A$1:$EC$2998,MATCH(tbl_dmi_isin[[#This Row],[ISIN]],Corp_value!$B:$B,0),MATCH(L$2,Corp_value!$1:$1,0))))</f>
        <v/>
      </c>
      <c r="M76" s="19" t="str">
        <f>IF(tbl_dmi_isin[[#This Row],[Index]]&gt;$A$2,"",INDEX(Corp_value!$A$1:$EC$2998,MATCH(tbl_dmi_isin[[#This Row],[ISIN]],Corp_value!$B:$B,0),MATCH(M$2,Corp_value!$1:$1,0)))</f>
        <v/>
      </c>
      <c r="N76" s="19" t="str">
        <f>IF(tbl_dmi_isin[[#This Row],[Index]]&gt;$A$2,"",IF(INDEX(Corp_value!$A$1:$EC$2998,MATCH(tbl_dmi_isin[[#This Row],[ISIN]],Corp_value!$B:$B,0),MATCH(N$2,Corp_value!$1:$1,0))="--","",INDEX(Corp_value!$A$1:$EC$2998,MATCH(tbl_dmi_isin[[#This Row],[ISIN]],Corp_value!$B:$B,0),MATCH(N$2,Corp_value!$1:$1,0))))</f>
        <v/>
      </c>
      <c r="O76" s="19" t="str">
        <f>IF(tbl_dmi_isin[[#This Row],[Index]]&gt;$A$2,"",INDEX(Corp_value!$A$1:$EC$2998,MATCH(tbl_dmi_isin[[#This Row],[ISIN]],Corp_value!$B:$B,0),MATCH(O$2,Corp_value!$1:$1,0)))</f>
        <v/>
      </c>
      <c r="P76" s="135" t="str">
        <f>IF(tbl_dmi_isin[[#This Row],[Index]]&gt;$A$2,"",TEXT(INDEX(Corp_value!$A$1:$EC$2998,MATCH(tbl_dmi_isin[[#This Row],[ISIN]],Corp_value!$B:$B,0),MATCH(P$2,Corp_value!$1:$1,0)),"yyyy/mm/dd"))</f>
        <v/>
      </c>
      <c r="Q76" s="135" t="str">
        <f>IF(tbl_dmi_isin[[#This Row],[Index]]&gt;$A$2,"",INDEX(美元债一级!$A$2:$BO$32,tbl_dmi_isin[[#This Row],[Index]]+1,MATCH(Q$2,美元债一级!$2:$2,0)))</f>
        <v/>
      </c>
      <c r="R76" s="135" t="str">
        <f>IF(tbl_dmi_isin[[#This Row],[Index]]&gt;$A$2,"",IF(TEXT(INDEX(Corp_value!$A$1:$EC$2998,MATCH(tbl_dmi_isin[[#This Row],[ISIN]],Corp_value!$B:$B,0),MATCH(R$2,Corp_value!$1:$1,0)),"yyyy/mm/dd")="--","",TEXT(INDEX(Corp_value!$A$1:$EC$2998,MATCH(tbl_dmi_isin[[#This Row],[ISIN]],Corp_value!$B:$B,0),MATCH(R$2,Corp_value!$1:$1,0)),"yyyy/mm/dd")))</f>
        <v/>
      </c>
      <c r="S76" s="19" t="str">
        <f>IF(tbl_dmi_isin[[#This Row],[Index]]&gt;$A$2,"",INDEX(Corp_value!$A$1:$EC$2998,MATCH(tbl_dmi_isin[[#This Row],[ISIN]],Corp_value!$B:$B,0),MATCH(S$2,Corp_value!$1:$1,0)))</f>
        <v/>
      </c>
      <c r="T76" s="19" t="str">
        <f>IF(tbl_dmi_isin[[#This Row],[Index]]&gt;$A$2,"",INDEX(美元债一级!$A$2:$BO$32,tbl_dmi_isin[[#This Row],[Index]]+1,MATCH(T$2,美元债一级!$2:$2,0)))</f>
        <v/>
      </c>
      <c r="U76" s="19" t="str">
        <f>IF(tbl_dmi_isin[[#This Row],[Index]]&gt;$A$2,"",IF(INDEX(Corp_value!$A$1:$EC$2998,MATCH(tbl_dmi_isin[[#This Row],[ISIN]],Corp_value!$B:$B,0),MATCH(U$2,Corp_value!$1:$1,0))="--","",INDEX(Corp_value!$A$1:$EC$2998,MATCH(tbl_dmi_isin[[#This Row],[ISIN]],Corp_value!$B:$B,0),MATCH(U$2,Corp_value!$1:$1,0))))</f>
        <v/>
      </c>
      <c r="V76" s="133" t="str">
        <f>IF(tbl_dmi_isin[[#This Row],[Index]]&gt;$A$2,"",INDEX(美元债一级!$A$2:$BO$32,tbl_dmi_isin[[#This Row],[Index]]+1,MATCH(V$2,美元债一级!$2:$2,0)))</f>
        <v/>
      </c>
      <c r="W76" s="139" t="str">
        <f>IF(tbl_dmi_isin[[#This Row],[Index]]&gt;$A$2,"",INDEX(Corp_value!$A$1:$EC$2998,MATCH(tbl_dmi_isin[[#This Row],[ISIN]],Corp_value!$B:$B,0),MATCH(W$2,Corp_value!$1:$1,0)))</f>
        <v/>
      </c>
      <c r="X76" s="139" t="str">
        <f>IF(tbl_dmi_isin[[#This Row],[Index]]&gt;$A$2,"",INDEX(Corp_value!$A$1:$EC$2998,MATCH(tbl_dmi_isin[[#This Row],[ISIN]],Corp_value!$B:$B,0),MATCH(X$2,Corp_value!$1:$1,0)))</f>
        <v/>
      </c>
      <c r="Y76" s="142" t="str">
        <f>IF(tbl_dmi_isin[[#This Row],[Index]]&gt;$A$2,"",INDEX(Corp_value!$A$1:$EC$2998,MATCH(tbl_dmi_isin[[#This Row],[ISIN]],Corp_value!$B:$B,0),MATCH(Y$2,Corp_value!$1:$1,0)))</f>
        <v/>
      </c>
      <c r="Z76" s="142" t="str">
        <f>IF(tbl_dmi_isin[[#This Row],[Index]]&gt;$A$2,"",INDEX(Corp_value!$A$1:$EC$2998,MATCH(tbl_dmi_isin[[#This Row],[ISIN]],Corp_value!$B:$B,0),MATCH(Z$2,Corp_value!$1:$1,0)))</f>
        <v/>
      </c>
    </row>
    <row r="77" spans="1:28">
      <c r="A77" s="10">
        <v>74</v>
      </c>
      <c r="B77" s="78" t="str">
        <f>IF(tbl_dmi_isin[[#This Row],[Index]]&gt;$A$2,"",TEXT(INDEX(美元债一级!$A$2:$BO$32,tbl_dmi_isin[[#This Row],[Index]]+1,MATCH(B$2,美元债一级!$2:$2,0)),"yyyy/mm/dd"))</f>
        <v/>
      </c>
      <c r="C77" s="10" t="str">
        <f>IF(tbl_dmi_isin[[#This Row],[Index]]&gt;$A$2,"",INDEX(美元债一级!$A$2:$BO$32,tbl_dmi_isin[[#This Row],[Index]]+1,MATCH(C$2,美元债一级!$2:$2,0)))</f>
        <v/>
      </c>
      <c r="D77" s="10" t="str">
        <f>IF(tbl_dmi_isin[[#This Row],[Index]]&gt;$A$2,"",INDEX(美元债一级!$A$2:$BO$32,tbl_dmi_isin[[#This Row],[Index]]+1,MATCH(D$2,美元债一级!$2:$2,0)))</f>
        <v/>
      </c>
      <c r="E77" s="10" t="str">
        <f>TEXT(tbl_dmi_isin[[#This Row],[定价日]],"YYMMDD")&amp;tbl_dmi_isin[[#This Row],[ISIN]]</f>
        <v/>
      </c>
      <c r="F77" s="106"/>
      <c r="G77" s="19" t="str">
        <f>IF(tbl_dmi_isin[[#This Row],[Index]]&gt;$A$2,"",INDEX(Corp_value!$A$1:$EC$2998,MATCH(tbl_dmi_isin[[#This Row],[ISIN]],Corp_value!$B:$B,0),MATCH(G$2,Corp_value!$1:$1,0)))</f>
        <v/>
      </c>
      <c r="H77" s="20" t="str">
        <f>IF(tbl_dmi_isin[[#This Row],[Index]]&gt;$A$2,"",INDEX(Corp_value!$A$1:$EC$2998,MATCH(tbl_dmi_isin[[#This Row],[ISIN]],Corp_value!$B:$B,0),MATCH(H$2,Corp_value!$1:$1,0)))</f>
        <v/>
      </c>
      <c r="I77" s="20" t="str">
        <f>IF(tbl_dmi_isin[[#This Row],[Index]]&gt;$A$2,"",IF(INDEX(Corp_value!$A$1:$EC$2998,MATCH(tbl_dmi_isin[[#This Row],[ISIN]],Corp_value!$B:$B,0),MATCH(I$2,Corp_value!$1:$1,0))="--","",INDEX(Corp_value!$A$1:$EC$2998,MATCH(tbl_dmi_isin[[#This Row],[ISIN]],Corp_value!$B:$B,0),MATCH(I$2,Corp_value!$1:$1,0))))</f>
        <v/>
      </c>
      <c r="J77" s="19" t="str">
        <f>IF(tbl_dmi_isin[[#This Row],[Index]]&gt;$A$2,"",INDEX(Corp_value!$A$1:$EC$2998,MATCH(tbl_dmi_isin[[#This Row],[ISIN]],Corp_value!$B:$B,0),MATCH(J$2,Corp_value!$1:$1,0)))</f>
        <v/>
      </c>
      <c r="K77" s="19" t="str">
        <f>IF(tbl_dmi_isin[[#This Row],[Index]]&gt;$A$2,"",INDEX(Corp_value!$A$1:$EC$2998,MATCH(tbl_dmi_isin[[#This Row],[ISIN]],Corp_value!$B:$B,0),MATCH(K$2,Corp_value!$1:$1,0)))</f>
        <v/>
      </c>
      <c r="L77" s="19" t="str">
        <f>IF(tbl_dmi_isin[[#This Row],[Index]]&gt;$A$2,"",IF(INDEX(Corp_value!$A$1:$EC$2998,MATCH(tbl_dmi_isin[[#This Row],[ISIN]],Corp_value!$B:$B,0),MATCH(L$2,Corp_value!$1:$1,0))="--","",INDEX(Corp_value!$A$1:$EC$2998,MATCH(tbl_dmi_isin[[#This Row],[ISIN]],Corp_value!$B:$B,0),MATCH(L$2,Corp_value!$1:$1,0))))</f>
        <v/>
      </c>
      <c r="M77" s="122" t="str">
        <f>IF(tbl_dmi_isin[[#This Row],[Index]]&gt;$A$2,"",INDEX(Corp_value!$A$1:$EC$2998,MATCH(tbl_dmi_isin[[#This Row],[ISIN]],Corp_value!$B:$B,0),MATCH(M$2,Corp_value!$1:$1,0)))</f>
        <v/>
      </c>
      <c r="N77" s="122" t="str">
        <f>IF(tbl_dmi_isin[[#This Row],[Index]]&gt;$A$2,"",IF(INDEX(Corp_value!$A$1:$EC$2998,MATCH(tbl_dmi_isin[[#This Row],[ISIN]],Corp_value!$B:$B,0),MATCH(N$2,Corp_value!$1:$1,0))="--","",INDEX(Corp_value!$A$1:$EC$2998,MATCH(tbl_dmi_isin[[#This Row],[ISIN]],Corp_value!$B:$B,0),MATCH(N$2,Corp_value!$1:$1,0))))</f>
        <v/>
      </c>
      <c r="O77" s="122" t="str">
        <f>IF(tbl_dmi_isin[[#This Row],[Index]]&gt;$A$2,"",INDEX(Corp_value!$A$1:$EC$2998,MATCH(tbl_dmi_isin[[#This Row],[ISIN]],Corp_value!$B:$B,0),MATCH(O$2,Corp_value!$1:$1,0)))</f>
        <v/>
      </c>
      <c r="P77" s="136" t="str">
        <f>IF(tbl_dmi_isin[[#This Row],[Index]]&gt;$A$2,"",TEXT(INDEX(Corp_value!$A$1:$EC$2998,MATCH(tbl_dmi_isin[[#This Row],[ISIN]],Corp_value!$B:$B,0),MATCH(P$2,Corp_value!$1:$1,0)),"yyyy/mm/dd"))</f>
        <v/>
      </c>
      <c r="Q77" s="136" t="str">
        <f>IF(tbl_dmi_isin[[#This Row],[Index]]&gt;$A$2,"",INDEX(美元债一级!$A$2:$BO$32,tbl_dmi_isin[[#This Row],[Index]]+1,MATCH(Q$2,美元债一级!$2:$2,0)))</f>
        <v/>
      </c>
      <c r="R77" s="136" t="str">
        <f>IF(tbl_dmi_isin[[#This Row],[Index]]&gt;$A$2,"",IF(TEXT(INDEX(Corp_value!$A$1:$EC$2998,MATCH(tbl_dmi_isin[[#This Row],[ISIN]],Corp_value!$B:$B,0),MATCH(R$2,Corp_value!$1:$1,0)),"yyyy/mm/dd")="--","",TEXT(INDEX(Corp_value!$A$1:$EC$2998,MATCH(tbl_dmi_isin[[#This Row],[ISIN]],Corp_value!$B:$B,0),MATCH(R$2,Corp_value!$1:$1,0)),"yyyy/mm/dd")))</f>
        <v/>
      </c>
      <c r="S77" s="122" t="str">
        <f>IF(tbl_dmi_isin[[#This Row],[Index]]&gt;$A$2,"",INDEX(Corp_value!$A$1:$EC$2998,MATCH(tbl_dmi_isin[[#This Row],[ISIN]],Corp_value!$B:$B,0),MATCH(S$2,Corp_value!$1:$1,0)))</f>
        <v/>
      </c>
      <c r="T77" s="122" t="str">
        <f>IF(tbl_dmi_isin[[#This Row],[Index]]&gt;$A$2,"",INDEX(美元债一级!$A$2:$BO$32,tbl_dmi_isin[[#This Row],[Index]]+1,MATCH(T$2,美元债一级!$2:$2,0)))</f>
        <v/>
      </c>
      <c r="U77" s="122" t="str">
        <f>IF(tbl_dmi_isin[[#This Row],[Index]]&gt;$A$2,"",IF(INDEX(Corp_value!$A$1:$EC$2998,MATCH(tbl_dmi_isin[[#This Row],[ISIN]],Corp_value!$B:$B,0),MATCH(U$2,Corp_value!$1:$1,0))="--","",INDEX(Corp_value!$A$1:$EC$2998,MATCH(tbl_dmi_isin[[#This Row],[ISIN]],Corp_value!$B:$B,0),MATCH(U$2,Corp_value!$1:$1,0))))</f>
        <v/>
      </c>
      <c r="V77" s="134" t="str">
        <f>IF(tbl_dmi_isin[[#This Row],[Index]]&gt;$A$2,"",INDEX(美元债一级!$A$2:$BO$32,tbl_dmi_isin[[#This Row],[Index]]+1,MATCH(V$2,美元债一级!$2:$2,0)))</f>
        <v/>
      </c>
      <c r="W77" s="139" t="str">
        <f>IF(tbl_dmi_isin[[#This Row],[Index]]&gt;$A$2,"",INDEX(Corp_value!$A$1:$EC$2998,MATCH(tbl_dmi_isin[[#This Row],[ISIN]],Corp_value!$B:$B,0),MATCH(W$2,Corp_value!$1:$1,0)))</f>
        <v/>
      </c>
      <c r="X77" s="139" t="str">
        <f>IF(tbl_dmi_isin[[#This Row],[Index]]&gt;$A$2,"",INDEX(Corp_value!$A$1:$EC$2998,MATCH(tbl_dmi_isin[[#This Row],[ISIN]],Corp_value!$B:$B,0),MATCH(X$2,Corp_value!$1:$1,0)))</f>
        <v/>
      </c>
      <c r="Y77" s="142" t="str">
        <f>IF(tbl_dmi_isin[[#This Row],[Index]]&gt;$A$2,"",INDEX(Corp_value!$A$1:$EC$2998,MATCH(tbl_dmi_isin[[#This Row],[ISIN]],Corp_value!$B:$B,0),MATCH(Y$2,Corp_value!$1:$1,0)))</f>
        <v/>
      </c>
      <c r="Z77" s="142" t="str">
        <f>IF(tbl_dmi_isin[[#This Row],[Index]]&gt;$A$2,"",INDEX(Corp_value!$A$1:$EC$2998,MATCH(tbl_dmi_isin[[#This Row],[ISIN]],Corp_value!$B:$B,0),MATCH(Z$2,Corp_value!$1:$1,0)))</f>
        <v/>
      </c>
    </row>
    <row r="78" spans="1:28">
      <c r="A78" s="10">
        <v>75</v>
      </c>
      <c r="B78" s="78" t="str">
        <f>IF(tbl_dmi_isin[[#This Row],[Index]]&gt;$A$2,"",TEXT(INDEX(美元债一级!$A$2:$BO$32,tbl_dmi_isin[[#This Row],[Index]]+1,MATCH(B$2,美元债一级!$2:$2,0)),"yyyy/mm/dd"))</f>
        <v/>
      </c>
      <c r="C78" s="10" t="str">
        <f>IF(tbl_dmi_isin[[#This Row],[Index]]&gt;$A$2,"",INDEX(美元债一级!$A$2:$BO$32,tbl_dmi_isin[[#This Row],[Index]]+1,MATCH(C$2,美元债一级!$2:$2,0)))</f>
        <v/>
      </c>
      <c r="D78" s="10" t="str">
        <f>IF(tbl_dmi_isin[[#This Row],[Index]]&gt;$A$2,"",INDEX(美元债一级!$A$2:$BO$32,tbl_dmi_isin[[#This Row],[Index]]+1,MATCH(D$2,美元债一级!$2:$2,0)))</f>
        <v/>
      </c>
      <c r="E78" s="10" t="str">
        <f>TEXT(tbl_dmi_isin[[#This Row],[定价日]],"YYMMDD")&amp;tbl_dmi_isin[[#This Row],[ISIN]]</f>
        <v/>
      </c>
      <c r="F78" s="106"/>
      <c r="G78" s="19" t="str">
        <f>IF(tbl_dmi_isin[[#This Row],[Index]]&gt;$A$2,"",INDEX(Corp_value!$A$1:$EC$2998,MATCH(tbl_dmi_isin[[#This Row],[ISIN]],Corp_value!$B:$B,0),MATCH(G$2,Corp_value!$1:$1,0)))</f>
        <v/>
      </c>
      <c r="H78" s="20" t="str">
        <f>IF(tbl_dmi_isin[[#This Row],[Index]]&gt;$A$2,"",INDEX(Corp_value!$A$1:$EC$2998,MATCH(tbl_dmi_isin[[#This Row],[ISIN]],Corp_value!$B:$B,0),MATCH(H$2,Corp_value!$1:$1,0)))</f>
        <v/>
      </c>
      <c r="I78" s="20" t="str">
        <f>IF(tbl_dmi_isin[[#This Row],[Index]]&gt;$A$2,"",IF(INDEX(Corp_value!$A$1:$EC$2998,MATCH(tbl_dmi_isin[[#This Row],[ISIN]],Corp_value!$B:$B,0),MATCH(I$2,Corp_value!$1:$1,0))="--","",INDEX(Corp_value!$A$1:$EC$2998,MATCH(tbl_dmi_isin[[#This Row],[ISIN]],Corp_value!$B:$B,0),MATCH(I$2,Corp_value!$1:$1,0))))</f>
        <v/>
      </c>
      <c r="J78" s="19" t="str">
        <f>IF(tbl_dmi_isin[[#This Row],[Index]]&gt;$A$2,"",INDEX(Corp_value!$A$1:$EC$2998,MATCH(tbl_dmi_isin[[#This Row],[ISIN]],Corp_value!$B:$B,0),MATCH(J$2,Corp_value!$1:$1,0)))</f>
        <v/>
      </c>
      <c r="K78" s="19" t="str">
        <f>IF(tbl_dmi_isin[[#This Row],[Index]]&gt;$A$2,"",INDEX(Corp_value!$A$1:$EC$2998,MATCH(tbl_dmi_isin[[#This Row],[ISIN]],Corp_value!$B:$B,0),MATCH(K$2,Corp_value!$1:$1,0)))</f>
        <v/>
      </c>
      <c r="L78" s="19" t="str">
        <f>IF(tbl_dmi_isin[[#This Row],[Index]]&gt;$A$2,"",IF(INDEX(Corp_value!$A$1:$EC$2998,MATCH(tbl_dmi_isin[[#This Row],[ISIN]],Corp_value!$B:$B,0),MATCH(L$2,Corp_value!$1:$1,0))="--","",INDEX(Corp_value!$A$1:$EC$2998,MATCH(tbl_dmi_isin[[#This Row],[ISIN]],Corp_value!$B:$B,0),MATCH(L$2,Corp_value!$1:$1,0))))</f>
        <v/>
      </c>
      <c r="M78" s="122" t="str">
        <f>IF(tbl_dmi_isin[[#This Row],[Index]]&gt;$A$2,"",INDEX(Corp_value!$A$1:$EC$2998,MATCH(tbl_dmi_isin[[#This Row],[ISIN]],Corp_value!$B:$B,0),MATCH(M$2,Corp_value!$1:$1,0)))</f>
        <v/>
      </c>
      <c r="N78" s="122" t="str">
        <f>IF(tbl_dmi_isin[[#This Row],[Index]]&gt;$A$2,"",IF(INDEX(Corp_value!$A$1:$EC$2998,MATCH(tbl_dmi_isin[[#This Row],[ISIN]],Corp_value!$B:$B,0),MATCH(N$2,Corp_value!$1:$1,0))="--","",INDEX(Corp_value!$A$1:$EC$2998,MATCH(tbl_dmi_isin[[#This Row],[ISIN]],Corp_value!$B:$B,0),MATCH(N$2,Corp_value!$1:$1,0))))</f>
        <v/>
      </c>
      <c r="O78" s="122" t="str">
        <f>IF(tbl_dmi_isin[[#This Row],[Index]]&gt;$A$2,"",INDEX(Corp_value!$A$1:$EC$2998,MATCH(tbl_dmi_isin[[#This Row],[ISIN]],Corp_value!$B:$B,0),MATCH(O$2,Corp_value!$1:$1,0)))</f>
        <v/>
      </c>
      <c r="P78" s="136" t="str">
        <f>IF(tbl_dmi_isin[[#This Row],[Index]]&gt;$A$2,"",TEXT(INDEX(Corp_value!$A$1:$EC$2998,MATCH(tbl_dmi_isin[[#This Row],[ISIN]],Corp_value!$B:$B,0),MATCH(P$2,Corp_value!$1:$1,0)),"yyyy/mm/dd"))</f>
        <v/>
      </c>
      <c r="Q78" s="136" t="str">
        <f>IF(tbl_dmi_isin[[#This Row],[Index]]&gt;$A$2,"",INDEX(美元债一级!$A$2:$BO$32,tbl_dmi_isin[[#This Row],[Index]]+1,MATCH(Q$2,美元债一级!$2:$2,0)))</f>
        <v/>
      </c>
      <c r="R78" s="136" t="str">
        <f>IF(tbl_dmi_isin[[#This Row],[Index]]&gt;$A$2,"",IF(TEXT(INDEX(Corp_value!$A$1:$EC$2998,MATCH(tbl_dmi_isin[[#This Row],[ISIN]],Corp_value!$B:$B,0),MATCH(R$2,Corp_value!$1:$1,0)),"yyyy/mm/dd")="--","",TEXT(INDEX(Corp_value!$A$1:$EC$2998,MATCH(tbl_dmi_isin[[#This Row],[ISIN]],Corp_value!$B:$B,0),MATCH(R$2,Corp_value!$1:$1,0)),"yyyy/mm/dd")))</f>
        <v/>
      </c>
      <c r="S78" s="122" t="str">
        <f>IF(tbl_dmi_isin[[#This Row],[Index]]&gt;$A$2,"",INDEX(Corp_value!$A$1:$EC$2998,MATCH(tbl_dmi_isin[[#This Row],[ISIN]],Corp_value!$B:$B,0),MATCH(S$2,Corp_value!$1:$1,0)))</f>
        <v/>
      </c>
      <c r="T78" s="122" t="str">
        <f>IF(tbl_dmi_isin[[#This Row],[Index]]&gt;$A$2,"",INDEX(美元债一级!$A$2:$BO$32,tbl_dmi_isin[[#This Row],[Index]]+1,MATCH(T$2,美元债一级!$2:$2,0)))</f>
        <v/>
      </c>
      <c r="U78" s="122" t="str">
        <f>IF(tbl_dmi_isin[[#This Row],[Index]]&gt;$A$2,"",IF(INDEX(Corp_value!$A$1:$EC$2998,MATCH(tbl_dmi_isin[[#This Row],[ISIN]],Corp_value!$B:$B,0),MATCH(U$2,Corp_value!$1:$1,0))="--","",INDEX(Corp_value!$A$1:$EC$2998,MATCH(tbl_dmi_isin[[#This Row],[ISIN]],Corp_value!$B:$B,0),MATCH(U$2,Corp_value!$1:$1,0))))</f>
        <v/>
      </c>
      <c r="V78" s="134" t="str">
        <f>IF(tbl_dmi_isin[[#This Row],[Index]]&gt;$A$2,"",INDEX(美元债一级!$A$2:$BO$32,tbl_dmi_isin[[#This Row],[Index]]+1,MATCH(V$2,美元债一级!$2:$2,0)))</f>
        <v/>
      </c>
      <c r="W78" s="139" t="str">
        <f>IF(tbl_dmi_isin[[#This Row],[Index]]&gt;$A$2,"",INDEX(Corp_value!$A$1:$EC$2998,MATCH(tbl_dmi_isin[[#This Row],[ISIN]],Corp_value!$B:$B,0),MATCH(W$2,Corp_value!$1:$1,0)))</f>
        <v/>
      </c>
      <c r="X78" s="139" t="str">
        <f>IF(tbl_dmi_isin[[#This Row],[Index]]&gt;$A$2,"",INDEX(Corp_value!$A$1:$EC$2998,MATCH(tbl_dmi_isin[[#This Row],[ISIN]],Corp_value!$B:$B,0),MATCH(X$2,Corp_value!$1:$1,0)))</f>
        <v/>
      </c>
      <c r="Y78" s="142" t="str">
        <f>IF(tbl_dmi_isin[[#This Row],[Index]]&gt;$A$2,"",INDEX(Corp_value!$A$1:$EC$2998,MATCH(tbl_dmi_isin[[#This Row],[ISIN]],Corp_value!$B:$B,0),MATCH(Y$2,Corp_value!$1:$1,0)))</f>
        <v/>
      </c>
      <c r="Z78" s="142" t="str">
        <f>IF(tbl_dmi_isin[[#This Row],[Index]]&gt;$A$2,"",INDEX(Corp_value!$A$1:$EC$2998,MATCH(tbl_dmi_isin[[#This Row],[ISIN]],Corp_value!$B:$B,0),MATCH(Z$2,Corp_value!$1:$1,0)))</f>
        <v/>
      </c>
    </row>
    <row r="79" spans="1:28">
      <c r="A79" s="10">
        <v>76</v>
      </c>
      <c r="B79" s="78" t="str">
        <f>IF(tbl_dmi_isin[[#This Row],[Index]]&gt;$A$2,"",TEXT(INDEX(美元债一级!$A$2:$BO$32,tbl_dmi_isin[[#This Row],[Index]]+1,MATCH(B$2,美元债一级!$2:$2,0)),"yyyy/mm/dd"))</f>
        <v/>
      </c>
      <c r="C79" s="10" t="str">
        <f>IF(tbl_dmi_isin[[#This Row],[Index]]&gt;$A$2,"",INDEX(美元债一级!$A$2:$BO$32,tbl_dmi_isin[[#This Row],[Index]]+1,MATCH(C$2,美元债一级!$2:$2,0)))</f>
        <v/>
      </c>
      <c r="D79" s="10" t="str">
        <f>IF(tbl_dmi_isin[[#This Row],[Index]]&gt;$A$2,"",INDEX(美元债一级!$A$2:$BO$32,tbl_dmi_isin[[#This Row],[Index]]+1,MATCH(D$2,美元债一级!$2:$2,0)))</f>
        <v/>
      </c>
      <c r="E79" s="10" t="str">
        <f>TEXT(tbl_dmi_isin[[#This Row],[定价日]],"YYMMDD")&amp;tbl_dmi_isin[[#This Row],[ISIN]]</f>
        <v/>
      </c>
      <c r="F79" s="106"/>
      <c r="G79" s="19" t="str">
        <f>IF(tbl_dmi_isin[[#This Row],[Index]]&gt;$A$2,"",INDEX(Corp_value!$A$1:$EC$2998,MATCH(tbl_dmi_isin[[#This Row],[ISIN]],Corp_value!$B:$B,0),MATCH(G$2,Corp_value!$1:$1,0)))</f>
        <v/>
      </c>
      <c r="H79" s="20" t="str">
        <f>IF(tbl_dmi_isin[[#This Row],[Index]]&gt;$A$2,"",INDEX(Corp_value!$A$1:$EC$2998,MATCH(tbl_dmi_isin[[#This Row],[ISIN]],Corp_value!$B:$B,0),MATCH(H$2,Corp_value!$1:$1,0)))</f>
        <v/>
      </c>
      <c r="I79" s="20" t="str">
        <f>IF(tbl_dmi_isin[[#This Row],[Index]]&gt;$A$2,"",IF(INDEX(Corp_value!$A$1:$EC$2998,MATCH(tbl_dmi_isin[[#This Row],[ISIN]],Corp_value!$B:$B,0),MATCH(I$2,Corp_value!$1:$1,0))="--","",INDEX(Corp_value!$A$1:$EC$2998,MATCH(tbl_dmi_isin[[#This Row],[ISIN]],Corp_value!$B:$B,0),MATCH(I$2,Corp_value!$1:$1,0))))</f>
        <v/>
      </c>
      <c r="J79" s="19" t="str">
        <f>IF(tbl_dmi_isin[[#This Row],[Index]]&gt;$A$2,"",INDEX(Corp_value!$A$1:$EC$2998,MATCH(tbl_dmi_isin[[#This Row],[ISIN]],Corp_value!$B:$B,0),MATCH(J$2,Corp_value!$1:$1,0)))</f>
        <v/>
      </c>
      <c r="K79" s="19" t="str">
        <f>IF(tbl_dmi_isin[[#This Row],[Index]]&gt;$A$2,"",INDEX(Corp_value!$A$1:$EC$2998,MATCH(tbl_dmi_isin[[#This Row],[ISIN]],Corp_value!$B:$B,0),MATCH(K$2,Corp_value!$1:$1,0)))</f>
        <v/>
      </c>
      <c r="L79" s="19" t="str">
        <f>IF(tbl_dmi_isin[[#This Row],[Index]]&gt;$A$2,"",IF(INDEX(Corp_value!$A$1:$EC$2998,MATCH(tbl_dmi_isin[[#This Row],[ISIN]],Corp_value!$B:$B,0),MATCH(L$2,Corp_value!$1:$1,0))="--","",INDEX(Corp_value!$A$1:$EC$2998,MATCH(tbl_dmi_isin[[#This Row],[ISIN]],Corp_value!$B:$B,0),MATCH(L$2,Corp_value!$1:$1,0))))</f>
        <v/>
      </c>
      <c r="M79" s="122" t="str">
        <f>IF(tbl_dmi_isin[[#This Row],[Index]]&gt;$A$2,"",INDEX(Corp_value!$A$1:$EC$2998,MATCH(tbl_dmi_isin[[#This Row],[ISIN]],Corp_value!$B:$B,0),MATCH(M$2,Corp_value!$1:$1,0)))</f>
        <v/>
      </c>
      <c r="N79" s="122" t="str">
        <f>IF(tbl_dmi_isin[[#This Row],[Index]]&gt;$A$2,"",IF(INDEX(Corp_value!$A$1:$EC$2998,MATCH(tbl_dmi_isin[[#This Row],[ISIN]],Corp_value!$B:$B,0),MATCH(N$2,Corp_value!$1:$1,0))="--","",INDEX(Corp_value!$A$1:$EC$2998,MATCH(tbl_dmi_isin[[#This Row],[ISIN]],Corp_value!$B:$B,0),MATCH(N$2,Corp_value!$1:$1,0))))</f>
        <v/>
      </c>
      <c r="O79" s="122" t="str">
        <f>IF(tbl_dmi_isin[[#This Row],[Index]]&gt;$A$2,"",INDEX(Corp_value!$A$1:$EC$2998,MATCH(tbl_dmi_isin[[#This Row],[ISIN]],Corp_value!$B:$B,0),MATCH(O$2,Corp_value!$1:$1,0)))</f>
        <v/>
      </c>
      <c r="P79" s="136" t="str">
        <f>IF(tbl_dmi_isin[[#This Row],[Index]]&gt;$A$2,"",TEXT(INDEX(Corp_value!$A$1:$EC$2998,MATCH(tbl_dmi_isin[[#This Row],[ISIN]],Corp_value!$B:$B,0),MATCH(P$2,Corp_value!$1:$1,0)),"yyyy/mm/dd"))</f>
        <v/>
      </c>
      <c r="Q79" s="136" t="str">
        <f>IF(tbl_dmi_isin[[#This Row],[Index]]&gt;$A$2,"",INDEX(美元债一级!$A$2:$BO$32,tbl_dmi_isin[[#This Row],[Index]]+1,MATCH(Q$2,美元债一级!$2:$2,0)))</f>
        <v/>
      </c>
      <c r="R79" s="136" t="str">
        <f>IF(tbl_dmi_isin[[#This Row],[Index]]&gt;$A$2,"",IF(TEXT(INDEX(Corp_value!$A$1:$EC$2998,MATCH(tbl_dmi_isin[[#This Row],[ISIN]],Corp_value!$B:$B,0),MATCH(R$2,Corp_value!$1:$1,0)),"yyyy/mm/dd")="--","",TEXT(INDEX(Corp_value!$A$1:$EC$2998,MATCH(tbl_dmi_isin[[#This Row],[ISIN]],Corp_value!$B:$B,0),MATCH(R$2,Corp_value!$1:$1,0)),"yyyy/mm/dd")))</f>
        <v/>
      </c>
      <c r="S79" s="122" t="str">
        <f>IF(tbl_dmi_isin[[#This Row],[Index]]&gt;$A$2,"",INDEX(Corp_value!$A$1:$EC$2998,MATCH(tbl_dmi_isin[[#This Row],[ISIN]],Corp_value!$B:$B,0),MATCH(S$2,Corp_value!$1:$1,0)))</f>
        <v/>
      </c>
      <c r="T79" s="122" t="str">
        <f>IF(tbl_dmi_isin[[#This Row],[Index]]&gt;$A$2,"",INDEX(美元债一级!$A$2:$BO$32,tbl_dmi_isin[[#This Row],[Index]]+1,MATCH(T$2,美元债一级!$2:$2,0)))</f>
        <v/>
      </c>
      <c r="U79" s="122" t="str">
        <f>IF(tbl_dmi_isin[[#This Row],[Index]]&gt;$A$2,"",IF(INDEX(Corp_value!$A$1:$EC$2998,MATCH(tbl_dmi_isin[[#This Row],[ISIN]],Corp_value!$B:$B,0),MATCH(U$2,Corp_value!$1:$1,0))="--","",INDEX(Corp_value!$A$1:$EC$2998,MATCH(tbl_dmi_isin[[#This Row],[ISIN]],Corp_value!$B:$B,0),MATCH(U$2,Corp_value!$1:$1,0))))</f>
        <v/>
      </c>
      <c r="V79" s="134" t="str">
        <f>IF(tbl_dmi_isin[[#This Row],[Index]]&gt;$A$2,"",INDEX(美元债一级!$A$2:$BO$32,tbl_dmi_isin[[#This Row],[Index]]+1,MATCH(V$2,美元债一级!$2:$2,0)))</f>
        <v/>
      </c>
      <c r="W79" s="139" t="str">
        <f>IF(tbl_dmi_isin[[#This Row],[Index]]&gt;$A$2,"",INDEX(Corp_value!$A$1:$EC$2998,MATCH(tbl_dmi_isin[[#This Row],[ISIN]],Corp_value!$B:$B,0),MATCH(W$2,Corp_value!$1:$1,0)))</f>
        <v/>
      </c>
      <c r="X79" s="139" t="str">
        <f>IF(tbl_dmi_isin[[#This Row],[Index]]&gt;$A$2,"",INDEX(Corp_value!$A$1:$EC$2998,MATCH(tbl_dmi_isin[[#This Row],[ISIN]],Corp_value!$B:$B,0),MATCH(X$2,Corp_value!$1:$1,0)))</f>
        <v/>
      </c>
      <c r="Y79" s="142" t="str">
        <f>IF(tbl_dmi_isin[[#This Row],[Index]]&gt;$A$2,"",INDEX(Corp_value!$A$1:$EC$2998,MATCH(tbl_dmi_isin[[#This Row],[ISIN]],Corp_value!$B:$B,0),MATCH(Y$2,Corp_value!$1:$1,0)))</f>
        <v/>
      </c>
      <c r="Z79" s="142" t="str">
        <f>IF(tbl_dmi_isin[[#This Row],[Index]]&gt;$A$2,"",INDEX(Corp_value!$A$1:$EC$2998,MATCH(tbl_dmi_isin[[#This Row],[ISIN]],Corp_value!$B:$B,0),MATCH(Z$2,Corp_value!$1:$1,0)))</f>
        <v/>
      </c>
    </row>
    <row r="80" spans="1:28">
      <c r="A80" s="10">
        <v>77</v>
      </c>
      <c r="B80" s="78" t="str">
        <f>IF(tbl_dmi_isin[[#This Row],[Index]]&gt;$A$2,"",TEXT(INDEX(美元债一级!$A$2:$BO$32,tbl_dmi_isin[[#This Row],[Index]]+1,MATCH(B$2,美元债一级!$2:$2,0)),"yyyy/mm/dd"))</f>
        <v/>
      </c>
      <c r="C80" s="10" t="str">
        <f>IF(tbl_dmi_isin[[#This Row],[Index]]&gt;$A$2,"",INDEX(美元债一级!$A$2:$BO$32,tbl_dmi_isin[[#This Row],[Index]]+1,MATCH(C$2,美元债一级!$2:$2,0)))</f>
        <v/>
      </c>
      <c r="D80" s="10" t="str">
        <f>IF(tbl_dmi_isin[[#This Row],[Index]]&gt;$A$2,"",INDEX(美元债一级!$A$2:$BO$32,tbl_dmi_isin[[#This Row],[Index]]+1,MATCH(D$2,美元债一级!$2:$2,0)))</f>
        <v/>
      </c>
      <c r="E80" s="10" t="str">
        <f>TEXT(tbl_dmi_isin[[#This Row],[定价日]],"YYMMDD")&amp;tbl_dmi_isin[[#This Row],[ISIN]]</f>
        <v/>
      </c>
      <c r="F80" s="106"/>
      <c r="G80" s="19" t="str">
        <f>IF(tbl_dmi_isin[[#This Row],[Index]]&gt;$A$2,"",INDEX(Corp_value!$A$1:$EC$2998,MATCH(tbl_dmi_isin[[#This Row],[ISIN]],Corp_value!$B:$B,0),MATCH(G$2,Corp_value!$1:$1,0)))</f>
        <v/>
      </c>
      <c r="H80" s="20" t="str">
        <f>IF(tbl_dmi_isin[[#This Row],[Index]]&gt;$A$2,"",INDEX(Corp_value!$A$1:$EC$2998,MATCH(tbl_dmi_isin[[#This Row],[ISIN]],Corp_value!$B:$B,0),MATCH(H$2,Corp_value!$1:$1,0)))</f>
        <v/>
      </c>
      <c r="I80" s="20" t="str">
        <f>IF(tbl_dmi_isin[[#This Row],[Index]]&gt;$A$2,"",IF(INDEX(Corp_value!$A$1:$EC$2998,MATCH(tbl_dmi_isin[[#This Row],[ISIN]],Corp_value!$B:$B,0),MATCH(I$2,Corp_value!$1:$1,0))="--","",INDEX(Corp_value!$A$1:$EC$2998,MATCH(tbl_dmi_isin[[#This Row],[ISIN]],Corp_value!$B:$B,0),MATCH(I$2,Corp_value!$1:$1,0))))</f>
        <v/>
      </c>
      <c r="J80" s="19" t="str">
        <f>IF(tbl_dmi_isin[[#This Row],[Index]]&gt;$A$2,"",INDEX(Corp_value!$A$1:$EC$2998,MATCH(tbl_dmi_isin[[#This Row],[ISIN]],Corp_value!$B:$B,0),MATCH(J$2,Corp_value!$1:$1,0)))</f>
        <v/>
      </c>
      <c r="K80" s="19" t="str">
        <f>IF(tbl_dmi_isin[[#This Row],[Index]]&gt;$A$2,"",INDEX(Corp_value!$A$1:$EC$2998,MATCH(tbl_dmi_isin[[#This Row],[ISIN]],Corp_value!$B:$B,0),MATCH(K$2,Corp_value!$1:$1,0)))</f>
        <v/>
      </c>
      <c r="L80" s="19" t="str">
        <f>IF(tbl_dmi_isin[[#This Row],[Index]]&gt;$A$2,"",IF(INDEX(Corp_value!$A$1:$EC$2998,MATCH(tbl_dmi_isin[[#This Row],[ISIN]],Corp_value!$B:$B,0),MATCH(L$2,Corp_value!$1:$1,0))="--","",INDEX(Corp_value!$A$1:$EC$2998,MATCH(tbl_dmi_isin[[#This Row],[ISIN]],Corp_value!$B:$B,0),MATCH(L$2,Corp_value!$1:$1,0))))</f>
        <v/>
      </c>
      <c r="M80" s="122" t="str">
        <f>IF(tbl_dmi_isin[[#This Row],[Index]]&gt;$A$2,"",INDEX(Corp_value!$A$1:$EC$2998,MATCH(tbl_dmi_isin[[#This Row],[ISIN]],Corp_value!$B:$B,0),MATCH(M$2,Corp_value!$1:$1,0)))</f>
        <v/>
      </c>
      <c r="N80" s="122" t="str">
        <f>IF(tbl_dmi_isin[[#This Row],[Index]]&gt;$A$2,"",IF(INDEX(Corp_value!$A$1:$EC$2998,MATCH(tbl_dmi_isin[[#This Row],[ISIN]],Corp_value!$B:$B,0),MATCH(N$2,Corp_value!$1:$1,0))="--","",INDEX(Corp_value!$A$1:$EC$2998,MATCH(tbl_dmi_isin[[#This Row],[ISIN]],Corp_value!$B:$B,0),MATCH(N$2,Corp_value!$1:$1,0))))</f>
        <v/>
      </c>
      <c r="O80" s="122" t="str">
        <f>IF(tbl_dmi_isin[[#This Row],[Index]]&gt;$A$2,"",INDEX(Corp_value!$A$1:$EC$2998,MATCH(tbl_dmi_isin[[#This Row],[ISIN]],Corp_value!$B:$B,0),MATCH(O$2,Corp_value!$1:$1,0)))</f>
        <v/>
      </c>
      <c r="P80" s="136" t="str">
        <f>IF(tbl_dmi_isin[[#This Row],[Index]]&gt;$A$2,"",TEXT(INDEX(Corp_value!$A$1:$EC$2998,MATCH(tbl_dmi_isin[[#This Row],[ISIN]],Corp_value!$B:$B,0),MATCH(P$2,Corp_value!$1:$1,0)),"yyyy/mm/dd"))</f>
        <v/>
      </c>
      <c r="Q80" s="136" t="str">
        <f>IF(tbl_dmi_isin[[#This Row],[Index]]&gt;$A$2,"",INDEX(美元债一级!$A$2:$BO$32,tbl_dmi_isin[[#This Row],[Index]]+1,MATCH(Q$2,美元债一级!$2:$2,0)))</f>
        <v/>
      </c>
      <c r="R80" s="136" t="str">
        <f>IF(tbl_dmi_isin[[#This Row],[Index]]&gt;$A$2,"",IF(TEXT(INDEX(Corp_value!$A$1:$EC$2998,MATCH(tbl_dmi_isin[[#This Row],[ISIN]],Corp_value!$B:$B,0),MATCH(R$2,Corp_value!$1:$1,0)),"yyyy/mm/dd")="--","",TEXT(INDEX(Corp_value!$A$1:$EC$2998,MATCH(tbl_dmi_isin[[#This Row],[ISIN]],Corp_value!$B:$B,0),MATCH(R$2,Corp_value!$1:$1,0)),"yyyy/mm/dd")))</f>
        <v/>
      </c>
      <c r="S80" s="122" t="str">
        <f>IF(tbl_dmi_isin[[#This Row],[Index]]&gt;$A$2,"",INDEX(Corp_value!$A$1:$EC$2998,MATCH(tbl_dmi_isin[[#This Row],[ISIN]],Corp_value!$B:$B,0),MATCH(S$2,Corp_value!$1:$1,0)))</f>
        <v/>
      </c>
      <c r="T80" s="122" t="str">
        <f>IF(tbl_dmi_isin[[#This Row],[Index]]&gt;$A$2,"",INDEX(美元债一级!$A$2:$BO$32,tbl_dmi_isin[[#This Row],[Index]]+1,MATCH(T$2,美元债一级!$2:$2,0)))</f>
        <v/>
      </c>
      <c r="U80" s="122" t="str">
        <f>IF(tbl_dmi_isin[[#This Row],[Index]]&gt;$A$2,"",IF(INDEX(Corp_value!$A$1:$EC$2998,MATCH(tbl_dmi_isin[[#This Row],[ISIN]],Corp_value!$B:$B,0),MATCH(U$2,Corp_value!$1:$1,0))="--","",INDEX(Corp_value!$A$1:$EC$2998,MATCH(tbl_dmi_isin[[#This Row],[ISIN]],Corp_value!$B:$B,0),MATCH(U$2,Corp_value!$1:$1,0))))</f>
        <v/>
      </c>
      <c r="V80" s="134" t="str">
        <f>IF(tbl_dmi_isin[[#This Row],[Index]]&gt;$A$2,"",INDEX(美元债一级!$A$2:$BO$32,tbl_dmi_isin[[#This Row],[Index]]+1,MATCH(V$2,美元债一级!$2:$2,0)))</f>
        <v/>
      </c>
      <c r="W80" s="139" t="str">
        <f>IF(tbl_dmi_isin[[#This Row],[Index]]&gt;$A$2,"",INDEX(Corp_value!$A$1:$EC$2998,MATCH(tbl_dmi_isin[[#This Row],[ISIN]],Corp_value!$B:$B,0),MATCH(W$2,Corp_value!$1:$1,0)))</f>
        <v/>
      </c>
      <c r="X80" s="139" t="str">
        <f>IF(tbl_dmi_isin[[#This Row],[Index]]&gt;$A$2,"",INDEX(Corp_value!$A$1:$EC$2998,MATCH(tbl_dmi_isin[[#This Row],[ISIN]],Corp_value!$B:$B,0),MATCH(X$2,Corp_value!$1:$1,0)))</f>
        <v/>
      </c>
      <c r="Y80" s="142" t="str">
        <f>IF(tbl_dmi_isin[[#This Row],[Index]]&gt;$A$2,"",INDEX(Corp_value!$A$1:$EC$2998,MATCH(tbl_dmi_isin[[#This Row],[ISIN]],Corp_value!$B:$B,0),MATCH(Y$2,Corp_value!$1:$1,0)))</f>
        <v/>
      </c>
      <c r="Z80" s="142" t="str">
        <f>IF(tbl_dmi_isin[[#This Row],[Index]]&gt;$A$2,"",INDEX(Corp_value!$A$1:$EC$2998,MATCH(tbl_dmi_isin[[#This Row],[ISIN]],Corp_value!$B:$B,0),MATCH(Z$2,Corp_value!$1:$1,0)))</f>
        <v/>
      </c>
    </row>
    <row r="81" spans="1:26">
      <c r="A81" s="10">
        <v>78</v>
      </c>
      <c r="B81" s="78" t="str">
        <f>IF(tbl_dmi_isin[[#This Row],[Index]]&gt;$A$2,"",TEXT(INDEX(美元债一级!$A$2:$BO$32,tbl_dmi_isin[[#This Row],[Index]]+1,MATCH(B$2,美元债一级!$2:$2,0)),"yyyy/mm/dd"))</f>
        <v/>
      </c>
      <c r="C81" s="10" t="str">
        <f>IF(tbl_dmi_isin[[#This Row],[Index]]&gt;$A$2,"",INDEX(美元债一级!$A$2:$BO$32,tbl_dmi_isin[[#This Row],[Index]]+1,MATCH(C$2,美元债一级!$2:$2,0)))</f>
        <v/>
      </c>
      <c r="D81" s="10" t="str">
        <f>IF(tbl_dmi_isin[[#This Row],[Index]]&gt;$A$2,"",INDEX(美元债一级!$A$2:$BO$32,tbl_dmi_isin[[#This Row],[Index]]+1,MATCH(D$2,美元债一级!$2:$2,0)))</f>
        <v/>
      </c>
      <c r="E81" s="10" t="str">
        <f>TEXT(tbl_dmi_isin[[#This Row],[定价日]],"YYMMDD")&amp;tbl_dmi_isin[[#This Row],[ISIN]]</f>
        <v/>
      </c>
      <c r="F81" s="106"/>
      <c r="G81" s="19" t="str">
        <f>IF(tbl_dmi_isin[[#This Row],[Index]]&gt;$A$2,"",INDEX(Corp_value!$A$1:$EC$2998,MATCH(tbl_dmi_isin[[#This Row],[ISIN]],Corp_value!$B:$B,0),MATCH(G$2,Corp_value!$1:$1,0)))</f>
        <v/>
      </c>
      <c r="H81" s="20" t="str">
        <f>IF(tbl_dmi_isin[[#This Row],[Index]]&gt;$A$2,"",INDEX(Corp_value!$A$1:$EC$2998,MATCH(tbl_dmi_isin[[#This Row],[ISIN]],Corp_value!$B:$B,0),MATCH(H$2,Corp_value!$1:$1,0)))</f>
        <v/>
      </c>
      <c r="I81" s="20" t="str">
        <f>IF(tbl_dmi_isin[[#This Row],[Index]]&gt;$A$2,"",IF(INDEX(Corp_value!$A$1:$EC$2998,MATCH(tbl_dmi_isin[[#This Row],[ISIN]],Corp_value!$B:$B,0),MATCH(I$2,Corp_value!$1:$1,0))="--","",INDEX(Corp_value!$A$1:$EC$2998,MATCH(tbl_dmi_isin[[#This Row],[ISIN]],Corp_value!$B:$B,0),MATCH(I$2,Corp_value!$1:$1,0))))</f>
        <v/>
      </c>
      <c r="J81" s="19" t="str">
        <f>IF(tbl_dmi_isin[[#This Row],[Index]]&gt;$A$2,"",INDEX(Corp_value!$A$1:$EC$2998,MATCH(tbl_dmi_isin[[#This Row],[ISIN]],Corp_value!$B:$B,0),MATCH(J$2,Corp_value!$1:$1,0)))</f>
        <v/>
      </c>
      <c r="K81" s="19" t="str">
        <f>IF(tbl_dmi_isin[[#This Row],[Index]]&gt;$A$2,"",INDEX(Corp_value!$A$1:$EC$2998,MATCH(tbl_dmi_isin[[#This Row],[ISIN]],Corp_value!$B:$B,0),MATCH(K$2,Corp_value!$1:$1,0)))</f>
        <v/>
      </c>
      <c r="L81" s="19" t="str">
        <f>IF(tbl_dmi_isin[[#This Row],[Index]]&gt;$A$2,"",IF(INDEX(Corp_value!$A$1:$EC$2998,MATCH(tbl_dmi_isin[[#This Row],[ISIN]],Corp_value!$B:$B,0),MATCH(L$2,Corp_value!$1:$1,0))="--","",INDEX(Corp_value!$A$1:$EC$2998,MATCH(tbl_dmi_isin[[#This Row],[ISIN]],Corp_value!$B:$B,0),MATCH(L$2,Corp_value!$1:$1,0))))</f>
        <v/>
      </c>
      <c r="M81" s="122" t="str">
        <f>IF(tbl_dmi_isin[[#This Row],[Index]]&gt;$A$2,"",INDEX(Corp_value!$A$1:$EC$2998,MATCH(tbl_dmi_isin[[#This Row],[ISIN]],Corp_value!$B:$B,0),MATCH(M$2,Corp_value!$1:$1,0)))</f>
        <v/>
      </c>
      <c r="N81" s="122" t="str">
        <f>IF(tbl_dmi_isin[[#This Row],[Index]]&gt;$A$2,"",IF(INDEX(Corp_value!$A$1:$EC$2998,MATCH(tbl_dmi_isin[[#This Row],[ISIN]],Corp_value!$B:$B,0),MATCH(N$2,Corp_value!$1:$1,0))="--","",INDEX(Corp_value!$A$1:$EC$2998,MATCH(tbl_dmi_isin[[#This Row],[ISIN]],Corp_value!$B:$B,0),MATCH(N$2,Corp_value!$1:$1,0))))</f>
        <v/>
      </c>
      <c r="O81" s="122" t="str">
        <f>IF(tbl_dmi_isin[[#This Row],[Index]]&gt;$A$2,"",INDEX(Corp_value!$A$1:$EC$2998,MATCH(tbl_dmi_isin[[#This Row],[ISIN]],Corp_value!$B:$B,0),MATCH(O$2,Corp_value!$1:$1,0)))</f>
        <v/>
      </c>
      <c r="P81" s="136" t="str">
        <f>IF(tbl_dmi_isin[[#This Row],[Index]]&gt;$A$2,"",TEXT(INDEX(Corp_value!$A$1:$EC$2998,MATCH(tbl_dmi_isin[[#This Row],[ISIN]],Corp_value!$B:$B,0),MATCH(P$2,Corp_value!$1:$1,0)),"yyyy/mm/dd"))</f>
        <v/>
      </c>
      <c r="Q81" s="136" t="str">
        <f>IF(tbl_dmi_isin[[#This Row],[Index]]&gt;$A$2,"",INDEX(美元债一级!$A$2:$BO$32,tbl_dmi_isin[[#This Row],[Index]]+1,MATCH(Q$2,美元债一级!$2:$2,0)))</f>
        <v/>
      </c>
      <c r="R81" s="136" t="str">
        <f>IF(tbl_dmi_isin[[#This Row],[Index]]&gt;$A$2,"",IF(TEXT(INDEX(Corp_value!$A$1:$EC$2998,MATCH(tbl_dmi_isin[[#This Row],[ISIN]],Corp_value!$B:$B,0),MATCH(R$2,Corp_value!$1:$1,0)),"yyyy/mm/dd")="--","",TEXT(INDEX(Corp_value!$A$1:$EC$2998,MATCH(tbl_dmi_isin[[#This Row],[ISIN]],Corp_value!$B:$B,0),MATCH(R$2,Corp_value!$1:$1,0)),"yyyy/mm/dd")))</f>
        <v/>
      </c>
      <c r="S81" s="122" t="str">
        <f>IF(tbl_dmi_isin[[#This Row],[Index]]&gt;$A$2,"",INDEX(Corp_value!$A$1:$EC$2998,MATCH(tbl_dmi_isin[[#This Row],[ISIN]],Corp_value!$B:$B,0),MATCH(S$2,Corp_value!$1:$1,0)))</f>
        <v/>
      </c>
      <c r="T81" s="122" t="str">
        <f>IF(tbl_dmi_isin[[#This Row],[Index]]&gt;$A$2,"",INDEX(美元债一级!$A$2:$BO$32,tbl_dmi_isin[[#This Row],[Index]]+1,MATCH(T$2,美元债一级!$2:$2,0)))</f>
        <v/>
      </c>
      <c r="U81" s="122" t="str">
        <f>IF(tbl_dmi_isin[[#This Row],[Index]]&gt;$A$2,"",IF(INDEX(Corp_value!$A$1:$EC$2998,MATCH(tbl_dmi_isin[[#This Row],[ISIN]],Corp_value!$B:$B,0),MATCH(U$2,Corp_value!$1:$1,0))="--","",INDEX(Corp_value!$A$1:$EC$2998,MATCH(tbl_dmi_isin[[#This Row],[ISIN]],Corp_value!$B:$B,0),MATCH(U$2,Corp_value!$1:$1,0))))</f>
        <v/>
      </c>
      <c r="V81" s="134" t="str">
        <f>IF(tbl_dmi_isin[[#This Row],[Index]]&gt;$A$2,"",INDEX(美元债一级!$A$2:$BO$32,tbl_dmi_isin[[#This Row],[Index]]+1,MATCH(V$2,美元债一级!$2:$2,0)))</f>
        <v/>
      </c>
      <c r="W81" s="139" t="str">
        <f>IF(tbl_dmi_isin[[#This Row],[Index]]&gt;$A$2,"",INDEX(Corp_value!$A$1:$EC$2998,MATCH(tbl_dmi_isin[[#This Row],[ISIN]],Corp_value!$B:$B,0),MATCH(W$2,Corp_value!$1:$1,0)))</f>
        <v/>
      </c>
      <c r="X81" s="139" t="str">
        <f>IF(tbl_dmi_isin[[#This Row],[Index]]&gt;$A$2,"",INDEX(Corp_value!$A$1:$EC$2998,MATCH(tbl_dmi_isin[[#This Row],[ISIN]],Corp_value!$B:$B,0),MATCH(X$2,Corp_value!$1:$1,0)))</f>
        <v/>
      </c>
      <c r="Y81" s="142" t="str">
        <f>IF(tbl_dmi_isin[[#This Row],[Index]]&gt;$A$2,"",INDEX(Corp_value!$A$1:$EC$2998,MATCH(tbl_dmi_isin[[#This Row],[ISIN]],Corp_value!$B:$B,0),MATCH(Y$2,Corp_value!$1:$1,0)))</f>
        <v/>
      </c>
      <c r="Z81" s="142" t="str">
        <f>IF(tbl_dmi_isin[[#This Row],[Index]]&gt;$A$2,"",INDEX(Corp_value!$A$1:$EC$2998,MATCH(tbl_dmi_isin[[#This Row],[ISIN]],Corp_value!$B:$B,0),MATCH(Z$2,Corp_value!$1:$1,0)))</f>
        <v/>
      </c>
    </row>
    <row r="82" spans="1:26">
      <c r="A82" s="10">
        <v>79</v>
      </c>
      <c r="B82" s="78" t="str">
        <f>IF(tbl_dmi_isin[[#This Row],[Index]]&gt;$A$2,"",TEXT(INDEX(美元债一级!$A$2:$BO$32,tbl_dmi_isin[[#This Row],[Index]]+1,MATCH(B$2,美元债一级!$2:$2,0)),"yyyy/mm/dd"))</f>
        <v/>
      </c>
      <c r="C82" s="10" t="str">
        <f>IF(tbl_dmi_isin[[#This Row],[Index]]&gt;$A$2,"",INDEX(美元债一级!$A$2:$BO$32,tbl_dmi_isin[[#This Row],[Index]]+1,MATCH(C$2,美元债一级!$2:$2,0)))</f>
        <v/>
      </c>
      <c r="D82" s="10" t="str">
        <f>IF(tbl_dmi_isin[[#This Row],[Index]]&gt;$A$2,"",INDEX(美元债一级!$A$2:$BO$32,tbl_dmi_isin[[#This Row],[Index]]+1,MATCH(D$2,美元债一级!$2:$2,0)))</f>
        <v/>
      </c>
      <c r="E82" s="10" t="str">
        <f>TEXT(tbl_dmi_isin[[#This Row],[定价日]],"YYMMDD")&amp;tbl_dmi_isin[[#This Row],[ISIN]]</f>
        <v/>
      </c>
      <c r="F82" s="106"/>
      <c r="G82" s="19" t="str">
        <f>IF(tbl_dmi_isin[[#This Row],[Index]]&gt;$A$2,"",INDEX(Corp_value!$A$1:$EC$2998,MATCH(tbl_dmi_isin[[#This Row],[ISIN]],Corp_value!$B:$B,0),MATCH(G$2,Corp_value!$1:$1,0)))</f>
        <v/>
      </c>
      <c r="H82" s="20" t="str">
        <f>IF(tbl_dmi_isin[[#This Row],[Index]]&gt;$A$2,"",INDEX(Corp_value!$A$1:$EC$2998,MATCH(tbl_dmi_isin[[#This Row],[ISIN]],Corp_value!$B:$B,0),MATCH(H$2,Corp_value!$1:$1,0)))</f>
        <v/>
      </c>
      <c r="I82" s="20" t="str">
        <f>IF(tbl_dmi_isin[[#This Row],[Index]]&gt;$A$2,"",IF(INDEX(Corp_value!$A$1:$EC$2998,MATCH(tbl_dmi_isin[[#This Row],[ISIN]],Corp_value!$B:$B,0),MATCH(I$2,Corp_value!$1:$1,0))="--","",INDEX(Corp_value!$A$1:$EC$2998,MATCH(tbl_dmi_isin[[#This Row],[ISIN]],Corp_value!$B:$B,0),MATCH(I$2,Corp_value!$1:$1,0))))</f>
        <v/>
      </c>
      <c r="J82" s="19" t="str">
        <f>IF(tbl_dmi_isin[[#This Row],[Index]]&gt;$A$2,"",INDEX(Corp_value!$A$1:$EC$2998,MATCH(tbl_dmi_isin[[#This Row],[ISIN]],Corp_value!$B:$B,0),MATCH(J$2,Corp_value!$1:$1,0)))</f>
        <v/>
      </c>
      <c r="K82" s="19" t="str">
        <f>IF(tbl_dmi_isin[[#This Row],[Index]]&gt;$A$2,"",INDEX(Corp_value!$A$1:$EC$2998,MATCH(tbl_dmi_isin[[#This Row],[ISIN]],Corp_value!$B:$B,0),MATCH(K$2,Corp_value!$1:$1,0)))</f>
        <v/>
      </c>
      <c r="L82" s="19" t="str">
        <f>IF(tbl_dmi_isin[[#This Row],[Index]]&gt;$A$2,"",IF(INDEX(Corp_value!$A$1:$EC$2998,MATCH(tbl_dmi_isin[[#This Row],[ISIN]],Corp_value!$B:$B,0),MATCH(L$2,Corp_value!$1:$1,0))="--","",INDEX(Corp_value!$A$1:$EC$2998,MATCH(tbl_dmi_isin[[#This Row],[ISIN]],Corp_value!$B:$B,0),MATCH(L$2,Corp_value!$1:$1,0))))</f>
        <v/>
      </c>
      <c r="M82" s="122" t="str">
        <f>IF(tbl_dmi_isin[[#This Row],[Index]]&gt;$A$2,"",INDEX(Corp_value!$A$1:$EC$2998,MATCH(tbl_dmi_isin[[#This Row],[ISIN]],Corp_value!$B:$B,0),MATCH(M$2,Corp_value!$1:$1,0)))</f>
        <v/>
      </c>
      <c r="N82" s="122" t="str">
        <f>IF(tbl_dmi_isin[[#This Row],[Index]]&gt;$A$2,"",IF(INDEX(Corp_value!$A$1:$EC$2998,MATCH(tbl_dmi_isin[[#This Row],[ISIN]],Corp_value!$B:$B,0),MATCH(N$2,Corp_value!$1:$1,0))="--","",INDEX(Corp_value!$A$1:$EC$2998,MATCH(tbl_dmi_isin[[#This Row],[ISIN]],Corp_value!$B:$B,0),MATCH(N$2,Corp_value!$1:$1,0))))</f>
        <v/>
      </c>
      <c r="O82" s="122" t="str">
        <f>IF(tbl_dmi_isin[[#This Row],[Index]]&gt;$A$2,"",INDEX(Corp_value!$A$1:$EC$2998,MATCH(tbl_dmi_isin[[#This Row],[ISIN]],Corp_value!$B:$B,0),MATCH(O$2,Corp_value!$1:$1,0)))</f>
        <v/>
      </c>
      <c r="P82" s="136" t="str">
        <f>IF(tbl_dmi_isin[[#This Row],[Index]]&gt;$A$2,"",TEXT(INDEX(Corp_value!$A$1:$EC$2998,MATCH(tbl_dmi_isin[[#This Row],[ISIN]],Corp_value!$B:$B,0),MATCH(P$2,Corp_value!$1:$1,0)),"yyyy/mm/dd"))</f>
        <v/>
      </c>
      <c r="Q82" s="136" t="str">
        <f>IF(tbl_dmi_isin[[#This Row],[Index]]&gt;$A$2,"",INDEX(美元债一级!$A$2:$BO$32,tbl_dmi_isin[[#This Row],[Index]]+1,MATCH(Q$2,美元债一级!$2:$2,0)))</f>
        <v/>
      </c>
      <c r="R82" s="136" t="str">
        <f>IF(tbl_dmi_isin[[#This Row],[Index]]&gt;$A$2,"",IF(TEXT(INDEX(Corp_value!$A$1:$EC$2998,MATCH(tbl_dmi_isin[[#This Row],[ISIN]],Corp_value!$B:$B,0),MATCH(R$2,Corp_value!$1:$1,0)),"yyyy/mm/dd")="--","",TEXT(INDEX(Corp_value!$A$1:$EC$2998,MATCH(tbl_dmi_isin[[#This Row],[ISIN]],Corp_value!$B:$B,0),MATCH(R$2,Corp_value!$1:$1,0)),"yyyy/mm/dd")))</f>
        <v/>
      </c>
      <c r="S82" s="122" t="str">
        <f>IF(tbl_dmi_isin[[#This Row],[Index]]&gt;$A$2,"",INDEX(Corp_value!$A$1:$EC$2998,MATCH(tbl_dmi_isin[[#This Row],[ISIN]],Corp_value!$B:$B,0),MATCH(S$2,Corp_value!$1:$1,0)))</f>
        <v/>
      </c>
      <c r="T82" s="122" t="str">
        <f>IF(tbl_dmi_isin[[#This Row],[Index]]&gt;$A$2,"",INDEX(美元债一级!$A$2:$BO$32,tbl_dmi_isin[[#This Row],[Index]]+1,MATCH(T$2,美元债一级!$2:$2,0)))</f>
        <v/>
      </c>
      <c r="U82" s="122" t="str">
        <f>IF(tbl_dmi_isin[[#This Row],[Index]]&gt;$A$2,"",IF(INDEX(Corp_value!$A$1:$EC$2998,MATCH(tbl_dmi_isin[[#This Row],[ISIN]],Corp_value!$B:$B,0),MATCH(U$2,Corp_value!$1:$1,0))="--","",INDEX(Corp_value!$A$1:$EC$2998,MATCH(tbl_dmi_isin[[#This Row],[ISIN]],Corp_value!$B:$B,0),MATCH(U$2,Corp_value!$1:$1,0))))</f>
        <v/>
      </c>
      <c r="V82" s="134" t="str">
        <f>IF(tbl_dmi_isin[[#This Row],[Index]]&gt;$A$2,"",INDEX(美元债一级!$A$2:$BO$32,tbl_dmi_isin[[#This Row],[Index]]+1,MATCH(V$2,美元债一级!$2:$2,0)))</f>
        <v/>
      </c>
      <c r="W82" s="139" t="str">
        <f>IF(tbl_dmi_isin[[#This Row],[Index]]&gt;$A$2,"",INDEX(Corp_value!$A$1:$EC$2998,MATCH(tbl_dmi_isin[[#This Row],[ISIN]],Corp_value!$B:$B,0),MATCH(W$2,Corp_value!$1:$1,0)))</f>
        <v/>
      </c>
      <c r="X82" s="139" t="str">
        <f>IF(tbl_dmi_isin[[#This Row],[Index]]&gt;$A$2,"",INDEX(Corp_value!$A$1:$EC$2998,MATCH(tbl_dmi_isin[[#This Row],[ISIN]],Corp_value!$B:$B,0),MATCH(X$2,Corp_value!$1:$1,0)))</f>
        <v/>
      </c>
      <c r="Y82" s="142" t="str">
        <f>IF(tbl_dmi_isin[[#This Row],[Index]]&gt;$A$2,"",INDEX(Corp_value!$A$1:$EC$2998,MATCH(tbl_dmi_isin[[#This Row],[ISIN]],Corp_value!$B:$B,0),MATCH(Y$2,Corp_value!$1:$1,0)))</f>
        <v/>
      </c>
      <c r="Z82" s="142" t="str">
        <f>IF(tbl_dmi_isin[[#This Row],[Index]]&gt;$A$2,"",INDEX(Corp_value!$A$1:$EC$2998,MATCH(tbl_dmi_isin[[#This Row],[ISIN]],Corp_value!$B:$B,0),MATCH(Z$2,Corp_value!$1:$1,0)))</f>
        <v/>
      </c>
    </row>
    <row r="83" spans="1:26">
      <c r="A83" s="10">
        <v>80</v>
      </c>
      <c r="B83" s="78" t="str">
        <f>IF(tbl_dmi_isin[[#This Row],[Index]]&gt;$A$2,"",TEXT(INDEX(美元债一级!$A$2:$BO$32,tbl_dmi_isin[[#This Row],[Index]]+1,MATCH(B$2,美元债一级!$2:$2,0)),"yyyy/mm/dd"))</f>
        <v/>
      </c>
      <c r="C83" s="10" t="str">
        <f>IF(tbl_dmi_isin[[#This Row],[Index]]&gt;$A$2,"",INDEX(美元债一级!$A$2:$BO$32,tbl_dmi_isin[[#This Row],[Index]]+1,MATCH(C$2,美元债一级!$2:$2,0)))</f>
        <v/>
      </c>
      <c r="D83" s="10" t="str">
        <f>IF(tbl_dmi_isin[[#This Row],[Index]]&gt;$A$2,"",INDEX(美元债一级!$A$2:$BO$32,tbl_dmi_isin[[#This Row],[Index]]+1,MATCH(D$2,美元债一级!$2:$2,0)))</f>
        <v/>
      </c>
      <c r="E83" s="10" t="str">
        <f>TEXT(tbl_dmi_isin[[#This Row],[定价日]],"YYMMDD")&amp;tbl_dmi_isin[[#This Row],[ISIN]]</f>
        <v/>
      </c>
      <c r="F83" s="105"/>
      <c r="G83" s="19" t="str">
        <f>IF(tbl_dmi_isin[[#This Row],[Index]]&gt;$A$2,"",INDEX(Corp_value!$A$1:$EC$2998,MATCH(tbl_dmi_isin[[#This Row],[ISIN]],Corp_value!$B:$B,0),MATCH(G$2,Corp_value!$1:$1,0)))</f>
        <v/>
      </c>
      <c r="H83" s="20" t="str">
        <f>IF(tbl_dmi_isin[[#This Row],[Index]]&gt;$A$2,"",INDEX(Corp_value!$A$1:$EC$2998,MATCH(tbl_dmi_isin[[#This Row],[ISIN]],Corp_value!$B:$B,0),MATCH(H$2,Corp_value!$1:$1,0)))</f>
        <v/>
      </c>
      <c r="I83" s="20" t="str">
        <f>IF(tbl_dmi_isin[[#This Row],[Index]]&gt;$A$2,"",IF(INDEX(Corp_value!$A$1:$EC$2998,MATCH(tbl_dmi_isin[[#This Row],[ISIN]],Corp_value!$B:$B,0),MATCH(I$2,Corp_value!$1:$1,0))="--","",INDEX(Corp_value!$A$1:$EC$2998,MATCH(tbl_dmi_isin[[#This Row],[ISIN]],Corp_value!$B:$B,0),MATCH(I$2,Corp_value!$1:$1,0))))</f>
        <v/>
      </c>
      <c r="J83" s="19" t="str">
        <f>IF(tbl_dmi_isin[[#This Row],[Index]]&gt;$A$2,"",INDEX(Corp_value!$A$1:$EC$2998,MATCH(tbl_dmi_isin[[#This Row],[ISIN]],Corp_value!$B:$B,0),MATCH(J$2,Corp_value!$1:$1,0)))</f>
        <v/>
      </c>
      <c r="K83" s="19" t="str">
        <f>IF(tbl_dmi_isin[[#This Row],[Index]]&gt;$A$2,"",INDEX(Corp_value!$A$1:$EC$2998,MATCH(tbl_dmi_isin[[#This Row],[ISIN]],Corp_value!$B:$B,0),MATCH(K$2,Corp_value!$1:$1,0)))</f>
        <v/>
      </c>
      <c r="L83" s="19" t="str">
        <f>IF(tbl_dmi_isin[[#This Row],[Index]]&gt;$A$2,"",IF(INDEX(Corp_value!$A$1:$EC$2998,MATCH(tbl_dmi_isin[[#This Row],[ISIN]],Corp_value!$B:$B,0),MATCH(L$2,Corp_value!$1:$1,0))="--","",INDEX(Corp_value!$A$1:$EC$2998,MATCH(tbl_dmi_isin[[#This Row],[ISIN]],Corp_value!$B:$B,0),MATCH(L$2,Corp_value!$1:$1,0))))</f>
        <v/>
      </c>
      <c r="M83" s="122" t="str">
        <f>IF(tbl_dmi_isin[[#This Row],[Index]]&gt;$A$2,"",INDEX(Corp_value!$A$1:$EC$2998,MATCH(tbl_dmi_isin[[#This Row],[ISIN]],Corp_value!$B:$B,0),MATCH(M$2,Corp_value!$1:$1,0)))</f>
        <v/>
      </c>
      <c r="N83" s="122" t="str">
        <f>IF(tbl_dmi_isin[[#This Row],[Index]]&gt;$A$2,"",IF(INDEX(Corp_value!$A$1:$EC$2998,MATCH(tbl_dmi_isin[[#This Row],[ISIN]],Corp_value!$B:$B,0),MATCH(N$2,Corp_value!$1:$1,0))="--","",INDEX(Corp_value!$A$1:$EC$2998,MATCH(tbl_dmi_isin[[#This Row],[ISIN]],Corp_value!$B:$B,0),MATCH(N$2,Corp_value!$1:$1,0))))</f>
        <v/>
      </c>
      <c r="O83" s="122" t="str">
        <f>IF(tbl_dmi_isin[[#This Row],[Index]]&gt;$A$2,"",INDEX(Corp_value!$A$1:$EC$2998,MATCH(tbl_dmi_isin[[#This Row],[ISIN]],Corp_value!$B:$B,0),MATCH(O$2,Corp_value!$1:$1,0)))</f>
        <v/>
      </c>
      <c r="P83" s="136" t="str">
        <f>IF(tbl_dmi_isin[[#This Row],[Index]]&gt;$A$2,"",TEXT(INDEX(Corp_value!$A$1:$EC$2998,MATCH(tbl_dmi_isin[[#This Row],[ISIN]],Corp_value!$B:$B,0),MATCH(P$2,Corp_value!$1:$1,0)),"yyyy/mm/dd"))</f>
        <v/>
      </c>
      <c r="Q83" s="136" t="str">
        <f>IF(tbl_dmi_isin[[#This Row],[Index]]&gt;$A$2,"",INDEX(美元债一级!$A$2:$BO$32,tbl_dmi_isin[[#This Row],[Index]]+1,MATCH(Q$2,美元债一级!$2:$2,0)))</f>
        <v/>
      </c>
      <c r="R83" s="136" t="str">
        <f>IF(tbl_dmi_isin[[#This Row],[Index]]&gt;$A$2,"",IF(TEXT(INDEX(Corp_value!$A$1:$EC$2998,MATCH(tbl_dmi_isin[[#This Row],[ISIN]],Corp_value!$B:$B,0),MATCH(R$2,Corp_value!$1:$1,0)),"yyyy/mm/dd")="--","",TEXT(INDEX(Corp_value!$A$1:$EC$2998,MATCH(tbl_dmi_isin[[#This Row],[ISIN]],Corp_value!$B:$B,0),MATCH(R$2,Corp_value!$1:$1,0)),"yyyy/mm/dd")))</f>
        <v/>
      </c>
      <c r="S83" s="122" t="str">
        <f>IF(tbl_dmi_isin[[#This Row],[Index]]&gt;$A$2,"",INDEX(Corp_value!$A$1:$EC$2998,MATCH(tbl_dmi_isin[[#This Row],[ISIN]],Corp_value!$B:$B,0),MATCH(S$2,Corp_value!$1:$1,0)))</f>
        <v/>
      </c>
      <c r="T83" s="122" t="str">
        <f>IF(tbl_dmi_isin[[#This Row],[Index]]&gt;$A$2,"",INDEX(美元债一级!$A$2:$BO$32,tbl_dmi_isin[[#This Row],[Index]]+1,MATCH(T$2,美元债一级!$2:$2,0)))</f>
        <v/>
      </c>
      <c r="U83" s="122" t="str">
        <f>IF(tbl_dmi_isin[[#This Row],[Index]]&gt;$A$2,"",IF(INDEX(Corp_value!$A$1:$EC$2998,MATCH(tbl_dmi_isin[[#This Row],[ISIN]],Corp_value!$B:$B,0),MATCH(U$2,Corp_value!$1:$1,0))="--","",INDEX(Corp_value!$A$1:$EC$2998,MATCH(tbl_dmi_isin[[#This Row],[ISIN]],Corp_value!$B:$B,0),MATCH(U$2,Corp_value!$1:$1,0))))</f>
        <v/>
      </c>
      <c r="V83" s="134" t="str">
        <f>IF(tbl_dmi_isin[[#This Row],[Index]]&gt;$A$2,"",INDEX(美元债一级!$A$2:$BO$32,tbl_dmi_isin[[#This Row],[Index]]+1,MATCH(V$2,美元债一级!$2:$2,0)))</f>
        <v/>
      </c>
      <c r="W83" s="139" t="str">
        <f>IF(tbl_dmi_isin[[#This Row],[Index]]&gt;$A$2,"",INDEX(Corp_value!$A$1:$EC$2998,MATCH(tbl_dmi_isin[[#This Row],[ISIN]],Corp_value!$B:$B,0),MATCH(W$2,Corp_value!$1:$1,0)))</f>
        <v/>
      </c>
      <c r="X83" s="139" t="str">
        <f>IF(tbl_dmi_isin[[#This Row],[Index]]&gt;$A$2,"",INDEX(Corp_value!$A$1:$EC$2998,MATCH(tbl_dmi_isin[[#This Row],[ISIN]],Corp_value!$B:$B,0),MATCH(X$2,Corp_value!$1:$1,0)))</f>
        <v/>
      </c>
      <c r="Y83" s="142" t="str">
        <f>IF(tbl_dmi_isin[[#This Row],[Index]]&gt;$A$2,"",INDEX(Corp_value!$A$1:$EC$2998,MATCH(tbl_dmi_isin[[#This Row],[ISIN]],Corp_value!$B:$B,0),MATCH(Y$2,Corp_value!$1:$1,0)))</f>
        <v/>
      </c>
      <c r="Z83" s="142" t="str">
        <f>IF(tbl_dmi_isin[[#This Row],[Index]]&gt;$A$2,"",INDEX(Corp_value!$A$1:$EC$2998,MATCH(tbl_dmi_isin[[#This Row],[ISIN]],Corp_value!$B:$B,0),MATCH(Z$2,Corp_value!$1:$1,0)))</f>
        <v/>
      </c>
    </row>
    <row r="84" spans="1:26">
      <c r="A84" s="10">
        <v>81</v>
      </c>
      <c r="B84" s="78" t="str">
        <f>IF(tbl_dmi_isin[[#This Row],[Index]]&gt;$A$2,"",TEXT(INDEX(美元债一级!$A$2:$BO$32,tbl_dmi_isin[[#This Row],[Index]]+1,MATCH(B$2,美元债一级!$2:$2,0)),"yyyy/mm/dd"))</f>
        <v/>
      </c>
      <c r="C84" s="10" t="str">
        <f>IF(tbl_dmi_isin[[#This Row],[Index]]&gt;$A$2,"",INDEX(美元债一级!$A$2:$BO$32,tbl_dmi_isin[[#This Row],[Index]]+1,MATCH(C$2,美元债一级!$2:$2,0)))</f>
        <v/>
      </c>
      <c r="D84" s="10" t="str">
        <f>IF(tbl_dmi_isin[[#This Row],[Index]]&gt;$A$2,"",INDEX(美元债一级!$A$2:$BO$32,tbl_dmi_isin[[#This Row],[Index]]+1,MATCH(D$2,美元债一级!$2:$2,0)))</f>
        <v/>
      </c>
      <c r="E84" s="10" t="str">
        <f>TEXT(tbl_dmi_isin[[#This Row],[定价日]],"YYMMDD")&amp;tbl_dmi_isin[[#This Row],[ISIN]]</f>
        <v/>
      </c>
      <c r="F84" s="105"/>
      <c r="G84" s="19" t="str">
        <f>IF(tbl_dmi_isin[[#This Row],[Index]]&gt;$A$2,"",INDEX(Corp_value!$A$1:$EC$2998,MATCH(tbl_dmi_isin[[#This Row],[ISIN]],Corp_value!$B:$B,0),MATCH(G$2,Corp_value!$1:$1,0)))</f>
        <v/>
      </c>
      <c r="H84" s="20" t="str">
        <f>IF(tbl_dmi_isin[[#This Row],[Index]]&gt;$A$2,"",INDEX(Corp_value!$A$1:$EC$2998,MATCH(tbl_dmi_isin[[#This Row],[ISIN]],Corp_value!$B:$B,0),MATCH(H$2,Corp_value!$1:$1,0)))</f>
        <v/>
      </c>
      <c r="I84" s="20" t="str">
        <f>IF(tbl_dmi_isin[[#This Row],[Index]]&gt;$A$2,"",IF(INDEX(Corp_value!$A$1:$EC$2998,MATCH(tbl_dmi_isin[[#This Row],[ISIN]],Corp_value!$B:$B,0),MATCH(I$2,Corp_value!$1:$1,0))="--","",INDEX(Corp_value!$A$1:$EC$2998,MATCH(tbl_dmi_isin[[#This Row],[ISIN]],Corp_value!$B:$B,0),MATCH(I$2,Corp_value!$1:$1,0))))</f>
        <v/>
      </c>
      <c r="J84" s="19" t="str">
        <f>IF(tbl_dmi_isin[[#This Row],[Index]]&gt;$A$2,"",INDEX(Corp_value!$A$1:$EC$2998,MATCH(tbl_dmi_isin[[#This Row],[ISIN]],Corp_value!$B:$B,0),MATCH(J$2,Corp_value!$1:$1,0)))</f>
        <v/>
      </c>
      <c r="K84" s="19" t="str">
        <f>IF(tbl_dmi_isin[[#This Row],[Index]]&gt;$A$2,"",INDEX(Corp_value!$A$1:$EC$2998,MATCH(tbl_dmi_isin[[#This Row],[ISIN]],Corp_value!$B:$B,0),MATCH(K$2,Corp_value!$1:$1,0)))</f>
        <v/>
      </c>
      <c r="L84" s="19" t="str">
        <f>IF(tbl_dmi_isin[[#This Row],[Index]]&gt;$A$2,"",IF(INDEX(Corp_value!$A$1:$EC$2998,MATCH(tbl_dmi_isin[[#This Row],[ISIN]],Corp_value!$B:$B,0),MATCH(L$2,Corp_value!$1:$1,0))="--","",INDEX(Corp_value!$A$1:$EC$2998,MATCH(tbl_dmi_isin[[#This Row],[ISIN]],Corp_value!$B:$B,0),MATCH(L$2,Corp_value!$1:$1,0))))</f>
        <v/>
      </c>
      <c r="M84" s="122" t="str">
        <f>IF(tbl_dmi_isin[[#This Row],[Index]]&gt;$A$2,"",INDEX(Corp_value!$A$1:$EC$2998,MATCH(tbl_dmi_isin[[#This Row],[ISIN]],Corp_value!$B:$B,0),MATCH(M$2,Corp_value!$1:$1,0)))</f>
        <v/>
      </c>
      <c r="N84" s="122" t="str">
        <f>IF(tbl_dmi_isin[[#This Row],[Index]]&gt;$A$2,"",IF(INDEX(Corp_value!$A$1:$EC$2998,MATCH(tbl_dmi_isin[[#This Row],[ISIN]],Corp_value!$B:$B,0),MATCH(N$2,Corp_value!$1:$1,0))="--","",INDEX(Corp_value!$A$1:$EC$2998,MATCH(tbl_dmi_isin[[#This Row],[ISIN]],Corp_value!$B:$B,0),MATCH(N$2,Corp_value!$1:$1,0))))</f>
        <v/>
      </c>
      <c r="O84" s="122" t="str">
        <f>IF(tbl_dmi_isin[[#This Row],[Index]]&gt;$A$2,"",INDEX(Corp_value!$A$1:$EC$2998,MATCH(tbl_dmi_isin[[#This Row],[ISIN]],Corp_value!$B:$B,0),MATCH(O$2,Corp_value!$1:$1,0)))</f>
        <v/>
      </c>
      <c r="P84" s="136" t="str">
        <f>IF(tbl_dmi_isin[[#This Row],[Index]]&gt;$A$2,"",TEXT(INDEX(Corp_value!$A$1:$EC$2998,MATCH(tbl_dmi_isin[[#This Row],[ISIN]],Corp_value!$B:$B,0),MATCH(P$2,Corp_value!$1:$1,0)),"yyyy/mm/dd"))</f>
        <v/>
      </c>
      <c r="Q84" s="136" t="str">
        <f>IF(tbl_dmi_isin[[#This Row],[Index]]&gt;$A$2,"",INDEX(美元债一级!$A$2:$BO$32,tbl_dmi_isin[[#This Row],[Index]]+1,MATCH(Q$2,美元债一级!$2:$2,0)))</f>
        <v/>
      </c>
      <c r="R84" s="136" t="str">
        <f>IF(tbl_dmi_isin[[#This Row],[Index]]&gt;$A$2,"",IF(TEXT(INDEX(Corp_value!$A$1:$EC$2998,MATCH(tbl_dmi_isin[[#This Row],[ISIN]],Corp_value!$B:$B,0),MATCH(R$2,Corp_value!$1:$1,0)),"yyyy/mm/dd")="--","",TEXT(INDEX(Corp_value!$A$1:$EC$2998,MATCH(tbl_dmi_isin[[#This Row],[ISIN]],Corp_value!$B:$B,0),MATCH(R$2,Corp_value!$1:$1,0)),"yyyy/mm/dd")))</f>
        <v/>
      </c>
      <c r="S84" s="122" t="str">
        <f>IF(tbl_dmi_isin[[#This Row],[Index]]&gt;$A$2,"",INDEX(Corp_value!$A$1:$EC$2998,MATCH(tbl_dmi_isin[[#This Row],[ISIN]],Corp_value!$B:$B,0),MATCH(S$2,Corp_value!$1:$1,0)))</f>
        <v/>
      </c>
      <c r="T84" s="122" t="str">
        <f>IF(tbl_dmi_isin[[#This Row],[Index]]&gt;$A$2,"",INDEX(美元债一级!$A$2:$BO$32,tbl_dmi_isin[[#This Row],[Index]]+1,MATCH(T$2,美元债一级!$2:$2,0)))</f>
        <v/>
      </c>
      <c r="U84" s="122" t="str">
        <f>IF(tbl_dmi_isin[[#This Row],[Index]]&gt;$A$2,"",IF(INDEX(Corp_value!$A$1:$EC$2998,MATCH(tbl_dmi_isin[[#This Row],[ISIN]],Corp_value!$B:$B,0),MATCH(U$2,Corp_value!$1:$1,0))="--","",INDEX(Corp_value!$A$1:$EC$2998,MATCH(tbl_dmi_isin[[#This Row],[ISIN]],Corp_value!$B:$B,0),MATCH(U$2,Corp_value!$1:$1,0))))</f>
        <v/>
      </c>
      <c r="V84" s="134" t="str">
        <f>IF(tbl_dmi_isin[[#This Row],[Index]]&gt;$A$2,"",INDEX(美元债一级!$A$2:$BO$32,tbl_dmi_isin[[#This Row],[Index]]+1,MATCH(V$2,美元债一级!$2:$2,0)))</f>
        <v/>
      </c>
      <c r="W84" s="139" t="str">
        <f>IF(tbl_dmi_isin[[#This Row],[Index]]&gt;$A$2,"",INDEX(Corp_value!$A$1:$EC$2998,MATCH(tbl_dmi_isin[[#This Row],[ISIN]],Corp_value!$B:$B,0),MATCH(W$2,Corp_value!$1:$1,0)))</f>
        <v/>
      </c>
      <c r="X84" s="139" t="str">
        <f>IF(tbl_dmi_isin[[#This Row],[Index]]&gt;$A$2,"",INDEX(Corp_value!$A$1:$EC$2998,MATCH(tbl_dmi_isin[[#This Row],[ISIN]],Corp_value!$B:$B,0),MATCH(X$2,Corp_value!$1:$1,0)))</f>
        <v/>
      </c>
      <c r="Y84" s="142" t="str">
        <f>IF(tbl_dmi_isin[[#This Row],[Index]]&gt;$A$2,"",INDEX(Corp_value!$A$1:$EC$2998,MATCH(tbl_dmi_isin[[#This Row],[ISIN]],Corp_value!$B:$B,0),MATCH(Y$2,Corp_value!$1:$1,0)))</f>
        <v/>
      </c>
      <c r="Z84" s="142" t="str">
        <f>IF(tbl_dmi_isin[[#This Row],[Index]]&gt;$A$2,"",INDEX(Corp_value!$A$1:$EC$2998,MATCH(tbl_dmi_isin[[#This Row],[ISIN]],Corp_value!$B:$B,0),MATCH(Z$2,Corp_value!$1:$1,0)))</f>
        <v/>
      </c>
    </row>
    <row r="85" spans="1:26">
      <c r="A85" s="10">
        <v>82</v>
      </c>
      <c r="B85" s="78" t="str">
        <f>IF(tbl_dmi_isin[[#This Row],[Index]]&gt;$A$2,"",TEXT(INDEX(美元债一级!$A$2:$BO$32,tbl_dmi_isin[[#This Row],[Index]]+1,MATCH(B$2,美元债一级!$2:$2,0)),"yyyy/mm/dd"))</f>
        <v/>
      </c>
      <c r="C85" s="10" t="str">
        <f>IF(tbl_dmi_isin[[#This Row],[Index]]&gt;$A$2,"",INDEX(美元债一级!$A$2:$BO$32,tbl_dmi_isin[[#This Row],[Index]]+1,MATCH(C$2,美元债一级!$2:$2,0)))</f>
        <v/>
      </c>
      <c r="D85" s="10" t="str">
        <f>IF(tbl_dmi_isin[[#This Row],[Index]]&gt;$A$2,"",INDEX(美元债一级!$A$2:$BO$32,tbl_dmi_isin[[#This Row],[Index]]+1,MATCH(D$2,美元债一级!$2:$2,0)))</f>
        <v/>
      </c>
      <c r="E85" s="10" t="str">
        <f>TEXT(tbl_dmi_isin[[#This Row],[定价日]],"YYMMDD")&amp;tbl_dmi_isin[[#This Row],[ISIN]]</f>
        <v/>
      </c>
      <c r="F85" s="105"/>
      <c r="G85" s="19" t="str">
        <f>IF(tbl_dmi_isin[[#This Row],[Index]]&gt;$A$2,"",INDEX(Corp_value!$A$1:$EC$2998,MATCH(tbl_dmi_isin[[#This Row],[ISIN]],Corp_value!$B:$B,0),MATCH(G$2,Corp_value!$1:$1,0)))</f>
        <v/>
      </c>
      <c r="H85" s="20" t="str">
        <f>IF(tbl_dmi_isin[[#This Row],[Index]]&gt;$A$2,"",INDEX(Corp_value!$A$1:$EC$2998,MATCH(tbl_dmi_isin[[#This Row],[ISIN]],Corp_value!$B:$B,0),MATCH(H$2,Corp_value!$1:$1,0)))</f>
        <v/>
      </c>
      <c r="I85" s="20" t="str">
        <f>IF(tbl_dmi_isin[[#This Row],[Index]]&gt;$A$2,"",IF(INDEX(Corp_value!$A$1:$EC$2998,MATCH(tbl_dmi_isin[[#This Row],[ISIN]],Corp_value!$B:$B,0),MATCH(I$2,Corp_value!$1:$1,0))="--","",INDEX(Corp_value!$A$1:$EC$2998,MATCH(tbl_dmi_isin[[#This Row],[ISIN]],Corp_value!$B:$B,0),MATCH(I$2,Corp_value!$1:$1,0))))</f>
        <v/>
      </c>
      <c r="J85" s="19" t="str">
        <f>IF(tbl_dmi_isin[[#This Row],[Index]]&gt;$A$2,"",INDEX(Corp_value!$A$1:$EC$2998,MATCH(tbl_dmi_isin[[#This Row],[ISIN]],Corp_value!$B:$B,0),MATCH(J$2,Corp_value!$1:$1,0)))</f>
        <v/>
      </c>
      <c r="K85" s="19" t="str">
        <f>IF(tbl_dmi_isin[[#This Row],[Index]]&gt;$A$2,"",INDEX(Corp_value!$A$1:$EC$2998,MATCH(tbl_dmi_isin[[#This Row],[ISIN]],Corp_value!$B:$B,0),MATCH(K$2,Corp_value!$1:$1,0)))</f>
        <v/>
      </c>
      <c r="L85" s="19" t="str">
        <f>IF(tbl_dmi_isin[[#This Row],[Index]]&gt;$A$2,"",IF(INDEX(Corp_value!$A$1:$EC$2998,MATCH(tbl_dmi_isin[[#This Row],[ISIN]],Corp_value!$B:$B,0),MATCH(L$2,Corp_value!$1:$1,0))="--","",INDEX(Corp_value!$A$1:$EC$2998,MATCH(tbl_dmi_isin[[#This Row],[ISIN]],Corp_value!$B:$B,0),MATCH(L$2,Corp_value!$1:$1,0))))</f>
        <v/>
      </c>
      <c r="M85" s="122" t="str">
        <f>IF(tbl_dmi_isin[[#This Row],[Index]]&gt;$A$2,"",INDEX(Corp_value!$A$1:$EC$2998,MATCH(tbl_dmi_isin[[#This Row],[ISIN]],Corp_value!$B:$B,0),MATCH(M$2,Corp_value!$1:$1,0)))</f>
        <v/>
      </c>
      <c r="N85" s="122" t="str">
        <f>IF(tbl_dmi_isin[[#This Row],[Index]]&gt;$A$2,"",IF(INDEX(Corp_value!$A$1:$EC$2998,MATCH(tbl_dmi_isin[[#This Row],[ISIN]],Corp_value!$B:$B,0),MATCH(N$2,Corp_value!$1:$1,0))="--","",INDEX(Corp_value!$A$1:$EC$2998,MATCH(tbl_dmi_isin[[#This Row],[ISIN]],Corp_value!$B:$B,0),MATCH(N$2,Corp_value!$1:$1,0))))</f>
        <v/>
      </c>
      <c r="O85" s="122" t="str">
        <f>IF(tbl_dmi_isin[[#This Row],[Index]]&gt;$A$2,"",INDEX(Corp_value!$A$1:$EC$2998,MATCH(tbl_dmi_isin[[#This Row],[ISIN]],Corp_value!$B:$B,0),MATCH(O$2,Corp_value!$1:$1,0)))</f>
        <v/>
      </c>
      <c r="P85" s="136" t="str">
        <f>IF(tbl_dmi_isin[[#This Row],[Index]]&gt;$A$2,"",TEXT(INDEX(Corp_value!$A$1:$EC$2998,MATCH(tbl_dmi_isin[[#This Row],[ISIN]],Corp_value!$B:$B,0),MATCH(P$2,Corp_value!$1:$1,0)),"yyyy/mm/dd"))</f>
        <v/>
      </c>
      <c r="Q85" s="136" t="str">
        <f>IF(tbl_dmi_isin[[#This Row],[Index]]&gt;$A$2,"",INDEX(美元债一级!$A$2:$BO$32,tbl_dmi_isin[[#This Row],[Index]]+1,MATCH(Q$2,美元债一级!$2:$2,0)))</f>
        <v/>
      </c>
      <c r="R85" s="136" t="str">
        <f>IF(tbl_dmi_isin[[#This Row],[Index]]&gt;$A$2,"",IF(TEXT(INDEX(Corp_value!$A$1:$EC$2998,MATCH(tbl_dmi_isin[[#This Row],[ISIN]],Corp_value!$B:$B,0),MATCH(R$2,Corp_value!$1:$1,0)),"yyyy/mm/dd")="--","",TEXT(INDEX(Corp_value!$A$1:$EC$2998,MATCH(tbl_dmi_isin[[#This Row],[ISIN]],Corp_value!$B:$B,0),MATCH(R$2,Corp_value!$1:$1,0)),"yyyy/mm/dd")))</f>
        <v/>
      </c>
      <c r="S85" s="122" t="str">
        <f>IF(tbl_dmi_isin[[#This Row],[Index]]&gt;$A$2,"",INDEX(Corp_value!$A$1:$EC$2998,MATCH(tbl_dmi_isin[[#This Row],[ISIN]],Corp_value!$B:$B,0),MATCH(S$2,Corp_value!$1:$1,0)))</f>
        <v/>
      </c>
      <c r="T85" s="122" t="str">
        <f>IF(tbl_dmi_isin[[#This Row],[Index]]&gt;$A$2,"",INDEX(美元债一级!$A$2:$BO$32,tbl_dmi_isin[[#This Row],[Index]]+1,MATCH(T$2,美元债一级!$2:$2,0)))</f>
        <v/>
      </c>
      <c r="U85" s="122" t="str">
        <f>IF(tbl_dmi_isin[[#This Row],[Index]]&gt;$A$2,"",IF(INDEX(Corp_value!$A$1:$EC$2998,MATCH(tbl_dmi_isin[[#This Row],[ISIN]],Corp_value!$B:$B,0),MATCH(U$2,Corp_value!$1:$1,0))="--","",INDEX(Corp_value!$A$1:$EC$2998,MATCH(tbl_dmi_isin[[#This Row],[ISIN]],Corp_value!$B:$B,0),MATCH(U$2,Corp_value!$1:$1,0))))</f>
        <v/>
      </c>
      <c r="V85" s="134" t="str">
        <f>IF(tbl_dmi_isin[[#This Row],[Index]]&gt;$A$2,"",INDEX(美元债一级!$A$2:$BO$32,tbl_dmi_isin[[#This Row],[Index]]+1,MATCH(V$2,美元债一级!$2:$2,0)))</f>
        <v/>
      </c>
      <c r="W85" s="139" t="str">
        <f>IF(tbl_dmi_isin[[#This Row],[Index]]&gt;$A$2,"",INDEX(Corp_value!$A$1:$EC$2998,MATCH(tbl_dmi_isin[[#This Row],[ISIN]],Corp_value!$B:$B,0),MATCH(W$2,Corp_value!$1:$1,0)))</f>
        <v/>
      </c>
      <c r="X85" s="139" t="str">
        <f>IF(tbl_dmi_isin[[#This Row],[Index]]&gt;$A$2,"",INDEX(Corp_value!$A$1:$EC$2998,MATCH(tbl_dmi_isin[[#This Row],[ISIN]],Corp_value!$B:$B,0),MATCH(X$2,Corp_value!$1:$1,0)))</f>
        <v/>
      </c>
      <c r="Y85" s="142" t="str">
        <f>IF(tbl_dmi_isin[[#This Row],[Index]]&gt;$A$2,"",INDEX(Corp_value!$A$1:$EC$2998,MATCH(tbl_dmi_isin[[#This Row],[ISIN]],Corp_value!$B:$B,0),MATCH(Y$2,Corp_value!$1:$1,0)))</f>
        <v/>
      </c>
      <c r="Z85" s="142" t="str">
        <f>IF(tbl_dmi_isin[[#This Row],[Index]]&gt;$A$2,"",INDEX(Corp_value!$A$1:$EC$2998,MATCH(tbl_dmi_isin[[#This Row],[ISIN]],Corp_value!$B:$B,0),MATCH(Z$2,Corp_value!$1:$1,0)))</f>
        <v/>
      </c>
    </row>
    <row r="86" spans="1:26">
      <c r="A86" s="10">
        <v>83</v>
      </c>
      <c r="B86" s="78" t="str">
        <f>IF(tbl_dmi_isin[[#This Row],[Index]]&gt;$A$2,"",TEXT(INDEX(美元债一级!$A$2:$BO$32,tbl_dmi_isin[[#This Row],[Index]]+1,MATCH(B$2,美元债一级!$2:$2,0)),"yyyy/mm/dd"))</f>
        <v/>
      </c>
      <c r="C86" s="10" t="str">
        <f>IF(tbl_dmi_isin[[#This Row],[Index]]&gt;$A$2,"",INDEX(美元债一级!$A$2:$BO$32,tbl_dmi_isin[[#This Row],[Index]]+1,MATCH(C$2,美元债一级!$2:$2,0)))</f>
        <v/>
      </c>
      <c r="D86" s="10" t="str">
        <f>IF(tbl_dmi_isin[[#This Row],[Index]]&gt;$A$2,"",INDEX(美元债一级!$A$2:$BO$32,tbl_dmi_isin[[#This Row],[Index]]+1,MATCH(D$2,美元债一级!$2:$2,0)))</f>
        <v/>
      </c>
      <c r="E86" s="10" t="str">
        <f>TEXT(tbl_dmi_isin[[#This Row],[定价日]],"YYMMDD")&amp;tbl_dmi_isin[[#This Row],[ISIN]]</f>
        <v/>
      </c>
      <c r="F86" s="106"/>
      <c r="G86" s="19" t="str">
        <f>IF(tbl_dmi_isin[[#This Row],[Index]]&gt;$A$2,"",INDEX(Corp_value!$A$1:$EC$2998,MATCH(tbl_dmi_isin[[#This Row],[ISIN]],Corp_value!$B:$B,0),MATCH(G$2,Corp_value!$1:$1,0)))</f>
        <v/>
      </c>
      <c r="H86" s="20" t="str">
        <f>IF(tbl_dmi_isin[[#This Row],[Index]]&gt;$A$2,"",INDEX(Corp_value!$A$1:$EC$2998,MATCH(tbl_dmi_isin[[#This Row],[ISIN]],Corp_value!$B:$B,0),MATCH(H$2,Corp_value!$1:$1,0)))</f>
        <v/>
      </c>
      <c r="I86" s="20" t="str">
        <f>IF(tbl_dmi_isin[[#This Row],[Index]]&gt;$A$2,"",IF(INDEX(Corp_value!$A$1:$EC$2998,MATCH(tbl_dmi_isin[[#This Row],[ISIN]],Corp_value!$B:$B,0),MATCH(I$2,Corp_value!$1:$1,0))="--","",INDEX(Corp_value!$A$1:$EC$2998,MATCH(tbl_dmi_isin[[#This Row],[ISIN]],Corp_value!$B:$B,0),MATCH(I$2,Corp_value!$1:$1,0))))</f>
        <v/>
      </c>
      <c r="J86" s="19" t="str">
        <f>IF(tbl_dmi_isin[[#This Row],[Index]]&gt;$A$2,"",INDEX(Corp_value!$A$1:$EC$2998,MATCH(tbl_dmi_isin[[#This Row],[ISIN]],Corp_value!$B:$B,0),MATCH(J$2,Corp_value!$1:$1,0)))</f>
        <v/>
      </c>
      <c r="K86" s="19" t="str">
        <f>IF(tbl_dmi_isin[[#This Row],[Index]]&gt;$A$2,"",INDEX(Corp_value!$A$1:$EC$2998,MATCH(tbl_dmi_isin[[#This Row],[ISIN]],Corp_value!$B:$B,0),MATCH(K$2,Corp_value!$1:$1,0)))</f>
        <v/>
      </c>
      <c r="L86" s="19" t="str">
        <f>IF(tbl_dmi_isin[[#This Row],[Index]]&gt;$A$2,"",IF(INDEX(Corp_value!$A$1:$EC$2998,MATCH(tbl_dmi_isin[[#This Row],[ISIN]],Corp_value!$B:$B,0),MATCH(L$2,Corp_value!$1:$1,0))="--","",INDEX(Corp_value!$A$1:$EC$2998,MATCH(tbl_dmi_isin[[#This Row],[ISIN]],Corp_value!$B:$B,0),MATCH(L$2,Corp_value!$1:$1,0))))</f>
        <v/>
      </c>
      <c r="M86" s="122" t="str">
        <f>IF(tbl_dmi_isin[[#This Row],[Index]]&gt;$A$2,"",INDEX(Corp_value!$A$1:$EC$2998,MATCH(tbl_dmi_isin[[#This Row],[ISIN]],Corp_value!$B:$B,0),MATCH(M$2,Corp_value!$1:$1,0)))</f>
        <v/>
      </c>
      <c r="N86" s="122" t="str">
        <f>IF(tbl_dmi_isin[[#This Row],[Index]]&gt;$A$2,"",IF(INDEX(Corp_value!$A$1:$EC$2998,MATCH(tbl_dmi_isin[[#This Row],[ISIN]],Corp_value!$B:$B,0),MATCH(N$2,Corp_value!$1:$1,0))="--","",INDEX(Corp_value!$A$1:$EC$2998,MATCH(tbl_dmi_isin[[#This Row],[ISIN]],Corp_value!$B:$B,0),MATCH(N$2,Corp_value!$1:$1,0))))</f>
        <v/>
      </c>
      <c r="O86" s="122" t="str">
        <f>IF(tbl_dmi_isin[[#This Row],[Index]]&gt;$A$2,"",INDEX(Corp_value!$A$1:$EC$2998,MATCH(tbl_dmi_isin[[#This Row],[ISIN]],Corp_value!$B:$B,0),MATCH(O$2,Corp_value!$1:$1,0)))</f>
        <v/>
      </c>
      <c r="P86" s="137" t="str">
        <f>IF(tbl_dmi_isin[[#This Row],[Index]]&gt;$A$2,"",TEXT(INDEX(Corp_value!$A$1:$EC$2998,MATCH(tbl_dmi_isin[[#This Row],[ISIN]],Corp_value!$B:$B,0),MATCH(P$2,Corp_value!$1:$1,0)),"yyyy/mm/dd"))</f>
        <v/>
      </c>
      <c r="Q86" s="137" t="str">
        <f>IF(tbl_dmi_isin[[#This Row],[Index]]&gt;$A$2,"",INDEX(美元债一级!$A$2:$BO$32,tbl_dmi_isin[[#This Row],[Index]]+1,MATCH(Q$2,美元债一级!$2:$2,0)))</f>
        <v/>
      </c>
      <c r="R86" s="137" t="str">
        <f>IF(tbl_dmi_isin[[#This Row],[Index]]&gt;$A$2,"",IF(TEXT(INDEX(Corp_value!$A$1:$EC$2998,MATCH(tbl_dmi_isin[[#This Row],[ISIN]],Corp_value!$B:$B,0),MATCH(R$2,Corp_value!$1:$1,0)),"yyyy/mm/dd")="--","",TEXT(INDEX(Corp_value!$A$1:$EC$2998,MATCH(tbl_dmi_isin[[#This Row],[ISIN]],Corp_value!$B:$B,0),MATCH(R$2,Corp_value!$1:$1,0)),"yyyy/mm/dd")))</f>
        <v/>
      </c>
      <c r="S86" s="122" t="str">
        <f>IF(tbl_dmi_isin[[#This Row],[Index]]&gt;$A$2,"",INDEX(Corp_value!$A$1:$EC$2998,MATCH(tbl_dmi_isin[[#This Row],[ISIN]],Corp_value!$B:$B,0),MATCH(S$2,Corp_value!$1:$1,0)))</f>
        <v/>
      </c>
      <c r="T86" s="122" t="str">
        <f>IF(tbl_dmi_isin[[#This Row],[Index]]&gt;$A$2,"",INDEX(美元债一级!$A$2:$BO$32,tbl_dmi_isin[[#This Row],[Index]]+1,MATCH(T$2,美元债一级!$2:$2,0)))</f>
        <v/>
      </c>
      <c r="U86" s="122" t="str">
        <f>IF(tbl_dmi_isin[[#This Row],[Index]]&gt;$A$2,"",IF(INDEX(Corp_value!$A$1:$EC$2998,MATCH(tbl_dmi_isin[[#This Row],[ISIN]],Corp_value!$B:$B,0),MATCH(U$2,Corp_value!$1:$1,0))="--","",INDEX(Corp_value!$A$1:$EC$2998,MATCH(tbl_dmi_isin[[#This Row],[ISIN]],Corp_value!$B:$B,0),MATCH(U$2,Corp_value!$1:$1,0))))</f>
        <v/>
      </c>
      <c r="V86" s="134" t="str">
        <f>IF(tbl_dmi_isin[[#This Row],[Index]]&gt;$A$2,"",INDEX(美元债一级!$A$2:$BO$32,tbl_dmi_isin[[#This Row],[Index]]+1,MATCH(V$2,美元债一级!$2:$2,0)))</f>
        <v/>
      </c>
      <c r="W86" s="139" t="str">
        <f>IF(tbl_dmi_isin[[#This Row],[Index]]&gt;$A$2,"",INDEX(Corp_value!$A$1:$EC$2998,MATCH(tbl_dmi_isin[[#This Row],[ISIN]],Corp_value!$B:$B,0),MATCH(W$2,Corp_value!$1:$1,0)))</f>
        <v/>
      </c>
      <c r="X86" s="139" t="str">
        <f>IF(tbl_dmi_isin[[#This Row],[Index]]&gt;$A$2,"",INDEX(Corp_value!$A$1:$EC$2998,MATCH(tbl_dmi_isin[[#This Row],[ISIN]],Corp_value!$B:$B,0),MATCH(X$2,Corp_value!$1:$1,0)))</f>
        <v/>
      </c>
      <c r="Y86" s="142" t="str">
        <f>IF(tbl_dmi_isin[[#This Row],[Index]]&gt;$A$2,"",INDEX(Corp_value!$A$1:$EC$2998,MATCH(tbl_dmi_isin[[#This Row],[ISIN]],Corp_value!$B:$B,0),MATCH(Y$2,Corp_value!$1:$1,0)))</f>
        <v/>
      </c>
      <c r="Z86" s="142" t="str">
        <f>IF(tbl_dmi_isin[[#This Row],[Index]]&gt;$A$2,"",INDEX(Corp_value!$A$1:$EC$2998,MATCH(tbl_dmi_isin[[#This Row],[ISIN]],Corp_value!$B:$B,0),MATCH(Z$2,Corp_value!$1:$1,0)))</f>
        <v/>
      </c>
    </row>
    <row r="87" spans="1:26">
      <c r="A87" s="10">
        <v>84</v>
      </c>
      <c r="B87" s="78" t="str">
        <f>IF(tbl_dmi_isin[[#This Row],[Index]]&gt;$A$2,"",TEXT(INDEX(美元债一级!$A$2:$BO$32,tbl_dmi_isin[[#This Row],[Index]]+1,MATCH(B$2,美元债一级!$2:$2,0)),"yyyy/mm/dd"))</f>
        <v/>
      </c>
      <c r="C87" s="10" t="str">
        <f>IF(tbl_dmi_isin[[#This Row],[Index]]&gt;$A$2,"",INDEX(美元债一级!$A$2:$BO$32,tbl_dmi_isin[[#This Row],[Index]]+1,MATCH(C$2,美元债一级!$2:$2,0)))</f>
        <v/>
      </c>
      <c r="D87" s="10" t="str">
        <f>IF(tbl_dmi_isin[[#This Row],[Index]]&gt;$A$2,"",INDEX(美元债一级!$A$2:$BO$32,tbl_dmi_isin[[#This Row],[Index]]+1,MATCH(D$2,美元债一级!$2:$2,0)))</f>
        <v/>
      </c>
      <c r="E87" s="10" t="str">
        <f>TEXT(tbl_dmi_isin[[#This Row],[定价日]],"YYMMDD")&amp;tbl_dmi_isin[[#This Row],[ISIN]]</f>
        <v/>
      </c>
      <c r="F87" s="105"/>
      <c r="G87" s="19" t="str">
        <f>IF(tbl_dmi_isin[[#This Row],[Index]]&gt;$A$2,"",INDEX(Corp_value!$A$1:$EC$2998,MATCH(tbl_dmi_isin[[#This Row],[ISIN]],Corp_value!$B:$B,0),MATCH(G$2,Corp_value!$1:$1,0)))</f>
        <v/>
      </c>
      <c r="H87" s="20" t="str">
        <f>IF(tbl_dmi_isin[[#This Row],[Index]]&gt;$A$2,"",INDEX(Corp_value!$A$1:$EC$2998,MATCH(tbl_dmi_isin[[#This Row],[ISIN]],Corp_value!$B:$B,0),MATCH(H$2,Corp_value!$1:$1,0)))</f>
        <v/>
      </c>
      <c r="I87" s="20" t="str">
        <f>IF(tbl_dmi_isin[[#This Row],[Index]]&gt;$A$2,"",IF(INDEX(Corp_value!$A$1:$EC$2998,MATCH(tbl_dmi_isin[[#This Row],[ISIN]],Corp_value!$B:$B,0),MATCH(I$2,Corp_value!$1:$1,0))="--","",INDEX(Corp_value!$A$1:$EC$2998,MATCH(tbl_dmi_isin[[#This Row],[ISIN]],Corp_value!$B:$B,0),MATCH(I$2,Corp_value!$1:$1,0))))</f>
        <v/>
      </c>
      <c r="J87" s="19" t="str">
        <f>IF(tbl_dmi_isin[[#This Row],[Index]]&gt;$A$2,"",INDEX(Corp_value!$A$1:$EC$2998,MATCH(tbl_dmi_isin[[#This Row],[ISIN]],Corp_value!$B:$B,0),MATCH(J$2,Corp_value!$1:$1,0)))</f>
        <v/>
      </c>
      <c r="K87" s="19" t="str">
        <f>IF(tbl_dmi_isin[[#This Row],[Index]]&gt;$A$2,"",INDEX(Corp_value!$A$1:$EC$2998,MATCH(tbl_dmi_isin[[#This Row],[ISIN]],Corp_value!$B:$B,0),MATCH(K$2,Corp_value!$1:$1,0)))</f>
        <v/>
      </c>
      <c r="L87" s="19" t="str">
        <f>IF(tbl_dmi_isin[[#This Row],[Index]]&gt;$A$2,"",IF(INDEX(Corp_value!$A$1:$EC$2998,MATCH(tbl_dmi_isin[[#This Row],[ISIN]],Corp_value!$B:$B,0),MATCH(L$2,Corp_value!$1:$1,0))="--","",INDEX(Corp_value!$A$1:$EC$2998,MATCH(tbl_dmi_isin[[#This Row],[ISIN]],Corp_value!$B:$B,0),MATCH(L$2,Corp_value!$1:$1,0))))</f>
        <v/>
      </c>
      <c r="M87" s="122" t="str">
        <f>IF(tbl_dmi_isin[[#This Row],[Index]]&gt;$A$2,"",INDEX(Corp_value!$A$1:$EC$2998,MATCH(tbl_dmi_isin[[#This Row],[ISIN]],Corp_value!$B:$B,0),MATCH(M$2,Corp_value!$1:$1,0)))</f>
        <v/>
      </c>
      <c r="N87" s="122" t="str">
        <f>IF(tbl_dmi_isin[[#This Row],[Index]]&gt;$A$2,"",IF(INDEX(Corp_value!$A$1:$EC$2998,MATCH(tbl_dmi_isin[[#This Row],[ISIN]],Corp_value!$B:$B,0),MATCH(N$2,Corp_value!$1:$1,0))="--","",INDEX(Corp_value!$A$1:$EC$2998,MATCH(tbl_dmi_isin[[#This Row],[ISIN]],Corp_value!$B:$B,0),MATCH(N$2,Corp_value!$1:$1,0))))</f>
        <v/>
      </c>
      <c r="O87" s="122" t="str">
        <f>IF(tbl_dmi_isin[[#This Row],[Index]]&gt;$A$2,"",INDEX(Corp_value!$A$1:$EC$2998,MATCH(tbl_dmi_isin[[#This Row],[ISIN]],Corp_value!$B:$B,0),MATCH(O$2,Corp_value!$1:$1,0)))</f>
        <v/>
      </c>
      <c r="P87" s="136" t="str">
        <f>IF(tbl_dmi_isin[[#This Row],[Index]]&gt;$A$2,"",TEXT(INDEX(Corp_value!$A$1:$EC$2998,MATCH(tbl_dmi_isin[[#This Row],[ISIN]],Corp_value!$B:$B,0),MATCH(P$2,Corp_value!$1:$1,0)),"yyyy/mm/dd"))</f>
        <v/>
      </c>
      <c r="Q87" s="136" t="str">
        <f>IF(tbl_dmi_isin[[#This Row],[Index]]&gt;$A$2,"",INDEX(美元债一级!$A$2:$BO$32,tbl_dmi_isin[[#This Row],[Index]]+1,MATCH(Q$2,美元债一级!$2:$2,0)))</f>
        <v/>
      </c>
      <c r="R87" s="136" t="str">
        <f>IF(tbl_dmi_isin[[#This Row],[Index]]&gt;$A$2,"",IF(TEXT(INDEX(Corp_value!$A$1:$EC$2998,MATCH(tbl_dmi_isin[[#This Row],[ISIN]],Corp_value!$B:$B,0),MATCH(R$2,Corp_value!$1:$1,0)),"yyyy/mm/dd")="--","",TEXT(INDEX(Corp_value!$A$1:$EC$2998,MATCH(tbl_dmi_isin[[#This Row],[ISIN]],Corp_value!$B:$B,0),MATCH(R$2,Corp_value!$1:$1,0)),"yyyy/mm/dd")))</f>
        <v/>
      </c>
      <c r="S87" s="122" t="str">
        <f>IF(tbl_dmi_isin[[#This Row],[Index]]&gt;$A$2,"",INDEX(Corp_value!$A$1:$EC$2998,MATCH(tbl_dmi_isin[[#This Row],[ISIN]],Corp_value!$B:$B,0),MATCH(S$2,Corp_value!$1:$1,0)))</f>
        <v/>
      </c>
      <c r="T87" s="122" t="str">
        <f>IF(tbl_dmi_isin[[#This Row],[Index]]&gt;$A$2,"",INDEX(美元债一级!$A$2:$BO$32,tbl_dmi_isin[[#This Row],[Index]]+1,MATCH(T$2,美元债一级!$2:$2,0)))</f>
        <v/>
      </c>
      <c r="U87" s="122" t="str">
        <f>IF(tbl_dmi_isin[[#This Row],[Index]]&gt;$A$2,"",IF(INDEX(Corp_value!$A$1:$EC$2998,MATCH(tbl_dmi_isin[[#This Row],[ISIN]],Corp_value!$B:$B,0),MATCH(U$2,Corp_value!$1:$1,0))="--","",INDEX(Corp_value!$A$1:$EC$2998,MATCH(tbl_dmi_isin[[#This Row],[ISIN]],Corp_value!$B:$B,0),MATCH(U$2,Corp_value!$1:$1,0))))</f>
        <v/>
      </c>
      <c r="V87" s="134" t="str">
        <f>IF(tbl_dmi_isin[[#This Row],[Index]]&gt;$A$2,"",INDEX(美元债一级!$A$2:$BO$32,tbl_dmi_isin[[#This Row],[Index]]+1,MATCH(V$2,美元债一级!$2:$2,0)))</f>
        <v/>
      </c>
      <c r="W87" s="139" t="str">
        <f>IF(tbl_dmi_isin[[#This Row],[Index]]&gt;$A$2,"",INDEX(Corp_value!$A$1:$EC$2998,MATCH(tbl_dmi_isin[[#This Row],[ISIN]],Corp_value!$B:$B,0),MATCH(W$2,Corp_value!$1:$1,0)))</f>
        <v/>
      </c>
      <c r="X87" s="139" t="str">
        <f>IF(tbl_dmi_isin[[#This Row],[Index]]&gt;$A$2,"",INDEX(Corp_value!$A$1:$EC$2998,MATCH(tbl_dmi_isin[[#This Row],[ISIN]],Corp_value!$B:$B,0),MATCH(X$2,Corp_value!$1:$1,0)))</f>
        <v/>
      </c>
      <c r="Y87" s="142" t="str">
        <f>IF(tbl_dmi_isin[[#This Row],[Index]]&gt;$A$2,"",INDEX(Corp_value!$A$1:$EC$2998,MATCH(tbl_dmi_isin[[#This Row],[ISIN]],Corp_value!$B:$B,0),MATCH(Y$2,Corp_value!$1:$1,0)))</f>
        <v/>
      </c>
      <c r="Z87" s="142" t="str">
        <f>IF(tbl_dmi_isin[[#This Row],[Index]]&gt;$A$2,"",INDEX(Corp_value!$A$1:$EC$2998,MATCH(tbl_dmi_isin[[#This Row],[ISIN]],Corp_value!$B:$B,0),MATCH(Z$2,Corp_value!$1:$1,0)))</f>
        <v/>
      </c>
    </row>
    <row r="88" spans="1:26">
      <c r="A88" s="10">
        <v>85</v>
      </c>
      <c r="B88" s="78" t="str">
        <f>IF(tbl_dmi_isin[[#This Row],[Index]]&gt;$A$2,"",TEXT(INDEX(美元债一级!$A$2:$BO$32,tbl_dmi_isin[[#This Row],[Index]]+1,MATCH(B$2,美元债一级!$2:$2,0)),"yyyy/mm/dd"))</f>
        <v/>
      </c>
      <c r="C88" s="10" t="str">
        <f>IF(tbl_dmi_isin[[#This Row],[Index]]&gt;$A$2,"",INDEX(美元债一级!$A$2:$BO$32,tbl_dmi_isin[[#This Row],[Index]]+1,MATCH(C$2,美元债一级!$2:$2,0)))</f>
        <v/>
      </c>
      <c r="D88" s="10" t="str">
        <f>IF(tbl_dmi_isin[[#This Row],[Index]]&gt;$A$2,"",INDEX(美元债一级!$A$2:$BO$32,tbl_dmi_isin[[#This Row],[Index]]+1,MATCH(D$2,美元债一级!$2:$2,0)))</f>
        <v/>
      </c>
      <c r="E88" s="10" t="str">
        <f>TEXT(tbl_dmi_isin[[#This Row],[定价日]],"YYMMDD")&amp;tbl_dmi_isin[[#This Row],[ISIN]]</f>
        <v/>
      </c>
      <c r="F88" s="105"/>
      <c r="G88" s="19" t="str">
        <f>IF(tbl_dmi_isin[[#This Row],[Index]]&gt;$A$2,"",INDEX(Corp_value!$A$1:$EC$2998,MATCH(tbl_dmi_isin[[#This Row],[ISIN]],Corp_value!$B:$B,0),MATCH(G$2,Corp_value!$1:$1,0)))</f>
        <v/>
      </c>
      <c r="H88" s="20" t="str">
        <f>IF(tbl_dmi_isin[[#This Row],[Index]]&gt;$A$2,"",INDEX(Corp_value!$A$1:$EC$2998,MATCH(tbl_dmi_isin[[#This Row],[ISIN]],Corp_value!$B:$B,0),MATCH(H$2,Corp_value!$1:$1,0)))</f>
        <v/>
      </c>
      <c r="I88" s="20" t="str">
        <f>IF(tbl_dmi_isin[[#This Row],[Index]]&gt;$A$2,"",IF(INDEX(Corp_value!$A$1:$EC$2998,MATCH(tbl_dmi_isin[[#This Row],[ISIN]],Corp_value!$B:$B,0),MATCH(I$2,Corp_value!$1:$1,0))="--","",INDEX(Corp_value!$A$1:$EC$2998,MATCH(tbl_dmi_isin[[#This Row],[ISIN]],Corp_value!$B:$B,0),MATCH(I$2,Corp_value!$1:$1,0))))</f>
        <v/>
      </c>
      <c r="J88" s="19" t="str">
        <f>IF(tbl_dmi_isin[[#This Row],[Index]]&gt;$A$2,"",INDEX(Corp_value!$A$1:$EC$2998,MATCH(tbl_dmi_isin[[#This Row],[ISIN]],Corp_value!$B:$B,0),MATCH(J$2,Corp_value!$1:$1,0)))</f>
        <v/>
      </c>
      <c r="K88" s="19" t="str">
        <f>IF(tbl_dmi_isin[[#This Row],[Index]]&gt;$A$2,"",INDEX(Corp_value!$A$1:$EC$2998,MATCH(tbl_dmi_isin[[#This Row],[ISIN]],Corp_value!$B:$B,0),MATCH(K$2,Corp_value!$1:$1,0)))</f>
        <v/>
      </c>
      <c r="L88" s="19" t="str">
        <f>IF(tbl_dmi_isin[[#This Row],[Index]]&gt;$A$2,"",IF(INDEX(Corp_value!$A$1:$EC$2998,MATCH(tbl_dmi_isin[[#This Row],[ISIN]],Corp_value!$B:$B,0),MATCH(L$2,Corp_value!$1:$1,0))="--","",INDEX(Corp_value!$A$1:$EC$2998,MATCH(tbl_dmi_isin[[#This Row],[ISIN]],Corp_value!$B:$B,0),MATCH(L$2,Corp_value!$1:$1,0))))</f>
        <v/>
      </c>
      <c r="M88" s="122" t="str">
        <f>IF(tbl_dmi_isin[[#This Row],[Index]]&gt;$A$2,"",INDEX(Corp_value!$A$1:$EC$2998,MATCH(tbl_dmi_isin[[#This Row],[ISIN]],Corp_value!$B:$B,0),MATCH(M$2,Corp_value!$1:$1,0)))</f>
        <v/>
      </c>
      <c r="N88" s="122" t="str">
        <f>IF(tbl_dmi_isin[[#This Row],[Index]]&gt;$A$2,"",IF(INDEX(Corp_value!$A$1:$EC$2998,MATCH(tbl_dmi_isin[[#This Row],[ISIN]],Corp_value!$B:$B,0),MATCH(N$2,Corp_value!$1:$1,0))="--","",INDEX(Corp_value!$A$1:$EC$2998,MATCH(tbl_dmi_isin[[#This Row],[ISIN]],Corp_value!$B:$B,0),MATCH(N$2,Corp_value!$1:$1,0))))</f>
        <v/>
      </c>
      <c r="O88" s="122" t="str">
        <f>IF(tbl_dmi_isin[[#This Row],[Index]]&gt;$A$2,"",INDEX(Corp_value!$A$1:$EC$2998,MATCH(tbl_dmi_isin[[#This Row],[ISIN]],Corp_value!$B:$B,0),MATCH(O$2,Corp_value!$1:$1,0)))</f>
        <v/>
      </c>
      <c r="P88" s="136" t="str">
        <f>IF(tbl_dmi_isin[[#This Row],[Index]]&gt;$A$2,"",TEXT(INDEX(Corp_value!$A$1:$EC$2998,MATCH(tbl_dmi_isin[[#This Row],[ISIN]],Corp_value!$B:$B,0),MATCH(P$2,Corp_value!$1:$1,0)),"yyyy/mm/dd"))</f>
        <v/>
      </c>
      <c r="Q88" s="136" t="str">
        <f>IF(tbl_dmi_isin[[#This Row],[Index]]&gt;$A$2,"",INDEX(美元债一级!$A$2:$BO$32,tbl_dmi_isin[[#This Row],[Index]]+1,MATCH(Q$2,美元债一级!$2:$2,0)))</f>
        <v/>
      </c>
      <c r="R88" s="136" t="str">
        <f>IF(tbl_dmi_isin[[#This Row],[Index]]&gt;$A$2,"",IF(TEXT(INDEX(Corp_value!$A$1:$EC$2998,MATCH(tbl_dmi_isin[[#This Row],[ISIN]],Corp_value!$B:$B,0),MATCH(R$2,Corp_value!$1:$1,0)),"yyyy/mm/dd")="--","",TEXT(INDEX(Corp_value!$A$1:$EC$2998,MATCH(tbl_dmi_isin[[#This Row],[ISIN]],Corp_value!$B:$B,0),MATCH(R$2,Corp_value!$1:$1,0)),"yyyy/mm/dd")))</f>
        <v/>
      </c>
      <c r="S88" s="122" t="str">
        <f>IF(tbl_dmi_isin[[#This Row],[Index]]&gt;$A$2,"",INDEX(Corp_value!$A$1:$EC$2998,MATCH(tbl_dmi_isin[[#This Row],[ISIN]],Corp_value!$B:$B,0),MATCH(S$2,Corp_value!$1:$1,0)))</f>
        <v/>
      </c>
      <c r="T88" s="122" t="str">
        <f>IF(tbl_dmi_isin[[#This Row],[Index]]&gt;$A$2,"",INDEX(美元债一级!$A$2:$BO$32,tbl_dmi_isin[[#This Row],[Index]]+1,MATCH(T$2,美元债一级!$2:$2,0)))</f>
        <v/>
      </c>
      <c r="U88" s="122" t="str">
        <f>IF(tbl_dmi_isin[[#This Row],[Index]]&gt;$A$2,"",IF(INDEX(Corp_value!$A$1:$EC$2998,MATCH(tbl_dmi_isin[[#This Row],[ISIN]],Corp_value!$B:$B,0),MATCH(U$2,Corp_value!$1:$1,0))="--","",INDEX(Corp_value!$A$1:$EC$2998,MATCH(tbl_dmi_isin[[#This Row],[ISIN]],Corp_value!$B:$B,0),MATCH(U$2,Corp_value!$1:$1,0))))</f>
        <v/>
      </c>
      <c r="V88" s="134" t="str">
        <f>IF(tbl_dmi_isin[[#This Row],[Index]]&gt;$A$2,"",INDEX(美元债一级!$A$2:$BO$32,tbl_dmi_isin[[#This Row],[Index]]+1,MATCH(V$2,美元债一级!$2:$2,0)))</f>
        <v/>
      </c>
      <c r="W88" s="139" t="str">
        <f>IF(tbl_dmi_isin[[#This Row],[Index]]&gt;$A$2,"",INDEX(Corp_value!$A$1:$EC$2998,MATCH(tbl_dmi_isin[[#This Row],[ISIN]],Corp_value!$B:$B,0),MATCH(W$2,Corp_value!$1:$1,0)))</f>
        <v/>
      </c>
      <c r="X88" s="139" t="str">
        <f>IF(tbl_dmi_isin[[#This Row],[Index]]&gt;$A$2,"",INDEX(Corp_value!$A$1:$EC$2998,MATCH(tbl_dmi_isin[[#This Row],[ISIN]],Corp_value!$B:$B,0),MATCH(X$2,Corp_value!$1:$1,0)))</f>
        <v/>
      </c>
      <c r="Y88" s="142" t="str">
        <f>IF(tbl_dmi_isin[[#This Row],[Index]]&gt;$A$2,"",INDEX(Corp_value!$A$1:$EC$2998,MATCH(tbl_dmi_isin[[#This Row],[ISIN]],Corp_value!$B:$B,0),MATCH(Y$2,Corp_value!$1:$1,0)))</f>
        <v/>
      </c>
      <c r="Z88" s="142" t="str">
        <f>IF(tbl_dmi_isin[[#This Row],[Index]]&gt;$A$2,"",INDEX(Corp_value!$A$1:$EC$2998,MATCH(tbl_dmi_isin[[#This Row],[ISIN]],Corp_value!$B:$B,0),MATCH(Z$2,Corp_value!$1:$1,0)))</f>
        <v/>
      </c>
    </row>
    <row r="89" spans="1:26">
      <c r="A89" s="10">
        <v>86</v>
      </c>
      <c r="B89" s="78" t="str">
        <f>IF(tbl_dmi_isin[[#This Row],[Index]]&gt;$A$2,"",TEXT(INDEX(美元债一级!$A$2:$BO$32,tbl_dmi_isin[[#This Row],[Index]]+1,MATCH(B$2,美元债一级!$2:$2,0)),"yyyy/mm/dd"))</f>
        <v/>
      </c>
      <c r="C89" s="10" t="str">
        <f>IF(tbl_dmi_isin[[#This Row],[Index]]&gt;$A$2,"",INDEX(美元债一级!$A$2:$BO$32,tbl_dmi_isin[[#This Row],[Index]]+1,MATCH(C$2,美元债一级!$2:$2,0)))</f>
        <v/>
      </c>
      <c r="D89" s="10" t="str">
        <f>IF(tbl_dmi_isin[[#This Row],[Index]]&gt;$A$2,"",INDEX(美元债一级!$A$2:$BO$32,tbl_dmi_isin[[#This Row],[Index]]+1,MATCH(D$2,美元债一级!$2:$2,0)))</f>
        <v/>
      </c>
      <c r="E89" s="10" t="str">
        <f>TEXT(tbl_dmi_isin[[#This Row],[定价日]],"YYMMDD")&amp;tbl_dmi_isin[[#This Row],[ISIN]]</f>
        <v/>
      </c>
      <c r="F89" s="138"/>
      <c r="G89" s="19" t="str">
        <f>IF(tbl_dmi_isin[[#This Row],[Index]]&gt;$A$2,"",INDEX(Corp_value!$A$1:$EC$2998,MATCH(tbl_dmi_isin[[#This Row],[ISIN]],Corp_value!$B:$B,0),MATCH(G$2,Corp_value!$1:$1,0)))</f>
        <v/>
      </c>
      <c r="H89" s="20" t="str">
        <f>IF(tbl_dmi_isin[[#This Row],[Index]]&gt;$A$2,"",INDEX(Corp_value!$A$1:$EC$2998,MATCH(tbl_dmi_isin[[#This Row],[ISIN]],Corp_value!$B:$B,0),MATCH(H$2,Corp_value!$1:$1,0)))</f>
        <v/>
      </c>
      <c r="I89" s="20" t="str">
        <f>IF(tbl_dmi_isin[[#This Row],[Index]]&gt;$A$2,"",IF(INDEX(Corp_value!$A$1:$EC$2998,MATCH(tbl_dmi_isin[[#This Row],[ISIN]],Corp_value!$B:$B,0),MATCH(I$2,Corp_value!$1:$1,0))="--","",INDEX(Corp_value!$A$1:$EC$2998,MATCH(tbl_dmi_isin[[#This Row],[ISIN]],Corp_value!$B:$B,0),MATCH(I$2,Corp_value!$1:$1,0))))</f>
        <v/>
      </c>
      <c r="J89" s="19" t="str">
        <f>IF(tbl_dmi_isin[[#This Row],[Index]]&gt;$A$2,"",INDEX(Corp_value!$A$1:$EC$2998,MATCH(tbl_dmi_isin[[#This Row],[ISIN]],Corp_value!$B:$B,0),MATCH(J$2,Corp_value!$1:$1,0)))</f>
        <v/>
      </c>
      <c r="K89" s="19" t="str">
        <f>IF(tbl_dmi_isin[[#This Row],[Index]]&gt;$A$2,"",INDEX(Corp_value!$A$1:$EC$2998,MATCH(tbl_dmi_isin[[#This Row],[ISIN]],Corp_value!$B:$B,0),MATCH(K$2,Corp_value!$1:$1,0)))</f>
        <v/>
      </c>
      <c r="L89" s="19" t="str">
        <f>IF(tbl_dmi_isin[[#This Row],[Index]]&gt;$A$2,"",IF(INDEX(Corp_value!$A$1:$EC$2998,MATCH(tbl_dmi_isin[[#This Row],[ISIN]],Corp_value!$B:$B,0),MATCH(L$2,Corp_value!$1:$1,0))="--","",INDEX(Corp_value!$A$1:$EC$2998,MATCH(tbl_dmi_isin[[#This Row],[ISIN]],Corp_value!$B:$B,0),MATCH(L$2,Corp_value!$1:$1,0))))</f>
        <v/>
      </c>
      <c r="M89" s="122" t="str">
        <f>IF(tbl_dmi_isin[[#This Row],[Index]]&gt;$A$2,"",INDEX(Corp_value!$A$1:$EC$2998,MATCH(tbl_dmi_isin[[#This Row],[ISIN]],Corp_value!$B:$B,0),MATCH(M$2,Corp_value!$1:$1,0)))</f>
        <v/>
      </c>
      <c r="N89" s="122" t="str">
        <f>IF(tbl_dmi_isin[[#This Row],[Index]]&gt;$A$2,"",IF(INDEX(Corp_value!$A$1:$EC$2998,MATCH(tbl_dmi_isin[[#This Row],[ISIN]],Corp_value!$B:$B,0),MATCH(N$2,Corp_value!$1:$1,0))="--","",INDEX(Corp_value!$A$1:$EC$2998,MATCH(tbl_dmi_isin[[#This Row],[ISIN]],Corp_value!$B:$B,0),MATCH(N$2,Corp_value!$1:$1,0))))</f>
        <v/>
      </c>
      <c r="O89" s="122" t="str">
        <f>IF(tbl_dmi_isin[[#This Row],[Index]]&gt;$A$2,"",INDEX(Corp_value!$A$1:$EC$2998,MATCH(tbl_dmi_isin[[#This Row],[ISIN]],Corp_value!$B:$B,0),MATCH(O$2,Corp_value!$1:$1,0)))</f>
        <v/>
      </c>
      <c r="P89" s="136" t="str">
        <f>IF(tbl_dmi_isin[[#This Row],[Index]]&gt;$A$2,"",TEXT(INDEX(Corp_value!$A$1:$EC$2998,MATCH(tbl_dmi_isin[[#This Row],[ISIN]],Corp_value!$B:$B,0),MATCH(P$2,Corp_value!$1:$1,0)),"yyyy/mm/dd"))</f>
        <v/>
      </c>
      <c r="Q89" s="136" t="str">
        <f>IF(tbl_dmi_isin[[#This Row],[Index]]&gt;$A$2,"",INDEX(美元债一级!$A$2:$BO$32,tbl_dmi_isin[[#This Row],[Index]]+1,MATCH(Q$2,美元债一级!$2:$2,0)))</f>
        <v/>
      </c>
      <c r="R89" s="136" t="str">
        <f>IF(tbl_dmi_isin[[#This Row],[Index]]&gt;$A$2,"",IF(TEXT(INDEX(Corp_value!$A$1:$EC$2998,MATCH(tbl_dmi_isin[[#This Row],[ISIN]],Corp_value!$B:$B,0),MATCH(R$2,Corp_value!$1:$1,0)),"yyyy/mm/dd")="--","",TEXT(INDEX(Corp_value!$A$1:$EC$2998,MATCH(tbl_dmi_isin[[#This Row],[ISIN]],Corp_value!$B:$B,0),MATCH(R$2,Corp_value!$1:$1,0)),"yyyy/mm/dd")))</f>
        <v/>
      </c>
      <c r="S89" s="122" t="str">
        <f>IF(tbl_dmi_isin[[#This Row],[Index]]&gt;$A$2,"",INDEX(Corp_value!$A$1:$EC$2998,MATCH(tbl_dmi_isin[[#This Row],[ISIN]],Corp_value!$B:$B,0),MATCH(S$2,Corp_value!$1:$1,0)))</f>
        <v/>
      </c>
      <c r="T89" s="122" t="str">
        <f>IF(tbl_dmi_isin[[#This Row],[Index]]&gt;$A$2,"",INDEX(美元债一级!$A$2:$BO$32,tbl_dmi_isin[[#This Row],[Index]]+1,MATCH(T$2,美元债一级!$2:$2,0)))</f>
        <v/>
      </c>
      <c r="U89" s="122" t="str">
        <f>IF(tbl_dmi_isin[[#This Row],[Index]]&gt;$A$2,"",IF(INDEX(Corp_value!$A$1:$EC$2998,MATCH(tbl_dmi_isin[[#This Row],[ISIN]],Corp_value!$B:$B,0),MATCH(U$2,Corp_value!$1:$1,0))="--","",INDEX(Corp_value!$A$1:$EC$2998,MATCH(tbl_dmi_isin[[#This Row],[ISIN]],Corp_value!$B:$B,0),MATCH(U$2,Corp_value!$1:$1,0))))</f>
        <v/>
      </c>
      <c r="V89" s="134" t="str">
        <f>IF(tbl_dmi_isin[[#This Row],[Index]]&gt;$A$2,"",INDEX(美元债一级!$A$2:$BO$32,tbl_dmi_isin[[#This Row],[Index]]+1,MATCH(V$2,美元债一级!$2:$2,0)))</f>
        <v/>
      </c>
      <c r="W89" s="139" t="str">
        <f>IF(tbl_dmi_isin[[#This Row],[Index]]&gt;$A$2,"",INDEX(Corp_value!$A$1:$EC$2998,MATCH(tbl_dmi_isin[[#This Row],[ISIN]],Corp_value!$B:$B,0),MATCH(W$2,Corp_value!$1:$1,0)))</f>
        <v/>
      </c>
      <c r="X89" s="139" t="str">
        <f>IF(tbl_dmi_isin[[#This Row],[Index]]&gt;$A$2,"",INDEX(Corp_value!$A$1:$EC$2998,MATCH(tbl_dmi_isin[[#This Row],[ISIN]],Corp_value!$B:$B,0),MATCH(X$2,Corp_value!$1:$1,0)))</f>
        <v/>
      </c>
      <c r="Y89" s="142" t="str">
        <f>IF(tbl_dmi_isin[[#This Row],[Index]]&gt;$A$2,"",INDEX(Corp_value!$A$1:$EC$2998,MATCH(tbl_dmi_isin[[#This Row],[ISIN]],Corp_value!$B:$B,0),MATCH(Y$2,Corp_value!$1:$1,0)))</f>
        <v/>
      </c>
      <c r="Z89" s="142" t="str">
        <f>IF(tbl_dmi_isin[[#This Row],[Index]]&gt;$A$2,"",INDEX(Corp_value!$A$1:$EC$2998,MATCH(tbl_dmi_isin[[#This Row],[ISIN]],Corp_value!$B:$B,0),MATCH(Z$2,Corp_value!$1:$1,0)))</f>
        <v/>
      </c>
    </row>
    <row r="90" spans="1:26">
      <c r="A90" s="10">
        <v>87</v>
      </c>
      <c r="B90" s="78" t="str">
        <f>IF(tbl_dmi_isin[[#This Row],[Index]]&gt;$A$2,"",TEXT(INDEX(美元债一级!$A$2:$BO$32,tbl_dmi_isin[[#This Row],[Index]]+1,MATCH(B$2,美元债一级!$2:$2,0)),"yyyy/mm/dd"))</f>
        <v/>
      </c>
      <c r="C90" s="10" t="str">
        <f>IF(tbl_dmi_isin[[#This Row],[Index]]&gt;$A$2,"",INDEX(美元债一级!$A$2:$BO$32,tbl_dmi_isin[[#This Row],[Index]]+1,MATCH(C$2,美元债一级!$2:$2,0)))</f>
        <v/>
      </c>
      <c r="D90" s="10" t="str">
        <f>IF(tbl_dmi_isin[[#This Row],[Index]]&gt;$A$2,"",INDEX(美元债一级!$A$2:$BO$32,tbl_dmi_isin[[#This Row],[Index]]+1,MATCH(D$2,美元债一级!$2:$2,0)))</f>
        <v/>
      </c>
      <c r="E90" s="10" t="str">
        <f>TEXT(tbl_dmi_isin[[#This Row],[定价日]],"YYMMDD")&amp;tbl_dmi_isin[[#This Row],[ISIN]]</f>
        <v/>
      </c>
      <c r="F90" s="106"/>
      <c r="G90" s="19" t="str">
        <f>IF(tbl_dmi_isin[[#This Row],[Index]]&gt;$A$2,"",INDEX(Corp_value!$A$1:$EC$2998,MATCH(tbl_dmi_isin[[#This Row],[ISIN]],Corp_value!$B:$B,0),MATCH(G$2,Corp_value!$1:$1,0)))</f>
        <v/>
      </c>
      <c r="H90" s="20" t="str">
        <f>IF(tbl_dmi_isin[[#This Row],[Index]]&gt;$A$2,"",INDEX(Corp_value!$A$1:$EC$2998,MATCH(tbl_dmi_isin[[#This Row],[ISIN]],Corp_value!$B:$B,0),MATCH(H$2,Corp_value!$1:$1,0)))</f>
        <v/>
      </c>
      <c r="I90" s="20" t="str">
        <f>IF(tbl_dmi_isin[[#This Row],[Index]]&gt;$A$2,"",IF(INDEX(Corp_value!$A$1:$EC$2998,MATCH(tbl_dmi_isin[[#This Row],[ISIN]],Corp_value!$B:$B,0),MATCH(I$2,Corp_value!$1:$1,0))="--","",INDEX(Corp_value!$A$1:$EC$2998,MATCH(tbl_dmi_isin[[#This Row],[ISIN]],Corp_value!$B:$B,0),MATCH(I$2,Corp_value!$1:$1,0))))</f>
        <v/>
      </c>
      <c r="J90" s="19" t="str">
        <f>IF(tbl_dmi_isin[[#This Row],[Index]]&gt;$A$2,"",INDEX(Corp_value!$A$1:$EC$2998,MATCH(tbl_dmi_isin[[#This Row],[ISIN]],Corp_value!$B:$B,0),MATCH(J$2,Corp_value!$1:$1,0)))</f>
        <v/>
      </c>
      <c r="K90" s="19" t="str">
        <f>IF(tbl_dmi_isin[[#This Row],[Index]]&gt;$A$2,"",INDEX(Corp_value!$A$1:$EC$2998,MATCH(tbl_dmi_isin[[#This Row],[ISIN]],Corp_value!$B:$B,0),MATCH(K$2,Corp_value!$1:$1,0)))</f>
        <v/>
      </c>
      <c r="L90" s="19" t="str">
        <f>IF(tbl_dmi_isin[[#This Row],[Index]]&gt;$A$2,"",IF(INDEX(Corp_value!$A$1:$EC$2998,MATCH(tbl_dmi_isin[[#This Row],[ISIN]],Corp_value!$B:$B,0),MATCH(L$2,Corp_value!$1:$1,0))="--","",INDEX(Corp_value!$A$1:$EC$2998,MATCH(tbl_dmi_isin[[#This Row],[ISIN]],Corp_value!$B:$B,0),MATCH(L$2,Corp_value!$1:$1,0))))</f>
        <v/>
      </c>
      <c r="M90" s="122" t="str">
        <f>IF(tbl_dmi_isin[[#This Row],[Index]]&gt;$A$2,"",INDEX(Corp_value!$A$1:$EC$2998,MATCH(tbl_dmi_isin[[#This Row],[ISIN]],Corp_value!$B:$B,0),MATCH(M$2,Corp_value!$1:$1,0)))</f>
        <v/>
      </c>
      <c r="N90" s="122" t="str">
        <f>IF(tbl_dmi_isin[[#This Row],[Index]]&gt;$A$2,"",IF(INDEX(Corp_value!$A$1:$EC$2998,MATCH(tbl_dmi_isin[[#This Row],[ISIN]],Corp_value!$B:$B,0),MATCH(N$2,Corp_value!$1:$1,0))="--","",INDEX(Corp_value!$A$1:$EC$2998,MATCH(tbl_dmi_isin[[#This Row],[ISIN]],Corp_value!$B:$B,0),MATCH(N$2,Corp_value!$1:$1,0))))</f>
        <v/>
      </c>
      <c r="O90" s="122" t="str">
        <f>IF(tbl_dmi_isin[[#This Row],[Index]]&gt;$A$2,"",INDEX(Corp_value!$A$1:$EC$2998,MATCH(tbl_dmi_isin[[#This Row],[ISIN]],Corp_value!$B:$B,0),MATCH(O$2,Corp_value!$1:$1,0)))</f>
        <v/>
      </c>
      <c r="P90" s="136" t="str">
        <f>IF(tbl_dmi_isin[[#This Row],[Index]]&gt;$A$2,"",TEXT(INDEX(Corp_value!$A$1:$EC$2998,MATCH(tbl_dmi_isin[[#This Row],[ISIN]],Corp_value!$B:$B,0),MATCH(P$2,Corp_value!$1:$1,0)),"yyyy/mm/dd"))</f>
        <v/>
      </c>
      <c r="Q90" s="136" t="str">
        <f>IF(tbl_dmi_isin[[#This Row],[Index]]&gt;$A$2,"",INDEX(美元债一级!$A$2:$BO$32,tbl_dmi_isin[[#This Row],[Index]]+1,MATCH(Q$2,美元债一级!$2:$2,0)))</f>
        <v/>
      </c>
      <c r="R90" s="136" t="str">
        <f>IF(tbl_dmi_isin[[#This Row],[Index]]&gt;$A$2,"",IF(TEXT(INDEX(Corp_value!$A$1:$EC$2998,MATCH(tbl_dmi_isin[[#This Row],[ISIN]],Corp_value!$B:$B,0),MATCH(R$2,Corp_value!$1:$1,0)),"yyyy/mm/dd")="--","",TEXT(INDEX(Corp_value!$A$1:$EC$2998,MATCH(tbl_dmi_isin[[#This Row],[ISIN]],Corp_value!$B:$B,0),MATCH(R$2,Corp_value!$1:$1,0)),"yyyy/mm/dd")))</f>
        <v/>
      </c>
      <c r="S90" s="122" t="str">
        <f>IF(tbl_dmi_isin[[#This Row],[Index]]&gt;$A$2,"",INDEX(Corp_value!$A$1:$EC$2998,MATCH(tbl_dmi_isin[[#This Row],[ISIN]],Corp_value!$B:$B,0),MATCH(S$2,Corp_value!$1:$1,0)))</f>
        <v/>
      </c>
      <c r="T90" s="122" t="str">
        <f>IF(tbl_dmi_isin[[#This Row],[Index]]&gt;$A$2,"",INDEX(美元债一级!$A$2:$BO$32,tbl_dmi_isin[[#This Row],[Index]]+1,MATCH(T$2,美元债一级!$2:$2,0)))</f>
        <v/>
      </c>
      <c r="U90" s="122" t="str">
        <f>IF(tbl_dmi_isin[[#This Row],[Index]]&gt;$A$2,"",IF(INDEX(Corp_value!$A$1:$EC$2998,MATCH(tbl_dmi_isin[[#This Row],[ISIN]],Corp_value!$B:$B,0),MATCH(U$2,Corp_value!$1:$1,0))="--","",INDEX(Corp_value!$A$1:$EC$2998,MATCH(tbl_dmi_isin[[#This Row],[ISIN]],Corp_value!$B:$B,0),MATCH(U$2,Corp_value!$1:$1,0))))</f>
        <v/>
      </c>
      <c r="V90" s="134" t="str">
        <f>IF(tbl_dmi_isin[[#This Row],[Index]]&gt;$A$2,"",INDEX(美元债一级!$A$2:$BO$32,tbl_dmi_isin[[#This Row],[Index]]+1,MATCH(V$2,美元债一级!$2:$2,0)))</f>
        <v/>
      </c>
      <c r="W90" s="139" t="str">
        <f>IF(tbl_dmi_isin[[#This Row],[Index]]&gt;$A$2,"",INDEX(Corp_value!$A$1:$EC$2998,MATCH(tbl_dmi_isin[[#This Row],[ISIN]],Corp_value!$B:$B,0),MATCH(W$2,Corp_value!$1:$1,0)))</f>
        <v/>
      </c>
      <c r="X90" s="139" t="str">
        <f>IF(tbl_dmi_isin[[#This Row],[Index]]&gt;$A$2,"",INDEX(Corp_value!$A$1:$EC$2998,MATCH(tbl_dmi_isin[[#This Row],[ISIN]],Corp_value!$B:$B,0),MATCH(X$2,Corp_value!$1:$1,0)))</f>
        <v/>
      </c>
      <c r="Y90" s="142" t="str">
        <f>IF(tbl_dmi_isin[[#This Row],[Index]]&gt;$A$2,"",INDEX(Corp_value!$A$1:$EC$2998,MATCH(tbl_dmi_isin[[#This Row],[ISIN]],Corp_value!$B:$B,0),MATCH(Y$2,Corp_value!$1:$1,0)))</f>
        <v/>
      </c>
      <c r="Z90" s="142" t="str">
        <f>IF(tbl_dmi_isin[[#This Row],[Index]]&gt;$A$2,"",INDEX(Corp_value!$A$1:$EC$2998,MATCH(tbl_dmi_isin[[#This Row],[ISIN]],Corp_value!$B:$B,0),MATCH(Z$2,Corp_value!$1:$1,0)))</f>
        <v/>
      </c>
    </row>
    <row r="91" spans="1:26">
      <c r="A91" s="10">
        <v>88</v>
      </c>
      <c r="B91" s="78" t="str">
        <f>IF(tbl_dmi_isin[[#This Row],[Index]]&gt;$A$2,"",TEXT(INDEX(美元债一级!$A$2:$BO$32,tbl_dmi_isin[[#This Row],[Index]]+1,MATCH(B$2,美元债一级!$2:$2,0)),"yyyy/mm/dd"))</f>
        <v/>
      </c>
      <c r="C91" s="10" t="str">
        <f>IF(tbl_dmi_isin[[#This Row],[Index]]&gt;$A$2,"",INDEX(美元债一级!$A$2:$BO$32,tbl_dmi_isin[[#This Row],[Index]]+1,MATCH(C$2,美元债一级!$2:$2,0)))</f>
        <v/>
      </c>
      <c r="D91" s="10" t="str">
        <f>IF(tbl_dmi_isin[[#This Row],[Index]]&gt;$A$2,"",INDEX(美元债一级!$A$2:$BO$32,tbl_dmi_isin[[#This Row],[Index]]+1,MATCH(D$2,美元债一级!$2:$2,0)))</f>
        <v/>
      </c>
      <c r="E91" s="10" t="str">
        <f>TEXT(tbl_dmi_isin[[#This Row],[定价日]],"YYMMDD")&amp;tbl_dmi_isin[[#This Row],[ISIN]]</f>
        <v/>
      </c>
      <c r="F91" s="105"/>
      <c r="G91" s="19" t="str">
        <f>IF(tbl_dmi_isin[[#This Row],[Index]]&gt;$A$2,"",INDEX(Corp_value!$A$1:$EC$2998,MATCH(tbl_dmi_isin[[#This Row],[ISIN]],Corp_value!$B:$B,0),MATCH(G$2,Corp_value!$1:$1,0)))</f>
        <v/>
      </c>
      <c r="H91" s="20" t="str">
        <f>IF(tbl_dmi_isin[[#This Row],[Index]]&gt;$A$2,"",INDEX(Corp_value!$A$1:$EC$2998,MATCH(tbl_dmi_isin[[#This Row],[ISIN]],Corp_value!$B:$B,0),MATCH(H$2,Corp_value!$1:$1,0)))</f>
        <v/>
      </c>
      <c r="I91" s="20" t="str">
        <f>IF(tbl_dmi_isin[[#This Row],[Index]]&gt;$A$2,"",IF(INDEX(Corp_value!$A$1:$EC$2998,MATCH(tbl_dmi_isin[[#This Row],[ISIN]],Corp_value!$B:$B,0),MATCH(I$2,Corp_value!$1:$1,0))="--","",INDEX(Corp_value!$A$1:$EC$2998,MATCH(tbl_dmi_isin[[#This Row],[ISIN]],Corp_value!$B:$B,0),MATCH(I$2,Corp_value!$1:$1,0))))</f>
        <v/>
      </c>
      <c r="J91" s="19" t="str">
        <f>IF(tbl_dmi_isin[[#This Row],[Index]]&gt;$A$2,"",INDEX(Corp_value!$A$1:$EC$2998,MATCH(tbl_dmi_isin[[#This Row],[ISIN]],Corp_value!$B:$B,0),MATCH(J$2,Corp_value!$1:$1,0)))</f>
        <v/>
      </c>
      <c r="K91" s="19" t="str">
        <f>IF(tbl_dmi_isin[[#This Row],[Index]]&gt;$A$2,"",INDEX(Corp_value!$A$1:$EC$2998,MATCH(tbl_dmi_isin[[#This Row],[ISIN]],Corp_value!$B:$B,0),MATCH(K$2,Corp_value!$1:$1,0)))</f>
        <v/>
      </c>
      <c r="L91" s="19" t="str">
        <f>IF(tbl_dmi_isin[[#This Row],[Index]]&gt;$A$2,"",IF(INDEX(Corp_value!$A$1:$EC$2998,MATCH(tbl_dmi_isin[[#This Row],[ISIN]],Corp_value!$B:$B,0),MATCH(L$2,Corp_value!$1:$1,0))="--","",INDEX(Corp_value!$A$1:$EC$2998,MATCH(tbl_dmi_isin[[#This Row],[ISIN]],Corp_value!$B:$B,0),MATCH(L$2,Corp_value!$1:$1,0))))</f>
        <v/>
      </c>
      <c r="M91" s="122" t="str">
        <f>IF(tbl_dmi_isin[[#This Row],[Index]]&gt;$A$2,"",INDEX(Corp_value!$A$1:$EC$2998,MATCH(tbl_dmi_isin[[#This Row],[ISIN]],Corp_value!$B:$B,0),MATCH(M$2,Corp_value!$1:$1,0)))</f>
        <v/>
      </c>
      <c r="N91" s="122" t="str">
        <f>IF(tbl_dmi_isin[[#This Row],[Index]]&gt;$A$2,"",IF(INDEX(Corp_value!$A$1:$EC$2998,MATCH(tbl_dmi_isin[[#This Row],[ISIN]],Corp_value!$B:$B,0),MATCH(N$2,Corp_value!$1:$1,0))="--","",INDEX(Corp_value!$A$1:$EC$2998,MATCH(tbl_dmi_isin[[#This Row],[ISIN]],Corp_value!$B:$B,0),MATCH(N$2,Corp_value!$1:$1,0))))</f>
        <v/>
      </c>
      <c r="O91" s="122" t="str">
        <f>IF(tbl_dmi_isin[[#This Row],[Index]]&gt;$A$2,"",INDEX(Corp_value!$A$1:$EC$2998,MATCH(tbl_dmi_isin[[#This Row],[ISIN]],Corp_value!$B:$B,0),MATCH(O$2,Corp_value!$1:$1,0)))</f>
        <v/>
      </c>
      <c r="P91" s="136" t="str">
        <f>IF(tbl_dmi_isin[[#This Row],[Index]]&gt;$A$2,"",TEXT(INDEX(Corp_value!$A$1:$EC$2998,MATCH(tbl_dmi_isin[[#This Row],[ISIN]],Corp_value!$B:$B,0),MATCH(P$2,Corp_value!$1:$1,0)),"yyyy/mm/dd"))</f>
        <v/>
      </c>
      <c r="Q91" s="136" t="str">
        <f>IF(tbl_dmi_isin[[#This Row],[Index]]&gt;$A$2,"",INDEX(美元债一级!$A$2:$BO$32,tbl_dmi_isin[[#This Row],[Index]]+1,MATCH(Q$2,美元债一级!$2:$2,0)))</f>
        <v/>
      </c>
      <c r="R91" s="136" t="str">
        <f>IF(tbl_dmi_isin[[#This Row],[Index]]&gt;$A$2,"",IF(TEXT(INDEX(Corp_value!$A$1:$EC$2998,MATCH(tbl_dmi_isin[[#This Row],[ISIN]],Corp_value!$B:$B,0),MATCH(R$2,Corp_value!$1:$1,0)),"yyyy/mm/dd")="--","",TEXT(INDEX(Corp_value!$A$1:$EC$2998,MATCH(tbl_dmi_isin[[#This Row],[ISIN]],Corp_value!$B:$B,0),MATCH(R$2,Corp_value!$1:$1,0)),"yyyy/mm/dd")))</f>
        <v/>
      </c>
      <c r="S91" s="122" t="str">
        <f>IF(tbl_dmi_isin[[#This Row],[Index]]&gt;$A$2,"",INDEX(Corp_value!$A$1:$EC$2998,MATCH(tbl_dmi_isin[[#This Row],[ISIN]],Corp_value!$B:$B,0),MATCH(S$2,Corp_value!$1:$1,0)))</f>
        <v/>
      </c>
      <c r="T91" s="122" t="str">
        <f>IF(tbl_dmi_isin[[#This Row],[Index]]&gt;$A$2,"",INDEX(美元债一级!$A$2:$BO$32,tbl_dmi_isin[[#This Row],[Index]]+1,MATCH(T$2,美元债一级!$2:$2,0)))</f>
        <v/>
      </c>
      <c r="U91" s="122" t="str">
        <f>IF(tbl_dmi_isin[[#This Row],[Index]]&gt;$A$2,"",IF(INDEX(Corp_value!$A$1:$EC$2998,MATCH(tbl_dmi_isin[[#This Row],[ISIN]],Corp_value!$B:$B,0),MATCH(U$2,Corp_value!$1:$1,0))="--","",INDEX(Corp_value!$A$1:$EC$2998,MATCH(tbl_dmi_isin[[#This Row],[ISIN]],Corp_value!$B:$B,0),MATCH(U$2,Corp_value!$1:$1,0))))</f>
        <v/>
      </c>
      <c r="V91" s="132" t="str">
        <f>IF(tbl_dmi_isin[[#This Row],[Index]]&gt;$A$2,"",INDEX(美元债一级!$A$2:$BO$32,tbl_dmi_isin[[#This Row],[Index]]+1,MATCH(V$2,美元债一级!$2:$2,0)))</f>
        <v/>
      </c>
      <c r="W91" s="140" t="str">
        <f>IF(tbl_dmi_isin[[#This Row],[Index]]&gt;$A$2,"",INDEX(Corp_value!$A$1:$EC$2998,MATCH(tbl_dmi_isin[[#This Row],[ISIN]],Corp_value!$B:$B,0),MATCH(W$2,Corp_value!$1:$1,0)))</f>
        <v/>
      </c>
      <c r="X91" s="140" t="str">
        <f>IF(tbl_dmi_isin[[#This Row],[Index]]&gt;$A$2,"",INDEX(Corp_value!$A$1:$EC$2998,MATCH(tbl_dmi_isin[[#This Row],[ISIN]],Corp_value!$B:$B,0),MATCH(X$2,Corp_value!$1:$1,0)))</f>
        <v/>
      </c>
      <c r="Y91" s="142" t="str">
        <f>IF(tbl_dmi_isin[[#This Row],[Index]]&gt;$A$2,"",INDEX(Corp_value!$A$1:$EC$2998,MATCH(tbl_dmi_isin[[#This Row],[ISIN]],Corp_value!$B:$B,0),MATCH(Y$2,Corp_value!$1:$1,0)))</f>
        <v/>
      </c>
      <c r="Z91" s="142" t="str">
        <f>IF(tbl_dmi_isin[[#This Row],[Index]]&gt;$A$2,"",INDEX(Corp_value!$A$1:$EC$2998,MATCH(tbl_dmi_isin[[#This Row],[ISIN]],Corp_value!$B:$B,0),MATCH(Z$2,Corp_value!$1:$1,0)))</f>
        <v/>
      </c>
    </row>
    <row r="92" spans="1:26">
      <c r="A92" s="10">
        <v>89</v>
      </c>
      <c r="B92" s="78" t="str">
        <f>IF(tbl_dmi_isin[[#This Row],[Index]]&gt;$A$2,"",TEXT(INDEX(美元债一级!$A$2:$BO$32,tbl_dmi_isin[[#This Row],[Index]]+1,MATCH(B$2,美元债一级!$2:$2,0)),"yyyy/mm/dd"))</f>
        <v/>
      </c>
      <c r="C92" s="10" t="str">
        <f>IF(tbl_dmi_isin[[#This Row],[Index]]&gt;$A$2,"",INDEX(美元债一级!$A$2:$BO$32,tbl_dmi_isin[[#This Row],[Index]]+1,MATCH(C$2,美元债一级!$2:$2,0)))</f>
        <v/>
      </c>
      <c r="D92" s="10" t="str">
        <f>IF(tbl_dmi_isin[[#This Row],[Index]]&gt;$A$2,"",INDEX(美元债一级!$A$2:$BO$32,tbl_dmi_isin[[#This Row],[Index]]+1,MATCH(D$2,美元债一级!$2:$2,0)))</f>
        <v/>
      </c>
      <c r="E92" s="10" t="str">
        <f>TEXT(tbl_dmi_isin[[#This Row],[定价日]],"YYMMDD")&amp;tbl_dmi_isin[[#This Row],[ISIN]]</f>
        <v/>
      </c>
      <c r="F92" s="104"/>
      <c r="G92" s="19" t="str">
        <f>IF(tbl_dmi_isin[[#This Row],[Index]]&gt;$A$2,"",INDEX(Corp_value!$A$1:$EC$2998,MATCH(tbl_dmi_isin[[#This Row],[ISIN]],Corp_value!$B:$B,0),MATCH(G$2,Corp_value!$1:$1,0)))</f>
        <v/>
      </c>
      <c r="H92" s="20" t="str">
        <f>IF(tbl_dmi_isin[[#This Row],[Index]]&gt;$A$2,"",INDEX(Corp_value!$A$1:$EC$2998,MATCH(tbl_dmi_isin[[#This Row],[ISIN]],Corp_value!$B:$B,0),MATCH(H$2,Corp_value!$1:$1,0)))</f>
        <v/>
      </c>
      <c r="I92" s="20" t="str">
        <f>IF(tbl_dmi_isin[[#This Row],[Index]]&gt;$A$2,"",IF(INDEX(Corp_value!$A$1:$EC$2998,MATCH(tbl_dmi_isin[[#This Row],[ISIN]],Corp_value!$B:$B,0),MATCH(I$2,Corp_value!$1:$1,0))="--","",INDEX(Corp_value!$A$1:$EC$2998,MATCH(tbl_dmi_isin[[#This Row],[ISIN]],Corp_value!$B:$B,0),MATCH(I$2,Corp_value!$1:$1,0))))</f>
        <v/>
      </c>
      <c r="J92" s="19" t="str">
        <f>IF(tbl_dmi_isin[[#This Row],[Index]]&gt;$A$2,"",INDEX(Corp_value!$A$1:$EC$2998,MATCH(tbl_dmi_isin[[#This Row],[ISIN]],Corp_value!$B:$B,0),MATCH(J$2,Corp_value!$1:$1,0)))</f>
        <v/>
      </c>
      <c r="K92" s="19" t="str">
        <f>IF(tbl_dmi_isin[[#This Row],[Index]]&gt;$A$2,"",INDEX(Corp_value!$A$1:$EC$2998,MATCH(tbl_dmi_isin[[#This Row],[ISIN]],Corp_value!$B:$B,0),MATCH(K$2,Corp_value!$1:$1,0)))</f>
        <v/>
      </c>
      <c r="L92" s="19" t="str">
        <f>IF(tbl_dmi_isin[[#This Row],[Index]]&gt;$A$2,"",IF(INDEX(Corp_value!$A$1:$EC$2998,MATCH(tbl_dmi_isin[[#This Row],[ISIN]],Corp_value!$B:$B,0),MATCH(L$2,Corp_value!$1:$1,0))="--","",INDEX(Corp_value!$A$1:$EC$2998,MATCH(tbl_dmi_isin[[#This Row],[ISIN]],Corp_value!$B:$B,0),MATCH(L$2,Corp_value!$1:$1,0))))</f>
        <v/>
      </c>
      <c r="M92" s="122" t="str">
        <f>IF(tbl_dmi_isin[[#This Row],[Index]]&gt;$A$2,"",INDEX(Corp_value!$A$1:$EC$2998,MATCH(tbl_dmi_isin[[#This Row],[ISIN]],Corp_value!$B:$B,0),MATCH(M$2,Corp_value!$1:$1,0)))</f>
        <v/>
      </c>
      <c r="N92" s="122" t="str">
        <f>IF(tbl_dmi_isin[[#This Row],[Index]]&gt;$A$2,"",IF(INDEX(Corp_value!$A$1:$EC$2998,MATCH(tbl_dmi_isin[[#This Row],[ISIN]],Corp_value!$B:$B,0),MATCH(N$2,Corp_value!$1:$1,0))="--","",INDEX(Corp_value!$A$1:$EC$2998,MATCH(tbl_dmi_isin[[#This Row],[ISIN]],Corp_value!$B:$B,0),MATCH(N$2,Corp_value!$1:$1,0))))</f>
        <v/>
      </c>
      <c r="O92" s="122" t="str">
        <f>IF(tbl_dmi_isin[[#This Row],[Index]]&gt;$A$2,"",INDEX(Corp_value!$A$1:$EC$2998,MATCH(tbl_dmi_isin[[#This Row],[ISIN]],Corp_value!$B:$B,0),MATCH(O$2,Corp_value!$1:$1,0)))</f>
        <v/>
      </c>
      <c r="P92" s="136" t="str">
        <f>IF(tbl_dmi_isin[[#This Row],[Index]]&gt;$A$2,"",TEXT(INDEX(Corp_value!$A$1:$EC$2998,MATCH(tbl_dmi_isin[[#This Row],[ISIN]],Corp_value!$B:$B,0),MATCH(P$2,Corp_value!$1:$1,0)),"yyyy/mm/dd"))</f>
        <v/>
      </c>
      <c r="Q92" s="136" t="str">
        <f>IF(tbl_dmi_isin[[#This Row],[Index]]&gt;$A$2,"",INDEX(美元债一级!$A$2:$BO$32,tbl_dmi_isin[[#This Row],[Index]]+1,MATCH(Q$2,美元债一级!$2:$2,0)))</f>
        <v/>
      </c>
      <c r="R92" s="136" t="str">
        <f>IF(tbl_dmi_isin[[#This Row],[Index]]&gt;$A$2,"",IF(TEXT(INDEX(Corp_value!$A$1:$EC$2998,MATCH(tbl_dmi_isin[[#This Row],[ISIN]],Corp_value!$B:$B,0),MATCH(R$2,Corp_value!$1:$1,0)),"yyyy/mm/dd")="--","",TEXT(INDEX(Corp_value!$A$1:$EC$2998,MATCH(tbl_dmi_isin[[#This Row],[ISIN]],Corp_value!$B:$B,0),MATCH(R$2,Corp_value!$1:$1,0)),"yyyy/mm/dd")))</f>
        <v/>
      </c>
      <c r="S92" s="122" t="str">
        <f>IF(tbl_dmi_isin[[#This Row],[Index]]&gt;$A$2,"",INDEX(Corp_value!$A$1:$EC$2998,MATCH(tbl_dmi_isin[[#This Row],[ISIN]],Corp_value!$B:$B,0),MATCH(S$2,Corp_value!$1:$1,0)))</f>
        <v/>
      </c>
      <c r="T92" s="122" t="str">
        <f>IF(tbl_dmi_isin[[#This Row],[Index]]&gt;$A$2,"",INDEX(美元债一级!$A$2:$BO$32,tbl_dmi_isin[[#This Row],[Index]]+1,MATCH(T$2,美元债一级!$2:$2,0)))</f>
        <v/>
      </c>
      <c r="U92" s="122" t="str">
        <f>IF(tbl_dmi_isin[[#This Row],[Index]]&gt;$A$2,"",IF(INDEX(Corp_value!$A$1:$EC$2998,MATCH(tbl_dmi_isin[[#This Row],[ISIN]],Corp_value!$B:$B,0),MATCH(U$2,Corp_value!$1:$1,0))="--","",INDEX(Corp_value!$A$1:$EC$2998,MATCH(tbl_dmi_isin[[#This Row],[ISIN]],Corp_value!$B:$B,0),MATCH(U$2,Corp_value!$1:$1,0))))</f>
        <v/>
      </c>
      <c r="V92" s="132" t="str">
        <f>IF(tbl_dmi_isin[[#This Row],[Index]]&gt;$A$2,"",INDEX(美元债一级!$A$2:$BO$32,tbl_dmi_isin[[#This Row],[Index]]+1,MATCH(V$2,美元债一级!$2:$2,0)))</f>
        <v/>
      </c>
      <c r="W92" s="140" t="str">
        <f>IF(tbl_dmi_isin[[#This Row],[Index]]&gt;$A$2,"",INDEX(Corp_value!$A$1:$EC$2998,MATCH(tbl_dmi_isin[[#This Row],[ISIN]],Corp_value!$B:$B,0),MATCH(W$2,Corp_value!$1:$1,0)))</f>
        <v/>
      </c>
      <c r="X92" s="140" t="str">
        <f>IF(tbl_dmi_isin[[#This Row],[Index]]&gt;$A$2,"",INDEX(Corp_value!$A$1:$EC$2998,MATCH(tbl_dmi_isin[[#This Row],[ISIN]],Corp_value!$B:$B,0),MATCH(X$2,Corp_value!$1:$1,0)))</f>
        <v/>
      </c>
      <c r="Y92" s="142" t="str">
        <f>IF(tbl_dmi_isin[[#This Row],[Index]]&gt;$A$2,"",INDEX(Corp_value!$A$1:$EC$2998,MATCH(tbl_dmi_isin[[#This Row],[ISIN]],Corp_value!$B:$B,0),MATCH(Y$2,Corp_value!$1:$1,0)))</f>
        <v/>
      </c>
      <c r="Z92" s="142" t="str">
        <f>IF(tbl_dmi_isin[[#This Row],[Index]]&gt;$A$2,"",INDEX(Corp_value!$A$1:$EC$2998,MATCH(tbl_dmi_isin[[#This Row],[ISIN]],Corp_value!$B:$B,0),MATCH(Z$2,Corp_value!$1:$1,0)))</f>
        <v/>
      </c>
    </row>
    <row r="93" spans="1:26">
      <c r="A93" s="10">
        <v>90</v>
      </c>
      <c r="B93" s="78" t="str">
        <f>IF(tbl_dmi_isin[[#This Row],[Index]]&gt;$A$2,"",TEXT(INDEX(美元债一级!$A$2:$BO$32,tbl_dmi_isin[[#This Row],[Index]]+1,MATCH(B$2,美元债一级!$2:$2,0)),"yyyy/mm/dd"))</f>
        <v/>
      </c>
      <c r="C93" s="10" t="str">
        <f>IF(tbl_dmi_isin[[#This Row],[Index]]&gt;$A$2,"",INDEX(美元债一级!$A$2:$BO$32,tbl_dmi_isin[[#This Row],[Index]]+1,MATCH(C$2,美元债一级!$2:$2,0)))</f>
        <v/>
      </c>
      <c r="D93" s="10" t="str">
        <f>IF(tbl_dmi_isin[[#This Row],[Index]]&gt;$A$2,"",INDEX(美元债一级!$A$2:$BO$32,tbl_dmi_isin[[#This Row],[Index]]+1,MATCH(D$2,美元债一级!$2:$2,0)))</f>
        <v/>
      </c>
      <c r="E93" s="10" t="str">
        <f>TEXT(tbl_dmi_isin[[#This Row],[定价日]],"YYMMDD")&amp;tbl_dmi_isin[[#This Row],[ISIN]]</f>
        <v/>
      </c>
      <c r="F93" s="104"/>
      <c r="G93" s="19" t="str">
        <f>IF(tbl_dmi_isin[[#This Row],[Index]]&gt;$A$2,"",INDEX(Corp_value!$A$1:$EC$2998,MATCH(tbl_dmi_isin[[#This Row],[ISIN]],Corp_value!$B:$B,0),MATCH(G$2,Corp_value!$1:$1,0)))</f>
        <v/>
      </c>
      <c r="H93" s="20" t="str">
        <f>IF(tbl_dmi_isin[[#This Row],[Index]]&gt;$A$2,"",INDEX(Corp_value!$A$1:$EC$2998,MATCH(tbl_dmi_isin[[#This Row],[ISIN]],Corp_value!$B:$B,0),MATCH(H$2,Corp_value!$1:$1,0)))</f>
        <v/>
      </c>
      <c r="I93" s="20" t="str">
        <f>IF(tbl_dmi_isin[[#This Row],[Index]]&gt;$A$2,"",IF(INDEX(Corp_value!$A$1:$EC$2998,MATCH(tbl_dmi_isin[[#This Row],[ISIN]],Corp_value!$B:$B,0),MATCH(I$2,Corp_value!$1:$1,0))="--","",INDEX(Corp_value!$A$1:$EC$2998,MATCH(tbl_dmi_isin[[#This Row],[ISIN]],Corp_value!$B:$B,0),MATCH(I$2,Corp_value!$1:$1,0))))</f>
        <v/>
      </c>
      <c r="J93" s="19" t="str">
        <f>IF(tbl_dmi_isin[[#This Row],[Index]]&gt;$A$2,"",INDEX(Corp_value!$A$1:$EC$2998,MATCH(tbl_dmi_isin[[#This Row],[ISIN]],Corp_value!$B:$B,0),MATCH(J$2,Corp_value!$1:$1,0)))</f>
        <v/>
      </c>
      <c r="K93" s="19" t="str">
        <f>IF(tbl_dmi_isin[[#This Row],[Index]]&gt;$A$2,"",INDEX(Corp_value!$A$1:$EC$2998,MATCH(tbl_dmi_isin[[#This Row],[ISIN]],Corp_value!$B:$B,0),MATCH(K$2,Corp_value!$1:$1,0)))</f>
        <v/>
      </c>
      <c r="L93" s="19" t="str">
        <f>IF(tbl_dmi_isin[[#This Row],[Index]]&gt;$A$2,"",IF(INDEX(Corp_value!$A$1:$EC$2998,MATCH(tbl_dmi_isin[[#This Row],[ISIN]],Corp_value!$B:$B,0),MATCH(L$2,Corp_value!$1:$1,0))="--","",INDEX(Corp_value!$A$1:$EC$2998,MATCH(tbl_dmi_isin[[#This Row],[ISIN]],Corp_value!$B:$B,0),MATCH(L$2,Corp_value!$1:$1,0))))</f>
        <v/>
      </c>
      <c r="M93" s="122" t="str">
        <f>IF(tbl_dmi_isin[[#This Row],[Index]]&gt;$A$2,"",INDEX(Corp_value!$A$1:$EC$2998,MATCH(tbl_dmi_isin[[#This Row],[ISIN]],Corp_value!$B:$B,0),MATCH(M$2,Corp_value!$1:$1,0)))</f>
        <v/>
      </c>
      <c r="N93" s="122" t="str">
        <f>IF(tbl_dmi_isin[[#This Row],[Index]]&gt;$A$2,"",IF(INDEX(Corp_value!$A$1:$EC$2998,MATCH(tbl_dmi_isin[[#This Row],[ISIN]],Corp_value!$B:$B,0),MATCH(N$2,Corp_value!$1:$1,0))="--","",INDEX(Corp_value!$A$1:$EC$2998,MATCH(tbl_dmi_isin[[#This Row],[ISIN]],Corp_value!$B:$B,0),MATCH(N$2,Corp_value!$1:$1,0))))</f>
        <v/>
      </c>
      <c r="O93" s="122" t="str">
        <f>IF(tbl_dmi_isin[[#This Row],[Index]]&gt;$A$2,"",INDEX(Corp_value!$A$1:$EC$2998,MATCH(tbl_dmi_isin[[#This Row],[ISIN]],Corp_value!$B:$B,0),MATCH(O$2,Corp_value!$1:$1,0)))</f>
        <v/>
      </c>
      <c r="P93" s="136" t="str">
        <f>IF(tbl_dmi_isin[[#This Row],[Index]]&gt;$A$2,"",TEXT(INDEX(Corp_value!$A$1:$EC$2998,MATCH(tbl_dmi_isin[[#This Row],[ISIN]],Corp_value!$B:$B,0),MATCH(P$2,Corp_value!$1:$1,0)),"yyyy/mm/dd"))</f>
        <v/>
      </c>
      <c r="Q93" s="136" t="str">
        <f>IF(tbl_dmi_isin[[#This Row],[Index]]&gt;$A$2,"",INDEX(美元债一级!$A$2:$BO$32,tbl_dmi_isin[[#This Row],[Index]]+1,MATCH(Q$2,美元债一级!$2:$2,0)))</f>
        <v/>
      </c>
      <c r="R93" s="136" t="str">
        <f>IF(tbl_dmi_isin[[#This Row],[Index]]&gt;$A$2,"",IF(TEXT(INDEX(Corp_value!$A$1:$EC$2998,MATCH(tbl_dmi_isin[[#This Row],[ISIN]],Corp_value!$B:$B,0),MATCH(R$2,Corp_value!$1:$1,0)),"yyyy/mm/dd")="--","",TEXT(INDEX(Corp_value!$A$1:$EC$2998,MATCH(tbl_dmi_isin[[#This Row],[ISIN]],Corp_value!$B:$B,0),MATCH(R$2,Corp_value!$1:$1,0)),"yyyy/mm/dd")))</f>
        <v/>
      </c>
      <c r="S93" s="122" t="str">
        <f>IF(tbl_dmi_isin[[#This Row],[Index]]&gt;$A$2,"",INDEX(Corp_value!$A$1:$EC$2998,MATCH(tbl_dmi_isin[[#This Row],[ISIN]],Corp_value!$B:$B,0),MATCH(S$2,Corp_value!$1:$1,0)))</f>
        <v/>
      </c>
      <c r="T93" s="122" t="str">
        <f>IF(tbl_dmi_isin[[#This Row],[Index]]&gt;$A$2,"",INDEX(美元债一级!$A$2:$BO$32,tbl_dmi_isin[[#This Row],[Index]]+1,MATCH(T$2,美元债一级!$2:$2,0)))</f>
        <v/>
      </c>
      <c r="U93" s="122" t="str">
        <f>IF(tbl_dmi_isin[[#This Row],[Index]]&gt;$A$2,"",IF(INDEX(Corp_value!$A$1:$EC$2998,MATCH(tbl_dmi_isin[[#This Row],[ISIN]],Corp_value!$B:$B,0),MATCH(U$2,Corp_value!$1:$1,0))="--","",INDEX(Corp_value!$A$1:$EC$2998,MATCH(tbl_dmi_isin[[#This Row],[ISIN]],Corp_value!$B:$B,0),MATCH(U$2,Corp_value!$1:$1,0))))</f>
        <v/>
      </c>
      <c r="V93" s="132" t="str">
        <f>IF(tbl_dmi_isin[[#This Row],[Index]]&gt;$A$2,"",INDEX(美元债一级!$A$2:$BO$32,tbl_dmi_isin[[#This Row],[Index]]+1,MATCH(V$2,美元债一级!$2:$2,0)))</f>
        <v/>
      </c>
      <c r="W93" s="140" t="str">
        <f>IF(tbl_dmi_isin[[#This Row],[Index]]&gt;$A$2,"",INDEX(Corp_value!$A$1:$EC$2998,MATCH(tbl_dmi_isin[[#This Row],[ISIN]],Corp_value!$B:$B,0),MATCH(W$2,Corp_value!$1:$1,0)))</f>
        <v/>
      </c>
      <c r="X93" s="140" t="str">
        <f>IF(tbl_dmi_isin[[#This Row],[Index]]&gt;$A$2,"",INDEX(Corp_value!$A$1:$EC$2998,MATCH(tbl_dmi_isin[[#This Row],[ISIN]],Corp_value!$B:$B,0),MATCH(X$2,Corp_value!$1:$1,0)))</f>
        <v/>
      </c>
      <c r="Y93" s="142" t="str">
        <f>IF(tbl_dmi_isin[[#This Row],[Index]]&gt;$A$2,"",INDEX(Corp_value!$A$1:$EC$2998,MATCH(tbl_dmi_isin[[#This Row],[ISIN]],Corp_value!$B:$B,0),MATCH(Y$2,Corp_value!$1:$1,0)))</f>
        <v/>
      </c>
      <c r="Z93" s="142" t="str">
        <f>IF(tbl_dmi_isin[[#This Row],[Index]]&gt;$A$2,"",INDEX(Corp_value!$A$1:$EC$2998,MATCH(tbl_dmi_isin[[#This Row],[ISIN]],Corp_value!$B:$B,0),MATCH(Z$2,Corp_value!$1:$1,0)))</f>
        <v/>
      </c>
    </row>
    <row r="94" spans="1:26">
      <c r="A94" s="10">
        <v>91</v>
      </c>
      <c r="B94" s="78" t="str">
        <f>IF(tbl_dmi_isin[[#This Row],[Index]]&gt;$A$2,"",TEXT(INDEX(美元债一级!$A$2:$BO$32,tbl_dmi_isin[[#This Row],[Index]]+1,MATCH(B$2,美元债一级!$2:$2,0)),"yyyy/mm/dd"))</f>
        <v/>
      </c>
      <c r="C94" s="10" t="str">
        <f>IF(tbl_dmi_isin[[#This Row],[Index]]&gt;$A$2,"",INDEX(美元债一级!$A$2:$BO$32,tbl_dmi_isin[[#This Row],[Index]]+1,MATCH(C$2,美元债一级!$2:$2,0)))</f>
        <v/>
      </c>
      <c r="D94" s="10" t="str">
        <f>IF(tbl_dmi_isin[[#This Row],[Index]]&gt;$A$2,"",INDEX(美元债一级!$A$2:$BO$32,tbl_dmi_isin[[#This Row],[Index]]+1,MATCH(D$2,美元债一级!$2:$2,0)))</f>
        <v/>
      </c>
      <c r="E94" s="10" t="str">
        <f>TEXT(tbl_dmi_isin[[#This Row],[定价日]],"YYMMDD")&amp;tbl_dmi_isin[[#This Row],[ISIN]]</f>
        <v/>
      </c>
      <c r="F94" s="104"/>
      <c r="G94" s="19" t="str">
        <f>IF(tbl_dmi_isin[[#This Row],[Index]]&gt;$A$2,"",INDEX(Corp_value!$A$1:$EC$2998,MATCH(tbl_dmi_isin[[#This Row],[ISIN]],Corp_value!$B:$B,0),MATCH(G$2,Corp_value!$1:$1,0)))</f>
        <v/>
      </c>
      <c r="H94" s="20" t="str">
        <f>IF(tbl_dmi_isin[[#This Row],[Index]]&gt;$A$2,"",INDEX(Corp_value!$A$1:$EC$2998,MATCH(tbl_dmi_isin[[#This Row],[ISIN]],Corp_value!$B:$B,0),MATCH(H$2,Corp_value!$1:$1,0)))</f>
        <v/>
      </c>
      <c r="I94" s="20" t="str">
        <f>IF(tbl_dmi_isin[[#This Row],[Index]]&gt;$A$2,"",IF(INDEX(Corp_value!$A$1:$EC$2998,MATCH(tbl_dmi_isin[[#This Row],[ISIN]],Corp_value!$B:$B,0),MATCH(I$2,Corp_value!$1:$1,0))="--","",INDEX(Corp_value!$A$1:$EC$2998,MATCH(tbl_dmi_isin[[#This Row],[ISIN]],Corp_value!$B:$B,0),MATCH(I$2,Corp_value!$1:$1,0))))</f>
        <v/>
      </c>
      <c r="J94" s="19" t="str">
        <f>IF(tbl_dmi_isin[[#This Row],[Index]]&gt;$A$2,"",INDEX(Corp_value!$A$1:$EC$2998,MATCH(tbl_dmi_isin[[#This Row],[ISIN]],Corp_value!$B:$B,0),MATCH(J$2,Corp_value!$1:$1,0)))</f>
        <v/>
      </c>
      <c r="K94" s="19" t="str">
        <f>IF(tbl_dmi_isin[[#This Row],[Index]]&gt;$A$2,"",INDEX(Corp_value!$A$1:$EC$2998,MATCH(tbl_dmi_isin[[#This Row],[ISIN]],Corp_value!$B:$B,0),MATCH(K$2,Corp_value!$1:$1,0)))</f>
        <v/>
      </c>
      <c r="L94" s="19" t="str">
        <f>IF(tbl_dmi_isin[[#This Row],[Index]]&gt;$A$2,"",IF(INDEX(Corp_value!$A$1:$EC$2998,MATCH(tbl_dmi_isin[[#This Row],[ISIN]],Corp_value!$B:$B,0),MATCH(L$2,Corp_value!$1:$1,0))="--","",INDEX(Corp_value!$A$1:$EC$2998,MATCH(tbl_dmi_isin[[#This Row],[ISIN]],Corp_value!$B:$B,0),MATCH(L$2,Corp_value!$1:$1,0))))</f>
        <v/>
      </c>
      <c r="M94" s="122" t="str">
        <f>IF(tbl_dmi_isin[[#This Row],[Index]]&gt;$A$2,"",INDEX(Corp_value!$A$1:$EC$2998,MATCH(tbl_dmi_isin[[#This Row],[ISIN]],Corp_value!$B:$B,0),MATCH(M$2,Corp_value!$1:$1,0)))</f>
        <v/>
      </c>
      <c r="N94" s="122" t="str">
        <f>IF(tbl_dmi_isin[[#This Row],[Index]]&gt;$A$2,"",IF(INDEX(Corp_value!$A$1:$EC$2998,MATCH(tbl_dmi_isin[[#This Row],[ISIN]],Corp_value!$B:$B,0),MATCH(N$2,Corp_value!$1:$1,0))="--","",INDEX(Corp_value!$A$1:$EC$2998,MATCH(tbl_dmi_isin[[#This Row],[ISIN]],Corp_value!$B:$B,0),MATCH(N$2,Corp_value!$1:$1,0))))</f>
        <v/>
      </c>
      <c r="O94" s="122" t="str">
        <f>IF(tbl_dmi_isin[[#This Row],[Index]]&gt;$A$2,"",INDEX(Corp_value!$A$1:$EC$2998,MATCH(tbl_dmi_isin[[#This Row],[ISIN]],Corp_value!$B:$B,0),MATCH(O$2,Corp_value!$1:$1,0)))</f>
        <v/>
      </c>
      <c r="P94" s="136" t="str">
        <f>IF(tbl_dmi_isin[[#This Row],[Index]]&gt;$A$2,"",TEXT(INDEX(Corp_value!$A$1:$EC$2998,MATCH(tbl_dmi_isin[[#This Row],[ISIN]],Corp_value!$B:$B,0),MATCH(P$2,Corp_value!$1:$1,0)),"yyyy/mm/dd"))</f>
        <v/>
      </c>
      <c r="Q94" s="136" t="str">
        <f>IF(tbl_dmi_isin[[#This Row],[Index]]&gt;$A$2,"",INDEX(美元债一级!$A$2:$BO$32,tbl_dmi_isin[[#This Row],[Index]]+1,MATCH(Q$2,美元债一级!$2:$2,0)))</f>
        <v/>
      </c>
      <c r="R94" s="136" t="str">
        <f>IF(tbl_dmi_isin[[#This Row],[Index]]&gt;$A$2,"",IF(TEXT(INDEX(Corp_value!$A$1:$EC$2998,MATCH(tbl_dmi_isin[[#This Row],[ISIN]],Corp_value!$B:$B,0),MATCH(R$2,Corp_value!$1:$1,0)),"yyyy/mm/dd")="--","",TEXT(INDEX(Corp_value!$A$1:$EC$2998,MATCH(tbl_dmi_isin[[#This Row],[ISIN]],Corp_value!$B:$B,0),MATCH(R$2,Corp_value!$1:$1,0)),"yyyy/mm/dd")))</f>
        <v/>
      </c>
      <c r="S94" s="122" t="str">
        <f>IF(tbl_dmi_isin[[#This Row],[Index]]&gt;$A$2,"",INDEX(Corp_value!$A$1:$EC$2998,MATCH(tbl_dmi_isin[[#This Row],[ISIN]],Corp_value!$B:$B,0),MATCH(S$2,Corp_value!$1:$1,0)))</f>
        <v/>
      </c>
      <c r="T94" s="122" t="str">
        <f>IF(tbl_dmi_isin[[#This Row],[Index]]&gt;$A$2,"",INDEX(美元债一级!$A$2:$BO$32,tbl_dmi_isin[[#This Row],[Index]]+1,MATCH(T$2,美元债一级!$2:$2,0)))</f>
        <v/>
      </c>
      <c r="U94" s="122" t="str">
        <f>IF(tbl_dmi_isin[[#This Row],[Index]]&gt;$A$2,"",IF(INDEX(Corp_value!$A$1:$EC$2998,MATCH(tbl_dmi_isin[[#This Row],[ISIN]],Corp_value!$B:$B,0),MATCH(U$2,Corp_value!$1:$1,0))="--","",INDEX(Corp_value!$A$1:$EC$2998,MATCH(tbl_dmi_isin[[#This Row],[ISIN]],Corp_value!$B:$B,0),MATCH(U$2,Corp_value!$1:$1,0))))</f>
        <v/>
      </c>
      <c r="V94" s="132" t="str">
        <f>IF(tbl_dmi_isin[[#This Row],[Index]]&gt;$A$2,"",INDEX(美元债一级!$A$2:$BO$32,tbl_dmi_isin[[#This Row],[Index]]+1,MATCH(V$2,美元债一级!$2:$2,0)))</f>
        <v/>
      </c>
      <c r="W94" s="140" t="str">
        <f>IF(tbl_dmi_isin[[#This Row],[Index]]&gt;$A$2,"",INDEX(Corp_value!$A$1:$EC$2998,MATCH(tbl_dmi_isin[[#This Row],[ISIN]],Corp_value!$B:$B,0),MATCH(W$2,Corp_value!$1:$1,0)))</f>
        <v/>
      </c>
      <c r="X94" s="140" t="str">
        <f>IF(tbl_dmi_isin[[#This Row],[Index]]&gt;$A$2,"",INDEX(Corp_value!$A$1:$EC$2998,MATCH(tbl_dmi_isin[[#This Row],[ISIN]],Corp_value!$B:$B,0),MATCH(X$2,Corp_value!$1:$1,0)))</f>
        <v/>
      </c>
      <c r="Y94" s="142" t="str">
        <f>IF(tbl_dmi_isin[[#This Row],[Index]]&gt;$A$2,"",INDEX(Corp_value!$A$1:$EC$2998,MATCH(tbl_dmi_isin[[#This Row],[ISIN]],Corp_value!$B:$B,0),MATCH(Y$2,Corp_value!$1:$1,0)))</f>
        <v/>
      </c>
      <c r="Z94" s="142" t="str">
        <f>IF(tbl_dmi_isin[[#This Row],[Index]]&gt;$A$2,"",INDEX(Corp_value!$A$1:$EC$2998,MATCH(tbl_dmi_isin[[#This Row],[ISIN]],Corp_value!$B:$B,0),MATCH(Z$2,Corp_value!$1:$1,0)))</f>
        <v/>
      </c>
    </row>
    <row r="95" spans="1:26">
      <c r="A95" s="10">
        <v>92</v>
      </c>
      <c r="B95" s="78" t="str">
        <f>IF(tbl_dmi_isin[[#This Row],[Index]]&gt;$A$2,"",TEXT(INDEX(美元债一级!$A$2:$BO$32,tbl_dmi_isin[[#This Row],[Index]]+1,MATCH(B$2,美元债一级!$2:$2,0)),"yyyy/mm/dd"))</f>
        <v/>
      </c>
      <c r="C95" s="10" t="str">
        <f>IF(tbl_dmi_isin[[#This Row],[Index]]&gt;$A$2,"",INDEX(美元债一级!$A$2:$BO$32,tbl_dmi_isin[[#This Row],[Index]]+1,MATCH(C$2,美元债一级!$2:$2,0)))</f>
        <v/>
      </c>
      <c r="D95" s="10" t="str">
        <f>IF(tbl_dmi_isin[[#This Row],[Index]]&gt;$A$2,"",INDEX(美元债一级!$A$2:$BO$32,tbl_dmi_isin[[#This Row],[Index]]+1,MATCH(D$2,美元债一级!$2:$2,0)))</f>
        <v/>
      </c>
      <c r="E95" s="10" t="str">
        <f>TEXT(tbl_dmi_isin[[#This Row],[定价日]],"YYMMDD")&amp;tbl_dmi_isin[[#This Row],[ISIN]]</f>
        <v/>
      </c>
      <c r="F95" s="104"/>
      <c r="G95" s="19" t="str">
        <f>IF(tbl_dmi_isin[[#This Row],[Index]]&gt;$A$2,"",INDEX(Corp_value!$A$1:$EC$2998,MATCH(tbl_dmi_isin[[#This Row],[ISIN]],Corp_value!$B:$B,0),MATCH(G$2,Corp_value!$1:$1,0)))</f>
        <v/>
      </c>
      <c r="H95" s="20" t="str">
        <f>IF(tbl_dmi_isin[[#This Row],[Index]]&gt;$A$2,"",INDEX(Corp_value!$A$1:$EC$2998,MATCH(tbl_dmi_isin[[#This Row],[ISIN]],Corp_value!$B:$B,0),MATCH(H$2,Corp_value!$1:$1,0)))</f>
        <v/>
      </c>
      <c r="I95" s="20" t="str">
        <f>IF(tbl_dmi_isin[[#This Row],[Index]]&gt;$A$2,"",IF(INDEX(Corp_value!$A$1:$EC$2998,MATCH(tbl_dmi_isin[[#This Row],[ISIN]],Corp_value!$B:$B,0),MATCH(I$2,Corp_value!$1:$1,0))="--","",INDEX(Corp_value!$A$1:$EC$2998,MATCH(tbl_dmi_isin[[#This Row],[ISIN]],Corp_value!$B:$B,0),MATCH(I$2,Corp_value!$1:$1,0))))</f>
        <v/>
      </c>
      <c r="J95" s="19" t="str">
        <f>IF(tbl_dmi_isin[[#This Row],[Index]]&gt;$A$2,"",INDEX(Corp_value!$A$1:$EC$2998,MATCH(tbl_dmi_isin[[#This Row],[ISIN]],Corp_value!$B:$B,0),MATCH(J$2,Corp_value!$1:$1,0)))</f>
        <v/>
      </c>
      <c r="K95" s="19" t="str">
        <f>IF(tbl_dmi_isin[[#This Row],[Index]]&gt;$A$2,"",INDEX(Corp_value!$A$1:$EC$2998,MATCH(tbl_dmi_isin[[#This Row],[ISIN]],Corp_value!$B:$B,0),MATCH(K$2,Corp_value!$1:$1,0)))</f>
        <v/>
      </c>
      <c r="L95" s="19" t="str">
        <f>IF(tbl_dmi_isin[[#This Row],[Index]]&gt;$A$2,"",IF(INDEX(Corp_value!$A$1:$EC$2998,MATCH(tbl_dmi_isin[[#This Row],[ISIN]],Corp_value!$B:$B,0),MATCH(L$2,Corp_value!$1:$1,0))="--","",INDEX(Corp_value!$A$1:$EC$2998,MATCH(tbl_dmi_isin[[#This Row],[ISIN]],Corp_value!$B:$B,0),MATCH(L$2,Corp_value!$1:$1,0))))</f>
        <v/>
      </c>
      <c r="M95" s="122" t="str">
        <f>IF(tbl_dmi_isin[[#This Row],[Index]]&gt;$A$2,"",INDEX(Corp_value!$A$1:$EC$2998,MATCH(tbl_dmi_isin[[#This Row],[ISIN]],Corp_value!$B:$B,0),MATCH(M$2,Corp_value!$1:$1,0)))</f>
        <v/>
      </c>
      <c r="N95" s="122" t="str">
        <f>IF(tbl_dmi_isin[[#This Row],[Index]]&gt;$A$2,"",IF(INDEX(Corp_value!$A$1:$EC$2998,MATCH(tbl_dmi_isin[[#This Row],[ISIN]],Corp_value!$B:$B,0),MATCH(N$2,Corp_value!$1:$1,0))="--","",INDEX(Corp_value!$A$1:$EC$2998,MATCH(tbl_dmi_isin[[#This Row],[ISIN]],Corp_value!$B:$B,0),MATCH(N$2,Corp_value!$1:$1,0))))</f>
        <v/>
      </c>
      <c r="O95" s="122" t="str">
        <f>IF(tbl_dmi_isin[[#This Row],[Index]]&gt;$A$2,"",INDEX(Corp_value!$A$1:$EC$2998,MATCH(tbl_dmi_isin[[#This Row],[ISIN]],Corp_value!$B:$B,0),MATCH(O$2,Corp_value!$1:$1,0)))</f>
        <v/>
      </c>
      <c r="P95" s="136" t="str">
        <f>IF(tbl_dmi_isin[[#This Row],[Index]]&gt;$A$2,"",TEXT(INDEX(Corp_value!$A$1:$EC$2998,MATCH(tbl_dmi_isin[[#This Row],[ISIN]],Corp_value!$B:$B,0),MATCH(P$2,Corp_value!$1:$1,0)),"yyyy/mm/dd"))</f>
        <v/>
      </c>
      <c r="Q95" s="136" t="str">
        <f>IF(tbl_dmi_isin[[#This Row],[Index]]&gt;$A$2,"",INDEX(美元债一级!$A$2:$BO$32,tbl_dmi_isin[[#This Row],[Index]]+1,MATCH(Q$2,美元债一级!$2:$2,0)))</f>
        <v/>
      </c>
      <c r="R95" s="136" t="str">
        <f>IF(tbl_dmi_isin[[#This Row],[Index]]&gt;$A$2,"",IF(TEXT(INDEX(Corp_value!$A$1:$EC$2998,MATCH(tbl_dmi_isin[[#This Row],[ISIN]],Corp_value!$B:$B,0),MATCH(R$2,Corp_value!$1:$1,0)),"yyyy/mm/dd")="--","",TEXT(INDEX(Corp_value!$A$1:$EC$2998,MATCH(tbl_dmi_isin[[#This Row],[ISIN]],Corp_value!$B:$B,0),MATCH(R$2,Corp_value!$1:$1,0)),"yyyy/mm/dd")))</f>
        <v/>
      </c>
      <c r="S95" s="122" t="str">
        <f>IF(tbl_dmi_isin[[#This Row],[Index]]&gt;$A$2,"",INDEX(Corp_value!$A$1:$EC$2998,MATCH(tbl_dmi_isin[[#This Row],[ISIN]],Corp_value!$B:$B,0),MATCH(S$2,Corp_value!$1:$1,0)))</f>
        <v/>
      </c>
      <c r="T95" s="122" t="str">
        <f>IF(tbl_dmi_isin[[#This Row],[Index]]&gt;$A$2,"",INDEX(美元债一级!$A$2:$BO$32,tbl_dmi_isin[[#This Row],[Index]]+1,MATCH(T$2,美元债一级!$2:$2,0)))</f>
        <v/>
      </c>
      <c r="U95" s="122" t="str">
        <f>IF(tbl_dmi_isin[[#This Row],[Index]]&gt;$A$2,"",IF(INDEX(Corp_value!$A$1:$EC$2998,MATCH(tbl_dmi_isin[[#This Row],[ISIN]],Corp_value!$B:$B,0),MATCH(U$2,Corp_value!$1:$1,0))="--","",INDEX(Corp_value!$A$1:$EC$2998,MATCH(tbl_dmi_isin[[#This Row],[ISIN]],Corp_value!$B:$B,0),MATCH(U$2,Corp_value!$1:$1,0))))</f>
        <v/>
      </c>
      <c r="V95" s="132" t="str">
        <f>IF(tbl_dmi_isin[[#This Row],[Index]]&gt;$A$2,"",INDEX(美元债一级!$A$2:$BO$32,tbl_dmi_isin[[#This Row],[Index]]+1,MATCH(V$2,美元债一级!$2:$2,0)))</f>
        <v/>
      </c>
      <c r="W95" s="140" t="str">
        <f>IF(tbl_dmi_isin[[#This Row],[Index]]&gt;$A$2,"",INDEX(Corp_value!$A$1:$EC$2998,MATCH(tbl_dmi_isin[[#This Row],[ISIN]],Corp_value!$B:$B,0),MATCH(W$2,Corp_value!$1:$1,0)))</f>
        <v/>
      </c>
      <c r="X95" s="140" t="str">
        <f>IF(tbl_dmi_isin[[#This Row],[Index]]&gt;$A$2,"",INDEX(Corp_value!$A$1:$EC$2998,MATCH(tbl_dmi_isin[[#This Row],[ISIN]],Corp_value!$B:$B,0),MATCH(X$2,Corp_value!$1:$1,0)))</f>
        <v/>
      </c>
      <c r="Y95" s="142" t="str">
        <f>IF(tbl_dmi_isin[[#This Row],[Index]]&gt;$A$2,"",INDEX(Corp_value!$A$1:$EC$2998,MATCH(tbl_dmi_isin[[#This Row],[ISIN]],Corp_value!$B:$B,0),MATCH(Y$2,Corp_value!$1:$1,0)))</f>
        <v/>
      </c>
      <c r="Z95" s="142" t="str">
        <f>IF(tbl_dmi_isin[[#This Row],[Index]]&gt;$A$2,"",INDEX(Corp_value!$A$1:$EC$2998,MATCH(tbl_dmi_isin[[#This Row],[ISIN]],Corp_value!$B:$B,0),MATCH(Z$2,Corp_value!$1:$1,0)))</f>
        <v/>
      </c>
    </row>
    <row r="96" spans="1:26">
      <c r="A96" s="10">
        <v>93</v>
      </c>
      <c r="B96" s="78" t="str">
        <f>IF(tbl_dmi_isin[[#This Row],[Index]]&gt;$A$2,"",TEXT(INDEX(美元债一级!$A$2:$BO$32,tbl_dmi_isin[[#This Row],[Index]]+1,MATCH(B$2,美元债一级!$2:$2,0)),"yyyy/mm/dd"))</f>
        <v/>
      </c>
      <c r="C96" s="10" t="str">
        <f>IF(tbl_dmi_isin[[#This Row],[Index]]&gt;$A$2,"",INDEX(美元债一级!$A$2:$BO$32,tbl_dmi_isin[[#This Row],[Index]]+1,MATCH(C$2,美元债一级!$2:$2,0)))</f>
        <v/>
      </c>
      <c r="D96" s="10" t="str">
        <f>IF(tbl_dmi_isin[[#This Row],[Index]]&gt;$A$2,"",INDEX(美元债一级!$A$2:$BO$32,tbl_dmi_isin[[#This Row],[Index]]+1,MATCH(D$2,美元债一级!$2:$2,0)))</f>
        <v/>
      </c>
      <c r="E96" s="10" t="str">
        <f>TEXT(tbl_dmi_isin[[#This Row],[定价日]],"YYMMDD")&amp;tbl_dmi_isin[[#This Row],[ISIN]]</f>
        <v/>
      </c>
      <c r="F96" s="104"/>
      <c r="G96" s="19" t="str">
        <f>IF(tbl_dmi_isin[[#This Row],[Index]]&gt;$A$2,"",INDEX(Corp_value!$A$1:$EC$2998,MATCH(tbl_dmi_isin[[#This Row],[ISIN]],Corp_value!$B:$B,0),MATCH(G$2,Corp_value!$1:$1,0)))</f>
        <v/>
      </c>
      <c r="H96" s="20" t="str">
        <f>IF(tbl_dmi_isin[[#This Row],[Index]]&gt;$A$2,"",INDEX(Corp_value!$A$1:$EC$2998,MATCH(tbl_dmi_isin[[#This Row],[ISIN]],Corp_value!$B:$B,0),MATCH(H$2,Corp_value!$1:$1,0)))</f>
        <v/>
      </c>
      <c r="I96" s="20" t="str">
        <f>IF(tbl_dmi_isin[[#This Row],[Index]]&gt;$A$2,"",IF(INDEX(Corp_value!$A$1:$EC$2998,MATCH(tbl_dmi_isin[[#This Row],[ISIN]],Corp_value!$B:$B,0),MATCH(I$2,Corp_value!$1:$1,0))="--","",INDEX(Corp_value!$A$1:$EC$2998,MATCH(tbl_dmi_isin[[#This Row],[ISIN]],Corp_value!$B:$B,0),MATCH(I$2,Corp_value!$1:$1,0))))</f>
        <v/>
      </c>
      <c r="J96" s="19" t="str">
        <f>IF(tbl_dmi_isin[[#This Row],[Index]]&gt;$A$2,"",INDEX(Corp_value!$A$1:$EC$2998,MATCH(tbl_dmi_isin[[#This Row],[ISIN]],Corp_value!$B:$B,0),MATCH(J$2,Corp_value!$1:$1,0)))</f>
        <v/>
      </c>
      <c r="K96" s="19" t="str">
        <f>IF(tbl_dmi_isin[[#This Row],[Index]]&gt;$A$2,"",INDEX(Corp_value!$A$1:$EC$2998,MATCH(tbl_dmi_isin[[#This Row],[ISIN]],Corp_value!$B:$B,0),MATCH(K$2,Corp_value!$1:$1,0)))</f>
        <v/>
      </c>
      <c r="L96" s="19" t="str">
        <f>IF(tbl_dmi_isin[[#This Row],[Index]]&gt;$A$2,"",IF(INDEX(Corp_value!$A$1:$EC$2998,MATCH(tbl_dmi_isin[[#This Row],[ISIN]],Corp_value!$B:$B,0),MATCH(L$2,Corp_value!$1:$1,0))="--","",INDEX(Corp_value!$A$1:$EC$2998,MATCH(tbl_dmi_isin[[#This Row],[ISIN]],Corp_value!$B:$B,0),MATCH(L$2,Corp_value!$1:$1,0))))</f>
        <v/>
      </c>
      <c r="M96" s="122" t="str">
        <f>IF(tbl_dmi_isin[[#This Row],[Index]]&gt;$A$2,"",INDEX(Corp_value!$A$1:$EC$2998,MATCH(tbl_dmi_isin[[#This Row],[ISIN]],Corp_value!$B:$B,0),MATCH(M$2,Corp_value!$1:$1,0)))</f>
        <v/>
      </c>
      <c r="N96" s="122" t="str">
        <f>IF(tbl_dmi_isin[[#This Row],[Index]]&gt;$A$2,"",IF(INDEX(Corp_value!$A$1:$EC$2998,MATCH(tbl_dmi_isin[[#This Row],[ISIN]],Corp_value!$B:$B,0),MATCH(N$2,Corp_value!$1:$1,0))="--","",INDEX(Corp_value!$A$1:$EC$2998,MATCH(tbl_dmi_isin[[#This Row],[ISIN]],Corp_value!$B:$B,0),MATCH(N$2,Corp_value!$1:$1,0))))</f>
        <v/>
      </c>
      <c r="O96" s="122" t="str">
        <f>IF(tbl_dmi_isin[[#This Row],[Index]]&gt;$A$2,"",INDEX(Corp_value!$A$1:$EC$2998,MATCH(tbl_dmi_isin[[#This Row],[ISIN]],Corp_value!$B:$B,0),MATCH(O$2,Corp_value!$1:$1,0)))</f>
        <v/>
      </c>
      <c r="P96" s="136" t="str">
        <f>IF(tbl_dmi_isin[[#This Row],[Index]]&gt;$A$2,"",TEXT(INDEX(Corp_value!$A$1:$EC$2998,MATCH(tbl_dmi_isin[[#This Row],[ISIN]],Corp_value!$B:$B,0),MATCH(P$2,Corp_value!$1:$1,0)),"yyyy/mm/dd"))</f>
        <v/>
      </c>
      <c r="Q96" s="136" t="str">
        <f>IF(tbl_dmi_isin[[#This Row],[Index]]&gt;$A$2,"",INDEX(美元债一级!$A$2:$BO$32,tbl_dmi_isin[[#This Row],[Index]]+1,MATCH(Q$2,美元债一级!$2:$2,0)))</f>
        <v/>
      </c>
      <c r="R96" s="136" t="str">
        <f>IF(tbl_dmi_isin[[#This Row],[Index]]&gt;$A$2,"",IF(TEXT(INDEX(Corp_value!$A$1:$EC$2998,MATCH(tbl_dmi_isin[[#This Row],[ISIN]],Corp_value!$B:$B,0),MATCH(R$2,Corp_value!$1:$1,0)),"yyyy/mm/dd")="--","",TEXT(INDEX(Corp_value!$A$1:$EC$2998,MATCH(tbl_dmi_isin[[#This Row],[ISIN]],Corp_value!$B:$B,0),MATCH(R$2,Corp_value!$1:$1,0)),"yyyy/mm/dd")))</f>
        <v/>
      </c>
      <c r="S96" s="122" t="str">
        <f>IF(tbl_dmi_isin[[#This Row],[Index]]&gt;$A$2,"",INDEX(Corp_value!$A$1:$EC$2998,MATCH(tbl_dmi_isin[[#This Row],[ISIN]],Corp_value!$B:$B,0),MATCH(S$2,Corp_value!$1:$1,0)))</f>
        <v/>
      </c>
      <c r="T96" s="122" t="str">
        <f>IF(tbl_dmi_isin[[#This Row],[Index]]&gt;$A$2,"",INDEX(美元债一级!$A$2:$BO$32,tbl_dmi_isin[[#This Row],[Index]]+1,MATCH(T$2,美元债一级!$2:$2,0)))</f>
        <v/>
      </c>
      <c r="U96" s="122" t="str">
        <f>IF(tbl_dmi_isin[[#This Row],[Index]]&gt;$A$2,"",IF(INDEX(Corp_value!$A$1:$EC$2998,MATCH(tbl_dmi_isin[[#This Row],[ISIN]],Corp_value!$B:$B,0),MATCH(U$2,Corp_value!$1:$1,0))="--","",INDEX(Corp_value!$A$1:$EC$2998,MATCH(tbl_dmi_isin[[#This Row],[ISIN]],Corp_value!$B:$B,0),MATCH(U$2,Corp_value!$1:$1,0))))</f>
        <v/>
      </c>
      <c r="V96" s="132" t="str">
        <f>IF(tbl_dmi_isin[[#This Row],[Index]]&gt;$A$2,"",INDEX(美元债一级!$A$2:$BO$32,tbl_dmi_isin[[#This Row],[Index]]+1,MATCH(V$2,美元债一级!$2:$2,0)))</f>
        <v/>
      </c>
      <c r="W96" s="140" t="str">
        <f>IF(tbl_dmi_isin[[#This Row],[Index]]&gt;$A$2,"",INDEX(Corp_value!$A$1:$EC$2998,MATCH(tbl_dmi_isin[[#This Row],[ISIN]],Corp_value!$B:$B,0),MATCH(W$2,Corp_value!$1:$1,0)))</f>
        <v/>
      </c>
      <c r="X96" s="140" t="str">
        <f>IF(tbl_dmi_isin[[#This Row],[Index]]&gt;$A$2,"",INDEX(Corp_value!$A$1:$EC$2998,MATCH(tbl_dmi_isin[[#This Row],[ISIN]],Corp_value!$B:$B,0),MATCH(X$2,Corp_value!$1:$1,0)))</f>
        <v/>
      </c>
      <c r="Y96" s="142" t="str">
        <f>IF(tbl_dmi_isin[[#This Row],[Index]]&gt;$A$2,"",INDEX(Corp_value!$A$1:$EC$2998,MATCH(tbl_dmi_isin[[#This Row],[ISIN]],Corp_value!$B:$B,0),MATCH(Y$2,Corp_value!$1:$1,0)))</f>
        <v/>
      </c>
      <c r="Z96" s="142" t="str">
        <f>IF(tbl_dmi_isin[[#This Row],[Index]]&gt;$A$2,"",INDEX(Corp_value!$A$1:$EC$2998,MATCH(tbl_dmi_isin[[#This Row],[ISIN]],Corp_value!$B:$B,0),MATCH(Z$2,Corp_value!$1:$1,0)))</f>
        <v/>
      </c>
    </row>
    <row r="97" spans="1:26">
      <c r="A97" s="10">
        <v>94</v>
      </c>
      <c r="B97" s="78" t="str">
        <f>IF(tbl_dmi_isin[[#This Row],[Index]]&gt;$A$2,"",TEXT(INDEX(美元债一级!$A$2:$BO$32,tbl_dmi_isin[[#This Row],[Index]]+1,MATCH(B$2,美元债一级!$2:$2,0)),"yyyy/mm/dd"))</f>
        <v/>
      </c>
      <c r="C97" s="10" t="str">
        <f>IF(tbl_dmi_isin[[#This Row],[Index]]&gt;$A$2,"",INDEX(美元债一级!$A$2:$BO$32,tbl_dmi_isin[[#This Row],[Index]]+1,MATCH(C$2,美元债一级!$2:$2,0)))</f>
        <v/>
      </c>
      <c r="D97" s="10" t="str">
        <f>IF(tbl_dmi_isin[[#This Row],[Index]]&gt;$A$2,"",INDEX(美元债一级!$A$2:$BO$32,tbl_dmi_isin[[#This Row],[Index]]+1,MATCH(D$2,美元债一级!$2:$2,0)))</f>
        <v/>
      </c>
      <c r="E97" s="10" t="str">
        <f>TEXT(tbl_dmi_isin[[#This Row],[定价日]],"YYMMDD")&amp;tbl_dmi_isin[[#This Row],[ISIN]]</f>
        <v/>
      </c>
      <c r="F97" s="104"/>
      <c r="G97" s="19" t="str">
        <f>IF(tbl_dmi_isin[[#This Row],[Index]]&gt;$A$2,"",INDEX(Corp_value!$A$1:$EC$2998,MATCH(tbl_dmi_isin[[#This Row],[ISIN]],Corp_value!$B:$B,0),MATCH(G$2,Corp_value!$1:$1,0)))</f>
        <v/>
      </c>
      <c r="H97" s="20" t="str">
        <f>IF(tbl_dmi_isin[[#This Row],[Index]]&gt;$A$2,"",INDEX(Corp_value!$A$1:$EC$2998,MATCH(tbl_dmi_isin[[#This Row],[ISIN]],Corp_value!$B:$B,0),MATCH(H$2,Corp_value!$1:$1,0)))</f>
        <v/>
      </c>
      <c r="I97" s="20" t="str">
        <f>IF(tbl_dmi_isin[[#This Row],[Index]]&gt;$A$2,"",IF(INDEX(Corp_value!$A$1:$EC$2998,MATCH(tbl_dmi_isin[[#This Row],[ISIN]],Corp_value!$B:$B,0),MATCH(I$2,Corp_value!$1:$1,0))="--","",INDEX(Corp_value!$A$1:$EC$2998,MATCH(tbl_dmi_isin[[#This Row],[ISIN]],Corp_value!$B:$B,0),MATCH(I$2,Corp_value!$1:$1,0))))</f>
        <v/>
      </c>
      <c r="J97" s="19" t="str">
        <f>IF(tbl_dmi_isin[[#This Row],[Index]]&gt;$A$2,"",INDEX(Corp_value!$A$1:$EC$2998,MATCH(tbl_dmi_isin[[#This Row],[ISIN]],Corp_value!$B:$B,0),MATCH(J$2,Corp_value!$1:$1,0)))</f>
        <v/>
      </c>
      <c r="K97" s="19" t="str">
        <f>IF(tbl_dmi_isin[[#This Row],[Index]]&gt;$A$2,"",INDEX(Corp_value!$A$1:$EC$2998,MATCH(tbl_dmi_isin[[#This Row],[ISIN]],Corp_value!$B:$B,0),MATCH(K$2,Corp_value!$1:$1,0)))</f>
        <v/>
      </c>
      <c r="L97" s="19" t="str">
        <f>IF(tbl_dmi_isin[[#This Row],[Index]]&gt;$A$2,"",IF(INDEX(Corp_value!$A$1:$EC$2998,MATCH(tbl_dmi_isin[[#This Row],[ISIN]],Corp_value!$B:$B,0),MATCH(L$2,Corp_value!$1:$1,0))="--","",INDEX(Corp_value!$A$1:$EC$2998,MATCH(tbl_dmi_isin[[#This Row],[ISIN]],Corp_value!$B:$B,0),MATCH(L$2,Corp_value!$1:$1,0))))</f>
        <v/>
      </c>
      <c r="M97" s="122" t="str">
        <f>IF(tbl_dmi_isin[[#This Row],[Index]]&gt;$A$2,"",INDEX(Corp_value!$A$1:$EC$2998,MATCH(tbl_dmi_isin[[#This Row],[ISIN]],Corp_value!$B:$B,0),MATCH(M$2,Corp_value!$1:$1,0)))</f>
        <v/>
      </c>
      <c r="N97" s="122" t="str">
        <f>IF(tbl_dmi_isin[[#This Row],[Index]]&gt;$A$2,"",IF(INDEX(Corp_value!$A$1:$EC$2998,MATCH(tbl_dmi_isin[[#This Row],[ISIN]],Corp_value!$B:$B,0),MATCH(N$2,Corp_value!$1:$1,0))="--","",INDEX(Corp_value!$A$1:$EC$2998,MATCH(tbl_dmi_isin[[#This Row],[ISIN]],Corp_value!$B:$B,0),MATCH(N$2,Corp_value!$1:$1,0))))</f>
        <v/>
      </c>
      <c r="O97" s="122" t="str">
        <f>IF(tbl_dmi_isin[[#This Row],[Index]]&gt;$A$2,"",INDEX(Corp_value!$A$1:$EC$2998,MATCH(tbl_dmi_isin[[#This Row],[ISIN]],Corp_value!$B:$B,0),MATCH(O$2,Corp_value!$1:$1,0)))</f>
        <v/>
      </c>
      <c r="P97" s="136" t="str">
        <f>IF(tbl_dmi_isin[[#This Row],[Index]]&gt;$A$2,"",TEXT(INDEX(Corp_value!$A$1:$EC$2998,MATCH(tbl_dmi_isin[[#This Row],[ISIN]],Corp_value!$B:$B,0),MATCH(P$2,Corp_value!$1:$1,0)),"yyyy/mm/dd"))</f>
        <v/>
      </c>
      <c r="Q97" s="136" t="str">
        <f>IF(tbl_dmi_isin[[#This Row],[Index]]&gt;$A$2,"",INDEX(美元债一级!$A$2:$BO$32,tbl_dmi_isin[[#This Row],[Index]]+1,MATCH(Q$2,美元债一级!$2:$2,0)))</f>
        <v/>
      </c>
      <c r="R97" s="136" t="str">
        <f>IF(tbl_dmi_isin[[#This Row],[Index]]&gt;$A$2,"",IF(TEXT(INDEX(Corp_value!$A$1:$EC$2998,MATCH(tbl_dmi_isin[[#This Row],[ISIN]],Corp_value!$B:$B,0),MATCH(R$2,Corp_value!$1:$1,0)),"yyyy/mm/dd")="--","",TEXT(INDEX(Corp_value!$A$1:$EC$2998,MATCH(tbl_dmi_isin[[#This Row],[ISIN]],Corp_value!$B:$B,0),MATCH(R$2,Corp_value!$1:$1,0)),"yyyy/mm/dd")))</f>
        <v/>
      </c>
      <c r="S97" s="122" t="str">
        <f>IF(tbl_dmi_isin[[#This Row],[Index]]&gt;$A$2,"",INDEX(Corp_value!$A$1:$EC$2998,MATCH(tbl_dmi_isin[[#This Row],[ISIN]],Corp_value!$B:$B,0),MATCH(S$2,Corp_value!$1:$1,0)))</f>
        <v/>
      </c>
      <c r="T97" s="122" t="str">
        <f>IF(tbl_dmi_isin[[#This Row],[Index]]&gt;$A$2,"",INDEX(美元债一级!$A$2:$BO$32,tbl_dmi_isin[[#This Row],[Index]]+1,MATCH(T$2,美元债一级!$2:$2,0)))</f>
        <v/>
      </c>
      <c r="U97" s="122" t="str">
        <f>IF(tbl_dmi_isin[[#This Row],[Index]]&gt;$A$2,"",IF(INDEX(Corp_value!$A$1:$EC$2998,MATCH(tbl_dmi_isin[[#This Row],[ISIN]],Corp_value!$B:$B,0),MATCH(U$2,Corp_value!$1:$1,0))="--","",INDEX(Corp_value!$A$1:$EC$2998,MATCH(tbl_dmi_isin[[#This Row],[ISIN]],Corp_value!$B:$B,0),MATCH(U$2,Corp_value!$1:$1,0))))</f>
        <v/>
      </c>
      <c r="V97" s="132" t="str">
        <f>IF(tbl_dmi_isin[[#This Row],[Index]]&gt;$A$2,"",INDEX(美元债一级!$A$2:$BO$32,tbl_dmi_isin[[#This Row],[Index]]+1,MATCH(V$2,美元债一级!$2:$2,0)))</f>
        <v/>
      </c>
      <c r="W97" s="140" t="str">
        <f>IF(tbl_dmi_isin[[#This Row],[Index]]&gt;$A$2,"",INDEX(Corp_value!$A$1:$EC$2998,MATCH(tbl_dmi_isin[[#This Row],[ISIN]],Corp_value!$B:$B,0),MATCH(W$2,Corp_value!$1:$1,0)))</f>
        <v/>
      </c>
      <c r="X97" s="140" t="str">
        <f>IF(tbl_dmi_isin[[#This Row],[Index]]&gt;$A$2,"",INDEX(Corp_value!$A$1:$EC$2998,MATCH(tbl_dmi_isin[[#This Row],[ISIN]],Corp_value!$B:$B,0),MATCH(X$2,Corp_value!$1:$1,0)))</f>
        <v/>
      </c>
      <c r="Y97" s="142" t="str">
        <f>IF(tbl_dmi_isin[[#This Row],[Index]]&gt;$A$2,"",INDEX(Corp_value!$A$1:$EC$2998,MATCH(tbl_dmi_isin[[#This Row],[ISIN]],Corp_value!$B:$B,0),MATCH(Y$2,Corp_value!$1:$1,0)))</f>
        <v/>
      </c>
      <c r="Z97" s="142" t="str">
        <f>IF(tbl_dmi_isin[[#This Row],[Index]]&gt;$A$2,"",INDEX(Corp_value!$A$1:$EC$2998,MATCH(tbl_dmi_isin[[#This Row],[ISIN]],Corp_value!$B:$B,0),MATCH(Z$2,Corp_value!$1:$1,0)))</f>
        <v/>
      </c>
    </row>
    <row r="98" spans="1:26">
      <c r="A98" s="10">
        <v>95</v>
      </c>
      <c r="B98" s="78" t="str">
        <f>IF(tbl_dmi_isin[[#This Row],[Index]]&gt;$A$2,"",TEXT(INDEX(美元债一级!$A$2:$BO$32,tbl_dmi_isin[[#This Row],[Index]]+1,MATCH(B$2,美元债一级!$2:$2,0)),"yyyy/mm/dd"))</f>
        <v/>
      </c>
      <c r="C98" s="10" t="str">
        <f>IF(tbl_dmi_isin[[#This Row],[Index]]&gt;$A$2,"",INDEX(美元债一级!$A$2:$BO$32,tbl_dmi_isin[[#This Row],[Index]]+1,MATCH(C$2,美元债一级!$2:$2,0)))</f>
        <v/>
      </c>
      <c r="D98" s="10" t="str">
        <f>IF(tbl_dmi_isin[[#This Row],[Index]]&gt;$A$2,"",INDEX(美元债一级!$A$2:$BO$32,tbl_dmi_isin[[#This Row],[Index]]+1,MATCH(D$2,美元债一级!$2:$2,0)))</f>
        <v/>
      </c>
      <c r="E98" s="10" t="str">
        <f>TEXT(tbl_dmi_isin[[#This Row],[定价日]],"YYMMDD")&amp;tbl_dmi_isin[[#This Row],[ISIN]]</f>
        <v/>
      </c>
      <c r="F98" s="104"/>
      <c r="G98" s="19" t="str">
        <f>IF(tbl_dmi_isin[[#This Row],[Index]]&gt;$A$2,"",INDEX(Corp_value!$A$1:$EC$2998,MATCH(tbl_dmi_isin[[#This Row],[ISIN]],Corp_value!$B:$B,0),MATCH(G$2,Corp_value!$1:$1,0)))</f>
        <v/>
      </c>
      <c r="H98" s="20" t="str">
        <f>IF(tbl_dmi_isin[[#This Row],[Index]]&gt;$A$2,"",INDEX(Corp_value!$A$1:$EC$2998,MATCH(tbl_dmi_isin[[#This Row],[ISIN]],Corp_value!$B:$B,0),MATCH(H$2,Corp_value!$1:$1,0)))</f>
        <v/>
      </c>
      <c r="I98" s="20" t="str">
        <f>IF(tbl_dmi_isin[[#This Row],[Index]]&gt;$A$2,"",IF(INDEX(Corp_value!$A$1:$EC$2998,MATCH(tbl_dmi_isin[[#This Row],[ISIN]],Corp_value!$B:$B,0),MATCH(I$2,Corp_value!$1:$1,0))="--","",INDEX(Corp_value!$A$1:$EC$2998,MATCH(tbl_dmi_isin[[#This Row],[ISIN]],Corp_value!$B:$B,0),MATCH(I$2,Corp_value!$1:$1,0))))</f>
        <v/>
      </c>
      <c r="J98" s="19" t="str">
        <f>IF(tbl_dmi_isin[[#This Row],[Index]]&gt;$A$2,"",INDEX(Corp_value!$A$1:$EC$2998,MATCH(tbl_dmi_isin[[#This Row],[ISIN]],Corp_value!$B:$B,0),MATCH(J$2,Corp_value!$1:$1,0)))</f>
        <v/>
      </c>
      <c r="K98" s="19" t="str">
        <f>IF(tbl_dmi_isin[[#This Row],[Index]]&gt;$A$2,"",INDEX(Corp_value!$A$1:$EC$2998,MATCH(tbl_dmi_isin[[#This Row],[ISIN]],Corp_value!$B:$B,0),MATCH(K$2,Corp_value!$1:$1,0)))</f>
        <v/>
      </c>
      <c r="L98" s="19" t="str">
        <f>IF(tbl_dmi_isin[[#This Row],[Index]]&gt;$A$2,"",IF(INDEX(Corp_value!$A$1:$EC$2998,MATCH(tbl_dmi_isin[[#This Row],[ISIN]],Corp_value!$B:$B,0),MATCH(L$2,Corp_value!$1:$1,0))="--","",INDEX(Corp_value!$A$1:$EC$2998,MATCH(tbl_dmi_isin[[#This Row],[ISIN]],Corp_value!$B:$B,0),MATCH(L$2,Corp_value!$1:$1,0))))</f>
        <v/>
      </c>
      <c r="M98" s="122" t="str">
        <f>IF(tbl_dmi_isin[[#This Row],[Index]]&gt;$A$2,"",INDEX(Corp_value!$A$1:$EC$2998,MATCH(tbl_dmi_isin[[#This Row],[ISIN]],Corp_value!$B:$B,0),MATCH(M$2,Corp_value!$1:$1,0)))</f>
        <v/>
      </c>
      <c r="N98" s="122" t="str">
        <f>IF(tbl_dmi_isin[[#This Row],[Index]]&gt;$A$2,"",IF(INDEX(Corp_value!$A$1:$EC$2998,MATCH(tbl_dmi_isin[[#This Row],[ISIN]],Corp_value!$B:$B,0),MATCH(N$2,Corp_value!$1:$1,0))="--","",INDEX(Corp_value!$A$1:$EC$2998,MATCH(tbl_dmi_isin[[#This Row],[ISIN]],Corp_value!$B:$B,0),MATCH(N$2,Corp_value!$1:$1,0))))</f>
        <v/>
      </c>
      <c r="O98" s="122" t="str">
        <f>IF(tbl_dmi_isin[[#This Row],[Index]]&gt;$A$2,"",INDEX(Corp_value!$A$1:$EC$2998,MATCH(tbl_dmi_isin[[#This Row],[ISIN]],Corp_value!$B:$B,0),MATCH(O$2,Corp_value!$1:$1,0)))</f>
        <v/>
      </c>
      <c r="P98" s="136" t="str">
        <f>IF(tbl_dmi_isin[[#This Row],[Index]]&gt;$A$2,"",TEXT(INDEX(Corp_value!$A$1:$EC$2998,MATCH(tbl_dmi_isin[[#This Row],[ISIN]],Corp_value!$B:$B,0),MATCH(P$2,Corp_value!$1:$1,0)),"yyyy/mm/dd"))</f>
        <v/>
      </c>
      <c r="Q98" s="136" t="str">
        <f>IF(tbl_dmi_isin[[#This Row],[Index]]&gt;$A$2,"",INDEX(美元债一级!$A$2:$BO$32,tbl_dmi_isin[[#This Row],[Index]]+1,MATCH(Q$2,美元债一级!$2:$2,0)))</f>
        <v/>
      </c>
      <c r="R98" s="136" t="str">
        <f>IF(tbl_dmi_isin[[#This Row],[Index]]&gt;$A$2,"",IF(TEXT(INDEX(Corp_value!$A$1:$EC$2998,MATCH(tbl_dmi_isin[[#This Row],[ISIN]],Corp_value!$B:$B,0),MATCH(R$2,Corp_value!$1:$1,0)),"yyyy/mm/dd")="--","",TEXT(INDEX(Corp_value!$A$1:$EC$2998,MATCH(tbl_dmi_isin[[#This Row],[ISIN]],Corp_value!$B:$B,0),MATCH(R$2,Corp_value!$1:$1,0)),"yyyy/mm/dd")))</f>
        <v/>
      </c>
      <c r="S98" s="122" t="str">
        <f>IF(tbl_dmi_isin[[#This Row],[Index]]&gt;$A$2,"",INDEX(Corp_value!$A$1:$EC$2998,MATCH(tbl_dmi_isin[[#This Row],[ISIN]],Corp_value!$B:$B,0),MATCH(S$2,Corp_value!$1:$1,0)))</f>
        <v/>
      </c>
      <c r="T98" s="122" t="str">
        <f>IF(tbl_dmi_isin[[#This Row],[Index]]&gt;$A$2,"",INDEX(美元债一级!$A$2:$BO$32,tbl_dmi_isin[[#This Row],[Index]]+1,MATCH(T$2,美元债一级!$2:$2,0)))</f>
        <v/>
      </c>
      <c r="U98" s="122" t="str">
        <f>IF(tbl_dmi_isin[[#This Row],[Index]]&gt;$A$2,"",IF(INDEX(Corp_value!$A$1:$EC$2998,MATCH(tbl_dmi_isin[[#This Row],[ISIN]],Corp_value!$B:$B,0),MATCH(U$2,Corp_value!$1:$1,0))="--","",INDEX(Corp_value!$A$1:$EC$2998,MATCH(tbl_dmi_isin[[#This Row],[ISIN]],Corp_value!$B:$B,0),MATCH(U$2,Corp_value!$1:$1,0))))</f>
        <v/>
      </c>
      <c r="V98" s="132" t="str">
        <f>IF(tbl_dmi_isin[[#This Row],[Index]]&gt;$A$2,"",INDEX(美元债一级!$A$2:$BO$32,tbl_dmi_isin[[#This Row],[Index]]+1,MATCH(V$2,美元债一级!$2:$2,0)))</f>
        <v/>
      </c>
      <c r="W98" s="140" t="str">
        <f>IF(tbl_dmi_isin[[#This Row],[Index]]&gt;$A$2,"",INDEX(Corp_value!$A$1:$EC$2998,MATCH(tbl_dmi_isin[[#This Row],[ISIN]],Corp_value!$B:$B,0),MATCH(W$2,Corp_value!$1:$1,0)))</f>
        <v/>
      </c>
      <c r="X98" s="140" t="str">
        <f>IF(tbl_dmi_isin[[#This Row],[Index]]&gt;$A$2,"",INDEX(Corp_value!$A$1:$EC$2998,MATCH(tbl_dmi_isin[[#This Row],[ISIN]],Corp_value!$B:$B,0),MATCH(X$2,Corp_value!$1:$1,0)))</f>
        <v/>
      </c>
      <c r="Y98" s="142" t="str">
        <f>IF(tbl_dmi_isin[[#This Row],[Index]]&gt;$A$2,"",INDEX(Corp_value!$A$1:$EC$2998,MATCH(tbl_dmi_isin[[#This Row],[ISIN]],Corp_value!$B:$B,0),MATCH(Y$2,Corp_value!$1:$1,0)))</f>
        <v/>
      </c>
      <c r="Z98" s="142" t="str">
        <f>IF(tbl_dmi_isin[[#This Row],[Index]]&gt;$A$2,"",INDEX(Corp_value!$A$1:$EC$2998,MATCH(tbl_dmi_isin[[#This Row],[ISIN]],Corp_value!$B:$B,0),MATCH(Z$2,Corp_value!$1:$1,0)))</f>
        <v/>
      </c>
    </row>
    <row r="99" spans="1:26">
      <c r="A99" s="10">
        <v>96</v>
      </c>
      <c r="B99" s="78" t="str">
        <f>IF(tbl_dmi_isin[[#This Row],[Index]]&gt;$A$2,"",TEXT(INDEX(美元债一级!$A$2:$BO$32,tbl_dmi_isin[[#This Row],[Index]]+1,MATCH(B$2,美元债一级!$2:$2,0)),"yyyy/mm/dd"))</f>
        <v/>
      </c>
      <c r="C99" s="10" t="str">
        <f>IF(tbl_dmi_isin[[#This Row],[Index]]&gt;$A$2,"",INDEX(美元债一级!$A$2:$BO$32,tbl_dmi_isin[[#This Row],[Index]]+1,MATCH(C$2,美元债一级!$2:$2,0)))</f>
        <v/>
      </c>
      <c r="D99" s="10" t="str">
        <f>IF(tbl_dmi_isin[[#This Row],[Index]]&gt;$A$2,"",INDEX(美元债一级!$A$2:$BO$32,tbl_dmi_isin[[#This Row],[Index]]+1,MATCH(D$2,美元债一级!$2:$2,0)))</f>
        <v/>
      </c>
      <c r="E99" s="10" t="str">
        <f>TEXT(tbl_dmi_isin[[#This Row],[定价日]],"YYMMDD")&amp;tbl_dmi_isin[[#This Row],[ISIN]]</f>
        <v/>
      </c>
      <c r="F99" s="104"/>
      <c r="G99" s="19" t="str">
        <f>IF(tbl_dmi_isin[[#This Row],[Index]]&gt;$A$2,"",INDEX(Corp_value!$A$1:$EC$2998,MATCH(tbl_dmi_isin[[#This Row],[ISIN]],Corp_value!$B:$B,0),MATCH(G$2,Corp_value!$1:$1,0)))</f>
        <v/>
      </c>
      <c r="H99" s="20" t="str">
        <f>IF(tbl_dmi_isin[[#This Row],[Index]]&gt;$A$2,"",INDEX(Corp_value!$A$1:$EC$2998,MATCH(tbl_dmi_isin[[#This Row],[ISIN]],Corp_value!$B:$B,0),MATCH(H$2,Corp_value!$1:$1,0)))</f>
        <v/>
      </c>
      <c r="I99" s="20" t="str">
        <f>IF(tbl_dmi_isin[[#This Row],[Index]]&gt;$A$2,"",IF(INDEX(Corp_value!$A$1:$EC$2998,MATCH(tbl_dmi_isin[[#This Row],[ISIN]],Corp_value!$B:$B,0),MATCH(I$2,Corp_value!$1:$1,0))="--","",INDEX(Corp_value!$A$1:$EC$2998,MATCH(tbl_dmi_isin[[#This Row],[ISIN]],Corp_value!$B:$B,0),MATCH(I$2,Corp_value!$1:$1,0))))</f>
        <v/>
      </c>
      <c r="J99" s="19" t="str">
        <f>IF(tbl_dmi_isin[[#This Row],[Index]]&gt;$A$2,"",INDEX(Corp_value!$A$1:$EC$2998,MATCH(tbl_dmi_isin[[#This Row],[ISIN]],Corp_value!$B:$B,0),MATCH(J$2,Corp_value!$1:$1,0)))</f>
        <v/>
      </c>
      <c r="K99" s="19" t="str">
        <f>IF(tbl_dmi_isin[[#This Row],[Index]]&gt;$A$2,"",INDEX(Corp_value!$A$1:$EC$2998,MATCH(tbl_dmi_isin[[#This Row],[ISIN]],Corp_value!$B:$B,0),MATCH(K$2,Corp_value!$1:$1,0)))</f>
        <v/>
      </c>
      <c r="L99" s="19" t="str">
        <f>IF(tbl_dmi_isin[[#This Row],[Index]]&gt;$A$2,"",IF(INDEX(Corp_value!$A$1:$EC$2998,MATCH(tbl_dmi_isin[[#This Row],[ISIN]],Corp_value!$B:$B,0),MATCH(L$2,Corp_value!$1:$1,0))="--","",INDEX(Corp_value!$A$1:$EC$2998,MATCH(tbl_dmi_isin[[#This Row],[ISIN]],Corp_value!$B:$B,0),MATCH(L$2,Corp_value!$1:$1,0))))</f>
        <v/>
      </c>
      <c r="M99" s="122" t="str">
        <f>IF(tbl_dmi_isin[[#This Row],[Index]]&gt;$A$2,"",INDEX(Corp_value!$A$1:$EC$2998,MATCH(tbl_dmi_isin[[#This Row],[ISIN]],Corp_value!$B:$B,0),MATCH(M$2,Corp_value!$1:$1,0)))</f>
        <v/>
      </c>
      <c r="N99" s="122" t="str">
        <f>IF(tbl_dmi_isin[[#This Row],[Index]]&gt;$A$2,"",IF(INDEX(Corp_value!$A$1:$EC$2998,MATCH(tbl_dmi_isin[[#This Row],[ISIN]],Corp_value!$B:$B,0),MATCH(N$2,Corp_value!$1:$1,0))="--","",INDEX(Corp_value!$A$1:$EC$2998,MATCH(tbl_dmi_isin[[#This Row],[ISIN]],Corp_value!$B:$B,0),MATCH(N$2,Corp_value!$1:$1,0))))</f>
        <v/>
      </c>
      <c r="O99" s="122" t="str">
        <f>IF(tbl_dmi_isin[[#This Row],[Index]]&gt;$A$2,"",INDEX(Corp_value!$A$1:$EC$2998,MATCH(tbl_dmi_isin[[#This Row],[ISIN]],Corp_value!$B:$B,0),MATCH(O$2,Corp_value!$1:$1,0)))</f>
        <v/>
      </c>
      <c r="P99" s="136" t="str">
        <f>IF(tbl_dmi_isin[[#This Row],[Index]]&gt;$A$2,"",TEXT(INDEX(Corp_value!$A$1:$EC$2998,MATCH(tbl_dmi_isin[[#This Row],[ISIN]],Corp_value!$B:$B,0),MATCH(P$2,Corp_value!$1:$1,0)),"yyyy/mm/dd"))</f>
        <v/>
      </c>
      <c r="Q99" s="136" t="str">
        <f>IF(tbl_dmi_isin[[#This Row],[Index]]&gt;$A$2,"",INDEX(美元债一级!$A$2:$BO$32,tbl_dmi_isin[[#This Row],[Index]]+1,MATCH(Q$2,美元债一级!$2:$2,0)))</f>
        <v/>
      </c>
      <c r="R99" s="136" t="str">
        <f>IF(tbl_dmi_isin[[#This Row],[Index]]&gt;$A$2,"",IF(TEXT(INDEX(Corp_value!$A$1:$EC$2998,MATCH(tbl_dmi_isin[[#This Row],[ISIN]],Corp_value!$B:$B,0),MATCH(R$2,Corp_value!$1:$1,0)),"yyyy/mm/dd")="--","",TEXT(INDEX(Corp_value!$A$1:$EC$2998,MATCH(tbl_dmi_isin[[#This Row],[ISIN]],Corp_value!$B:$B,0),MATCH(R$2,Corp_value!$1:$1,0)),"yyyy/mm/dd")))</f>
        <v/>
      </c>
      <c r="S99" s="122" t="str">
        <f>IF(tbl_dmi_isin[[#This Row],[Index]]&gt;$A$2,"",INDEX(Corp_value!$A$1:$EC$2998,MATCH(tbl_dmi_isin[[#This Row],[ISIN]],Corp_value!$B:$B,0),MATCH(S$2,Corp_value!$1:$1,0)))</f>
        <v/>
      </c>
      <c r="T99" s="122" t="str">
        <f>IF(tbl_dmi_isin[[#This Row],[Index]]&gt;$A$2,"",INDEX(美元债一级!$A$2:$BO$32,tbl_dmi_isin[[#This Row],[Index]]+1,MATCH(T$2,美元债一级!$2:$2,0)))</f>
        <v/>
      </c>
      <c r="U99" s="122" t="str">
        <f>IF(tbl_dmi_isin[[#This Row],[Index]]&gt;$A$2,"",IF(INDEX(Corp_value!$A$1:$EC$2998,MATCH(tbl_dmi_isin[[#This Row],[ISIN]],Corp_value!$B:$B,0),MATCH(U$2,Corp_value!$1:$1,0))="--","",INDEX(Corp_value!$A$1:$EC$2998,MATCH(tbl_dmi_isin[[#This Row],[ISIN]],Corp_value!$B:$B,0),MATCH(U$2,Corp_value!$1:$1,0))))</f>
        <v/>
      </c>
      <c r="V99" s="132" t="str">
        <f>IF(tbl_dmi_isin[[#This Row],[Index]]&gt;$A$2,"",INDEX(美元债一级!$A$2:$BO$32,tbl_dmi_isin[[#This Row],[Index]]+1,MATCH(V$2,美元债一级!$2:$2,0)))</f>
        <v/>
      </c>
      <c r="W99" s="140" t="str">
        <f>IF(tbl_dmi_isin[[#This Row],[Index]]&gt;$A$2,"",INDEX(Corp_value!$A$1:$EC$2998,MATCH(tbl_dmi_isin[[#This Row],[ISIN]],Corp_value!$B:$B,0),MATCH(W$2,Corp_value!$1:$1,0)))</f>
        <v/>
      </c>
      <c r="X99" s="140" t="str">
        <f>IF(tbl_dmi_isin[[#This Row],[Index]]&gt;$A$2,"",INDEX(Corp_value!$A$1:$EC$2998,MATCH(tbl_dmi_isin[[#This Row],[ISIN]],Corp_value!$B:$B,0),MATCH(X$2,Corp_value!$1:$1,0)))</f>
        <v/>
      </c>
      <c r="Y99" s="142" t="str">
        <f>IF(tbl_dmi_isin[[#This Row],[Index]]&gt;$A$2,"",INDEX(Corp_value!$A$1:$EC$2998,MATCH(tbl_dmi_isin[[#This Row],[ISIN]],Corp_value!$B:$B,0),MATCH(Y$2,Corp_value!$1:$1,0)))</f>
        <v/>
      </c>
      <c r="Z99" s="142" t="str">
        <f>IF(tbl_dmi_isin[[#This Row],[Index]]&gt;$A$2,"",INDEX(Corp_value!$A$1:$EC$2998,MATCH(tbl_dmi_isin[[#This Row],[ISIN]],Corp_value!$B:$B,0),MATCH(Z$2,Corp_value!$1:$1,0)))</f>
        <v/>
      </c>
    </row>
    <row r="100" spans="1:26">
      <c r="A100" s="10">
        <v>97</v>
      </c>
      <c r="B100" s="78" t="str">
        <f>IF(tbl_dmi_isin[[#This Row],[Index]]&gt;$A$2,"",TEXT(INDEX(美元债一级!$A$2:$BO$32,tbl_dmi_isin[[#This Row],[Index]]+1,MATCH(B$2,美元债一级!$2:$2,0)),"yyyy/mm/dd"))</f>
        <v/>
      </c>
      <c r="C100" s="10" t="str">
        <f>IF(tbl_dmi_isin[[#This Row],[Index]]&gt;$A$2,"",INDEX(美元债一级!$A$2:$BO$32,tbl_dmi_isin[[#This Row],[Index]]+1,MATCH(C$2,美元债一级!$2:$2,0)))</f>
        <v/>
      </c>
      <c r="D100" s="10" t="str">
        <f>IF(tbl_dmi_isin[[#This Row],[Index]]&gt;$A$2,"",INDEX(美元债一级!$A$2:$BO$32,tbl_dmi_isin[[#This Row],[Index]]+1,MATCH(D$2,美元债一级!$2:$2,0)))</f>
        <v/>
      </c>
      <c r="E100" s="10" t="str">
        <f>TEXT(tbl_dmi_isin[[#This Row],[定价日]],"YYMMDD")&amp;tbl_dmi_isin[[#This Row],[ISIN]]</f>
        <v/>
      </c>
      <c r="F100" s="104"/>
      <c r="G100" s="19" t="str">
        <f>IF(tbl_dmi_isin[[#This Row],[Index]]&gt;$A$2,"",INDEX(Corp_value!$A$1:$EC$2998,MATCH(tbl_dmi_isin[[#This Row],[ISIN]],Corp_value!$B:$B,0),MATCH(G$2,Corp_value!$1:$1,0)))</f>
        <v/>
      </c>
      <c r="H100" s="20" t="str">
        <f>IF(tbl_dmi_isin[[#This Row],[Index]]&gt;$A$2,"",INDEX(Corp_value!$A$1:$EC$2998,MATCH(tbl_dmi_isin[[#This Row],[ISIN]],Corp_value!$B:$B,0),MATCH(H$2,Corp_value!$1:$1,0)))</f>
        <v/>
      </c>
      <c r="I100" s="20" t="str">
        <f>IF(tbl_dmi_isin[[#This Row],[Index]]&gt;$A$2,"",IF(INDEX(Corp_value!$A$1:$EC$2998,MATCH(tbl_dmi_isin[[#This Row],[ISIN]],Corp_value!$B:$B,0),MATCH(I$2,Corp_value!$1:$1,0))="--","",INDEX(Corp_value!$A$1:$EC$2998,MATCH(tbl_dmi_isin[[#This Row],[ISIN]],Corp_value!$B:$B,0),MATCH(I$2,Corp_value!$1:$1,0))))</f>
        <v/>
      </c>
      <c r="J100" s="19" t="str">
        <f>IF(tbl_dmi_isin[[#This Row],[Index]]&gt;$A$2,"",INDEX(Corp_value!$A$1:$EC$2998,MATCH(tbl_dmi_isin[[#This Row],[ISIN]],Corp_value!$B:$B,0),MATCH(J$2,Corp_value!$1:$1,0)))</f>
        <v/>
      </c>
      <c r="K100" s="19" t="str">
        <f>IF(tbl_dmi_isin[[#This Row],[Index]]&gt;$A$2,"",INDEX(Corp_value!$A$1:$EC$2998,MATCH(tbl_dmi_isin[[#This Row],[ISIN]],Corp_value!$B:$B,0),MATCH(K$2,Corp_value!$1:$1,0)))</f>
        <v/>
      </c>
      <c r="L100" s="19" t="str">
        <f>IF(tbl_dmi_isin[[#This Row],[Index]]&gt;$A$2,"",IF(INDEX(Corp_value!$A$1:$EC$2998,MATCH(tbl_dmi_isin[[#This Row],[ISIN]],Corp_value!$B:$B,0),MATCH(L$2,Corp_value!$1:$1,0))="--","",INDEX(Corp_value!$A$1:$EC$2998,MATCH(tbl_dmi_isin[[#This Row],[ISIN]],Corp_value!$B:$B,0),MATCH(L$2,Corp_value!$1:$1,0))))</f>
        <v/>
      </c>
      <c r="M100" s="19" t="str">
        <f>IF(tbl_dmi_isin[[#This Row],[Index]]&gt;$A$2,"",INDEX(Corp_value!$A$1:$EC$2998,MATCH(tbl_dmi_isin[[#This Row],[ISIN]],Corp_value!$B:$B,0),MATCH(M$2,Corp_value!$1:$1,0)))</f>
        <v/>
      </c>
      <c r="N100" s="19" t="str">
        <f>IF(tbl_dmi_isin[[#This Row],[Index]]&gt;$A$2,"",IF(INDEX(Corp_value!$A$1:$EC$2998,MATCH(tbl_dmi_isin[[#This Row],[ISIN]],Corp_value!$B:$B,0),MATCH(N$2,Corp_value!$1:$1,0))="--","",INDEX(Corp_value!$A$1:$EC$2998,MATCH(tbl_dmi_isin[[#This Row],[ISIN]],Corp_value!$B:$B,0),MATCH(N$2,Corp_value!$1:$1,0))))</f>
        <v/>
      </c>
      <c r="O100" s="19" t="str">
        <f>IF(tbl_dmi_isin[[#This Row],[Index]]&gt;$A$2,"",INDEX(Corp_value!$A$1:$EC$2998,MATCH(tbl_dmi_isin[[#This Row],[ISIN]],Corp_value!$B:$B,0),MATCH(O$2,Corp_value!$1:$1,0)))</f>
        <v/>
      </c>
      <c r="P100" s="135" t="str">
        <f>IF(tbl_dmi_isin[[#This Row],[Index]]&gt;$A$2,"",TEXT(INDEX(Corp_value!$A$1:$EC$2998,MATCH(tbl_dmi_isin[[#This Row],[ISIN]],Corp_value!$B:$B,0),MATCH(P$2,Corp_value!$1:$1,0)),"yyyy/mm/dd"))</f>
        <v/>
      </c>
      <c r="Q100" s="135" t="str">
        <f>IF(tbl_dmi_isin[[#This Row],[Index]]&gt;$A$2,"",INDEX(美元债一级!$A$2:$BO$32,tbl_dmi_isin[[#This Row],[Index]]+1,MATCH(Q$2,美元债一级!$2:$2,0)))</f>
        <v/>
      </c>
      <c r="R100" s="135" t="str">
        <f>IF(tbl_dmi_isin[[#This Row],[Index]]&gt;$A$2,"",IF(TEXT(INDEX(Corp_value!$A$1:$EC$2998,MATCH(tbl_dmi_isin[[#This Row],[ISIN]],Corp_value!$B:$B,0),MATCH(R$2,Corp_value!$1:$1,0)),"yyyy/mm/dd")="--","",TEXT(INDEX(Corp_value!$A$1:$EC$2998,MATCH(tbl_dmi_isin[[#This Row],[ISIN]],Corp_value!$B:$B,0),MATCH(R$2,Corp_value!$1:$1,0)),"yyyy/mm/dd")))</f>
        <v/>
      </c>
      <c r="S100" s="19" t="str">
        <f>IF(tbl_dmi_isin[[#This Row],[Index]]&gt;$A$2,"",INDEX(Corp_value!$A$1:$EC$2998,MATCH(tbl_dmi_isin[[#This Row],[ISIN]],Corp_value!$B:$B,0),MATCH(S$2,Corp_value!$1:$1,0)))</f>
        <v/>
      </c>
      <c r="T100" s="19" t="str">
        <f>IF(tbl_dmi_isin[[#This Row],[Index]]&gt;$A$2,"",INDEX(美元债一级!$A$2:$BO$32,tbl_dmi_isin[[#This Row],[Index]]+1,MATCH(T$2,美元债一级!$2:$2,0)))</f>
        <v/>
      </c>
      <c r="U100" s="19" t="str">
        <f>IF(tbl_dmi_isin[[#This Row],[Index]]&gt;$A$2,"",IF(INDEX(Corp_value!$A$1:$EC$2998,MATCH(tbl_dmi_isin[[#This Row],[ISIN]],Corp_value!$B:$B,0),MATCH(U$2,Corp_value!$1:$1,0))="--","",INDEX(Corp_value!$A$1:$EC$2998,MATCH(tbl_dmi_isin[[#This Row],[ISIN]],Corp_value!$B:$B,0),MATCH(U$2,Corp_value!$1:$1,0))))</f>
        <v/>
      </c>
      <c r="V100" s="133" t="str">
        <f>IF(tbl_dmi_isin[[#This Row],[Index]]&gt;$A$2,"",INDEX(美元债一级!$A$2:$BO$32,tbl_dmi_isin[[#This Row],[Index]]+1,MATCH(V$2,美元债一级!$2:$2,0)))</f>
        <v/>
      </c>
      <c r="W100" s="139" t="str">
        <f>IF(tbl_dmi_isin[[#This Row],[Index]]&gt;$A$2,"",INDEX(Corp_value!$A$1:$EC$2998,MATCH(tbl_dmi_isin[[#This Row],[ISIN]],Corp_value!$B:$B,0),MATCH(W$2,Corp_value!$1:$1,0)))</f>
        <v/>
      </c>
      <c r="X100" s="139" t="str">
        <f>IF(tbl_dmi_isin[[#This Row],[Index]]&gt;$A$2,"",INDEX(Corp_value!$A$1:$EC$2998,MATCH(tbl_dmi_isin[[#This Row],[ISIN]],Corp_value!$B:$B,0),MATCH(X$2,Corp_value!$1:$1,0)))</f>
        <v/>
      </c>
      <c r="Y100" s="142" t="str">
        <f>IF(tbl_dmi_isin[[#This Row],[Index]]&gt;$A$2,"",INDEX(Corp_value!$A$1:$EC$2998,MATCH(tbl_dmi_isin[[#This Row],[ISIN]],Corp_value!$B:$B,0),MATCH(Y$2,Corp_value!$1:$1,0)))</f>
        <v/>
      </c>
      <c r="Z100" s="142" t="str">
        <f>IF(tbl_dmi_isin[[#This Row],[Index]]&gt;$A$2,"",INDEX(Corp_value!$A$1:$EC$2998,MATCH(tbl_dmi_isin[[#This Row],[ISIN]],Corp_value!$B:$B,0),MATCH(Z$2,Corp_value!$1:$1,0)))</f>
        <v/>
      </c>
    </row>
    <row r="101" spans="1:26">
      <c r="A101" s="10">
        <v>98</v>
      </c>
      <c r="B101" s="78" t="str">
        <f>IF(tbl_dmi_isin[[#This Row],[Index]]&gt;$A$2,"",TEXT(INDEX(美元债一级!$A$2:$BO$32,tbl_dmi_isin[[#This Row],[Index]]+1,MATCH(B$2,美元债一级!$2:$2,0)),"yyyy/mm/dd"))</f>
        <v/>
      </c>
      <c r="C101" s="10" t="str">
        <f>IF(tbl_dmi_isin[[#This Row],[Index]]&gt;$A$2,"",INDEX(美元债一级!$A$2:$BO$32,tbl_dmi_isin[[#This Row],[Index]]+1,MATCH(C$2,美元债一级!$2:$2,0)))</f>
        <v/>
      </c>
      <c r="D101" s="10" t="str">
        <f>IF(tbl_dmi_isin[[#This Row],[Index]]&gt;$A$2,"",INDEX(美元债一级!$A$2:$BO$32,tbl_dmi_isin[[#This Row],[Index]]+1,MATCH(D$2,美元债一级!$2:$2,0)))</f>
        <v/>
      </c>
      <c r="E101" s="10" t="str">
        <f>TEXT(tbl_dmi_isin[[#This Row],[定价日]],"YYMMDD")&amp;tbl_dmi_isin[[#This Row],[ISIN]]</f>
        <v/>
      </c>
      <c r="F101" s="106"/>
      <c r="G101" s="19" t="str">
        <f>IF(tbl_dmi_isin[[#This Row],[Index]]&gt;$A$2,"",INDEX(Corp_value!$A$1:$EC$2998,MATCH(tbl_dmi_isin[[#This Row],[ISIN]],Corp_value!$B:$B,0),MATCH(G$2,Corp_value!$1:$1,0)))</f>
        <v/>
      </c>
      <c r="H101" s="20" t="str">
        <f>IF(tbl_dmi_isin[[#This Row],[Index]]&gt;$A$2,"",INDEX(Corp_value!$A$1:$EC$2998,MATCH(tbl_dmi_isin[[#This Row],[ISIN]],Corp_value!$B:$B,0),MATCH(H$2,Corp_value!$1:$1,0)))</f>
        <v/>
      </c>
      <c r="I101" s="20" t="str">
        <f>IF(tbl_dmi_isin[[#This Row],[Index]]&gt;$A$2,"",IF(INDEX(Corp_value!$A$1:$EC$2998,MATCH(tbl_dmi_isin[[#This Row],[ISIN]],Corp_value!$B:$B,0),MATCH(I$2,Corp_value!$1:$1,0))="--","",INDEX(Corp_value!$A$1:$EC$2998,MATCH(tbl_dmi_isin[[#This Row],[ISIN]],Corp_value!$B:$B,0),MATCH(I$2,Corp_value!$1:$1,0))))</f>
        <v/>
      </c>
      <c r="J101" s="19" t="str">
        <f>IF(tbl_dmi_isin[[#This Row],[Index]]&gt;$A$2,"",INDEX(Corp_value!$A$1:$EC$2998,MATCH(tbl_dmi_isin[[#This Row],[ISIN]],Corp_value!$B:$B,0),MATCH(J$2,Corp_value!$1:$1,0)))</f>
        <v/>
      </c>
      <c r="K101" s="19" t="str">
        <f>IF(tbl_dmi_isin[[#This Row],[Index]]&gt;$A$2,"",INDEX(Corp_value!$A$1:$EC$2998,MATCH(tbl_dmi_isin[[#This Row],[ISIN]],Corp_value!$B:$B,0),MATCH(K$2,Corp_value!$1:$1,0)))</f>
        <v/>
      </c>
      <c r="L101" s="19" t="str">
        <f>IF(tbl_dmi_isin[[#This Row],[Index]]&gt;$A$2,"",IF(INDEX(Corp_value!$A$1:$EC$2998,MATCH(tbl_dmi_isin[[#This Row],[ISIN]],Corp_value!$B:$B,0),MATCH(L$2,Corp_value!$1:$1,0))="--","",INDEX(Corp_value!$A$1:$EC$2998,MATCH(tbl_dmi_isin[[#This Row],[ISIN]],Corp_value!$B:$B,0),MATCH(L$2,Corp_value!$1:$1,0))))</f>
        <v/>
      </c>
      <c r="M101" s="122" t="str">
        <f>IF(tbl_dmi_isin[[#This Row],[Index]]&gt;$A$2,"",INDEX(Corp_value!$A$1:$EC$2998,MATCH(tbl_dmi_isin[[#This Row],[ISIN]],Corp_value!$B:$B,0),MATCH(M$2,Corp_value!$1:$1,0)))</f>
        <v/>
      </c>
      <c r="N101" s="122" t="str">
        <f>IF(tbl_dmi_isin[[#This Row],[Index]]&gt;$A$2,"",IF(INDEX(Corp_value!$A$1:$EC$2998,MATCH(tbl_dmi_isin[[#This Row],[ISIN]],Corp_value!$B:$B,0),MATCH(N$2,Corp_value!$1:$1,0))="--","",INDEX(Corp_value!$A$1:$EC$2998,MATCH(tbl_dmi_isin[[#This Row],[ISIN]],Corp_value!$B:$B,0),MATCH(N$2,Corp_value!$1:$1,0))))</f>
        <v/>
      </c>
      <c r="O101" s="122" t="str">
        <f>IF(tbl_dmi_isin[[#This Row],[Index]]&gt;$A$2,"",INDEX(Corp_value!$A$1:$EC$2998,MATCH(tbl_dmi_isin[[#This Row],[ISIN]],Corp_value!$B:$B,0),MATCH(O$2,Corp_value!$1:$1,0)))</f>
        <v/>
      </c>
      <c r="P101" s="136" t="str">
        <f>IF(tbl_dmi_isin[[#This Row],[Index]]&gt;$A$2,"",TEXT(INDEX(Corp_value!$A$1:$EC$2998,MATCH(tbl_dmi_isin[[#This Row],[ISIN]],Corp_value!$B:$B,0),MATCH(P$2,Corp_value!$1:$1,0)),"yyyy/mm/dd"))</f>
        <v/>
      </c>
      <c r="Q101" s="136" t="str">
        <f>IF(tbl_dmi_isin[[#This Row],[Index]]&gt;$A$2,"",INDEX(美元债一级!$A$2:$BO$32,tbl_dmi_isin[[#This Row],[Index]]+1,MATCH(Q$2,美元债一级!$2:$2,0)))</f>
        <v/>
      </c>
      <c r="R101" s="136" t="str">
        <f>IF(tbl_dmi_isin[[#This Row],[Index]]&gt;$A$2,"",IF(TEXT(INDEX(Corp_value!$A$1:$EC$2998,MATCH(tbl_dmi_isin[[#This Row],[ISIN]],Corp_value!$B:$B,0),MATCH(R$2,Corp_value!$1:$1,0)),"yyyy/mm/dd")="--","",TEXT(INDEX(Corp_value!$A$1:$EC$2998,MATCH(tbl_dmi_isin[[#This Row],[ISIN]],Corp_value!$B:$B,0),MATCH(R$2,Corp_value!$1:$1,0)),"yyyy/mm/dd")))</f>
        <v/>
      </c>
      <c r="S101" s="122" t="str">
        <f>IF(tbl_dmi_isin[[#This Row],[Index]]&gt;$A$2,"",INDEX(Corp_value!$A$1:$EC$2998,MATCH(tbl_dmi_isin[[#This Row],[ISIN]],Corp_value!$B:$B,0),MATCH(S$2,Corp_value!$1:$1,0)))</f>
        <v/>
      </c>
      <c r="T101" s="122" t="str">
        <f>IF(tbl_dmi_isin[[#This Row],[Index]]&gt;$A$2,"",INDEX(美元债一级!$A$2:$BO$32,tbl_dmi_isin[[#This Row],[Index]]+1,MATCH(T$2,美元债一级!$2:$2,0)))</f>
        <v/>
      </c>
      <c r="U101" s="122" t="str">
        <f>IF(tbl_dmi_isin[[#This Row],[Index]]&gt;$A$2,"",IF(INDEX(Corp_value!$A$1:$EC$2998,MATCH(tbl_dmi_isin[[#This Row],[ISIN]],Corp_value!$B:$B,0),MATCH(U$2,Corp_value!$1:$1,0))="--","",INDEX(Corp_value!$A$1:$EC$2998,MATCH(tbl_dmi_isin[[#This Row],[ISIN]],Corp_value!$B:$B,0),MATCH(U$2,Corp_value!$1:$1,0))))</f>
        <v/>
      </c>
      <c r="V101" s="134" t="str">
        <f>IF(tbl_dmi_isin[[#This Row],[Index]]&gt;$A$2,"",INDEX(美元债一级!$A$2:$BO$32,tbl_dmi_isin[[#This Row],[Index]]+1,MATCH(V$2,美元债一级!$2:$2,0)))</f>
        <v/>
      </c>
      <c r="W101" s="139" t="str">
        <f>IF(tbl_dmi_isin[[#This Row],[Index]]&gt;$A$2,"",INDEX(Corp_value!$A$1:$EC$2998,MATCH(tbl_dmi_isin[[#This Row],[ISIN]],Corp_value!$B:$B,0),MATCH(W$2,Corp_value!$1:$1,0)))</f>
        <v/>
      </c>
      <c r="X101" s="139" t="str">
        <f>IF(tbl_dmi_isin[[#This Row],[Index]]&gt;$A$2,"",INDEX(Corp_value!$A$1:$EC$2998,MATCH(tbl_dmi_isin[[#This Row],[ISIN]],Corp_value!$B:$B,0),MATCH(X$2,Corp_value!$1:$1,0)))</f>
        <v/>
      </c>
      <c r="Y101" s="142" t="str">
        <f>IF(tbl_dmi_isin[[#This Row],[Index]]&gt;$A$2,"",INDEX(Corp_value!$A$1:$EC$2998,MATCH(tbl_dmi_isin[[#This Row],[ISIN]],Corp_value!$B:$B,0),MATCH(Y$2,Corp_value!$1:$1,0)))</f>
        <v/>
      </c>
      <c r="Z101" s="142" t="str">
        <f>IF(tbl_dmi_isin[[#This Row],[Index]]&gt;$A$2,"",INDEX(Corp_value!$A$1:$EC$2998,MATCH(tbl_dmi_isin[[#This Row],[ISIN]],Corp_value!$B:$B,0),MATCH(Z$2,Corp_value!$1:$1,0)))</f>
        <v/>
      </c>
    </row>
    <row r="102" spans="1:26">
      <c r="A102" s="10">
        <v>99</v>
      </c>
      <c r="B102" s="78" t="str">
        <f>IF(tbl_dmi_isin[[#This Row],[Index]]&gt;$A$2,"",TEXT(INDEX(美元债一级!$A$2:$BO$32,tbl_dmi_isin[[#This Row],[Index]]+1,MATCH(B$2,美元债一级!$2:$2,0)),"yyyy/mm/dd"))</f>
        <v/>
      </c>
      <c r="C102" s="10" t="str">
        <f>IF(tbl_dmi_isin[[#This Row],[Index]]&gt;$A$2,"",INDEX(美元债一级!$A$2:$BO$32,tbl_dmi_isin[[#This Row],[Index]]+1,MATCH(C$2,美元债一级!$2:$2,0)))</f>
        <v/>
      </c>
      <c r="D102" s="10" t="str">
        <f>IF(tbl_dmi_isin[[#This Row],[Index]]&gt;$A$2,"",INDEX(美元债一级!$A$2:$BO$32,tbl_dmi_isin[[#This Row],[Index]]+1,MATCH(D$2,美元债一级!$2:$2,0)))</f>
        <v/>
      </c>
      <c r="E102" s="10" t="str">
        <f>TEXT(tbl_dmi_isin[[#This Row],[定价日]],"YYMMDD")&amp;tbl_dmi_isin[[#This Row],[ISIN]]</f>
        <v/>
      </c>
      <c r="F102" s="106"/>
      <c r="G102" s="19" t="str">
        <f>IF(tbl_dmi_isin[[#This Row],[Index]]&gt;$A$2,"",INDEX(Corp_value!$A$1:$EC$2998,MATCH(tbl_dmi_isin[[#This Row],[ISIN]],Corp_value!$B:$B,0),MATCH(G$2,Corp_value!$1:$1,0)))</f>
        <v/>
      </c>
      <c r="H102" s="20" t="str">
        <f>IF(tbl_dmi_isin[[#This Row],[Index]]&gt;$A$2,"",INDEX(Corp_value!$A$1:$EC$2998,MATCH(tbl_dmi_isin[[#This Row],[ISIN]],Corp_value!$B:$B,0),MATCH(H$2,Corp_value!$1:$1,0)))</f>
        <v/>
      </c>
      <c r="I102" s="20" t="str">
        <f>IF(tbl_dmi_isin[[#This Row],[Index]]&gt;$A$2,"",IF(INDEX(Corp_value!$A$1:$EC$2998,MATCH(tbl_dmi_isin[[#This Row],[ISIN]],Corp_value!$B:$B,0),MATCH(I$2,Corp_value!$1:$1,0))="--","",INDEX(Corp_value!$A$1:$EC$2998,MATCH(tbl_dmi_isin[[#This Row],[ISIN]],Corp_value!$B:$B,0),MATCH(I$2,Corp_value!$1:$1,0))))</f>
        <v/>
      </c>
      <c r="J102" s="19" t="str">
        <f>IF(tbl_dmi_isin[[#This Row],[Index]]&gt;$A$2,"",INDEX(Corp_value!$A$1:$EC$2998,MATCH(tbl_dmi_isin[[#This Row],[ISIN]],Corp_value!$B:$B,0),MATCH(J$2,Corp_value!$1:$1,0)))</f>
        <v/>
      </c>
      <c r="K102" s="19" t="str">
        <f>IF(tbl_dmi_isin[[#This Row],[Index]]&gt;$A$2,"",INDEX(Corp_value!$A$1:$EC$2998,MATCH(tbl_dmi_isin[[#This Row],[ISIN]],Corp_value!$B:$B,0),MATCH(K$2,Corp_value!$1:$1,0)))</f>
        <v/>
      </c>
      <c r="L102" s="19" t="str">
        <f>IF(tbl_dmi_isin[[#This Row],[Index]]&gt;$A$2,"",IF(INDEX(Corp_value!$A$1:$EC$2998,MATCH(tbl_dmi_isin[[#This Row],[ISIN]],Corp_value!$B:$B,0),MATCH(L$2,Corp_value!$1:$1,0))="--","",INDEX(Corp_value!$A$1:$EC$2998,MATCH(tbl_dmi_isin[[#This Row],[ISIN]],Corp_value!$B:$B,0),MATCH(L$2,Corp_value!$1:$1,0))))</f>
        <v/>
      </c>
      <c r="M102" s="122" t="str">
        <f>IF(tbl_dmi_isin[[#This Row],[Index]]&gt;$A$2,"",INDEX(Corp_value!$A$1:$EC$2998,MATCH(tbl_dmi_isin[[#This Row],[ISIN]],Corp_value!$B:$B,0),MATCH(M$2,Corp_value!$1:$1,0)))</f>
        <v/>
      </c>
      <c r="N102" s="122" t="str">
        <f>IF(tbl_dmi_isin[[#This Row],[Index]]&gt;$A$2,"",IF(INDEX(Corp_value!$A$1:$EC$2998,MATCH(tbl_dmi_isin[[#This Row],[ISIN]],Corp_value!$B:$B,0),MATCH(N$2,Corp_value!$1:$1,0))="--","",INDEX(Corp_value!$A$1:$EC$2998,MATCH(tbl_dmi_isin[[#This Row],[ISIN]],Corp_value!$B:$B,0),MATCH(N$2,Corp_value!$1:$1,0))))</f>
        <v/>
      </c>
      <c r="O102" s="122" t="str">
        <f>IF(tbl_dmi_isin[[#This Row],[Index]]&gt;$A$2,"",INDEX(Corp_value!$A$1:$EC$2998,MATCH(tbl_dmi_isin[[#This Row],[ISIN]],Corp_value!$B:$B,0),MATCH(O$2,Corp_value!$1:$1,0)))</f>
        <v/>
      </c>
      <c r="P102" s="136" t="str">
        <f>IF(tbl_dmi_isin[[#This Row],[Index]]&gt;$A$2,"",TEXT(INDEX(Corp_value!$A$1:$EC$2998,MATCH(tbl_dmi_isin[[#This Row],[ISIN]],Corp_value!$B:$B,0),MATCH(P$2,Corp_value!$1:$1,0)),"yyyy/mm/dd"))</f>
        <v/>
      </c>
      <c r="Q102" s="136" t="str">
        <f>IF(tbl_dmi_isin[[#This Row],[Index]]&gt;$A$2,"",INDEX(美元债一级!$A$2:$BO$32,tbl_dmi_isin[[#This Row],[Index]]+1,MATCH(Q$2,美元债一级!$2:$2,0)))</f>
        <v/>
      </c>
      <c r="R102" s="136" t="str">
        <f>IF(tbl_dmi_isin[[#This Row],[Index]]&gt;$A$2,"",IF(TEXT(INDEX(Corp_value!$A$1:$EC$2998,MATCH(tbl_dmi_isin[[#This Row],[ISIN]],Corp_value!$B:$B,0),MATCH(R$2,Corp_value!$1:$1,0)),"yyyy/mm/dd")="--","",TEXT(INDEX(Corp_value!$A$1:$EC$2998,MATCH(tbl_dmi_isin[[#This Row],[ISIN]],Corp_value!$B:$B,0),MATCH(R$2,Corp_value!$1:$1,0)),"yyyy/mm/dd")))</f>
        <v/>
      </c>
      <c r="S102" s="122" t="str">
        <f>IF(tbl_dmi_isin[[#This Row],[Index]]&gt;$A$2,"",INDEX(Corp_value!$A$1:$EC$2998,MATCH(tbl_dmi_isin[[#This Row],[ISIN]],Corp_value!$B:$B,0),MATCH(S$2,Corp_value!$1:$1,0)))</f>
        <v/>
      </c>
      <c r="T102" s="122" t="str">
        <f>IF(tbl_dmi_isin[[#This Row],[Index]]&gt;$A$2,"",INDEX(美元债一级!$A$2:$BO$32,tbl_dmi_isin[[#This Row],[Index]]+1,MATCH(T$2,美元债一级!$2:$2,0)))</f>
        <v/>
      </c>
      <c r="U102" s="122" t="str">
        <f>IF(tbl_dmi_isin[[#This Row],[Index]]&gt;$A$2,"",IF(INDEX(Corp_value!$A$1:$EC$2998,MATCH(tbl_dmi_isin[[#This Row],[ISIN]],Corp_value!$B:$B,0),MATCH(U$2,Corp_value!$1:$1,0))="--","",INDEX(Corp_value!$A$1:$EC$2998,MATCH(tbl_dmi_isin[[#This Row],[ISIN]],Corp_value!$B:$B,0),MATCH(U$2,Corp_value!$1:$1,0))))</f>
        <v/>
      </c>
      <c r="V102" s="134" t="str">
        <f>IF(tbl_dmi_isin[[#This Row],[Index]]&gt;$A$2,"",INDEX(美元债一级!$A$2:$BO$32,tbl_dmi_isin[[#This Row],[Index]]+1,MATCH(V$2,美元债一级!$2:$2,0)))</f>
        <v/>
      </c>
      <c r="W102" s="139" t="str">
        <f>IF(tbl_dmi_isin[[#This Row],[Index]]&gt;$A$2,"",INDEX(Corp_value!$A$1:$EC$2998,MATCH(tbl_dmi_isin[[#This Row],[ISIN]],Corp_value!$B:$B,0),MATCH(W$2,Corp_value!$1:$1,0)))</f>
        <v/>
      </c>
      <c r="X102" s="139" t="str">
        <f>IF(tbl_dmi_isin[[#This Row],[Index]]&gt;$A$2,"",INDEX(Corp_value!$A$1:$EC$2998,MATCH(tbl_dmi_isin[[#This Row],[ISIN]],Corp_value!$B:$B,0),MATCH(X$2,Corp_value!$1:$1,0)))</f>
        <v/>
      </c>
      <c r="Y102" s="142" t="str">
        <f>IF(tbl_dmi_isin[[#This Row],[Index]]&gt;$A$2,"",INDEX(Corp_value!$A$1:$EC$2998,MATCH(tbl_dmi_isin[[#This Row],[ISIN]],Corp_value!$B:$B,0),MATCH(Y$2,Corp_value!$1:$1,0)))</f>
        <v/>
      </c>
      <c r="Z102" s="142" t="str">
        <f>IF(tbl_dmi_isin[[#This Row],[Index]]&gt;$A$2,"",INDEX(Corp_value!$A$1:$EC$2998,MATCH(tbl_dmi_isin[[#This Row],[ISIN]],Corp_value!$B:$B,0),MATCH(Z$2,Corp_value!$1:$1,0)))</f>
        <v/>
      </c>
    </row>
    <row r="103" spans="1:26">
      <c r="A103" s="10">
        <v>100</v>
      </c>
      <c r="B103" s="78" t="str">
        <f>IF(tbl_dmi_isin[[#This Row],[Index]]&gt;$A$2,"",TEXT(INDEX(美元债一级!$A$2:$BO$32,tbl_dmi_isin[[#This Row],[Index]]+1,MATCH(B$2,美元债一级!$2:$2,0)),"yyyy/mm/dd"))</f>
        <v/>
      </c>
      <c r="C103" s="10" t="str">
        <f>IF(tbl_dmi_isin[[#This Row],[Index]]&gt;$A$2,"",INDEX(美元债一级!$A$2:$BO$32,tbl_dmi_isin[[#This Row],[Index]]+1,MATCH(C$2,美元债一级!$2:$2,0)))</f>
        <v/>
      </c>
      <c r="D103" s="10" t="str">
        <f>IF(tbl_dmi_isin[[#This Row],[Index]]&gt;$A$2,"",INDEX(美元债一级!$A$2:$BO$32,tbl_dmi_isin[[#This Row],[Index]]+1,MATCH(D$2,美元债一级!$2:$2,0)))</f>
        <v/>
      </c>
      <c r="E103" s="10" t="str">
        <f>TEXT(tbl_dmi_isin[[#This Row],[定价日]],"YYMMDD")&amp;tbl_dmi_isin[[#This Row],[ISIN]]</f>
        <v/>
      </c>
      <c r="F103" s="106"/>
      <c r="G103" s="19" t="str">
        <f>IF(tbl_dmi_isin[[#This Row],[Index]]&gt;$A$2,"",INDEX(Corp_value!$A$1:$EC$2998,MATCH(tbl_dmi_isin[[#This Row],[ISIN]],Corp_value!$B:$B,0),MATCH(G$2,Corp_value!$1:$1,0)))</f>
        <v/>
      </c>
      <c r="H103" s="20" t="str">
        <f>IF(tbl_dmi_isin[[#This Row],[Index]]&gt;$A$2,"",INDEX(Corp_value!$A$1:$EC$2998,MATCH(tbl_dmi_isin[[#This Row],[ISIN]],Corp_value!$B:$B,0),MATCH(H$2,Corp_value!$1:$1,0)))</f>
        <v/>
      </c>
      <c r="I103" s="20" t="str">
        <f>IF(tbl_dmi_isin[[#This Row],[Index]]&gt;$A$2,"",IF(INDEX(Corp_value!$A$1:$EC$2998,MATCH(tbl_dmi_isin[[#This Row],[ISIN]],Corp_value!$B:$B,0),MATCH(I$2,Corp_value!$1:$1,0))="--","",INDEX(Corp_value!$A$1:$EC$2998,MATCH(tbl_dmi_isin[[#This Row],[ISIN]],Corp_value!$B:$B,0),MATCH(I$2,Corp_value!$1:$1,0))))</f>
        <v/>
      </c>
      <c r="J103" s="19" t="str">
        <f>IF(tbl_dmi_isin[[#This Row],[Index]]&gt;$A$2,"",INDEX(Corp_value!$A$1:$EC$2998,MATCH(tbl_dmi_isin[[#This Row],[ISIN]],Corp_value!$B:$B,0),MATCH(J$2,Corp_value!$1:$1,0)))</f>
        <v/>
      </c>
      <c r="K103" s="19" t="str">
        <f>IF(tbl_dmi_isin[[#This Row],[Index]]&gt;$A$2,"",INDEX(Corp_value!$A$1:$EC$2998,MATCH(tbl_dmi_isin[[#This Row],[ISIN]],Corp_value!$B:$B,0),MATCH(K$2,Corp_value!$1:$1,0)))</f>
        <v/>
      </c>
      <c r="L103" s="19" t="str">
        <f>IF(tbl_dmi_isin[[#This Row],[Index]]&gt;$A$2,"",IF(INDEX(Corp_value!$A$1:$EC$2998,MATCH(tbl_dmi_isin[[#This Row],[ISIN]],Corp_value!$B:$B,0),MATCH(L$2,Corp_value!$1:$1,0))="--","",INDEX(Corp_value!$A$1:$EC$2998,MATCH(tbl_dmi_isin[[#This Row],[ISIN]],Corp_value!$B:$B,0),MATCH(L$2,Corp_value!$1:$1,0))))</f>
        <v/>
      </c>
      <c r="M103" s="122" t="str">
        <f>IF(tbl_dmi_isin[[#This Row],[Index]]&gt;$A$2,"",INDEX(Corp_value!$A$1:$EC$2998,MATCH(tbl_dmi_isin[[#This Row],[ISIN]],Corp_value!$B:$B,0),MATCH(M$2,Corp_value!$1:$1,0)))</f>
        <v/>
      </c>
      <c r="N103" s="122" t="str">
        <f>IF(tbl_dmi_isin[[#This Row],[Index]]&gt;$A$2,"",IF(INDEX(Corp_value!$A$1:$EC$2998,MATCH(tbl_dmi_isin[[#This Row],[ISIN]],Corp_value!$B:$B,0),MATCH(N$2,Corp_value!$1:$1,0))="--","",INDEX(Corp_value!$A$1:$EC$2998,MATCH(tbl_dmi_isin[[#This Row],[ISIN]],Corp_value!$B:$B,0),MATCH(N$2,Corp_value!$1:$1,0))))</f>
        <v/>
      </c>
      <c r="O103" s="122" t="str">
        <f>IF(tbl_dmi_isin[[#This Row],[Index]]&gt;$A$2,"",INDEX(Corp_value!$A$1:$EC$2998,MATCH(tbl_dmi_isin[[#This Row],[ISIN]],Corp_value!$B:$B,0),MATCH(O$2,Corp_value!$1:$1,0)))</f>
        <v/>
      </c>
      <c r="P103" s="136" t="str">
        <f>IF(tbl_dmi_isin[[#This Row],[Index]]&gt;$A$2,"",TEXT(INDEX(Corp_value!$A$1:$EC$2998,MATCH(tbl_dmi_isin[[#This Row],[ISIN]],Corp_value!$B:$B,0),MATCH(P$2,Corp_value!$1:$1,0)),"yyyy/mm/dd"))</f>
        <v/>
      </c>
      <c r="Q103" s="136" t="str">
        <f>IF(tbl_dmi_isin[[#This Row],[Index]]&gt;$A$2,"",INDEX(美元债一级!$A$2:$BO$32,tbl_dmi_isin[[#This Row],[Index]]+1,MATCH(Q$2,美元债一级!$2:$2,0)))</f>
        <v/>
      </c>
      <c r="R103" s="136" t="str">
        <f>IF(tbl_dmi_isin[[#This Row],[Index]]&gt;$A$2,"",IF(TEXT(INDEX(Corp_value!$A$1:$EC$2998,MATCH(tbl_dmi_isin[[#This Row],[ISIN]],Corp_value!$B:$B,0),MATCH(R$2,Corp_value!$1:$1,0)),"yyyy/mm/dd")="--","",TEXT(INDEX(Corp_value!$A$1:$EC$2998,MATCH(tbl_dmi_isin[[#This Row],[ISIN]],Corp_value!$B:$B,0),MATCH(R$2,Corp_value!$1:$1,0)),"yyyy/mm/dd")))</f>
        <v/>
      </c>
      <c r="S103" s="122" t="str">
        <f>IF(tbl_dmi_isin[[#This Row],[Index]]&gt;$A$2,"",INDEX(Corp_value!$A$1:$EC$2998,MATCH(tbl_dmi_isin[[#This Row],[ISIN]],Corp_value!$B:$B,0),MATCH(S$2,Corp_value!$1:$1,0)))</f>
        <v/>
      </c>
      <c r="T103" s="122" t="str">
        <f>IF(tbl_dmi_isin[[#This Row],[Index]]&gt;$A$2,"",INDEX(美元债一级!$A$2:$BO$32,tbl_dmi_isin[[#This Row],[Index]]+1,MATCH(T$2,美元债一级!$2:$2,0)))</f>
        <v/>
      </c>
      <c r="U103" s="122" t="str">
        <f>IF(tbl_dmi_isin[[#This Row],[Index]]&gt;$A$2,"",IF(INDEX(Corp_value!$A$1:$EC$2998,MATCH(tbl_dmi_isin[[#This Row],[ISIN]],Corp_value!$B:$B,0),MATCH(U$2,Corp_value!$1:$1,0))="--","",INDEX(Corp_value!$A$1:$EC$2998,MATCH(tbl_dmi_isin[[#This Row],[ISIN]],Corp_value!$B:$B,0),MATCH(U$2,Corp_value!$1:$1,0))))</f>
        <v/>
      </c>
      <c r="V103" s="134" t="str">
        <f>IF(tbl_dmi_isin[[#This Row],[Index]]&gt;$A$2,"",INDEX(美元债一级!$A$2:$BO$32,tbl_dmi_isin[[#This Row],[Index]]+1,MATCH(V$2,美元债一级!$2:$2,0)))</f>
        <v/>
      </c>
      <c r="W103" s="139" t="str">
        <f>IF(tbl_dmi_isin[[#This Row],[Index]]&gt;$A$2,"",INDEX(Corp_value!$A$1:$EC$2998,MATCH(tbl_dmi_isin[[#This Row],[ISIN]],Corp_value!$B:$B,0),MATCH(W$2,Corp_value!$1:$1,0)))</f>
        <v/>
      </c>
      <c r="X103" s="139" t="str">
        <f>IF(tbl_dmi_isin[[#This Row],[Index]]&gt;$A$2,"",INDEX(Corp_value!$A$1:$EC$2998,MATCH(tbl_dmi_isin[[#This Row],[ISIN]],Corp_value!$B:$B,0),MATCH(X$2,Corp_value!$1:$1,0)))</f>
        <v/>
      </c>
      <c r="Y103" s="142" t="str">
        <f>IF(tbl_dmi_isin[[#This Row],[Index]]&gt;$A$2,"",INDEX(Corp_value!$A$1:$EC$2998,MATCH(tbl_dmi_isin[[#This Row],[ISIN]],Corp_value!$B:$B,0),MATCH(Y$2,Corp_value!$1:$1,0)))</f>
        <v/>
      </c>
      <c r="Z103" s="142" t="str">
        <f>IF(tbl_dmi_isin[[#This Row],[Index]]&gt;$A$2,"",INDEX(Corp_value!$A$1:$EC$2998,MATCH(tbl_dmi_isin[[#This Row],[ISIN]],Corp_value!$B:$B,0),MATCH(Z$2,Corp_value!$1:$1,0)))</f>
        <v/>
      </c>
    </row>
    <row r="104" spans="1:26">
      <c r="A104" s="10">
        <v>101</v>
      </c>
      <c r="B104" s="78" t="str">
        <f>IF(tbl_dmi_isin[[#This Row],[Index]]&gt;$A$2,"",TEXT(INDEX(美元债一级!$A$2:$BO$32,tbl_dmi_isin[[#This Row],[Index]]+1,MATCH(B$2,美元债一级!$2:$2,0)),"yyyy/mm/dd"))</f>
        <v/>
      </c>
      <c r="C104" s="10" t="str">
        <f>IF(tbl_dmi_isin[[#This Row],[Index]]&gt;$A$2,"",INDEX(美元债一级!$A$2:$BO$32,tbl_dmi_isin[[#This Row],[Index]]+1,MATCH(C$2,美元债一级!$2:$2,0)))</f>
        <v/>
      </c>
      <c r="D104" s="10" t="str">
        <f>IF(tbl_dmi_isin[[#This Row],[Index]]&gt;$A$2,"",INDEX(美元债一级!$A$2:$BO$32,tbl_dmi_isin[[#This Row],[Index]]+1,MATCH(D$2,美元债一级!$2:$2,0)))</f>
        <v/>
      </c>
      <c r="E104" s="10" t="str">
        <f>TEXT(tbl_dmi_isin[[#This Row],[定价日]],"YYMMDD")&amp;tbl_dmi_isin[[#This Row],[ISIN]]</f>
        <v/>
      </c>
      <c r="F104" s="106"/>
      <c r="G104" s="19" t="str">
        <f>IF(tbl_dmi_isin[[#This Row],[Index]]&gt;$A$2,"",INDEX(Corp_value!$A$1:$EC$2998,MATCH(tbl_dmi_isin[[#This Row],[ISIN]],Corp_value!$B:$B,0),MATCH(G$2,Corp_value!$1:$1,0)))</f>
        <v/>
      </c>
      <c r="H104" s="20" t="str">
        <f>IF(tbl_dmi_isin[[#This Row],[Index]]&gt;$A$2,"",INDEX(Corp_value!$A$1:$EC$2998,MATCH(tbl_dmi_isin[[#This Row],[ISIN]],Corp_value!$B:$B,0),MATCH(H$2,Corp_value!$1:$1,0)))</f>
        <v/>
      </c>
      <c r="I104" s="20" t="str">
        <f>IF(tbl_dmi_isin[[#This Row],[Index]]&gt;$A$2,"",IF(INDEX(Corp_value!$A$1:$EC$2998,MATCH(tbl_dmi_isin[[#This Row],[ISIN]],Corp_value!$B:$B,0),MATCH(I$2,Corp_value!$1:$1,0))="--","",INDEX(Corp_value!$A$1:$EC$2998,MATCH(tbl_dmi_isin[[#This Row],[ISIN]],Corp_value!$B:$B,0),MATCH(I$2,Corp_value!$1:$1,0))))</f>
        <v/>
      </c>
      <c r="J104" s="19" t="str">
        <f>IF(tbl_dmi_isin[[#This Row],[Index]]&gt;$A$2,"",INDEX(Corp_value!$A$1:$EC$2998,MATCH(tbl_dmi_isin[[#This Row],[ISIN]],Corp_value!$B:$B,0),MATCH(J$2,Corp_value!$1:$1,0)))</f>
        <v/>
      </c>
      <c r="K104" s="19" t="str">
        <f>IF(tbl_dmi_isin[[#This Row],[Index]]&gt;$A$2,"",INDEX(Corp_value!$A$1:$EC$2998,MATCH(tbl_dmi_isin[[#This Row],[ISIN]],Corp_value!$B:$B,0),MATCH(K$2,Corp_value!$1:$1,0)))</f>
        <v/>
      </c>
      <c r="L104" s="19" t="str">
        <f>IF(tbl_dmi_isin[[#This Row],[Index]]&gt;$A$2,"",IF(INDEX(Corp_value!$A$1:$EC$2998,MATCH(tbl_dmi_isin[[#This Row],[ISIN]],Corp_value!$B:$B,0),MATCH(L$2,Corp_value!$1:$1,0))="--","",INDEX(Corp_value!$A$1:$EC$2998,MATCH(tbl_dmi_isin[[#This Row],[ISIN]],Corp_value!$B:$B,0),MATCH(L$2,Corp_value!$1:$1,0))))</f>
        <v/>
      </c>
      <c r="M104" s="122" t="str">
        <f>IF(tbl_dmi_isin[[#This Row],[Index]]&gt;$A$2,"",INDEX(Corp_value!$A$1:$EC$2998,MATCH(tbl_dmi_isin[[#This Row],[ISIN]],Corp_value!$B:$B,0),MATCH(M$2,Corp_value!$1:$1,0)))</f>
        <v/>
      </c>
      <c r="N104" s="122" t="str">
        <f>IF(tbl_dmi_isin[[#This Row],[Index]]&gt;$A$2,"",IF(INDEX(Corp_value!$A$1:$EC$2998,MATCH(tbl_dmi_isin[[#This Row],[ISIN]],Corp_value!$B:$B,0),MATCH(N$2,Corp_value!$1:$1,0))="--","",INDEX(Corp_value!$A$1:$EC$2998,MATCH(tbl_dmi_isin[[#This Row],[ISIN]],Corp_value!$B:$B,0),MATCH(N$2,Corp_value!$1:$1,0))))</f>
        <v/>
      </c>
      <c r="O104" s="122" t="str">
        <f>IF(tbl_dmi_isin[[#This Row],[Index]]&gt;$A$2,"",INDEX(Corp_value!$A$1:$EC$2998,MATCH(tbl_dmi_isin[[#This Row],[ISIN]],Corp_value!$B:$B,0),MATCH(O$2,Corp_value!$1:$1,0)))</f>
        <v/>
      </c>
      <c r="P104" s="136" t="str">
        <f>IF(tbl_dmi_isin[[#This Row],[Index]]&gt;$A$2,"",TEXT(INDEX(Corp_value!$A$1:$EC$2998,MATCH(tbl_dmi_isin[[#This Row],[ISIN]],Corp_value!$B:$B,0),MATCH(P$2,Corp_value!$1:$1,0)),"yyyy/mm/dd"))</f>
        <v/>
      </c>
      <c r="Q104" s="136" t="str">
        <f>IF(tbl_dmi_isin[[#This Row],[Index]]&gt;$A$2,"",INDEX(美元债一级!$A$2:$BO$32,tbl_dmi_isin[[#This Row],[Index]]+1,MATCH(Q$2,美元债一级!$2:$2,0)))</f>
        <v/>
      </c>
      <c r="R104" s="136" t="str">
        <f>IF(tbl_dmi_isin[[#This Row],[Index]]&gt;$A$2,"",IF(TEXT(INDEX(Corp_value!$A$1:$EC$2998,MATCH(tbl_dmi_isin[[#This Row],[ISIN]],Corp_value!$B:$B,0),MATCH(R$2,Corp_value!$1:$1,0)),"yyyy/mm/dd")="--","",TEXT(INDEX(Corp_value!$A$1:$EC$2998,MATCH(tbl_dmi_isin[[#This Row],[ISIN]],Corp_value!$B:$B,0),MATCH(R$2,Corp_value!$1:$1,0)),"yyyy/mm/dd")))</f>
        <v/>
      </c>
      <c r="S104" s="122" t="str">
        <f>IF(tbl_dmi_isin[[#This Row],[Index]]&gt;$A$2,"",INDEX(Corp_value!$A$1:$EC$2998,MATCH(tbl_dmi_isin[[#This Row],[ISIN]],Corp_value!$B:$B,0),MATCH(S$2,Corp_value!$1:$1,0)))</f>
        <v/>
      </c>
      <c r="T104" s="122" t="str">
        <f>IF(tbl_dmi_isin[[#This Row],[Index]]&gt;$A$2,"",INDEX(美元债一级!$A$2:$BO$32,tbl_dmi_isin[[#This Row],[Index]]+1,MATCH(T$2,美元债一级!$2:$2,0)))</f>
        <v/>
      </c>
      <c r="U104" s="122" t="str">
        <f>IF(tbl_dmi_isin[[#This Row],[Index]]&gt;$A$2,"",IF(INDEX(Corp_value!$A$1:$EC$2998,MATCH(tbl_dmi_isin[[#This Row],[ISIN]],Corp_value!$B:$B,0),MATCH(U$2,Corp_value!$1:$1,0))="--","",INDEX(Corp_value!$A$1:$EC$2998,MATCH(tbl_dmi_isin[[#This Row],[ISIN]],Corp_value!$B:$B,0),MATCH(U$2,Corp_value!$1:$1,0))))</f>
        <v/>
      </c>
      <c r="V104" s="134" t="str">
        <f>IF(tbl_dmi_isin[[#This Row],[Index]]&gt;$A$2,"",INDEX(美元债一级!$A$2:$BO$32,tbl_dmi_isin[[#This Row],[Index]]+1,MATCH(V$2,美元债一级!$2:$2,0)))</f>
        <v/>
      </c>
      <c r="W104" s="139" t="str">
        <f>IF(tbl_dmi_isin[[#This Row],[Index]]&gt;$A$2,"",INDEX(Corp_value!$A$1:$EC$2998,MATCH(tbl_dmi_isin[[#This Row],[ISIN]],Corp_value!$B:$B,0),MATCH(W$2,Corp_value!$1:$1,0)))</f>
        <v/>
      </c>
      <c r="X104" s="139" t="str">
        <f>IF(tbl_dmi_isin[[#This Row],[Index]]&gt;$A$2,"",INDEX(Corp_value!$A$1:$EC$2998,MATCH(tbl_dmi_isin[[#This Row],[ISIN]],Corp_value!$B:$B,0),MATCH(X$2,Corp_value!$1:$1,0)))</f>
        <v/>
      </c>
      <c r="Y104" s="142" t="str">
        <f>IF(tbl_dmi_isin[[#This Row],[Index]]&gt;$A$2,"",INDEX(Corp_value!$A$1:$EC$2998,MATCH(tbl_dmi_isin[[#This Row],[ISIN]],Corp_value!$B:$B,0),MATCH(Y$2,Corp_value!$1:$1,0)))</f>
        <v/>
      </c>
      <c r="Z104" s="142" t="str">
        <f>IF(tbl_dmi_isin[[#This Row],[Index]]&gt;$A$2,"",INDEX(Corp_value!$A$1:$EC$2998,MATCH(tbl_dmi_isin[[#This Row],[ISIN]],Corp_value!$B:$B,0),MATCH(Z$2,Corp_value!$1:$1,0)))</f>
        <v/>
      </c>
    </row>
    <row r="105" spans="1:26">
      <c r="A105" s="10">
        <v>102</v>
      </c>
      <c r="B105" s="78" t="str">
        <f>IF(tbl_dmi_isin[[#This Row],[Index]]&gt;$A$2,"",TEXT(INDEX(美元债一级!$A$2:$BO$32,tbl_dmi_isin[[#This Row],[Index]]+1,MATCH(B$2,美元债一级!$2:$2,0)),"yyyy/mm/dd"))</f>
        <v/>
      </c>
      <c r="C105" s="10" t="str">
        <f>IF(tbl_dmi_isin[[#This Row],[Index]]&gt;$A$2,"",INDEX(美元债一级!$A$2:$BO$32,tbl_dmi_isin[[#This Row],[Index]]+1,MATCH(C$2,美元债一级!$2:$2,0)))</f>
        <v/>
      </c>
      <c r="D105" s="10" t="str">
        <f>IF(tbl_dmi_isin[[#This Row],[Index]]&gt;$A$2,"",INDEX(美元债一级!$A$2:$BO$32,tbl_dmi_isin[[#This Row],[Index]]+1,MATCH(D$2,美元债一级!$2:$2,0)))</f>
        <v/>
      </c>
      <c r="E105" s="10" t="str">
        <f>TEXT(tbl_dmi_isin[[#This Row],[定价日]],"YYMMDD")&amp;tbl_dmi_isin[[#This Row],[ISIN]]</f>
        <v/>
      </c>
      <c r="F105" s="106"/>
      <c r="G105" s="19" t="str">
        <f>IF(tbl_dmi_isin[[#This Row],[Index]]&gt;$A$2,"",INDEX(Corp_value!$A$1:$EC$2998,MATCH(tbl_dmi_isin[[#This Row],[ISIN]],Corp_value!$B:$B,0),MATCH(G$2,Corp_value!$1:$1,0)))</f>
        <v/>
      </c>
      <c r="H105" s="20" t="str">
        <f>IF(tbl_dmi_isin[[#This Row],[Index]]&gt;$A$2,"",INDEX(Corp_value!$A$1:$EC$2998,MATCH(tbl_dmi_isin[[#This Row],[ISIN]],Corp_value!$B:$B,0),MATCH(H$2,Corp_value!$1:$1,0)))</f>
        <v/>
      </c>
      <c r="I105" s="20" t="str">
        <f>IF(tbl_dmi_isin[[#This Row],[Index]]&gt;$A$2,"",IF(INDEX(Corp_value!$A$1:$EC$2998,MATCH(tbl_dmi_isin[[#This Row],[ISIN]],Corp_value!$B:$B,0),MATCH(I$2,Corp_value!$1:$1,0))="--","",INDEX(Corp_value!$A$1:$EC$2998,MATCH(tbl_dmi_isin[[#This Row],[ISIN]],Corp_value!$B:$B,0),MATCH(I$2,Corp_value!$1:$1,0))))</f>
        <v/>
      </c>
      <c r="J105" s="19" t="str">
        <f>IF(tbl_dmi_isin[[#This Row],[Index]]&gt;$A$2,"",INDEX(Corp_value!$A$1:$EC$2998,MATCH(tbl_dmi_isin[[#This Row],[ISIN]],Corp_value!$B:$B,0),MATCH(J$2,Corp_value!$1:$1,0)))</f>
        <v/>
      </c>
      <c r="K105" s="19" t="str">
        <f>IF(tbl_dmi_isin[[#This Row],[Index]]&gt;$A$2,"",INDEX(Corp_value!$A$1:$EC$2998,MATCH(tbl_dmi_isin[[#This Row],[ISIN]],Corp_value!$B:$B,0),MATCH(K$2,Corp_value!$1:$1,0)))</f>
        <v/>
      </c>
      <c r="L105" s="19" t="str">
        <f>IF(tbl_dmi_isin[[#This Row],[Index]]&gt;$A$2,"",IF(INDEX(Corp_value!$A$1:$EC$2998,MATCH(tbl_dmi_isin[[#This Row],[ISIN]],Corp_value!$B:$B,0),MATCH(L$2,Corp_value!$1:$1,0))="--","",INDEX(Corp_value!$A$1:$EC$2998,MATCH(tbl_dmi_isin[[#This Row],[ISIN]],Corp_value!$B:$B,0),MATCH(L$2,Corp_value!$1:$1,0))))</f>
        <v/>
      </c>
      <c r="M105" s="122" t="str">
        <f>IF(tbl_dmi_isin[[#This Row],[Index]]&gt;$A$2,"",INDEX(Corp_value!$A$1:$EC$2998,MATCH(tbl_dmi_isin[[#This Row],[ISIN]],Corp_value!$B:$B,0),MATCH(M$2,Corp_value!$1:$1,0)))</f>
        <v/>
      </c>
      <c r="N105" s="122" t="str">
        <f>IF(tbl_dmi_isin[[#This Row],[Index]]&gt;$A$2,"",IF(INDEX(Corp_value!$A$1:$EC$2998,MATCH(tbl_dmi_isin[[#This Row],[ISIN]],Corp_value!$B:$B,0),MATCH(N$2,Corp_value!$1:$1,0))="--","",INDEX(Corp_value!$A$1:$EC$2998,MATCH(tbl_dmi_isin[[#This Row],[ISIN]],Corp_value!$B:$B,0),MATCH(N$2,Corp_value!$1:$1,0))))</f>
        <v/>
      </c>
      <c r="O105" s="122" t="str">
        <f>IF(tbl_dmi_isin[[#This Row],[Index]]&gt;$A$2,"",INDEX(Corp_value!$A$1:$EC$2998,MATCH(tbl_dmi_isin[[#This Row],[ISIN]],Corp_value!$B:$B,0),MATCH(O$2,Corp_value!$1:$1,0)))</f>
        <v/>
      </c>
      <c r="P105" s="136" t="str">
        <f>IF(tbl_dmi_isin[[#This Row],[Index]]&gt;$A$2,"",TEXT(INDEX(Corp_value!$A$1:$EC$2998,MATCH(tbl_dmi_isin[[#This Row],[ISIN]],Corp_value!$B:$B,0),MATCH(P$2,Corp_value!$1:$1,0)),"yyyy/mm/dd"))</f>
        <v/>
      </c>
      <c r="Q105" s="136" t="str">
        <f>IF(tbl_dmi_isin[[#This Row],[Index]]&gt;$A$2,"",INDEX(美元债一级!$A$2:$BO$32,tbl_dmi_isin[[#This Row],[Index]]+1,MATCH(Q$2,美元债一级!$2:$2,0)))</f>
        <v/>
      </c>
      <c r="R105" s="136" t="str">
        <f>IF(tbl_dmi_isin[[#This Row],[Index]]&gt;$A$2,"",IF(TEXT(INDEX(Corp_value!$A$1:$EC$2998,MATCH(tbl_dmi_isin[[#This Row],[ISIN]],Corp_value!$B:$B,0),MATCH(R$2,Corp_value!$1:$1,0)),"yyyy/mm/dd")="--","",TEXT(INDEX(Corp_value!$A$1:$EC$2998,MATCH(tbl_dmi_isin[[#This Row],[ISIN]],Corp_value!$B:$B,0),MATCH(R$2,Corp_value!$1:$1,0)),"yyyy/mm/dd")))</f>
        <v/>
      </c>
      <c r="S105" s="122" t="str">
        <f>IF(tbl_dmi_isin[[#This Row],[Index]]&gt;$A$2,"",INDEX(Corp_value!$A$1:$EC$2998,MATCH(tbl_dmi_isin[[#This Row],[ISIN]],Corp_value!$B:$B,0),MATCH(S$2,Corp_value!$1:$1,0)))</f>
        <v/>
      </c>
      <c r="T105" s="122" t="str">
        <f>IF(tbl_dmi_isin[[#This Row],[Index]]&gt;$A$2,"",INDEX(美元债一级!$A$2:$BO$32,tbl_dmi_isin[[#This Row],[Index]]+1,MATCH(T$2,美元债一级!$2:$2,0)))</f>
        <v/>
      </c>
      <c r="U105" s="122" t="str">
        <f>IF(tbl_dmi_isin[[#This Row],[Index]]&gt;$A$2,"",IF(INDEX(Corp_value!$A$1:$EC$2998,MATCH(tbl_dmi_isin[[#This Row],[ISIN]],Corp_value!$B:$B,0),MATCH(U$2,Corp_value!$1:$1,0))="--","",INDEX(Corp_value!$A$1:$EC$2998,MATCH(tbl_dmi_isin[[#This Row],[ISIN]],Corp_value!$B:$B,0),MATCH(U$2,Corp_value!$1:$1,0))))</f>
        <v/>
      </c>
      <c r="V105" s="134" t="str">
        <f>IF(tbl_dmi_isin[[#This Row],[Index]]&gt;$A$2,"",INDEX(美元债一级!$A$2:$BO$32,tbl_dmi_isin[[#This Row],[Index]]+1,MATCH(V$2,美元债一级!$2:$2,0)))</f>
        <v/>
      </c>
      <c r="W105" s="139" t="str">
        <f>IF(tbl_dmi_isin[[#This Row],[Index]]&gt;$A$2,"",INDEX(Corp_value!$A$1:$EC$2998,MATCH(tbl_dmi_isin[[#This Row],[ISIN]],Corp_value!$B:$B,0),MATCH(W$2,Corp_value!$1:$1,0)))</f>
        <v/>
      </c>
      <c r="X105" s="139" t="str">
        <f>IF(tbl_dmi_isin[[#This Row],[Index]]&gt;$A$2,"",INDEX(Corp_value!$A$1:$EC$2998,MATCH(tbl_dmi_isin[[#This Row],[ISIN]],Corp_value!$B:$B,0),MATCH(X$2,Corp_value!$1:$1,0)))</f>
        <v/>
      </c>
      <c r="Y105" s="142" t="str">
        <f>IF(tbl_dmi_isin[[#This Row],[Index]]&gt;$A$2,"",INDEX(Corp_value!$A$1:$EC$2998,MATCH(tbl_dmi_isin[[#This Row],[ISIN]],Corp_value!$B:$B,0),MATCH(Y$2,Corp_value!$1:$1,0)))</f>
        <v/>
      </c>
      <c r="Z105" s="142" t="str">
        <f>IF(tbl_dmi_isin[[#This Row],[Index]]&gt;$A$2,"",INDEX(Corp_value!$A$1:$EC$2998,MATCH(tbl_dmi_isin[[#This Row],[ISIN]],Corp_value!$B:$B,0),MATCH(Z$2,Corp_value!$1:$1,0)))</f>
        <v/>
      </c>
    </row>
    <row r="106" spans="1:26">
      <c r="A106" s="10">
        <v>103</v>
      </c>
      <c r="B106" s="78" t="str">
        <f>IF(tbl_dmi_isin[[#This Row],[Index]]&gt;$A$2,"",TEXT(INDEX(美元债一级!$A$2:$BO$32,tbl_dmi_isin[[#This Row],[Index]]+1,MATCH(B$2,美元债一级!$2:$2,0)),"yyyy/mm/dd"))</f>
        <v/>
      </c>
      <c r="C106" s="10" t="str">
        <f>IF(tbl_dmi_isin[[#This Row],[Index]]&gt;$A$2,"",INDEX(美元债一级!$A$2:$BO$32,tbl_dmi_isin[[#This Row],[Index]]+1,MATCH(C$2,美元债一级!$2:$2,0)))</f>
        <v/>
      </c>
      <c r="D106" s="10" t="str">
        <f>IF(tbl_dmi_isin[[#This Row],[Index]]&gt;$A$2,"",INDEX(美元债一级!$A$2:$BO$32,tbl_dmi_isin[[#This Row],[Index]]+1,MATCH(D$2,美元债一级!$2:$2,0)))</f>
        <v/>
      </c>
      <c r="E106" s="10" t="str">
        <f>TEXT(tbl_dmi_isin[[#This Row],[定价日]],"YYMMDD")&amp;tbl_dmi_isin[[#This Row],[ISIN]]</f>
        <v/>
      </c>
      <c r="F106" s="106"/>
      <c r="G106" s="19" t="str">
        <f>IF(tbl_dmi_isin[[#This Row],[Index]]&gt;$A$2,"",INDEX(Corp_value!$A$1:$EC$2998,MATCH(tbl_dmi_isin[[#This Row],[ISIN]],Corp_value!$B:$B,0),MATCH(G$2,Corp_value!$1:$1,0)))</f>
        <v/>
      </c>
      <c r="H106" s="20" t="str">
        <f>IF(tbl_dmi_isin[[#This Row],[Index]]&gt;$A$2,"",INDEX(Corp_value!$A$1:$EC$2998,MATCH(tbl_dmi_isin[[#This Row],[ISIN]],Corp_value!$B:$B,0),MATCH(H$2,Corp_value!$1:$1,0)))</f>
        <v/>
      </c>
      <c r="I106" s="20" t="str">
        <f>IF(tbl_dmi_isin[[#This Row],[Index]]&gt;$A$2,"",IF(INDEX(Corp_value!$A$1:$EC$2998,MATCH(tbl_dmi_isin[[#This Row],[ISIN]],Corp_value!$B:$B,0),MATCH(I$2,Corp_value!$1:$1,0))="--","",INDEX(Corp_value!$A$1:$EC$2998,MATCH(tbl_dmi_isin[[#This Row],[ISIN]],Corp_value!$B:$B,0),MATCH(I$2,Corp_value!$1:$1,0))))</f>
        <v/>
      </c>
      <c r="J106" s="19" t="str">
        <f>IF(tbl_dmi_isin[[#This Row],[Index]]&gt;$A$2,"",INDEX(Corp_value!$A$1:$EC$2998,MATCH(tbl_dmi_isin[[#This Row],[ISIN]],Corp_value!$B:$B,0),MATCH(J$2,Corp_value!$1:$1,0)))</f>
        <v/>
      </c>
      <c r="K106" s="19" t="str">
        <f>IF(tbl_dmi_isin[[#This Row],[Index]]&gt;$A$2,"",INDEX(Corp_value!$A$1:$EC$2998,MATCH(tbl_dmi_isin[[#This Row],[ISIN]],Corp_value!$B:$B,0),MATCH(K$2,Corp_value!$1:$1,0)))</f>
        <v/>
      </c>
      <c r="L106" s="19" t="str">
        <f>IF(tbl_dmi_isin[[#This Row],[Index]]&gt;$A$2,"",IF(INDEX(Corp_value!$A$1:$EC$2998,MATCH(tbl_dmi_isin[[#This Row],[ISIN]],Corp_value!$B:$B,0),MATCH(L$2,Corp_value!$1:$1,0))="--","",INDEX(Corp_value!$A$1:$EC$2998,MATCH(tbl_dmi_isin[[#This Row],[ISIN]],Corp_value!$B:$B,0),MATCH(L$2,Corp_value!$1:$1,0))))</f>
        <v/>
      </c>
      <c r="M106" s="122" t="str">
        <f>IF(tbl_dmi_isin[[#This Row],[Index]]&gt;$A$2,"",INDEX(Corp_value!$A$1:$EC$2998,MATCH(tbl_dmi_isin[[#This Row],[ISIN]],Corp_value!$B:$B,0),MATCH(M$2,Corp_value!$1:$1,0)))</f>
        <v/>
      </c>
      <c r="N106" s="122" t="str">
        <f>IF(tbl_dmi_isin[[#This Row],[Index]]&gt;$A$2,"",IF(INDEX(Corp_value!$A$1:$EC$2998,MATCH(tbl_dmi_isin[[#This Row],[ISIN]],Corp_value!$B:$B,0),MATCH(N$2,Corp_value!$1:$1,0))="--","",INDEX(Corp_value!$A$1:$EC$2998,MATCH(tbl_dmi_isin[[#This Row],[ISIN]],Corp_value!$B:$B,0),MATCH(N$2,Corp_value!$1:$1,0))))</f>
        <v/>
      </c>
      <c r="O106" s="122" t="str">
        <f>IF(tbl_dmi_isin[[#This Row],[Index]]&gt;$A$2,"",INDEX(Corp_value!$A$1:$EC$2998,MATCH(tbl_dmi_isin[[#This Row],[ISIN]],Corp_value!$B:$B,0),MATCH(O$2,Corp_value!$1:$1,0)))</f>
        <v/>
      </c>
      <c r="P106" s="136" t="str">
        <f>IF(tbl_dmi_isin[[#This Row],[Index]]&gt;$A$2,"",TEXT(INDEX(Corp_value!$A$1:$EC$2998,MATCH(tbl_dmi_isin[[#This Row],[ISIN]],Corp_value!$B:$B,0),MATCH(P$2,Corp_value!$1:$1,0)),"yyyy/mm/dd"))</f>
        <v/>
      </c>
      <c r="Q106" s="136" t="str">
        <f>IF(tbl_dmi_isin[[#This Row],[Index]]&gt;$A$2,"",INDEX(美元债一级!$A$2:$BO$32,tbl_dmi_isin[[#This Row],[Index]]+1,MATCH(Q$2,美元债一级!$2:$2,0)))</f>
        <v/>
      </c>
      <c r="R106" s="136" t="str">
        <f>IF(tbl_dmi_isin[[#This Row],[Index]]&gt;$A$2,"",IF(TEXT(INDEX(Corp_value!$A$1:$EC$2998,MATCH(tbl_dmi_isin[[#This Row],[ISIN]],Corp_value!$B:$B,0),MATCH(R$2,Corp_value!$1:$1,0)),"yyyy/mm/dd")="--","",TEXT(INDEX(Corp_value!$A$1:$EC$2998,MATCH(tbl_dmi_isin[[#This Row],[ISIN]],Corp_value!$B:$B,0),MATCH(R$2,Corp_value!$1:$1,0)),"yyyy/mm/dd")))</f>
        <v/>
      </c>
      <c r="S106" s="122" t="str">
        <f>IF(tbl_dmi_isin[[#This Row],[Index]]&gt;$A$2,"",INDEX(Corp_value!$A$1:$EC$2998,MATCH(tbl_dmi_isin[[#This Row],[ISIN]],Corp_value!$B:$B,0),MATCH(S$2,Corp_value!$1:$1,0)))</f>
        <v/>
      </c>
      <c r="T106" s="122" t="str">
        <f>IF(tbl_dmi_isin[[#This Row],[Index]]&gt;$A$2,"",INDEX(美元债一级!$A$2:$BO$32,tbl_dmi_isin[[#This Row],[Index]]+1,MATCH(T$2,美元债一级!$2:$2,0)))</f>
        <v/>
      </c>
      <c r="U106" s="122" t="str">
        <f>IF(tbl_dmi_isin[[#This Row],[Index]]&gt;$A$2,"",IF(INDEX(Corp_value!$A$1:$EC$2998,MATCH(tbl_dmi_isin[[#This Row],[ISIN]],Corp_value!$B:$B,0),MATCH(U$2,Corp_value!$1:$1,0))="--","",INDEX(Corp_value!$A$1:$EC$2998,MATCH(tbl_dmi_isin[[#This Row],[ISIN]],Corp_value!$B:$B,0),MATCH(U$2,Corp_value!$1:$1,0))))</f>
        <v/>
      </c>
      <c r="V106" s="134" t="str">
        <f>IF(tbl_dmi_isin[[#This Row],[Index]]&gt;$A$2,"",INDEX(美元债一级!$A$2:$BO$32,tbl_dmi_isin[[#This Row],[Index]]+1,MATCH(V$2,美元债一级!$2:$2,0)))</f>
        <v/>
      </c>
      <c r="W106" s="139" t="str">
        <f>IF(tbl_dmi_isin[[#This Row],[Index]]&gt;$A$2,"",INDEX(Corp_value!$A$1:$EC$2998,MATCH(tbl_dmi_isin[[#This Row],[ISIN]],Corp_value!$B:$B,0),MATCH(W$2,Corp_value!$1:$1,0)))</f>
        <v/>
      </c>
      <c r="X106" s="139" t="str">
        <f>IF(tbl_dmi_isin[[#This Row],[Index]]&gt;$A$2,"",INDEX(Corp_value!$A$1:$EC$2998,MATCH(tbl_dmi_isin[[#This Row],[ISIN]],Corp_value!$B:$B,0),MATCH(X$2,Corp_value!$1:$1,0)))</f>
        <v/>
      </c>
      <c r="Y106" s="142" t="str">
        <f>IF(tbl_dmi_isin[[#This Row],[Index]]&gt;$A$2,"",INDEX(Corp_value!$A$1:$EC$2998,MATCH(tbl_dmi_isin[[#This Row],[ISIN]],Corp_value!$B:$B,0),MATCH(Y$2,Corp_value!$1:$1,0)))</f>
        <v/>
      </c>
      <c r="Z106" s="142" t="str">
        <f>IF(tbl_dmi_isin[[#This Row],[Index]]&gt;$A$2,"",INDEX(Corp_value!$A$1:$EC$2998,MATCH(tbl_dmi_isin[[#This Row],[ISIN]],Corp_value!$B:$B,0),MATCH(Z$2,Corp_value!$1:$1,0)))</f>
        <v/>
      </c>
    </row>
    <row r="107" spans="1:26">
      <c r="A107" s="10">
        <v>104</v>
      </c>
      <c r="B107" s="78" t="str">
        <f>IF(tbl_dmi_isin[[#This Row],[Index]]&gt;$A$2,"",TEXT(INDEX(美元债一级!$A$2:$BO$32,tbl_dmi_isin[[#This Row],[Index]]+1,MATCH(B$2,美元债一级!$2:$2,0)),"yyyy/mm/dd"))</f>
        <v/>
      </c>
      <c r="C107" s="10" t="str">
        <f>IF(tbl_dmi_isin[[#This Row],[Index]]&gt;$A$2,"",INDEX(美元债一级!$A$2:$BO$32,tbl_dmi_isin[[#This Row],[Index]]+1,MATCH(C$2,美元债一级!$2:$2,0)))</f>
        <v/>
      </c>
      <c r="D107" s="10" t="str">
        <f>IF(tbl_dmi_isin[[#This Row],[Index]]&gt;$A$2,"",INDEX(美元债一级!$A$2:$BO$32,tbl_dmi_isin[[#This Row],[Index]]+1,MATCH(D$2,美元债一级!$2:$2,0)))</f>
        <v/>
      </c>
      <c r="E107" s="10" t="str">
        <f>TEXT(tbl_dmi_isin[[#This Row],[定价日]],"YYMMDD")&amp;tbl_dmi_isin[[#This Row],[ISIN]]</f>
        <v/>
      </c>
      <c r="F107" s="105"/>
      <c r="G107" s="19" t="str">
        <f>IF(tbl_dmi_isin[[#This Row],[Index]]&gt;$A$2,"",INDEX(Corp_value!$A$1:$EC$2998,MATCH(tbl_dmi_isin[[#This Row],[ISIN]],Corp_value!$B:$B,0),MATCH(G$2,Corp_value!$1:$1,0)))</f>
        <v/>
      </c>
      <c r="H107" s="20" t="str">
        <f>IF(tbl_dmi_isin[[#This Row],[Index]]&gt;$A$2,"",INDEX(Corp_value!$A$1:$EC$2998,MATCH(tbl_dmi_isin[[#This Row],[ISIN]],Corp_value!$B:$B,0),MATCH(H$2,Corp_value!$1:$1,0)))</f>
        <v/>
      </c>
      <c r="I107" s="20" t="str">
        <f>IF(tbl_dmi_isin[[#This Row],[Index]]&gt;$A$2,"",IF(INDEX(Corp_value!$A$1:$EC$2998,MATCH(tbl_dmi_isin[[#This Row],[ISIN]],Corp_value!$B:$B,0),MATCH(I$2,Corp_value!$1:$1,0))="--","",INDEX(Corp_value!$A$1:$EC$2998,MATCH(tbl_dmi_isin[[#This Row],[ISIN]],Corp_value!$B:$B,0),MATCH(I$2,Corp_value!$1:$1,0))))</f>
        <v/>
      </c>
      <c r="J107" s="19" t="str">
        <f>IF(tbl_dmi_isin[[#This Row],[Index]]&gt;$A$2,"",INDEX(Corp_value!$A$1:$EC$2998,MATCH(tbl_dmi_isin[[#This Row],[ISIN]],Corp_value!$B:$B,0),MATCH(J$2,Corp_value!$1:$1,0)))</f>
        <v/>
      </c>
      <c r="K107" s="19" t="str">
        <f>IF(tbl_dmi_isin[[#This Row],[Index]]&gt;$A$2,"",INDEX(Corp_value!$A$1:$EC$2998,MATCH(tbl_dmi_isin[[#This Row],[ISIN]],Corp_value!$B:$B,0),MATCH(K$2,Corp_value!$1:$1,0)))</f>
        <v/>
      </c>
      <c r="L107" s="19" t="str">
        <f>IF(tbl_dmi_isin[[#This Row],[Index]]&gt;$A$2,"",IF(INDEX(Corp_value!$A$1:$EC$2998,MATCH(tbl_dmi_isin[[#This Row],[ISIN]],Corp_value!$B:$B,0),MATCH(L$2,Corp_value!$1:$1,0))="--","",INDEX(Corp_value!$A$1:$EC$2998,MATCH(tbl_dmi_isin[[#This Row],[ISIN]],Corp_value!$B:$B,0),MATCH(L$2,Corp_value!$1:$1,0))))</f>
        <v/>
      </c>
      <c r="M107" s="122" t="str">
        <f>IF(tbl_dmi_isin[[#This Row],[Index]]&gt;$A$2,"",INDEX(Corp_value!$A$1:$EC$2998,MATCH(tbl_dmi_isin[[#This Row],[ISIN]],Corp_value!$B:$B,0),MATCH(M$2,Corp_value!$1:$1,0)))</f>
        <v/>
      </c>
      <c r="N107" s="122" t="str">
        <f>IF(tbl_dmi_isin[[#This Row],[Index]]&gt;$A$2,"",IF(INDEX(Corp_value!$A$1:$EC$2998,MATCH(tbl_dmi_isin[[#This Row],[ISIN]],Corp_value!$B:$B,0),MATCH(N$2,Corp_value!$1:$1,0))="--","",INDEX(Corp_value!$A$1:$EC$2998,MATCH(tbl_dmi_isin[[#This Row],[ISIN]],Corp_value!$B:$B,0),MATCH(N$2,Corp_value!$1:$1,0))))</f>
        <v/>
      </c>
      <c r="O107" s="122" t="str">
        <f>IF(tbl_dmi_isin[[#This Row],[Index]]&gt;$A$2,"",INDEX(Corp_value!$A$1:$EC$2998,MATCH(tbl_dmi_isin[[#This Row],[ISIN]],Corp_value!$B:$B,0),MATCH(O$2,Corp_value!$1:$1,0)))</f>
        <v/>
      </c>
      <c r="P107" s="136" t="str">
        <f>IF(tbl_dmi_isin[[#This Row],[Index]]&gt;$A$2,"",TEXT(INDEX(Corp_value!$A$1:$EC$2998,MATCH(tbl_dmi_isin[[#This Row],[ISIN]],Corp_value!$B:$B,0),MATCH(P$2,Corp_value!$1:$1,0)),"yyyy/mm/dd"))</f>
        <v/>
      </c>
      <c r="Q107" s="136" t="str">
        <f>IF(tbl_dmi_isin[[#This Row],[Index]]&gt;$A$2,"",INDEX(美元债一级!$A$2:$BO$32,tbl_dmi_isin[[#This Row],[Index]]+1,MATCH(Q$2,美元债一级!$2:$2,0)))</f>
        <v/>
      </c>
      <c r="R107" s="136" t="str">
        <f>IF(tbl_dmi_isin[[#This Row],[Index]]&gt;$A$2,"",IF(TEXT(INDEX(Corp_value!$A$1:$EC$2998,MATCH(tbl_dmi_isin[[#This Row],[ISIN]],Corp_value!$B:$B,0),MATCH(R$2,Corp_value!$1:$1,0)),"yyyy/mm/dd")="--","",TEXT(INDEX(Corp_value!$A$1:$EC$2998,MATCH(tbl_dmi_isin[[#This Row],[ISIN]],Corp_value!$B:$B,0),MATCH(R$2,Corp_value!$1:$1,0)),"yyyy/mm/dd")))</f>
        <v/>
      </c>
      <c r="S107" s="122" t="str">
        <f>IF(tbl_dmi_isin[[#This Row],[Index]]&gt;$A$2,"",INDEX(Corp_value!$A$1:$EC$2998,MATCH(tbl_dmi_isin[[#This Row],[ISIN]],Corp_value!$B:$B,0),MATCH(S$2,Corp_value!$1:$1,0)))</f>
        <v/>
      </c>
      <c r="T107" s="122" t="str">
        <f>IF(tbl_dmi_isin[[#This Row],[Index]]&gt;$A$2,"",INDEX(美元债一级!$A$2:$BO$32,tbl_dmi_isin[[#This Row],[Index]]+1,MATCH(T$2,美元债一级!$2:$2,0)))</f>
        <v/>
      </c>
      <c r="U107" s="122" t="str">
        <f>IF(tbl_dmi_isin[[#This Row],[Index]]&gt;$A$2,"",IF(INDEX(Corp_value!$A$1:$EC$2998,MATCH(tbl_dmi_isin[[#This Row],[ISIN]],Corp_value!$B:$B,0),MATCH(U$2,Corp_value!$1:$1,0))="--","",INDEX(Corp_value!$A$1:$EC$2998,MATCH(tbl_dmi_isin[[#This Row],[ISIN]],Corp_value!$B:$B,0),MATCH(U$2,Corp_value!$1:$1,0))))</f>
        <v/>
      </c>
      <c r="V107" s="134" t="str">
        <f>IF(tbl_dmi_isin[[#This Row],[Index]]&gt;$A$2,"",INDEX(美元债一级!$A$2:$BO$32,tbl_dmi_isin[[#This Row],[Index]]+1,MATCH(V$2,美元债一级!$2:$2,0)))</f>
        <v/>
      </c>
      <c r="W107" s="139" t="str">
        <f>IF(tbl_dmi_isin[[#This Row],[Index]]&gt;$A$2,"",INDEX(Corp_value!$A$1:$EC$2998,MATCH(tbl_dmi_isin[[#This Row],[ISIN]],Corp_value!$B:$B,0),MATCH(W$2,Corp_value!$1:$1,0)))</f>
        <v/>
      </c>
      <c r="X107" s="139" t="str">
        <f>IF(tbl_dmi_isin[[#This Row],[Index]]&gt;$A$2,"",INDEX(Corp_value!$A$1:$EC$2998,MATCH(tbl_dmi_isin[[#This Row],[ISIN]],Corp_value!$B:$B,0),MATCH(X$2,Corp_value!$1:$1,0)))</f>
        <v/>
      </c>
      <c r="Y107" s="142" t="str">
        <f>IF(tbl_dmi_isin[[#This Row],[Index]]&gt;$A$2,"",INDEX(Corp_value!$A$1:$EC$2998,MATCH(tbl_dmi_isin[[#This Row],[ISIN]],Corp_value!$B:$B,0),MATCH(Y$2,Corp_value!$1:$1,0)))</f>
        <v/>
      </c>
      <c r="Z107" s="142" t="str">
        <f>IF(tbl_dmi_isin[[#This Row],[Index]]&gt;$A$2,"",INDEX(Corp_value!$A$1:$EC$2998,MATCH(tbl_dmi_isin[[#This Row],[ISIN]],Corp_value!$B:$B,0),MATCH(Z$2,Corp_value!$1:$1,0)))</f>
        <v/>
      </c>
    </row>
    <row r="108" spans="1:26">
      <c r="A108" s="10">
        <v>105</v>
      </c>
      <c r="B108" s="78" t="str">
        <f>IF(tbl_dmi_isin[[#This Row],[Index]]&gt;$A$2,"",TEXT(INDEX(美元债一级!$A$2:$BO$32,tbl_dmi_isin[[#This Row],[Index]]+1,MATCH(B$2,美元债一级!$2:$2,0)),"yyyy/mm/dd"))</f>
        <v/>
      </c>
      <c r="C108" s="10" t="str">
        <f>IF(tbl_dmi_isin[[#This Row],[Index]]&gt;$A$2,"",INDEX(美元债一级!$A$2:$BO$32,tbl_dmi_isin[[#This Row],[Index]]+1,MATCH(C$2,美元债一级!$2:$2,0)))</f>
        <v/>
      </c>
      <c r="D108" s="10" t="str">
        <f>IF(tbl_dmi_isin[[#This Row],[Index]]&gt;$A$2,"",INDEX(美元债一级!$A$2:$BO$32,tbl_dmi_isin[[#This Row],[Index]]+1,MATCH(D$2,美元债一级!$2:$2,0)))</f>
        <v/>
      </c>
      <c r="E108" s="10" t="str">
        <f>TEXT(tbl_dmi_isin[[#This Row],[定价日]],"YYMMDD")&amp;tbl_dmi_isin[[#This Row],[ISIN]]</f>
        <v/>
      </c>
      <c r="F108" s="105"/>
      <c r="G108" s="19" t="str">
        <f>IF(tbl_dmi_isin[[#This Row],[Index]]&gt;$A$2,"",INDEX(Corp_value!$A$1:$EC$2998,MATCH(tbl_dmi_isin[[#This Row],[ISIN]],Corp_value!$B:$B,0),MATCH(G$2,Corp_value!$1:$1,0)))</f>
        <v/>
      </c>
      <c r="H108" s="20" t="str">
        <f>IF(tbl_dmi_isin[[#This Row],[Index]]&gt;$A$2,"",INDEX(Corp_value!$A$1:$EC$2998,MATCH(tbl_dmi_isin[[#This Row],[ISIN]],Corp_value!$B:$B,0),MATCH(H$2,Corp_value!$1:$1,0)))</f>
        <v/>
      </c>
      <c r="I108" s="20" t="str">
        <f>IF(tbl_dmi_isin[[#This Row],[Index]]&gt;$A$2,"",IF(INDEX(Corp_value!$A$1:$EC$2998,MATCH(tbl_dmi_isin[[#This Row],[ISIN]],Corp_value!$B:$B,0),MATCH(I$2,Corp_value!$1:$1,0))="--","",INDEX(Corp_value!$A$1:$EC$2998,MATCH(tbl_dmi_isin[[#This Row],[ISIN]],Corp_value!$B:$B,0),MATCH(I$2,Corp_value!$1:$1,0))))</f>
        <v/>
      </c>
      <c r="J108" s="19" t="str">
        <f>IF(tbl_dmi_isin[[#This Row],[Index]]&gt;$A$2,"",INDEX(Corp_value!$A$1:$EC$2998,MATCH(tbl_dmi_isin[[#This Row],[ISIN]],Corp_value!$B:$B,0),MATCH(J$2,Corp_value!$1:$1,0)))</f>
        <v/>
      </c>
      <c r="K108" s="19" t="str">
        <f>IF(tbl_dmi_isin[[#This Row],[Index]]&gt;$A$2,"",INDEX(Corp_value!$A$1:$EC$2998,MATCH(tbl_dmi_isin[[#This Row],[ISIN]],Corp_value!$B:$B,0),MATCH(K$2,Corp_value!$1:$1,0)))</f>
        <v/>
      </c>
      <c r="L108" s="19" t="str">
        <f>IF(tbl_dmi_isin[[#This Row],[Index]]&gt;$A$2,"",IF(INDEX(Corp_value!$A$1:$EC$2998,MATCH(tbl_dmi_isin[[#This Row],[ISIN]],Corp_value!$B:$B,0),MATCH(L$2,Corp_value!$1:$1,0))="--","",INDEX(Corp_value!$A$1:$EC$2998,MATCH(tbl_dmi_isin[[#This Row],[ISIN]],Corp_value!$B:$B,0),MATCH(L$2,Corp_value!$1:$1,0))))</f>
        <v/>
      </c>
      <c r="M108" s="122" t="str">
        <f>IF(tbl_dmi_isin[[#This Row],[Index]]&gt;$A$2,"",INDEX(Corp_value!$A$1:$EC$2998,MATCH(tbl_dmi_isin[[#This Row],[ISIN]],Corp_value!$B:$B,0),MATCH(M$2,Corp_value!$1:$1,0)))</f>
        <v/>
      </c>
      <c r="N108" s="122" t="str">
        <f>IF(tbl_dmi_isin[[#This Row],[Index]]&gt;$A$2,"",IF(INDEX(Corp_value!$A$1:$EC$2998,MATCH(tbl_dmi_isin[[#This Row],[ISIN]],Corp_value!$B:$B,0),MATCH(N$2,Corp_value!$1:$1,0))="--","",INDEX(Corp_value!$A$1:$EC$2998,MATCH(tbl_dmi_isin[[#This Row],[ISIN]],Corp_value!$B:$B,0),MATCH(N$2,Corp_value!$1:$1,0))))</f>
        <v/>
      </c>
      <c r="O108" s="122" t="str">
        <f>IF(tbl_dmi_isin[[#This Row],[Index]]&gt;$A$2,"",INDEX(Corp_value!$A$1:$EC$2998,MATCH(tbl_dmi_isin[[#This Row],[ISIN]],Corp_value!$B:$B,0),MATCH(O$2,Corp_value!$1:$1,0)))</f>
        <v/>
      </c>
      <c r="P108" s="136" t="str">
        <f>IF(tbl_dmi_isin[[#This Row],[Index]]&gt;$A$2,"",TEXT(INDEX(Corp_value!$A$1:$EC$2998,MATCH(tbl_dmi_isin[[#This Row],[ISIN]],Corp_value!$B:$B,0),MATCH(P$2,Corp_value!$1:$1,0)),"yyyy/mm/dd"))</f>
        <v/>
      </c>
      <c r="Q108" s="136" t="str">
        <f>IF(tbl_dmi_isin[[#This Row],[Index]]&gt;$A$2,"",INDEX(美元债一级!$A$2:$BO$32,tbl_dmi_isin[[#This Row],[Index]]+1,MATCH(Q$2,美元债一级!$2:$2,0)))</f>
        <v/>
      </c>
      <c r="R108" s="136" t="str">
        <f>IF(tbl_dmi_isin[[#This Row],[Index]]&gt;$A$2,"",IF(TEXT(INDEX(Corp_value!$A$1:$EC$2998,MATCH(tbl_dmi_isin[[#This Row],[ISIN]],Corp_value!$B:$B,0),MATCH(R$2,Corp_value!$1:$1,0)),"yyyy/mm/dd")="--","",TEXT(INDEX(Corp_value!$A$1:$EC$2998,MATCH(tbl_dmi_isin[[#This Row],[ISIN]],Corp_value!$B:$B,0),MATCH(R$2,Corp_value!$1:$1,0)),"yyyy/mm/dd")))</f>
        <v/>
      </c>
      <c r="S108" s="122" t="str">
        <f>IF(tbl_dmi_isin[[#This Row],[Index]]&gt;$A$2,"",INDEX(Corp_value!$A$1:$EC$2998,MATCH(tbl_dmi_isin[[#This Row],[ISIN]],Corp_value!$B:$B,0),MATCH(S$2,Corp_value!$1:$1,0)))</f>
        <v/>
      </c>
      <c r="T108" s="122" t="str">
        <f>IF(tbl_dmi_isin[[#This Row],[Index]]&gt;$A$2,"",INDEX(美元债一级!$A$2:$BO$32,tbl_dmi_isin[[#This Row],[Index]]+1,MATCH(T$2,美元债一级!$2:$2,0)))</f>
        <v/>
      </c>
      <c r="U108" s="122" t="str">
        <f>IF(tbl_dmi_isin[[#This Row],[Index]]&gt;$A$2,"",IF(INDEX(Corp_value!$A$1:$EC$2998,MATCH(tbl_dmi_isin[[#This Row],[ISIN]],Corp_value!$B:$B,0),MATCH(U$2,Corp_value!$1:$1,0))="--","",INDEX(Corp_value!$A$1:$EC$2998,MATCH(tbl_dmi_isin[[#This Row],[ISIN]],Corp_value!$B:$B,0),MATCH(U$2,Corp_value!$1:$1,0))))</f>
        <v/>
      </c>
      <c r="V108" s="134" t="str">
        <f>IF(tbl_dmi_isin[[#This Row],[Index]]&gt;$A$2,"",INDEX(美元债一级!$A$2:$BO$32,tbl_dmi_isin[[#This Row],[Index]]+1,MATCH(V$2,美元债一级!$2:$2,0)))</f>
        <v/>
      </c>
      <c r="W108" s="139" t="str">
        <f>IF(tbl_dmi_isin[[#This Row],[Index]]&gt;$A$2,"",INDEX(Corp_value!$A$1:$EC$2998,MATCH(tbl_dmi_isin[[#This Row],[ISIN]],Corp_value!$B:$B,0),MATCH(W$2,Corp_value!$1:$1,0)))</f>
        <v/>
      </c>
      <c r="X108" s="139" t="str">
        <f>IF(tbl_dmi_isin[[#This Row],[Index]]&gt;$A$2,"",INDEX(Corp_value!$A$1:$EC$2998,MATCH(tbl_dmi_isin[[#This Row],[ISIN]],Corp_value!$B:$B,0),MATCH(X$2,Corp_value!$1:$1,0)))</f>
        <v/>
      </c>
      <c r="Y108" s="142" t="str">
        <f>IF(tbl_dmi_isin[[#This Row],[Index]]&gt;$A$2,"",INDEX(Corp_value!$A$1:$EC$2998,MATCH(tbl_dmi_isin[[#This Row],[ISIN]],Corp_value!$B:$B,0),MATCH(Y$2,Corp_value!$1:$1,0)))</f>
        <v/>
      </c>
      <c r="Z108" s="142" t="str">
        <f>IF(tbl_dmi_isin[[#This Row],[Index]]&gt;$A$2,"",INDEX(Corp_value!$A$1:$EC$2998,MATCH(tbl_dmi_isin[[#This Row],[ISIN]],Corp_value!$B:$B,0),MATCH(Z$2,Corp_value!$1:$1,0)))</f>
        <v/>
      </c>
    </row>
    <row r="109" spans="1:26">
      <c r="A109" s="10">
        <v>106</v>
      </c>
      <c r="B109" s="78" t="str">
        <f>IF(tbl_dmi_isin[[#This Row],[Index]]&gt;$A$2,"",TEXT(INDEX(美元债一级!$A$2:$BO$32,tbl_dmi_isin[[#This Row],[Index]]+1,MATCH(B$2,美元债一级!$2:$2,0)),"yyyy/mm/dd"))</f>
        <v/>
      </c>
      <c r="C109" s="10" t="str">
        <f>IF(tbl_dmi_isin[[#This Row],[Index]]&gt;$A$2,"",INDEX(美元债一级!$A$2:$BO$32,tbl_dmi_isin[[#This Row],[Index]]+1,MATCH(C$2,美元债一级!$2:$2,0)))</f>
        <v/>
      </c>
      <c r="D109" s="10" t="str">
        <f>IF(tbl_dmi_isin[[#This Row],[Index]]&gt;$A$2,"",INDEX(美元债一级!$A$2:$BO$32,tbl_dmi_isin[[#This Row],[Index]]+1,MATCH(D$2,美元债一级!$2:$2,0)))</f>
        <v/>
      </c>
      <c r="E109" s="10" t="str">
        <f>TEXT(tbl_dmi_isin[[#This Row],[定价日]],"YYMMDD")&amp;tbl_dmi_isin[[#This Row],[ISIN]]</f>
        <v/>
      </c>
      <c r="F109" s="105"/>
      <c r="G109" s="19" t="str">
        <f>IF(tbl_dmi_isin[[#This Row],[Index]]&gt;$A$2,"",INDEX(Corp_value!$A$1:$EC$2998,MATCH(tbl_dmi_isin[[#This Row],[ISIN]],Corp_value!$B:$B,0),MATCH(G$2,Corp_value!$1:$1,0)))</f>
        <v/>
      </c>
      <c r="H109" s="20" t="str">
        <f>IF(tbl_dmi_isin[[#This Row],[Index]]&gt;$A$2,"",INDEX(Corp_value!$A$1:$EC$2998,MATCH(tbl_dmi_isin[[#This Row],[ISIN]],Corp_value!$B:$B,0),MATCH(H$2,Corp_value!$1:$1,0)))</f>
        <v/>
      </c>
      <c r="I109" s="20" t="str">
        <f>IF(tbl_dmi_isin[[#This Row],[Index]]&gt;$A$2,"",IF(INDEX(Corp_value!$A$1:$EC$2998,MATCH(tbl_dmi_isin[[#This Row],[ISIN]],Corp_value!$B:$B,0),MATCH(I$2,Corp_value!$1:$1,0))="--","",INDEX(Corp_value!$A$1:$EC$2998,MATCH(tbl_dmi_isin[[#This Row],[ISIN]],Corp_value!$B:$B,0),MATCH(I$2,Corp_value!$1:$1,0))))</f>
        <v/>
      </c>
      <c r="J109" s="19" t="str">
        <f>IF(tbl_dmi_isin[[#This Row],[Index]]&gt;$A$2,"",INDEX(Corp_value!$A$1:$EC$2998,MATCH(tbl_dmi_isin[[#This Row],[ISIN]],Corp_value!$B:$B,0),MATCH(J$2,Corp_value!$1:$1,0)))</f>
        <v/>
      </c>
      <c r="K109" s="19" t="str">
        <f>IF(tbl_dmi_isin[[#This Row],[Index]]&gt;$A$2,"",INDEX(Corp_value!$A$1:$EC$2998,MATCH(tbl_dmi_isin[[#This Row],[ISIN]],Corp_value!$B:$B,0),MATCH(K$2,Corp_value!$1:$1,0)))</f>
        <v/>
      </c>
      <c r="L109" s="19" t="str">
        <f>IF(tbl_dmi_isin[[#This Row],[Index]]&gt;$A$2,"",IF(INDEX(Corp_value!$A$1:$EC$2998,MATCH(tbl_dmi_isin[[#This Row],[ISIN]],Corp_value!$B:$B,0),MATCH(L$2,Corp_value!$1:$1,0))="--","",INDEX(Corp_value!$A$1:$EC$2998,MATCH(tbl_dmi_isin[[#This Row],[ISIN]],Corp_value!$B:$B,0),MATCH(L$2,Corp_value!$1:$1,0))))</f>
        <v/>
      </c>
      <c r="M109" s="122" t="str">
        <f>IF(tbl_dmi_isin[[#This Row],[Index]]&gt;$A$2,"",INDEX(Corp_value!$A$1:$EC$2998,MATCH(tbl_dmi_isin[[#This Row],[ISIN]],Corp_value!$B:$B,0),MATCH(M$2,Corp_value!$1:$1,0)))</f>
        <v/>
      </c>
      <c r="N109" s="122" t="str">
        <f>IF(tbl_dmi_isin[[#This Row],[Index]]&gt;$A$2,"",IF(INDEX(Corp_value!$A$1:$EC$2998,MATCH(tbl_dmi_isin[[#This Row],[ISIN]],Corp_value!$B:$B,0),MATCH(N$2,Corp_value!$1:$1,0))="--","",INDEX(Corp_value!$A$1:$EC$2998,MATCH(tbl_dmi_isin[[#This Row],[ISIN]],Corp_value!$B:$B,0),MATCH(N$2,Corp_value!$1:$1,0))))</f>
        <v/>
      </c>
      <c r="O109" s="122" t="str">
        <f>IF(tbl_dmi_isin[[#This Row],[Index]]&gt;$A$2,"",INDEX(Corp_value!$A$1:$EC$2998,MATCH(tbl_dmi_isin[[#This Row],[ISIN]],Corp_value!$B:$B,0),MATCH(O$2,Corp_value!$1:$1,0)))</f>
        <v/>
      </c>
      <c r="P109" s="136" t="str">
        <f>IF(tbl_dmi_isin[[#This Row],[Index]]&gt;$A$2,"",TEXT(INDEX(Corp_value!$A$1:$EC$2998,MATCH(tbl_dmi_isin[[#This Row],[ISIN]],Corp_value!$B:$B,0),MATCH(P$2,Corp_value!$1:$1,0)),"yyyy/mm/dd"))</f>
        <v/>
      </c>
      <c r="Q109" s="136" t="str">
        <f>IF(tbl_dmi_isin[[#This Row],[Index]]&gt;$A$2,"",INDEX(美元债一级!$A$2:$BO$32,tbl_dmi_isin[[#This Row],[Index]]+1,MATCH(Q$2,美元债一级!$2:$2,0)))</f>
        <v/>
      </c>
      <c r="R109" s="136" t="str">
        <f>IF(tbl_dmi_isin[[#This Row],[Index]]&gt;$A$2,"",IF(TEXT(INDEX(Corp_value!$A$1:$EC$2998,MATCH(tbl_dmi_isin[[#This Row],[ISIN]],Corp_value!$B:$B,0),MATCH(R$2,Corp_value!$1:$1,0)),"yyyy/mm/dd")="--","",TEXT(INDEX(Corp_value!$A$1:$EC$2998,MATCH(tbl_dmi_isin[[#This Row],[ISIN]],Corp_value!$B:$B,0),MATCH(R$2,Corp_value!$1:$1,0)),"yyyy/mm/dd")))</f>
        <v/>
      </c>
      <c r="S109" s="122" t="str">
        <f>IF(tbl_dmi_isin[[#This Row],[Index]]&gt;$A$2,"",INDEX(Corp_value!$A$1:$EC$2998,MATCH(tbl_dmi_isin[[#This Row],[ISIN]],Corp_value!$B:$B,0),MATCH(S$2,Corp_value!$1:$1,0)))</f>
        <v/>
      </c>
      <c r="T109" s="122" t="str">
        <f>IF(tbl_dmi_isin[[#This Row],[Index]]&gt;$A$2,"",INDEX(美元债一级!$A$2:$BO$32,tbl_dmi_isin[[#This Row],[Index]]+1,MATCH(T$2,美元债一级!$2:$2,0)))</f>
        <v/>
      </c>
      <c r="U109" s="122" t="str">
        <f>IF(tbl_dmi_isin[[#This Row],[Index]]&gt;$A$2,"",IF(INDEX(Corp_value!$A$1:$EC$2998,MATCH(tbl_dmi_isin[[#This Row],[ISIN]],Corp_value!$B:$B,0),MATCH(U$2,Corp_value!$1:$1,0))="--","",INDEX(Corp_value!$A$1:$EC$2998,MATCH(tbl_dmi_isin[[#This Row],[ISIN]],Corp_value!$B:$B,0),MATCH(U$2,Corp_value!$1:$1,0))))</f>
        <v/>
      </c>
      <c r="V109" s="134" t="str">
        <f>IF(tbl_dmi_isin[[#This Row],[Index]]&gt;$A$2,"",INDEX(美元债一级!$A$2:$BO$32,tbl_dmi_isin[[#This Row],[Index]]+1,MATCH(V$2,美元债一级!$2:$2,0)))</f>
        <v/>
      </c>
      <c r="W109" s="139" t="str">
        <f>IF(tbl_dmi_isin[[#This Row],[Index]]&gt;$A$2,"",INDEX(Corp_value!$A$1:$EC$2998,MATCH(tbl_dmi_isin[[#This Row],[ISIN]],Corp_value!$B:$B,0),MATCH(W$2,Corp_value!$1:$1,0)))</f>
        <v/>
      </c>
      <c r="X109" s="139" t="str">
        <f>IF(tbl_dmi_isin[[#This Row],[Index]]&gt;$A$2,"",INDEX(Corp_value!$A$1:$EC$2998,MATCH(tbl_dmi_isin[[#This Row],[ISIN]],Corp_value!$B:$B,0),MATCH(X$2,Corp_value!$1:$1,0)))</f>
        <v/>
      </c>
      <c r="Y109" s="142" t="str">
        <f>IF(tbl_dmi_isin[[#This Row],[Index]]&gt;$A$2,"",INDEX(Corp_value!$A$1:$EC$2998,MATCH(tbl_dmi_isin[[#This Row],[ISIN]],Corp_value!$B:$B,0),MATCH(Y$2,Corp_value!$1:$1,0)))</f>
        <v/>
      </c>
      <c r="Z109" s="142" t="str">
        <f>IF(tbl_dmi_isin[[#This Row],[Index]]&gt;$A$2,"",INDEX(Corp_value!$A$1:$EC$2998,MATCH(tbl_dmi_isin[[#This Row],[ISIN]],Corp_value!$B:$B,0),MATCH(Z$2,Corp_value!$1:$1,0)))</f>
        <v/>
      </c>
    </row>
    <row r="110" spans="1:26">
      <c r="A110" s="10">
        <v>107</v>
      </c>
      <c r="B110" s="78" t="str">
        <f>IF(tbl_dmi_isin[[#This Row],[Index]]&gt;$A$2,"",TEXT(INDEX(美元债一级!$A$2:$BO$32,tbl_dmi_isin[[#This Row],[Index]]+1,MATCH(B$2,美元债一级!$2:$2,0)),"yyyy/mm/dd"))</f>
        <v/>
      </c>
      <c r="C110" s="10" t="str">
        <f>IF(tbl_dmi_isin[[#This Row],[Index]]&gt;$A$2,"",INDEX(美元债一级!$A$2:$BO$32,tbl_dmi_isin[[#This Row],[Index]]+1,MATCH(C$2,美元债一级!$2:$2,0)))</f>
        <v/>
      </c>
      <c r="D110" s="10" t="str">
        <f>IF(tbl_dmi_isin[[#This Row],[Index]]&gt;$A$2,"",INDEX(美元债一级!$A$2:$BO$32,tbl_dmi_isin[[#This Row],[Index]]+1,MATCH(D$2,美元债一级!$2:$2,0)))</f>
        <v/>
      </c>
      <c r="E110" s="10" t="str">
        <f>TEXT(tbl_dmi_isin[[#This Row],[定价日]],"YYMMDD")&amp;tbl_dmi_isin[[#This Row],[ISIN]]</f>
        <v/>
      </c>
      <c r="F110" s="106"/>
      <c r="G110" s="19" t="str">
        <f>IF(tbl_dmi_isin[[#This Row],[Index]]&gt;$A$2,"",INDEX(Corp_value!$A$1:$EC$2998,MATCH(tbl_dmi_isin[[#This Row],[ISIN]],Corp_value!$B:$B,0),MATCH(G$2,Corp_value!$1:$1,0)))</f>
        <v/>
      </c>
      <c r="H110" s="20" t="str">
        <f>IF(tbl_dmi_isin[[#This Row],[Index]]&gt;$A$2,"",INDEX(Corp_value!$A$1:$EC$2998,MATCH(tbl_dmi_isin[[#This Row],[ISIN]],Corp_value!$B:$B,0),MATCH(H$2,Corp_value!$1:$1,0)))</f>
        <v/>
      </c>
      <c r="I110" s="20" t="str">
        <f>IF(tbl_dmi_isin[[#This Row],[Index]]&gt;$A$2,"",IF(INDEX(Corp_value!$A$1:$EC$2998,MATCH(tbl_dmi_isin[[#This Row],[ISIN]],Corp_value!$B:$B,0),MATCH(I$2,Corp_value!$1:$1,0))="--","",INDEX(Corp_value!$A$1:$EC$2998,MATCH(tbl_dmi_isin[[#This Row],[ISIN]],Corp_value!$B:$B,0),MATCH(I$2,Corp_value!$1:$1,0))))</f>
        <v/>
      </c>
      <c r="J110" s="19" t="str">
        <f>IF(tbl_dmi_isin[[#This Row],[Index]]&gt;$A$2,"",INDEX(Corp_value!$A$1:$EC$2998,MATCH(tbl_dmi_isin[[#This Row],[ISIN]],Corp_value!$B:$B,0),MATCH(J$2,Corp_value!$1:$1,0)))</f>
        <v/>
      </c>
      <c r="K110" s="19" t="str">
        <f>IF(tbl_dmi_isin[[#This Row],[Index]]&gt;$A$2,"",INDEX(Corp_value!$A$1:$EC$2998,MATCH(tbl_dmi_isin[[#This Row],[ISIN]],Corp_value!$B:$B,0),MATCH(K$2,Corp_value!$1:$1,0)))</f>
        <v/>
      </c>
      <c r="L110" s="19" t="str">
        <f>IF(tbl_dmi_isin[[#This Row],[Index]]&gt;$A$2,"",IF(INDEX(Corp_value!$A$1:$EC$2998,MATCH(tbl_dmi_isin[[#This Row],[ISIN]],Corp_value!$B:$B,0),MATCH(L$2,Corp_value!$1:$1,0))="--","",INDEX(Corp_value!$A$1:$EC$2998,MATCH(tbl_dmi_isin[[#This Row],[ISIN]],Corp_value!$B:$B,0),MATCH(L$2,Corp_value!$1:$1,0))))</f>
        <v/>
      </c>
      <c r="M110" s="122" t="str">
        <f>IF(tbl_dmi_isin[[#This Row],[Index]]&gt;$A$2,"",INDEX(Corp_value!$A$1:$EC$2998,MATCH(tbl_dmi_isin[[#This Row],[ISIN]],Corp_value!$B:$B,0),MATCH(M$2,Corp_value!$1:$1,0)))</f>
        <v/>
      </c>
      <c r="N110" s="122" t="str">
        <f>IF(tbl_dmi_isin[[#This Row],[Index]]&gt;$A$2,"",IF(INDEX(Corp_value!$A$1:$EC$2998,MATCH(tbl_dmi_isin[[#This Row],[ISIN]],Corp_value!$B:$B,0),MATCH(N$2,Corp_value!$1:$1,0))="--","",INDEX(Corp_value!$A$1:$EC$2998,MATCH(tbl_dmi_isin[[#This Row],[ISIN]],Corp_value!$B:$B,0),MATCH(N$2,Corp_value!$1:$1,0))))</f>
        <v/>
      </c>
      <c r="O110" s="122" t="str">
        <f>IF(tbl_dmi_isin[[#This Row],[Index]]&gt;$A$2,"",INDEX(Corp_value!$A$1:$EC$2998,MATCH(tbl_dmi_isin[[#This Row],[ISIN]],Corp_value!$B:$B,0),MATCH(O$2,Corp_value!$1:$1,0)))</f>
        <v/>
      </c>
      <c r="P110" s="137" t="str">
        <f>IF(tbl_dmi_isin[[#This Row],[Index]]&gt;$A$2,"",TEXT(INDEX(Corp_value!$A$1:$EC$2998,MATCH(tbl_dmi_isin[[#This Row],[ISIN]],Corp_value!$B:$B,0),MATCH(P$2,Corp_value!$1:$1,0)),"yyyy/mm/dd"))</f>
        <v/>
      </c>
      <c r="Q110" s="137" t="str">
        <f>IF(tbl_dmi_isin[[#This Row],[Index]]&gt;$A$2,"",INDEX(美元债一级!$A$2:$BO$32,tbl_dmi_isin[[#This Row],[Index]]+1,MATCH(Q$2,美元债一级!$2:$2,0)))</f>
        <v/>
      </c>
      <c r="R110" s="137" t="str">
        <f>IF(tbl_dmi_isin[[#This Row],[Index]]&gt;$A$2,"",IF(TEXT(INDEX(Corp_value!$A$1:$EC$2998,MATCH(tbl_dmi_isin[[#This Row],[ISIN]],Corp_value!$B:$B,0),MATCH(R$2,Corp_value!$1:$1,0)),"yyyy/mm/dd")="--","",TEXT(INDEX(Corp_value!$A$1:$EC$2998,MATCH(tbl_dmi_isin[[#This Row],[ISIN]],Corp_value!$B:$B,0),MATCH(R$2,Corp_value!$1:$1,0)),"yyyy/mm/dd")))</f>
        <v/>
      </c>
      <c r="S110" s="122" t="str">
        <f>IF(tbl_dmi_isin[[#This Row],[Index]]&gt;$A$2,"",INDEX(Corp_value!$A$1:$EC$2998,MATCH(tbl_dmi_isin[[#This Row],[ISIN]],Corp_value!$B:$B,0),MATCH(S$2,Corp_value!$1:$1,0)))</f>
        <v/>
      </c>
      <c r="T110" s="122" t="str">
        <f>IF(tbl_dmi_isin[[#This Row],[Index]]&gt;$A$2,"",INDEX(美元债一级!$A$2:$BO$32,tbl_dmi_isin[[#This Row],[Index]]+1,MATCH(T$2,美元债一级!$2:$2,0)))</f>
        <v/>
      </c>
      <c r="U110" s="122" t="str">
        <f>IF(tbl_dmi_isin[[#This Row],[Index]]&gt;$A$2,"",IF(INDEX(Corp_value!$A$1:$EC$2998,MATCH(tbl_dmi_isin[[#This Row],[ISIN]],Corp_value!$B:$B,0),MATCH(U$2,Corp_value!$1:$1,0))="--","",INDEX(Corp_value!$A$1:$EC$2998,MATCH(tbl_dmi_isin[[#This Row],[ISIN]],Corp_value!$B:$B,0),MATCH(U$2,Corp_value!$1:$1,0))))</f>
        <v/>
      </c>
      <c r="V110" s="134" t="str">
        <f>IF(tbl_dmi_isin[[#This Row],[Index]]&gt;$A$2,"",INDEX(美元债一级!$A$2:$BO$32,tbl_dmi_isin[[#This Row],[Index]]+1,MATCH(V$2,美元债一级!$2:$2,0)))</f>
        <v/>
      </c>
      <c r="W110" s="139" t="str">
        <f>IF(tbl_dmi_isin[[#This Row],[Index]]&gt;$A$2,"",INDEX(Corp_value!$A$1:$EC$2998,MATCH(tbl_dmi_isin[[#This Row],[ISIN]],Corp_value!$B:$B,0),MATCH(W$2,Corp_value!$1:$1,0)))</f>
        <v/>
      </c>
      <c r="X110" s="139" t="str">
        <f>IF(tbl_dmi_isin[[#This Row],[Index]]&gt;$A$2,"",INDEX(Corp_value!$A$1:$EC$2998,MATCH(tbl_dmi_isin[[#This Row],[ISIN]],Corp_value!$B:$B,0),MATCH(X$2,Corp_value!$1:$1,0)))</f>
        <v/>
      </c>
      <c r="Y110" s="142" t="str">
        <f>IF(tbl_dmi_isin[[#This Row],[Index]]&gt;$A$2,"",INDEX(Corp_value!$A$1:$EC$2998,MATCH(tbl_dmi_isin[[#This Row],[ISIN]],Corp_value!$B:$B,0),MATCH(Y$2,Corp_value!$1:$1,0)))</f>
        <v/>
      </c>
      <c r="Z110" s="142" t="str">
        <f>IF(tbl_dmi_isin[[#This Row],[Index]]&gt;$A$2,"",INDEX(Corp_value!$A$1:$EC$2998,MATCH(tbl_dmi_isin[[#This Row],[ISIN]],Corp_value!$B:$B,0),MATCH(Z$2,Corp_value!$1:$1,0)))</f>
        <v/>
      </c>
    </row>
    <row r="111" spans="1:26">
      <c r="A111" s="10">
        <v>108</v>
      </c>
      <c r="B111" s="78" t="str">
        <f>IF(tbl_dmi_isin[[#This Row],[Index]]&gt;$A$2,"",TEXT(INDEX(美元债一级!$A$2:$BO$32,tbl_dmi_isin[[#This Row],[Index]]+1,MATCH(B$2,美元债一级!$2:$2,0)),"yyyy/mm/dd"))</f>
        <v/>
      </c>
      <c r="C111" s="10" t="str">
        <f>IF(tbl_dmi_isin[[#This Row],[Index]]&gt;$A$2,"",INDEX(美元债一级!$A$2:$BO$32,tbl_dmi_isin[[#This Row],[Index]]+1,MATCH(C$2,美元债一级!$2:$2,0)))</f>
        <v/>
      </c>
      <c r="D111" s="10" t="str">
        <f>IF(tbl_dmi_isin[[#This Row],[Index]]&gt;$A$2,"",INDEX(美元债一级!$A$2:$BO$32,tbl_dmi_isin[[#This Row],[Index]]+1,MATCH(D$2,美元债一级!$2:$2,0)))</f>
        <v/>
      </c>
      <c r="E111" s="10" t="str">
        <f>TEXT(tbl_dmi_isin[[#This Row],[定价日]],"YYMMDD")&amp;tbl_dmi_isin[[#This Row],[ISIN]]</f>
        <v/>
      </c>
      <c r="F111" s="105"/>
      <c r="G111" s="19" t="str">
        <f>IF(tbl_dmi_isin[[#This Row],[Index]]&gt;$A$2,"",INDEX(Corp_value!$A$1:$EC$2998,MATCH(tbl_dmi_isin[[#This Row],[ISIN]],Corp_value!$B:$B,0),MATCH(G$2,Corp_value!$1:$1,0)))</f>
        <v/>
      </c>
      <c r="H111" s="20" t="str">
        <f>IF(tbl_dmi_isin[[#This Row],[Index]]&gt;$A$2,"",INDEX(Corp_value!$A$1:$EC$2998,MATCH(tbl_dmi_isin[[#This Row],[ISIN]],Corp_value!$B:$B,0),MATCH(H$2,Corp_value!$1:$1,0)))</f>
        <v/>
      </c>
      <c r="I111" s="20" t="str">
        <f>IF(tbl_dmi_isin[[#This Row],[Index]]&gt;$A$2,"",IF(INDEX(Corp_value!$A$1:$EC$2998,MATCH(tbl_dmi_isin[[#This Row],[ISIN]],Corp_value!$B:$B,0),MATCH(I$2,Corp_value!$1:$1,0))="--","",INDEX(Corp_value!$A$1:$EC$2998,MATCH(tbl_dmi_isin[[#This Row],[ISIN]],Corp_value!$B:$B,0),MATCH(I$2,Corp_value!$1:$1,0))))</f>
        <v/>
      </c>
      <c r="J111" s="19" t="str">
        <f>IF(tbl_dmi_isin[[#This Row],[Index]]&gt;$A$2,"",INDEX(Corp_value!$A$1:$EC$2998,MATCH(tbl_dmi_isin[[#This Row],[ISIN]],Corp_value!$B:$B,0),MATCH(J$2,Corp_value!$1:$1,0)))</f>
        <v/>
      </c>
      <c r="K111" s="19" t="str">
        <f>IF(tbl_dmi_isin[[#This Row],[Index]]&gt;$A$2,"",INDEX(Corp_value!$A$1:$EC$2998,MATCH(tbl_dmi_isin[[#This Row],[ISIN]],Corp_value!$B:$B,0),MATCH(K$2,Corp_value!$1:$1,0)))</f>
        <v/>
      </c>
      <c r="L111" s="19" t="str">
        <f>IF(tbl_dmi_isin[[#This Row],[Index]]&gt;$A$2,"",IF(INDEX(Corp_value!$A$1:$EC$2998,MATCH(tbl_dmi_isin[[#This Row],[ISIN]],Corp_value!$B:$B,0),MATCH(L$2,Corp_value!$1:$1,0))="--","",INDEX(Corp_value!$A$1:$EC$2998,MATCH(tbl_dmi_isin[[#This Row],[ISIN]],Corp_value!$B:$B,0),MATCH(L$2,Corp_value!$1:$1,0))))</f>
        <v/>
      </c>
      <c r="M111" s="122" t="str">
        <f>IF(tbl_dmi_isin[[#This Row],[Index]]&gt;$A$2,"",INDEX(Corp_value!$A$1:$EC$2998,MATCH(tbl_dmi_isin[[#This Row],[ISIN]],Corp_value!$B:$B,0),MATCH(M$2,Corp_value!$1:$1,0)))</f>
        <v/>
      </c>
      <c r="N111" s="122" t="str">
        <f>IF(tbl_dmi_isin[[#This Row],[Index]]&gt;$A$2,"",IF(INDEX(Corp_value!$A$1:$EC$2998,MATCH(tbl_dmi_isin[[#This Row],[ISIN]],Corp_value!$B:$B,0),MATCH(N$2,Corp_value!$1:$1,0))="--","",INDEX(Corp_value!$A$1:$EC$2998,MATCH(tbl_dmi_isin[[#This Row],[ISIN]],Corp_value!$B:$B,0),MATCH(N$2,Corp_value!$1:$1,0))))</f>
        <v/>
      </c>
      <c r="O111" s="122" t="str">
        <f>IF(tbl_dmi_isin[[#This Row],[Index]]&gt;$A$2,"",INDEX(Corp_value!$A$1:$EC$2998,MATCH(tbl_dmi_isin[[#This Row],[ISIN]],Corp_value!$B:$B,0),MATCH(O$2,Corp_value!$1:$1,0)))</f>
        <v/>
      </c>
      <c r="P111" s="136" t="str">
        <f>IF(tbl_dmi_isin[[#This Row],[Index]]&gt;$A$2,"",TEXT(INDEX(Corp_value!$A$1:$EC$2998,MATCH(tbl_dmi_isin[[#This Row],[ISIN]],Corp_value!$B:$B,0),MATCH(P$2,Corp_value!$1:$1,0)),"yyyy/mm/dd"))</f>
        <v/>
      </c>
      <c r="Q111" s="136" t="str">
        <f>IF(tbl_dmi_isin[[#This Row],[Index]]&gt;$A$2,"",INDEX(美元债一级!$A$2:$BO$32,tbl_dmi_isin[[#This Row],[Index]]+1,MATCH(Q$2,美元债一级!$2:$2,0)))</f>
        <v/>
      </c>
      <c r="R111" s="136" t="str">
        <f>IF(tbl_dmi_isin[[#This Row],[Index]]&gt;$A$2,"",IF(TEXT(INDEX(Corp_value!$A$1:$EC$2998,MATCH(tbl_dmi_isin[[#This Row],[ISIN]],Corp_value!$B:$B,0),MATCH(R$2,Corp_value!$1:$1,0)),"yyyy/mm/dd")="--","",TEXT(INDEX(Corp_value!$A$1:$EC$2998,MATCH(tbl_dmi_isin[[#This Row],[ISIN]],Corp_value!$B:$B,0),MATCH(R$2,Corp_value!$1:$1,0)),"yyyy/mm/dd")))</f>
        <v/>
      </c>
      <c r="S111" s="122" t="str">
        <f>IF(tbl_dmi_isin[[#This Row],[Index]]&gt;$A$2,"",INDEX(Corp_value!$A$1:$EC$2998,MATCH(tbl_dmi_isin[[#This Row],[ISIN]],Corp_value!$B:$B,0),MATCH(S$2,Corp_value!$1:$1,0)))</f>
        <v/>
      </c>
      <c r="T111" s="122" t="str">
        <f>IF(tbl_dmi_isin[[#This Row],[Index]]&gt;$A$2,"",INDEX(美元债一级!$A$2:$BO$32,tbl_dmi_isin[[#This Row],[Index]]+1,MATCH(T$2,美元债一级!$2:$2,0)))</f>
        <v/>
      </c>
      <c r="U111" s="122" t="str">
        <f>IF(tbl_dmi_isin[[#This Row],[Index]]&gt;$A$2,"",IF(INDEX(Corp_value!$A$1:$EC$2998,MATCH(tbl_dmi_isin[[#This Row],[ISIN]],Corp_value!$B:$B,0),MATCH(U$2,Corp_value!$1:$1,0))="--","",INDEX(Corp_value!$A$1:$EC$2998,MATCH(tbl_dmi_isin[[#This Row],[ISIN]],Corp_value!$B:$B,0),MATCH(U$2,Corp_value!$1:$1,0))))</f>
        <v/>
      </c>
      <c r="V111" s="134" t="str">
        <f>IF(tbl_dmi_isin[[#This Row],[Index]]&gt;$A$2,"",INDEX(美元债一级!$A$2:$BO$32,tbl_dmi_isin[[#This Row],[Index]]+1,MATCH(V$2,美元债一级!$2:$2,0)))</f>
        <v/>
      </c>
      <c r="W111" s="139" t="str">
        <f>IF(tbl_dmi_isin[[#This Row],[Index]]&gt;$A$2,"",INDEX(Corp_value!$A$1:$EC$2998,MATCH(tbl_dmi_isin[[#This Row],[ISIN]],Corp_value!$B:$B,0),MATCH(W$2,Corp_value!$1:$1,0)))</f>
        <v/>
      </c>
      <c r="X111" s="139" t="str">
        <f>IF(tbl_dmi_isin[[#This Row],[Index]]&gt;$A$2,"",INDEX(Corp_value!$A$1:$EC$2998,MATCH(tbl_dmi_isin[[#This Row],[ISIN]],Corp_value!$B:$B,0),MATCH(X$2,Corp_value!$1:$1,0)))</f>
        <v/>
      </c>
      <c r="Y111" s="142" t="str">
        <f>IF(tbl_dmi_isin[[#This Row],[Index]]&gt;$A$2,"",INDEX(Corp_value!$A$1:$EC$2998,MATCH(tbl_dmi_isin[[#This Row],[ISIN]],Corp_value!$B:$B,0),MATCH(Y$2,Corp_value!$1:$1,0)))</f>
        <v/>
      </c>
      <c r="Z111" s="142" t="str">
        <f>IF(tbl_dmi_isin[[#This Row],[Index]]&gt;$A$2,"",INDEX(Corp_value!$A$1:$EC$2998,MATCH(tbl_dmi_isin[[#This Row],[ISIN]],Corp_value!$B:$B,0),MATCH(Z$2,Corp_value!$1:$1,0)))</f>
        <v/>
      </c>
    </row>
    <row r="112" spans="1:26">
      <c r="A112" s="10">
        <v>109</v>
      </c>
      <c r="B112" s="78" t="str">
        <f>IF(tbl_dmi_isin[[#This Row],[Index]]&gt;$A$2,"",TEXT(INDEX(美元债一级!$A$2:$BO$32,tbl_dmi_isin[[#This Row],[Index]]+1,MATCH(B$2,美元债一级!$2:$2,0)),"yyyy/mm/dd"))</f>
        <v/>
      </c>
      <c r="C112" s="10" t="str">
        <f>IF(tbl_dmi_isin[[#This Row],[Index]]&gt;$A$2,"",INDEX(美元债一级!$A$2:$BO$32,tbl_dmi_isin[[#This Row],[Index]]+1,MATCH(C$2,美元债一级!$2:$2,0)))</f>
        <v/>
      </c>
      <c r="D112" s="10" t="str">
        <f>IF(tbl_dmi_isin[[#This Row],[Index]]&gt;$A$2,"",INDEX(美元债一级!$A$2:$BO$32,tbl_dmi_isin[[#This Row],[Index]]+1,MATCH(D$2,美元债一级!$2:$2,0)))</f>
        <v/>
      </c>
      <c r="E112" s="10" t="str">
        <f>TEXT(tbl_dmi_isin[[#This Row],[定价日]],"YYMMDD")&amp;tbl_dmi_isin[[#This Row],[ISIN]]</f>
        <v/>
      </c>
      <c r="F112" s="105"/>
      <c r="G112" s="19" t="str">
        <f>IF(tbl_dmi_isin[[#This Row],[Index]]&gt;$A$2,"",INDEX(Corp_value!$A$1:$EC$2998,MATCH(tbl_dmi_isin[[#This Row],[ISIN]],Corp_value!$B:$B,0),MATCH(G$2,Corp_value!$1:$1,0)))</f>
        <v/>
      </c>
      <c r="H112" s="20" t="str">
        <f>IF(tbl_dmi_isin[[#This Row],[Index]]&gt;$A$2,"",INDEX(Corp_value!$A$1:$EC$2998,MATCH(tbl_dmi_isin[[#This Row],[ISIN]],Corp_value!$B:$B,0),MATCH(H$2,Corp_value!$1:$1,0)))</f>
        <v/>
      </c>
      <c r="I112" s="20" t="str">
        <f>IF(tbl_dmi_isin[[#This Row],[Index]]&gt;$A$2,"",IF(INDEX(Corp_value!$A$1:$EC$2998,MATCH(tbl_dmi_isin[[#This Row],[ISIN]],Corp_value!$B:$B,0),MATCH(I$2,Corp_value!$1:$1,0))="--","",INDEX(Corp_value!$A$1:$EC$2998,MATCH(tbl_dmi_isin[[#This Row],[ISIN]],Corp_value!$B:$B,0),MATCH(I$2,Corp_value!$1:$1,0))))</f>
        <v/>
      </c>
      <c r="J112" s="19" t="str">
        <f>IF(tbl_dmi_isin[[#This Row],[Index]]&gt;$A$2,"",INDEX(Corp_value!$A$1:$EC$2998,MATCH(tbl_dmi_isin[[#This Row],[ISIN]],Corp_value!$B:$B,0),MATCH(J$2,Corp_value!$1:$1,0)))</f>
        <v/>
      </c>
      <c r="K112" s="19" t="str">
        <f>IF(tbl_dmi_isin[[#This Row],[Index]]&gt;$A$2,"",INDEX(Corp_value!$A$1:$EC$2998,MATCH(tbl_dmi_isin[[#This Row],[ISIN]],Corp_value!$B:$B,0),MATCH(K$2,Corp_value!$1:$1,0)))</f>
        <v/>
      </c>
      <c r="L112" s="19" t="str">
        <f>IF(tbl_dmi_isin[[#This Row],[Index]]&gt;$A$2,"",IF(INDEX(Corp_value!$A$1:$EC$2998,MATCH(tbl_dmi_isin[[#This Row],[ISIN]],Corp_value!$B:$B,0),MATCH(L$2,Corp_value!$1:$1,0))="--","",INDEX(Corp_value!$A$1:$EC$2998,MATCH(tbl_dmi_isin[[#This Row],[ISIN]],Corp_value!$B:$B,0),MATCH(L$2,Corp_value!$1:$1,0))))</f>
        <v/>
      </c>
      <c r="M112" s="122" t="str">
        <f>IF(tbl_dmi_isin[[#This Row],[Index]]&gt;$A$2,"",INDEX(Corp_value!$A$1:$EC$2998,MATCH(tbl_dmi_isin[[#This Row],[ISIN]],Corp_value!$B:$B,0),MATCH(M$2,Corp_value!$1:$1,0)))</f>
        <v/>
      </c>
      <c r="N112" s="122" t="str">
        <f>IF(tbl_dmi_isin[[#This Row],[Index]]&gt;$A$2,"",IF(INDEX(Corp_value!$A$1:$EC$2998,MATCH(tbl_dmi_isin[[#This Row],[ISIN]],Corp_value!$B:$B,0),MATCH(N$2,Corp_value!$1:$1,0))="--","",INDEX(Corp_value!$A$1:$EC$2998,MATCH(tbl_dmi_isin[[#This Row],[ISIN]],Corp_value!$B:$B,0),MATCH(N$2,Corp_value!$1:$1,0))))</f>
        <v/>
      </c>
      <c r="O112" s="122" t="str">
        <f>IF(tbl_dmi_isin[[#This Row],[Index]]&gt;$A$2,"",INDEX(Corp_value!$A$1:$EC$2998,MATCH(tbl_dmi_isin[[#This Row],[ISIN]],Corp_value!$B:$B,0),MATCH(O$2,Corp_value!$1:$1,0)))</f>
        <v/>
      </c>
      <c r="P112" s="136" t="str">
        <f>IF(tbl_dmi_isin[[#This Row],[Index]]&gt;$A$2,"",TEXT(INDEX(Corp_value!$A$1:$EC$2998,MATCH(tbl_dmi_isin[[#This Row],[ISIN]],Corp_value!$B:$B,0),MATCH(P$2,Corp_value!$1:$1,0)),"yyyy/mm/dd"))</f>
        <v/>
      </c>
      <c r="Q112" s="136" t="str">
        <f>IF(tbl_dmi_isin[[#This Row],[Index]]&gt;$A$2,"",INDEX(美元债一级!$A$2:$BO$32,tbl_dmi_isin[[#This Row],[Index]]+1,MATCH(Q$2,美元债一级!$2:$2,0)))</f>
        <v/>
      </c>
      <c r="R112" s="136" t="str">
        <f>IF(tbl_dmi_isin[[#This Row],[Index]]&gt;$A$2,"",IF(TEXT(INDEX(Corp_value!$A$1:$EC$2998,MATCH(tbl_dmi_isin[[#This Row],[ISIN]],Corp_value!$B:$B,0),MATCH(R$2,Corp_value!$1:$1,0)),"yyyy/mm/dd")="--","",TEXT(INDEX(Corp_value!$A$1:$EC$2998,MATCH(tbl_dmi_isin[[#This Row],[ISIN]],Corp_value!$B:$B,0),MATCH(R$2,Corp_value!$1:$1,0)),"yyyy/mm/dd")))</f>
        <v/>
      </c>
      <c r="S112" s="122" t="str">
        <f>IF(tbl_dmi_isin[[#This Row],[Index]]&gt;$A$2,"",INDEX(Corp_value!$A$1:$EC$2998,MATCH(tbl_dmi_isin[[#This Row],[ISIN]],Corp_value!$B:$B,0),MATCH(S$2,Corp_value!$1:$1,0)))</f>
        <v/>
      </c>
      <c r="T112" s="122" t="str">
        <f>IF(tbl_dmi_isin[[#This Row],[Index]]&gt;$A$2,"",INDEX(美元债一级!$A$2:$BO$32,tbl_dmi_isin[[#This Row],[Index]]+1,MATCH(T$2,美元债一级!$2:$2,0)))</f>
        <v/>
      </c>
      <c r="U112" s="122" t="str">
        <f>IF(tbl_dmi_isin[[#This Row],[Index]]&gt;$A$2,"",IF(INDEX(Corp_value!$A$1:$EC$2998,MATCH(tbl_dmi_isin[[#This Row],[ISIN]],Corp_value!$B:$B,0),MATCH(U$2,Corp_value!$1:$1,0))="--","",INDEX(Corp_value!$A$1:$EC$2998,MATCH(tbl_dmi_isin[[#This Row],[ISIN]],Corp_value!$B:$B,0),MATCH(U$2,Corp_value!$1:$1,0))))</f>
        <v/>
      </c>
      <c r="V112" s="134" t="str">
        <f>IF(tbl_dmi_isin[[#This Row],[Index]]&gt;$A$2,"",INDEX(美元债一级!$A$2:$BO$32,tbl_dmi_isin[[#This Row],[Index]]+1,MATCH(V$2,美元债一级!$2:$2,0)))</f>
        <v/>
      </c>
      <c r="W112" s="139" t="str">
        <f>IF(tbl_dmi_isin[[#This Row],[Index]]&gt;$A$2,"",INDEX(Corp_value!$A$1:$EC$2998,MATCH(tbl_dmi_isin[[#This Row],[ISIN]],Corp_value!$B:$B,0),MATCH(W$2,Corp_value!$1:$1,0)))</f>
        <v/>
      </c>
      <c r="X112" s="139" t="str">
        <f>IF(tbl_dmi_isin[[#This Row],[Index]]&gt;$A$2,"",INDEX(Corp_value!$A$1:$EC$2998,MATCH(tbl_dmi_isin[[#This Row],[ISIN]],Corp_value!$B:$B,0),MATCH(X$2,Corp_value!$1:$1,0)))</f>
        <v/>
      </c>
      <c r="Y112" s="142" t="str">
        <f>IF(tbl_dmi_isin[[#This Row],[Index]]&gt;$A$2,"",INDEX(Corp_value!$A$1:$EC$2998,MATCH(tbl_dmi_isin[[#This Row],[ISIN]],Corp_value!$B:$B,0),MATCH(Y$2,Corp_value!$1:$1,0)))</f>
        <v/>
      </c>
      <c r="Z112" s="142" t="str">
        <f>IF(tbl_dmi_isin[[#This Row],[Index]]&gt;$A$2,"",INDEX(Corp_value!$A$1:$EC$2998,MATCH(tbl_dmi_isin[[#This Row],[ISIN]],Corp_value!$B:$B,0),MATCH(Z$2,Corp_value!$1:$1,0)))</f>
        <v/>
      </c>
    </row>
    <row r="113" spans="1:26">
      <c r="A113" s="10">
        <v>110</v>
      </c>
      <c r="B113" s="78" t="str">
        <f>IF(tbl_dmi_isin[[#This Row],[Index]]&gt;$A$2,"",TEXT(INDEX(美元债一级!$A$2:$BO$32,tbl_dmi_isin[[#This Row],[Index]]+1,MATCH(B$2,美元债一级!$2:$2,0)),"yyyy/mm/dd"))</f>
        <v/>
      </c>
      <c r="C113" s="10" t="str">
        <f>IF(tbl_dmi_isin[[#This Row],[Index]]&gt;$A$2,"",INDEX(美元债一级!$A$2:$BO$32,tbl_dmi_isin[[#This Row],[Index]]+1,MATCH(C$2,美元债一级!$2:$2,0)))</f>
        <v/>
      </c>
      <c r="D113" s="10" t="str">
        <f>IF(tbl_dmi_isin[[#This Row],[Index]]&gt;$A$2,"",INDEX(美元债一级!$A$2:$BO$32,tbl_dmi_isin[[#This Row],[Index]]+1,MATCH(D$2,美元债一级!$2:$2,0)))</f>
        <v/>
      </c>
      <c r="E113" s="10" t="str">
        <f>TEXT(tbl_dmi_isin[[#This Row],[定价日]],"YYMMDD")&amp;tbl_dmi_isin[[#This Row],[ISIN]]</f>
        <v/>
      </c>
      <c r="F113" s="138"/>
      <c r="G113" s="19" t="str">
        <f>IF(tbl_dmi_isin[[#This Row],[Index]]&gt;$A$2,"",INDEX(Corp_value!$A$1:$EC$2998,MATCH(tbl_dmi_isin[[#This Row],[ISIN]],Corp_value!$B:$B,0),MATCH(G$2,Corp_value!$1:$1,0)))</f>
        <v/>
      </c>
      <c r="H113" s="20" t="str">
        <f>IF(tbl_dmi_isin[[#This Row],[Index]]&gt;$A$2,"",INDEX(Corp_value!$A$1:$EC$2998,MATCH(tbl_dmi_isin[[#This Row],[ISIN]],Corp_value!$B:$B,0),MATCH(H$2,Corp_value!$1:$1,0)))</f>
        <v/>
      </c>
      <c r="I113" s="20" t="str">
        <f>IF(tbl_dmi_isin[[#This Row],[Index]]&gt;$A$2,"",IF(INDEX(Corp_value!$A$1:$EC$2998,MATCH(tbl_dmi_isin[[#This Row],[ISIN]],Corp_value!$B:$B,0),MATCH(I$2,Corp_value!$1:$1,0))="--","",INDEX(Corp_value!$A$1:$EC$2998,MATCH(tbl_dmi_isin[[#This Row],[ISIN]],Corp_value!$B:$B,0),MATCH(I$2,Corp_value!$1:$1,0))))</f>
        <v/>
      </c>
      <c r="J113" s="19" t="str">
        <f>IF(tbl_dmi_isin[[#This Row],[Index]]&gt;$A$2,"",INDEX(Corp_value!$A$1:$EC$2998,MATCH(tbl_dmi_isin[[#This Row],[ISIN]],Corp_value!$B:$B,0),MATCH(J$2,Corp_value!$1:$1,0)))</f>
        <v/>
      </c>
      <c r="K113" s="19" t="str">
        <f>IF(tbl_dmi_isin[[#This Row],[Index]]&gt;$A$2,"",INDEX(Corp_value!$A$1:$EC$2998,MATCH(tbl_dmi_isin[[#This Row],[ISIN]],Corp_value!$B:$B,0),MATCH(K$2,Corp_value!$1:$1,0)))</f>
        <v/>
      </c>
      <c r="L113" s="19" t="str">
        <f>IF(tbl_dmi_isin[[#This Row],[Index]]&gt;$A$2,"",IF(INDEX(Corp_value!$A$1:$EC$2998,MATCH(tbl_dmi_isin[[#This Row],[ISIN]],Corp_value!$B:$B,0),MATCH(L$2,Corp_value!$1:$1,0))="--","",INDEX(Corp_value!$A$1:$EC$2998,MATCH(tbl_dmi_isin[[#This Row],[ISIN]],Corp_value!$B:$B,0),MATCH(L$2,Corp_value!$1:$1,0))))</f>
        <v/>
      </c>
      <c r="M113" s="122" t="str">
        <f>IF(tbl_dmi_isin[[#This Row],[Index]]&gt;$A$2,"",INDEX(Corp_value!$A$1:$EC$2998,MATCH(tbl_dmi_isin[[#This Row],[ISIN]],Corp_value!$B:$B,0),MATCH(M$2,Corp_value!$1:$1,0)))</f>
        <v/>
      </c>
      <c r="N113" s="122" t="str">
        <f>IF(tbl_dmi_isin[[#This Row],[Index]]&gt;$A$2,"",IF(INDEX(Corp_value!$A$1:$EC$2998,MATCH(tbl_dmi_isin[[#This Row],[ISIN]],Corp_value!$B:$B,0),MATCH(N$2,Corp_value!$1:$1,0))="--","",INDEX(Corp_value!$A$1:$EC$2998,MATCH(tbl_dmi_isin[[#This Row],[ISIN]],Corp_value!$B:$B,0),MATCH(N$2,Corp_value!$1:$1,0))))</f>
        <v/>
      </c>
      <c r="O113" s="122" t="str">
        <f>IF(tbl_dmi_isin[[#This Row],[Index]]&gt;$A$2,"",INDEX(Corp_value!$A$1:$EC$2998,MATCH(tbl_dmi_isin[[#This Row],[ISIN]],Corp_value!$B:$B,0),MATCH(O$2,Corp_value!$1:$1,0)))</f>
        <v/>
      </c>
      <c r="P113" s="136" t="str">
        <f>IF(tbl_dmi_isin[[#This Row],[Index]]&gt;$A$2,"",TEXT(INDEX(Corp_value!$A$1:$EC$2998,MATCH(tbl_dmi_isin[[#This Row],[ISIN]],Corp_value!$B:$B,0),MATCH(P$2,Corp_value!$1:$1,0)),"yyyy/mm/dd"))</f>
        <v/>
      </c>
      <c r="Q113" s="136" t="str">
        <f>IF(tbl_dmi_isin[[#This Row],[Index]]&gt;$A$2,"",INDEX(美元债一级!$A$2:$BO$32,tbl_dmi_isin[[#This Row],[Index]]+1,MATCH(Q$2,美元债一级!$2:$2,0)))</f>
        <v/>
      </c>
      <c r="R113" s="136" t="str">
        <f>IF(tbl_dmi_isin[[#This Row],[Index]]&gt;$A$2,"",IF(TEXT(INDEX(Corp_value!$A$1:$EC$2998,MATCH(tbl_dmi_isin[[#This Row],[ISIN]],Corp_value!$B:$B,0),MATCH(R$2,Corp_value!$1:$1,0)),"yyyy/mm/dd")="--","",TEXT(INDEX(Corp_value!$A$1:$EC$2998,MATCH(tbl_dmi_isin[[#This Row],[ISIN]],Corp_value!$B:$B,0),MATCH(R$2,Corp_value!$1:$1,0)),"yyyy/mm/dd")))</f>
        <v/>
      </c>
      <c r="S113" s="122" t="str">
        <f>IF(tbl_dmi_isin[[#This Row],[Index]]&gt;$A$2,"",INDEX(Corp_value!$A$1:$EC$2998,MATCH(tbl_dmi_isin[[#This Row],[ISIN]],Corp_value!$B:$B,0),MATCH(S$2,Corp_value!$1:$1,0)))</f>
        <v/>
      </c>
      <c r="T113" s="122" t="str">
        <f>IF(tbl_dmi_isin[[#This Row],[Index]]&gt;$A$2,"",INDEX(美元债一级!$A$2:$BO$32,tbl_dmi_isin[[#This Row],[Index]]+1,MATCH(T$2,美元债一级!$2:$2,0)))</f>
        <v/>
      </c>
      <c r="U113" s="122" t="str">
        <f>IF(tbl_dmi_isin[[#This Row],[Index]]&gt;$A$2,"",IF(INDEX(Corp_value!$A$1:$EC$2998,MATCH(tbl_dmi_isin[[#This Row],[ISIN]],Corp_value!$B:$B,0),MATCH(U$2,Corp_value!$1:$1,0))="--","",INDEX(Corp_value!$A$1:$EC$2998,MATCH(tbl_dmi_isin[[#This Row],[ISIN]],Corp_value!$B:$B,0),MATCH(U$2,Corp_value!$1:$1,0))))</f>
        <v/>
      </c>
      <c r="V113" s="134" t="str">
        <f>IF(tbl_dmi_isin[[#This Row],[Index]]&gt;$A$2,"",INDEX(美元债一级!$A$2:$BO$32,tbl_dmi_isin[[#This Row],[Index]]+1,MATCH(V$2,美元债一级!$2:$2,0)))</f>
        <v/>
      </c>
      <c r="W113" s="139" t="str">
        <f>IF(tbl_dmi_isin[[#This Row],[Index]]&gt;$A$2,"",INDEX(Corp_value!$A$1:$EC$2998,MATCH(tbl_dmi_isin[[#This Row],[ISIN]],Corp_value!$B:$B,0),MATCH(W$2,Corp_value!$1:$1,0)))</f>
        <v/>
      </c>
      <c r="X113" s="139" t="str">
        <f>IF(tbl_dmi_isin[[#This Row],[Index]]&gt;$A$2,"",INDEX(Corp_value!$A$1:$EC$2998,MATCH(tbl_dmi_isin[[#This Row],[ISIN]],Corp_value!$B:$B,0),MATCH(X$2,Corp_value!$1:$1,0)))</f>
        <v/>
      </c>
      <c r="Y113" s="142" t="str">
        <f>IF(tbl_dmi_isin[[#This Row],[Index]]&gt;$A$2,"",INDEX(Corp_value!$A$1:$EC$2998,MATCH(tbl_dmi_isin[[#This Row],[ISIN]],Corp_value!$B:$B,0),MATCH(Y$2,Corp_value!$1:$1,0)))</f>
        <v/>
      </c>
      <c r="Z113" s="142" t="str">
        <f>IF(tbl_dmi_isin[[#This Row],[Index]]&gt;$A$2,"",INDEX(Corp_value!$A$1:$EC$2998,MATCH(tbl_dmi_isin[[#This Row],[ISIN]],Corp_value!$B:$B,0),MATCH(Z$2,Corp_value!$1:$1,0)))</f>
        <v/>
      </c>
    </row>
    <row r="114" spans="1:26">
      <c r="A114" s="10">
        <v>111</v>
      </c>
      <c r="B114" s="78" t="str">
        <f>IF(tbl_dmi_isin[[#This Row],[Index]]&gt;$A$2,"",TEXT(INDEX(美元债一级!$A$2:$BO$32,tbl_dmi_isin[[#This Row],[Index]]+1,MATCH(B$2,美元债一级!$2:$2,0)),"yyyy/mm/dd"))</f>
        <v/>
      </c>
      <c r="C114" s="10" t="str">
        <f>IF(tbl_dmi_isin[[#This Row],[Index]]&gt;$A$2,"",INDEX(美元债一级!$A$2:$BO$32,tbl_dmi_isin[[#This Row],[Index]]+1,MATCH(C$2,美元债一级!$2:$2,0)))</f>
        <v/>
      </c>
      <c r="D114" s="10" t="str">
        <f>IF(tbl_dmi_isin[[#This Row],[Index]]&gt;$A$2,"",INDEX(美元债一级!$A$2:$BO$32,tbl_dmi_isin[[#This Row],[Index]]+1,MATCH(D$2,美元债一级!$2:$2,0)))</f>
        <v/>
      </c>
      <c r="E114" s="10" t="str">
        <f>TEXT(tbl_dmi_isin[[#This Row],[定价日]],"YYMMDD")&amp;tbl_dmi_isin[[#This Row],[ISIN]]</f>
        <v/>
      </c>
      <c r="F114" s="106"/>
      <c r="G114" s="19" t="str">
        <f>IF(tbl_dmi_isin[[#This Row],[Index]]&gt;$A$2,"",INDEX(Corp_value!$A$1:$EC$2998,MATCH(tbl_dmi_isin[[#This Row],[ISIN]],Corp_value!$B:$B,0),MATCH(G$2,Corp_value!$1:$1,0)))</f>
        <v/>
      </c>
      <c r="H114" s="20" t="str">
        <f>IF(tbl_dmi_isin[[#This Row],[Index]]&gt;$A$2,"",INDEX(Corp_value!$A$1:$EC$2998,MATCH(tbl_dmi_isin[[#This Row],[ISIN]],Corp_value!$B:$B,0),MATCH(H$2,Corp_value!$1:$1,0)))</f>
        <v/>
      </c>
      <c r="I114" s="20" t="str">
        <f>IF(tbl_dmi_isin[[#This Row],[Index]]&gt;$A$2,"",IF(INDEX(Corp_value!$A$1:$EC$2998,MATCH(tbl_dmi_isin[[#This Row],[ISIN]],Corp_value!$B:$B,0),MATCH(I$2,Corp_value!$1:$1,0))="--","",INDEX(Corp_value!$A$1:$EC$2998,MATCH(tbl_dmi_isin[[#This Row],[ISIN]],Corp_value!$B:$B,0),MATCH(I$2,Corp_value!$1:$1,0))))</f>
        <v/>
      </c>
      <c r="J114" s="19" t="str">
        <f>IF(tbl_dmi_isin[[#This Row],[Index]]&gt;$A$2,"",INDEX(Corp_value!$A$1:$EC$2998,MATCH(tbl_dmi_isin[[#This Row],[ISIN]],Corp_value!$B:$B,0),MATCH(J$2,Corp_value!$1:$1,0)))</f>
        <v/>
      </c>
      <c r="K114" s="19" t="str">
        <f>IF(tbl_dmi_isin[[#This Row],[Index]]&gt;$A$2,"",INDEX(Corp_value!$A$1:$EC$2998,MATCH(tbl_dmi_isin[[#This Row],[ISIN]],Corp_value!$B:$B,0),MATCH(K$2,Corp_value!$1:$1,0)))</f>
        <v/>
      </c>
      <c r="L114" s="19" t="str">
        <f>IF(tbl_dmi_isin[[#This Row],[Index]]&gt;$A$2,"",IF(INDEX(Corp_value!$A$1:$EC$2998,MATCH(tbl_dmi_isin[[#This Row],[ISIN]],Corp_value!$B:$B,0),MATCH(L$2,Corp_value!$1:$1,0))="--","",INDEX(Corp_value!$A$1:$EC$2998,MATCH(tbl_dmi_isin[[#This Row],[ISIN]],Corp_value!$B:$B,0),MATCH(L$2,Corp_value!$1:$1,0))))</f>
        <v/>
      </c>
      <c r="M114" s="122" t="str">
        <f>IF(tbl_dmi_isin[[#This Row],[Index]]&gt;$A$2,"",INDEX(Corp_value!$A$1:$EC$2998,MATCH(tbl_dmi_isin[[#This Row],[ISIN]],Corp_value!$B:$B,0),MATCH(M$2,Corp_value!$1:$1,0)))</f>
        <v/>
      </c>
      <c r="N114" s="122" t="str">
        <f>IF(tbl_dmi_isin[[#This Row],[Index]]&gt;$A$2,"",IF(INDEX(Corp_value!$A$1:$EC$2998,MATCH(tbl_dmi_isin[[#This Row],[ISIN]],Corp_value!$B:$B,0),MATCH(N$2,Corp_value!$1:$1,0))="--","",INDEX(Corp_value!$A$1:$EC$2998,MATCH(tbl_dmi_isin[[#This Row],[ISIN]],Corp_value!$B:$B,0),MATCH(N$2,Corp_value!$1:$1,0))))</f>
        <v/>
      </c>
      <c r="O114" s="122" t="str">
        <f>IF(tbl_dmi_isin[[#This Row],[Index]]&gt;$A$2,"",INDEX(Corp_value!$A$1:$EC$2998,MATCH(tbl_dmi_isin[[#This Row],[ISIN]],Corp_value!$B:$B,0),MATCH(O$2,Corp_value!$1:$1,0)))</f>
        <v/>
      </c>
      <c r="P114" s="136" t="str">
        <f>IF(tbl_dmi_isin[[#This Row],[Index]]&gt;$A$2,"",TEXT(INDEX(Corp_value!$A$1:$EC$2998,MATCH(tbl_dmi_isin[[#This Row],[ISIN]],Corp_value!$B:$B,0),MATCH(P$2,Corp_value!$1:$1,0)),"yyyy/mm/dd"))</f>
        <v/>
      </c>
      <c r="Q114" s="136" t="str">
        <f>IF(tbl_dmi_isin[[#This Row],[Index]]&gt;$A$2,"",INDEX(美元债一级!$A$2:$BO$32,tbl_dmi_isin[[#This Row],[Index]]+1,MATCH(Q$2,美元债一级!$2:$2,0)))</f>
        <v/>
      </c>
      <c r="R114" s="136" t="str">
        <f>IF(tbl_dmi_isin[[#This Row],[Index]]&gt;$A$2,"",IF(TEXT(INDEX(Corp_value!$A$1:$EC$2998,MATCH(tbl_dmi_isin[[#This Row],[ISIN]],Corp_value!$B:$B,0),MATCH(R$2,Corp_value!$1:$1,0)),"yyyy/mm/dd")="--","",TEXT(INDEX(Corp_value!$A$1:$EC$2998,MATCH(tbl_dmi_isin[[#This Row],[ISIN]],Corp_value!$B:$B,0),MATCH(R$2,Corp_value!$1:$1,0)),"yyyy/mm/dd")))</f>
        <v/>
      </c>
      <c r="S114" s="122" t="str">
        <f>IF(tbl_dmi_isin[[#This Row],[Index]]&gt;$A$2,"",INDEX(Corp_value!$A$1:$EC$2998,MATCH(tbl_dmi_isin[[#This Row],[ISIN]],Corp_value!$B:$B,0),MATCH(S$2,Corp_value!$1:$1,0)))</f>
        <v/>
      </c>
      <c r="T114" s="122" t="str">
        <f>IF(tbl_dmi_isin[[#This Row],[Index]]&gt;$A$2,"",INDEX(美元债一级!$A$2:$BO$32,tbl_dmi_isin[[#This Row],[Index]]+1,MATCH(T$2,美元债一级!$2:$2,0)))</f>
        <v/>
      </c>
      <c r="U114" s="122" t="str">
        <f>IF(tbl_dmi_isin[[#This Row],[Index]]&gt;$A$2,"",IF(INDEX(Corp_value!$A$1:$EC$2998,MATCH(tbl_dmi_isin[[#This Row],[ISIN]],Corp_value!$B:$B,0),MATCH(U$2,Corp_value!$1:$1,0))="--","",INDEX(Corp_value!$A$1:$EC$2998,MATCH(tbl_dmi_isin[[#This Row],[ISIN]],Corp_value!$B:$B,0),MATCH(U$2,Corp_value!$1:$1,0))))</f>
        <v/>
      </c>
      <c r="V114" s="134" t="str">
        <f>IF(tbl_dmi_isin[[#This Row],[Index]]&gt;$A$2,"",INDEX(美元债一级!$A$2:$BO$32,tbl_dmi_isin[[#This Row],[Index]]+1,MATCH(V$2,美元债一级!$2:$2,0)))</f>
        <v/>
      </c>
      <c r="W114" s="139" t="str">
        <f>IF(tbl_dmi_isin[[#This Row],[Index]]&gt;$A$2,"",INDEX(Corp_value!$A$1:$EC$2998,MATCH(tbl_dmi_isin[[#This Row],[ISIN]],Corp_value!$B:$B,0),MATCH(W$2,Corp_value!$1:$1,0)))</f>
        <v/>
      </c>
      <c r="X114" s="139" t="str">
        <f>IF(tbl_dmi_isin[[#This Row],[Index]]&gt;$A$2,"",INDEX(Corp_value!$A$1:$EC$2998,MATCH(tbl_dmi_isin[[#This Row],[ISIN]],Corp_value!$B:$B,0),MATCH(X$2,Corp_value!$1:$1,0)))</f>
        <v/>
      </c>
      <c r="Y114" s="142" t="str">
        <f>IF(tbl_dmi_isin[[#This Row],[Index]]&gt;$A$2,"",INDEX(Corp_value!$A$1:$EC$2998,MATCH(tbl_dmi_isin[[#This Row],[ISIN]],Corp_value!$B:$B,0),MATCH(Y$2,Corp_value!$1:$1,0)))</f>
        <v/>
      </c>
      <c r="Z114" s="142" t="str">
        <f>IF(tbl_dmi_isin[[#This Row],[Index]]&gt;$A$2,"",INDEX(Corp_value!$A$1:$EC$2998,MATCH(tbl_dmi_isin[[#This Row],[ISIN]],Corp_value!$B:$B,0),MATCH(Z$2,Corp_value!$1:$1,0)))</f>
        <v/>
      </c>
    </row>
    <row r="115" spans="1:26">
      <c r="A115" s="10">
        <v>112</v>
      </c>
      <c r="B115" s="78" t="str">
        <f>IF(tbl_dmi_isin[[#This Row],[Index]]&gt;$A$2,"",TEXT(INDEX(美元债一级!$A$2:$BO$32,tbl_dmi_isin[[#This Row],[Index]]+1,MATCH(B$2,美元债一级!$2:$2,0)),"yyyy/mm/dd"))</f>
        <v/>
      </c>
      <c r="C115" s="10" t="str">
        <f>IF(tbl_dmi_isin[[#This Row],[Index]]&gt;$A$2,"",INDEX(美元债一级!$A$2:$BO$32,tbl_dmi_isin[[#This Row],[Index]]+1,MATCH(C$2,美元债一级!$2:$2,0)))</f>
        <v/>
      </c>
      <c r="D115" s="10" t="str">
        <f>IF(tbl_dmi_isin[[#This Row],[Index]]&gt;$A$2,"",INDEX(美元债一级!$A$2:$BO$32,tbl_dmi_isin[[#This Row],[Index]]+1,MATCH(D$2,美元债一级!$2:$2,0)))</f>
        <v/>
      </c>
      <c r="E115" s="10" t="str">
        <f>TEXT(tbl_dmi_isin[[#This Row],[定价日]],"YYMMDD")&amp;tbl_dmi_isin[[#This Row],[ISIN]]</f>
        <v/>
      </c>
      <c r="F115" s="105"/>
      <c r="G115" s="19" t="str">
        <f>IF(tbl_dmi_isin[[#This Row],[Index]]&gt;$A$2,"",INDEX(Corp_value!$A$1:$EC$2998,MATCH(tbl_dmi_isin[[#This Row],[ISIN]],Corp_value!$B:$B,0),MATCH(G$2,Corp_value!$1:$1,0)))</f>
        <v/>
      </c>
      <c r="H115" s="20" t="str">
        <f>IF(tbl_dmi_isin[[#This Row],[Index]]&gt;$A$2,"",INDEX(Corp_value!$A$1:$EC$2998,MATCH(tbl_dmi_isin[[#This Row],[ISIN]],Corp_value!$B:$B,0),MATCH(H$2,Corp_value!$1:$1,0)))</f>
        <v/>
      </c>
      <c r="I115" s="20" t="str">
        <f>IF(tbl_dmi_isin[[#This Row],[Index]]&gt;$A$2,"",IF(INDEX(Corp_value!$A$1:$EC$2998,MATCH(tbl_dmi_isin[[#This Row],[ISIN]],Corp_value!$B:$B,0),MATCH(I$2,Corp_value!$1:$1,0))="--","",INDEX(Corp_value!$A$1:$EC$2998,MATCH(tbl_dmi_isin[[#This Row],[ISIN]],Corp_value!$B:$B,0),MATCH(I$2,Corp_value!$1:$1,0))))</f>
        <v/>
      </c>
      <c r="J115" s="19" t="str">
        <f>IF(tbl_dmi_isin[[#This Row],[Index]]&gt;$A$2,"",INDEX(Corp_value!$A$1:$EC$2998,MATCH(tbl_dmi_isin[[#This Row],[ISIN]],Corp_value!$B:$B,0),MATCH(J$2,Corp_value!$1:$1,0)))</f>
        <v/>
      </c>
      <c r="K115" s="19" t="str">
        <f>IF(tbl_dmi_isin[[#This Row],[Index]]&gt;$A$2,"",INDEX(Corp_value!$A$1:$EC$2998,MATCH(tbl_dmi_isin[[#This Row],[ISIN]],Corp_value!$B:$B,0),MATCH(K$2,Corp_value!$1:$1,0)))</f>
        <v/>
      </c>
      <c r="L115" s="19" t="str">
        <f>IF(tbl_dmi_isin[[#This Row],[Index]]&gt;$A$2,"",IF(INDEX(Corp_value!$A$1:$EC$2998,MATCH(tbl_dmi_isin[[#This Row],[ISIN]],Corp_value!$B:$B,0),MATCH(L$2,Corp_value!$1:$1,0))="--","",INDEX(Corp_value!$A$1:$EC$2998,MATCH(tbl_dmi_isin[[#This Row],[ISIN]],Corp_value!$B:$B,0),MATCH(L$2,Corp_value!$1:$1,0))))</f>
        <v/>
      </c>
      <c r="M115" s="122" t="str">
        <f>IF(tbl_dmi_isin[[#This Row],[Index]]&gt;$A$2,"",INDEX(Corp_value!$A$1:$EC$2998,MATCH(tbl_dmi_isin[[#This Row],[ISIN]],Corp_value!$B:$B,0),MATCH(M$2,Corp_value!$1:$1,0)))</f>
        <v/>
      </c>
      <c r="N115" s="122" t="str">
        <f>IF(tbl_dmi_isin[[#This Row],[Index]]&gt;$A$2,"",IF(INDEX(Corp_value!$A$1:$EC$2998,MATCH(tbl_dmi_isin[[#This Row],[ISIN]],Corp_value!$B:$B,0),MATCH(N$2,Corp_value!$1:$1,0))="--","",INDEX(Corp_value!$A$1:$EC$2998,MATCH(tbl_dmi_isin[[#This Row],[ISIN]],Corp_value!$B:$B,0),MATCH(N$2,Corp_value!$1:$1,0))))</f>
        <v/>
      </c>
      <c r="O115" s="122" t="str">
        <f>IF(tbl_dmi_isin[[#This Row],[Index]]&gt;$A$2,"",INDEX(Corp_value!$A$1:$EC$2998,MATCH(tbl_dmi_isin[[#This Row],[ISIN]],Corp_value!$B:$B,0),MATCH(O$2,Corp_value!$1:$1,0)))</f>
        <v/>
      </c>
      <c r="P115" s="136" t="str">
        <f>IF(tbl_dmi_isin[[#This Row],[Index]]&gt;$A$2,"",TEXT(INDEX(Corp_value!$A$1:$EC$2998,MATCH(tbl_dmi_isin[[#This Row],[ISIN]],Corp_value!$B:$B,0),MATCH(P$2,Corp_value!$1:$1,0)),"yyyy/mm/dd"))</f>
        <v/>
      </c>
      <c r="Q115" s="136" t="str">
        <f>IF(tbl_dmi_isin[[#This Row],[Index]]&gt;$A$2,"",INDEX(美元债一级!$A$2:$BO$32,tbl_dmi_isin[[#This Row],[Index]]+1,MATCH(Q$2,美元债一级!$2:$2,0)))</f>
        <v/>
      </c>
      <c r="R115" s="136" t="str">
        <f>IF(tbl_dmi_isin[[#This Row],[Index]]&gt;$A$2,"",IF(TEXT(INDEX(Corp_value!$A$1:$EC$2998,MATCH(tbl_dmi_isin[[#This Row],[ISIN]],Corp_value!$B:$B,0),MATCH(R$2,Corp_value!$1:$1,0)),"yyyy/mm/dd")="--","",TEXT(INDEX(Corp_value!$A$1:$EC$2998,MATCH(tbl_dmi_isin[[#This Row],[ISIN]],Corp_value!$B:$B,0),MATCH(R$2,Corp_value!$1:$1,0)),"yyyy/mm/dd")))</f>
        <v/>
      </c>
      <c r="S115" s="122" t="str">
        <f>IF(tbl_dmi_isin[[#This Row],[Index]]&gt;$A$2,"",INDEX(Corp_value!$A$1:$EC$2998,MATCH(tbl_dmi_isin[[#This Row],[ISIN]],Corp_value!$B:$B,0),MATCH(S$2,Corp_value!$1:$1,0)))</f>
        <v/>
      </c>
      <c r="T115" s="122" t="str">
        <f>IF(tbl_dmi_isin[[#This Row],[Index]]&gt;$A$2,"",INDEX(美元债一级!$A$2:$BO$32,tbl_dmi_isin[[#This Row],[Index]]+1,MATCH(T$2,美元债一级!$2:$2,0)))</f>
        <v/>
      </c>
      <c r="U115" s="122" t="str">
        <f>IF(tbl_dmi_isin[[#This Row],[Index]]&gt;$A$2,"",IF(INDEX(Corp_value!$A$1:$EC$2998,MATCH(tbl_dmi_isin[[#This Row],[ISIN]],Corp_value!$B:$B,0),MATCH(U$2,Corp_value!$1:$1,0))="--","",INDEX(Corp_value!$A$1:$EC$2998,MATCH(tbl_dmi_isin[[#This Row],[ISIN]],Corp_value!$B:$B,0),MATCH(U$2,Corp_value!$1:$1,0))))</f>
        <v/>
      </c>
      <c r="V115" s="132" t="str">
        <f>IF(tbl_dmi_isin[[#This Row],[Index]]&gt;$A$2,"",INDEX(美元债一级!$A$2:$BO$32,tbl_dmi_isin[[#This Row],[Index]]+1,MATCH(V$2,美元债一级!$2:$2,0)))</f>
        <v/>
      </c>
      <c r="W115" s="140" t="str">
        <f>IF(tbl_dmi_isin[[#This Row],[Index]]&gt;$A$2,"",INDEX(Corp_value!$A$1:$EC$2998,MATCH(tbl_dmi_isin[[#This Row],[ISIN]],Corp_value!$B:$B,0),MATCH(W$2,Corp_value!$1:$1,0)))</f>
        <v/>
      </c>
      <c r="X115" s="140" t="str">
        <f>IF(tbl_dmi_isin[[#This Row],[Index]]&gt;$A$2,"",INDEX(Corp_value!$A$1:$EC$2998,MATCH(tbl_dmi_isin[[#This Row],[ISIN]],Corp_value!$B:$B,0),MATCH(X$2,Corp_value!$1:$1,0)))</f>
        <v/>
      </c>
      <c r="Y115" s="142" t="str">
        <f>IF(tbl_dmi_isin[[#This Row],[Index]]&gt;$A$2,"",INDEX(Corp_value!$A$1:$EC$2998,MATCH(tbl_dmi_isin[[#This Row],[ISIN]],Corp_value!$B:$B,0),MATCH(Y$2,Corp_value!$1:$1,0)))</f>
        <v/>
      </c>
      <c r="Z115" s="142" t="str">
        <f>IF(tbl_dmi_isin[[#This Row],[Index]]&gt;$A$2,"",INDEX(Corp_value!$A$1:$EC$2998,MATCH(tbl_dmi_isin[[#This Row],[ISIN]],Corp_value!$B:$B,0),MATCH(Z$2,Corp_value!$1:$1,0)))</f>
        <v/>
      </c>
    </row>
    <row r="116" spans="1:26">
      <c r="A116" s="10">
        <v>113</v>
      </c>
      <c r="B116" s="78" t="str">
        <f>IF(tbl_dmi_isin[[#This Row],[Index]]&gt;$A$2,"",TEXT(INDEX(美元债一级!$A$2:$BO$32,tbl_dmi_isin[[#This Row],[Index]]+1,MATCH(B$2,美元债一级!$2:$2,0)),"yyyy/mm/dd"))</f>
        <v/>
      </c>
      <c r="C116" s="10" t="str">
        <f>IF(tbl_dmi_isin[[#This Row],[Index]]&gt;$A$2,"",INDEX(美元债一级!$A$2:$BO$32,tbl_dmi_isin[[#This Row],[Index]]+1,MATCH(C$2,美元债一级!$2:$2,0)))</f>
        <v/>
      </c>
      <c r="D116" s="10" t="str">
        <f>IF(tbl_dmi_isin[[#This Row],[Index]]&gt;$A$2,"",INDEX(美元债一级!$A$2:$BO$32,tbl_dmi_isin[[#This Row],[Index]]+1,MATCH(D$2,美元债一级!$2:$2,0)))</f>
        <v/>
      </c>
      <c r="E116" s="10" t="str">
        <f>TEXT(tbl_dmi_isin[[#This Row],[定价日]],"YYMMDD")&amp;tbl_dmi_isin[[#This Row],[ISIN]]</f>
        <v/>
      </c>
      <c r="F116" s="104"/>
      <c r="G116" s="19" t="str">
        <f>IF(tbl_dmi_isin[[#This Row],[Index]]&gt;$A$2,"",INDEX(Corp_value!$A$1:$EC$2998,MATCH(tbl_dmi_isin[[#This Row],[ISIN]],Corp_value!$B:$B,0),MATCH(G$2,Corp_value!$1:$1,0)))</f>
        <v/>
      </c>
      <c r="H116" s="20" t="str">
        <f>IF(tbl_dmi_isin[[#This Row],[Index]]&gt;$A$2,"",INDEX(Corp_value!$A$1:$EC$2998,MATCH(tbl_dmi_isin[[#This Row],[ISIN]],Corp_value!$B:$B,0),MATCH(H$2,Corp_value!$1:$1,0)))</f>
        <v/>
      </c>
      <c r="I116" s="20" t="str">
        <f>IF(tbl_dmi_isin[[#This Row],[Index]]&gt;$A$2,"",IF(INDEX(Corp_value!$A$1:$EC$2998,MATCH(tbl_dmi_isin[[#This Row],[ISIN]],Corp_value!$B:$B,0),MATCH(I$2,Corp_value!$1:$1,0))="--","",INDEX(Corp_value!$A$1:$EC$2998,MATCH(tbl_dmi_isin[[#This Row],[ISIN]],Corp_value!$B:$B,0),MATCH(I$2,Corp_value!$1:$1,0))))</f>
        <v/>
      </c>
      <c r="J116" s="19" t="str">
        <f>IF(tbl_dmi_isin[[#This Row],[Index]]&gt;$A$2,"",INDEX(Corp_value!$A$1:$EC$2998,MATCH(tbl_dmi_isin[[#This Row],[ISIN]],Corp_value!$B:$B,0),MATCH(J$2,Corp_value!$1:$1,0)))</f>
        <v/>
      </c>
      <c r="K116" s="19" t="str">
        <f>IF(tbl_dmi_isin[[#This Row],[Index]]&gt;$A$2,"",INDEX(Corp_value!$A$1:$EC$2998,MATCH(tbl_dmi_isin[[#This Row],[ISIN]],Corp_value!$B:$B,0),MATCH(K$2,Corp_value!$1:$1,0)))</f>
        <v/>
      </c>
      <c r="L116" s="19" t="str">
        <f>IF(tbl_dmi_isin[[#This Row],[Index]]&gt;$A$2,"",IF(INDEX(Corp_value!$A$1:$EC$2998,MATCH(tbl_dmi_isin[[#This Row],[ISIN]],Corp_value!$B:$B,0),MATCH(L$2,Corp_value!$1:$1,0))="--","",INDEX(Corp_value!$A$1:$EC$2998,MATCH(tbl_dmi_isin[[#This Row],[ISIN]],Corp_value!$B:$B,0),MATCH(L$2,Corp_value!$1:$1,0))))</f>
        <v/>
      </c>
      <c r="M116" s="122" t="str">
        <f>IF(tbl_dmi_isin[[#This Row],[Index]]&gt;$A$2,"",INDEX(Corp_value!$A$1:$EC$2998,MATCH(tbl_dmi_isin[[#This Row],[ISIN]],Corp_value!$B:$B,0),MATCH(M$2,Corp_value!$1:$1,0)))</f>
        <v/>
      </c>
      <c r="N116" s="122" t="str">
        <f>IF(tbl_dmi_isin[[#This Row],[Index]]&gt;$A$2,"",IF(INDEX(Corp_value!$A$1:$EC$2998,MATCH(tbl_dmi_isin[[#This Row],[ISIN]],Corp_value!$B:$B,0),MATCH(N$2,Corp_value!$1:$1,0))="--","",INDEX(Corp_value!$A$1:$EC$2998,MATCH(tbl_dmi_isin[[#This Row],[ISIN]],Corp_value!$B:$B,0),MATCH(N$2,Corp_value!$1:$1,0))))</f>
        <v/>
      </c>
      <c r="O116" s="122" t="str">
        <f>IF(tbl_dmi_isin[[#This Row],[Index]]&gt;$A$2,"",INDEX(Corp_value!$A$1:$EC$2998,MATCH(tbl_dmi_isin[[#This Row],[ISIN]],Corp_value!$B:$B,0),MATCH(O$2,Corp_value!$1:$1,0)))</f>
        <v/>
      </c>
      <c r="P116" s="136" t="str">
        <f>IF(tbl_dmi_isin[[#This Row],[Index]]&gt;$A$2,"",TEXT(INDEX(Corp_value!$A$1:$EC$2998,MATCH(tbl_dmi_isin[[#This Row],[ISIN]],Corp_value!$B:$B,0),MATCH(P$2,Corp_value!$1:$1,0)),"yyyy/mm/dd"))</f>
        <v/>
      </c>
      <c r="Q116" s="136" t="str">
        <f>IF(tbl_dmi_isin[[#This Row],[Index]]&gt;$A$2,"",INDEX(美元债一级!$A$2:$BO$32,tbl_dmi_isin[[#This Row],[Index]]+1,MATCH(Q$2,美元债一级!$2:$2,0)))</f>
        <v/>
      </c>
      <c r="R116" s="136" t="str">
        <f>IF(tbl_dmi_isin[[#This Row],[Index]]&gt;$A$2,"",IF(TEXT(INDEX(Corp_value!$A$1:$EC$2998,MATCH(tbl_dmi_isin[[#This Row],[ISIN]],Corp_value!$B:$B,0),MATCH(R$2,Corp_value!$1:$1,0)),"yyyy/mm/dd")="--","",TEXT(INDEX(Corp_value!$A$1:$EC$2998,MATCH(tbl_dmi_isin[[#This Row],[ISIN]],Corp_value!$B:$B,0),MATCH(R$2,Corp_value!$1:$1,0)),"yyyy/mm/dd")))</f>
        <v/>
      </c>
      <c r="S116" s="122" t="str">
        <f>IF(tbl_dmi_isin[[#This Row],[Index]]&gt;$A$2,"",INDEX(Corp_value!$A$1:$EC$2998,MATCH(tbl_dmi_isin[[#This Row],[ISIN]],Corp_value!$B:$B,0),MATCH(S$2,Corp_value!$1:$1,0)))</f>
        <v/>
      </c>
      <c r="T116" s="122" t="str">
        <f>IF(tbl_dmi_isin[[#This Row],[Index]]&gt;$A$2,"",INDEX(美元债一级!$A$2:$BO$32,tbl_dmi_isin[[#This Row],[Index]]+1,MATCH(T$2,美元债一级!$2:$2,0)))</f>
        <v/>
      </c>
      <c r="U116" s="122" t="str">
        <f>IF(tbl_dmi_isin[[#This Row],[Index]]&gt;$A$2,"",IF(INDEX(Corp_value!$A$1:$EC$2998,MATCH(tbl_dmi_isin[[#This Row],[ISIN]],Corp_value!$B:$B,0),MATCH(U$2,Corp_value!$1:$1,0))="--","",INDEX(Corp_value!$A$1:$EC$2998,MATCH(tbl_dmi_isin[[#This Row],[ISIN]],Corp_value!$B:$B,0),MATCH(U$2,Corp_value!$1:$1,0))))</f>
        <v/>
      </c>
      <c r="V116" s="132" t="str">
        <f>IF(tbl_dmi_isin[[#This Row],[Index]]&gt;$A$2,"",INDEX(美元债一级!$A$2:$BO$32,tbl_dmi_isin[[#This Row],[Index]]+1,MATCH(V$2,美元债一级!$2:$2,0)))</f>
        <v/>
      </c>
      <c r="W116" s="140" t="str">
        <f>IF(tbl_dmi_isin[[#This Row],[Index]]&gt;$A$2,"",INDEX(Corp_value!$A$1:$EC$2998,MATCH(tbl_dmi_isin[[#This Row],[ISIN]],Corp_value!$B:$B,0),MATCH(W$2,Corp_value!$1:$1,0)))</f>
        <v/>
      </c>
      <c r="X116" s="140" t="str">
        <f>IF(tbl_dmi_isin[[#This Row],[Index]]&gt;$A$2,"",INDEX(Corp_value!$A$1:$EC$2998,MATCH(tbl_dmi_isin[[#This Row],[ISIN]],Corp_value!$B:$B,0),MATCH(X$2,Corp_value!$1:$1,0)))</f>
        <v/>
      </c>
      <c r="Y116" s="142" t="str">
        <f>IF(tbl_dmi_isin[[#This Row],[Index]]&gt;$A$2,"",INDEX(Corp_value!$A$1:$EC$2998,MATCH(tbl_dmi_isin[[#This Row],[ISIN]],Corp_value!$B:$B,0),MATCH(Y$2,Corp_value!$1:$1,0)))</f>
        <v/>
      </c>
      <c r="Z116" s="142" t="str">
        <f>IF(tbl_dmi_isin[[#This Row],[Index]]&gt;$A$2,"",INDEX(Corp_value!$A$1:$EC$2998,MATCH(tbl_dmi_isin[[#This Row],[ISIN]],Corp_value!$B:$B,0),MATCH(Z$2,Corp_value!$1:$1,0)))</f>
        <v/>
      </c>
    </row>
    <row r="117" spans="1:26">
      <c r="A117" s="10">
        <v>114</v>
      </c>
      <c r="B117" s="78" t="str">
        <f>IF(tbl_dmi_isin[[#This Row],[Index]]&gt;$A$2,"",TEXT(INDEX(美元债一级!$A$2:$BO$32,tbl_dmi_isin[[#This Row],[Index]]+1,MATCH(B$2,美元债一级!$2:$2,0)),"yyyy/mm/dd"))</f>
        <v/>
      </c>
      <c r="C117" s="10" t="str">
        <f>IF(tbl_dmi_isin[[#This Row],[Index]]&gt;$A$2,"",INDEX(美元债一级!$A$2:$BO$32,tbl_dmi_isin[[#This Row],[Index]]+1,MATCH(C$2,美元债一级!$2:$2,0)))</f>
        <v/>
      </c>
      <c r="D117" s="10" t="str">
        <f>IF(tbl_dmi_isin[[#This Row],[Index]]&gt;$A$2,"",INDEX(美元债一级!$A$2:$BO$32,tbl_dmi_isin[[#This Row],[Index]]+1,MATCH(D$2,美元债一级!$2:$2,0)))</f>
        <v/>
      </c>
      <c r="E117" s="10" t="str">
        <f>TEXT(tbl_dmi_isin[[#This Row],[定价日]],"YYMMDD")&amp;tbl_dmi_isin[[#This Row],[ISIN]]</f>
        <v/>
      </c>
      <c r="F117" s="104"/>
      <c r="G117" s="19" t="str">
        <f>IF(tbl_dmi_isin[[#This Row],[Index]]&gt;$A$2,"",INDEX(Corp_value!$A$1:$EC$2998,MATCH(tbl_dmi_isin[[#This Row],[ISIN]],Corp_value!$B:$B,0),MATCH(G$2,Corp_value!$1:$1,0)))</f>
        <v/>
      </c>
      <c r="H117" s="20" t="str">
        <f>IF(tbl_dmi_isin[[#This Row],[Index]]&gt;$A$2,"",INDEX(Corp_value!$A$1:$EC$2998,MATCH(tbl_dmi_isin[[#This Row],[ISIN]],Corp_value!$B:$B,0),MATCH(H$2,Corp_value!$1:$1,0)))</f>
        <v/>
      </c>
      <c r="I117" s="20" t="str">
        <f>IF(tbl_dmi_isin[[#This Row],[Index]]&gt;$A$2,"",IF(INDEX(Corp_value!$A$1:$EC$2998,MATCH(tbl_dmi_isin[[#This Row],[ISIN]],Corp_value!$B:$B,0),MATCH(I$2,Corp_value!$1:$1,0))="--","",INDEX(Corp_value!$A$1:$EC$2998,MATCH(tbl_dmi_isin[[#This Row],[ISIN]],Corp_value!$B:$B,0),MATCH(I$2,Corp_value!$1:$1,0))))</f>
        <v/>
      </c>
      <c r="J117" s="19" t="str">
        <f>IF(tbl_dmi_isin[[#This Row],[Index]]&gt;$A$2,"",INDEX(Corp_value!$A$1:$EC$2998,MATCH(tbl_dmi_isin[[#This Row],[ISIN]],Corp_value!$B:$B,0),MATCH(J$2,Corp_value!$1:$1,0)))</f>
        <v/>
      </c>
      <c r="K117" s="19" t="str">
        <f>IF(tbl_dmi_isin[[#This Row],[Index]]&gt;$A$2,"",INDEX(Corp_value!$A$1:$EC$2998,MATCH(tbl_dmi_isin[[#This Row],[ISIN]],Corp_value!$B:$B,0),MATCH(K$2,Corp_value!$1:$1,0)))</f>
        <v/>
      </c>
      <c r="L117" s="19" t="str">
        <f>IF(tbl_dmi_isin[[#This Row],[Index]]&gt;$A$2,"",IF(INDEX(Corp_value!$A$1:$EC$2998,MATCH(tbl_dmi_isin[[#This Row],[ISIN]],Corp_value!$B:$B,0),MATCH(L$2,Corp_value!$1:$1,0))="--","",INDEX(Corp_value!$A$1:$EC$2998,MATCH(tbl_dmi_isin[[#This Row],[ISIN]],Corp_value!$B:$B,0),MATCH(L$2,Corp_value!$1:$1,0))))</f>
        <v/>
      </c>
      <c r="M117" s="122" t="str">
        <f>IF(tbl_dmi_isin[[#This Row],[Index]]&gt;$A$2,"",INDEX(Corp_value!$A$1:$EC$2998,MATCH(tbl_dmi_isin[[#This Row],[ISIN]],Corp_value!$B:$B,0),MATCH(M$2,Corp_value!$1:$1,0)))</f>
        <v/>
      </c>
      <c r="N117" s="122" t="str">
        <f>IF(tbl_dmi_isin[[#This Row],[Index]]&gt;$A$2,"",IF(INDEX(Corp_value!$A$1:$EC$2998,MATCH(tbl_dmi_isin[[#This Row],[ISIN]],Corp_value!$B:$B,0),MATCH(N$2,Corp_value!$1:$1,0))="--","",INDEX(Corp_value!$A$1:$EC$2998,MATCH(tbl_dmi_isin[[#This Row],[ISIN]],Corp_value!$B:$B,0),MATCH(N$2,Corp_value!$1:$1,0))))</f>
        <v/>
      </c>
      <c r="O117" s="122" t="str">
        <f>IF(tbl_dmi_isin[[#This Row],[Index]]&gt;$A$2,"",INDEX(Corp_value!$A$1:$EC$2998,MATCH(tbl_dmi_isin[[#This Row],[ISIN]],Corp_value!$B:$B,0),MATCH(O$2,Corp_value!$1:$1,0)))</f>
        <v/>
      </c>
      <c r="P117" s="136" t="str">
        <f>IF(tbl_dmi_isin[[#This Row],[Index]]&gt;$A$2,"",TEXT(INDEX(Corp_value!$A$1:$EC$2998,MATCH(tbl_dmi_isin[[#This Row],[ISIN]],Corp_value!$B:$B,0),MATCH(P$2,Corp_value!$1:$1,0)),"yyyy/mm/dd"))</f>
        <v/>
      </c>
      <c r="Q117" s="136" t="str">
        <f>IF(tbl_dmi_isin[[#This Row],[Index]]&gt;$A$2,"",INDEX(美元债一级!$A$2:$BO$32,tbl_dmi_isin[[#This Row],[Index]]+1,MATCH(Q$2,美元债一级!$2:$2,0)))</f>
        <v/>
      </c>
      <c r="R117" s="136" t="str">
        <f>IF(tbl_dmi_isin[[#This Row],[Index]]&gt;$A$2,"",IF(TEXT(INDEX(Corp_value!$A$1:$EC$2998,MATCH(tbl_dmi_isin[[#This Row],[ISIN]],Corp_value!$B:$B,0),MATCH(R$2,Corp_value!$1:$1,0)),"yyyy/mm/dd")="--","",TEXT(INDEX(Corp_value!$A$1:$EC$2998,MATCH(tbl_dmi_isin[[#This Row],[ISIN]],Corp_value!$B:$B,0),MATCH(R$2,Corp_value!$1:$1,0)),"yyyy/mm/dd")))</f>
        <v/>
      </c>
      <c r="S117" s="122" t="str">
        <f>IF(tbl_dmi_isin[[#This Row],[Index]]&gt;$A$2,"",INDEX(Corp_value!$A$1:$EC$2998,MATCH(tbl_dmi_isin[[#This Row],[ISIN]],Corp_value!$B:$B,0),MATCH(S$2,Corp_value!$1:$1,0)))</f>
        <v/>
      </c>
      <c r="T117" s="122" t="str">
        <f>IF(tbl_dmi_isin[[#This Row],[Index]]&gt;$A$2,"",INDEX(美元债一级!$A$2:$BO$32,tbl_dmi_isin[[#This Row],[Index]]+1,MATCH(T$2,美元债一级!$2:$2,0)))</f>
        <v/>
      </c>
      <c r="U117" s="122" t="str">
        <f>IF(tbl_dmi_isin[[#This Row],[Index]]&gt;$A$2,"",IF(INDEX(Corp_value!$A$1:$EC$2998,MATCH(tbl_dmi_isin[[#This Row],[ISIN]],Corp_value!$B:$B,0),MATCH(U$2,Corp_value!$1:$1,0))="--","",INDEX(Corp_value!$A$1:$EC$2998,MATCH(tbl_dmi_isin[[#This Row],[ISIN]],Corp_value!$B:$B,0),MATCH(U$2,Corp_value!$1:$1,0))))</f>
        <v/>
      </c>
      <c r="V117" s="132" t="str">
        <f>IF(tbl_dmi_isin[[#This Row],[Index]]&gt;$A$2,"",INDEX(美元债一级!$A$2:$BO$32,tbl_dmi_isin[[#This Row],[Index]]+1,MATCH(V$2,美元债一级!$2:$2,0)))</f>
        <v/>
      </c>
      <c r="W117" s="140" t="str">
        <f>IF(tbl_dmi_isin[[#This Row],[Index]]&gt;$A$2,"",INDEX(Corp_value!$A$1:$EC$2998,MATCH(tbl_dmi_isin[[#This Row],[ISIN]],Corp_value!$B:$B,0),MATCH(W$2,Corp_value!$1:$1,0)))</f>
        <v/>
      </c>
      <c r="X117" s="140" t="str">
        <f>IF(tbl_dmi_isin[[#This Row],[Index]]&gt;$A$2,"",INDEX(Corp_value!$A$1:$EC$2998,MATCH(tbl_dmi_isin[[#This Row],[ISIN]],Corp_value!$B:$B,0),MATCH(X$2,Corp_value!$1:$1,0)))</f>
        <v/>
      </c>
      <c r="Y117" s="142" t="str">
        <f>IF(tbl_dmi_isin[[#This Row],[Index]]&gt;$A$2,"",INDEX(Corp_value!$A$1:$EC$2998,MATCH(tbl_dmi_isin[[#This Row],[ISIN]],Corp_value!$B:$B,0),MATCH(Y$2,Corp_value!$1:$1,0)))</f>
        <v/>
      </c>
      <c r="Z117" s="142" t="str">
        <f>IF(tbl_dmi_isin[[#This Row],[Index]]&gt;$A$2,"",INDEX(Corp_value!$A$1:$EC$2998,MATCH(tbl_dmi_isin[[#This Row],[ISIN]],Corp_value!$B:$B,0),MATCH(Z$2,Corp_value!$1:$1,0)))</f>
        <v/>
      </c>
    </row>
    <row r="118" spans="1:26">
      <c r="A118" s="10">
        <v>115</v>
      </c>
      <c r="B118" s="78" t="str">
        <f>IF(tbl_dmi_isin[[#This Row],[Index]]&gt;$A$2,"",TEXT(INDEX(美元债一级!$A$2:$BO$32,tbl_dmi_isin[[#This Row],[Index]]+1,MATCH(B$2,美元债一级!$2:$2,0)),"yyyy/mm/dd"))</f>
        <v/>
      </c>
      <c r="C118" s="10" t="str">
        <f>IF(tbl_dmi_isin[[#This Row],[Index]]&gt;$A$2,"",INDEX(美元债一级!$A$2:$BO$32,tbl_dmi_isin[[#This Row],[Index]]+1,MATCH(C$2,美元债一级!$2:$2,0)))</f>
        <v/>
      </c>
      <c r="D118" s="10" t="str">
        <f>IF(tbl_dmi_isin[[#This Row],[Index]]&gt;$A$2,"",INDEX(美元债一级!$A$2:$BO$32,tbl_dmi_isin[[#This Row],[Index]]+1,MATCH(D$2,美元债一级!$2:$2,0)))</f>
        <v/>
      </c>
      <c r="E118" s="10" t="str">
        <f>TEXT(tbl_dmi_isin[[#This Row],[定价日]],"YYMMDD")&amp;tbl_dmi_isin[[#This Row],[ISIN]]</f>
        <v/>
      </c>
      <c r="F118" s="104"/>
      <c r="G118" s="19" t="str">
        <f>IF(tbl_dmi_isin[[#This Row],[Index]]&gt;$A$2,"",INDEX(Corp_value!$A$1:$EC$2998,MATCH(tbl_dmi_isin[[#This Row],[ISIN]],Corp_value!$B:$B,0),MATCH(G$2,Corp_value!$1:$1,0)))</f>
        <v/>
      </c>
      <c r="H118" s="20" t="str">
        <f>IF(tbl_dmi_isin[[#This Row],[Index]]&gt;$A$2,"",INDEX(Corp_value!$A$1:$EC$2998,MATCH(tbl_dmi_isin[[#This Row],[ISIN]],Corp_value!$B:$B,0),MATCH(H$2,Corp_value!$1:$1,0)))</f>
        <v/>
      </c>
      <c r="I118" s="20" t="str">
        <f>IF(tbl_dmi_isin[[#This Row],[Index]]&gt;$A$2,"",IF(INDEX(Corp_value!$A$1:$EC$2998,MATCH(tbl_dmi_isin[[#This Row],[ISIN]],Corp_value!$B:$B,0),MATCH(I$2,Corp_value!$1:$1,0))="--","",INDEX(Corp_value!$A$1:$EC$2998,MATCH(tbl_dmi_isin[[#This Row],[ISIN]],Corp_value!$B:$B,0),MATCH(I$2,Corp_value!$1:$1,0))))</f>
        <v/>
      </c>
      <c r="J118" s="19" t="str">
        <f>IF(tbl_dmi_isin[[#This Row],[Index]]&gt;$A$2,"",INDEX(Corp_value!$A$1:$EC$2998,MATCH(tbl_dmi_isin[[#This Row],[ISIN]],Corp_value!$B:$B,0),MATCH(J$2,Corp_value!$1:$1,0)))</f>
        <v/>
      </c>
      <c r="K118" s="19" t="str">
        <f>IF(tbl_dmi_isin[[#This Row],[Index]]&gt;$A$2,"",INDEX(Corp_value!$A$1:$EC$2998,MATCH(tbl_dmi_isin[[#This Row],[ISIN]],Corp_value!$B:$B,0),MATCH(K$2,Corp_value!$1:$1,0)))</f>
        <v/>
      </c>
      <c r="L118" s="19" t="str">
        <f>IF(tbl_dmi_isin[[#This Row],[Index]]&gt;$A$2,"",IF(INDEX(Corp_value!$A$1:$EC$2998,MATCH(tbl_dmi_isin[[#This Row],[ISIN]],Corp_value!$B:$B,0),MATCH(L$2,Corp_value!$1:$1,0))="--","",INDEX(Corp_value!$A$1:$EC$2998,MATCH(tbl_dmi_isin[[#This Row],[ISIN]],Corp_value!$B:$B,0),MATCH(L$2,Corp_value!$1:$1,0))))</f>
        <v/>
      </c>
      <c r="M118" s="122" t="str">
        <f>IF(tbl_dmi_isin[[#This Row],[Index]]&gt;$A$2,"",INDEX(Corp_value!$A$1:$EC$2998,MATCH(tbl_dmi_isin[[#This Row],[ISIN]],Corp_value!$B:$B,0),MATCH(M$2,Corp_value!$1:$1,0)))</f>
        <v/>
      </c>
      <c r="N118" s="122" t="str">
        <f>IF(tbl_dmi_isin[[#This Row],[Index]]&gt;$A$2,"",IF(INDEX(Corp_value!$A$1:$EC$2998,MATCH(tbl_dmi_isin[[#This Row],[ISIN]],Corp_value!$B:$B,0),MATCH(N$2,Corp_value!$1:$1,0))="--","",INDEX(Corp_value!$A$1:$EC$2998,MATCH(tbl_dmi_isin[[#This Row],[ISIN]],Corp_value!$B:$B,0),MATCH(N$2,Corp_value!$1:$1,0))))</f>
        <v/>
      </c>
      <c r="O118" s="122" t="str">
        <f>IF(tbl_dmi_isin[[#This Row],[Index]]&gt;$A$2,"",INDEX(Corp_value!$A$1:$EC$2998,MATCH(tbl_dmi_isin[[#This Row],[ISIN]],Corp_value!$B:$B,0),MATCH(O$2,Corp_value!$1:$1,0)))</f>
        <v/>
      </c>
      <c r="P118" s="136" t="str">
        <f>IF(tbl_dmi_isin[[#This Row],[Index]]&gt;$A$2,"",TEXT(INDEX(Corp_value!$A$1:$EC$2998,MATCH(tbl_dmi_isin[[#This Row],[ISIN]],Corp_value!$B:$B,0),MATCH(P$2,Corp_value!$1:$1,0)),"yyyy/mm/dd"))</f>
        <v/>
      </c>
      <c r="Q118" s="136" t="str">
        <f>IF(tbl_dmi_isin[[#This Row],[Index]]&gt;$A$2,"",INDEX(美元债一级!$A$2:$BO$32,tbl_dmi_isin[[#This Row],[Index]]+1,MATCH(Q$2,美元债一级!$2:$2,0)))</f>
        <v/>
      </c>
      <c r="R118" s="136" t="str">
        <f>IF(tbl_dmi_isin[[#This Row],[Index]]&gt;$A$2,"",IF(TEXT(INDEX(Corp_value!$A$1:$EC$2998,MATCH(tbl_dmi_isin[[#This Row],[ISIN]],Corp_value!$B:$B,0),MATCH(R$2,Corp_value!$1:$1,0)),"yyyy/mm/dd")="--","",TEXT(INDEX(Corp_value!$A$1:$EC$2998,MATCH(tbl_dmi_isin[[#This Row],[ISIN]],Corp_value!$B:$B,0),MATCH(R$2,Corp_value!$1:$1,0)),"yyyy/mm/dd")))</f>
        <v/>
      </c>
      <c r="S118" s="122" t="str">
        <f>IF(tbl_dmi_isin[[#This Row],[Index]]&gt;$A$2,"",INDEX(Corp_value!$A$1:$EC$2998,MATCH(tbl_dmi_isin[[#This Row],[ISIN]],Corp_value!$B:$B,0),MATCH(S$2,Corp_value!$1:$1,0)))</f>
        <v/>
      </c>
      <c r="T118" s="122" t="str">
        <f>IF(tbl_dmi_isin[[#This Row],[Index]]&gt;$A$2,"",INDEX(美元债一级!$A$2:$BO$32,tbl_dmi_isin[[#This Row],[Index]]+1,MATCH(T$2,美元债一级!$2:$2,0)))</f>
        <v/>
      </c>
      <c r="U118" s="122" t="str">
        <f>IF(tbl_dmi_isin[[#This Row],[Index]]&gt;$A$2,"",IF(INDEX(Corp_value!$A$1:$EC$2998,MATCH(tbl_dmi_isin[[#This Row],[ISIN]],Corp_value!$B:$B,0),MATCH(U$2,Corp_value!$1:$1,0))="--","",INDEX(Corp_value!$A$1:$EC$2998,MATCH(tbl_dmi_isin[[#This Row],[ISIN]],Corp_value!$B:$B,0),MATCH(U$2,Corp_value!$1:$1,0))))</f>
        <v/>
      </c>
      <c r="V118" s="132" t="str">
        <f>IF(tbl_dmi_isin[[#This Row],[Index]]&gt;$A$2,"",INDEX(美元债一级!$A$2:$BO$32,tbl_dmi_isin[[#This Row],[Index]]+1,MATCH(V$2,美元债一级!$2:$2,0)))</f>
        <v/>
      </c>
      <c r="W118" s="140" t="str">
        <f>IF(tbl_dmi_isin[[#This Row],[Index]]&gt;$A$2,"",INDEX(Corp_value!$A$1:$EC$2998,MATCH(tbl_dmi_isin[[#This Row],[ISIN]],Corp_value!$B:$B,0),MATCH(W$2,Corp_value!$1:$1,0)))</f>
        <v/>
      </c>
      <c r="X118" s="140" t="str">
        <f>IF(tbl_dmi_isin[[#This Row],[Index]]&gt;$A$2,"",INDEX(Corp_value!$A$1:$EC$2998,MATCH(tbl_dmi_isin[[#This Row],[ISIN]],Corp_value!$B:$B,0),MATCH(X$2,Corp_value!$1:$1,0)))</f>
        <v/>
      </c>
      <c r="Y118" s="142" t="str">
        <f>IF(tbl_dmi_isin[[#This Row],[Index]]&gt;$A$2,"",INDEX(Corp_value!$A$1:$EC$2998,MATCH(tbl_dmi_isin[[#This Row],[ISIN]],Corp_value!$B:$B,0),MATCH(Y$2,Corp_value!$1:$1,0)))</f>
        <v/>
      </c>
      <c r="Z118" s="142" t="str">
        <f>IF(tbl_dmi_isin[[#This Row],[Index]]&gt;$A$2,"",INDEX(Corp_value!$A$1:$EC$2998,MATCH(tbl_dmi_isin[[#This Row],[ISIN]],Corp_value!$B:$B,0),MATCH(Z$2,Corp_value!$1:$1,0)))</f>
        <v/>
      </c>
    </row>
    <row r="119" spans="1:26">
      <c r="A119" s="10">
        <v>116</v>
      </c>
      <c r="B119" s="78" t="str">
        <f>IF(tbl_dmi_isin[[#This Row],[Index]]&gt;$A$2,"",TEXT(INDEX(美元债一级!$A$2:$BO$32,tbl_dmi_isin[[#This Row],[Index]]+1,MATCH(B$2,美元债一级!$2:$2,0)),"yyyy/mm/dd"))</f>
        <v/>
      </c>
      <c r="C119" s="10" t="str">
        <f>IF(tbl_dmi_isin[[#This Row],[Index]]&gt;$A$2,"",INDEX(美元债一级!$A$2:$BO$32,tbl_dmi_isin[[#This Row],[Index]]+1,MATCH(C$2,美元债一级!$2:$2,0)))</f>
        <v/>
      </c>
      <c r="D119" s="10" t="str">
        <f>IF(tbl_dmi_isin[[#This Row],[Index]]&gt;$A$2,"",INDEX(美元债一级!$A$2:$BO$32,tbl_dmi_isin[[#This Row],[Index]]+1,MATCH(D$2,美元债一级!$2:$2,0)))</f>
        <v/>
      </c>
      <c r="E119" s="10" t="str">
        <f>TEXT(tbl_dmi_isin[[#This Row],[定价日]],"YYMMDD")&amp;tbl_dmi_isin[[#This Row],[ISIN]]</f>
        <v/>
      </c>
      <c r="F119" s="104"/>
      <c r="G119" s="19" t="str">
        <f>IF(tbl_dmi_isin[[#This Row],[Index]]&gt;$A$2,"",INDEX(Corp_value!$A$1:$EC$2998,MATCH(tbl_dmi_isin[[#This Row],[ISIN]],Corp_value!$B:$B,0),MATCH(G$2,Corp_value!$1:$1,0)))</f>
        <v/>
      </c>
      <c r="H119" s="20" t="str">
        <f>IF(tbl_dmi_isin[[#This Row],[Index]]&gt;$A$2,"",INDEX(Corp_value!$A$1:$EC$2998,MATCH(tbl_dmi_isin[[#This Row],[ISIN]],Corp_value!$B:$B,0),MATCH(H$2,Corp_value!$1:$1,0)))</f>
        <v/>
      </c>
      <c r="I119" s="20" t="str">
        <f>IF(tbl_dmi_isin[[#This Row],[Index]]&gt;$A$2,"",IF(INDEX(Corp_value!$A$1:$EC$2998,MATCH(tbl_dmi_isin[[#This Row],[ISIN]],Corp_value!$B:$B,0),MATCH(I$2,Corp_value!$1:$1,0))="--","",INDEX(Corp_value!$A$1:$EC$2998,MATCH(tbl_dmi_isin[[#This Row],[ISIN]],Corp_value!$B:$B,0),MATCH(I$2,Corp_value!$1:$1,0))))</f>
        <v/>
      </c>
      <c r="J119" s="19" t="str">
        <f>IF(tbl_dmi_isin[[#This Row],[Index]]&gt;$A$2,"",INDEX(Corp_value!$A$1:$EC$2998,MATCH(tbl_dmi_isin[[#This Row],[ISIN]],Corp_value!$B:$B,0),MATCH(J$2,Corp_value!$1:$1,0)))</f>
        <v/>
      </c>
      <c r="K119" s="19" t="str">
        <f>IF(tbl_dmi_isin[[#This Row],[Index]]&gt;$A$2,"",INDEX(Corp_value!$A$1:$EC$2998,MATCH(tbl_dmi_isin[[#This Row],[ISIN]],Corp_value!$B:$B,0),MATCH(K$2,Corp_value!$1:$1,0)))</f>
        <v/>
      </c>
      <c r="L119" s="19" t="str">
        <f>IF(tbl_dmi_isin[[#This Row],[Index]]&gt;$A$2,"",IF(INDEX(Corp_value!$A$1:$EC$2998,MATCH(tbl_dmi_isin[[#This Row],[ISIN]],Corp_value!$B:$B,0),MATCH(L$2,Corp_value!$1:$1,0))="--","",INDEX(Corp_value!$A$1:$EC$2998,MATCH(tbl_dmi_isin[[#This Row],[ISIN]],Corp_value!$B:$B,0),MATCH(L$2,Corp_value!$1:$1,0))))</f>
        <v/>
      </c>
      <c r="M119" s="122" t="str">
        <f>IF(tbl_dmi_isin[[#This Row],[Index]]&gt;$A$2,"",INDEX(Corp_value!$A$1:$EC$2998,MATCH(tbl_dmi_isin[[#This Row],[ISIN]],Corp_value!$B:$B,0),MATCH(M$2,Corp_value!$1:$1,0)))</f>
        <v/>
      </c>
      <c r="N119" s="122" t="str">
        <f>IF(tbl_dmi_isin[[#This Row],[Index]]&gt;$A$2,"",IF(INDEX(Corp_value!$A$1:$EC$2998,MATCH(tbl_dmi_isin[[#This Row],[ISIN]],Corp_value!$B:$B,0),MATCH(N$2,Corp_value!$1:$1,0))="--","",INDEX(Corp_value!$A$1:$EC$2998,MATCH(tbl_dmi_isin[[#This Row],[ISIN]],Corp_value!$B:$B,0),MATCH(N$2,Corp_value!$1:$1,0))))</f>
        <v/>
      </c>
      <c r="O119" s="122" t="str">
        <f>IF(tbl_dmi_isin[[#This Row],[Index]]&gt;$A$2,"",INDEX(Corp_value!$A$1:$EC$2998,MATCH(tbl_dmi_isin[[#This Row],[ISIN]],Corp_value!$B:$B,0),MATCH(O$2,Corp_value!$1:$1,0)))</f>
        <v/>
      </c>
      <c r="P119" s="136" t="str">
        <f>IF(tbl_dmi_isin[[#This Row],[Index]]&gt;$A$2,"",TEXT(INDEX(Corp_value!$A$1:$EC$2998,MATCH(tbl_dmi_isin[[#This Row],[ISIN]],Corp_value!$B:$B,0),MATCH(P$2,Corp_value!$1:$1,0)),"yyyy/mm/dd"))</f>
        <v/>
      </c>
      <c r="Q119" s="136" t="str">
        <f>IF(tbl_dmi_isin[[#This Row],[Index]]&gt;$A$2,"",INDEX(美元债一级!$A$2:$BO$32,tbl_dmi_isin[[#This Row],[Index]]+1,MATCH(Q$2,美元债一级!$2:$2,0)))</f>
        <v/>
      </c>
      <c r="R119" s="136" t="str">
        <f>IF(tbl_dmi_isin[[#This Row],[Index]]&gt;$A$2,"",IF(TEXT(INDEX(Corp_value!$A$1:$EC$2998,MATCH(tbl_dmi_isin[[#This Row],[ISIN]],Corp_value!$B:$B,0),MATCH(R$2,Corp_value!$1:$1,0)),"yyyy/mm/dd")="--","",TEXT(INDEX(Corp_value!$A$1:$EC$2998,MATCH(tbl_dmi_isin[[#This Row],[ISIN]],Corp_value!$B:$B,0),MATCH(R$2,Corp_value!$1:$1,0)),"yyyy/mm/dd")))</f>
        <v/>
      </c>
      <c r="S119" s="122" t="str">
        <f>IF(tbl_dmi_isin[[#This Row],[Index]]&gt;$A$2,"",INDEX(Corp_value!$A$1:$EC$2998,MATCH(tbl_dmi_isin[[#This Row],[ISIN]],Corp_value!$B:$B,0),MATCH(S$2,Corp_value!$1:$1,0)))</f>
        <v/>
      </c>
      <c r="T119" s="122" t="str">
        <f>IF(tbl_dmi_isin[[#This Row],[Index]]&gt;$A$2,"",INDEX(美元债一级!$A$2:$BO$32,tbl_dmi_isin[[#This Row],[Index]]+1,MATCH(T$2,美元债一级!$2:$2,0)))</f>
        <v/>
      </c>
      <c r="U119" s="122" t="str">
        <f>IF(tbl_dmi_isin[[#This Row],[Index]]&gt;$A$2,"",IF(INDEX(Corp_value!$A$1:$EC$2998,MATCH(tbl_dmi_isin[[#This Row],[ISIN]],Corp_value!$B:$B,0),MATCH(U$2,Corp_value!$1:$1,0))="--","",INDEX(Corp_value!$A$1:$EC$2998,MATCH(tbl_dmi_isin[[#This Row],[ISIN]],Corp_value!$B:$B,0),MATCH(U$2,Corp_value!$1:$1,0))))</f>
        <v/>
      </c>
      <c r="V119" s="132" t="str">
        <f>IF(tbl_dmi_isin[[#This Row],[Index]]&gt;$A$2,"",INDEX(美元债一级!$A$2:$BO$32,tbl_dmi_isin[[#This Row],[Index]]+1,MATCH(V$2,美元债一级!$2:$2,0)))</f>
        <v/>
      </c>
      <c r="W119" s="140" t="str">
        <f>IF(tbl_dmi_isin[[#This Row],[Index]]&gt;$A$2,"",INDEX(Corp_value!$A$1:$EC$2998,MATCH(tbl_dmi_isin[[#This Row],[ISIN]],Corp_value!$B:$B,0),MATCH(W$2,Corp_value!$1:$1,0)))</f>
        <v/>
      </c>
      <c r="X119" s="140" t="str">
        <f>IF(tbl_dmi_isin[[#This Row],[Index]]&gt;$A$2,"",INDEX(Corp_value!$A$1:$EC$2998,MATCH(tbl_dmi_isin[[#This Row],[ISIN]],Corp_value!$B:$B,0),MATCH(X$2,Corp_value!$1:$1,0)))</f>
        <v/>
      </c>
      <c r="Y119" s="142" t="str">
        <f>IF(tbl_dmi_isin[[#This Row],[Index]]&gt;$A$2,"",INDEX(Corp_value!$A$1:$EC$2998,MATCH(tbl_dmi_isin[[#This Row],[ISIN]],Corp_value!$B:$B,0),MATCH(Y$2,Corp_value!$1:$1,0)))</f>
        <v/>
      </c>
      <c r="Z119" s="142" t="str">
        <f>IF(tbl_dmi_isin[[#This Row],[Index]]&gt;$A$2,"",INDEX(Corp_value!$A$1:$EC$2998,MATCH(tbl_dmi_isin[[#This Row],[ISIN]],Corp_value!$B:$B,0),MATCH(Z$2,Corp_value!$1:$1,0)))</f>
        <v/>
      </c>
    </row>
    <row r="120" spans="1:26">
      <c r="A120" s="10">
        <v>117</v>
      </c>
      <c r="B120" s="78" t="str">
        <f>IF(tbl_dmi_isin[[#This Row],[Index]]&gt;$A$2,"",TEXT(INDEX(美元债一级!$A$2:$BO$32,tbl_dmi_isin[[#This Row],[Index]]+1,MATCH(B$2,美元债一级!$2:$2,0)),"yyyy/mm/dd"))</f>
        <v/>
      </c>
      <c r="C120" s="10" t="str">
        <f>IF(tbl_dmi_isin[[#This Row],[Index]]&gt;$A$2,"",INDEX(美元债一级!$A$2:$BO$32,tbl_dmi_isin[[#This Row],[Index]]+1,MATCH(C$2,美元债一级!$2:$2,0)))</f>
        <v/>
      </c>
      <c r="D120" s="10" t="str">
        <f>IF(tbl_dmi_isin[[#This Row],[Index]]&gt;$A$2,"",INDEX(美元债一级!$A$2:$BO$32,tbl_dmi_isin[[#This Row],[Index]]+1,MATCH(D$2,美元债一级!$2:$2,0)))</f>
        <v/>
      </c>
      <c r="E120" s="10" t="str">
        <f>TEXT(tbl_dmi_isin[[#This Row],[定价日]],"YYMMDD")&amp;tbl_dmi_isin[[#This Row],[ISIN]]</f>
        <v/>
      </c>
      <c r="F120" s="104"/>
      <c r="G120" s="19" t="str">
        <f>IF(tbl_dmi_isin[[#This Row],[Index]]&gt;$A$2,"",INDEX(Corp_value!$A$1:$EC$2998,MATCH(tbl_dmi_isin[[#This Row],[ISIN]],Corp_value!$B:$B,0),MATCH(G$2,Corp_value!$1:$1,0)))</f>
        <v/>
      </c>
      <c r="H120" s="20" t="str">
        <f>IF(tbl_dmi_isin[[#This Row],[Index]]&gt;$A$2,"",INDEX(Corp_value!$A$1:$EC$2998,MATCH(tbl_dmi_isin[[#This Row],[ISIN]],Corp_value!$B:$B,0),MATCH(H$2,Corp_value!$1:$1,0)))</f>
        <v/>
      </c>
      <c r="I120" s="20" t="str">
        <f>IF(tbl_dmi_isin[[#This Row],[Index]]&gt;$A$2,"",IF(INDEX(Corp_value!$A$1:$EC$2998,MATCH(tbl_dmi_isin[[#This Row],[ISIN]],Corp_value!$B:$B,0),MATCH(I$2,Corp_value!$1:$1,0))="--","",INDEX(Corp_value!$A$1:$EC$2998,MATCH(tbl_dmi_isin[[#This Row],[ISIN]],Corp_value!$B:$B,0),MATCH(I$2,Corp_value!$1:$1,0))))</f>
        <v/>
      </c>
      <c r="J120" s="19" t="str">
        <f>IF(tbl_dmi_isin[[#This Row],[Index]]&gt;$A$2,"",INDEX(Corp_value!$A$1:$EC$2998,MATCH(tbl_dmi_isin[[#This Row],[ISIN]],Corp_value!$B:$B,0),MATCH(J$2,Corp_value!$1:$1,0)))</f>
        <v/>
      </c>
      <c r="K120" s="19" t="str">
        <f>IF(tbl_dmi_isin[[#This Row],[Index]]&gt;$A$2,"",INDEX(Corp_value!$A$1:$EC$2998,MATCH(tbl_dmi_isin[[#This Row],[ISIN]],Corp_value!$B:$B,0),MATCH(K$2,Corp_value!$1:$1,0)))</f>
        <v/>
      </c>
      <c r="L120" s="19" t="str">
        <f>IF(tbl_dmi_isin[[#This Row],[Index]]&gt;$A$2,"",IF(INDEX(Corp_value!$A$1:$EC$2998,MATCH(tbl_dmi_isin[[#This Row],[ISIN]],Corp_value!$B:$B,0),MATCH(L$2,Corp_value!$1:$1,0))="--","",INDEX(Corp_value!$A$1:$EC$2998,MATCH(tbl_dmi_isin[[#This Row],[ISIN]],Corp_value!$B:$B,0),MATCH(L$2,Corp_value!$1:$1,0))))</f>
        <v/>
      </c>
      <c r="M120" s="122" t="str">
        <f>IF(tbl_dmi_isin[[#This Row],[Index]]&gt;$A$2,"",INDEX(Corp_value!$A$1:$EC$2998,MATCH(tbl_dmi_isin[[#This Row],[ISIN]],Corp_value!$B:$B,0),MATCH(M$2,Corp_value!$1:$1,0)))</f>
        <v/>
      </c>
      <c r="N120" s="122" t="str">
        <f>IF(tbl_dmi_isin[[#This Row],[Index]]&gt;$A$2,"",IF(INDEX(Corp_value!$A$1:$EC$2998,MATCH(tbl_dmi_isin[[#This Row],[ISIN]],Corp_value!$B:$B,0),MATCH(N$2,Corp_value!$1:$1,0))="--","",INDEX(Corp_value!$A$1:$EC$2998,MATCH(tbl_dmi_isin[[#This Row],[ISIN]],Corp_value!$B:$B,0),MATCH(N$2,Corp_value!$1:$1,0))))</f>
        <v/>
      </c>
      <c r="O120" s="122" t="str">
        <f>IF(tbl_dmi_isin[[#This Row],[Index]]&gt;$A$2,"",INDEX(Corp_value!$A$1:$EC$2998,MATCH(tbl_dmi_isin[[#This Row],[ISIN]],Corp_value!$B:$B,0),MATCH(O$2,Corp_value!$1:$1,0)))</f>
        <v/>
      </c>
      <c r="P120" s="136" t="str">
        <f>IF(tbl_dmi_isin[[#This Row],[Index]]&gt;$A$2,"",TEXT(INDEX(Corp_value!$A$1:$EC$2998,MATCH(tbl_dmi_isin[[#This Row],[ISIN]],Corp_value!$B:$B,0),MATCH(P$2,Corp_value!$1:$1,0)),"yyyy/mm/dd"))</f>
        <v/>
      </c>
      <c r="Q120" s="136" t="str">
        <f>IF(tbl_dmi_isin[[#This Row],[Index]]&gt;$A$2,"",INDEX(美元债一级!$A$2:$BO$32,tbl_dmi_isin[[#This Row],[Index]]+1,MATCH(Q$2,美元债一级!$2:$2,0)))</f>
        <v/>
      </c>
      <c r="R120" s="136" t="str">
        <f>IF(tbl_dmi_isin[[#This Row],[Index]]&gt;$A$2,"",IF(TEXT(INDEX(Corp_value!$A$1:$EC$2998,MATCH(tbl_dmi_isin[[#This Row],[ISIN]],Corp_value!$B:$B,0),MATCH(R$2,Corp_value!$1:$1,0)),"yyyy/mm/dd")="--","",TEXT(INDEX(Corp_value!$A$1:$EC$2998,MATCH(tbl_dmi_isin[[#This Row],[ISIN]],Corp_value!$B:$B,0),MATCH(R$2,Corp_value!$1:$1,0)),"yyyy/mm/dd")))</f>
        <v/>
      </c>
      <c r="S120" s="122" t="str">
        <f>IF(tbl_dmi_isin[[#This Row],[Index]]&gt;$A$2,"",INDEX(Corp_value!$A$1:$EC$2998,MATCH(tbl_dmi_isin[[#This Row],[ISIN]],Corp_value!$B:$B,0),MATCH(S$2,Corp_value!$1:$1,0)))</f>
        <v/>
      </c>
      <c r="T120" s="122" t="str">
        <f>IF(tbl_dmi_isin[[#This Row],[Index]]&gt;$A$2,"",INDEX(美元债一级!$A$2:$BO$32,tbl_dmi_isin[[#This Row],[Index]]+1,MATCH(T$2,美元债一级!$2:$2,0)))</f>
        <v/>
      </c>
      <c r="U120" s="122" t="str">
        <f>IF(tbl_dmi_isin[[#This Row],[Index]]&gt;$A$2,"",IF(INDEX(Corp_value!$A$1:$EC$2998,MATCH(tbl_dmi_isin[[#This Row],[ISIN]],Corp_value!$B:$B,0),MATCH(U$2,Corp_value!$1:$1,0))="--","",INDEX(Corp_value!$A$1:$EC$2998,MATCH(tbl_dmi_isin[[#This Row],[ISIN]],Corp_value!$B:$B,0),MATCH(U$2,Corp_value!$1:$1,0))))</f>
        <v/>
      </c>
      <c r="V120" s="132" t="str">
        <f>IF(tbl_dmi_isin[[#This Row],[Index]]&gt;$A$2,"",INDEX(美元债一级!$A$2:$BO$32,tbl_dmi_isin[[#This Row],[Index]]+1,MATCH(V$2,美元债一级!$2:$2,0)))</f>
        <v/>
      </c>
      <c r="W120" s="140" t="str">
        <f>IF(tbl_dmi_isin[[#This Row],[Index]]&gt;$A$2,"",INDEX(Corp_value!$A$1:$EC$2998,MATCH(tbl_dmi_isin[[#This Row],[ISIN]],Corp_value!$B:$B,0),MATCH(W$2,Corp_value!$1:$1,0)))</f>
        <v/>
      </c>
      <c r="X120" s="140" t="str">
        <f>IF(tbl_dmi_isin[[#This Row],[Index]]&gt;$A$2,"",INDEX(Corp_value!$A$1:$EC$2998,MATCH(tbl_dmi_isin[[#This Row],[ISIN]],Corp_value!$B:$B,0),MATCH(X$2,Corp_value!$1:$1,0)))</f>
        <v/>
      </c>
      <c r="Y120" s="142" t="str">
        <f>IF(tbl_dmi_isin[[#This Row],[Index]]&gt;$A$2,"",INDEX(Corp_value!$A$1:$EC$2998,MATCH(tbl_dmi_isin[[#This Row],[ISIN]],Corp_value!$B:$B,0),MATCH(Y$2,Corp_value!$1:$1,0)))</f>
        <v/>
      </c>
      <c r="Z120" s="142" t="str">
        <f>IF(tbl_dmi_isin[[#This Row],[Index]]&gt;$A$2,"",INDEX(Corp_value!$A$1:$EC$2998,MATCH(tbl_dmi_isin[[#This Row],[ISIN]],Corp_value!$B:$B,0),MATCH(Z$2,Corp_value!$1:$1,0)))</f>
        <v/>
      </c>
    </row>
    <row r="121" spans="1:26">
      <c r="A121" s="10">
        <v>118</v>
      </c>
      <c r="B121" s="78" t="str">
        <f>IF(tbl_dmi_isin[[#This Row],[Index]]&gt;$A$2,"",TEXT(INDEX(美元债一级!$A$2:$BO$32,tbl_dmi_isin[[#This Row],[Index]]+1,MATCH(B$2,美元债一级!$2:$2,0)),"yyyy/mm/dd"))</f>
        <v/>
      </c>
      <c r="C121" s="10" t="str">
        <f>IF(tbl_dmi_isin[[#This Row],[Index]]&gt;$A$2,"",INDEX(美元债一级!$A$2:$BO$32,tbl_dmi_isin[[#This Row],[Index]]+1,MATCH(C$2,美元债一级!$2:$2,0)))</f>
        <v/>
      </c>
      <c r="D121" s="10" t="str">
        <f>IF(tbl_dmi_isin[[#This Row],[Index]]&gt;$A$2,"",INDEX(美元债一级!$A$2:$BO$32,tbl_dmi_isin[[#This Row],[Index]]+1,MATCH(D$2,美元债一级!$2:$2,0)))</f>
        <v/>
      </c>
      <c r="E121" s="10" t="str">
        <f>TEXT(tbl_dmi_isin[[#This Row],[定价日]],"YYMMDD")&amp;tbl_dmi_isin[[#This Row],[ISIN]]</f>
        <v/>
      </c>
      <c r="F121" s="104"/>
      <c r="G121" s="19" t="str">
        <f>IF(tbl_dmi_isin[[#This Row],[Index]]&gt;$A$2,"",INDEX(Corp_value!$A$1:$EC$2998,MATCH(tbl_dmi_isin[[#This Row],[ISIN]],Corp_value!$B:$B,0),MATCH(G$2,Corp_value!$1:$1,0)))</f>
        <v/>
      </c>
      <c r="H121" s="20" t="str">
        <f>IF(tbl_dmi_isin[[#This Row],[Index]]&gt;$A$2,"",INDEX(Corp_value!$A$1:$EC$2998,MATCH(tbl_dmi_isin[[#This Row],[ISIN]],Corp_value!$B:$B,0),MATCH(H$2,Corp_value!$1:$1,0)))</f>
        <v/>
      </c>
      <c r="I121" s="20" t="str">
        <f>IF(tbl_dmi_isin[[#This Row],[Index]]&gt;$A$2,"",IF(INDEX(Corp_value!$A$1:$EC$2998,MATCH(tbl_dmi_isin[[#This Row],[ISIN]],Corp_value!$B:$B,0),MATCH(I$2,Corp_value!$1:$1,0))="--","",INDEX(Corp_value!$A$1:$EC$2998,MATCH(tbl_dmi_isin[[#This Row],[ISIN]],Corp_value!$B:$B,0),MATCH(I$2,Corp_value!$1:$1,0))))</f>
        <v/>
      </c>
      <c r="J121" s="19" t="str">
        <f>IF(tbl_dmi_isin[[#This Row],[Index]]&gt;$A$2,"",INDEX(Corp_value!$A$1:$EC$2998,MATCH(tbl_dmi_isin[[#This Row],[ISIN]],Corp_value!$B:$B,0),MATCH(J$2,Corp_value!$1:$1,0)))</f>
        <v/>
      </c>
      <c r="K121" s="19" t="str">
        <f>IF(tbl_dmi_isin[[#This Row],[Index]]&gt;$A$2,"",INDEX(Corp_value!$A$1:$EC$2998,MATCH(tbl_dmi_isin[[#This Row],[ISIN]],Corp_value!$B:$B,0),MATCH(K$2,Corp_value!$1:$1,0)))</f>
        <v/>
      </c>
      <c r="L121" s="19" t="str">
        <f>IF(tbl_dmi_isin[[#This Row],[Index]]&gt;$A$2,"",IF(INDEX(Corp_value!$A$1:$EC$2998,MATCH(tbl_dmi_isin[[#This Row],[ISIN]],Corp_value!$B:$B,0),MATCH(L$2,Corp_value!$1:$1,0))="--","",INDEX(Corp_value!$A$1:$EC$2998,MATCH(tbl_dmi_isin[[#This Row],[ISIN]],Corp_value!$B:$B,0),MATCH(L$2,Corp_value!$1:$1,0))))</f>
        <v/>
      </c>
      <c r="M121" s="122" t="str">
        <f>IF(tbl_dmi_isin[[#This Row],[Index]]&gt;$A$2,"",INDEX(Corp_value!$A$1:$EC$2998,MATCH(tbl_dmi_isin[[#This Row],[ISIN]],Corp_value!$B:$B,0),MATCH(M$2,Corp_value!$1:$1,0)))</f>
        <v/>
      </c>
      <c r="N121" s="122" t="str">
        <f>IF(tbl_dmi_isin[[#This Row],[Index]]&gt;$A$2,"",IF(INDEX(Corp_value!$A$1:$EC$2998,MATCH(tbl_dmi_isin[[#This Row],[ISIN]],Corp_value!$B:$B,0),MATCH(N$2,Corp_value!$1:$1,0))="--","",INDEX(Corp_value!$A$1:$EC$2998,MATCH(tbl_dmi_isin[[#This Row],[ISIN]],Corp_value!$B:$B,0),MATCH(N$2,Corp_value!$1:$1,0))))</f>
        <v/>
      </c>
      <c r="O121" s="122" t="str">
        <f>IF(tbl_dmi_isin[[#This Row],[Index]]&gt;$A$2,"",INDEX(Corp_value!$A$1:$EC$2998,MATCH(tbl_dmi_isin[[#This Row],[ISIN]],Corp_value!$B:$B,0),MATCH(O$2,Corp_value!$1:$1,0)))</f>
        <v/>
      </c>
      <c r="P121" s="136" t="str">
        <f>IF(tbl_dmi_isin[[#This Row],[Index]]&gt;$A$2,"",TEXT(INDEX(Corp_value!$A$1:$EC$2998,MATCH(tbl_dmi_isin[[#This Row],[ISIN]],Corp_value!$B:$B,0),MATCH(P$2,Corp_value!$1:$1,0)),"yyyy/mm/dd"))</f>
        <v/>
      </c>
      <c r="Q121" s="136" t="str">
        <f>IF(tbl_dmi_isin[[#This Row],[Index]]&gt;$A$2,"",INDEX(美元债一级!$A$2:$BO$32,tbl_dmi_isin[[#This Row],[Index]]+1,MATCH(Q$2,美元债一级!$2:$2,0)))</f>
        <v/>
      </c>
      <c r="R121" s="136" t="str">
        <f>IF(tbl_dmi_isin[[#This Row],[Index]]&gt;$A$2,"",IF(TEXT(INDEX(Corp_value!$A$1:$EC$2998,MATCH(tbl_dmi_isin[[#This Row],[ISIN]],Corp_value!$B:$B,0),MATCH(R$2,Corp_value!$1:$1,0)),"yyyy/mm/dd")="--","",TEXT(INDEX(Corp_value!$A$1:$EC$2998,MATCH(tbl_dmi_isin[[#This Row],[ISIN]],Corp_value!$B:$B,0),MATCH(R$2,Corp_value!$1:$1,0)),"yyyy/mm/dd")))</f>
        <v/>
      </c>
      <c r="S121" s="122" t="str">
        <f>IF(tbl_dmi_isin[[#This Row],[Index]]&gt;$A$2,"",INDEX(Corp_value!$A$1:$EC$2998,MATCH(tbl_dmi_isin[[#This Row],[ISIN]],Corp_value!$B:$B,0),MATCH(S$2,Corp_value!$1:$1,0)))</f>
        <v/>
      </c>
      <c r="T121" s="122" t="str">
        <f>IF(tbl_dmi_isin[[#This Row],[Index]]&gt;$A$2,"",INDEX(美元债一级!$A$2:$BO$32,tbl_dmi_isin[[#This Row],[Index]]+1,MATCH(T$2,美元债一级!$2:$2,0)))</f>
        <v/>
      </c>
      <c r="U121" s="122" t="str">
        <f>IF(tbl_dmi_isin[[#This Row],[Index]]&gt;$A$2,"",IF(INDEX(Corp_value!$A$1:$EC$2998,MATCH(tbl_dmi_isin[[#This Row],[ISIN]],Corp_value!$B:$B,0),MATCH(U$2,Corp_value!$1:$1,0))="--","",INDEX(Corp_value!$A$1:$EC$2998,MATCH(tbl_dmi_isin[[#This Row],[ISIN]],Corp_value!$B:$B,0),MATCH(U$2,Corp_value!$1:$1,0))))</f>
        <v/>
      </c>
      <c r="V121" s="132" t="str">
        <f>IF(tbl_dmi_isin[[#This Row],[Index]]&gt;$A$2,"",INDEX(美元债一级!$A$2:$BO$32,tbl_dmi_isin[[#This Row],[Index]]+1,MATCH(V$2,美元债一级!$2:$2,0)))</f>
        <v/>
      </c>
      <c r="W121" s="140" t="str">
        <f>IF(tbl_dmi_isin[[#This Row],[Index]]&gt;$A$2,"",INDEX(Corp_value!$A$1:$EC$2998,MATCH(tbl_dmi_isin[[#This Row],[ISIN]],Corp_value!$B:$B,0),MATCH(W$2,Corp_value!$1:$1,0)))</f>
        <v/>
      </c>
      <c r="X121" s="140" t="str">
        <f>IF(tbl_dmi_isin[[#This Row],[Index]]&gt;$A$2,"",INDEX(Corp_value!$A$1:$EC$2998,MATCH(tbl_dmi_isin[[#This Row],[ISIN]],Corp_value!$B:$B,0),MATCH(X$2,Corp_value!$1:$1,0)))</f>
        <v/>
      </c>
      <c r="Y121" s="142" t="str">
        <f>IF(tbl_dmi_isin[[#This Row],[Index]]&gt;$A$2,"",INDEX(Corp_value!$A$1:$EC$2998,MATCH(tbl_dmi_isin[[#This Row],[ISIN]],Corp_value!$B:$B,0),MATCH(Y$2,Corp_value!$1:$1,0)))</f>
        <v/>
      </c>
      <c r="Z121" s="142" t="str">
        <f>IF(tbl_dmi_isin[[#This Row],[Index]]&gt;$A$2,"",INDEX(Corp_value!$A$1:$EC$2998,MATCH(tbl_dmi_isin[[#This Row],[ISIN]],Corp_value!$B:$B,0),MATCH(Z$2,Corp_value!$1:$1,0)))</f>
        <v/>
      </c>
    </row>
    <row r="122" spans="1:26">
      <c r="A122" s="10">
        <v>119</v>
      </c>
      <c r="B122" s="78" t="str">
        <f>IF(tbl_dmi_isin[[#This Row],[Index]]&gt;$A$2,"",TEXT(INDEX(美元债一级!$A$2:$BO$32,tbl_dmi_isin[[#This Row],[Index]]+1,MATCH(B$2,美元债一级!$2:$2,0)),"yyyy/mm/dd"))</f>
        <v/>
      </c>
      <c r="C122" s="10" t="str">
        <f>IF(tbl_dmi_isin[[#This Row],[Index]]&gt;$A$2,"",INDEX(美元债一级!$A$2:$BO$32,tbl_dmi_isin[[#This Row],[Index]]+1,MATCH(C$2,美元债一级!$2:$2,0)))</f>
        <v/>
      </c>
      <c r="D122" s="10" t="str">
        <f>IF(tbl_dmi_isin[[#This Row],[Index]]&gt;$A$2,"",INDEX(美元债一级!$A$2:$BO$32,tbl_dmi_isin[[#This Row],[Index]]+1,MATCH(D$2,美元债一级!$2:$2,0)))</f>
        <v/>
      </c>
      <c r="E122" s="10" t="str">
        <f>TEXT(tbl_dmi_isin[[#This Row],[定价日]],"YYMMDD")&amp;tbl_dmi_isin[[#This Row],[ISIN]]</f>
        <v/>
      </c>
      <c r="F122" s="104"/>
      <c r="G122" s="19" t="str">
        <f>IF(tbl_dmi_isin[[#This Row],[Index]]&gt;$A$2,"",INDEX(Corp_value!$A$1:$EC$2998,MATCH(tbl_dmi_isin[[#This Row],[ISIN]],Corp_value!$B:$B,0),MATCH(G$2,Corp_value!$1:$1,0)))</f>
        <v/>
      </c>
      <c r="H122" s="20" t="str">
        <f>IF(tbl_dmi_isin[[#This Row],[Index]]&gt;$A$2,"",INDEX(Corp_value!$A$1:$EC$2998,MATCH(tbl_dmi_isin[[#This Row],[ISIN]],Corp_value!$B:$B,0),MATCH(H$2,Corp_value!$1:$1,0)))</f>
        <v/>
      </c>
      <c r="I122" s="20" t="str">
        <f>IF(tbl_dmi_isin[[#This Row],[Index]]&gt;$A$2,"",IF(INDEX(Corp_value!$A$1:$EC$2998,MATCH(tbl_dmi_isin[[#This Row],[ISIN]],Corp_value!$B:$B,0),MATCH(I$2,Corp_value!$1:$1,0))="--","",INDEX(Corp_value!$A$1:$EC$2998,MATCH(tbl_dmi_isin[[#This Row],[ISIN]],Corp_value!$B:$B,0),MATCH(I$2,Corp_value!$1:$1,0))))</f>
        <v/>
      </c>
      <c r="J122" s="19" t="str">
        <f>IF(tbl_dmi_isin[[#This Row],[Index]]&gt;$A$2,"",INDEX(Corp_value!$A$1:$EC$2998,MATCH(tbl_dmi_isin[[#This Row],[ISIN]],Corp_value!$B:$B,0),MATCH(J$2,Corp_value!$1:$1,0)))</f>
        <v/>
      </c>
      <c r="K122" s="19" t="str">
        <f>IF(tbl_dmi_isin[[#This Row],[Index]]&gt;$A$2,"",INDEX(Corp_value!$A$1:$EC$2998,MATCH(tbl_dmi_isin[[#This Row],[ISIN]],Corp_value!$B:$B,0),MATCH(K$2,Corp_value!$1:$1,0)))</f>
        <v/>
      </c>
      <c r="L122" s="19" t="str">
        <f>IF(tbl_dmi_isin[[#This Row],[Index]]&gt;$A$2,"",IF(INDEX(Corp_value!$A$1:$EC$2998,MATCH(tbl_dmi_isin[[#This Row],[ISIN]],Corp_value!$B:$B,0),MATCH(L$2,Corp_value!$1:$1,0))="--","",INDEX(Corp_value!$A$1:$EC$2998,MATCH(tbl_dmi_isin[[#This Row],[ISIN]],Corp_value!$B:$B,0),MATCH(L$2,Corp_value!$1:$1,0))))</f>
        <v/>
      </c>
      <c r="M122" s="122" t="str">
        <f>IF(tbl_dmi_isin[[#This Row],[Index]]&gt;$A$2,"",INDEX(Corp_value!$A$1:$EC$2998,MATCH(tbl_dmi_isin[[#This Row],[ISIN]],Corp_value!$B:$B,0),MATCH(M$2,Corp_value!$1:$1,0)))</f>
        <v/>
      </c>
      <c r="N122" s="122" t="str">
        <f>IF(tbl_dmi_isin[[#This Row],[Index]]&gt;$A$2,"",IF(INDEX(Corp_value!$A$1:$EC$2998,MATCH(tbl_dmi_isin[[#This Row],[ISIN]],Corp_value!$B:$B,0),MATCH(N$2,Corp_value!$1:$1,0))="--","",INDEX(Corp_value!$A$1:$EC$2998,MATCH(tbl_dmi_isin[[#This Row],[ISIN]],Corp_value!$B:$B,0),MATCH(N$2,Corp_value!$1:$1,0))))</f>
        <v/>
      </c>
      <c r="O122" s="122" t="str">
        <f>IF(tbl_dmi_isin[[#This Row],[Index]]&gt;$A$2,"",INDEX(Corp_value!$A$1:$EC$2998,MATCH(tbl_dmi_isin[[#This Row],[ISIN]],Corp_value!$B:$B,0),MATCH(O$2,Corp_value!$1:$1,0)))</f>
        <v/>
      </c>
      <c r="P122" s="136" t="str">
        <f>IF(tbl_dmi_isin[[#This Row],[Index]]&gt;$A$2,"",TEXT(INDEX(Corp_value!$A$1:$EC$2998,MATCH(tbl_dmi_isin[[#This Row],[ISIN]],Corp_value!$B:$B,0),MATCH(P$2,Corp_value!$1:$1,0)),"yyyy/mm/dd"))</f>
        <v/>
      </c>
      <c r="Q122" s="136" t="str">
        <f>IF(tbl_dmi_isin[[#This Row],[Index]]&gt;$A$2,"",INDEX(美元债一级!$A$2:$BO$32,tbl_dmi_isin[[#This Row],[Index]]+1,MATCH(Q$2,美元债一级!$2:$2,0)))</f>
        <v/>
      </c>
      <c r="R122" s="136" t="str">
        <f>IF(tbl_dmi_isin[[#This Row],[Index]]&gt;$A$2,"",IF(TEXT(INDEX(Corp_value!$A$1:$EC$2998,MATCH(tbl_dmi_isin[[#This Row],[ISIN]],Corp_value!$B:$B,0),MATCH(R$2,Corp_value!$1:$1,0)),"yyyy/mm/dd")="--","",TEXT(INDEX(Corp_value!$A$1:$EC$2998,MATCH(tbl_dmi_isin[[#This Row],[ISIN]],Corp_value!$B:$B,0),MATCH(R$2,Corp_value!$1:$1,0)),"yyyy/mm/dd")))</f>
        <v/>
      </c>
      <c r="S122" s="122" t="str">
        <f>IF(tbl_dmi_isin[[#This Row],[Index]]&gt;$A$2,"",INDEX(Corp_value!$A$1:$EC$2998,MATCH(tbl_dmi_isin[[#This Row],[ISIN]],Corp_value!$B:$B,0),MATCH(S$2,Corp_value!$1:$1,0)))</f>
        <v/>
      </c>
      <c r="T122" s="122" t="str">
        <f>IF(tbl_dmi_isin[[#This Row],[Index]]&gt;$A$2,"",INDEX(美元债一级!$A$2:$BO$32,tbl_dmi_isin[[#This Row],[Index]]+1,MATCH(T$2,美元债一级!$2:$2,0)))</f>
        <v/>
      </c>
      <c r="U122" s="122" t="str">
        <f>IF(tbl_dmi_isin[[#This Row],[Index]]&gt;$A$2,"",IF(INDEX(Corp_value!$A$1:$EC$2998,MATCH(tbl_dmi_isin[[#This Row],[ISIN]],Corp_value!$B:$B,0),MATCH(U$2,Corp_value!$1:$1,0))="--","",INDEX(Corp_value!$A$1:$EC$2998,MATCH(tbl_dmi_isin[[#This Row],[ISIN]],Corp_value!$B:$B,0),MATCH(U$2,Corp_value!$1:$1,0))))</f>
        <v/>
      </c>
      <c r="V122" s="132" t="str">
        <f>IF(tbl_dmi_isin[[#This Row],[Index]]&gt;$A$2,"",INDEX(美元债一级!$A$2:$BO$32,tbl_dmi_isin[[#This Row],[Index]]+1,MATCH(V$2,美元债一级!$2:$2,0)))</f>
        <v/>
      </c>
      <c r="W122" s="140" t="str">
        <f>IF(tbl_dmi_isin[[#This Row],[Index]]&gt;$A$2,"",INDEX(Corp_value!$A$1:$EC$2998,MATCH(tbl_dmi_isin[[#This Row],[ISIN]],Corp_value!$B:$B,0),MATCH(W$2,Corp_value!$1:$1,0)))</f>
        <v/>
      </c>
      <c r="X122" s="140" t="str">
        <f>IF(tbl_dmi_isin[[#This Row],[Index]]&gt;$A$2,"",INDEX(Corp_value!$A$1:$EC$2998,MATCH(tbl_dmi_isin[[#This Row],[ISIN]],Corp_value!$B:$B,0),MATCH(X$2,Corp_value!$1:$1,0)))</f>
        <v/>
      </c>
      <c r="Y122" s="142" t="str">
        <f>IF(tbl_dmi_isin[[#This Row],[Index]]&gt;$A$2,"",INDEX(Corp_value!$A$1:$EC$2998,MATCH(tbl_dmi_isin[[#This Row],[ISIN]],Corp_value!$B:$B,0),MATCH(Y$2,Corp_value!$1:$1,0)))</f>
        <v/>
      </c>
      <c r="Z122" s="142" t="str">
        <f>IF(tbl_dmi_isin[[#This Row],[Index]]&gt;$A$2,"",INDEX(Corp_value!$A$1:$EC$2998,MATCH(tbl_dmi_isin[[#This Row],[ISIN]],Corp_value!$B:$B,0),MATCH(Z$2,Corp_value!$1:$1,0)))</f>
        <v/>
      </c>
    </row>
    <row r="123" spans="1:26">
      <c r="A123" s="10">
        <v>120</v>
      </c>
      <c r="B123" s="78" t="str">
        <f>IF(tbl_dmi_isin[[#This Row],[Index]]&gt;$A$2,"",TEXT(INDEX(美元债一级!$A$2:$BO$32,tbl_dmi_isin[[#This Row],[Index]]+1,MATCH(B$2,美元债一级!$2:$2,0)),"yyyy/mm/dd"))</f>
        <v/>
      </c>
      <c r="C123" s="10" t="str">
        <f>IF(tbl_dmi_isin[[#This Row],[Index]]&gt;$A$2,"",INDEX(美元债一级!$A$2:$BO$32,tbl_dmi_isin[[#This Row],[Index]]+1,MATCH(C$2,美元债一级!$2:$2,0)))</f>
        <v/>
      </c>
      <c r="D123" s="10" t="str">
        <f>IF(tbl_dmi_isin[[#This Row],[Index]]&gt;$A$2,"",INDEX(美元债一级!$A$2:$BO$32,tbl_dmi_isin[[#This Row],[Index]]+1,MATCH(D$2,美元债一级!$2:$2,0)))</f>
        <v/>
      </c>
      <c r="E123" s="10" t="str">
        <f>TEXT(tbl_dmi_isin[[#This Row],[定价日]],"YYMMDD")&amp;tbl_dmi_isin[[#This Row],[ISIN]]</f>
        <v/>
      </c>
      <c r="F123" s="104"/>
      <c r="G123" s="19" t="str">
        <f>IF(tbl_dmi_isin[[#This Row],[Index]]&gt;$A$2,"",INDEX(Corp_value!$A$1:$EC$2998,MATCH(tbl_dmi_isin[[#This Row],[ISIN]],Corp_value!$B:$B,0),MATCH(G$2,Corp_value!$1:$1,0)))</f>
        <v/>
      </c>
      <c r="H123" s="20" t="str">
        <f>IF(tbl_dmi_isin[[#This Row],[Index]]&gt;$A$2,"",INDEX(Corp_value!$A$1:$EC$2998,MATCH(tbl_dmi_isin[[#This Row],[ISIN]],Corp_value!$B:$B,0),MATCH(H$2,Corp_value!$1:$1,0)))</f>
        <v/>
      </c>
      <c r="I123" s="20" t="str">
        <f>IF(tbl_dmi_isin[[#This Row],[Index]]&gt;$A$2,"",IF(INDEX(Corp_value!$A$1:$EC$2998,MATCH(tbl_dmi_isin[[#This Row],[ISIN]],Corp_value!$B:$B,0),MATCH(I$2,Corp_value!$1:$1,0))="--","",INDEX(Corp_value!$A$1:$EC$2998,MATCH(tbl_dmi_isin[[#This Row],[ISIN]],Corp_value!$B:$B,0),MATCH(I$2,Corp_value!$1:$1,0))))</f>
        <v/>
      </c>
      <c r="J123" s="19" t="str">
        <f>IF(tbl_dmi_isin[[#This Row],[Index]]&gt;$A$2,"",INDEX(Corp_value!$A$1:$EC$2998,MATCH(tbl_dmi_isin[[#This Row],[ISIN]],Corp_value!$B:$B,0),MATCH(J$2,Corp_value!$1:$1,0)))</f>
        <v/>
      </c>
      <c r="K123" s="19" t="str">
        <f>IF(tbl_dmi_isin[[#This Row],[Index]]&gt;$A$2,"",INDEX(Corp_value!$A$1:$EC$2998,MATCH(tbl_dmi_isin[[#This Row],[ISIN]],Corp_value!$B:$B,0),MATCH(K$2,Corp_value!$1:$1,0)))</f>
        <v/>
      </c>
      <c r="L123" s="19" t="str">
        <f>IF(tbl_dmi_isin[[#This Row],[Index]]&gt;$A$2,"",IF(INDEX(Corp_value!$A$1:$EC$2998,MATCH(tbl_dmi_isin[[#This Row],[ISIN]],Corp_value!$B:$B,0),MATCH(L$2,Corp_value!$1:$1,0))="--","",INDEX(Corp_value!$A$1:$EC$2998,MATCH(tbl_dmi_isin[[#This Row],[ISIN]],Corp_value!$B:$B,0),MATCH(L$2,Corp_value!$1:$1,0))))</f>
        <v/>
      </c>
      <c r="M123" s="122" t="str">
        <f>IF(tbl_dmi_isin[[#This Row],[Index]]&gt;$A$2,"",INDEX(Corp_value!$A$1:$EC$2998,MATCH(tbl_dmi_isin[[#This Row],[ISIN]],Corp_value!$B:$B,0),MATCH(M$2,Corp_value!$1:$1,0)))</f>
        <v/>
      </c>
      <c r="N123" s="122" t="str">
        <f>IF(tbl_dmi_isin[[#This Row],[Index]]&gt;$A$2,"",IF(INDEX(Corp_value!$A$1:$EC$2998,MATCH(tbl_dmi_isin[[#This Row],[ISIN]],Corp_value!$B:$B,0),MATCH(N$2,Corp_value!$1:$1,0))="--","",INDEX(Corp_value!$A$1:$EC$2998,MATCH(tbl_dmi_isin[[#This Row],[ISIN]],Corp_value!$B:$B,0),MATCH(N$2,Corp_value!$1:$1,0))))</f>
        <v/>
      </c>
      <c r="O123" s="122" t="str">
        <f>IF(tbl_dmi_isin[[#This Row],[Index]]&gt;$A$2,"",INDEX(Corp_value!$A$1:$EC$2998,MATCH(tbl_dmi_isin[[#This Row],[ISIN]],Corp_value!$B:$B,0),MATCH(O$2,Corp_value!$1:$1,0)))</f>
        <v/>
      </c>
      <c r="P123" s="136" t="str">
        <f>IF(tbl_dmi_isin[[#This Row],[Index]]&gt;$A$2,"",TEXT(INDEX(Corp_value!$A$1:$EC$2998,MATCH(tbl_dmi_isin[[#This Row],[ISIN]],Corp_value!$B:$B,0),MATCH(P$2,Corp_value!$1:$1,0)),"yyyy/mm/dd"))</f>
        <v/>
      </c>
      <c r="Q123" s="136" t="str">
        <f>IF(tbl_dmi_isin[[#This Row],[Index]]&gt;$A$2,"",INDEX(美元债一级!$A$2:$BO$32,tbl_dmi_isin[[#This Row],[Index]]+1,MATCH(Q$2,美元债一级!$2:$2,0)))</f>
        <v/>
      </c>
      <c r="R123" s="136" t="str">
        <f>IF(tbl_dmi_isin[[#This Row],[Index]]&gt;$A$2,"",IF(TEXT(INDEX(Corp_value!$A$1:$EC$2998,MATCH(tbl_dmi_isin[[#This Row],[ISIN]],Corp_value!$B:$B,0),MATCH(R$2,Corp_value!$1:$1,0)),"yyyy/mm/dd")="--","",TEXT(INDEX(Corp_value!$A$1:$EC$2998,MATCH(tbl_dmi_isin[[#This Row],[ISIN]],Corp_value!$B:$B,0),MATCH(R$2,Corp_value!$1:$1,0)),"yyyy/mm/dd")))</f>
        <v/>
      </c>
      <c r="S123" s="122" t="str">
        <f>IF(tbl_dmi_isin[[#This Row],[Index]]&gt;$A$2,"",INDEX(Corp_value!$A$1:$EC$2998,MATCH(tbl_dmi_isin[[#This Row],[ISIN]],Corp_value!$B:$B,0),MATCH(S$2,Corp_value!$1:$1,0)))</f>
        <v/>
      </c>
      <c r="T123" s="122" t="str">
        <f>IF(tbl_dmi_isin[[#This Row],[Index]]&gt;$A$2,"",INDEX(美元债一级!$A$2:$BO$32,tbl_dmi_isin[[#This Row],[Index]]+1,MATCH(T$2,美元债一级!$2:$2,0)))</f>
        <v/>
      </c>
      <c r="U123" s="122" t="str">
        <f>IF(tbl_dmi_isin[[#This Row],[Index]]&gt;$A$2,"",IF(INDEX(Corp_value!$A$1:$EC$2998,MATCH(tbl_dmi_isin[[#This Row],[ISIN]],Corp_value!$B:$B,0),MATCH(U$2,Corp_value!$1:$1,0))="--","",INDEX(Corp_value!$A$1:$EC$2998,MATCH(tbl_dmi_isin[[#This Row],[ISIN]],Corp_value!$B:$B,0),MATCH(U$2,Corp_value!$1:$1,0))))</f>
        <v/>
      </c>
      <c r="V123" s="132" t="str">
        <f>IF(tbl_dmi_isin[[#This Row],[Index]]&gt;$A$2,"",INDEX(美元债一级!$A$2:$BO$32,tbl_dmi_isin[[#This Row],[Index]]+1,MATCH(V$2,美元债一级!$2:$2,0)))</f>
        <v/>
      </c>
      <c r="W123" s="140" t="str">
        <f>IF(tbl_dmi_isin[[#This Row],[Index]]&gt;$A$2,"",INDEX(Corp_value!$A$1:$EC$2998,MATCH(tbl_dmi_isin[[#This Row],[ISIN]],Corp_value!$B:$B,0),MATCH(W$2,Corp_value!$1:$1,0)))</f>
        <v/>
      </c>
      <c r="X123" s="140" t="str">
        <f>IF(tbl_dmi_isin[[#This Row],[Index]]&gt;$A$2,"",INDEX(Corp_value!$A$1:$EC$2998,MATCH(tbl_dmi_isin[[#This Row],[ISIN]],Corp_value!$B:$B,0),MATCH(X$2,Corp_value!$1:$1,0)))</f>
        <v/>
      </c>
      <c r="Y123" s="142" t="str">
        <f>IF(tbl_dmi_isin[[#This Row],[Index]]&gt;$A$2,"",INDEX(Corp_value!$A$1:$EC$2998,MATCH(tbl_dmi_isin[[#This Row],[ISIN]],Corp_value!$B:$B,0),MATCH(Y$2,Corp_value!$1:$1,0)))</f>
        <v/>
      </c>
      <c r="Z123" s="142" t="str">
        <f>IF(tbl_dmi_isin[[#This Row],[Index]]&gt;$A$2,"",INDEX(Corp_value!$A$1:$EC$2998,MATCH(tbl_dmi_isin[[#This Row],[ISIN]],Corp_value!$B:$B,0),MATCH(Z$2,Corp_value!$1:$1,0)))</f>
        <v/>
      </c>
    </row>
    <row r="124" spans="1:26">
      <c r="A124" s="10">
        <v>121</v>
      </c>
      <c r="B124" s="78" t="str">
        <f>IF(tbl_dmi_isin[[#This Row],[Index]]&gt;$A$2,"",TEXT(INDEX(美元债一级!$A$2:$BO$32,tbl_dmi_isin[[#This Row],[Index]]+1,MATCH(B$2,美元债一级!$2:$2,0)),"yyyy/mm/dd"))</f>
        <v/>
      </c>
      <c r="C124" s="10" t="str">
        <f>IF(tbl_dmi_isin[[#This Row],[Index]]&gt;$A$2,"",INDEX(美元债一级!$A$2:$BO$32,tbl_dmi_isin[[#This Row],[Index]]+1,MATCH(C$2,美元债一级!$2:$2,0)))</f>
        <v/>
      </c>
      <c r="D124" s="10" t="str">
        <f>IF(tbl_dmi_isin[[#This Row],[Index]]&gt;$A$2,"",INDEX(美元债一级!$A$2:$BO$32,tbl_dmi_isin[[#This Row],[Index]]+1,MATCH(D$2,美元债一级!$2:$2,0)))</f>
        <v/>
      </c>
      <c r="E124" s="10" t="str">
        <f>TEXT(tbl_dmi_isin[[#This Row],[定价日]],"YYMMDD")&amp;tbl_dmi_isin[[#This Row],[ISIN]]</f>
        <v/>
      </c>
      <c r="F124" s="104"/>
      <c r="G124" s="19" t="str">
        <f>IF(tbl_dmi_isin[[#This Row],[Index]]&gt;$A$2,"",INDEX(Corp_value!$A$1:$EC$2998,MATCH(tbl_dmi_isin[[#This Row],[ISIN]],Corp_value!$B:$B,0),MATCH(G$2,Corp_value!$1:$1,0)))</f>
        <v/>
      </c>
      <c r="H124" s="20" t="str">
        <f>IF(tbl_dmi_isin[[#This Row],[Index]]&gt;$A$2,"",INDEX(Corp_value!$A$1:$EC$2998,MATCH(tbl_dmi_isin[[#This Row],[ISIN]],Corp_value!$B:$B,0),MATCH(H$2,Corp_value!$1:$1,0)))</f>
        <v/>
      </c>
      <c r="I124" s="20" t="str">
        <f>IF(tbl_dmi_isin[[#This Row],[Index]]&gt;$A$2,"",IF(INDEX(Corp_value!$A$1:$EC$2998,MATCH(tbl_dmi_isin[[#This Row],[ISIN]],Corp_value!$B:$B,0),MATCH(I$2,Corp_value!$1:$1,0))="--","",INDEX(Corp_value!$A$1:$EC$2998,MATCH(tbl_dmi_isin[[#This Row],[ISIN]],Corp_value!$B:$B,0),MATCH(I$2,Corp_value!$1:$1,0))))</f>
        <v/>
      </c>
      <c r="J124" s="19" t="str">
        <f>IF(tbl_dmi_isin[[#This Row],[Index]]&gt;$A$2,"",INDEX(Corp_value!$A$1:$EC$2998,MATCH(tbl_dmi_isin[[#This Row],[ISIN]],Corp_value!$B:$B,0),MATCH(J$2,Corp_value!$1:$1,0)))</f>
        <v/>
      </c>
      <c r="K124" s="19" t="str">
        <f>IF(tbl_dmi_isin[[#This Row],[Index]]&gt;$A$2,"",INDEX(Corp_value!$A$1:$EC$2998,MATCH(tbl_dmi_isin[[#This Row],[ISIN]],Corp_value!$B:$B,0),MATCH(K$2,Corp_value!$1:$1,0)))</f>
        <v/>
      </c>
      <c r="L124" s="19" t="str">
        <f>IF(tbl_dmi_isin[[#This Row],[Index]]&gt;$A$2,"",IF(INDEX(Corp_value!$A$1:$EC$2998,MATCH(tbl_dmi_isin[[#This Row],[ISIN]],Corp_value!$B:$B,0),MATCH(L$2,Corp_value!$1:$1,0))="--","",INDEX(Corp_value!$A$1:$EC$2998,MATCH(tbl_dmi_isin[[#This Row],[ISIN]],Corp_value!$B:$B,0),MATCH(L$2,Corp_value!$1:$1,0))))</f>
        <v/>
      </c>
      <c r="M124" s="19" t="str">
        <f>IF(tbl_dmi_isin[[#This Row],[Index]]&gt;$A$2,"",INDEX(Corp_value!$A$1:$EC$2998,MATCH(tbl_dmi_isin[[#This Row],[ISIN]],Corp_value!$B:$B,0),MATCH(M$2,Corp_value!$1:$1,0)))</f>
        <v/>
      </c>
      <c r="N124" s="19" t="str">
        <f>IF(tbl_dmi_isin[[#This Row],[Index]]&gt;$A$2,"",IF(INDEX(Corp_value!$A$1:$EC$2998,MATCH(tbl_dmi_isin[[#This Row],[ISIN]],Corp_value!$B:$B,0),MATCH(N$2,Corp_value!$1:$1,0))="--","",INDEX(Corp_value!$A$1:$EC$2998,MATCH(tbl_dmi_isin[[#This Row],[ISIN]],Corp_value!$B:$B,0),MATCH(N$2,Corp_value!$1:$1,0))))</f>
        <v/>
      </c>
      <c r="O124" s="19" t="str">
        <f>IF(tbl_dmi_isin[[#This Row],[Index]]&gt;$A$2,"",INDEX(Corp_value!$A$1:$EC$2998,MATCH(tbl_dmi_isin[[#This Row],[ISIN]],Corp_value!$B:$B,0),MATCH(O$2,Corp_value!$1:$1,0)))</f>
        <v/>
      </c>
      <c r="P124" s="135" t="str">
        <f>IF(tbl_dmi_isin[[#This Row],[Index]]&gt;$A$2,"",TEXT(INDEX(Corp_value!$A$1:$EC$2998,MATCH(tbl_dmi_isin[[#This Row],[ISIN]],Corp_value!$B:$B,0),MATCH(P$2,Corp_value!$1:$1,0)),"yyyy/mm/dd"))</f>
        <v/>
      </c>
      <c r="Q124" s="135" t="str">
        <f>IF(tbl_dmi_isin[[#This Row],[Index]]&gt;$A$2,"",INDEX(美元债一级!$A$2:$BO$32,tbl_dmi_isin[[#This Row],[Index]]+1,MATCH(Q$2,美元债一级!$2:$2,0)))</f>
        <v/>
      </c>
      <c r="R124" s="135" t="str">
        <f>IF(tbl_dmi_isin[[#This Row],[Index]]&gt;$A$2,"",IF(TEXT(INDEX(Corp_value!$A$1:$EC$2998,MATCH(tbl_dmi_isin[[#This Row],[ISIN]],Corp_value!$B:$B,0),MATCH(R$2,Corp_value!$1:$1,0)),"yyyy/mm/dd")="--","",TEXT(INDEX(Corp_value!$A$1:$EC$2998,MATCH(tbl_dmi_isin[[#This Row],[ISIN]],Corp_value!$B:$B,0),MATCH(R$2,Corp_value!$1:$1,0)),"yyyy/mm/dd")))</f>
        <v/>
      </c>
      <c r="S124" s="19" t="str">
        <f>IF(tbl_dmi_isin[[#This Row],[Index]]&gt;$A$2,"",INDEX(Corp_value!$A$1:$EC$2998,MATCH(tbl_dmi_isin[[#This Row],[ISIN]],Corp_value!$B:$B,0),MATCH(S$2,Corp_value!$1:$1,0)))</f>
        <v/>
      </c>
      <c r="T124" s="19" t="str">
        <f>IF(tbl_dmi_isin[[#This Row],[Index]]&gt;$A$2,"",INDEX(美元债一级!$A$2:$BO$32,tbl_dmi_isin[[#This Row],[Index]]+1,MATCH(T$2,美元债一级!$2:$2,0)))</f>
        <v/>
      </c>
      <c r="U124" s="19" t="str">
        <f>IF(tbl_dmi_isin[[#This Row],[Index]]&gt;$A$2,"",IF(INDEX(Corp_value!$A$1:$EC$2998,MATCH(tbl_dmi_isin[[#This Row],[ISIN]],Corp_value!$B:$B,0),MATCH(U$2,Corp_value!$1:$1,0))="--","",INDEX(Corp_value!$A$1:$EC$2998,MATCH(tbl_dmi_isin[[#This Row],[ISIN]],Corp_value!$B:$B,0),MATCH(U$2,Corp_value!$1:$1,0))))</f>
        <v/>
      </c>
      <c r="V124" s="133" t="str">
        <f>IF(tbl_dmi_isin[[#This Row],[Index]]&gt;$A$2,"",INDEX(美元债一级!$A$2:$BO$32,tbl_dmi_isin[[#This Row],[Index]]+1,MATCH(V$2,美元债一级!$2:$2,0)))</f>
        <v/>
      </c>
      <c r="W124" s="139" t="str">
        <f>IF(tbl_dmi_isin[[#This Row],[Index]]&gt;$A$2,"",INDEX(Corp_value!$A$1:$EC$2998,MATCH(tbl_dmi_isin[[#This Row],[ISIN]],Corp_value!$B:$B,0),MATCH(W$2,Corp_value!$1:$1,0)))</f>
        <v/>
      </c>
      <c r="X124" s="139" t="str">
        <f>IF(tbl_dmi_isin[[#This Row],[Index]]&gt;$A$2,"",INDEX(Corp_value!$A$1:$EC$2998,MATCH(tbl_dmi_isin[[#This Row],[ISIN]],Corp_value!$B:$B,0),MATCH(X$2,Corp_value!$1:$1,0)))</f>
        <v/>
      </c>
      <c r="Y124" s="142" t="str">
        <f>IF(tbl_dmi_isin[[#This Row],[Index]]&gt;$A$2,"",INDEX(Corp_value!$A$1:$EC$2998,MATCH(tbl_dmi_isin[[#This Row],[ISIN]],Corp_value!$B:$B,0),MATCH(Y$2,Corp_value!$1:$1,0)))</f>
        <v/>
      </c>
      <c r="Z124" s="142" t="str">
        <f>IF(tbl_dmi_isin[[#This Row],[Index]]&gt;$A$2,"",INDEX(Corp_value!$A$1:$EC$2998,MATCH(tbl_dmi_isin[[#This Row],[ISIN]],Corp_value!$B:$B,0),MATCH(Z$2,Corp_value!$1:$1,0)))</f>
        <v/>
      </c>
    </row>
    <row r="125" spans="1:26">
      <c r="A125" s="10">
        <v>122</v>
      </c>
      <c r="B125" s="78" t="str">
        <f>IF(tbl_dmi_isin[[#This Row],[Index]]&gt;$A$2,"",TEXT(INDEX(美元债一级!$A$2:$BO$32,tbl_dmi_isin[[#This Row],[Index]]+1,MATCH(B$2,美元债一级!$2:$2,0)),"yyyy/mm/dd"))</f>
        <v/>
      </c>
      <c r="C125" s="10" t="str">
        <f>IF(tbl_dmi_isin[[#This Row],[Index]]&gt;$A$2,"",INDEX(美元债一级!$A$2:$BO$32,tbl_dmi_isin[[#This Row],[Index]]+1,MATCH(C$2,美元债一级!$2:$2,0)))</f>
        <v/>
      </c>
      <c r="D125" s="10" t="str">
        <f>IF(tbl_dmi_isin[[#This Row],[Index]]&gt;$A$2,"",INDEX(美元债一级!$A$2:$BO$32,tbl_dmi_isin[[#This Row],[Index]]+1,MATCH(D$2,美元债一级!$2:$2,0)))</f>
        <v/>
      </c>
      <c r="E125" s="10" t="str">
        <f>TEXT(tbl_dmi_isin[[#This Row],[定价日]],"YYMMDD")&amp;tbl_dmi_isin[[#This Row],[ISIN]]</f>
        <v/>
      </c>
      <c r="F125" s="106"/>
      <c r="G125" s="19" t="str">
        <f>IF(tbl_dmi_isin[[#This Row],[Index]]&gt;$A$2,"",INDEX(Corp_value!$A$1:$EC$2998,MATCH(tbl_dmi_isin[[#This Row],[ISIN]],Corp_value!$B:$B,0),MATCH(G$2,Corp_value!$1:$1,0)))</f>
        <v/>
      </c>
      <c r="H125" s="20" t="str">
        <f>IF(tbl_dmi_isin[[#This Row],[Index]]&gt;$A$2,"",INDEX(Corp_value!$A$1:$EC$2998,MATCH(tbl_dmi_isin[[#This Row],[ISIN]],Corp_value!$B:$B,0),MATCH(H$2,Corp_value!$1:$1,0)))</f>
        <v/>
      </c>
      <c r="I125" s="20" t="str">
        <f>IF(tbl_dmi_isin[[#This Row],[Index]]&gt;$A$2,"",IF(INDEX(Corp_value!$A$1:$EC$2998,MATCH(tbl_dmi_isin[[#This Row],[ISIN]],Corp_value!$B:$B,0),MATCH(I$2,Corp_value!$1:$1,0))="--","",INDEX(Corp_value!$A$1:$EC$2998,MATCH(tbl_dmi_isin[[#This Row],[ISIN]],Corp_value!$B:$B,0),MATCH(I$2,Corp_value!$1:$1,0))))</f>
        <v/>
      </c>
      <c r="J125" s="19" t="str">
        <f>IF(tbl_dmi_isin[[#This Row],[Index]]&gt;$A$2,"",INDEX(Corp_value!$A$1:$EC$2998,MATCH(tbl_dmi_isin[[#This Row],[ISIN]],Corp_value!$B:$B,0),MATCH(J$2,Corp_value!$1:$1,0)))</f>
        <v/>
      </c>
      <c r="K125" s="19" t="str">
        <f>IF(tbl_dmi_isin[[#This Row],[Index]]&gt;$A$2,"",INDEX(Corp_value!$A$1:$EC$2998,MATCH(tbl_dmi_isin[[#This Row],[ISIN]],Corp_value!$B:$B,0),MATCH(K$2,Corp_value!$1:$1,0)))</f>
        <v/>
      </c>
      <c r="L125" s="19" t="str">
        <f>IF(tbl_dmi_isin[[#This Row],[Index]]&gt;$A$2,"",IF(INDEX(Corp_value!$A$1:$EC$2998,MATCH(tbl_dmi_isin[[#This Row],[ISIN]],Corp_value!$B:$B,0),MATCH(L$2,Corp_value!$1:$1,0))="--","",INDEX(Corp_value!$A$1:$EC$2998,MATCH(tbl_dmi_isin[[#This Row],[ISIN]],Corp_value!$B:$B,0),MATCH(L$2,Corp_value!$1:$1,0))))</f>
        <v/>
      </c>
      <c r="M125" s="122" t="str">
        <f>IF(tbl_dmi_isin[[#This Row],[Index]]&gt;$A$2,"",INDEX(Corp_value!$A$1:$EC$2998,MATCH(tbl_dmi_isin[[#This Row],[ISIN]],Corp_value!$B:$B,0),MATCH(M$2,Corp_value!$1:$1,0)))</f>
        <v/>
      </c>
      <c r="N125" s="122" t="str">
        <f>IF(tbl_dmi_isin[[#This Row],[Index]]&gt;$A$2,"",IF(INDEX(Corp_value!$A$1:$EC$2998,MATCH(tbl_dmi_isin[[#This Row],[ISIN]],Corp_value!$B:$B,0),MATCH(N$2,Corp_value!$1:$1,0))="--","",INDEX(Corp_value!$A$1:$EC$2998,MATCH(tbl_dmi_isin[[#This Row],[ISIN]],Corp_value!$B:$B,0),MATCH(N$2,Corp_value!$1:$1,0))))</f>
        <v/>
      </c>
      <c r="O125" s="122" t="str">
        <f>IF(tbl_dmi_isin[[#This Row],[Index]]&gt;$A$2,"",INDEX(Corp_value!$A$1:$EC$2998,MATCH(tbl_dmi_isin[[#This Row],[ISIN]],Corp_value!$B:$B,0),MATCH(O$2,Corp_value!$1:$1,0)))</f>
        <v/>
      </c>
      <c r="P125" s="136" t="str">
        <f>IF(tbl_dmi_isin[[#This Row],[Index]]&gt;$A$2,"",TEXT(INDEX(Corp_value!$A$1:$EC$2998,MATCH(tbl_dmi_isin[[#This Row],[ISIN]],Corp_value!$B:$B,0),MATCH(P$2,Corp_value!$1:$1,0)),"yyyy/mm/dd"))</f>
        <v/>
      </c>
      <c r="Q125" s="136" t="str">
        <f>IF(tbl_dmi_isin[[#This Row],[Index]]&gt;$A$2,"",INDEX(美元债一级!$A$2:$BO$32,tbl_dmi_isin[[#This Row],[Index]]+1,MATCH(Q$2,美元债一级!$2:$2,0)))</f>
        <v/>
      </c>
      <c r="R125" s="136" t="str">
        <f>IF(tbl_dmi_isin[[#This Row],[Index]]&gt;$A$2,"",IF(TEXT(INDEX(Corp_value!$A$1:$EC$2998,MATCH(tbl_dmi_isin[[#This Row],[ISIN]],Corp_value!$B:$B,0),MATCH(R$2,Corp_value!$1:$1,0)),"yyyy/mm/dd")="--","",TEXT(INDEX(Corp_value!$A$1:$EC$2998,MATCH(tbl_dmi_isin[[#This Row],[ISIN]],Corp_value!$B:$B,0),MATCH(R$2,Corp_value!$1:$1,0)),"yyyy/mm/dd")))</f>
        <v/>
      </c>
      <c r="S125" s="122" t="str">
        <f>IF(tbl_dmi_isin[[#This Row],[Index]]&gt;$A$2,"",INDEX(Corp_value!$A$1:$EC$2998,MATCH(tbl_dmi_isin[[#This Row],[ISIN]],Corp_value!$B:$B,0),MATCH(S$2,Corp_value!$1:$1,0)))</f>
        <v/>
      </c>
      <c r="T125" s="122" t="str">
        <f>IF(tbl_dmi_isin[[#This Row],[Index]]&gt;$A$2,"",INDEX(美元债一级!$A$2:$BO$32,tbl_dmi_isin[[#This Row],[Index]]+1,MATCH(T$2,美元债一级!$2:$2,0)))</f>
        <v/>
      </c>
      <c r="U125" s="122" t="str">
        <f>IF(tbl_dmi_isin[[#This Row],[Index]]&gt;$A$2,"",IF(INDEX(Corp_value!$A$1:$EC$2998,MATCH(tbl_dmi_isin[[#This Row],[ISIN]],Corp_value!$B:$B,0),MATCH(U$2,Corp_value!$1:$1,0))="--","",INDEX(Corp_value!$A$1:$EC$2998,MATCH(tbl_dmi_isin[[#This Row],[ISIN]],Corp_value!$B:$B,0),MATCH(U$2,Corp_value!$1:$1,0))))</f>
        <v/>
      </c>
      <c r="V125" s="134" t="str">
        <f>IF(tbl_dmi_isin[[#This Row],[Index]]&gt;$A$2,"",INDEX(美元债一级!$A$2:$BO$32,tbl_dmi_isin[[#This Row],[Index]]+1,MATCH(V$2,美元债一级!$2:$2,0)))</f>
        <v/>
      </c>
      <c r="W125" s="139" t="str">
        <f>IF(tbl_dmi_isin[[#This Row],[Index]]&gt;$A$2,"",INDEX(Corp_value!$A$1:$EC$2998,MATCH(tbl_dmi_isin[[#This Row],[ISIN]],Corp_value!$B:$B,0),MATCH(W$2,Corp_value!$1:$1,0)))</f>
        <v/>
      </c>
      <c r="X125" s="139" t="str">
        <f>IF(tbl_dmi_isin[[#This Row],[Index]]&gt;$A$2,"",INDEX(Corp_value!$A$1:$EC$2998,MATCH(tbl_dmi_isin[[#This Row],[ISIN]],Corp_value!$B:$B,0),MATCH(X$2,Corp_value!$1:$1,0)))</f>
        <v/>
      </c>
      <c r="Y125" s="142" t="str">
        <f>IF(tbl_dmi_isin[[#This Row],[Index]]&gt;$A$2,"",INDEX(Corp_value!$A$1:$EC$2998,MATCH(tbl_dmi_isin[[#This Row],[ISIN]],Corp_value!$B:$B,0),MATCH(Y$2,Corp_value!$1:$1,0)))</f>
        <v/>
      </c>
      <c r="Z125" s="142" t="str">
        <f>IF(tbl_dmi_isin[[#This Row],[Index]]&gt;$A$2,"",INDEX(Corp_value!$A$1:$EC$2998,MATCH(tbl_dmi_isin[[#This Row],[ISIN]],Corp_value!$B:$B,0),MATCH(Z$2,Corp_value!$1:$1,0)))</f>
        <v/>
      </c>
    </row>
    <row r="126" spans="1:26">
      <c r="A126" s="10">
        <v>123</v>
      </c>
      <c r="B126" s="78" t="str">
        <f>IF(tbl_dmi_isin[[#This Row],[Index]]&gt;$A$2,"",TEXT(INDEX(美元债一级!$A$2:$BO$32,tbl_dmi_isin[[#This Row],[Index]]+1,MATCH(B$2,美元债一级!$2:$2,0)),"yyyy/mm/dd"))</f>
        <v/>
      </c>
      <c r="C126" s="10" t="str">
        <f>IF(tbl_dmi_isin[[#This Row],[Index]]&gt;$A$2,"",INDEX(美元债一级!$A$2:$BO$32,tbl_dmi_isin[[#This Row],[Index]]+1,MATCH(C$2,美元债一级!$2:$2,0)))</f>
        <v/>
      </c>
      <c r="D126" s="10" t="str">
        <f>IF(tbl_dmi_isin[[#This Row],[Index]]&gt;$A$2,"",INDEX(美元债一级!$A$2:$BO$32,tbl_dmi_isin[[#This Row],[Index]]+1,MATCH(D$2,美元债一级!$2:$2,0)))</f>
        <v/>
      </c>
      <c r="E126" s="10" t="str">
        <f>TEXT(tbl_dmi_isin[[#This Row],[定价日]],"YYMMDD")&amp;tbl_dmi_isin[[#This Row],[ISIN]]</f>
        <v/>
      </c>
      <c r="F126" s="106"/>
      <c r="G126" s="19" t="str">
        <f>IF(tbl_dmi_isin[[#This Row],[Index]]&gt;$A$2,"",INDEX(Corp_value!$A$1:$EC$2998,MATCH(tbl_dmi_isin[[#This Row],[ISIN]],Corp_value!$B:$B,0),MATCH(G$2,Corp_value!$1:$1,0)))</f>
        <v/>
      </c>
      <c r="H126" s="20" t="str">
        <f>IF(tbl_dmi_isin[[#This Row],[Index]]&gt;$A$2,"",INDEX(Corp_value!$A$1:$EC$2998,MATCH(tbl_dmi_isin[[#This Row],[ISIN]],Corp_value!$B:$B,0),MATCH(H$2,Corp_value!$1:$1,0)))</f>
        <v/>
      </c>
      <c r="I126" s="20" t="str">
        <f>IF(tbl_dmi_isin[[#This Row],[Index]]&gt;$A$2,"",IF(INDEX(Corp_value!$A$1:$EC$2998,MATCH(tbl_dmi_isin[[#This Row],[ISIN]],Corp_value!$B:$B,0),MATCH(I$2,Corp_value!$1:$1,0))="--","",INDEX(Corp_value!$A$1:$EC$2998,MATCH(tbl_dmi_isin[[#This Row],[ISIN]],Corp_value!$B:$B,0),MATCH(I$2,Corp_value!$1:$1,0))))</f>
        <v/>
      </c>
      <c r="J126" s="19" t="str">
        <f>IF(tbl_dmi_isin[[#This Row],[Index]]&gt;$A$2,"",INDEX(Corp_value!$A$1:$EC$2998,MATCH(tbl_dmi_isin[[#This Row],[ISIN]],Corp_value!$B:$B,0),MATCH(J$2,Corp_value!$1:$1,0)))</f>
        <v/>
      </c>
      <c r="K126" s="19" t="str">
        <f>IF(tbl_dmi_isin[[#This Row],[Index]]&gt;$A$2,"",INDEX(Corp_value!$A$1:$EC$2998,MATCH(tbl_dmi_isin[[#This Row],[ISIN]],Corp_value!$B:$B,0),MATCH(K$2,Corp_value!$1:$1,0)))</f>
        <v/>
      </c>
      <c r="L126" s="19" t="str">
        <f>IF(tbl_dmi_isin[[#This Row],[Index]]&gt;$A$2,"",IF(INDEX(Corp_value!$A$1:$EC$2998,MATCH(tbl_dmi_isin[[#This Row],[ISIN]],Corp_value!$B:$B,0),MATCH(L$2,Corp_value!$1:$1,0))="--","",INDEX(Corp_value!$A$1:$EC$2998,MATCH(tbl_dmi_isin[[#This Row],[ISIN]],Corp_value!$B:$B,0),MATCH(L$2,Corp_value!$1:$1,0))))</f>
        <v/>
      </c>
      <c r="M126" s="122" t="str">
        <f>IF(tbl_dmi_isin[[#This Row],[Index]]&gt;$A$2,"",INDEX(Corp_value!$A$1:$EC$2998,MATCH(tbl_dmi_isin[[#This Row],[ISIN]],Corp_value!$B:$B,0),MATCH(M$2,Corp_value!$1:$1,0)))</f>
        <v/>
      </c>
      <c r="N126" s="122" t="str">
        <f>IF(tbl_dmi_isin[[#This Row],[Index]]&gt;$A$2,"",IF(INDEX(Corp_value!$A$1:$EC$2998,MATCH(tbl_dmi_isin[[#This Row],[ISIN]],Corp_value!$B:$B,0),MATCH(N$2,Corp_value!$1:$1,0))="--","",INDEX(Corp_value!$A$1:$EC$2998,MATCH(tbl_dmi_isin[[#This Row],[ISIN]],Corp_value!$B:$B,0),MATCH(N$2,Corp_value!$1:$1,0))))</f>
        <v/>
      </c>
      <c r="O126" s="122" t="str">
        <f>IF(tbl_dmi_isin[[#This Row],[Index]]&gt;$A$2,"",INDEX(Corp_value!$A$1:$EC$2998,MATCH(tbl_dmi_isin[[#This Row],[ISIN]],Corp_value!$B:$B,0),MATCH(O$2,Corp_value!$1:$1,0)))</f>
        <v/>
      </c>
      <c r="P126" s="136" t="str">
        <f>IF(tbl_dmi_isin[[#This Row],[Index]]&gt;$A$2,"",TEXT(INDEX(Corp_value!$A$1:$EC$2998,MATCH(tbl_dmi_isin[[#This Row],[ISIN]],Corp_value!$B:$B,0),MATCH(P$2,Corp_value!$1:$1,0)),"yyyy/mm/dd"))</f>
        <v/>
      </c>
      <c r="Q126" s="136" t="str">
        <f>IF(tbl_dmi_isin[[#This Row],[Index]]&gt;$A$2,"",INDEX(美元债一级!$A$2:$BO$32,tbl_dmi_isin[[#This Row],[Index]]+1,MATCH(Q$2,美元债一级!$2:$2,0)))</f>
        <v/>
      </c>
      <c r="R126" s="136" t="str">
        <f>IF(tbl_dmi_isin[[#This Row],[Index]]&gt;$A$2,"",IF(TEXT(INDEX(Corp_value!$A$1:$EC$2998,MATCH(tbl_dmi_isin[[#This Row],[ISIN]],Corp_value!$B:$B,0),MATCH(R$2,Corp_value!$1:$1,0)),"yyyy/mm/dd")="--","",TEXT(INDEX(Corp_value!$A$1:$EC$2998,MATCH(tbl_dmi_isin[[#This Row],[ISIN]],Corp_value!$B:$B,0),MATCH(R$2,Corp_value!$1:$1,0)),"yyyy/mm/dd")))</f>
        <v/>
      </c>
      <c r="S126" s="122" t="str">
        <f>IF(tbl_dmi_isin[[#This Row],[Index]]&gt;$A$2,"",INDEX(Corp_value!$A$1:$EC$2998,MATCH(tbl_dmi_isin[[#This Row],[ISIN]],Corp_value!$B:$B,0),MATCH(S$2,Corp_value!$1:$1,0)))</f>
        <v/>
      </c>
      <c r="T126" s="122" t="str">
        <f>IF(tbl_dmi_isin[[#This Row],[Index]]&gt;$A$2,"",INDEX(美元债一级!$A$2:$BO$32,tbl_dmi_isin[[#This Row],[Index]]+1,MATCH(T$2,美元债一级!$2:$2,0)))</f>
        <v/>
      </c>
      <c r="U126" s="122" t="str">
        <f>IF(tbl_dmi_isin[[#This Row],[Index]]&gt;$A$2,"",IF(INDEX(Corp_value!$A$1:$EC$2998,MATCH(tbl_dmi_isin[[#This Row],[ISIN]],Corp_value!$B:$B,0),MATCH(U$2,Corp_value!$1:$1,0))="--","",INDEX(Corp_value!$A$1:$EC$2998,MATCH(tbl_dmi_isin[[#This Row],[ISIN]],Corp_value!$B:$B,0),MATCH(U$2,Corp_value!$1:$1,0))))</f>
        <v/>
      </c>
      <c r="V126" s="134" t="str">
        <f>IF(tbl_dmi_isin[[#This Row],[Index]]&gt;$A$2,"",INDEX(美元债一级!$A$2:$BO$32,tbl_dmi_isin[[#This Row],[Index]]+1,MATCH(V$2,美元债一级!$2:$2,0)))</f>
        <v/>
      </c>
      <c r="W126" s="139" t="str">
        <f>IF(tbl_dmi_isin[[#This Row],[Index]]&gt;$A$2,"",INDEX(Corp_value!$A$1:$EC$2998,MATCH(tbl_dmi_isin[[#This Row],[ISIN]],Corp_value!$B:$B,0),MATCH(W$2,Corp_value!$1:$1,0)))</f>
        <v/>
      </c>
      <c r="X126" s="139" t="str">
        <f>IF(tbl_dmi_isin[[#This Row],[Index]]&gt;$A$2,"",INDEX(Corp_value!$A$1:$EC$2998,MATCH(tbl_dmi_isin[[#This Row],[ISIN]],Corp_value!$B:$B,0),MATCH(X$2,Corp_value!$1:$1,0)))</f>
        <v/>
      </c>
      <c r="Y126" s="142" t="str">
        <f>IF(tbl_dmi_isin[[#This Row],[Index]]&gt;$A$2,"",INDEX(Corp_value!$A$1:$EC$2998,MATCH(tbl_dmi_isin[[#This Row],[ISIN]],Corp_value!$B:$B,0),MATCH(Y$2,Corp_value!$1:$1,0)))</f>
        <v/>
      </c>
      <c r="Z126" s="142" t="str">
        <f>IF(tbl_dmi_isin[[#This Row],[Index]]&gt;$A$2,"",INDEX(Corp_value!$A$1:$EC$2998,MATCH(tbl_dmi_isin[[#This Row],[ISIN]],Corp_value!$B:$B,0),MATCH(Z$2,Corp_value!$1:$1,0)))</f>
        <v/>
      </c>
    </row>
    <row r="127" spans="1:26">
      <c r="A127" s="10">
        <v>124</v>
      </c>
      <c r="B127" s="78" t="str">
        <f>IF(tbl_dmi_isin[[#This Row],[Index]]&gt;$A$2,"",TEXT(INDEX(美元债一级!$A$2:$BO$32,tbl_dmi_isin[[#This Row],[Index]]+1,MATCH(B$2,美元债一级!$2:$2,0)),"yyyy/mm/dd"))</f>
        <v/>
      </c>
      <c r="C127" s="10" t="str">
        <f>IF(tbl_dmi_isin[[#This Row],[Index]]&gt;$A$2,"",INDEX(美元债一级!$A$2:$BO$32,tbl_dmi_isin[[#This Row],[Index]]+1,MATCH(C$2,美元债一级!$2:$2,0)))</f>
        <v/>
      </c>
      <c r="D127" s="10" t="str">
        <f>IF(tbl_dmi_isin[[#This Row],[Index]]&gt;$A$2,"",INDEX(美元债一级!$A$2:$BO$32,tbl_dmi_isin[[#This Row],[Index]]+1,MATCH(D$2,美元债一级!$2:$2,0)))</f>
        <v/>
      </c>
      <c r="E127" s="10" t="str">
        <f>TEXT(tbl_dmi_isin[[#This Row],[定价日]],"YYMMDD")&amp;tbl_dmi_isin[[#This Row],[ISIN]]</f>
        <v/>
      </c>
      <c r="F127" s="106"/>
      <c r="G127" s="19" t="str">
        <f>IF(tbl_dmi_isin[[#This Row],[Index]]&gt;$A$2,"",INDEX(Corp_value!$A$1:$EC$2998,MATCH(tbl_dmi_isin[[#This Row],[ISIN]],Corp_value!$B:$B,0),MATCH(G$2,Corp_value!$1:$1,0)))</f>
        <v/>
      </c>
      <c r="H127" s="20" t="str">
        <f>IF(tbl_dmi_isin[[#This Row],[Index]]&gt;$A$2,"",INDEX(Corp_value!$A$1:$EC$2998,MATCH(tbl_dmi_isin[[#This Row],[ISIN]],Corp_value!$B:$B,0),MATCH(H$2,Corp_value!$1:$1,0)))</f>
        <v/>
      </c>
      <c r="I127" s="20" t="str">
        <f>IF(tbl_dmi_isin[[#This Row],[Index]]&gt;$A$2,"",IF(INDEX(Corp_value!$A$1:$EC$2998,MATCH(tbl_dmi_isin[[#This Row],[ISIN]],Corp_value!$B:$B,0),MATCH(I$2,Corp_value!$1:$1,0))="--","",INDEX(Corp_value!$A$1:$EC$2998,MATCH(tbl_dmi_isin[[#This Row],[ISIN]],Corp_value!$B:$B,0),MATCH(I$2,Corp_value!$1:$1,0))))</f>
        <v/>
      </c>
      <c r="J127" s="19" t="str">
        <f>IF(tbl_dmi_isin[[#This Row],[Index]]&gt;$A$2,"",INDEX(Corp_value!$A$1:$EC$2998,MATCH(tbl_dmi_isin[[#This Row],[ISIN]],Corp_value!$B:$B,0),MATCH(J$2,Corp_value!$1:$1,0)))</f>
        <v/>
      </c>
      <c r="K127" s="19" t="str">
        <f>IF(tbl_dmi_isin[[#This Row],[Index]]&gt;$A$2,"",INDEX(Corp_value!$A$1:$EC$2998,MATCH(tbl_dmi_isin[[#This Row],[ISIN]],Corp_value!$B:$B,0),MATCH(K$2,Corp_value!$1:$1,0)))</f>
        <v/>
      </c>
      <c r="L127" s="19" t="str">
        <f>IF(tbl_dmi_isin[[#This Row],[Index]]&gt;$A$2,"",IF(INDEX(Corp_value!$A$1:$EC$2998,MATCH(tbl_dmi_isin[[#This Row],[ISIN]],Corp_value!$B:$B,0),MATCH(L$2,Corp_value!$1:$1,0))="--","",INDEX(Corp_value!$A$1:$EC$2998,MATCH(tbl_dmi_isin[[#This Row],[ISIN]],Corp_value!$B:$B,0),MATCH(L$2,Corp_value!$1:$1,0))))</f>
        <v/>
      </c>
      <c r="M127" s="122" t="str">
        <f>IF(tbl_dmi_isin[[#This Row],[Index]]&gt;$A$2,"",INDEX(Corp_value!$A$1:$EC$2998,MATCH(tbl_dmi_isin[[#This Row],[ISIN]],Corp_value!$B:$B,0),MATCH(M$2,Corp_value!$1:$1,0)))</f>
        <v/>
      </c>
      <c r="N127" s="122" t="str">
        <f>IF(tbl_dmi_isin[[#This Row],[Index]]&gt;$A$2,"",IF(INDEX(Corp_value!$A$1:$EC$2998,MATCH(tbl_dmi_isin[[#This Row],[ISIN]],Corp_value!$B:$B,0),MATCH(N$2,Corp_value!$1:$1,0))="--","",INDEX(Corp_value!$A$1:$EC$2998,MATCH(tbl_dmi_isin[[#This Row],[ISIN]],Corp_value!$B:$B,0),MATCH(N$2,Corp_value!$1:$1,0))))</f>
        <v/>
      </c>
      <c r="O127" s="122" t="str">
        <f>IF(tbl_dmi_isin[[#This Row],[Index]]&gt;$A$2,"",INDEX(Corp_value!$A$1:$EC$2998,MATCH(tbl_dmi_isin[[#This Row],[ISIN]],Corp_value!$B:$B,0),MATCH(O$2,Corp_value!$1:$1,0)))</f>
        <v/>
      </c>
      <c r="P127" s="136" t="str">
        <f>IF(tbl_dmi_isin[[#This Row],[Index]]&gt;$A$2,"",TEXT(INDEX(Corp_value!$A$1:$EC$2998,MATCH(tbl_dmi_isin[[#This Row],[ISIN]],Corp_value!$B:$B,0),MATCH(P$2,Corp_value!$1:$1,0)),"yyyy/mm/dd"))</f>
        <v/>
      </c>
      <c r="Q127" s="136" t="str">
        <f>IF(tbl_dmi_isin[[#This Row],[Index]]&gt;$A$2,"",INDEX(美元债一级!$A$2:$BO$32,tbl_dmi_isin[[#This Row],[Index]]+1,MATCH(Q$2,美元债一级!$2:$2,0)))</f>
        <v/>
      </c>
      <c r="R127" s="136" t="str">
        <f>IF(tbl_dmi_isin[[#This Row],[Index]]&gt;$A$2,"",IF(TEXT(INDEX(Corp_value!$A$1:$EC$2998,MATCH(tbl_dmi_isin[[#This Row],[ISIN]],Corp_value!$B:$B,0),MATCH(R$2,Corp_value!$1:$1,0)),"yyyy/mm/dd")="--","",TEXT(INDEX(Corp_value!$A$1:$EC$2998,MATCH(tbl_dmi_isin[[#This Row],[ISIN]],Corp_value!$B:$B,0),MATCH(R$2,Corp_value!$1:$1,0)),"yyyy/mm/dd")))</f>
        <v/>
      </c>
      <c r="S127" s="122" t="str">
        <f>IF(tbl_dmi_isin[[#This Row],[Index]]&gt;$A$2,"",INDEX(Corp_value!$A$1:$EC$2998,MATCH(tbl_dmi_isin[[#This Row],[ISIN]],Corp_value!$B:$B,0),MATCH(S$2,Corp_value!$1:$1,0)))</f>
        <v/>
      </c>
      <c r="T127" s="122" t="str">
        <f>IF(tbl_dmi_isin[[#This Row],[Index]]&gt;$A$2,"",INDEX(美元债一级!$A$2:$BO$32,tbl_dmi_isin[[#This Row],[Index]]+1,MATCH(T$2,美元债一级!$2:$2,0)))</f>
        <v/>
      </c>
      <c r="U127" s="122" t="str">
        <f>IF(tbl_dmi_isin[[#This Row],[Index]]&gt;$A$2,"",IF(INDEX(Corp_value!$A$1:$EC$2998,MATCH(tbl_dmi_isin[[#This Row],[ISIN]],Corp_value!$B:$B,0),MATCH(U$2,Corp_value!$1:$1,0))="--","",INDEX(Corp_value!$A$1:$EC$2998,MATCH(tbl_dmi_isin[[#This Row],[ISIN]],Corp_value!$B:$B,0),MATCH(U$2,Corp_value!$1:$1,0))))</f>
        <v/>
      </c>
      <c r="V127" s="134" t="str">
        <f>IF(tbl_dmi_isin[[#This Row],[Index]]&gt;$A$2,"",INDEX(美元债一级!$A$2:$BO$32,tbl_dmi_isin[[#This Row],[Index]]+1,MATCH(V$2,美元债一级!$2:$2,0)))</f>
        <v/>
      </c>
      <c r="W127" s="139" t="str">
        <f>IF(tbl_dmi_isin[[#This Row],[Index]]&gt;$A$2,"",INDEX(Corp_value!$A$1:$EC$2998,MATCH(tbl_dmi_isin[[#This Row],[ISIN]],Corp_value!$B:$B,0),MATCH(W$2,Corp_value!$1:$1,0)))</f>
        <v/>
      </c>
      <c r="X127" s="139" t="str">
        <f>IF(tbl_dmi_isin[[#This Row],[Index]]&gt;$A$2,"",INDEX(Corp_value!$A$1:$EC$2998,MATCH(tbl_dmi_isin[[#This Row],[ISIN]],Corp_value!$B:$B,0),MATCH(X$2,Corp_value!$1:$1,0)))</f>
        <v/>
      </c>
      <c r="Y127" s="142" t="str">
        <f>IF(tbl_dmi_isin[[#This Row],[Index]]&gt;$A$2,"",INDEX(Corp_value!$A$1:$EC$2998,MATCH(tbl_dmi_isin[[#This Row],[ISIN]],Corp_value!$B:$B,0),MATCH(Y$2,Corp_value!$1:$1,0)))</f>
        <v/>
      </c>
      <c r="Z127" s="142" t="str">
        <f>IF(tbl_dmi_isin[[#This Row],[Index]]&gt;$A$2,"",INDEX(Corp_value!$A$1:$EC$2998,MATCH(tbl_dmi_isin[[#This Row],[ISIN]],Corp_value!$B:$B,0),MATCH(Z$2,Corp_value!$1:$1,0)))</f>
        <v/>
      </c>
    </row>
    <row r="128" spans="1:26">
      <c r="A128" s="10">
        <v>125</v>
      </c>
      <c r="B128" s="78" t="str">
        <f>IF(tbl_dmi_isin[[#This Row],[Index]]&gt;$A$2,"",TEXT(INDEX(美元债一级!$A$2:$BO$32,tbl_dmi_isin[[#This Row],[Index]]+1,MATCH(B$2,美元债一级!$2:$2,0)),"yyyy/mm/dd"))</f>
        <v/>
      </c>
      <c r="C128" s="10" t="str">
        <f>IF(tbl_dmi_isin[[#This Row],[Index]]&gt;$A$2,"",INDEX(美元债一级!$A$2:$BO$32,tbl_dmi_isin[[#This Row],[Index]]+1,MATCH(C$2,美元债一级!$2:$2,0)))</f>
        <v/>
      </c>
      <c r="D128" s="10" t="str">
        <f>IF(tbl_dmi_isin[[#This Row],[Index]]&gt;$A$2,"",INDEX(美元债一级!$A$2:$BO$32,tbl_dmi_isin[[#This Row],[Index]]+1,MATCH(D$2,美元债一级!$2:$2,0)))</f>
        <v/>
      </c>
      <c r="E128" s="10" t="str">
        <f>TEXT(tbl_dmi_isin[[#This Row],[定价日]],"YYMMDD")&amp;tbl_dmi_isin[[#This Row],[ISIN]]</f>
        <v/>
      </c>
      <c r="F128" s="106"/>
      <c r="G128" s="19" t="str">
        <f>IF(tbl_dmi_isin[[#This Row],[Index]]&gt;$A$2,"",INDEX(Corp_value!$A$1:$EC$2998,MATCH(tbl_dmi_isin[[#This Row],[ISIN]],Corp_value!$B:$B,0),MATCH(G$2,Corp_value!$1:$1,0)))</f>
        <v/>
      </c>
      <c r="H128" s="20" t="str">
        <f>IF(tbl_dmi_isin[[#This Row],[Index]]&gt;$A$2,"",INDEX(Corp_value!$A$1:$EC$2998,MATCH(tbl_dmi_isin[[#This Row],[ISIN]],Corp_value!$B:$B,0),MATCH(H$2,Corp_value!$1:$1,0)))</f>
        <v/>
      </c>
      <c r="I128" s="20" t="str">
        <f>IF(tbl_dmi_isin[[#This Row],[Index]]&gt;$A$2,"",IF(INDEX(Corp_value!$A$1:$EC$2998,MATCH(tbl_dmi_isin[[#This Row],[ISIN]],Corp_value!$B:$B,0),MATCH(I$2,Corp_value!$1:$1,0))="--","",INDEX(Corp_value!$A$1:$EC$2998,MATCH(tbl_dmi_isin[[#This Row],[ISIN]],Corp_value!$B:$B,0),MATCH(I$2,Corp_value!$1:$1,0))))</f>
        <v/>
      </c>
      <c r="J128" s="19" t="str">
        <f>IF(tbl_dmi_isin[[#This Row],[Index]]&gt;$A$2,"",INDEX(Corp_value!$A$1:$EC$2998,MATCH(tbl_dmi_isin[[#This Row],[ISIN]],Corp_value!$B:$B,0),MATCH(J$2,Corp_value!$1:$1,0)))</f>
        <v/>
      </c>
      <c r="K128" s="19" t="str">
        <f>IF(tbl_dmi_isin[[#This Row],[Index]]&gt;$A$2,"",INDEX(Corp_value!$A$1:$EC$2998,MATCH(tbl_dmi_isin[[#This Row],[ISIN]],Corp_value!$B:$B,0),MATCH(K$2,Corp_value!$1:$1,0)))</f>
        <v/>
      </c>
      <c r="L128" s="19" t="str">
        <f>IF(tbl_dmi_isin[[#This Row],[Index]]&gt;$A$2,"",IF(INDEX(Corp_value!$A$1:$EC$2998,MATCH(tbl_dmi_isin[[#This Row],[ISIN]],Corp_value!$B:$B,0),MATCH(L$2,Corp_value!$1:$1,0))="--","",INDEX(Corp_value!$A$1:$EC$2998,MATCH(tbl_dmi_isin[[#This Row],[ISIN]],Corp_value!$B:$B,0),MATCH(L$2,Corp_value!$1:$1,0))))</f>
        <v/>
      </c>
      <c r="M128" s="122" t="str">
        <f>IF(tbl_dmi_isin[[#This Row],[Index]]&gt;$A$2,"",INDEX(Corp_value!$A$1:$EC$2998,MATCH(tbl_dmi_isin[[#This Row],[ISIN]],Corp_value!$B:$B,0),MATCH(M$2,Corp_value!$1:$1,0)))</f>
        <v/>
      </c>
      <c r="N128" s="122" t="str">
        <f>IF(tbl_dmi_isin[[#This Row],[Index]]&gt;$A$2,"",IF(INDEX(Corp_value!$A$1:$EC$2998,MATCH(tbl_dmi_isin[[#This Row],[ISIN]],Corp_value!$B:$B,0),MATCH(N$2,Corp_value!$1:$1,0))="--","",INDEX(Corp_value!$A$1:$EC$2998,MATCH(tbl_dmi_isin[[#This Row],[ISIN]],Corp_value!$B:$B,0),MATCH(N$2,Corp_value!$1:$1,0))))</f>
        <v/>
      </c>
      <c r="O128" s="122" t="str">
        <f>IF(tbl_dmi_isin[[#This Row],[Index]]&gt;$A$2,"",INDEX(Corp_value!$A$1:$EC$2998,MATCH(tbl_dmi_isin[[#This Row],[ISIN]],Corp_value!$B:$B,0),MATCH(O$2,Corp_value!$1:$1,0)))</f>
        <v/>
      </c>
      <c r="P128" s="136" t="str">
        <f>IF(tbl_dmi_isin[[#This Row],[Index]]&gt;$A$2,"",TEXT(INDEX(Corp_value!$A$1:$EC$2998,MATCH(tbl_dmi_isin[[#This Row],[ISIN]],Corp_value!$B:$B,0),MATCH(P$2,Corp_value!$1:$1,0)),"yyyy/mm/dd"))</f>
        <v/>
      </c>
      <c r="Q128" s="136" t="str">
        <f>IF(tbl_dmi_isin[[#This Row],[Index]]&gt;$A$2,"",INDEX(美元债一级!$A$2:$BO$32,tbl_dmi_isin[[#This Row],[Index]]+1,MATCH(Q$2,美元债一级!$2:$2,0)))</f>
        <v/>
      </c>
      <c r="R128" s="136" t="str">
        <f>IF(tbl_dmi_isin[[#This Row],[Index]]&gt;$A$2,"",IF(TEXT(INDEX(Corp_value!$A$1:$EC$2998,MATCH(tbl_dmi_isin[[#This Row],[ISIN]],Corp_value!$B:$B,0),MATCH(R$2,Corp_value!$1:$1,0)),"yyyy/mm/dd")="--","",TEXT(INDEX(Corp_value!$A$1:$EC$2998,MATCH(tbl_dmi_isin[[#This Row],[ISIN]],Corp_value!$B:$B,0),MATCH(R$2,Corp_value!$1:$1,0)),"yyyy/mm/dd")))</f>
        <v/>
      </c>
      <c r="S128" s="122" t="str">
        <f>IF(tbl_dmi_isin[[#This Row],[Index]]&gt;$A$2,"",INDEX(Corp_value!$A$1:$EC$2998,MATCH(tbl_dmi_isin[[#This Row],[ISIN]],Corp_value!$B:$B,0),MATCH(S$2,Corp_value!$1:$1,0)))</f>
        <v/>
      </c>
      <c r="T128" s="122" t="str">
        <f>IF(tbl_dmi_isin[[#This Row],[Index]]&gt;$A$2,"",INDEX(美元债一级!$A$2:$BO$32,tbl_dmi_isin[[#This Row],[Index]]+1,MATCH(T$2,美元债一级!$2:$2,0)))</f>
        <v/>
      </c>
      <c r="U128" s="122" t="str">
        <f>IF(tbl_dmi_isin[[#This Row],[Index]]&gt;$A$2,"",IF(INDEX(Corp_value!$A$1:$EC$2998,MATCH(tbl_dmi_isin[[#This Row],[ISIN]],Corp_value!$B:$B,0),MATCH(U$2,Corp_value!$1:$1,0))="--","",INDEX(Corp_value!$A$1:$EC$2998,MATCH(tbl_dmi_isin[[#This Row],[ISIN]],Corp_value!$B:$B,0),MATCH(U$2,Corp_value!$1:$1,0))))</f>
        <v/>
      </c>
      <c r="V128" s="134" t="str">
        <f>IF(tbl_dmi_isin[[#This Row],[Index]]&gt;$A$2,"",INDEX(美元债一级!$A$2:$BO$32,tbl_dmi_isin[[#This Row],[Index]]+1,MATCH(V$2,美元债一级!$2:$2,0)))</f>
        <v/>
      </c>
      <c r="W128" s="139" t="str">
        <f>IF(tbl_dmi_isin[[#This Row],[Index]]&gt;$A$2,"",INDEX(Corp_value!$A$1:$EC$2998,MATCH(tbl_dmi_isin[[#This Row],[ISIN]],Corp_value!$B:$B,0),MATCH(W$2,Corp_value!$1:$1,0)))</f>
        <v/>
      </c>
      <c r="X128" s="139" t="str">
        <f>IF(tbl_dmi_isin[[#This Row],[Index]]&gt;$A$2,"",INDEX(Corp_value!$A$1:$EC$2998,MATCH(tbl_dmi_isin[[#This Row],[ISIN]],Corp_value!$B:$B,0),MATCH(X$2,Corp_value!$1:$1,0)))</f>
        <v/>
      </c>
      <c r="Y128" s="142" t="str">
        <f>IF(tbl_dmi_isin[[#This Row],[Index]]&gt;$A$2,"",INDEX(Corp_value!$A$1:$EC$2998,MATCH(tbl_dmi_isin[[#This Row],[ISIN]],Corp_value!$B:$B,0),MATCH(Y$2,Corp_value!$1:$1,0)))</f>
        <v/>
      </c>
      <c r="Z128" s="142" t="str">
        <f>IF(tbl_dmi_isin[[#This Row],[Index]]&gt;$A$2,"",INDEX(Corp_value!$A$1:$EC$2998,MATCH(tbl_dmi_isin[[#This Row],[ISIN]],Corp_value!$B:$B,0),MATCH(Z$2,Corp_value!$1:$1,0)))</f>
        <v/>
      </c>
    </row>
    <row r="129" spans="1:26">
      <c r="A129" s="10">
        <v>126</v>
      </c>
      <c r="B129" s="78" t="str">
        <f>IF(tbl_dmi_isin[[#This Row],[Index]]&gt;$A$2,"",TEXT(INDEX(美元债一级!$A$2:$BO$32,tbl_dmi_isin[[#This Row],[Index]]+1,MATCH(B$2,美元债一级!$2:$2,0)),"yyyy/mm/dd"))</f>
        <v/>
      </c>
      <c r="C129" s="10" t="str">
        <f>IF(tbl_dmi_isin[[#This Row],[Index]]&gt;$A$2,"",INDEX(美元债一级!$A$2:$BO$32,tbl_dmi_isin[[#This Row],[Index]]+1,MATCH(C$2,美元债一级!$2:$2,0)))</f>
        <v/>
      </c>
      <c r="D129" s="10" t="str">
        <f>IF(tbl_dmi_isin[[#This Row],[Index]]&gt;$A$2,"",INDEX(美元债一级!$A$2:$BO$32,tbl_dmi_isin[[#This Row],[Index]]+1,MATCH(D$2,美元债一级!$2:$2,0)))</f>
        <v/>
      </c>
      <c r="E129" s="10" t="str">
        <f>TEXT(tbl_dmi_isin[[#This Row],[定价日]],"YYMMDD")&amp;tbl_dmi_isin[[#This Row],[ISIN]]</f>
        <v/>
      </c>
      <c r="F129" s="106"/>
      <c r="G129" s="19" t="str">
        <f>IF(tbl_dmi_isin[[#This Row],[Index]]&gt;$A$2,"",INDEX(Corp_value!$A$1:$EC$2998,MATCH(tbl_dmi_isin[[#This Row],[ISIN]],Corp_value!$B:$B,0),MATCH(G$2,Corp_value!$1:$1,0)))</f>
        <v/>
      </c>
      <c r="H129" s="20" t="str">
        <f>IF(tbl_dmi_isin[[#This Row],[Index]]&gt;$A$2,"",INDEX(Corp_value!$A$1:$EC$2998,MATCH(tbl_dmi_isin[[#This Row],[ISIN]],Corp_value!$B:$B,0),MATCH(H$2,Corp_value!$1:$1,0)))</f>
        <v/>
      </c>
      <c r="I129" s="20" t="str">
        <f>IF(tbl_dmi_isin[[#This Row],[Index]]&gt;$A$2,"",IF(INDEX(Corp_value!$A$1:$EC$2998,MATCH(tbl_dmi_isin[[#This Row],[ISIN]],Corp_value!$B:$B,0),MATCH(I$2,Corp_value!$1:$1,0))="--","",INDEX(Corp_value!$A$1:$EC$2998,MATCH(tbl_dmi_isin[[#This Row],[ISIN]],Corp_value!$B:$B,0),MATCH(I$2,Corp_value!$1:$1,0))))</f>
        <v/>
      </c>
      <c r="J129" s="19" t="str">
        <f>IF(tbl_dmi_isin[[#This Row],[Index]]&gt;$A$2,"",INDEX(Corp_value!$A$1:$EC$2998,MATCH(tbl_dmi_isin[[#This Row],[ISIN]],Corp_value!$B:$B,0),MATCH(J$2,Corp_value!$1:$1,0)))</f>
        <v/>
      </c>
      <c r="K129" s="19" t="str">
        <f>IF(tbl_dmi_isin[[#This Row],[Index]]&gt;$A$2,"",INDEX(Corp_value!$A$1:$EC$2998,MATCH(tbl_dmi_isin[[#This Row],[ISIN]],Corp_value!$B:$B,0),MATCH(K$2,Corp_value!$1:$1,0)))</f>
        <v/>
      </c>
      <c r="L129" s="19" t="str">
        <f>IF(tbl_dmi_isin[[#This Row],[Index]]&gt;$A$2,"",IF(INDEX(Corp_value!$A$1:$EC$2998,MATCH(tbl_dmi_isin[[#This Row],[ISIN]],Corp_value!$B:$B,0),MATCH(L$2,Corp_value!$1:$1,0))="--","",INDEX(Corp_value!$A$1:$EC$2998,MATCH(tbl_dmi_isin[[#This Row],[ISIN]],Corp_value!$B:$B,0),MATCH(L$2,Corp_value!$1:$1,0))))</f>
        <v/>
      </c>
      <c r="M129" s="122" t="str">
        <f>IF(tbl_dmi_isin[[#This Row],[Index]]&gt;$A$2,"",INDEX(Corp_value!$A$1:$EC$2998,MATCH(tbl_dmi_isin[[#This Row],[ISIN]],Corp_value!$B:$B,0),MATCH(M$2,Corp_value!$1:$1,0)))</f>
        <v/>
      </c>
      <c r="N129" s="122" t="str">
        <f>IF(tbl_dmi_isin[[#This Row],[Index]]&gt;$A$2,"",IF(INDEX(Corp_value!$A$1:$EC$2998,MATCH(tbl_dmi_isin[[#This Row],[ISIN]],Corp_value!$B:$B,0),MATCH(N$2,Corp_value!$1:$1,0))="--","",INDEX(Corp_value!$A$1:$EC$2998,MATCH(tbl_dmi_isin[[#This Row],[ISIN]],Corp_value!$B:$B,0),MATCH(N$2,Corp_value!$1:$1,0))))</f>
        <v/>
      </c>
      <c r="O129" s="122" t="str">
        <f>IF(tbl_dmi_isin[[#This Row],[Index]]&gt;$A$2,"",INDEX(Corp_value!$A$1:$EC$2998,MATCH(tbl_dmi_isin[[#This Row],[ISIN]],Corp_value!$B:$B,0),MATCH(O$2,Corp_value!$1:$1,0)))</f>
        <v/>
      </c>
      <c r="P129" s="136" t="str">
        <f>IF(tbl_dmi_isin[[#This Row],[Index]]&gt;$A$2,"",TEXT(INDEX(Corp_value!$A$1:$EC$2998,MATCH(tbl_dmi_isin[[#This Row],[ISIN]],Corp_value!$B:$B,0),MATCH(P$2,Corp_value!$1:$1,0)),"yyyy/mm/dd"))</f>
        <v/>
      </c>
      <c r="Q129" s="136" t="str">
        <f>IF(tbl_dmi_isin[[#This Row],[Index]]&gt;$A$2,"",INDEX(美元债一级!$A$2:$BO$32,tbl_dmi_isin[[#This Row],[Index]]+1,MATCH(Q$2,美元债一级!$2:$2,0)))</f>
        <v/>
      </c>
      <c r="R129" s="136" t="str">
        <f>IF(tbl_dmi_isin[[#This Row],[Index]]&gt;$A$2,"",IF(TEXT(INDEX(Corp_value!$A$1:$EC$2998,MATCH(tbl_dmi_isin[[#This Row],[ISIN]],Corp_value!$B:$B,0),MATCH(R$2,Corp_value!$1:$1,0)),"yyyy/mm/dd")="--","",TEXT(INDEX(Corp_value!$A$1:$EC$2998,MATCH(tbl_dmi_isin[[#This Row],[ISIN]],Corp_value!$B:$B,0),MATCH(R$2,Corp_value!$1:$1,0)),"yyyy/mm/dd")))</f>
        <v/>
      </c>
      <c r="S129" s="122" t="str">
        <f>IF(tbl_dmi_isin[[#This Row],[Index]]&gt;$A$2,"",INDEX(Corp_value!$A$1:$EC$2998,MATCH(tbl_dmi_isin[[#This Row],[ISIN]],Corp_value!$B:$B,0),MATCH(S$2,Corp_value!$1:$1,0)))</f>
        <v/>
      </c>
      <c r="T129" s="122" t="str">
        <f>IF(tbl_dmi_isin[[#This Row],[Index]]&gt;$A$2,"",INDEX(美元债一级!$A$2:$BO$32,tbl_dmi_isin[[#This Row],[Index]]+1,MATCH(T$2,美元债一级!$2:$2,0)))</f>
        <v/>
      </c>
      <c r="U129" s="122" t="str">
        <f>IF(tbl_dmi_isin[[#This Row],[Index]]&gt;$A$2,"",IF(INDEX(Corp_value!$A$1:$EC$2998,MATCH(tbl_dmi_isin[[#This Row],[ISIN]],Corp_value!$B:$B,0),MATCH(U$2,Corp_value!$1:$1,0))="--","",INDEX(Corp_value!$A$1:$EC$2998,MATCH(tbl_dmi_isin[[#This Row],[ISIN]],Corp_value!$B:$B,0),MATCH(U$2,Corp_value!$1:$1,0))))</f>
        <v/>
      </c>
      <c r="V129" s="134" t="str">
        <f>IF(tbl_dmi_isin[[#This Row],[Index]]&gt;$A$2,"",INDEX(美元债一级!$A$2:$BO$32,tbl_dmi_isin[[#This Row],[Index]]+1,MATCH(V$2,美元债一级!$2:$2,0)))</f>
        <v/>
      </c>
      <c r="W129" s="139" t="str">
        <f>IF(tbl_dmi_isin[[#This Row],[Index]]&gt;$A$2,"",INDEX(Corp_value!$A$1:$EC$2998,MATCH(tbl_dmi_isin[[#This Row],[ISIN]],Corp_value!$B:$B,0),MATCH(W$2,Corp_value!$1:$1,0)))</f>
        <v/>
      </c>
      <c r="X129" s="139" t="str">
        <f>IF(tbl_dmi_isin[[#This Row],[Index]]&gt;$A$2,"",INDEX(Corp_value!$A$1:$EC$2998,MATCH(tbl_dmi_isin[[#This Row],[ISIN]],Corp_value!$B:$B,0),MATCH(X$2,Corp_value!$1:$1,0)))</f>
        <v/>
      </c>
      <c r="Y129" s="142" t="str">
        <f>IF(tbl_dmi_isin[[#This Row],[Index]]&gt;$A$2,"",INDEX(Corp_value!$A$1:$EC$2998,MATCH(tbl_dmi_isin[[#This Row],[ISIN]],Corp_value!$B:$B,0),MATCH(Y$2,Corp_value!$1:$1,0)))</f>
        <v/>
      </c>
      <c r="Z129" s="142" t="str">
        <f>IF(tbl_dmi_isin[[#This Row],[Index]]&gt;$A$2,"",INDEX(Corp_value!$A$1:$EC$2998,MATCH(tbl_dmi_isin[[#This Row],[ISIN]],Corp_value!$B:$B,0),MATCH(Z$2,Corp_value!$1:$1,0)))</f>
        <v/>
      </c>
    </row>
    <row r="130" spans="1:26">
      <c r="A130" s="10">
        <v>127</v>
      </c>
      <c r="B130" s="78" t="str">
        <f>IF(tbl_dmi_isin[[#This Row],[Index]]&gt;$A$2,"",TEXT(INDEX(美元债一级!$A$2:$BO$32,tbl_dmi_isin[[#This Row],[Index]]+1,MATCH(B$2,美元债一级!$2:$2,0)),"yyyy/mm/dd"))</f>
        <v/>
      </c>
      <c r="C130" s="10" t="str">
        <f>IF(tbl_dmi_isin[[#This Row],[Index]]&gt;$A$2,"",INDEX(美元债一级!$A$2:$BO$32,tbl_dmi_isin[[#This Row],[Index]]+1,MATCH(C$2,美元债一级!$2:$2,0)))</f>
        <v/>
      </c>
      <c r="D130" s="10" t="str">
        <f>IF(tbl_dmi_isin[[#This Row],[Index]]&gt;$A$2,"",INDEX(美元债一级!$A$2:$BO$32,tbl_dmi_isin[[#This Row],[Index]]+1,MATCH(D$2,美元债一级!$2:$2,0)))</f>
        <v/>
      </c>
      <c r="E130" s="10" t="str">
        <f>TEXT(tbl_dmi_isin[[#This Row],[定价日]],"YYMMDD")&amp;tbl_dmi_isin[[#This Row],[ISIN]]</f>
        <v/>
      </c>
      <c r="F130" s="106"/>
      <c r="G130" s="19" t="str">
        <f>IF(tbl_dmi_isin[[#This Row],[Index]]&gt;$A$2,"",INDEX(Corp_value!$A$1:$EC$2998,MATCH(tbl_dmi_isin[[#This Row],[ISIN]],Corp_value!$B:$B,0),MATCH(G$2,Corp_value!$1:$1,0)))</f>
        <v/>
      </c>
      <c r="H130" s="20" t="str">
        <f>IF(tbl_dmi_isin[[#This Row],[Index]]&gt;$A$2,"",INDEX(Corp_value!$A$1:$EC$2998,MATCH(tbl_dmi_isin[[#This Row],[ISIN]],Corp_value!$B:$B,0),MATCH(H$2,Corp_value!$1:$1,0)))</f>
        <v/>
      </c>
      <c r="I130" s="20" t="str">
        <f>IF(tbl_dmi_isin[[#This Row],[Index]]&gt;$A$2,"",IF(INDEX(Corp_value!$A$1:$EC$2998,MATCH(tbl_dmi_isin[[#This Row],[ISIN]],Corp_value!$B:$B,0),MATCH(I$2,Corp_value!$1:$1,0))="--","",INDEX(Corp_value!$A$1:$EC$2998,MATCH(tbl_dmi_isin[[#This Row],[ISIN]],Corp_value!$B:$B,0),MATCH(I$2,Corp_value!$1:$1,0))))</f>
        <v/>
      </c>
      <c r="J130" s="19" t="str">
        <f>IF(tbl_dmi_isin[[#This Row],[Index]]&gt;$A$2,"",INDEX(Corp_value!$A$1:$EC$2998,MATCH(tbl_dmi_isin[[#This Row],[ISIN]],Corp_value!$B:$B,0),MATCH(J$2,Corp_value!$1:$1,0)))</f>
        <v/>
      </c>
      <c r="K130" s="19" t="str">
        <f>IF(tbl_dmi_isin[[#This Row],[Index]]&gt;$A$2,"",INDEX(Corp_value!$A$1:$EC$2998,MATCH(tbl_dmi_isin[[#This Row],[ISIN]],Corp_value!$B:$B,0),MATCH(K$2,Corp_value!$1:$1,0)))</f>
        <v/>
      </c>
      <c r="L130" s="19" t="str">
        <f>IF(tbl_dmi_isin[[#This Row],[Index]]&gt;$A$2,"",IF(INDEX(Corp_value!$A$1:$EC$2998,MATCH(tbl_dmi_isin[[#This Row],[ISIN]],Corp_value!$B:$B,0),MATCH(L$2,Corp_value!$1:$1,0))="--","",INDEX(Corp_value!$A$1:$EC$2998,MATCH(tbl_dmi_isin[[#This Row],[ISIN]],Corp_value!$B:$B,0),MATCH(L$2,Corp_value!$1:$1,0))))</f>
        <v/>
      </c>
      <c r="M130" s="122" t="str">
        <f>IF(tbl_dmi_isin[[#This Row],[Index]]&gt;$A$2,"",INDEX(Corp_value!$A$1:$EC$2998,MATCH(tbl_dmi_isin[[#This Row],[ISIN]],Corp_value!$B:$B,0),MATCH(M$2,Corp_value!$1:$1,0)))</f>
        <v/>
      </c>
      <c r="N130" s="122" t="str">
        <f>IF(tbl_dmi_isin[[#This Row],[Index]]&gt;$A$2,"",IF(INDEX(Corp_value!$A$1:$EC$2998,MATCH(tbl_dmi_isin[[#This Row],[ISIN]],Corp_value!$B:$B,0),MATCH(N$2,Corp_value!$1:$1,0))="--","",INDEX(Corp_value!$A$1:$EC$2998,MATCH(tbl_dmi_isin[[#This Row],[ISIN]],Corp_value!$B:$B,0),MATCH(N$2,Corp_value!$1:$1,0))))</f>
        <v/>
      </c>
      <c r="O130" s="122" t="str">
        <f>IF(tbl_dmi_isin[[#This Row],[Index]]&gt;$A$2,"",INDEX(Corp_value!$A$1:$EC$2998,MATCH(tbl_dmi_isin[[#This Row],[ISIN]],Corp_value!$B:$B,0),MATCH(O$2,Corp_value!$1:$1,0)))</f>
        <v/>
      </c>
      <c r="P130" s="136" t="str">
        <f>IF(tbl_dmi_isin[[#This Row],[Index]]&gt;$A$2,"",TEXT(INDEX(Corp_value!$A$1:$EC$2998,MATCH(tbl_dmi_isin[[#This Row],[ISIN]],Corp_value!$B:$B,0),MATCH(P$2,Corp_value!$1:$1,0)),"yyyy/mm/dd"))</f>
        <v/>
      </c>
      <c r="Q130" s="136" t="str">
        <f>IF(tbl_dmi_isin[[#This Row],[Index]]&gt;$A$2,"",INDEX(美元债一级!$A$2:$BO$32,tbl_dmi_isin[[#This Row],[Index]]+1,MATCH(Q$2,美元债一级!$2:$2,0)))</f>
        <v/>
      </c>
      <c r="R130" s="136" t="str">
        <f>IF(tbl_dmi_isin[[#This Row],[Index]]&gt;$A$2,"",IF(TEXT(INDEX(Corp_value!$A$1:$EC$2998,MATCH(tbl_dmi_isin[[#This Row],[ISIN]],Corp_value!$B:$B,0),MATCH(R$2,Corp_value!$1:$1,0)),"yyyy/mm/dd")="--","",TEXT(INDEX(Corp_value!$A$1:$EC$2998,MATCH(tbl_dmi_isin[[#This Row],[ISIN]],Corp_value!$B:$B,0),MATCH(R$2,Corp_value!$1:$1,0)),"yyyy/mm/dd")))</f>
        <v/>
      </c>
      <c r="S130" s="122" t="str">
        <f>IF(tbl_dmi_isin[[#This Row],[Index]]&gt;$A$2,"",INDEX(Corp_value!$A$1:$EC$2998,MATCH(tbl_dmi_isin[[#This Row],[ISIN]],Corp_value!$B:$B,0),MATCH(S$2,Corp_value!$1:$1,0)))</f>
        <v/>
      </c>
      <c r="T130" s="122" t="str">
        <f>IF(tbl_dmi_isin[[#This Row],[Index]]&gt;$A$2,"",INDEX(美元债一级!$A$2:$BO$32,tbl_dmi_isin[[#This Row],[Index]]+1,MATCH(T$2,美元债一级!$2:$2,0)))</f>
        <v/>
      </c>
      <c r="U130" s="122" t="str">
        <f>IF(tbl_dmi_isin[[#This Row],[Index]]&gt;$A$2,"",IF(INDEX(Corp_value!$A$1:$EC$2998,MATCH(tbl_dmi_isin[[#This Row],[ISIN]],Corp_value!$B:$B,0),MATCH(U$2,Corp_value!$1:$1,0))="--","",INDEX(Corp_value!$A$1:$EC$2998,MATCH(tbl_dmi_isin[[#This Row],[ISIN]],Corp_value!$B:$B,0),MATCH(U$2,Corp_value!$1:$1,0))))</f>
        <v/>
      </c>
      <c r="V130" s="134" t="str">
        <f>IF(tbl_dmi_isin[[#This Row],[Index]]&gt;$A$2,"",INDEX(美元债一级!$A$2:$BO$32,tbl_dmi_isin[[#This Row],[Index]]+1,MATCH(V$2,美元债一级!$2:$2,0)))</f>
        <v/>
      </c>
      <c r="W130" s="139" t="str">
        <f>IF(tbl_dmi_isin[[#This Row],[Index]]&gt;$A$2,"",INDEX(Corp_value!$A$1:$EC$2998,MATCH(tbl_dmi_isin[[#This Row],[ISIN]],Corp_value!$B:$B,0),MATCH(W$2,Corp_value!$1:$1,0)))</f>
        <v/>
      </c>
      <c r="X130" s="139" t="str">
        <f>IF(tbl_dmi_isin[[#This Row],[Index]]&gt;$A$2,"",INDEX(Corp_value!$A$1:$EC$2998,MATCH(tbl_dmi_isin[[#This Row],[ISIN]],Corp_value!$B:$B,0),MATCH(X$2,Corp_value!$1:$1,0)))</f>
        <v/>
      </c>
      <c r="Y130" s="142" t="str">
        <f>IF(tbl_dmi_isin[[#This Row],[Index]]&gt;$A$2,"",INDEX(Corp_value!$A$1:$EC$2998,MATCH(tbl_dmi_isin[[#This Row],[ISIN]],Corp_value!$B:$B,0),MATCH(Y$2,Corp_value!$1:$1,0)))</f>
        <v/>
      </c>
      <c r="Z130" s="142" t="str">
        <f>IF(tbl_dmi_isin[[#This Row],[Index]]&gt;$A$2,"",INDEX(Corp_value!$A$1:$EC$2998,MATCH(tbl_dmi_isin[[#This Row],[ISIN]],Corp_value!$B:$B,0),MATCH(Z$2,Corp_value!$1:$1,0)))</f>
        <v/>
      </c>
    </row>
    <row r="131" spans="1:26">
      <c r="A131" s="10">
        <v>128</v>
      </c>
      <c r="B131" s="78" t="str">
        <f>IF(tbl_dmi_isin[[#This Row],[Index]]&gt;$A$2,"",TEXT(INDEX(美元债一级!$A$2:$BO$32,tbl_dmi_isin[[#This Row],[Index]]+1,MATCH(B$2,美元债一级!$2:$2,0)),"yyyy/mm/dd"))</f>
        <v/>
      </c>
      <c r="C131" s="10" t="str">
        <f>IF(tbl_dmi_isin[[#This Row],[Index]]&gt;$A$2,"",INDEX(美元债一级!$A$2:$BO$32,tbl_dmi_isin[[#This Row],[Index]]+1,MATCH(C$2,美元债一级!$2:$2,0)))</f>
        <v/>
      </c>
      <c r="D131" s="10" t="str">
        <f>IF(tbl_dmi_isin[[#This Row],[Index]]&gt;$A$2,"",INDEX(美元债一级!$A$2:$BO$32,tbl_dmi_isin[[#This Row],[Index]]+1,MATCH(D$2,美元债一级!$2:$2,0)))</f>
        <v/>
      </c>
      <c r="E131" s="10" t="str">
        <f>TEXT(tbl_dmi_isin[[#This Row],[定价日]],"YYMMDD")&amp;tbl_dmi_isin[[#This Row],[ISIN]]</f>
        <v/>
      </c>
      <c r="F131" s="105"/>
      <c r="G131" s="19" t="str">
        <f>IF(tbl_dmi_isin[[#This Row],[Index]]&gt;$A$2,"",INDEX(Corp_value!$A$1:$EC$2998,MATCH(tbl_dmi_isin[[#This Row],[ISIN]],Corp_value!$B:$B,0),MATCH(G$2,Corp_value!$1:$1,0)))</f>
        <v/>
      </c>
      <c r="H131" s="20" t="str">
        <f>IF(tbl_dmi_isin[[#This Row],[Index]]&gt;$A$2,"",INDEX(Corp_value!$A$1:$EC$2998,MATCH(tbl_dmi_isin[[#This Row],[ISIN]],Corp_value!$B:$B,0),MATCH(H$2,Corp_value!$1:$1,0)))</f>
        <v/>
      </c>
      <c r="I131" s="20" t="str">
        <f>IF(tbl_dmi_isin[[#This Row],[Index]]&gt;$A$2,"",IF(INDEX(Corp_value!$A$1:$EC$2998,MATCH(tbl_dmi_isin[[#This Row],[ISIN]],Corp_value!$B:$B,0),MATCH(I$2,Corp_value!$1:$1,0))="--","",INDEX(Corp_value!$A$1:$EC$2998,MATCH(tbl_dmi_isin[[#This Row],[ISIN]],Corp_value!$B:$B,0),MATCH(I$2,Corp_value!$1:$1,0))))</f>
        <v/>
      </c>
      <c r="J131" s="19" t="str">
        <f>IF(tbl_dmi_isin[[#This Row],[Index]]&gt;$A$2,"",INDEX(Corp_value!$A$1:$EC$2998,MATCH(tbl_dmi_isin[[#This Row],[ISIN]],Corp_value!$B:$B,0),MATCH(J$2,Corp_value!$1:$1,0)))</f>
        <v/>
      </c>
      <c r="K131" s="19" t="str">
        <f>IF(tbl_dmi_isin[[#This Row],[Index]]&gt;$A$2,"",INDEX(Corp_value!$A$1:$EC$2998,MATCH(tbl_dmi_isin[[#This Row],[ISIN]],Corp_value!$B:$B,0),MATCH(K$2,Corp_value!$1:$1,0)))</f>
        <v/>
      </c>
      <c r="L131" s="19" t="str">
        <f>IF(tbl_dmi_isin[[#This Row],[Index]]&gt;$A$2,"",IF(INDEX(Corp_value!$A$1:$EC$2998,MATCH(tbl_dmi_isin[[#This Row],[ISIN]],Corp_value!$B:$B,0),MATCH(L$2,Corp_value!$1:$1,0))="--","",INDEX(Corp_value!$A$1:$EC$2998,MATCH(tbl_dmi_isin[[#This Row],[ISIN]],Corp_value!$B:$B,0),MATCH(L$2,Corp_value!$1:$1,0))))</f>
        <v/>
      </c>
      <c r="M131" s="122" t="str">
        <f>IF(tbl_dmi_isin[[#This Row],[Index]]&gt;$A$2,"",INDEX(Corp_value!$A$1:$EC$2998,MATCH(tbl_dmi_isin[[#This Row],[ISIN]],Corp_value!$B:$B,0),MATCH(M$2,Corp_value!$1:$1,0)))</f>
        <v/>
      </c>
      <c r="N131" s="122" t="str">
        <f>IF(tbl_dmi_isin[[#This Row],[Index]]&gt;$A$2,"",IF(INDEX(Corp_value!$A$1:$EC$2998,MATCH(tbl_dmi_isin[[#This Row],[ISIN]],Corp_value!$B:$B,0),MATCH(N$2,Corp_value!$1:$1,0))="--","",INDEX(Corp_value!$A$1:$EC$2998,MATCH(tbl_dmi_isin[[#This Row],[ISIN]],Corp_value!$B:$B,0),MATCH(N$2,Corp_value!$1:$1,0))))</f>
        <v/>
      </c>
      <c r="O131" s="122" t="str">
        <f>IF(tbl_dmi_isin[[#This Row],[Index]]&gt;$A$2,"",INDEX(Corp_value!$A$1:$EC$2998,MATCH(tbl_dmi_isin[[#This Row],[ISIN]],Corp_value!$B:$B,0),MATCH(O$2,Corp_value!$1:$1,0)))</f>
        <v/>
      </c>
      <c r="P131" s="136" t="str">
        <f>IF(tbl_dmi_isin[[#This Row],[Index]]&gt;$A$2,"",TEXT(INDEX(Corp_value!$A$1:$EC$2998,MATCH(tbl_dmi_isin[[#This Row],[ISIN]],Corp_value!$B:$B,0),MATCH(P$2,Corp_value!$1:$1,0)),"yyyy/mm/dd"))</f>
        <v/>
      </c>
      <c r="Q131" s="136" t="str">
        <f>IF(tbl_dmi_isin[[#This Row],[Index]]&gt;$A$2,"",INDEX(美元债一级!$A$2:$BO$32,tbl_dmi_isin[[#This Row],[Index]]+1,MATCH(Q$2,美元债一级!$2:$2,0)))</f>
        <v/>
      </c>
      <c r="R131" s="136" t="str">
        <f>IF(tbl_dmi_isin[[#This Row],[Index]]&gt;$A$2,"",IF(TEXT(INDEX(Corp_value!$A$1:$EC$2998,MATCH(tbl_dmi_isin[[#This Row],[ISIN]],Corp_value!$B:$B,0),MATCH(R$2,Corp_value!$1:$1,0)),"yyyy/mm/dd")="--","",TEXT(INDEX(Corp_value!$A$1:$EC$2998,MATCH(tbl_dmi_isin[[#This Row],[ISIN]],Corp_value!$B:$B,0),MATCH(R$2,Corp_value!$1:$1,0)),"yyyy/mm/dd")))</f>
        <v/>
      </c>
      <c r="S131" s="122" t="str">
        <f>IF(tbl_dmi_isin[[#This Row],[Index]]&gt;$A$2,"",INDEX(Corp_value!$A$1:$EC$2998,MATCH(tbl_dmi_isin[[#This Row],[ISIN]],Corp_value!$B:$B,0),MATCH(S$2,Corp_value!$1:$1,0)))</f>
        <v/>
      </c>
      <c r="T131" s="122" t="str">
        <f>IF(tbl_dmi_isin[[#This Row],[Index]]&gt;$A$2,"",INDEX(美元债一级!$A$2:$BO$32,tbl_dmi_isin[[#This Row],[Index]]+1,MATCH(T$2,美元债一级!$2:$2,0)))</f>
        <v/>
      </c>
      <c r="U131" s="122" t="str">
        <f>IF(tbl_dmi_isin[[#This Row],[Index]]&gt;$A$2,"",IF(INDEX(Corp_value!$A$1:$EC$2998,MATCH(tbl_dmi_isin[[#This Row],[ISIN]],Corp_value!$B:$B,0),MATCH(U$2,Corp_value!$1:$1,0))="--","",INDEX(Corp_value!$A$1:$EC$2998,MATCH(tbl_dmi_isin[[#This Row],[ISIN]],Corp_value!$B:$B,0),MATCH(U$2,Corp_value!$1:$1,0))))</f>
        <v/>
      </c>
      <c r="V131" s="134" t="str">
        <f>IF(tbl_dmi_isin[[#This Row],[Index]]&gt;$A$2,"",INDEX(美元债一级!$A$2:$BO$32,tbl_dmi_isin[[#This Row],[Index]]+1,MATCH(V$2,美元债一级!$2:$2,0)))</f>
        <v/>
      </c>
      <c r="W131" s="139" t="str">
        <f>IF(tbl_dmi_isin[[#This Row],[Index]]&gt;$A$2,"",INDEX(Corp_value!$A$1:$EC$2998,MATCH(tbl_dmi_isin[[#This Row],[ISIN]],Corp_value!$B:$B,0),MATCH(W$2,Corp_value!$1:$1,0)))</f>
        <v/>
      </c>
      <c r="X131" s="139" t="str">
        <f>IF(tbl_dmi_isin[[#This Row],[Index]]&gt;$A$2,"",INDEX(Corp_value!$A$1:$EC$2998,MATCH(tbl_dmi_isin[[#This Row],[ISIN]],Corp_value!$B:$B,0),MATCH(X$2,Corp_value!$1:$1,0)))</f>
        <v/>
      </c>
      <c r="Y131" s="142" t="str">
        <f>IF(tbl_dmi_isin[[#This Row],[Index]]&gt;$A$2,"",INDEX(Corp_value!$A$1:$EC$2998,MATCH(tbl_dmi_isin[[#This Row],[ISIN]],Corp_value!$B:$B,0),MATCH(Y$2,Corp_value!$1:$1,0)))</f>
        <v/>
      </c>
      <c r="Z131" s="142" t="str">
        <f>IF(tbl_dmi_isin[[#This Row],[Index]]&gt;$A$2,"",INDEX(Corp_value!$A$1:$EC$2998,MATCH(tbl_dmi_isin[[#This Row],[ISIN]],Corp_value!$B:$B,0),MATCH(Z$2,Corp_value!$1:$1,0)))</f>
        <v/>
      </c>
    </row>
    <row r="132" spans="1:26">
      <c r="A132" s="10">
        <v>129</v>
      </c>
      <c r="B132" s="78" t="str">
        <f>IF(tbl_dmi_isin[[#This Row],[Index]]&gt;$A$2,"",TEXT(INDEX(美元债一级!$A$2:$BO$32,tbl_dmi_isin[[#This Row],[Index]]+1,MATCH(B$2,美元债一级!$2:$2,0)),"yyyy/mm/dd"))</f>
        <v/>
      </c>
      <c r="C132" s="10" t="str">
        <f>IF(tbl_dmi_isin[[#This Row],[Index]]&gt;$A$2,"",INDEX(美元债一级!$A$2:$BO$32,tbl_dmi_isin[[#This Row],[Index]]+1,MATCH(C$2,美元债一级!$2:$2,0)))</f>
        <v/>
      </c>
      <c r="D132" s="10" t="str">
        <f>IF(tbl_dmi_isin[[#This Row],[Index]]&gt;$A$2,"",INDEX(美元债一级!$A$2:$BO$32,tbl_dmi_isin[[#This Row],[Index]]+1,MATCH(D$2,美元债一级!$2:$2,0)))</f>
        <v/>
      </c>
      <c r="E132" s="10" t="str">
        <f>TEXT(tbl_dmi_isin[[#This Row],[定价日]],"YYMMDD")&amp;tbl_dmi_isin[[#This Row],[ISIN]]</f>
        <v/>
      </c>
      <c r="F132" s="105"/>
      <c r="G132" s="19" t="str">
        <f>IF(tbl_dmi_isin[[#This Row],[Index]]&gt;$A$2,"",INDEX(Corp_value!$A$1:$EC$2998,MATCH(tbl_dmi_isin[[#This Row],[ISIN]],Corp_value!$B:$B,0),MATCH(G$2,Corp_value!$1:$1,0)))</f>
        <v/>
      </c>
      <c r="H132" s="20" t="str">
        <f>IF(tbl_dmi_isin[[#This Row],[Index]]&gt;$A$2,"",INDEX(Corp_value!$A$1:$EC$2998,MATCH(tbl_dmi_isin[[#This Row],[ISIN]],Corp_value!$B:$B,0),MATCH(H$2,Corp_value!$1:$1,0)))</f>
        <v/>
      </c>
      <c r="I132" s="20" t="str">
        <f>IF(tbl_dmi_isin[[#This Row],[Index]]&gt;$A$2,"",IF(INDEX(Corp_value!$A$1:$EC$2998,MATCH(tbl_dmi_isin[[#This Row],[ISIN]],Corp_value!$B:$B,0),MATCH(I$2,Corp_value!$1:$1,0))="--","",INDEX(Corp_value!$A$1:$EC$2998,MATCH(tbl_dmi_isin[[#This Row],[ISIN]],Corp_value!$B:$B,0),MATCH(I$2,Corp_value!$1:$1,0))))</f>
        <v/>
      </c>
      <c r="J132" s="19" t="str">
        <f>IF(tbl_dmi_isin[[#This Row],[Index]]&gt;$A$2,"",INDEX(Corp_value!$A$1:$EC$2998,MATCH(tbl_dmi_isin[[#This Row],[ISIN]],Corp_value!$B:$B,0),MATCH(J$2,Corp_value!$1:$1,0)))</f>
        <v/>
      </c>
      <c r="K132" s="19" t="str">
        <f>IF(tbl_dmi_isin[[#This Row],[Index]]&gt;$A$2,"",INDEX(Corp_value!$A$1:$EC$2998,MATCH(tbl_dmi_isin[[#This Row],[ISIN]],Corp_value!$B:$B,0),MATCH(K$2,Corp_value!$1:$1,0)))</f>
        <v/>
      </c>
      <c r="L132" s="19" t="str">
        <f>IF(tbl_dmi_isin[[#This Row],[Index]]&gt;$A$2,"",IF(INDEX(Corp_value!$A$1:$EC$2998,MATCH(tbl_dmi_isin[[#This Row],[ISIN]],Corp_value!$B:$B,0),MATCH(L$2,Corp_value!$1:$1,0))="--","",INDEX(Corp_value!$A$1:$EC$2998,MATCH(tbl_dmi_isin[[#This Row],[ISIN]],Corp_value!$B:$B,0),MATCH(L$2,Corp_value!$1:$1,0))))</f>
        <v/>
      </c>
      <c r="M132" s="122" t="str">
        <f>IF(tbl_dmi_isin[[#This Row],[Index]]&gt;$A$2,"",INDEX(Corp_value!$A$1:$EC$2998,MATCH(tbl_dmi_isin[[#This Row],[ISIN]],Corp_value!$B:$B,0),MATCH(M$2,Corp_value!$1:$1,0)))</f>
        <v/>
      </c>
      <c r="N132" s="122" t="str">
        <f>IF(tbl_dmi_isin[[#This Row],[Index]]&gt;$A$2,"",IF(INDEX(Corp_value!$A$1:$EC$2998,MATCH(tbl_dmi_isin[[#This Row],[ISIN]],Corp_value!$B:$B,0),MATCH(N$2,Corp_value!$1:$1,0))="--","",INDEX(Corp_value!$A$1:$EC$2998,MATCH(tbl_dmi_isin[[#This Row],[ISIN]],Corp_value!$B:$B,0),MATCH(N$2,Corp_value!$1:$1,0))))</f>
        <v/>
      </c>
      <c r="O132" s="122" t="str">
        <f>IF(tbl_dmi_isin[[#This Row],[Index]]&gt;$A$2,"",INDEX(Corp_value!$A$1:$EC$2998,MATCH(tbl_dmi_isin[[#This Row],[ISIN]],Corp_value!$B:$B,0),MATCH(O$2,Corp_value!$1:$1,0)))</f>
        <v/>
      </c>
      <c r="P132" s="136" t="str">
        <f>IF(tbl_dmi_isin[[#This Row],[Index]]&gt;$A$2,"",TEXT(INDEX(Corp_value!$A$1:$EC$2998,MATCH(tbl_dmi_isin[[#This Row],[ISIN]],Corp_value!$B:$B,0),MATCH(P$2,Corp_value!$1:$1,0)),"yyyy/mm/dd"))</f>
        <v/>
      </c>
      <c r="Q132" s="136" t="str">
        <f>IF(tbl_dmi_isin[[#This Row],[Index]]&gt;$A$2,"",INDEX(美元债一级!$A$2:$BO$32,tbl_dmi_isin[[#This Row],[Index]]+1,MATCH(Q$2,美元债一级!$2:$2,0)))</f>
        <v/>
      </c>
      <c r="R132" s="136" t="str">
        <f>IF(tbl_dmi_isin[[#This Row],[Index]]&gt;$A$2,"",IF(TEXT(INDEX(Corp_value!$A$1:$EC$2998,MATCH(tbl_dmi_isin[[#This Row],[ISIN]],Corp_value!$B:$B,0),MATCH(R$2,Corp_value!$1:$1,0)),"yyyy/mm/dd")="--","",TEXT(INDEX(Corp_value!$A$1:$EC$2998,MATCH(tbl_dmi_isin[[#This Row],[ISIN]],Corp_value!$B:$B,0),MATCH(R$2,Corp_value!$1:$1,0)),"yyyy/mm/dd")))</f>
        <v/>
      </c>
      <c r="S132" s="122" t="str">
        <f>IF(tbl_dmi_isin[[#This Row],[Index]]&gt;$A$2,"",INDEX(Corp_value!$A$1:$EC$2998,MATCH(tbl_dmi_isin[[#This Row],[ISIN]],Corp_value!$B:$B,0),MATCH(S$2,Corp_value!$1:$1,0)))</f>
        <v/>
      </c>
      <c r="T132" s="122" t="str">
        <f>IF(tbl_dmi_isin[[#This Row],[Index]]&gt;$A$2,"",INDEX(美元债一级!$A$2:$BO$32,tbl_dmi_isin[[#This Row],[Index]]+1,MATCH(T$2,美元债一级!$2:$2,0)))</f>
        <v/>
      </c>
      <c r="U132" s="122" t="str">
        <f>IF(tbl_dmi_isin[[#This Row],[Index]]&gt;$A$2,"",IF(INDEX(Corp_value!$A$1:$EC$2998,MATCH(tbl_dmi_isin[[#This Row],[ISIN]],Corp_value!$B:$B,0),MATCH(U$2,Corp_value!$1:$1,0))="--","",INDEX(Corp_value!$A$1:$EC$2998,MATCH(tbl_dmi_isin[[#This Row],[ISIN]],Corp_value!$B:$B,0),MATCH(U$2,Corp_value!$1:$1,0))))</f>
        <v/>
      </c>
      <c r="V132" s="134" t="str">
        <f>IF(tbl_dmi_isin[[#This Row],[Index]]&gt;$A$2,"",INDEX(美元债一级!$A$2:$BO$32,tbl_dmi_isin[[#This Row],[Index]]+1,MATCH(V$2,美元债一级!$2:$2,0)))</f>
        <v/>
      </c>
      <c r="W132" s="139" t="str">
        <f>IF(tbl_dmi_isin[[#This Row],[Index]]&gt;$A$2,"",INDEX(Corp_value!$A$1:$EC$2998,MATCH(tbl_dmi_isin[[#This Row],[ISIN]],Corp_value!$B:$B,0),MATCH(W$2,Corp_value!$1:$1,0)))</f>
        <v/>
      </c>
      <c r="X132" s="139" t="str">
        <f>IF(tbl_dmi_isin[[#This Row],[Index]]&gt;$A$2,"",INDEX(Corp_value!$A$1:$EC$2998,MATCH(tbl_dmi_isin[[#This Row],[ISIN]],Corp_value!$B:$B,0),MATCH(X$2,Corp_value!$1:$1,0)))</f>
        <v/>
      </c>
      <c r="Y132" s="142" t="str">
        <f>IF(tbl_dmi_isin[[#This Row],[Index]]&gt;$A$2,"",INDEX(Corp_value!$A$1:$EC$2998,MATCH(tbl_dmi_isin[[#This Row],[ISIN]],Corp_value!$B:$B,0),MATCH(Y$2,Corp_value!$1:$1,0)))</f>
        <v/>
      </c>
      <c r="Z132" s="142" t="str">
        <f>IF(tbl_dmi_isin[[#This Row],[Index]]&gt;$A$2,"",INDEX(Corp_value!$A$1:$EC$2998,MATCH(tbl_dmi_isin[[#This Row],[ISIN]],Corp_value!$B:$B,0),MATCH(Z$2,Corp_value!$1:$1,0)))</f>
        <v/>
      </c>
    </row>
    <row r="133" spans="1:26">
      <c r="A133" s="10">
        <v>130</v>
      </c>
      <c r="B133" s="78" t="str">
        <f>IF(tbl_dmi_isin[[#This Row],[Index]]&gt;$A$2,"",TEXT(INDEX(美元债一级!$A$2:$BO$32,tbl_dmi_isin[[#This Row],[Index]]+1,MATCH(B$2,美元债一级!$2:$2,0)),"yyyy/mm/dd"))</f>
        <v/>
      </c>
      <c r="C133" s="10" t="str">
        <f>IF(tbl_dmi_isin[[#This Row],[Index]]&gt;$A$2,"",INDEX(美元债一级!$A$2:$BO$32,tbl_dmi_isin[[#This Row],[Index]]+1,MATCH(C$2,美元债一级!$2:$2,0)))</f>
        <v/>
      </c>
      <c r="D133" s="10" t="str">
        <f>IF(tbl_dmi_isin[[#This Row],[Index]]&gt;$A$2,"",INDEX(美元债一级!$A$2:$BO$32,tbl_dmi_isin[[#This Row],[Index]]+1,MATCH(D$2,美元债一级!$2:$2,0)))</f>
        <v/>
      </c>
      <c r="E133" s="10" t="str">
        <f>TEXT(tbl_dmi_isin[[#This Row],[定价日]],"YYMMDD")&amp;tbl_dmi_isin[[#This Row],[ISIN]]</f>
        <v/>
      </c>
      <c r="F133" s="105"/>
      <c r="G133" s="19" t="str">
        <f>IF(tbl_dmi_isin[[#This Row],[Index]]&gt;$A$2,"",INDEX(Corp_value!$A$1:$EC$2998,MATCH(tbl_dmi_isin[[#This Row],[ISIN]],Corp_value!$B:$B,0),MATCH(G$2,Corp_value!$1:$1,0)))</f>
        <v/>
      </c>
      <c r="H133" s="20" t="str">
        <f>IF(tbl_dmi_isin[[#This Row],[Index]]&gt;$A$2,"",INDEX(Corp_value!$A$1:$EC$2998,MATCH(tbl_dmi_isin[[#This Row],[ISIN]],Corp_value!$B:$B,0),MATCH(H$2,Corp_value!$1:$1,0)))</f>
        <v/>
      </c>
      <c r="I133" s="20" t="str">
        <f>IF(tbl_dmi_isin[[#This Row],[Index]]&gt;$A$2,"",IF(INDEX(Corp_value!$A$1:$EC$2998,MATCH(tbl_dmi_isin[[#This Row],[ISIN]],Corp_value!$B:$B,0),MATCH(I$2,Corp_value!$1:$1,0))="--","",INDEX(Corp_value!$A$1:$EC$2998,MATCH(tbl_dmi_isin[[#This Row],[ISIN]],Corp_value!$B:$B,0),MATCH(I$2,Corp_value!$1:$1,0))))</f>
        <v/>
      </c>
      <c r="J133" s="19" t="str">
        <f>IF(tbl_dmi_isin[[#This Row],[Index]]&gt;$A$2,"",INDEX(Corp_value!$A$1:$EC$2998,MATCH(tbl_dmi_isin[[#This Row],[ISIN]],Corp_value!$B:$B,0),MATCH(J$2,Corp_value!$1:$1,0)))</f>
        <v/>
      </c>
      <c r="K133" s="19" t="str">
        <f>IF(tbl_dmi_isin[[#This Row],[Index]]&gt;$A$2,"",INDEX(Corp_value!$A$1:$EC$2998,MATCH(tbl_dmi_isin[[#This Row],[ISIN]],Corp_value!$B:$B,0),MATCH(K$2,Corp_value!$1:$1,0)))</f>
        <v/>
      </c>
      <c r="L133" s="19" t="str">
        <f>IF(tbl_dmi_isin[[#This Row],[Index]]&gt;$A$2,"",IF(INDEX(Corp_value!$A$1:$EC$2998,MATCH(tbl_dmi_isin[[#This Row],[ISIN]],Corp_value!$B:$B,0),MATCH(L$2,Corp_value!$1:$1,0))="--","",INDEX(Corp_value!$A$1:$EC$2998,MATCH(tbl_dmi_isin[[#This Row],[ISIN]],Corp_value!$B:$B,0),MATCH(L$2,Corp_value!$1:$1,0))))</f>
        <v/>
      </c>
      <c r="M133" s="122" t="str">
        <f>IF(tbl_dmi_isin[[#This Row],[Index]]&gt;$A$2,"",INDEX(Corp_value!$A$1:$EC$2998,MATCH(tbl_dmi_isin[[#This Row],[ISIN]],Corp_value!$B:$B,0),MATCH(M$2,Corp_value!$1:$1,0)))</f>
        <v/>
      </c>
      <c r="N133" s="122" t="str">
        <f>IF(tbl_dmi_isin[[#This Row],[Index]]&gt;$A$2,"",IF(INDEX(Corp_value!$A$1:$EC$2998,MATCH(tbl_dmi_isin[[#This Row],[ISIN]],Corp_value!$B:$B,0),MATCH(N$2,Corp_value!$1:$1,0))="--","",INDEX(Corp_value!$A$1:$EC$2998,MATCH(tbl_dmi_isin[[#This Row],[ISIN]],Corp_value!$B:$B,0),MATCH(N$2,Corp_value!$1:$1,0))))</f>
        <v/>
      </c>
      <c r="O133" s="122" t="str">
        <f>IF(tbl_dmi_isin[[#This Row],[Index]]&gt;$A$2,"",INDEX(Corp_value!$A$1:$EC$2998,MATCH(tbl_dmi_isin[[#This Row],[ISIN]],Corp_value!$B:$B,0),MATCH(O$2,Corp_value!$1:$1,0)))</f>
        <v/>
      </c>
      <c r="P133" s="136" t="str">
        <f>IF(tbl_dmi_isin[[#This Row],[Index]]&gt;$A$2,"",TEXT(INDEX(Corp_value!$A$1:$EC$2998,MATCH(tbl_dmi_isin[[#This Row],[ISIN]],Corp_value!$B:$B,0),MATCH(P$2,Corp_value!$1:$1,0)),"yyyy/mm/dd"))</f>
        <v/>
      </c>
      <c r="Q133" s="136" t="str">
        <f>IF(tbl_dmi_isin[[#This Row],[Index]]&gt;$A$2,"",INDEX(美元债一级!$A$2:$BO$32,tbl_dmi_isin[[#This Row],[Index]]+1,MATCH(Q$2,美元债一级!$2:$2,0)))</f>
        <v/>
      </c>
      <c r="R133" s="136" t="str">
        <f>IF(tbl_dmi_isin[[#This Row],[Index]]&gt;$A$2,"",IF(TEXT(INDEX(Corp_value!$A$1:$EC$2998,MATCH(tbl_dmi_isin[[#This Row],[ISIN]],Corp_value!$B:$B,0),MATCH(R$2,Corp_value!$1:$1,0)),"yyyy/mm/dd")="--","",TEXT(INDEX(Corp_value!$A$1:$EC$2998,MATCH(tbl_dmi_isin[[#This Row],[ISIN]],Corp_value!$B:$B,0),MATCH(R$2,Corp_value!$1:$1,0)),"yyyy/mm/dd")))</f>
        <v/>
      </c>
      <c r="S133" s="122" t="str">
        <f>IF(tbl_dmi_isin[[#This Row],[Index]]&gt;$A$2,"",INDEX(Corp_value!$A$1:$EC$2998,MATCH(tbl_dmi_isin[[#This Row],[ISIN]],Corp_value!$B:$B,0),MATCH(S$2,Corp_value!$1:$1,0)))</f>
        <v/>
      </c>
      <c r="T133" s="122" t="str">
        <f>IF(tbl_dmi_isin[[#This Row],[Index]]&gt;$A$2,"",INDEX(美元债一级!$A$2:$BO$32,tbl_dmi_isin[[#This Row],[Index]]+1,MATCH(T$2,美元债一级!$2:$2,0)))</f>
        <v/>
      </c>
      <c r="U133" s="122" t="str">
        <f>IF(tbl_dmi_isin[[#This Row],[Index]]&gt;$A$2,"",IF(INDEX(Corp_value!$A$1:$EC$2998,MATCH(tbl_dmi_isin[[#This Row],[ISIN]],Corp_value!$B:$B,0),MATCH(U$2,Corp_value!$1:$1,0))="--","",INDEX(Corp_value!$A$1:$EC$2998,MATCH(tbl_dmi_isin[[#This Row],[ISIN]],Corp_value!$B:$B,0),MATCH(U$2,Corp_value!$1:$1,0))))</f>
        <v/>
      </c>
      <c r="V133" s="134" t="str">
        <f>IF(tbl_dmi_isin[[#This Row],[Index]]&gt;$A$2,"",INDEX(美元债一级!$A$2:$BO$32,tbl_dmi_isin[[#This Row],[Index]]+1,MATCH(V$2,美元债一级!$2:$2,0)))</f>
        <v/>
      </c>
      <c r="W133" s="139" t="str">
        <f>IF(tbl_dmi_isin[[#This Row],[Index]]&gt;$A$2,"",INDEX(Corp_value!$A$1:$EC$2998,MATCH(tbl_dmi_isin[[#This Row],[ISIN]],Corp_value!$B:$B,0),MATCH(W$2,Corp_value!$1:$1,0)))</f>
        <v/>
      </c>
      <c r="X133" s="139" t="str">
        <f>IF(tbl_dmi_isin[[#This Row],[Index]]&gt;$A$2,"",INDEX(Corp_value!$A$1:$EC$2998,MATCH(tbl_dmi_isin[[#This Row],[ISIN]],Corp_value!$B:$B,0),MATCH(X$2,Corp_value!$1:$1,0)))</f>
        <v/>
      </c>
      <c r="Y133" s="142" t="str">
        <f>IF(tbl_dmi_isin[[#This Row],[Index]]&gt;$A$2,"",INDEX(Corp_value!$A$1:$EC$2998,MATCH(tbl_dmi_isin[[#This Row],[ISIN]],Corp_value!$B:$B,0),MATCH(Y$2,Corp_value!$1:$1,0)))</f>
        <v/>
      </c>
      <c r="Z133" s="142" t="str">
        <f>IF(tbl_dmi_isin[[#This Row],[Index]]&gt;$A$2,"",INDEX(Corp_value!$A$1:$EC$2998,MATCH(tbl_dmi_isin[[#This Row],[ISIN]],Corp_value!$B:$B,0),MATCH(Z$2,Corp_value!$1:$1,0)))</f>
        <v/>
      </c>
    </row>
    <row r="134" spans="1:26">
      <c r="A134" s="10">
        <v>131</v>
      </c>
      <c r="B134" s="78" t="str">
        <f>IF(tbl_dmi_isin[[#This Row],[Index]]&gt;$A$2,"",TEXT(INDEX(美元债一级!$A$2:$BO$32,tbl_dmi_isin[[#This Row],[Index]]+1,MATCH(B$2,美元债一级!$2:$2,0)),"yyyy/mm/dd"))</f>
        <v/>
      </c>
      <c r="C134" s="10" t="str">
        <f>IF(tbl_dmi_isin[[#This Row],[Index]]&gt;$A$2,"",INDEX(美元债一级!$A$2:$BO$32,tbl_dmi_isin[[#This Row],[Index]]+1,MATCH(C$2,美元债一级!$2:$2,0)))</f>
        <v/>
      </c>
      <c r="D134" s="10" t="str">
        <f>IF(tbl_dmi_isin[[#This Row],[Index]]&gt;$A$2,"",INDEX(美元债一级!$A$2:$BO$32,tbl_dmi_isin[[#This Row],[Index]]+1,MATCH(D$2,美元债一级!$2:$2,0)))</f>
        <v/>
      </c>
      <c r="E134" s="10" t="str">
        <f>TEXT(tbl_dmi_isin[[#This Row],[定价日]],"YYMMDD")&amp;tbl_dmi_isin[[#This Row],[ISIN]]</f>
        <v/>
      </c>
      <c r="F134" s="106"/>
      <c r="G134" s="19" t="str">
        <f>IF(tbl_dmi_isin[[#This Row],[Index]]&gt;$A$2,"",INDEX(Corp_value!$A$1:$EC$2998,MATCH(tbl_dmi_isin[[#This Row],[ISIN]],Corp_value!$B:$B,0),MATCH(G$2,Corp_value!$1:$1,0)))</f>
        <v/>
      </c>
      <c r="H134" s="20" t="str">
        <f>IF(tbl_dmi_isin[[#This Row],[Index]]&gt;$A$2,"",INDEX(Corp_value!$A$1:$EC$2998,MATCH(tbl_dmi_isin[[#This Row],[ISIN]],Corp_value!$B:$B,0),MATCH(H$2,Corp_value!$1:$1,0)))</f>
        <v/>
      </c>
      <c r="I134" s="20" t="str">
        <f>IF(tbl_dmi_isin[[#This Row],[Index]]&gt;$A$2,"",IF(INDEX(Corp_value!$A$1:$EC$2998,MATCH(tbl_dmi_isin[[#This Row],[ISIN]],Corp_value!$B:$B,0),MATCH(I$2,Corp_value!$1:$1,0))="--","",INDEX(Corp_value!$A$1:$EC$2998,MATCH(tbl_dmi_isin[[#This Row],[ISIN]],Corp_value!$B:$B,0),MATCH(I$2,Corp_value!$1:$1,0))))</f>
        <v/>
      </c>
      <c r="J134" s="19" t="str">
        <f>IF(tbl_dmi_isin[[#This Row],[Index]]&gt;$A$2,"",INDEX(Corp_value!$A$1:$EC$2998,MATCH(tbl_dmi_isin[[#This Row],[ISIN]],Corp_value!$B:$B,0),MATCH(J$2,Corp_value!$1:$1,0)))</f>
        <v/>
      </c>
      <c r="K134" s="19" t="str">
        <f>IF(tbl_dmi_isin[[#This Row],[Index]]&gt;$A$2,"",INDEX(Corp_value!$A$1:$EC$2998,MATCH(tbl_dmi_isin[[#This Row],[ISIN]],Corp_value!$B:$B,0),MATCH(K$2,Corp_value!$1:$1,0)))</f>
        <v/>
      </c>
      <c r="L134" s="19" t="str">
        <f>IF(tbl_dmi_isin[[#This Row],[Index]]&gt;$A$2,"",IF(INDEX(Corp_value!$A$1:$EC$2998,MATCH(tbl_dmi_isin[[#This Row],[ISIN]],Corp_value!$B:$B,0),MATCH(L$2,Corp_value!$1:$1,0))="--","",INDEX(Corp_value!$A$1:$EC$2998,MATCH(tbl_dmi_isin[[#This Row],[ISIN]],Corp_value!$B:$B,0),MATCH(L$2,Corp_value!$1:$1,0))))</f>
        <v/>
      </c>
      <c r="M134" s="122" t="str">
        <f>IF(tbl_dmi_isin[[#This Row],[Index]]&gt;$A$2,"",INDEX(Corp_value!$A$1:$EC$2998,MATCH(tbl_dmi_isin[[#This Row],[ISIN]],Corp_value!$B:$B,0),MATCH(M$2,Corp_value!$1:$1,0)))</f>
        <v/>
      </c>
      <c r="N134" s="122" t="str">
        <f>IF(tbl_dmi_isin[[#This Row],[Index]]&gt;$A$2,"",IF(INDEX(Corp_value!$A$1:$EC$2998,MATCH(tbl_dmi_isin[[#This Row],[ISIN]],Corp_value!$B:$B,0),MATCH(N$2,Corp_value!$1:$1,0))="--","",INDEX(Corp_value!$A$1:$EC$2998,MATCH(tbl_dmi_isin[[#This Row],[ISIN]],Corp_value!$B:$B,0),MATCH(N$2,Corp_value!$1:$1,0))))</f>
        <v/>
      </c>
      <c r="O134" s="122" t="str">
        <f>IF(tbl_dmi_isin[[#This Row],[Index]]&gt;$A$2,"",INDEX(Corp_value!$A$1:$EC$2998,MATCH(tbl_dmi_isin[[#This Row],[ISIN]],Corp_value!$B:$B,0),MATCH(O$2,Corp_value!$1:$1,0)))</f>
        <v/>
      </c>
      <c r="P134" s="137" t="str">
        <f>IF(tbl_dmi_isin[[#This Row],[Index]]&gt;$A$2,"",TEXT(INDEX(Corp_value!$A$1:$EC$2998,MATCH(tbl_dmi_isin[[#This Row],[ISIN]],Corp_value!$B:$B,0),MATCH(P$2,Corp_value!$1:$1,0)),"yyyy/mm/dd"))</f>
        <v/>
      </c>
      <c r="Q134" s="137" t="str">
        <f>IF(tbl_dmi_isin[[#This Row],[Index]]&gt;$A$2,"",INDEX(美元债一级!$A$2:$BO$32,tbl_dmi_isin[[#This Row],[Index]]+1,MATCH(Q$2,美元债一级!$2:$2,0)))</f>
        <v/>
      </c>
      <c r="R134" s="137" t="str">
        <f>IF(tbl_dmi_isin[[#This Row],[Index]]&gt;$A$2,"",IF(TEXT(INDEX(Corp_value!$A$1:$EC$2998,MATCH(tbl_dmi_isin[[#This Row],[ISIN]],Corp_value!$B:$B,0),MATCH(R$2,Corp_value!$1:$1,0)),"yyyy/mm/dd")="--","",TEXT(INDEX(Corp_value!$A$1:$EC$2998,MATCH(tbl_dmi_isin[[#This Row],[ISIN]],Corp_value!$B:$B,0),MATCH(R$2,Corp_value!$1:$1,0)),"yyyy/mm/dd")))</f>
        <v/>
      </c>
      <c r="S134" s="122" t="str">
        <f>IF(tbl_dmi_isin[[#This Row],[Index]]&gt;$A$2,"",INDEX(Corp_value!$A$1:$EC$2998,MATCH(tbl_dmi_isin[[#This Row],[ISIN]],Corp_value!$B:$B,0),MATCH(S$2,Corp_value!$1:$1,0)))</f>
        <v/>
      </c>
      <c r="T134" s="122" t="str">
        <f>IF(tbl_dmi_isin[[#This Row],[Index]]&gt;$A$2,"",INDEX(美元债一级!$A$2:$BO$32,tbl_dmi_isin[[#This Row],[Index]]+1,MATCH(T$2,美元债一级!$2:$2,0)))</f>
        <v/>
      </c>
      <c r="U134" s="122" t="str">
        <f>IF(tbl_dmi_isin[[#This Row],[Index]]&gt;$A$2,"",IF(INDEX(Corp_value!$A$1:$EC$2998,MATCH(tbl_dmi_isin[[#This Row],[ISIN]],Corp_value!$B:$B,0),MATCH(U$2,Corp_value!$1:$1,0))="--","",INDEX(Corp_value!$A$1:$EC$2998,MATCH(tbl_dmi_isin[[#This Row],[ISIN]],Corp_value!$B:$B,0),MATCH(U$2,Corp_value!$1:$1,0))))</f>
        <v/>
      </c>
      <c r="V134" s="134" t="str">
        <f>IF(tbl_dmi_isin[[#This Row],[Index]]&gt;$A$2,"",INDEX(美元债一级!$A$2:$BO$32,tbl_dmi_isin[[#This Row],[Index]]+1,MATCH(V$2,美元债一级!$2:$2,0)))</f>
        <v/>
      </c>
      <c r="W134" s="139" t="str">
        <f>IF(tbl_dmi_isin[[#This Row],[Index]]&gt;$A$2,"",INDEX(Corp_value!$A$1:$EC$2998,MATCH(tbl_dmi_isin[[#This Row],[ISIN]],Corp_value!$B:$B,0),MATCH(W$2,Corp_value!$1:$1,0)))</f>
        <v/>
      </c>
      <c r="X134" s="139" t="str">
        <f>IF(tbl_dmi_isin[[#This Row],[Index]]&gt;$A$2,"",INDEX(Corp_value!$A$1:$EC$2998,MATCH(tbl_dmi_isin[[#This Row],[ISIN]],Corp_value!$B:$B,0),MATCH(X$2,Corp_value!$1:$1,0)))</f>
        <v/>
      </c>
      <c r="Y134" s="142" t="str">
        <f>IF(tbl_dmi_isin[[#This Row],[Index]]&gt;$A$2,"",INDEX(Corp_value!$A$1:$EC$2998,MATCH(tbl_dmi_isin[[#This Row],[ISIN]],Corp_value!$B:$B,0),MATCH(Y$2,Corp_value!$1:$1,0)))</f>
        <v/>
      </c>
      <c r="Z134" s="142" t="str">
        <f>IF(tbl_dmi_isin[[#This Row],[Index]]&gt;$A$2,"",INDEX(Corp_value!$A$1:$EC$2998,MATCH(tbl_dmi_isin[[#This Row],[ISIN]],Corp_value!$B:$B,0),MATCH(Z$2,Corp_value!$1:$1,0)))</f>
        <v/>
      </c>
    </row>
    <row r="135" spans="1:26">
      <c r="A135" s="10">
        <v>132</v>
      </c>
      <c r="B135" s="78" t="str">
        <f>IF(tbl_dmi_isin[[#This Row],[Index]]&gt;$A$2,"",TEXT(INDEX(美元债一级!$A$2:$BO$32,tbl_dmi_isin[[#This Row],[Index]]+1,MATCH(B$2,美元债一级!$2:$2,0)),"yyyy/mm/dd"))</f>
        <v/>
      </c>
      <c r="C135" s="10" t="str">
        <f>IF(tbl_dmi_isin[[#This Row],[Index]]&gt;$A$2,"",INDEX(美元债一级!$A$2:$BO$32,tbl_dmi_isin[[#This Row],[Index]]+1,MATCH(C$2,美元债一级!$2:$2,0)))</f>
        <v/>
      </c>
      <c r="D135" s="10" t="str">
        <f>IF(tbl_dmi_isin[[#This Row],[Index]]&gt;$A$2,"",INDEX(美元债一级!$A$2:$BO$32,tbl_dmi_isin[[#This Row],[Index]]+1,MATCH(D$2,美元债一级!$2:$2,0)))</f>
        <v/>
      </c>
      <c r="E135" s="10" t="str">
        <f>TEXT(tbl_dmi_isin[[#This Row],[定价日]],"YYMMDD")&amp;tbl_dmi_isin[[#This Row],[ISIN]]</f>
        <v/>
      </c>
      <c r="F135" s="105"/>
      <c r="G135" s="19" t="str">
        <f>IF(tbl_dmi_isin[[#This Row],[Index]]&gt;$A$2,"",INDEX(Corp_value!$A$1:$EC$2998,MATCH(tbl_dmi_isin[[#This Row],[ISIN]],Corp_value!$B:$B,0),MATCH(G$2,Corp_value!$1:$1,0)))</f>
        <v/>
      </c>
      <c r="H135" s="20" t="str">
        <f>IF(tbl_dmi_isin[[#This Row],[Index]]&gt;$A$2,"",INDEX(Corp_value!$A$1:$EC$2998,MATCH(tbl_dmi_isin[[#This Row],[ISIN]],Corp_value!$B:$B,0),MATCH(H$2,Corp_value!$1:$1,0)))</f>
        <v/>
      </c>
      <c r="I135" s="20" t="str">
        <f>IF(tbl_dmi_isin[[#This Row],[Index]]&gt;$A$2,"",IF(INDEX(Corp_value!$A$1:$EC$2998,MATCH(tbl_dmi_isin[[#This Row],[ISIN]],Corp_value!$B:$B,0),MATCH(I$2,Corp_value!$1:$1,0))="--","",INDEX(Corp_value!$A$1:$EC$2998,MATCH(tbl_dmi_isin[[#This Row],[ISIN]],Corp_value!$B:$B,0),MATCH(I$2,Corp_value!$1:$1,0))))</f>
        <v/>
      </c>
      <c r="J135" s="19" t="str">
        <f>IF(tbl_dmi_isin[[#This Row],[Index]]&gt;$A$2,"",INDEX(Corp_value!$A$1:$EC$2998,MATCH(tbl_dmi_isin[[#This Row],[ISIN]],Corp_value!$B:$B,0),MATCH(J$2,Corp_value!$1:$1,0)))</f>
        <v/>
      </c>
      <c r="K135" s="19" t="str">
        <f>IF(tbl_dmi_isin[[#This Row],[Index]]&gt;$A$2,"",INDEX(Corp_value!$A$1:$EC$2998,MATCH(tbl_dmi_isin[[#This Row],[ISIN]],Corp_value!$B:$B,0),MATCH(K$2,Corp_value!$1:$1,0)))</f>
        <v/>
      </c>
      <c r="L135" s="19" t="str">
        <f>IF(tbl_dmi_isin[[#This Row],[Index]]&gt;$A$2,"",IF(INDEX(Corp_value!$A$1:$EC$2998,MATCH(tbl_dmi_isin[[#This Row],[ISIN]],Corp_value!$B:$B,0),MATCH(L$2,Corp_value!$1:$1,0))="--","",INDEX(Corp_value!$A$1:$EC$2998,MATCH(tbl_dmi_isin[[#This Row],[ISIN]],Corp_value!$B:$B,0),MATCH(L$2,Corp_value!$1:$1,0))))</f>
        <v/>
      </c>
      <c r="M135" s="122" t="str">
        <f>IF(tbl_dmi_isin[[#This Row],[Index]]&gt;$A$2,"",INDEX(Corp_value!$A$1:$EC$2998,MATCH(tbl_dmi_isin[[#This Row],[ISIN]],Corp_value!$B:$B,0),MATCH(M$2,Corp_value!$1:$1,0)))</f>
        <v/>
      </c>
      <c r="N135" s="122" t="str">
        <f>IF(tbl_dmi_isin[[#This Row],[Index]]&gt;$A$2,"",IF(INDEX(Corp_value!$A$1:$EC$2998,MATCH(tbl_dmi_isin[[#This Row],[ISIN]],Corp_value!$B:$B,0),MATCH(N$2,Corp_value!$1:$1,0))="--","",INDEX(Corp_value!$A$1:$EC$2998,MATCH(tbl_dmi_isin[[#This Row],[ISIN]],Corp_value!$B:$B,0),MATCH(N$2,Corp_value!$1:$1,0))))</f>
        <v/>
      </c>
      <c r="O135" s="122" t="str">
        <f>IF(tbl_dmi_isin[[#This Row],[Index]]&gt;$A$2,"",INDEX(Corp_value!$A$1:$EC$2998,MATCH(tbl_dmi_isin[[#This Row],[ISIN]],Corp_value!$B:$B,0),MATCH(O$2,Corp_value!$1:$1,0)))</f>
        <v/>
      </c>
      <c r="P135" s="136" t="str">
        <f>IF(tbl_dmi_isin[[#This Row],[Index]]&gt;$A$2,"",TEXT(INDEX(Corp_value!$A$1:$EC$2998,MATCH(tbl_dmi_isin[[#This Row],[ISIN]],Corp_value!$B:$B,0),MATCH(P$2,Corp_value!$1:$1,0)),"yyyy/mm/dd"))</f>
        <v/>
      </c>
      <c r="Q135" s="136" t="str">
        <f>IF(tbl_dmi_isin[[#This Row],[Index]]&gt;$A$2,"",INDEX(美元债一级!$A$2:$BO$32,tbl_dmi_isin[[#This Row],[Index]]+1,MATCH(Q$2,美元债一级!$2:$2,0)))</f>
        <v/>
      </c>
      <c r="R135" s="136" t="str">
        <f>IF(tbl_dmi_isin[[#This Row],[Index]]&gt;$A$2,"",IF(TEXT(INDEX(Corp_value!$A$1:$EC$2998,MATCH(tbl_dmi_isin[[#This Row],[ISIN]],Corp_value!$B:$B,0),MATCH(R$2,Corp_value!$1:$1,0)),"yyyy/mm/dd")="--","",TEXT(INDEX(Corp_value!$A$1:$EC$2998,MATCH(tbl_dmi_isin[[#This Row],[ISIN]],Corp_value!$B:$B,0),MATCH(R$2,Corp_value!$1:$1,0)),"yyyy/mm/dd")))</f>
        <v/>
      </c>
      <c r="S135" s="122" t="str">
        <f>IF(tbl_dmi_isin[[#This Row],[Index]]&gt;$A$2,"",INDEX(Corp_value!$A$1:$EC$2998,MATCH(tbl_dmi_isin[[#This Row],[ISIN]],Corp_value!$B:$B,0),MATCH(S$2,Corp_value!$1:$1,0)))</f>
        <v/>
      </c>
      <c r="T135" s="122" t="str">
        <f>IF(tbl_dmi_isin[[#This Row],[Index]]&gt;$A$2,"",INDEX(美元债一级!$A$2:$BO$32,tbl_dmi_isin[[#This Row],[Index]]+1,MATCH(T$2,美元债一级!$2:$2,0)))</f>
        <v/>
      </c>
      <c r="U135" s="122" t="str">
        <f>IF(tbl_dmi_isin[[#This Row],[Index]]&gt;$A$2,"",IF(INDEX(Corp_value!$A$1:$EC$2998,MATCH(tbl_dmi_isin[[#This Row],[ISIN]],Corp_value!$B:$B,0),MATCH(U$2,Corp_value!$1:$1,0))="--","",INDEX(Corp_value!$A$1:$EC$2998,MATCH(tbl_dmi_isin[[#This Row],[ISIN]],Corp_value!$B:$B,0),MATCH(U$2,Corp_value!$1:$1,0))))</f>
        <v/>
      </c>
      <c r="V135" s="134" t="str">
        <f>IF(tbl_dmi_isin[[#This Row],[Index]]&gt;$A$2,"",INDEX(美元债一级!$A$2:$BO$32,tbl_dmi_isin[[#This Row],[Index]]+1,MATCH(V$2,美元债一级!$2:$2,0)))</f>
        <v/>
      </c>
      <c r="W135" s="139" t="str">
        <f>IF(tbl_dmi_isin[[#This Row],[Index]]&gt;$A$2,"",INDEX(Corp_value!$A$1:$EC$2998,MATCH(tbl_dmi_isin[[#This Row],[ISIN]],Corp_value!$B:$B,0),MATCH(W$2,Corp_value!$1:$1,0)))</f>
        <v/>
      </c>
      <c r="X135" s="139" t="str">
        <f>IF(tbl_dmi_isin[[#This Row],[Index]]&gt;$A$2,"",INDEX(Corp_value!$A$1:$EC$2998,MATCH(tbl_dmi_isin[[#This Row],[ISIN]],Corp_value!$B:$B,0),MATCH(X$2,Corp_value!$1:$1,0)))</f>
        <v/>
      </c>
      <c r="Y135" s="142" t="str">
        <f>IF(tbl_dmi_isin[[#This Row],[Index]]&gt;$A$2,"",INDEX(Corp_value!$A$1:$EC$2998,MATCH(tbl_dmi_isin[[#This Row],[ISIN]],Corp_value!$B:$B,0),MATCH(Y$2,Corp_value!$1:$1,0)))</f>
        <v/>
      </c>
      <c r="Z135" s="142" t="str">
        <f>IF(tbl_dmi_isin[[#This Row],[Index]]&gt;$A$2,"",INDEX(Corp_value!$A$1:$EC$2998,MATCH(tbl_dmi_isin[[#This Row],[ISIN]],Corp_value!$B:$B,0),MATCH(Z$2,Corp_value!$1:$1,0)))</f>
        <v/>
      </c>
    </row>
    <row r="136" spans="1:26">
      <c r="A136" s="10">
        <v>133</v>
      </c>
      <c r="B136" s="78" t="str">
        <f>IF(tbl_dmi_isin[[#This Row],[Index]]&gt;$A$2,"",TEXT(INDEX(美元债一级!$A$2:$BO$32,tbl_dmi_isin[[#This Row],[Index]]+1,MATCH(B$2,美元债一级!$2:$2,0)),"yyyy/mm/dd"))</f>
        <v/>
      </c>
      <c r="C136" s="10" t="str">
        <f>IF(tbl_dmi_isin[[#This Row],[Index]]&gt;$A$2,"",INDEX(美元债一级!$A$2:$BO$32,tbl_dmi_isin[[#This Row],[Index]]+1,MATCH(C$2,美元债一级!$2:$2,0)))</f>
        <v/>
      </c>
      <c r="D136" s="10" t="str">
        <f>IF(tbl_dmi_isin[[#This Row],[Index]]&gt;$A$2,"",INDEX(美元债一级!$A$2:$BO$32,tbl_dmi_isin[[#This Row],[Index]]+1,MATCH(D$2,美元债一级!$2:$2,0)))</f>
        <v/>
      </c>
      <c r="E136" s="10" t="str">
        <f>TEXT(tbl_dmi_isin[[#This Row],[定价日]],"YYMMDD")&amp;tbl_dmi_isin[[#This Row],[ISIN]]</f>
        <v/>
      </c>
      <c r="F136" s="105"/>
      <c r="G136" s="19" t="str">
        <f>IF(tbl_dmi_isin[[#This Row],[Index]]&gt;$A$2,"",INDEX(Corp_value!$A$1:$EC$2998,MATCH(tbl_dmi_isin[[#This Row],[ISIN]],Corp_value!$B:$B,0),MATCH(G$2,Corp_value!$1:$1,0)))</f>
        <v/>
      </c>
      <c r="H136" s="20" t="str">
        <f>IF(tbl_dmi_isin[[#This Row],[Index]]&gt;$A$2,"",INDEX(Corp_value!$A$1:$EC$2998,MATCH(tbl_dmi_isin[[#This Row],[ISIN]],Corp_value!$B:$B,0),MATCH(H$2,Corp_value!$1:$1,0)))</f>
        <v/>
      </c>
      <c r="I136" s="20" t="str">
        <f>IF(tbl_dmi_isin[[#This Row],[Index]]&gt;$A$2,"",IF(INDEX(Corp_value!$A$1:$EC$2998,MATCH(tbl_dmi_isin[[#This Row],[ISIN]],Corp_value!$B:$B,0),MATCH(I$2,Corp_value!$1:$1,0))="--","",INDEX(Corp_value!$A$1:$EC$2998,MATCH(tbl_dmi_isin[[#This Row],[ISIN]],Corp_value!$B:$B,0),MATCH(I$2,Corp_value!$1:$1,0))))</f>
        <v/>
      </c>
      <c r="J136" s="19" t="str">
        <f>IF(tbl_dmi_isin[[#This Row],[Index]]&gt;$A$2,"",INDEX(Corp_value!$A$1:$EC$2998,MATCH(tbl_dmi_isin[[#This Row],[ISIN]],Corp_value!$B:$B,0),MATCH(J$2,Corp_value!$1:$1,0)))</f>
        <v/>
      </c>
      <c r="K136" s="19" t="str">
        <f>IF(tbl_dmi_isin[[#This Row],[Index]]&gt;$A$2,"",INDEX(Corp_value!$A$1:$EC$2998,MATCH(tbl_dmi_isin[[#This Row],[ISIN]],Corp_value!$B:$B,0),MATCH(K$2,Corp_value!$1:$1,0)))</f>
        <v/>
      </c>
      <c r="L136" s="19" t="str">
        <f>IF(tbl_dmi_isin[[#This Row],[Index]]&gt;$A$2,"",IF(INDEX(Corp_value!$A$1:$EC$2998,MATCH(tbl_dmi_isin[[#This Row],[ISIN]],Corp_value!$B:$B,0),MATCH(L$2,Corp_value!$1:$1,0))="--","",INDEX(Corp_value!$A$1:$EC$2998,MATCH(tbl_dmi_isin[[#This Row],[ISIN]],Corp_value!$B:$B,0),MATCH(L$2,Corp_value!$1:$1,0))))</f>
        <v/>
      </c>
      <c r="M136" s="122" t="str">
        <f>IF(tbl_dmi_isin[[#This Row],[Index]]&gt;$A$2,"",INDEX(Corp_value!$A$1:$EC$2998,MATCH(tbl_dmi_isin[[#This Row],[ISIN]],Corp_value!$B:$B,0),MATCH(M$2,Corp_value!$1:$1,0)))</f>
        <v/>
      </c>
      <c r="N136" s="122" t="str">
        <f>IF(tbl_dmi_isin[[#This Row],[Index]]&gt;$A$2,"",IF(INDEX(Corp_value!$A$1:$EC$2998,MATCH(tbl_dmi_isin[[#This Row],[ISIN]],Corp_value!$B:$B,0),MATCH(N$2,Corp_value!$1:$1,0))="--","",INDEX(Corp_value!$A$1:$EC$2998,MATCH(tbl_dmi_isin[[#This Row],[ISIN]],Corp_value!$B:$B,0),MATCH(N$2,Corp_value!$1:$1,0))))</f>
        <v/>
      </c>
      <c r="O136" s="122" t="str">
        <f>IF(tbl_dmi_isin[[#This Row],[Index]]&gt;$A$2,"",INDEX(Corp_value!$A$1:$EC$2998,MATCH(tbl_dmi_isin[[#This Row],[ISIN]],Corp_value!$B:$B,0),MATCH(O$2,Corp_value!$1:$1,0)))</f>
        <v/>
      </c>
      <c r="P136" s="136" t="str">
        <f>IF(tbl_dmi_isin[[#This Row],[Index]]&gt;$A$2,"",TEXT(INDEX(Corp_value!$A$1:$EC$2998,MATCH(tbl_dmi_isin[[#This Row],[ISIN]],Corp_value!$B:$B,0),MATCH(P$2,Corp_value!$1:$1,0)),"yyyy/mm/dd"))</f>
        <v/>
      </c>
      <c r="Q136" s="136" t="str">
        <f>IF(tbl_dmi_isin[[#This Row],[Index]]&gt;$A$2,"",INDEX(美元债一级!$A$2:$BO$32,tbl_dmi_isin[[#This Row],[Index]]+1,MATCH(Q$2,美元债一级!$2:$2,0)))</f>
        <v/>
      </c>
      <c r="R136" s="136" t="str">
        <f>IF(tbl_dmi_isin[[#This Row],[Index]]&gt;$A$2,"",IF(TEXT(INDEX(Corp_value!$A$1:$EC$2998,MATCH(tbl_dmi_isin[[#This Row],[ISIN]],Corp_value!$B:$B,0),MATCH(R$2,Corp_value!$1:$1,0)),"yyyy/mm/dd")="--","",TEXT(INDEX(Corp_value!$A$1:$EC$2998,MATCH(tbl_dmi_isin[[#This Row],[ISIN]],Corp_value!$B:$B,0),MATCH(R$2,Corp_value!$1:$1,0)),"yyyy/mm/dd")))</f>
        <v/>
      </c>
      <c r="S136" s="122" t="str">
        <f>IF(tbl_dmi_isin[[#This Row],[Index]]&gt;$A$2,"",INDEX(Corp_value!$A$1:$EC$2998,MATCH(tbl_dmi_isin[[#This Row],[ISIN]],Corp_value!$B:$B,0),MATCH(S$2,Corp_value!$1:$1,0)))</f>
        <v/>
      </c>
      <c r="T136" s="122" t="str">
        <f>IF(tbl_dmi_isin[[#This Row],[Index]]&gt;$A$2,"",INDEX(美元债一级!$A$2:$BO$32,tbl_dmi_isin[[#This Row],[Index]]+1,MATCH(T$2,美元债一级!$2:$2,0)))</f>
        <v/>
      </c>
      <c r="U136" s="122" t="str">
        <f>IF(tbl_dmi_isin[[#This Row],[Index]]&gt;$A$2,"",IF(INDEX(Corp_value!$A$1:$EC$2998,MATCH(tbl_dmi_isin[[#This Row],[ISIN]],Corp_value!$B:$B,0),MATCH(U$2,Corp_value!$1:$1,0))="--","",INDEX(Corp_value!$A$1:$EC$2998,MATCH(tbl_dmi_isin[[#This Row],[ISIN]],Corp_value!$B:$B,0),MATCH(U$2,Corp_value!$1:$1,0))))</f>
        <v/>
      </c>
      <c r="V136" s="134" t="str">
        <f>IF(tbl_dmi_isin[[#This Row],[Index]]&gt;$A$2,"",INDEX(美元债一级!$A$2:$BO$32,tbl_dmi_isin[[#This Row],[Index]]+1,MATCH(V$2,美元债一级!$2:$2,0)))</f>
        <v/>
      </c>
      <c r="W136" s="139" t="str">
        <f>IF(tbl_dmi_isin[[#This Row],[Index]]&gt;$A$2,"",INDEX(Corp_value!$A$1:$EC$2998,MATCH(tbl_dmi_isin[[#This Row],[ISIN]],Corp_value!$B:$B,0),MATCH(W$2,Corp_value!$1:$1,0)))</f>
        <v/>
      </c>
      <c r="X136" s="139" t="str">
        <f>IF(tbl_dmi_isin[[#This Row],[Index]]&gt;$A$2,"",INDEX(Corp_value!$A$1:$EC$2998,MATCH(tbl_dmi_isin[[#This Row],[ISIN]],Corp_value!$B:$B,0),MATCH(X$2,Corp_value!$1:$1,0)))</f>
        <v/>
      </c>
      <c r="Y136" s="142" t="str">
        <f>IF(tbl_dmi_isin[[#This Row],[Index]]&gt;$A$2,"",INDEX(Corp_value!$A$1:$EC$2998,MATCH(tbl_dmi_isin[[#This Row],[ISIN]],Corp_value!$B:$B,0),MATCH(Y$2,Corp_value!$1:$1,0)))</f>
        <v/>
      </c>
      <c r="Z136" s="142" t="str">
        <f>IF(tbl_dmi_isin[[#This Row],[Index]]&gt;$A$2,"",INDEX(Corp_value!$A$1:$EC$2998,MATCH(tbl_dmi_isin[[#This Row],[ISIN]],Corp_value!$B:$B,0),MATCH(Z$2,Corp_value!$1:$1,0)))</f>
        <v/>
      </c>
    </row>
    <row r="137" spans="1:26">
      <c r="A137" s="10">
        <v>134</v>
      </c>
      <c r="B137" s="78" t="str">
        <f>IF(tbl_dmi_isin[[#This Row],[Index]]&gt;$A$2,"",TEXT(INDEX(美元债一级!$A$2:$BO$32,tbl_dmi_isin[[#This Row],[Index]]+1,MATCH(B$2,美元债一级!$2:$2,0)),"yyyy/mm/dd"))</f>
        <v/>
      </c>
      <c r="C137" s="10" t="str">
        <f>IF(tbl_dmi_isin[[#This Row],[Index]]&gt;$A$2,"",INDEX(美元债一级!$A$2:$BO$32,tbl_dmi_isin[[#This Row],[Index]]+1,MATCH(C$2,美元债一级!$2:$2,0)))</f>
        <v/>
      </c>
      <c r="D137" s="10" t="str">
        <f>IF(tbl_dmi_isin[[#This Row],[Index]]&gt;$A$2,"",INDEX(美元债一级!$A$2:$BO$32,tbl_dmi_isin[[#This Row],[Index]]+1,MATCH(D$2,美元债一级!$2:$2,0)))</f>
        <v/>
      </c>
      <c r="E137" s="10" t="str">
        <f>TEXT(tbl_dmi_isin[[#This Row],[定价日]],"YYMMDD")&amp;tbl_dmi_isin[[#This Row],[ISIN]]</f>
        <v/>
      </c>
      <c r="F137" s="138"/>
      <c r="G137" s="19" t="str">
        <f>IF(tbl_dmi_isin[[#This Row],[Index]]&gt;$A$2,"",INDEX(Corp_value!$A$1:$EC$2998,MATCH(tbl_dmi_isin[[#This Row],[ISIN]],Corp_value!$B:$B,0),MATCH(G$2,Corp_value!$1:$1,0)))</f>
        <v/>
      </c>
      <c r="H137" s="20" t="str">
        <f>IF(tbl_dmi_isin[[#This Row],[Index]]&gt;$A$2,"",INDEX(Corp_value!$A$1:$EC$2998,MATCH(tbl_dmi_isin[[#This Row],[ISIN]],Corp_value!$B:$B,0),MATCH(H$2,Corp_value!$1:$1,0)))</f>
        <v/>
      </c>
      <c r="I137" s="20" t="str">
        <f>IF(tbl_dmi_isin[[#This Row],[Index]]&gt;$A$2,"",IF(INDEX(Corp_value!$A$1:$EC$2998,MATCH(tbl_dmi_isin[[#This Row],[ISIN]],Corp_value!$B:$B,0),MATCH(I$2,Corp_value!$1:$1,0))="--","",INDEX(Corp_value!$A$1:$EC$2998,MATCH(tbl_dmi_isin[[#This Row],[ISIN]],Corp_value!$B:$B,0),MATCH(I$2,Corp_value!$1:$1,0))))</f>
        <v/>
      </c>
      <c r="J137" s="19" t="str">
        <f>IF(tbl_dmi_isin[[#This Row],[Index]]&gt;$A$2,"",INDEX(Corp_value!$A$1:$EC$2998,MATCH(tbl_dmi_isin[[#This Row],[ISIN]],Corp_value!$B:$B,0),MATCH(J$2,Corp_value!$1:$1,0)))</f>
        <v/>
      </c>
      <c r="K137" s="19" t="str">
        <f>IF(tbl_dmi_isin[[#This Row],[Index]]&gt;$A$2,"",INDEX(Corp_value!$A$1:$EC$2998,MATCH(tbl_dmi_isin[[#This Row],[ISIN]],Corp_value!$B:$B,0),MATCH(K$2,Corp_value!$1:$1,0)))</f>
        <v/>
      </c>
      <c r="L137" s="19" t="str">
        <f>IF(tbl_dmi_isin[[#This Row],[Index]]&gt;$A$2,"",IF(INDEX(Corp_value!$A$1:$EC$2998,MATCH(tbl_dmi_isin[[#This Row],[ISIN]],Corp_value!$B:$B,0),MATCH(L$2,Corp_value!$1:$1,0))="--","",INDEX(Corp_value!$A$1:$EC$2998,MATCH(tbl_dmi_isin[[#This Row],[ISIN]],Corp_value!$B:$B,0),MATCH(L$2,Corp_value!$1:$1,0))))</f>
        <v/>
      </c>
      <c r="M137" s="122" t="str">
        <f>IF(tbl_dmi_isin[[#This Row],[Index]]&gt;$A$2,"",INDEX(Corp_value!$A$1:$EC$2998,MATCH(tbl_dmi_isin[[#This Row],[ISIN]],Corp_value!$B:$B,0),MATCH(M$2,Corp_value!$1:$1,0)))</f>
        <v/>
      </c>
      <c r="N137" s="122" t="str">
        <f>IF(tbl_dmi_isin[[#This Row],[Index]]&gt;$A$2,"",IF(INDEX(Corp_value!$A$1:$EC$2998,MATCH(tbl_dmi_isin[[#This Row],[ISIN]],Corp_value!$B:$B,0),MATCH(N$2,Corp_value!$1:$1,0))="--","",INDEX(Corp_value!$A$1:$EC$2998,MATCH(tbl_dmi_isin[[#This Row],[ISIN]],Corp_value!$B:$B,0),MATCH(N$2,Corp_value!$1:$1,0))))</f>
        <v/>
      </c>
      <c r="O137" s="122" t="str">
        <f>IF(tbl_dmi_isin[[#This Row],[Index]]&gt;$A$2,"",INDEX(Corp_value!$A$1:$EC$2998,MATCH(tbl_dmi_isin[[#This Row],[ISIN]],Corp_value!$B:$B,0),MATCH(O$2,Corp_value!$1:$1,0)))</f>
        <v/>
      </c>
      <c r="P137" s="136" t="str">
        <f>IF(tbl_dmi_isin[[#This Row],[Index]]&gt;$A$2,"",TEXT(INDEX(Corp_value!$A$1:$EC$2998,MATCH(tbl_dmi_isin[[#This Row],[ISIN]],Corp_value!$B:$B,0),MATCH(P$2,Corp_value!$1:$1,0)),"yyyy/mm/dd"))</f>
        <v/>
      </c>
      <c r="Q137" s="136" t="str">
        <f>IF(tbl_dmi_isin[[#This Row],[Index]]&gt;$A$2,"",INDEX(美元债一级!$A$2:$BO$32,tbl_dmi_isin[[#This Row],[Index]]+1,MATCH(Q$2,美元债一级!$2:$2,0)))</f>
        <v/>
      </c>
      <c r="R137" s="136" t="str">
        <f>IF(tbl_dmi_isin[[#This Row],[Index]]&gt;$A$2,"",IF(TEXT(INDEX(Corp_value!$A$1:$EC$2998,MATCH(tbl_dmi_isin[[#This Row],[ISIN]],Corp_value!$B:$B,0),MATCH(R$2,Corp_value!$1:$1,0)),"yyyy/mm/dd")="--","",TEXT(INDEX(Corp_value!$A$1:$EC$2998,MATCH(tbl_dmi_isin[[#This Row],[ISIN]],Corp_value!$B:$B,0),MATCH(R$2,Corp_value!$1:$1,0)),"yyyy/mm/dd")))</f>
        <v/>
      </c>
      <c r="S137" s="122" t="str">
        <f>IF(tbl_dmi_isin[[#This Row],[Index]]&gt;$A$2,"",INDEX(Corp_value!$A$1:$EC$2998,MATCH(tbl_dmi_isin[[#This Row],[ISIN]],Corp_value!$B:$B,0),MATCH(S$2,Corp_value!$1:$1,0)))</f>
        <v/>
      </c>
      <c r="T137" s="122" t="str">
        <f>IF(tbl_dmi_isin[[#This Row],[Index]]&gt;$A$2,"",INDEX(美元债一级!$A$2:$BO$32,tbl_dmi_isin[[#This Row],[Index]]+1,MATCH(T$2,美元债一级!$2:$2,0)))</f>
        <v/>
      </c>
      <c r="U137" s="122" t="str">
        <f>IF(tbl_dmi_isin[[#This Row],[Index]]&gt;$A$2,"",IF(INDEX(Corp_value!$A$1:$EC$2998,MATCH(tbl_dmi_isin[[#This Row],[ISIN]],Corp_value!$B:$B,0),MATCH(U$2,Corp_value!$1:$1,0))="--","",INDEX(Corp_value!$A$1:$EC$2998,MATCH(tbl_dmi_isin[[#This Row],[ISIN]],Corp_value!$B:$B,0),MATCH(U$2,Corp_value!$1:$1,0))))</f>
        <v/>
      </c>
      <c r="V137" s="134" t="str">
        <f>IF(tbl_dmi_isin[[#This Row],[Index]]&gt;$A$2,"",INDEX(美元债一级!$A$2:$BO$32,tbl_dmi_isin[[#This Row],[Index]]+1,MATCH(V$2,美元债一级!$2:$2,0)))</f>
        <v/>
      </c>
      <c r="W137" s="139" t="str">
        <f>IF(tbl_dmi_isin[[#This Row],[Index]]&gt;$A$2,"",INDEX(Corp_value!$A$1:$EC$2998,MATCH(tbl_dmi_isin[[#This Row],[ISIN]],Corp_value!$B:$B,0),MATCH(W$2,Corp_value!$1:$1,0)))</f>
        <v/>
      </c>
      <c r="X137" s="139" t="str">
        <f>IF(tbl_dmi_isin[[#This Row],[Index]]&gt;$A$2,"",INDEX(Corp_value!$A$1:$EC$2998,MATCH(tbl_dmi_isin[[#This Row],[ISIN]],Corp_value!$B:$B,0),MATCH(X$2,Corp_value!$1:$1,0)))</f>
        <v/>
      </c>
      <c r="Y137" s="142" t="str">
        <f>IF(tbl_dmi_isin[[#This Row],[Index]]&gt;$A$2,"",INDEX(Corp_value!$A$1:$EC$2998,MATCH(tbl_dmi_isin[[#This Row],[ISIN]],Corp_value!$B:$B,0),MATCH(Y$2,Corp_value!$1:$1,0)))</f>
        <v/>
      </c>
      <c r="Z137" s="142" t="str">
        <f>IF(tbl_dmi_isin[[#This Row],[Index]]&gt;$A$2,"",INDEX(Corp_value!$A$1:$EC$2998,MATCH(tbl_dmi_isin[[#This Row],[ISIN]],Corp_value!$B:$B,0),MATCH(Z$2,Corp_value!$1:$1,0)))</f>
        <v/>
      </c>
    </row>
    <row r="138" spans="1:26">
      <c r="A138" s="10">
        <v>135</v>
      </c>
      <c r="B138" s="78" t="str">
        <f>IF(tbl_dmi_isin[[#This Row],[Index]]&gt;$A$2,"",TEXT(INDEX(美元债一级!$A$2:$BO$32,tbl_dmi_isin[[#This Row],[Index]]+1,MATCH(B$2,美元债一级!$2:$2,0)),"yyyy/mm/dd"))</f>
        <v/>
      </c>
      <c r="C138" s="10" t="str">
        <f>IF(tbl_dmi_isin[[#This Row],[Index]]&gt;$A$2,"",INDEX(美元债一级!$A$2:$BO$32,tbl_dmi_isin[[#This Row],[Index]]+1,MATCH(C$2,美元债一级!$2:$2,0)))</f>
        <v/>
      </c>
      <c r="D138" s="10" t="str">
        <f>IF(tbl_dmi_isin[[#This Row],[Index]]&gt;$A$2,"",INDEX(美元债一级!$A$2:$BO$32,tbl_dmi_isin[[#This Row],[Index]]+1,MATCH(D$2,美元债一级!$2:$2,0)))</f>
        <v/>
      </c>
      <c r="E138" s="10" t="str">
        <f>TEXT(tbl_dmi_isin[[#This Row],[定价日]],"YYMMDD")&amp;tbl_dmi_isin[[#This Row],[ISIN]]</f>
        <v/>
      </c>
      <c r="F138" s="106"/>
      <c r="G138" s="19" t="str">
        <f>IF(tbl_dmi_isin[[#This Row],[Index]]&gt;$A$2,"",INDEX(Corp_value!$A$1:$EC$2998,MATCH(tbl_dmi_isin[[#This Row],[ISIN]],Corp_value!$B:$B,0),MATCH(G$2,Corp_value!$1:$1,0)))</f>
        <v/>
      </c>
      <c r="H138" s="20" t="str">
        <f>IF(tbl_dmi_isin[[#This Row],[Index]]&gt;$A$2,"",INDEX(Corp_value!$A$1:$EC$2998,MATCH(tbl_dmi_isin[[#This Row],[ISIN]],Corp_value!$B:$B,0),MATCH(H$2,Corp_value!$1:$1,0)))</f>
        <v/>
      </c>
      <c r="I138" s="20" t="str">
        <f>IF(tbl_dmi_isin[[#This Row],[Index]]&gt;$A$2,"",IF(INDEX(Corp_value!$A$1:$EC$2998,MATCH(tbl_dmi_isin[[#This Row],[ISIN]],Corp_value!$B:$B,0),MATCH(I$2,Corp_value!$1:$1,0))="--","",INDEX(Corp_value!$A$1:$EC$2998,MATCH(tbl_dmi_isin[[#This Row],[ISIN]],Corp_value!$B:$B,0),MATCH(I$2,Corp_value!$1:$1,0))))</f>
        <v/>
      </c>
      <c r="J138" s="19" t="str">
        <f>IF(tbl_dmi_isin[[#This Row],[Index]]&gt;$A$2,"",INDEX(Corp_value!$A$1:$EC$2998,MATCH(tbl_dmi_isin[[#This Row],[ISIN]],Corp_value!$B:$B,0),MATCH(J$2,Corp_value!$1:$1,0)))</f>
        <v/>
      </c>
      <c r="K138" s="19" t="str">
        <f>IF(tbl_dmi_isin[[#This Row],[Index]]&gt;$A$2,"",INDEX(Corp_value!$A$1:$EC$2998,MATCH(tbl_dmi_isin[[#This Row],[ISIN]],Corp_value!$B:$B,0),MATCH(K$2,Corp_value!$1:$1,0)))</f>
        <v/>
      </c>
      <c r="L138" s="19" t="str">
        <f>IF(tbl_dmi_isin[[#This Row],[Index]]&gt;$A$2,"",IF(INDEX(Corp_value!$A$1:$EC$2998,MATCH(tbl_dmi_isin[[#This Row],[ISIN]],Corp_value!$B:$B,0),MATCH(L$2,Corp_value!$1:$1,0))="--","",INDEX(Corp_value!$A$1:$EC$2998,MATCH(tbl_dmi_isin[[#This Row],[ISIN]],Corp_value!$B:$B,0),MATCH(L$2,Corp_value!$1:$1,0))))</f>
        <v/>
      </c>
      <c r="M138" s="122" t="str">
        <f>IF(tbl_dmi_isin[[#This Row],[Index]]&gt;$A$2,"",INDEX(Corp_value!$A$1:$EC$2998,MATCH(tbl_dmi_isin[[#This Row],[ISIN]],Corp_value!$B:$B,0),MATCH(M$2,Corp_value!$1:$1,0)))</f>
        <v/>
      </c>
      <c r="N138" s="122" t="str">
        <f>IF(tbl_dmi_isin[[#This Row],[Index]]&gt;$A$2,"",IF(INDEX(Corp_value!$A$1:$EC$2998,MATCH(tbl_dmi_isin[[#This Row],[ISIN]],Corp_value!$B:$B,0),MATCH(N$2,Corp_value!$1:$1,0))="--","",INDEX(Corp_value!$A$1:$EC$2998,MATCH(tbl_dmi_isin[[#This Row],[ISIN]],Corp_value!$B:$B,0),MATCH(N$2,Corp_value!$1:$1,0))))</f>
        <v/>
      </c>
      <c r="O138" s="122" t="str">
        <f>IF(tbl_dmi_isin[[#This Row],[Index]]&gt;$A$2,"",INDEX(Corp_value!$A$1:$EC$2998,MATCH(tbl_dmi_isin[[#This Row],[ISIN]],Corp_value!$B:$B,0),MATCH(O$2,Corp_value!$1:$1,0)))</f>
        <v/>
      </c>
      <c r="P138" s="136" t="str">
        <f>IF(tbl_dmi_isin[[#This Row],[Index]]&gt;$A$2,"",TEXT(INDEX(Corp_value!$A$1:$EC$2998,MATCH(tbl_dmi_isin[[#This Row],[ISIN]],Corp_value!$B:$B,0),MATCH(P$2,Corp_value!$1:$1,0)),"yyyy/mm/dd"))</f>
        <v/>
      </c>
      <c r="Q138" s="136" t="str">
        <f>IF(tbl_dmi_isin[[#This Row],[Index]]&gt;$A$2,"",INDEX(美元债一级!$A$2:$BO$32,tbl_dmi_isin[[#This Row],[Index]]+1,MATCH(Q$2,美元债一级!$2:$2,0)))</f>
        <v/>
      </c>
      <c r="R138" s="136" t="str">
        <f>IF(tbl_dmi_isin[[#This Row],[Index]]&gt;$A$2,"",IF(TEXT(INDEX(Corp_value!$A$1:$EC$2998,MATCH(tbl_dmi_isin[[#This Row],[ISIN]],Corp_value!$B:$B,0),MATCH(R$2,Corp_value!$1:$1,0)),"yyyy/mm/dd")="--","",TEXT(INDEX(Corp_value!$A$1:$EC$2998,MATCH(tbl_dmi_isin[[#This Row],[ISIN]],Corp_value!$B:$B,0),MATCH(R$2,Corp_value!$1:$1,0)),"yyyy/mm/dd")))</f>
        <v/>
      </c>
      <c r="S138" s="122" t="str">
        <f>IF(tbl_dmi_isin[[#This Row],[Index]]&gt;$A$2,"",INDEX(Corp_value!$A$1:$EC$2998,MATCH(tbl_dmi_isin[[#This Row],[ISIN]],Corp_value!$B:$B,0),MATCH(S$2,Corp_value!$1:$1,0)))</f>
        <v/>
      </c>
      <c r="T138" s="122" t="str">
        <f>IF(tbl_dmi_isin[[#This Row],[Index]]&gt;$A$2,"",INDEX(美元债一级!$A$2:$BO$32,tbl_dmi_isin[[#This Row],[Index]]+1,MATCH(T$2,美元债一级!$2:$2,0)))</f>
        <v/>
      </c>
      <c r="U138" s="122" t="str">
        <f>IF(tbl_dmi_isin[[#This Row],[Index]]&gt;$A$2,"",IF(INDEX(Corp_value!$A$1:$EC$2998,MATCH(tbl_dmi_isin[[#This Row],[ISIN]],Corp_value!$B:$B,0),MATCH(U$2,Corp_value!$1:$1,0))="--","",INDEX(Corp_value!$A$1:$EC$2998,MATCH(tbl_dmi_isin[[#This Row],[ISIN]],Corp_value!$B:$B,0),MATCH(U$2,Corp_value!$1:$1,0))))</f>
        <v/>
      </c>
      <c r="V138" s="134" t="str">
        <f>IF(tbl_dmi_isin[[#This Row],[Index]]&gt;$A$2,"",INDEX(美元债一级!$A$2:$BO$32,tbl_dmi_isin[[#This Row],[Index]]+1,MATCH(V$2,美元债一级!$2:$2,0)))</f>
        <v/>
      </c>
      <c r="W138" s="139" t="str">
        <f>IF(tbl_dmi_isin[[#This Row],[Index]]&gt;$A$2,"",INDEX(Corp_value!$A$1:$EC$2998,MATCH(tbl_dmi_isin[[#This Row],[ISIN]],Corp_value!$B:$B,0),MATCH(W$2,Corp_value!$1:$1,0)))</f>
        <v/>
      </c>
      <c r="X138" s="139" t="str">
        <f>IF(tbl_dmi_isin[[#This Row],[Index]]&gt;$A$2,"",INDEX(Corp_value!$A$1:$EC$2998,MATCH(tbl_dmi_isin[[#This Row],[ISIN]],Corp_value!$B:$B,0),MATCH(X$2,Corp_value!$1:$1,0)))</f>
        <v/>
      </c>
      <c r="Y138" s="142" t="str">
        <f>IF(tbl_dmi_isin[[#This Row],[Index]]&gt;$A$2,"",INDEX(Corp_value!$A$1:$EC$2998,MATCH(tbl_dmi_isin[[#This Row],[ISIN]],Corp_value!$B:$B,0),MATCH(Y$2,Corp_value!$1:$1,0)))</f>
        <v/>
      </c>
      <c r="Z138" s="142" t="str">
        <f>IF(tbl_dmi_isin[[#This Row],[Index]]&gt;$A$2,"",INDEX(Corp_value!$A$1:$EC$2998,MATCH(tbl_dmi_isin[[#This Row],[ISIN]],Corp_value!$B:$B,0),MATCH(Z$2,Corp_value!$1:$1,0)))</f>
        <v/>
      </c>
    </row>
    <row r="139" spans="1:26">
      <c r="A139" s="10">
        <v>136</v>
      </c>
      <c r="B139" s="78" t="str">
        <f>IF(tbl_dmi_isin[[#This Row],[Index]]&gt;$A$2,"",TEXT(INDEX(美元债一级!$A$2:$BO$32,tbl_dmi_isin[[#This Row],[Index]]+1,MATCH(B$2,美元债一级!$2:$2,0)),"yyyy/mm/dd"))</f>
        <v/>
      </c>
      <c r="C139" s="10" t="str">
        <f>IF(tbl_dmi_isin[[#This Row],[Index]]&gt;$A$2,"",INDEX(美元债一级!$A$2:$BO$32,tbl_dmi_isin[[#This Row],[Index]]+1,MATCH(C$2,美元债一级!$2:$2,0)))</f>
        <v/>
      </c>
      <c r="D139" s="10" t="str">
        <f>IF(tbl_dmi_isin[[#This Row],[Index]]&gt;$A$2,"",INDEX(美元债一级!$A$2:$BO$32,tbl_dmi_isin[[#This Row],[Index]]+1,MATCH(D$2,美元债一级!$2:$2,0)))</f>
        <v/>
      </c>
      <c r="E139" s="10" t="str">
        <f>TEXT(tbl_dmi_isin[[#This Row],[定价日]],"YYMMDD")&amp;tbl_dmi_isin[[#This Row],[ISIN]]</f>
        <v/>
      </c>
      <c r="F139" s="105"/>
      <c r="G139" s="19" t="str">
        <f>IF(tbl_dmi_isin[[#This Row],[Index]]&gt;$A$2,"",INDEX(Corp_value!$A$1:$EC$2998,MATCH(tbl_dmi_isin[[#This Row],[ISIN]],Corp_value!$B:$B,0),MATCH(G$2,Corp_value!$1:$1,0)))</f>
        <v/>
      </c>
      <c r="H139" s="20" t="str">
        <f>IF(tbl_dmi_isin[[#This Row],[Index]]&gt;$A$2,"",INDEX(Corp_value!$A$1:$EC$2998,MATCH(tbl_dmi_isin[[#This Row],[ISIN]],Corp_value!$B:$B,0),MATCH(H$2,Corp_value!$1:$1,0)))</f>
        <v/>
      </c>
      <c r="I139" s="20" t="str">
        <f>IF(tbl_dmi_isin[[#This Row],[Index]]&gt;$A$2,"",IF(INDEX(Corp_value!$A$1:$EC$2998,MATCH(tbl_dmi_isin[[#This Row],[ISIN]],Corp_value!$B:$B,0),MATCH(I$2,Corp_value!$1:$1,0))="--","",INDEX(Corp_value!$A$1:$EC$2998,MATCH(tbl_dmi_isin[[#This Row],[ISIN]],Corp_value!$B:$B,0),MATCH(I$2,Corp_value!$1:$1,0))))</f>
        <v/>
      </c>
      <c r="J139" s="19" t="str">
        <f>IF(tbl_dmi_isin[[#This Row],[Index]]&gt;$A$2,"",INDEX(Corp_value!$A$1:$EC$2998,MATCH(tbl_dmi_isin[[#This Row],[ISIN]],Corp_value!$B:$B,0),MATCH(J$2,Corp_value!$1:$1,0)))</f>
        <v/>
      </c>
      <c r="K139" s="19" t="str">
        <f>IF(tbl_dmi_isin[[#This Row],[Index]]&gt;$A$2,"",INDEX(Corp_value!$A$1:$EC$2998,MATCH(tbl_dmi_isin[[#This Row],[ISIN]],Corp_value!$B:$B,0),MATCH(K$2,Corp_value!$1:$1,0)))</f>
        <v/>
      </c>
      <c r="L139" s="19" t="str">
        <f>IF(tbl_dmi_isin[[#This Row],[Index]]&gt;$A$2,"",IF(INDEX(Corp_value!$A$1:$EC$2998,MATCH(tbl_dmi_isin[[#This Row],[ISIN]],Corp_value!$B:$B,0),MATCH(L$2,Corp_value!$1:$1,0))="--","",INDEX(Corp_value!$A$1:$EC$2998,MATCH(tbl_dmi_isin[[#This Row],[ISIN]],Corp_value!$B:$B,0),MATCH(L$2,Corp_value!$1:$1,0))))</f>
        <v/>
      </c>
      <c r="M139" s="122" t="str">
        <f>IF(tbl_dmi_isin[[#This Row],[Index]]&gt;$A$2,"",INDEX(Corp_value!$A$1:$EC$2998,MATCH(tbl_dmi_isin[[#This Row],[ISIN]],Corp_value!$B:$B,0),MATCH(M$2,Corp_value!$1:$1,0)))</f>
        <v/>
      </c>
      <c r="N139" s="122" t="str">
        <f>IF(tbl_dmi_isin[[#This Row],[Index]]&gt;$A$2,"",IF(INDEX(Corp_value!$A$1:$EC$2998,MATCH(tbl_dmi_isin[[#This Row],[ISIN]],Corp_value!$B:$B,0),MATCH(N$2,Corp_value!$1:$1,0))="--","",INDEX(Corp_value!$A$1:$EC$2998,MATCH(tbl_dmi_isin[[#This Row],[ISIN]],Corp_value!$B:$B,0),MATCH(N$2,Corp_value!$1:$1,0))))</f>
        <v/>
      </c>
      <c r="O139" s="122" t="str">
        <f>IF(tbl_dmi_isin[[#This Row],[Index]]&gt;$A$2,"",INDEX(Corp_value!$A$1:$EC$2998,MATCH(tbl_dmi_isin[[#This Row],[ISIN]],Corp_value!$B:$B,0),MATCH(O$2,Corp_value!$1:$1,0)))</f>
        <v/>
      </c>
      <c r="P139" s="136" t="str">
        <f>IF(tbl_dmi_isin[[#This Row],[Index]]&gt;$A$2,"",TEXT(INDEX(Corp_value!$A$1:$EC$2998,MATCH(tbl_dmi_isin[[#This Row],[ISIN]],Corp_value!$B:$B,0),MATCH(P$2,Corp_value!$1:$1,0)),"yyyy/mm/dd"))</f>
        <v/>
      </c>
      <c r="Q139" s="136" t="str">
        <f>IF(tbl_dmi_isin[[#This Row],[Index]]&gt;$A$2,"",INDEX(美元债一级!$A$2:$BO$32,tbl_dmi_isin[[#This Row],[Index]]+1,MATCH(Q$2,美元债一级!$2:$2,0)))</f>
        <v/>
      </c>
      <c r="R139" s="136" t="str">
        <f>IF(tbl_dmi_isin[[#This Row],[Index]]&gt;$A$2,"",IF(TEXT(INDEX(Corp_value!$A$1:$EC$2998,MATCH(tbl_dmi_isin[[#This Row],[ISIN]],Corp_value!$B:$B,0),MATCH(R$2,Corp_value!$1:$1,0)),"yyyy/mm/dd")="--","",TEXT(INDEX(Corp_value!$A$1:$EC$2998,MATCH(tbl_dmi_isin[[#This Row],[ISIN]],Corp_value!$B:$B,0),MATCH(R$2,Corp_value!$1:$1,0)),"yyyy/mm/dd")))</f>
        <v/>
      </c>
      <c r="S139" s="122" t="str">
        <f>IF(tbl_dmi_isin[[#This Row],[Index]]&gt;$A$2,"",INDEX(Corp_value!$A$1:$EC$2998,MATCH(tbl_dmi_isin[[#This Row],[ISIN]],Corp_value!$B:$B,0),MATCH(S$2,Corp_value!$1:$1,0)))</f>
        <v/>
      </c>
      <c r="T139" s="122" t="str">
        <f>IF(tbl_dmi_isin[[#This Row],[Index]]&gt;$A$2,"",INDEX(美元债一级!$A$2:$BO$32,tbl_dmi_isin[[#This Row],[Index]]+1,MATCH(T$2,美元债一级!$2:$2,0)))</f>
        <v/>
      </c>
      <c r="U139" s="122" t="str">
        <f>IF(tbl_dmi_isin[[#This Row],[Index]]&gt;$A$2,"",IF(INDEX(Corp_value!$A$1:$EC$2998,MATCH(tbl_dmi_isin[[#This Row],[ISIN]],Corp_value!$B:$B,0),MATCH(U$2,Corp_value!$1:$1,0))="--","",INDEX(Corp_value!$A$1:$EC$2998,MATCH(tbl_dmi_isin[[#This Row],[ISIN]],Corp_value!$B:$B,0),MATCH(U$2,Corp_value!$1:$1,0))))</f>
        <v/>
      </c>
      <c r="V139" s="132" t="str">
        <f>IF(tbl_dmi_isin[[#This Row],[Index]]&gt;$A$2,"",INDEX(美元债一级!$A$2:$BO$32,tbl_dmi_isin[[#This Row],[Index]]+1,MATCH(V$2,美元债一级!$2:$2,0)))</f>
        <v/>
      </c>
      <c r="W139" s="140" t="str">
        <f>IF(tbl_dmi_isin[[#This Row],[Index]]&gt;$A$2,"",INDEX(Corp_value!$A$1:$EC$2998,MATCH(tbl_dmi_isin[[#This Row],[ISIN]],Corp_value!$B:$B,0),MATCH(W$2,Corp_value!$1:$1,0)))</f>
        <v/>
      </c>
      <c r="X139" s="140" t="str">
        <f>IF(tbl_dmi_isin[[#This Row],[Index]]&gt;$A$2,"",INDEX(Corp_value!$A$1:$EC$2998,MATCH(tbl_dmi_isin[[#This Row],[ISIN]],Corp_value!$B:$B,0),MATCH(X$2,Corp_value!$1:$1,0)))</f>
        <v/>
      </c>
      <c r="Y139" s="142" t="str">
        <f>IF(tbl_dmi_isin[[#This Row],[Index]]&gt;$A$2,"",INDEX(Corp_value!$A$1:$EC$2998,MATCH(tbl_dmi_isin[[#This Row],[ISIN]],Corp_value!$B:$B,0),MATCH(Y$2,Corp_value!$1:$1,0)))</f>
        <v/>
      </c>
      <c r="Z139" s="142" t="str">
        <f>IF(tbl_dmi_isin[[#This Row],[Index]]&gt;$A$2,"",INDEX(Corp_value!$A$1:$EC$2998,MATCH(tbl_dmi_isin[[#This Row],[ISIN]],Corp_value!$B:$B,0),MATCH(Z$2,Corp_value!$1:$1,0)))</f>
        <v/>
      </c>
    </row>
    <row r="140" spans="1:26">
      <c r="A140" s="10">
        <v>137</v>
      </c>
      <c r="B140" s="78" t="str">
        <f>IF(tbl_dmi_isin[[#This Row],[Index]]&gt;$A$2,"",TEXT(INDEX(美元债一级!$A$2:$BO$32,tbl_dmi_isin[[#This Row],[Index]]+1,MATCH(B$2,美元债一级!$2:$2,0)),"yyyy/mm/dd"))</f>
        <v/>
      </c>
      <c r="C140" s="10" t="str">
        <f>IF(tbl_dmi_isin[[#This Row],[Index]]&gt;$A$2,"",INDEX(美元债一级!$A$2:$BO$32,tbl_dmi_isin[[#This Row],[Index]]+1,MATCH(C$2,美元债一级!$2:$2,0)))</f>
        <v/>
      </c>
      <c r="D140" s="10" t="str">
        <f>IF(tbl_dmi_isin[[#This Row],[Index]]&gt;$A$2,"",INDEX(美元债一级!$A$2:$BO$32,tbl_dmi_isin[[#This Row],[Index]]+1,MATCH(D$2,美元债一级!$2:$2,0)))</f>
        <v/>
      </c>
      <c r="E140" s="10" t="str">
        <f>TEXT(tbl_dmi_isin[[#This Row],[定价日]],"YYMMDD")&amp;tbl_dmi_isin[[#This Row],[ISIN]]</f>
        <v/>
      </c>
      <c r="F140" s="104"/>
      <c r="G140" s="19" t="str">
        <f>IF(tbl_dmi_isin[[#This Row],[Index]]&gt;$A$2,"",INDEX(Corp_value!$A$1:$EC$2998,MATCH(tbl_dmi_isin[[#This Row],[ISIN]],Corp_value!$B:$B,0),MATCH(G$2,Corp_value!$1:$1,0)))</f>
        <v/>
      </c>
      <c r="H140" s="20" t="str">
        <f>IF(tbl_dmi_isin[[#This Row],[Index]]&gt;$A$2,"",INDEX(Corp_value!$A$1:$EC$2998,MATCH(tbl_dmi_isin[[#This Row],[ISIN]],Corp_value!$B:$B,0),MATCH(H$2,Corp_value!$1:$1,0)))</f>
        <v/>
      </c>
      <c r="I140" s="20" t="str">
        <f>IF(tbl_dmi_isin[[#This Row],[Index]]&gt;$A$2,"",IF(INDEX(Corp_value!$A$1:$EC$2998,MATCH(tbl_dmi_isin[[#This Row],[ISIN]],Corp_value!$B:$B,0),MATCH(I$2,Corp_value!$1:$1,0))="--","",INDEX(Corp_value!$A$1:$EC$2998,MATCH(tbl_dmi_isin[[#This Row],[ISIN]],Corp_value!$B:$B,0),MATCH(I$2,Corp_value!$1:$1,0))))</f>
        <v/>
      </c>
      <c r="J140" s="19" t="str">
        <f>IF(tbl_dmi_isin[[#This Row],[Index]]&gt;$A$2,"",INDEX(Corp_value!$A$1:$EC$2998,MATCH(tbl_dmi_isin[[#This Row],[ISIN]],Corp_value!$B:$B,0),MATCH(J$2,Corp_value!$1:$1,0)))</f>
        <v/>
      </c>
      <c r="K140" s="19" t="str">
        <f>IF(tbl_dmi_isin[[#This Row],[Index]]&gt;$A$2,"",INDEX(Corp_value!$A$1:$EC$2998,MATCH(tbl_dmi_isin[[#This Row],[ISIN]],Corp_value!$B:$B,0),MATCH(K$2,Corp_value!$1:$1,0)))</f>
        <v/>
      </c>
      <c r="L140" s="19" t="str">
        <f>IF(tbl_dmi_isin[[#This Row],[Index]]&gt;$A$2,"",IF(INDEX(Corp_value!$A$1:$EC$2998,MATCH(tbl_dmi_isin[[#This Row],[ISIN]],Corp_value!$B:$B,0),MATCH(L$2,Corp_value!$1:$1,0))="--","",INDEX(Corp_value!$A$1:$EC$2998,MATCH(tbl_dmi_isin[[#This Row],[ISIN]],Corp_value!$B:$B,0),MATCH(L$2,Corp_value!$1:$1,0))))</f>
        <v/>
      </c>
      <c r="M140" s="122" t="str">
        <f>IF(tbl_dmi_isin[[#This Row],[Index]]&gt;$A$2,"",INDEX(Corp_value!$A$1:$EC$2998,MATCH(tbl_dmi_isin[[#This Row],[ISIN]],Corp_value!$B:$B,0),MATCH(M$2,Corp_value!$1:$1,0)))</f>
        <v/>
      </c>
      <c r="N140" s="122" t="str">
        <f>IF(tbl_dmi_isin[[#This Row],[Index]]&gt;$A$2,"",IF(INDEX(Corp_value!$A$1:$EC$2998,MATCH(tbl_dmi_isin[[#This Row],[ISIN]],Corp_value!$B:$B,0),MATCH(N$2,Corp_value!$1:$1,0))="--","",INDEX(Corp_value!$A$1:$EC$2998,MATCH(tbl_dmi_isin[[#This Row],[ISIN]],Corp_value!$B:$B,0),MATCH(N$2,Corp_value!$1:$1,0))))</f>
        <v/>
      </c>
      <c r="O140" s="122" t="str">
        <f>IF(tbl_dmi_isin[[#This Row],[Index]]&gt;$A$2,"",INDEX(Corp_value!$A$1:$EC$2998,MATCH(tbl_dmi_isin[[#This Row],[ISIN]],Corp_value!$B:$B,0),MATCH(O$2,Corp_value!$1:$1,0)))</f>
        <v/>
      </c>
      <c r="P140" s="136" t="str">
        <f>IF(tbl_dmi_isin[[#This Row],[Index]]&gt;$A$2,"",TEXT(INDEX(Corp_value!$A$1:$EC$2998,MATCH(tbl_dmi_isin[[#This Row],[ISIN]],Corp_value!$B:$B,0),MATCH(P$2,Corp_value!$1:$1,0)),"yyyy/mm/dd"))</f>
        <v/>
      </c>
      <c r="Q140" s="136" t="str">
        <f>IF(tbl_dmi_isin[[#This Row],[Index]]&gt;$A$2,"",INDEX(美元债一级!$A$2:$BO$32,tbl_dmi_isin[[#This Row],[Index]]+1,MATCH(Q$2,美元债一级!$2:$2,0)))</f>
        <v/>
      </c>
      <c r="R140" s="136" t="str">
        <f>IF(tbl_dmi_isin[[#This Row],[Index]]&gt;$A$2,"",IF(TEXT(INDEX(Corp_value!$A$1:$EC$2998,MATCH(tbl_dmi_isin[[#This Row],[ISIN]],Corp_value!$B:$B,0),MATCH(R$2,Corp_value!$1:$1,0)),"yyyy/mm/dd")="--","",TEXT(INDEX(Corp_value!$A$1:$EC$2998,MATCH(tbl_dmi_isin[[#This Row],[ISIN]],Corp_value!$B:$B,0),MATCH(R$2,Corp_value!$1:$1,0)),"yyyy/mm/dd")))</f>
        <v/>
      </c>
      <c r="S140" s="122" t="str">
        <f>IF(tbl_dmi_isin[[#This Row],[Index]]&gt;$A$2,"",INDEX(Corp_value!$A$1:$EC$2998,MATCH(tbl_dmi_isin[[#This Row],[ISIN]],Corp_value!$B:$B,0),MATCH(S$2,Corp_value!$1:$1,0)))</f>
        <v/>
      </c>
      <c r="T140" s="122" t="str">
        <f>IF(tbl_dmi_isin[[#This Row],[Index]]&gt;$A$2,"",INDEX(美元债一级!$A$2:$BO$32,tbl_dmi_isin[[#This Row],[Index]]+1,MATCH(T$2,美元债一级!$2:$2,0)))</f>
        <v/>
      </c>
      <c r="U140" s="122" t="str">
        <f>IF(tbl_dmi_isin[[#This Row],[Index]]&gt;$A$2,"",IF(INDEX(Corp_value!$A$1:$EC$2998,MATCH(tbl_dmi_isin[[#This Row],[ISIN]],Corp_value!$B:$B,0),MATCH(U$2,Corp_value!$1:$1,0))="--","",INDEX(Corp_value!$A$1:$EC$2998,MATCH(tbl_dmi_isin[[#This Row],[ISIN]],Corp_value!$B:$B,0),MATCH(U$2,Corp_value!$1:$1,0))))</f>
        <v/>
      </c>
      <c r="V140" s="132" t="str">
        <f>IF(tbl_dmi_isin[[#This Row],[Index]]&gt;$A$2,"",INDEX(美元债一级!$A$2:$BO$32,tbl_dmi_isin[[#This Row],[Index]]+1,MATCH(V$2,美元债一级!$2:$2,0)))</f>
        <v/>
      </c>
      <c r="W140" s="140" t="str">
        <f>IF(tbl_dmi_isin[[#This Row],[Index]]&gt;$A$2,"",INDEX(Corp_value!$A$1:$EC$2998,MATCH(tbl_dmi_isin[[#This Row],[ISIN]],Corp_value!$B:$B,0),MATCH(W$2,Corp_value!$1:$1,0)))</f>
        <v/>
      </c>
      <c r="X140" s="140" t="str">
        <f>IF(tbl_dmi_isin[[#This Row],[Index]]&gt;$A$2,"",INDEX(Corp_value!$A$1:$EC$2998,MATCH(tbl_dmi_isin[[#This Row],[ISIN]],Corp_value!$B:$B,0),MATCH(X$2,Corp_value!$1:$1,0)))</f>
        <v/>
      </c>
      <c r="Y140" s="142" t="str">
        <f>IF(tbl_dmi_isin[[#This Row],[Index]]&gt;$A$2,"",INDEX(Corp_value!$A$1:$EC$2998,MATCH(tbl_dmi_isin[[#This Row],[ISIN]],Corp_value!$B:$B,0),MATCH(Y$2,Corp_value!$1:$1,0)))</f>
        <v/>
      </c>
      <c r="Z140" s="142" t="str">
        <f>IF(tbl_dmi_isin[[#This Row],[Index]]&gt;$A$2,"",INDEX(Corp_value!$A$1:$EC$2998,MATCH(tbl_dmi_isin[[#This Row],[ISIN]],Corp_value!$B:$B,0),MATCH(Z$2,Corp_value!$1:$1,0)))</f>
        <v/>
      </c>
    </row>
    <row r="141" spans="1:26">
      <c r="A141" s="10">
        <v>138</v>
      </c>
      <c r="B141" s="78" t="str">
        <f>IF(tbl_dmi_isin[[#This Row],[Index]]&gt;$A$2,"",TEXT(INDEX(美元债一级!$A$2:$BO$32,tbl_dmi_isin[[#This Row],[Index]]+1,MATCH(B$2,美元债一级!$2:$2,0)),"yyyy/mm/dd"))</f>
        <v/>
      </c>
      <c r="C141" s="10" t="str">
        <f>IF(tbl_dmi_isin[[#This Row],[Index]]&gt;$A$2,"",INDEX(美元债一级!$A$2:$BO$32,tbl_dmi_isin[[#This Row],[Index]]+1,MATCH(C$2,美元债一级!$2:$2,0)))</f>
        <v/>
      </c>
      <c r="D141" s="10" t="str">
        <f>IF(tbl_dmi_isin[[#This Row],[Index]]&gt;$A$2,"",INDEX(美元债一级!$A$2:$BO$32,tbl_dmi_isin[[#This Row],[Index]]+1,MATCH(D$2,美元债一级!$2:$2,0)))</f>
        <v/>
      </c>
      <c r="E141" s="10" t="str">
        <f>TEXT(tbl_dmi_isin[[#This Row],[定价日]],"YYMMDD")&amp;tbl_dmi_isin[[#This Row],[ISIN]]</f>
        <v/>
      </c>
      <c r="F141" s="104"/>
      <c r="G141" s="19" t="str">
        <f>IF(tbl_dmi_isin[[#This Row],[Index]]&gt;$A$2,"",INDEX(Corp_value!$A$1:$EC$2998,MATCH(tbl_dmi_isin[[#This Row],[ISIN]],Corp_value!$B:$B,0),MATCH(G$2,Corp_value!$1:$1,0)))</f>
        <v/>
      </c>
      <c r="H141" s="20" t="str">
        <f>IF(tbl_dmi_isin[[#This Row],[Index]]&gt;$A$2,"",INDEX(Corp_value!$A$1:$EC$2998,MATCH(tbl_dmi_isin[[#This Row],[ISIN]],Corp_value!$B:$B,0),MATCH(H$2,Corp_value!$1:$1,0)))</f>
        <v/>
      </c>
      <c r="I141" s="20" t="str">
        <f>IF(tbl_dmi_isin[[#This Row],[Index]]&gt;$A$2,"",IF(INDEX(Corp_value!$A$1:$EC$2998,MATCH(tbl_dmi_isin[[#This Row],[ISIN]],Corp_value!$B:$B,0),MATCH(I$2,Corp_value!$1:$1,0))="--","",INDEX(Corp_value!$A$1:$EC$2998,MATCH(tbl_dmi_isin[[#This Row],[ISIN]],Corp_value!$B:$B,0),MATCH(I$2,Corp_value!$1:$1,0))))</f>
        <v/>
      </c>
      <c r="J141" s="19" t="str">
        <f>IF(tbl_dmi_isin[[#This Row],[Index]]&gt;$A$2,"",INDEX(Corp_value!$A$1:$EC$2998,MATCH(tbl_dmi_isin[[#This Row],[ISIN]],Corp_value!$B:$B,0),MATCH(J$2,Corp_value!$1:$1,0)))</f>
        <v/>
      </c>
      <c r="K141" s="19" t="str">
        <f>IF(tbl_dmi_isin[[#This Row],[Index]]&gt;$A$2,"",INDEX(Corp_value!$A$1:$EC$2998,MATCH(tbl_dmi_isin[[#This Row],[ISIN]],Corp_value!$B:$B,0),MATCH(K$2,Corp_value!$1:$1,0)))</f>
        <v/>
      </c>
      <c r="L141" s="19" t="str">
        <f>IF(tbl_dmi_isin[[#This Row],[Index]]&gt;$A$2,"",IF(INDEX(Corp_value!$A$1:$EC$2998,MATCH(tbl_dmi_isin[[#This Row],[ISIN]],Corp_value!$B:$B,0),MATCH(L$2,Corp_value!$1:$1,0))="--","",INDEX(Corp_value!$A$1:$EC$2998,MATCH(tbl_dmi_isin[[#This Row],[ISIN]],Corp_value!$B:$B,0),MATCH(L$2,Corp_value!$1:$1,0))))</f>
        <v/>
      </c>
      <c r="M141" s="122" t="str">
        <f>IF(tbl_dmi_isin[[#This Row],[Index]]&gt;$A$2,"",INDEX(Corp_value!$A$1:$EC$2998,MATCH(tbl_dmi_isin[[#This Row],[ISIN]],Corp_value!$B:$B,0),MATCH(M$2,Corp_value!$1:$1,0)))</f>
        <v/>
      </c>
      <c r="N141" s="122" t="str">
        <f>IF(tbl_dmi_isin[[#This Row],[Index]]&gt;$A$2,"",IF(INDEX(Corp_value!$A$1:$EC$2998,MATCH(tbl_dmi_isin[[#This Row],[ISIN]],Corp_value!$B:$B,0),MATCH(N$2,Corp_value!$1:$1,0))="--","",INDEX(Corp_value!$A$1:$EC$2998,MATCH(tbl_dmi_isin[[#This Row],[ISIN]],Corp_value!$B:$B,0),MATCH(N$2,Corp_value!$1:$1,0))))</f>
        <v/>
      </c>
      <c r="O141" s="122" t="str">
        <f>IF(tbl_dmi_isin[[#This Row],[Index]]&gt;$A$2,"",INDEX(Corp_value!$A$1:$EC$2998,MATCH(tbl_dmi_isin[[#This Row],[ISIN]],Corp_value!$B:$B,0),MATCH(O$2,Corp_value!$1:$1,0)))</f>
        <v/>
      </c>
      <c r="P141" s="136" t="str">
        <f>IF(tbl_dmi_isin[[#This Row],[Index]]&gt;$A$2,"",TEXT(INDEX(Corp_value!$A$1:$EC$2998,MATCH(tbl_dmi_isin[[#This Row],[ISIN]],Corp_value!$B:$B,0),MATCH(P$2,Corp_value!$1:$1,0)),"yyyy/mm/dd"))</f>
        <v/>
      </c>
      <c r="Q141" s="136" t="str">
        <f>IF(tbl_dmi_isin[[#This Row],[Index]]&gt;$A$2,"",INDEX(美元债一级!$A$2:$BO$32,tbl_dmi_isin[[#This Row],[Index]]+1,MATCH(Q$2,美元债一级!$2:$2,0)))</f>
        <v/>
      </c>
      <c r="R141" s="136" t="str">
        <f>IF(tbl_dmi_isin[[#This Row],[Index]]&gt;$A$2,"",IF(TEXT(INDEX(Corp_value!$A$1:$EC$2998,MATCH(tbl_dmi_isin[[#This Row],[ISIN]],Corp_value!$B:$B,0),MATCH(R$2,Corp_value!$1:$1,0)),"yyyy/mm/dd")="--","",TEXT(INDEX(Corp_value!$A$1:$EC$2998,MATCH(tbl_dmi_isin[[#This Row],[ISIN]],Corp_value!$B:$B,0),MATCH(R$2,Corp_value!$1:$1,0)),"yyyy/mm/dd")))</f>
        <v/>
      </c>
      <c r="S141" s="122" t="str">
        <f>IF(tbl_dmi_isin[[#This Row],[Index]]&gt;$A$2,"",INDEX(Corp_value!$A$1:$EC$2998,MATCH(tbl_dmi_isin[[#This Row],[ISIN]],Corp_value!$B:$B,0),MATCH(S$2,Corp_value!$1:$1,0)))</f>
        <v/>
      </c>
      <c r="T141" s="122" t="str">
        <f>IF(tbl_dmi_isin[[#This Row],[Index]]&gt;$A$2,"",INDEX(美元债一级!$A$2:$BO$32,tbl_dmi_isin[[#This Row],[Index]]+1,MATCH(T$2,美元债一级!$2:$2,0)))</f>
        <v/>
      </c>
      <c r="U141" s="122" t="str">
        <f>IF(tbl_dmi_isin[[#This Row],[Index]]&gt;$A$2,"",IF(INDEX(Corp_value!$A$1:$EC$2998,MATCH(tbl_dmi_isin[[#This Row],[ISIN]],Corp_value!$B:$B,0),MATCH(U$2,Corp_value!$1:$1,0))="--","",INDEX(Corp_value!$A$1:$EC$2998,MATCH(tbl_dmi_isin[[#This Row],[ISIN]],Corp_value!$B:$B,0),MATCH(U$2,Corp_value!$1:$1,0))))</f>
        <v/>
      </c>
      <c r="V141" s="132" t="str">
        <f>IF(tbl_dmi_isin[[#This Row],[Index]]&gt;$A$2,"",INDEX(美元债一级!$A$2:$BO$32,tbl_dmi_isin[[#This Row],[Index]]+1,MATCH(V$2,美元债一级!$2:$2,0)))</f>
        <v/>
      </c>
      <c r="W141" s="140" t="str">
        <f>IF(tbl_dmi_isin[[#This Row],[Index]]&gt;$A$2,"",INDEX(Corp_value!$A$1:$EC$2998,MATCH(tbl_dmi_isin[[#This Row],[ISIN]],Corp_value!$B:$B,0),MATCH(W$2,Corp_value!$1:$1,0)))</f>
        <v/>
      </c>
      <c r="X141" s="140" t="str">
        <f>IF(tbl_dmi_isin[[#This Row],[Index]]&gt;$A$2,"",INDEX(Corp_value!$A$1:$EC$2998,MATCH(tbl_dmi_isin[[#This Row],[ISIN]],Corp_value!$B:$B,0),MATCH(X$2,Corp_value!$1:$1,0)))</f>
        <v/>
      </c>
      <c r="Y141" s="142" t="str">
        <f>IF(tbl_dmi_isin[[#This Row],[Index]]&gt;$A$2,"",INDEX(Corp_value!$A$1:$EC$2998,MATCH(tbl_dmi_isin[[#This Row],[ISIN]],Corp_value!$B:$B,0),MATCH(Y$2,Corp_value!$1:$1,0)))</f>
        <v/>
      </c>
      <c r="Z141" s="142" t="str">
        <f>IF(tbl_dmi_isin[[#This Row],[Index]]&gt;$A$2,"",INDEX(Corp_value!$A$1:$EC$2998,MATCH(tbl_dmi_isin[[#This Row],[ISIN]],Corp_value!$B:$B,0),MATCH(Z$2,Corp_value!$1:$1,0)))</f>
        <v/>
      </c>
    </row>
    <row r="142" spans="1:26">
      <c r="A142" s="10">
        <v>139</v>
      </c>
      <c r="B142" s="78" t="str">
        <f>IF(tbl_dmi_isin[[#This Row],[Index]]&gt;$A$2,"",TEXT(INDEX(美元债一级!$A$2:$BO$32,tbl_dmi_isin[[#This Row],[Index]]+1,MATCH(B$2,美元债一级!$2:$2,0)),"yyyy/mm/dd"))</f>
        <v/>
      </c>
      <c r="C142" s="10" t="str">
        <f>IF(tbl_dmi_isin[[#This Row],[Index]]&gt;$A$2,"",INDEX(美元债一级!$A$2:$BO$32,tbl_dmi_isin[[#This Row],[Index]]+1,MATCH(C$2,美元债一级!$2:$2,0)))</f>
        <v/>
      </c>
      <c r="D142" s="10" t="str">
        <f>IF(tbl_dmi_isin[[#This Row],[Index]]&gt;$A$2,"",INDEX(美元债一级!$A$2:$BO$32,tbl_dmi_isin[[#This Row],[Index]]+1,MATCH(D$2,美元债一级!$2:$2,0)))</f>
        <v/>
      </c>
      <c r="E142" s="10" t="str">
        <f>TEXT(tbl_dmi_isin[[#This Row],[定价日]],"YYMMDD")&amp;tbl_dmi_isin[[#This Row],[ISIN]]</f>
        <v/>
      </c>
      <c r="F142" s="104"/>
      <c r="G142" s="19" t="str">
        <f>IF(tbl_dmi_isin[[#This Row],[Index]]&gt;$A$2,"",INDEX(Corp_value!$A$1:$EC$2998,MATCH(tbl_dmi_isin[[#This Row],[ISIN]],Corp_value!$B:$B,0),MATCH(G$2,Corp_value!$1:$1,0)))</f>
        <v/>
      </c>
      <c r="H142" s="20" t="str">
        <f>IF(tbl_dmi_isin[[#This Row],[Index]]&gt;$A$2,"",INDEX(Corp_value!$A$1:$EC$2998,MATCH(tbl_dmi_isin[[#This Row],[ISIN]],Corp_value!$B:$B,0),MATCH(H$2,Corp_value!$1:$1,0)))</f>
        <v/>
      </c>
      <c r="I142" s="20" t="str">
        <f>IF(tbl_dmi_isin[[#This Row],[Index]]&gt;$A$2,"",IF(INDEX(Corp_value!$A$1:$EC$2998,MATCH(tbl_dmi_isin[[#This Row],[ISIN]],Corp_value!$B:$B,0),MATCH(I$2,Corp_value!$1:$1,0))="--","",INDEX(Corp_value!$A$1:$EC$2998,MATCH(tbl_dmi_isin[[#This Row],[ISIN]],Corp_value!$B:$B,0),MATCH(I$2,Corp_value!$1:$1,0))))</f>
        <v/>
      </c>
      <c r="J142" s="19" t="str">
        <f>IF(tbl_dmi_isin[[#This Row],[Index]]&gt;$A$2,"",INDEX(Corp_value!$A$1:$EC$2998,MATCH(tbl_dmi_isin[[#This Row],[ISIN]],Corp_value!$B:$B,0),MATCH(J$2,Corp_value!$1:$1,0)))</f>
        <v/>
      </c>
      <c r="K142" s="19" t="str">
        <f>IF(tbl_dmi_isin[[#This Row],[Index]]&gt;$A$2,"",INDEX(Corp_value!$A$1:$EC$2998,MATCH(tbl_dmi_isin[[#This Row],[ISIN]],Corp_value!$B:$B,0),MATCH(K$2,Corp_value!$1:$1,0)))</f>
        <v/>
      </c>
      <c r="L142" s="19" t="str">
        <f>IF(tbl_dmi_isin[[#This Row],[Index]]&gt;$A$2,"",IF(INDEX(Corp_value!$A$1:$EC$2998,MATCH(tbl_dmi_isin[[#This Row],[ISIN]],Corp_value!$B:$B,0),MATCH(L$2,Corp_value!$1:$1,0))="--","",INDEX(Corp_value!$A$1:$EC$2998,MATCH(tbl_dmi_isin[[#This Row],[ISIN]],Corp_value!$B:$B,0),MATCH(L$2,Corp_value!$1:$1,0))))</f>
        <v/>
      </c>
      <c r="M142" s="122" t="str">
        <f>IF(tbl_dmi_isin[[#This Row],[Index]]&gt;$A$2,"",INDEX(Corp_value!$A$1:$EC$2998,MATCH(tbl_dmi_isin[[#This Row],[ISIN]],Corp_value!$B:$B,0),MATCH(M$2,Corp_value!$1:$1,0)))</f>
        <v/>
      </c>
      <c r="N142" s="122" t="str">
        <f>IF(tbl_dmi_isin[[#This Row],[Index]]&gt;$A$2,"",IF(INDEX(Corp_value!$A$1:$EC$2998,MATCH(tbl_dmi_isin[[#This Row],[ISIN]],Corp_value!$B:$B,0),MATCH(N$2,Corp_value!$1:$1,0))="--","",INDEX(Corp_value!$A$1:$EC$2998,MATCH(tbl_dmi_isin[[#This Row],[ISIN]],Corp_value!$B:$B,0),MATCH(N$2,Corp_value!$1:$1,0))))</f>
        <v/>
      </c>
      <c r="O142" s="122" t="str">
        <f>IF(tbl_dmi_isin[[#This Row],[Index]]&gt;$A$2,"",INDEX(Corp_value!$A$1:$EC$2998,MATCH(tbl_dmi_isin[[#This Row],[ISIN]],Corp_value!$B:$B,0),MATCH(O$2,Corp_value!$1:$1,0)))</f>
        <v/>
      </c>
      <c r="P142" s="136" t="str">
        <f>IF(tbl_dmi_isin[[#This Row],[Index]]&gt;$A$2,"",TEXT(INDEX(Corp_value!$A$1:$EC$2998,MATCH(tbl_dmi_isin[[#This Row],[ISIN]],Corp_value!$B:$B,0),MATCH(P$2,Corp_value!$1:$1,0)),"yyyy/mm/dd"))</f>
        <v/>
      </c>
      <c r="Q142" s="136" t="str">
        <f>IF(tbl_dmi_isin[[#This Row],[Index]]&gt;$A$2,"",INDEX(美元债一级!$A$2:$BO$32,tbl_dmi_isin[[#This Row],[Index]]+1,MATCH(Q$2,美元债一级!$2:$2,0)))</f>
        <v/>
      </c>
      <c r="R142" s="136" t="str">
        <f>IF(tbl_dmi_isin[[#This Row],[Index]]&gt;$A$2,"",IF(TEXT(INDEX(Corp_value!$A$1:$EC$2998,MATCH(tbl_dmi_isin[[#This Row],[ISIN]],Corp_value!$B:$B,0),MATCH(R$2,Corp_value!$1:$1,0)),"yyyy/mm/dd")="--","",TEXT(INDEX(Corp_value!$A$1:$EC$2998,MATCH(tbl_dmi_isin[[#This Row],[ISIN]],Corp_value!$B:$B,0),MATCH(R$2,Corp_value!$1:$1,0)),"yyyy/mm/dd")))</f>
        <v/>
      </c>
      <c r="S142" s="122" t="str">
        <f>IF(tbl_dmi_isin[[#This Row],[Index]]&gt;$A$2,"",INDEX(Corp_value!$A$1:$EC$2998,MATCH(tbl_dmi_isin[[#This Row],[ISIN]],Corp_value!$B:$B,0),MATCH(S$2,Corp_value!$1:$1,0)))</f>
        <v/>
      </c>
      <c r="T142" s="122" t="str">
        <f>IF(tbl_dmi_isin[[#This Row],[Index]]&gt;$A$2,"",INDEX(美元债一级!$A$2:$BO$32,tbl_dmi_isin[[#This Row],[Index]]+1,MATCH(T$2,美元债一级!$2:$2,0)))</f>
        <v/>
      </c>
      <c r="U142" s="122" t="str">
        <f>IF(tbl_dmi_isin[[#This Row],[Index]]&gt;$A$2,"",IF(INDEX(Corp_value!$A$1:$EC$2998,MATCH(tbl_dmi_isin[[#This Row],[ISIN]],Corp_value!$B:$B,0),MATCH(U$2,Corp_value!$1:$1,0))="--","",INDEX(Corp_value!$A$1:$EC$2998,MATCH(tbl_dmi_isin[[#This Row],[ISIN]],Corp_value!$B:$B,0),MATCH(U$2,Corp_value!$1:$1,0))))</f>
        <v/>
      </c>
      <c r="V142" s="132" t="str">
        <f>IF(tbl_dmi_isin[[#This Row],[Index]]&gt;$A$2,"",INDEX(美元债一级!$A$2:$BO$32,tbl_dmi_isin[[#This Row],[Index]]+1,MATCH(V$2,美元债一级!$2:$2,0)))</f>
        <v/>
      </c>
      <c r="W142" s="140" t="str">
        <f>IF(tbl_dmi_isin[[#This Row],[Index]]&gt;$A$2,"",INDEX(Corp_value!$A$1:$EC$2998,MATCH(tbl_dmi_isin[[#This Row],[ISIN]],Corp_value!$B:$B,0),MATCH(W$2,Corp_value!$1:$1,0)))</f>
        <v/>
      </c>
      <c r="X142" s="140" t="str">
        <f>IF(tbl_dmi_isin[[#This Row],[Index]]&gt;$A$2,"",INDEX(Corp_value!$A$1:$EC$2998,MATCH(tbl_dmi_isin[[#This Row],[ISIN]],Corp_value!$B:$B,0),MATCH(X$2,Corp_value!$1:$1,0)))</f>
        <v/>
      </c>
      <c r="Y142" s="142" t="str">
        <f>IF(tbl_dmi_isin[[#This Row],[Index]]&gt;$A$2,"",INDEX(Corp_value!$A$1:$EC$2998,MATCH(tbl_dmi_isin[[#This Row],[ISIN]],Corp_value!$B:$B,0),MATCH(Y$2,Corp_value!$1:$1,0)))</f>
        <v/>
      </c>
      <c r="Z142" s="142" t="str">
        <f>IF(tbl_dmi_isin[[#This Row],[Index]]&gt;$A$2,"",INDEX(Corp_value!$A$1:$EC$2998,MATCH(tbl_dmi_isin[[#This Row],[ISIN]],Corp_value!$B:$B,0),MATCH(Z$2,Corp_value!$1:$1,0)))</f>
        <v/>
      </c>
    </row>
    <row r="143" spans="1:26">
      <c r="A143" s="10">
        <v>140</v>
      </c>
      <c r="B143" s="78" t="str">
        <f>IF(tbl_dmi_isin[[#This Row],[Index]]&gt;$A$2,"",TEXT(INDEX(美元债一级!$A$2:$BO$32,tbl_dmi_isin[[#This Row],[Index]]+1,MATCH(B$2,美元债一级!$2:$2,0)),"yyyy/mm/dd"))</f>
        <v/>
      </c>
      <c r="C143" s="10" t="str">
        <f>IF(tbl_dmi_isin[[#This Row],[Index]]&gt;$A$2,"",INDEX(美元债一级!$A$2:$BO$32,tbl_dmi_isin[[#This Row],[Index]]+1,MATCH(C$2,美元债一级!$2:$2,0)))</f>
        <v/>
      </c>
      <c r="D143" s="10" t="str">
        <f>IF(tbl_dmi_isin[[#This Row],[Index]]&gt;$A$2,"",INDEX(美元债一级!$A$2:$BO$32,tbl_dmi_isin[[#This Row],[Index]]+1,MATCH(D$2,美元债一级!$2:$2,0)))</f>
        <v/>
      </c>
      <c r="E143" s="10" t="str">
        <f>TEXT(tbl_dmi_isin[[#This Row],[定价日]],"YYMMDD")&amp;tbl_dmi_isin[[#This Row],[ISIN]]</f>
        <v/>
      </c>
      <c r="F143" s="104"/>
      <c r="G143" s="19" t="str">
        <f>IF(tbl_dmi_isin[[#This Row],[Index]]&gt;$A$2,"",INDEX(Corp_value!$A$1:$EC$2998,MATCH(tbl_dmi_isin[[#This Row],[ISIN]],Corp_value!$B:$B,0),MATCH(G$2,Corp_value!$1:$1,0)))</f>
        <v/>
      </c>
      <c r="H143" s="20" t="str">
        <f>IF(tbl_dmi_isin[[#This Row],[Index]]&gt;$A$2,"",INDEX(Corp_value!$A$1:$EC$2998,MATCH(tbl_dmi_isin[[#This Row],[ISIN]],Corp_value!$B:$B,0),MATCH(H$2,Corp_value!$1:$1,0)))</f>
        <v/>
      </c>
      <c r="I143" s="20" t="str">
        <f>IF(tbl_dmi_isin[[#This Row],[Index]]&gt;$A$2,"",IF(INDEX(Corp_value!$A$1:$EC$2998,MATCH(tbl_dmi_isin[[#This Row],[ISIN]],Corp_value!$B:$B,0),MATCH(I$2,Corp_value!$1:$1,0))="--","",INDEX(Corp_value!$A$1:$EC$2998,MATCH(tbl_dmi_isin[[#This Row],[ISIN]],Corp_value!$B:$B,0),MATCH(I$2,Corp_value!$1:$1,0))))</f>
        <v/>
      </c>
      <c r="J143" s="19" t="str">
        <f>IF(tbl_dmi_isin[[#This Row],[Index]]&gt;$A$2,"",INDEX(Corp_value!$A$1:$EC$2998,MATCH(tbl_dmi_isin[[#This Row],[ISIN]],Corp_value!$B:$B,0),MATCH(J$2,Corp_value!$1:$1,0)))</f>
        <v/>
      </c>
      <c r="K143" s="19" t="str">
        <f>IF(tbl_dmi_isin[[#This Row],[Index]]&gt;$A$2,"",INDEX(Corp_value!$A$1:$EC$2998,MATCH(tbl_dmi_isin[[#This Row],[ISIN]],Corp_value!$B:$B,0),MATCH(K$2,Corp_value!$1:$1,0)))</f>
        <v/>
      </c>
      <c r="L143" s="19" t="str">
        <f>IF(tbl_dmi_isin[[#This Row],[Index]]&gt;$A$2,"",IF(INDEX(Corp_value!$A$1:$EC$2998,MATCH(tbl_dmi_isin[[#This Row],[ISIN]],Corp_value!$B:$B,0),MATCH(L$2,Corp_value!$1:$1,0))="--","",INDEX(Corp_value!$A$1:$EC$2998,MATCH(tbl_dmi_isin[[#This Row],[ISIN]],Corp_value!$B:$B,0),MATCH(L$2,Corp_value!$1:$1,0))))</f>
        <v/>
      </c>
      <c r="M143" s="122" t="str">
        <f>IF(tbl_dmi_isin[[#This Row],[Index]]&gt;$A$2,"",INDEX(Corp_value!$A$1:$EC$2998,MATCH(tbl_dmi_isin[[#This Row],[ISIN]],Corp_value!$B:$B,0),MATCH(M$2,Corp_value!$1:$1,0)))</f>
        <v/>
      </c>
      <c r="N143" s="122" t="str">
        <f>IF(tbl_dmi_isin[[#This Row],[Index]]&gt;$A$2,"",IF(INDEX(Corp_value!$A$1:$EC$2998,MATCH(tbl_dmi_isin[[#This Row],[ISIN]],Corp_value!$B:$B,0),MATCH(N$2,Corp_value!$1:$1,0))="--","",INDEX(Corp_value!$A$1:$EC$2998,MATCH(tbl_dmi_isin[[#This Row],[ISIN]],Corp_value!$B:$B,0),MATCH(N$2,Corp_value!$1:$1,0))))</f>
        <v/>
      </c>
      <c r="O143" s="122" t="str">
        <f>IF(tbl_dmi_isin[[#This Row],[Index]]&gt;$A$2,"",INDEX(Corp_value!$A$1:$EC$2998,MATCH(tbl_dmi_isin[[#This Row],[ISIN]],Corp_value!$B:$B,0),MATCH(O$2,Corp_value!$1:$1,0)))</f>
        <v/>
      </c>
      <c r="P143" s="136" t="str">
        <f>IF(tbl_dmi_isin[[#This Row],[Index]]&gt;$A$2,"",TEXT(INDEX(Corp_value!$A$1:$EC$2998,MATCH(tbl_dmi_isin[[#This Row],[ISIN]],Corp_value!$B:$B,0),MATCH(P$2,Corp_value!$1:$1,0)),"yyyy/mm/dd"))</f>
        <v/>
      </c>
      <c r="Q143" s="136" t="str">
        <f>IF(tbl_dmi_isin[[#This Row],[Index]]&gt;$A$2,"",INDEX(美元债一级!$A$2:$BO$32,tbl_dmi_isin[[#This Row],[Index]]+1,MATCH(Q$2,美元债一级!$2:$2,0)))</f>
        <v/>
      </c>
      <c r="R143" s="136" t="str">
        <f>IF(tbl_dmi_isin[[#This Row],[Index]]&gt;$A$2,"",IF(TEXT(INDEX(Corp_value!$A$1:$EC$2998,MATCH(tbl_dmi_isin[[#This Row],[ISIN]],Corp_value!$B:$B,0),MATCH(R$2,Corp_value!$1:$1,0)),"yyyy/mm/dd")="--","",TEXT(INDEX(Corp_value!$A$1:$EC$2998,MATCH(tbl_dmi_isin[[#This Row],[ISIN]],Corp_value!$B:$B,0),MATCH(R$2,Corp_value!$1:$1,0)),"yyyy/mm/dd")))</f>
        <v/>
      </c>
      <c r="S143" s="122" t="str">
        <f>IF(tbl_dmi_isin[[#This Row],[Index]]&gt;$A$2,"",INDEX(Corp_value!$A$1:$EC$2998,MATCH(tbl_dmi_isin[[#This Row],[ISIN]],Corp_value!$B:$B,0),MATCH(S$2,Corp_value!$1:$1,0)))</f>
        <v/>
      </c>
      <c r="T143" s="122" t="str">
        <f>IF(tbl_dmi_isin[[#This Row],[Index]]&gt;$A$2,"",INDEX(美元债一级!$A$2:$BO$32,tbl_dmi_isin[[#This Row],[Index]]+1,MATCH(T$2,美元债一级!$2:$2,0)))</f>
        <v/>
      </c>
      <c r="U143" s="122" t="str">
        <f>IF(tbl_dmi_isin[[#This Row],[Index]]&gt;$A$2,"",IF(INDEX(Corp_value!$A$1:$EC$2998,MATCH(tbl_dmi_isin[[#This Row],[ISIN]],Corp_value!$B:$B,0),MATCH(U$2,Corp_value!$1:$1,0))="--","",INDEX(Corp_value!$A$1:$EC$2998,MATCH(tbl_dmi_isin[[#This Row],[ISIN]],Corp_value!$B:$B,0),MATCH(U$2,Corp_value!$1:$1,0))))</f>
        <v/>
      </c>
      <c r="V143" s="132" t="str">
        <f>IF(tbl_dmi_isin[[#This Row],[Index]]&gt;$A$2,"",INDEX(美元债一级!$A$2:$BO$32,tbl_dmi_isin[[#This Row],[Index]]+1,MATCH(V$2,美元债一级!$2:$2,0)))</f>
        <v/>
      </c>
      <c r="W143" s="140" t="str">
        <f>IF(tbl_dmi_isin[[#This Row],[Index]]&gt;$A$2,"",INDEX(Corp_value!$A$1:$EC$2998,MATCH(tbl_dmi_isin[[#This Row],[ISIN]],Corp_value!$B:$B,0),MATCH(W$2,Corp_value!$1:$1,0)))</f>
        <v/>
      </c>
      <c r="X143" s="140" t="str">
        <f>IF(tbl_dmi_isin[[#This Row],[Index]]&gt;$A$2,"",INDEX(Corp_value!$A$1:$EC$2998,MATCH(tbl_dmi_isin[[#This Row],[ISIN]],Corp_value!$B:$B,0),MATCH(X$2,Corp_value!$1:$1,0)))</f>
        <v/>
      </c>
      <c r="Y143" s="142" t="str">
        <f>IF(tbl_dmi_isin[[#This Row],[Index]]&gt;$A$2,"",INDEX(Corp_value!$A$1:$EC$2998,MATCH(tbl_dmi_isin[[#This Row],[ISIN]],Corp_value!$B:$B,0),MATCH(Y$2,Corp_value!$1:$1,0)))</f>
        <v/>
      </c>
      <c r="Z143" s="142" t="str">
        <f>IF(tbl_dmi_isin[[#This Row],[Index]]&gt;$A$2,"",INDEX(Corp_value!$A$1:$EC$2998,MATCH(tbl_dmi_isin[[#This Row],[ISIN]],Corp_value!$B:$B,0),MATCH(Z$2,Corp_value!$1:$1,0)))</f>
        <v/>
      </c>
    </row>
    <row r="144" spans="1:26">
      <c r="A144" s="10">
        <v>141</v>
      </c>
      <c r="B144" s="78" t="str">
        <f>IF(tbl_dmi_isin[[#This Row],[Index]]&gt;$A$2,"",TEXT(INDEX(美元债一级!$A$2:$BO$32,tbl_dmi_isin[[#This Row],[Index]]+1,MATCH(B$2,美元债一级!$2:$2,0)),"yyyy/mm/dd"))</f>
        <v/>
      </c>
      <c r="C144" s="10" t="str">
        <f>IF(tbl_dmi_isin[[#This Row],[Index]]&gt;$A$2,"",INDEX(美元债一级!$A$2:$BO$32,tbl_dmi_isin[[#This Row],[Index]]+1,MATCH(C$2,美元债一级!$2:$2,0)))</f>
        <v/>
      </c>
      <c r="D144" s="10" t="str">
        <f>IF(tbl_dmi_isin[[#This Row],[Index]]&gt;$A$2,"",INDEX(美元债一级!$A$2:$BO$32,tbl_dmi_isin[[#This Row],[Index]]+1,MATCH(D$2,美元债一级!$2:$2,0)))</f>
        <v/>
      </c>
      <c r="E144" s="10" t="str">
        <f>TEXT(tbl_dmi_isin[[#This Row],[定价日]],"YYMMDD")&amp;tbl_dmi_isin[[#This Row],[ISIN]]</f>
        <v/>
      </c>
      <c r="F144" s="104"/>
      <c r="G144" s="19" t="str">
        <f>IF(tbl_dmi_isin[[#This Row],[Index]]&gt;$A$2,"",INDEX(Corp_value!$A$1:$EC$2998,MATCH(tbl_dmi_isin[[#This Row],[ISIN]],Corp_value!$B:$B,0),MATCH(G$2,Corp_value!$1:$1,0)))</f>
        <v/>
      </c>
      <c r="H144" s="20" t="str">
        <f>IF(tbl_dmi_isin[[#This Row],[Index]]&gt;$A$2,"",INDEX(Corp_value!$A$1:$EC$2998,MATCH(tbl_dmi_isin[[#This Row],[ISIN]],Corp_value!$B:$B,0),MATCH(H$2,Corp_value!$1:$1,0)))</f>
        <v/>
      </c>
      <c r="I144" s="20" t="str">
        <f>IF(tbl_dmi_isin[[#This Row],[Index]]&gt;$A$2,"",IF(INDEX(Corp_value!$A$1:$EC$2998,MATCH(tbl_dmi_isin[[#This Row],[ISIN]],Corp_value!$B:$B,0),MATCH(I$2,Corp_value!$1:$1,0))="--","",INDEX(Corp_value!$A$1:$EC$2998,MATCH(tbl_dmi_isin[[#This Row],[ISIN]],Corp_value!$B:$B,0),MATCH(I$2,Corp_value!$1:$1,0))))</f>
        <v/>
      </c>
      <c r="J144" s="19" t="str">
        <f>IF(tbl_dmi_isin[[#This Row],[Index]]&gt;$A$2,"",INDEX(Corp_value!$A$1:$EC$2998,MATCH(tbl_dmi_isin[[#This Row],[ISIN]],Corp_value!$B:$B,0),MATCH(J$2,Corp_value!$1:$1,0)))</f>
        <v/>
      </c>
      <c r="K144" s="19" t="str">
        <f>IF(tbl_dmi_isin[[#This Row],[Index]]&gt;$A$2,"",INDEX(Corp_value!$A$1:$EC$2998,MATCH(tbl_dmi_isin[[#This Row],[ISIN]],Corp_value!$B:$B,0),MATCH(K$2,Corp_value!$1:$1,0)))</f>
        <v/>
      </c>
      <c r="L144" s="19" t="str">
        <f>IF(tbl_dmi_isin[[#This Row],[Index]]&gt;$A$2,"",IF(INDEX(Corp_value!$A$1:$EC$2998,MATCH(tbl_dmi_isin[[#This Row],[ISIN]],Corp_value!$B:$B,0),MATCH(L$2,Corp_value!$1:$1,0))="--","",INDEX(Corp_value!$A$1:$EC$2998,MATCH(tbl_dmi_isin[[#This Row],[ISIN]],Corp_value!$B:$B,0),MATCH(L$2,Corp_value!$1:$1,0))))</f>
        <v/>
      </c>
      <c r="M144" s="122" t="str">
        <f>IF(tbl_dmi_isin[[#This Row],[Index]]&gt;$A$2,"",INDEX(Corp_value!$A$1:$EC$2998,MATCH(tbl_dmi_isin[[#This Row],[ISIN]],Corp_value!$B:$B,0),MATCH(M$2,Corp_value!$1:$1,0)))</f>
        <v/>
      </c>
      <c r="N144" s="122" t="str">
        <f>IF(tbl_dmi_isin[[#This Row],[Index]]&gt;$A$2,"",IF(INDEX(Corp_value!$A$1:$EC$2998,MATCH(tbl_dmi_isin[[#This Row],[ISIN]],Corp_value!$B:$B,0),MATCH(N$2,Corp_value!$1:$1,0))="--","",INDEX(Corp_value!$A$1:$EC$2998,MATCH(tbl_dmi_isin[[#This Row],[ISIN]],Corp_value!$B:$B,0),MATCH(N$2,Corp_value!$1:$1,0))))</f>
        <v/>
      </c>
      <c r="O144" s="122" t="str">
        <f>IF(tbl_dmi_isin[[#This Row],[Index]]&gt;$A$2,"",INDEX(Corp_value!$A$1:$EC$2998,MATCH(tbl_dmi_isin[[#This Row],[ISIN]],Corp_value!$B:$B,0),MATCH(O$2,Corp_value!$1:$1,0)))</f>
        <v/>
      </c>
      <c r="P144" s="136" t="str">
        <f>IF(tbl_dmi_isin[[#This Row],[Index]]&gt;$A$2,"",TEXT(INDEX(Corp_value!$A$1:$EC$2998,MATCH(tbl_dmi_isin[[#This Row],[ISIN]],Corp_value!$B:$B,0),MATCH(P$2,Corp_value!$1:$1,0)),"yyyy/mm/dd"))</f>
        <v/>
      </c>
      <c r="Q144" s="136" t="str">
        <f>IF(tbl_dmi_isin[[#This Row],[Index]]&gt;$A$2,"",INDEX(美元债一级!$A$2:$BO$32,tbl_dmi_isin[[#This Row],[Index]]+1,MATCH(Q$2,美元债一级!$2:$2,0)))</f>
        <v/>
      </c>
      <c r="R144" s="136" t="str">
        <f>IF(tbl_dmi_isin[[#This Row],[Index]]&gt;$A$2,"",IF(TEXT(INDEX(Corp_value!$A$1:$EC$2998,MATCH(tbl_dmi_isin[[#This Row],[ISIN]],Corp_value!$B:$B,0),MATCH(R$2,Corp_value!$1:$1,0)),"yyyy/mm/dd")="--","",TEXT(INDEX(Corp_value!$A$1:$EC$2998,MATCH(tbl_dmi_isin[[#This Row],[ISIN]],Corp_value!$B:$B,0),MATCH(R$2,Corp_value!$1:$1,0)),"yyyy/mm/dd")))</f>
        <v/>
      </c>
      <c r="S144" s="122" t="str">
        <f>IF(tbl_dmi_isin[[#This Row],[Index]]&gt;$A$2,"",INDEX(Corp_value!$A$1:$EC$2998,MATCH(tbl_dmi_isin[[#This Row],[ISIN]],Corp_value!$B:$B,0),MATCH(S$2,Corp_value!$1:$1,0)))</f>
        <v/>
      </c>
      <c r="T144" s="122" t="str">
        <f>IF(tbl_dmi_isin[[#This Row],[Index]]&gt;$A$2,"",INDEX(美元债一级!$A$2:$BO$32,tbl_dmi_isin[[#This Row],[Index]]+1,MATCH(T$2,美元债一级!$2:$2,0)))</f>
        <v/>
      </c>
      <c r="U144" s="122" t="str">
        <f>IF(tbl_dmi_isin[[#This Row],[Index]]&gt;$A$2,"",IF(INDEX(Corp_value!$A$1:$EC$2998,MATCH(tbl_dmi_isin[[#This Row],[ISIN]],Corp_value!$B:$B,0),MATCH(U$2,Corp_value!$1:$1,0))="--","",INDEX(Corp_value!$A$1:$EC$2998,MATCH(tbl_dmi_isin[[#This Row],[ISIN]],Corp_value!$B:$B,0),MATCH(U$2,Corp_value!$1:$1,0))))</f>
        <v/>
      </c>
      <c r="V144" s="132" t="str">
        <f>IF(tbl_dmi_isin[[#This Row],[Index]]&gt;$A$2,"",INDEX(美元债一级!$A$2:$BO$32,tbl_dmi_isin[[#This Row],[Index]]+1,MATCH(V$2,美元债一级!$2:$2,0)))</f>
        <v/>
      </c>
      <c r="W144" s="140" t="str">
        <f>IF(tbl_dmi_isin[[#This Row],[Index]]&gt;$A$2,"",INDEX(Corp_value!$A$1:$EC$2998,MATCH(tbl_dmi_isin[[#This Row],[ISIN]],Corp_value!$B:$B,0),MATCH(W$2,Corp_value!$1:$1,0)))</f>
        <v/>
      </c>
      <c r="X144" s="140" t="str">
        <f>IF(tbl_dmi_isin[[#This Row],[Index]]&gt;$A$2,"",INDEX(Corp_value!$A$1:$EC$2998,MATCH(tbl_dmi_isin[[#This Row],[ISIN]],Corp_value!$B:$B,0),MATCH(X$2,Corp_value!$1:$1,0)))</f>
        <v/>
      </c>
      <c r="Y144" s="142" t="str">
        <f>IF(tbl_dmi_isin[[#This Row],[Index]]&gt;$A$2,"",INDEX(Corp_value!$A$1:$EC$2998,MATCH(tbl_dmi_isin[[#This Row],[ISIN]],Corp_value!$B:$B,0),MATCH(Y$2,Corp_value!$1:$1,0)))</f>
        <v/>
      </c>
      <c r="Z144" s="142" t="str">
        <f>IF(tbl_dmi_isin[[#This Row],[Index]]&gt;$A$2,"",INDEX(Corp_value!$A$1:$EC$2998,MATCH(tbl_dmi_isin[[#This Row],[ISIN]],Corp_value!$B:$B,0),MATCH(Z$2,Corp_value!$1:$1,0)))</f>
        <v/>
      </c>
    </row>
    <row r="145" spans="1:26">
      <c r="A145" s="10">
        <v>142</v>
      </c>
      <c r="B145" s="78" t="str">
        <f>IF(tbl_dmi_isin[[#This Row],[Index]]&gt;$A$2,"",TEXT(INDEX(美元债一级!$A$2:$BO$32,tbl_dmi_isin[[#This Row],[Index]]+1,MATCH(B$2,美元债一级!$2:$2,0)),"yyyy/mm/dd"))</f>
        <v/>
      </c>
      <c r="C145" s="10" t="str">
        <f>IF(tbl_dmi_isin[[#This Row],[Index]]&gt;$A$2,"",INDEX(美元债一级!$A$2:$BO$32,tbl_dmi_isin[[#This Row],[Index]]+1,MATCH(C$2,美元债一级!$2:$2,0)))</f>
        <v/>
      </c>
      <c r="D145" s="10" t="str">
        <f>IF(tbl_dmi_isin[[#This Row],[Index]]&gt;$A$2,"",INDEX(美元债一级!$A$2:$BO$32,tbl_dmi_isin[[#This Row],[Index]]+1,MATCH(D$2,美元债一级!$2:$2,0)))</f>
        <v/>
      </c>
      <c r="E145" s="10" t="str">
        <f>TEXT(tbl_dmi_isin[[#This Row],[定价日]],"YYMMDD")&amp;tbl_dmi_isin[[#This Row],[ISIN]]</f>
        <v/>
      </c>
      <c r="F145" s="104"/>
      <c r="G145" s="19" t="str">
        <f>IF(tbl_dmi_isin[[#This Row],[Index]]&gt;$A$2,"",INDEX(Corp_value!$A$1:$EC$2998,MATCH(tbl_dmi_isin[[#This Row],[ISIN]],Corp_value!$B:$B,0),MATCH(G$2,Corp_value!$1:$1,0)))</f>
        <v/>
      </c>
      <c r="H145" s="20" t="str">
        <f>IF(tbl_dmi_isin[[#This Row],[Index]]&gt;$A$2,"",INDEX(Corp_value!$A$1:$EC$2998,MATCH(tbl_dmi_isin[[#This Row],[ISIN]],Corp_value!$B:$B,0),MATCH(H$2,Corp_value!$1:$1,0)))</f>
        <v/>
      </c>
      <c r="I145" s="20" t="str">
        <f>IF(tbl_dmi_isin[[#This Row],[Index]]&gt;$A$2,"",IF(INDEX(Corp_value!$A$1:$EC$2998,MATCH(tbl_dmi_isin[[#This Row],[ISIN]],Corp_value!$B:$B,0),MATCH(I$2,Corp_value!$1:$1,0))="--","",INDEX(Corp_value!$A$1:$EC$2998,MATCH(tbl_dmi_isin[[#This Row],[ISIN]],Corp_value!$B:$B,0),MATCH(I$2,Corp_value!$1:$1,0))))</f>
        <v/>
      </c>
      <c r="J145" s="19" t="str">
        <f>IF(tbl_dmi_isin[[#This Row],[Index]]&gt;$A$2,"",INDEX(Corp_value!$A$1:$EC$2998,MATCH(tbl_dmi_isin[[#This Row],[ISIN]],Corp_value!$B:$B,0),MATCH(J$2,Corp_value!$1:$1,0)))</f>
        <v/>
      </c>
      <c r="K145" s="19" t="str">
        <f>IF(tbl_dmi_isin[[#This Row],[Index]]&gt;$A$2,"",INDEX(Corp_value!$A$1:$EC$2998,MATCH(tbl_dmi_isin[[#This Row],[ISIN]],Corp_value!$B:$B,0),MATCH(K$2,Corp_value!$1:$1,0)))</f>
        <v/>
      </c>
      <c r="L145" s="19" t="str">
        <f>IF(tbl_dmi_isin[[#This Row],[Index]]&gt;$A$2,"",IF(INDEX(Corp_value!$A$1:$EC$2998,MATCH(tbl_dmi_isin[[#This Row],[ISIN]],Corp_value!$B:$B,0),MATCH(L$2,Corp_value!$1:$1,0))="--","",INDEX(Corp_value!$A$1:$EC$2998,MATCH(tbl_dmi_isin[[#This Row],[ISIN]],Corp_value!$B:$B,0),MATCH(L$2,Corp_value!$1:$1,0))))</f>
        <v/>
      </c>
      <c r="M145" s="122" t="str">
        <f>IF(tbl_dmi_isin[[#This Row],[Index]]&gt;$A$2,"",INDEX(Corp_value!$A$1:$EC$2998,MATCH(tbl_dmi_isin[[#This Row],[ISIN]],Corp_value!$B:$B,0),MATCH(M$2,Corp_value!$1:$1,0)))</f>
        <v/>
      </c>
      <c r="N145" s="122" t="str">
        <f>IF(tbl_dmi_isin[[#This Row],[Index]]&gt;$A$2,"",IF(INDEX(Corp_value!$A$1:$EC$2998,MATCH(tbl_dmi_isin[[#This Row],[ISIN]],Corp_value!$B:$B,0),MATCH(N$2,Corp_value!$1:$1,0))="--","",INDEX(Corp_value!$A$1:$EC$2998,MATCH(tbl_dmi_isin[[#This Row],[ISIN]],Corp_value!$B:$B,0),MATCH(N$2,Corp_value!$1:$1,0))))</f>
        <v/>
      </c>
      <c r="O145" s="122" t="str">
        <f>IF(tbl_dmi_isin[[#This Row],[Index]]&gt;$A$2,"",INDEX(Corp_value!$A$1:$EC$2998,MATCH(tbl_dmi_isin[[#This Row],[ISIN]],Corp_value!$B:$B,0),MATCH(O$2,Corp_value!$1:$1,0)))</f>
        <v/>
      </c>
      <c r="P145" s="136" t="str">
        <f>IF(tbl_dmi_isin[[#This Row],[Index]]&gt;$A$2,"",TEXT(INDEX(Corp_value!$A$1:$EC$2998,MATCH(tbl_dmi_isin[[#This Row],[ISIN]],Corp_value!$B:$B,0),MATCH(P$2,Corp_value!$1:$1,0)),"yyyy/mm/dd"))</f>
        <v/>
      </c>
      <c r="Q145" s="136" t="str">
        <f>IF(tbl_dmi_isin[[#This Row],[Index]]&gt;$A$2,"",INDEX(美元债一级!$A$2:$BO$32,tbl_dmi_isin[[#This Row],[Index]]+1,MATCH(Q$2,美元债一级!$2:$2,0)))</f>
        <v/>
      </c>
      <c r="R145" s="136" t="str">
        <f>IF(tbl_dmi_isin[[#This Row],[Index]]&gt;$A$2,"",IF(TEXT(INDEX(Corp_value!$A$1:$EC$2998,MATCH(tbl_dmi_isin[[#This Row],[ISIN]],Corp_value!$B:$B,0),MATCH(R$2,Corp_value!$1:$1,0)),"yyyy/mm/dd")="--","",TEXT(INDEX(Corp_value!$A$1:$EC$2998,MATCH(tbl_dmi_isin[[#This Row],[ISIN]],Corp_value!$B:$B,0),MATCH(R$2,Corp_value!$1:$1,0)),"yyyy/mm/dd")))</f>
        <v/>
      </c>
      <c r="S145" s="122" t="str">
        <f>IF(tbl_dmi_isin[[#This Row],[Index]]&gt;$A$2,"",INDEX(Corp_value!$A$1:$EC$2998,MATCH(tbl_dmi_isin[[#This Row],[ISIN]],Corp_value!$B:$B,0),MATCH(S$2,Corp_value!$1:$1,0)))</f>
        <v/>
      </c>
      <c r="T145" s="122" t="str">
        <f>IF(tbl_dmi_isin[[#This Row],[Index]]&gt;$A$2,"",INDEX(美元债一级!$A$2:$BO$32,tbl_dmi_isin[[#This Row],[Index]]+1,MATCH(T$2,美元债一级!$2:$2,0)))</f>
        <v/>
      </c>
      <c r="U145" s="122" t="str">
        <f>IF(tbl_dmi_isin[[#This Row],[Index]]&gt;$A$2,"",IF(INDEX(Corp_value!$A$1:$EC$2998,MATCH(tbl_dmi_isin[[#This Row],[ISIN]],Corp_value!$B:$B,0),MATCH(U$2,Corp_value!$1:$1,0))="--","",INDEX(Corp_value!$A$1:$EC$2998,MATCH(tbl_dmi_isin[[#This Row],[ISIN]],Corp_value!$B:$B,0),MATCH(U$2,Corp_value!$1:$1,0))))</f>
        <v/>
      </c>
      <c r="V145" s="132" t="str">
        <f>IF(tbl_dmi_isin[[#This Row],[Index]]&gt;$A$2,"",INDEX(美元债一级!$A$2:$BO$32,tbl_dmi_isin[[#This Row],[Index]]+1,MATCH(V$2,美元债一级!$2:$2,0)))</f>
        <v/>
      </c>
      <c r="W145" s="140" t="str">
        <f>IF(tbl_dmi_isin[[#This Row],[Index]]&gt;$A$2,"",INDEX(Corp_value!$A$1:$EC$2998,MATCH(tbl_dmi_isin[[#This Row],[ISIN]],Corp_value!$B:$B,0),MATCH(W$2,Corp_value!$1:$1,0)))</f>
        <v/>
      </c>
      <c r="X145" s="140" t="str">
        <f>IF(tbl_dmi_isin[[#This Row],[Index]]&gt;$A$2,"",INDEX(Corp_value!$A$1:$EC$2998,MATCH(tbl_dmi_isin[[#This Row],[ISIN]],Corp_value!$B:$B,0),MATCH(X$2,Corp_value!$1:$1,0)))</f>
        <v/>
      </c>
      <c r="Y145" s="142" t="str">
        <f>IF(tbl_dmi_isin[[#This Row],[Index]]&gt;$A$2,"",INDEX(Corp_value!$A$1:$EC$2998,MATCH(tbl_dmi_isin[[#This Row],[ISIN]],Corp_value!$B:$B,0),MATCH(Y$2,Corp_value!$1:$1,0)))</f>
        <v/>
      </c>
      <c r="Z145" s="142" t="str">
        <f>IF(tbl_dmi_isin[[#This Row],[Index]]&gt;$A$2,"",INDEX(Corp_value!$A$1:$EC$2998,MATCH(tbl_dmi_isin[[#This Row],[ISIN]],Corp_value!$B:$B,0),MATCH(Z$2,Corp_value!$1:$1,0)))</f>
        <v/>
      </c>
    </row>
    <row r="146" spans="1:26">
      <c r="A146" s="10">
        <v>143</v>
      </c>
      <c r="B146" s="78" t="str">
        <f>IF(tbl_dmi_isin[[#This Row],[Index]]&gt;$A$2,"",TEXT(INDEX(美元债一级!$A$2:$BO$32,tbl_dmi_isin[[#This Row],[Index]]+1,MATCH(B$2,美元债一级!$2:$2,0)),"yyyy/mm/dd"))</f>
        <v/>
      </c>
      <c r="C146" s="10" t="str">
        <f>IF(tbl_dmi_isin[[#This Row],[Index]]&gt;$A$2,"",INDEX(美元债一级!$A$2:$BO$32,tbl_dmi_isin[[#This Row],[Index]]+1,MATCH(C$2,美元债一级!$2:$2,0)))</f>
        <v/>
      </c>
      <c r="D146" s="10" t="str">
        <f>IF(tbl_dmi_isin[[#This Row],[Index]]&gt;$A$2,"",INDEX(美元债一级!$A$2:$BO$32,tbl_dmi_isin[[#This Row],[Index]]+1,MATCH(D$2,美元债一级!$2:$2,0)))</f>
        <v/>
      </c>
      <c r="E146" s="10" t="str">
        <f>TEXT(tbl_dmi_isin[[#This Row],[定价日]],"YYMMDD")&amp;tbl_dmi_isin[[#This Row],[ISIN]]</f>
        <v/>
      </c>
      <c r="F146" s="104"/>
      <c r="G146" s="19" t="str">
        <f>IF(tbl_dmi_isin[[#This Row],[Index]]&gt;$A$2,"",INDEX(Corp_value!$A$1:$EC$2998,MATCH(tbl_dmi_isin[[#This Row],[ISIN]],Corp_value!$B:$B,0),MATCH(G$2,Corp_value!$1:$1,0)))</f>
        <v/>
      </c>
      <c r="H146" s="20" t="str">
        <f>IF(tbl_dmi_isin[[#This Row],[Index]]&gt;$A$2,"",INDEX(Corp_value!$A$1:$EC$2998,MATCH(tbl_dmi_isin[[#This Row],[ISIN]],Corp_value!$B:$B,0),MATCH(H$2,Corp_value!$1:$1,0)))</f>
        <v/>
      </c>
      <c r="I146" s="20" t="str">
        <f>IF(tbl_dmi_isin[[#This Row],[Index]]&gt;$A$2,"",IF(INDEX(Corp_value!$A$1:$EC$2998,MATCH(tbl_dmi_isin[[#This Row],[ISIN]],Corp_value!$B:$B,0),MATCH(I$2,Corp_value!$1:$1,0))="--","",INDEX(Corp_value!$A$1:$EC$2998,MATCH(tbl_dmi_isin[[#This Row],[ISIN]],Corp_value!$B:$B,0),MATCH(I$2,Corp_value!$1:$1,0))))</f>
        <v/>
      </c>
      <c r="J146" s="19" t="str">
        <f>IF(tbl_dmi_isin[[#This Row],[Index]]&gt;$A$2,"",INDEX(Corp_value!$A$1:$EC$2998,MATCH(tbl_dmi_isin[[#This Row],[ISIN]],Corp_value!$B:$B,0),MATCH(J$2,Corp_value!$1:$1,0)))</f>
        <v/>
      </c>
      <c r="K146" s="19" t="str">
        <f>IF(tbl_dmi_isin[[#This Row],[Index]]&gt;$A$2,"",INDEX(Corp_value!$A$1:$EC$2998,MATCH(tbl_dmi_isin[[#This Row],[ISIN]],Corp_value!$B:$B,0),MATCH(K$2,Corp_value!$1:$1,0)))</f>
        <v/>
      </c>
      <c r="L146" s="19" t="str">
        <f>IF(tbl_dmi_isin[[#This Row],[Index]]&gt;$A$2,"",IF(INDEX(Corp_value!$A$1:$EC$2998,MATCH(tbl_dmi_isin[[#This Row],[ISIN]],Corp_value!$B:$B,0),MATCH(L$2,Corp_value!$1:$1,0))="--","",INDEX(Corp_value!$A$1:$EC$2998,MATCH(tbl_dmi_isin[[#This Row],[ISIN]],Corp_value!$B:$B,0),MATCH(L$2,Corp_value!$1:$1,0))))</f>
        <v/>
      </c>
      <c r="M146" s="122" t="str">
        <f>IF(tbl_dmi_isin[[#This Row],[Index]]&gt;$A$2,"",INDEX(Corp_value!$A$1:$EC$2998,MATCH(tbl_dmi_isin[[#This Row],[ISIN]],Corp_value!$B:$B,0),MATCH(M$2,Corp_value!$1:$1,0)))</f>
        <v/>
      </c>
      <c r="N146" s="122" t="str">
        <f>IF(tbl_dmi_isin[[#This Row],[Index]]&gt;$A$2,"",IF(INDEX(Corp_value!$A$1:$EC$2998,MATCH(tbl_dmi_isin[[#This Row],[ISIN]],Corp_value!$B:$B,0),MATCH(N$2,Corp_value!$1:$1,0))="--","",INDEX(Corp_value!$A$1:$EC$2998,MATCH(tbl_dmi_isin[[#This Row],[ISIN]],Corp_value!$B:$B,0),MATCH(N$2,Corp_value!$1:$1,0))))</f>
        <v/>
      </c>
      <c r="O146" s="122" t="str">
        <f>IF(tbl_dmi_isin[[#This Row],[Index]]&gt;$A$2,"",INDEX(Corp_value!$A$1:$EC$2998,MATCH(tbl_dmi_isin[[#This Row],[ISIN]],Corp_value!$B:$B,0),MATCH(O$2,Corp_value!$1:$1,0)))</f>
        <v/>
      </c>
      <c r="P146" s="136" t="str">
        <f>IF(tbl_dmi_isin[[#This Row],[Index]]&gt;$A$2,"",TEXT(INDEX(Corp_value!$A$1:$EC$2998,MATCH(tbl_dmi_isin[[#This Row],[ISIN]],Corp_value!$B:$B,0),MATCH(P$2,Corp_value!$1:$1,0)),"yyyy/mm/dd"))</f>
        <v/>
      </c>
      <c r="Q146" s="136" t="str">
        <f>IF(tbl_dmi_isin[[#This Row],[Index]]&gt;$A$2,"",INDEX(美元债一级!$A$2:$BO$32,tbl_dmi_isin[[#This Row],[Index]]+1,MATCH(Q$2,美元债一级!$2:$2,0)))</f>
        <v/>
      </c>
      <c r="R146" s="136" t="str">
        <f>IF(tbl_dmi_isin[[#This Row],[Index]]&gt;$A$2,"",IF(TEXT(INDEX(Corp_value!$A$1:$EC$2998,MATCH(tbl_dmi_isin[[#This Row],[ISIN]],Corp_value!$B:$B,0),MATCH(R$2,Corp_value!$1:$1,0)),"yyyy/mm/dd")="--","",TEXT(INDEX(Corp_value!$A$1:$EC$2998,MATCH(tbl_dmi_isin[[#This Row],[ISIN]],Corp_value!$B:$B,0),MATCH(R$2,Corp_value!$1:$1,0)),"yyyy/mm/dd")))</f>
        <v/>
      </c>
      <c r="S146" s="122" t="str">
        <f>IF(tbl_dmi_isin[[#This Row],[Index]]&gt;$A$2,"",INDEX(Corp_value!$A$1:$EC$2998,MATCH(tbl_dmi_isin[[#This Row],[ISIN]],Corp_value!$B:$B,0),MATCH(S$2,Corp_value!$1:$1,0)))</f>
        <v/>
      </c>
      <c r="T146" s="122" t="str">
        <f>IF(tbl_dmi_isin[[#This Row],[Index]]&gt;$A$2,"",INDEX(美元债一级!$A$2:$BO$32,tbl_dmi_isin[[#This Row],[Index]]+1,MATCH(T$2,美元债一级!$2:$2,0)))</f>
        <v/>
      </c>
      <c r="U146" s="122" t="str">
        <f>IF(tbl_dmi_isin[[#This Row],[Index]]&gt;$A$2,"",IF(INDEX(Corp_value!$A$1:$EC$2998,MATCH(tbl_dmi_isin[[#This Row],[ISIN]],Corp_value!$B:$B,0),MATCH(U$2,Corp_value!$1:$1,0))="--","",INDEX(Corp_value!$A$1:$EC$2998,MATCH(tbl_dmi_isin[[#This Row],[ISIN]],Corp_value!$B:$B,0),MATCH(U$2,Corp_value!$1:$1,0))))</f>
        <v/>
      </c>
      <c r="V146" s="132" t="str">
        <f>IF(tbl_dmi_isin[[#This Row],[Index]]&gt;$A$2,"",INDEX(美元债一级!$A$2:$BO$32,tbl_dmi_isin[[#This Row],[Index]]+1,MATCH(V$2,美元债一级!$2:$2,0)))</f>
        <v/>
      </c>
      <c r="W146" s="140" t="str">
        <f>IF(tbl_dmi_isin[[#This Row],[Index]]&gt;$A$2,"",INDEX(Corp_value!$A$1:$EC$2998,MATCH(tbl_dmi_isin[[#This Row],[ISIN]],Corp_value!$B:$B,0),MATCH(W$2,Corp_value!$1:$1,0)))</f>
        <v/>
      </c>
      <c r="X146" s="140" t="str">
        <f>IF(tbl_dmi_isin[[#This Row],[Index]]&gt;$A$2,"",INDEX(Corp_value!$A$1:$EC$2998,MATCH(tbl_dmi_isin[[#This Row],[ISIN]],Corp_value!$B:$B,0),MATCH(X$2,Corp_value!$1:$1,0)))</f>
        <v/>
      </c>
      <c r="Y146" s="142" t="str">
        <f>IF(tbl_dmi_isin[[#This Row],[Index]]&gt;$A$2,"",INDEX(Corp_value!$A$1:$EC$2998,MATCH(tbl_dmi_isin[[#This Row],[ISIN]],Corp_value!$B:$B,0),MATCH(Y$2,Corp_value!$1:$1,0)))</f>
        <v/>
      </c>
      <c r="Z146" s="142" t="str">
        <f>IF(tbl_dmi_isin[[#This Row],[Index]]&gt;$A$2,"",INDEX(Corp_value!$A$1:$EC$2998,MATCH(tbl_dmi_isin[[#This Row],[ISIN]],Corp_value!$B:$B,0),MATCH(Z$2,Corp_value!$1:$1,0)))</f>
        <v/>
      </c>
    </row>
    <row r="147" spans="1:26">
      <c r="A147" s="10">
        <v>144</v>
      </c>
      <c r="B147" s="78" t="str">
        <f>IF(tbl_dmi_isin[[#This Row],[Index]]&gt;$A$2,"",TEXT(INDEX(美元债一级!$A$2:$BO$32,tbl_dmi_isin[[#This Row],[Index]]+1,MATCH(B$2,美元债一级!$2:$2,0)),"yyyy/mm/dd"))</f>
        <v/>
      </c>
      <c r="C147" s="10" t="str">
        <f>IF(tbl_dmi_isin[[#This Row],[Index]]&gt;$A$2,"",INDEX(美元债一级!$A$2:$BO$32,tbl_dmi_isin[[#This Row],[Index]]+1,MATCH(C$2,美元债一级!$2:$2,0)))</f>
        <v/>
      </c>
      <c r="D147" s="10" t="str">
        <f>IF(tbl_dmi_isin[[#This Row],[Index]]&gt;$A$2,"",INDEX(美元债一级!$A$2:$BO$32,tbl_dmi_isin[[#This Row],[Index]]+1,MATCH(D$2,美元债一级!$2:$2,0)))</f>
        <v/>
      </c>
      <c r="E147" s="10" t="str">
        <f>TEXT(tbl_dmi_isin[[#This Row],[定价日]],"YYMMDD")&amp;tbl_dmi_isin[[#This Row],[ISIN]]</f>
        <v/>
      </c>
      <c r="F147" s="104"/>
      <c r="G147" s="19" t="str">
        <f>IF(tbl_dmi_isin[[#This Row],[Index]]&gt;$A$2,"",INDEX(Corp_value!$A$1:$EC$2998,MATCH(tbl_dmi_isin[[#This Row],[ISIN]],Corp_value!$B:$B,0),MATCH(G$2,Corp_value!$1:$1,0)))</f>
        <v/>
      </c>
      <c r="H147" s="20" t="str">
        <f>IF(tbl_dmi_isin[[#This Row],[Index]]&gt;$A$2,"",INDEX(Corp_value!$A$1:$EC$2998,MATCH(tbl_dmi_isin[[#This Row],[ISIN]],Corp_value!$B:$B,0),MATCH(H$2,Corp_value!$1:$1,0)))</f>
        <v/>
      </c>
      <c r="I147" s="20" t="str">
        <f>IF(tbl_dmi_isin[[#This Row],[Index]]&gt;$A$2,"",IF(INDEX(Corp_value!$A$1:$EC$2998,MATCH(tbl_dmi_isin[[#This Row],[ISIN]],Corp_value!$B:$B,0),MATCH(I$2,Corp_value!$1:$1,0))="--","",INDEX(Corp_value!$A$1:$EC$2998,MATCH(tbl_dmi_isin[[#This Row],[ISIN]],Corp_value!$B:$B,0),MATCH(I$2,Corp_value!$1:$1,0))))</f>
        <v/>
      </c>
      <c r="J147" s="19" t="str">
        <f>IF(tbl_dmi_isin[[#This Row],[Index]]&gt;$A$2,"",INDEX(Corp_value!$A$1:$EC$2998,MATCH(tbl_dmi_isin[[#This Row],[ISIN]],Corp_value!$B:$B,0),MATCH(J$2,Corp_value!$1:$1,0)))</f>
        <v/>
      </c>
      <c r="K147" s="19" t="str">
        <f>IF(tbl_dmi_isin[[#This Row],[Index]]&gt;$A$2,"",INDEX(Corp_value!$A$1:$EC$2998,MATCH(tbl_dmi_isin[[#This Row],[ISIN]],Corp_value!$B:$B,0),MATCH(K$2,Corp_value!$1:$1,0)))</f>
        <v/>
      </c>
      <c r="L147" s="19" t="str">
        <f>IF(tbl_dmi_isin[[#This Row],[Index]]&gt;$A$2,"",IF(INDEX(Corp_value!$A$1:$EC$2998,MATCH(tbl_dmi_isin[[#This Row],[ISIN]],Corp_value!$B:$B,0),MATCH(L$2,Corp_value!$1:$1,0))="--","",INDEX(Corp_value!$A$1:$EC$2998,MATCH(tbl_dmi_isin[[#This Row],[ISIN]],Corp_value!$B:$B,0),MATCH(L$2,Corp_value!$1:$1,0))))</f>
        <v/>
      </c>
      <c r="M147" s="122" t="str">
        <f>IF(tbl_dmi_isin[[#This Row],[Index]]&gt;$A$2,"",INDEX(Corp_value!$A$1:$EC$2998,MATCH(tbl_dmi_isin[[#This Row],[ISIN]],Corp_value!$B:$B,0),MATCH(M$2,Corp_value!$1:$1,0)))</f>
        <v/>
      </c>
      <c r="N147" s="122" t="str">
        <f>IF(tbl_dmi_isin[[#This Row],[Index]]&gt;$A$2,"",IF(INDEX(Corp_value!$A$1:$EC$2998,MATCH(tbl_dmi_isin[[#This Row],[ISIN]],Corp_value!$B:$B,0),MATCH(N$2,Corp_value!$1:$1,0))="--","",INDEX(Corp_value!$A$1:$EC$2998,MATCH(tbl_dmi_isin[[#This Row],[ISIN]],Corp_value!$B:$B,0),MATCH(N$2,Corp_value!$1:$1,0))))</f>
        <v/>
      </c>
      <c r="O147" s="122" t="str">
        <f>IF(tbl_dmi_isin[[#This Row],[Index]]&gt;$A$2,"",INDEX(Corp_value!$A$1:$EC$2998,MATCH(tbl_dmi_isin[[#This Row],[ISIN]],Corp_value!$B:$B,0),MATCH(O$2,Corp_value!$1:$1,0)))</f>
        <v/>
      </c>
      <c r="P147" s="136" t="str">
        <f>IF(tbl_dmi_isin[[#This Row],[Index]]&gt;$A$2,"",TEXT(INDEX(Corp_value!$A$1:$EC$2998,MATCH(tbl_dmi_isin[[#This Row],[ISIN]],Corp_value!$B:$B,0),MATCH(P$2,Corp_value!$1:$1,0)),"yyyy/mm/dd"))</f>
        <v/>
      </c>
      <c r="Q147" s="136" t="str">
        <f>IF(tbl_dmi_isin[[#This Row],[Index]]&gt;$A$2,"",INDEX(美元债一级!$A$2:$BO$32,tbl_dmi_isin[[#This Row],[Index]]+1,MATCH(Q$2,美元债一级!$2:$2,0)))</f>
        <v/>
      </c>
      <c r="R147" s="136" t="str">
        <f>IF(tbl_dmi_isin[[#This Row],[Index]]&gt;$A$2,"",IF(TEXT(INDEX(Corp_value!$A$1:$EC$2998,MATCH(tbl_dmi_isin[[#This Row],[ISIN]],Corp_value!$B:$B,0),MATCH(R$2,Corp_value!$1:$1,0)),"yyyy/mm/dd")="--","",TEXT(INDEX(Corp_value!$A$1:$EC$2998,MATCH(tbl_dmi_isin[[#This Row],[ISIN]],Corp_value!$B:$B,0),MATCH(R$2,Corp_value!$1:$1,0)),"yyyy/mm/dd")))</f>
        <v/>
      </c>
      <c r="S147" s="122" t="str">
        <f>IF(tbl_dmi_isin[[#This Row],[Index]]&gt;$A$2,"",INDEX(Corp_value!$A$1:$EC$2998,MATCH(tbl_dmi_isin[[#This Row],[ISIN]],Corp_value!$B:$B,0),MATCH(S$2,Corp_value!$1:$1,0)))</f>
        <v/>
      </c>
      <c r="T147" s="122" t="str">
        <f>IF(tbl_dmi_isin[[#This Row],[Index]]&gt;$A$2,"",INDEX(美元债一级!$A$2:$BO$32,tbl_dmi_isin[[#This Row],[Index]]+1,MATCH(T$2,美元债一级!$2:$2,0)))</f>
        <v/>
      </c>
      <c r="U147" s="122" t="str">
        <f>IF(tbl_dmi_isin[[#This Row],[Index]]&gt;$A$2,"",IF(INDEX(Corp_value!$A$1:$EC$2998,MATCH(tbl_dmi_isin[[#This Row],[ISIN]],Corp_value!$B:$B,0),MATCH(U$2,Corp_value!$1:$1,0))="--","",INDEX(Corp_value!$A$1:$EC$2998,MATCH(tbl_dmi_isin[[#This Row],[ISIN]],Corp_value!$B:$B,0),MATCH(U$2,Corp_value!$1:$1,0))))</f>
        <v/>
      </c>
      <c r="V147" s="132" t="str">
        <f>IF(tbl_dmi_isin[[#This Row],[Index]]&gt;$A$2,"",INDEX(美元债一级!$A$2:$BO$32,tbl_dmi_isin[[#This Row],[Index]]+1,MATCH(V$2,美元债一级!$2:$2,0)))</f>
        <v/>
      </c>
      <c r="W147" s="140" t="str">
        <f>IF(tbl_dmi_isin[[#This Row],[Index]]&gt;$A$2,"",INDEX(Corp_value!$A$1:$EC$2998,MATCH(tbl_dmi_isin[[#This Row],[ISIN]],Corp_value!$B:$B,0),MATCH(W$2,Corp_value!$1:$1,0)))</f>
        <v/>
      </c>
      <c r="X147" s="140" t="str">
        <f>IF(tbl_dmi_isin[[#This Row],[Index]]&gt;$A$2,"",INDEX(Corp_value!$A$1:$EC$2998,MATCH(tbl_dmi_isin[[#This Row],[ISIN]],Corp_value!$B:$B,0),MATCH(X$2,Corp_value!$1:$1,0)))</f>
        <v/>
      </c>
      <c r="Y147" s="142" t="str">
        <f>IF(tbl_dmi_isin[[#This Row],[Index]]&gt;$A$2,"",INDEX(Corp_value!$A$1:$EC$2998,MATCH(tbl_dmi_isin[[#This Row],[ISIN]],Corp_value!$B:$B,0),MATCH(Y$2,Corp_value!$1:$1,0)))</f>
        <v/>
      </c>
      <c r="Z147" s="142" t="str">
        <f>IF(tbl_dmi_isin[[#This Row],[Index]]&gt;$A$2,"",INDEX(Corp_value!$A$1:$EC$2998,MATCH(tbl_dmi_isin[[#This Row],[ISIN]],Corp_value!$B:$B,0),MATCH(Z$2,Corp_value!$1:$1,0)))</f>
        <v/>
      </c>
    </row>
    <row r="148" spans="1:26">
      <c r="A148" s="10">
        <v>145</v>
      </c>
      <c r="B148" s="78" t="str">
        <f>IF(tbl_dmi_isin[[#This Row],[Index]]&gt;$A$2,"",TEXT(INDEX(美元债一级!$A$2:$BO$32,tbl_dmi_isin[[#This Row],[Index]]+1,MATCH(B$2,美元债一级!$2:$2,0)),"yyyy/mm/dd"))</f>
        <v/>
      </c>
      <c r="C148" s="10" t="str">
        <f>IF(tbl_dmi_isin[[#This Row],[Index]]&gt;$A$2,"",INDEX(美元债一级!$A$2:$BO$32,tbl_dmi_isin[[#This Row],[Index]]+1,MATCH(C$2,美元债一级!$2:$2,0)))</f>
        <v/>
      </c>
      <c r="D148" s="10" t="str">
        <f>IF(tbl_dmi_isin[[#This Row],[Index]]&gt;$A$2,"",INDEX(美元债一级!$A$2:$BO$32,tbl_dmi_isin[[#This Row],[Index]]+1,MATCH(D$2,美元债一级!$2:$2,0)))</f>
        <v/>
      </c>
      <c r="E148" s="10" t="str">
        <f>TEXT(tbl_dmi_isin[[#This Row],[定价日]],"YYMMDD")&amp;tbl_dmi_isin[[#This Row],[ISIN]]</f>
        <v/>
      </c>
      <c r="F148" s="104"/>
      <c r="G148" s="19" t="str">
        <f>IF(tbl_dmi_isin[[#This Row],[Index]]&gt;$A$2,"",INDEX(Corp_value!$A$1:$EC$2998,MATCH(tbl_dmi_isin[[#This Row],[ISIN]],Corp_value!$B:$B,0),MATCH(G$2,Corp_value!$1:$1,0)))</f>
        <v/>
      </c>
      <c r="H148" s="20" t="str">
        <f>IF(tbl_dmi_isin[[#This Row],[Index]]&gt;$A$2,"",INDEX(Corp_value!$A$1:$EC$2998,MATCH(tbl_dmi_isin[[#This Row],[ISIN]],Corp_value!$B:$B,0),MATCH(H$2,Corp_value!$1:$1,0)))</f>
        <v/>
      </c>
      <c r="I148" s="20" t="str">
        <f>IF(tbl_dmi_isin[[#This Row],[Index]]&gt;$A$2,"",IF(INDEX(Corp_value!$A$1:$EC$2998,MATCH(tbl_dmi_isin[[#This Row],[ISIN]],Corp_value!$B:$B,0),MATCH(I$2,Corp_value!$1:$1,0))="--","",INDEX(Corp_value!$A$1:$EC$2998,MATCH(tbl_dmi_isin[[#This Row],[ISIN]],Corp_value!$B:$B,0),MATCH(I$2,Corp_value!$1:$1,0))))</f>
        <v/>
      </c>
      <c r="J148" s="19" t="str">
        <f>IF(tbl_dmi_isin[[#This Row],[Index]]&gt;$A$2,"",INDEX(Corp_value!$A$1:$EC$2998,MATCH(tbl_dmi_isin[[#This Row],[ISIN]],Corp_value!$B:$B,0),MATCH(J$2,Corp_value!$1:$1,0)))</f>
        <v/>
      </c>
      <c r="K148" s="19" t="str">
        <f>IF(tbl_dmi_isin[[#This Row],[Index]]&gt;$A$2,"",INDEX(Corp_value!$A$1:$EC$2998,MATCH(tbl_dmi_isin[[#This Row],[ISIN]],Corp_value!$B:$B,0),MATCH(K$2,Corp_value!$1:$1,0)))</f>
        <v/>
      </c>
      <c r="L148" s="19" t="str">
        <f>IF(tbl_dmi_isin[[#This Row],[Index]]&gt;$A$2,"",IF(INDEX(Corp_value!$A$1:$EC$2998,MATCH(tbl_dmi_isin[[#This Row],[ISIN]],Corp_value!$B:$B,0),MATCH(L$2,Corp_value!$1:$1,0))="--","",INDEX(Corp_value!$A$1:$EC$2998,MATCH(tbl_dmi_isin[[#This Row],[ISIN]],Corp_value!$B:$B,0),MATCH(L$2,Corp_value!$1:$1,0))))</f>
        <v/>
      </c>
      <c r="M148" s="19" t="str">
        <f>IF(tbl_dmi_isin[[#This Row],[Index]]&gt;$A$2,"",INDEX(Corp_value!$A$1:$EC$2998,MATCH(tbl_dmi_isin[[#This Row],[ISIN]],Corp_value!$B:$B,0),MATCH(M$2,Corp_value!$1:$1,0)))</f>
        <v/>
      </c>
      <c r="N148" s="19" t="str">
        <f>IF(tbl_dmi_isin[[#This Row],[Index]]&gt;$A$2,"",IF(INDEX(Corp_value!$A$1:$EC$2998,MATCH(tbl_dmi_isin[[#This Row],[ISIN]],Corp_value!$B:$B,0),MATCH(N$2,Corp_value!$1:$1,0))="--","",INDEX(Corp_value!$A$1:$EC$2998,MATCH(tbl_dmi_isin[[#This Row],[ISIN]],Corp_value!$B:$B,0),MATCH(N$2,Corp_value!$1:$1,0))))</f>
        <v/>
      </c>
      <c r="O148" s="19" t="str">
        <f>IF(tbl_dmi_isin[[#This Row],[Index]]&gt;$A$2,"",INDEX(Corp_value!$A$1:$EC$2998,MATCH(tbl_dmi_isin[[#This Row],[ISIN]],Corp_value!$B:$B,0),MATCH(O$2,Corp_value!$1:$1,0)))</f>
        <v/>
      </c>
      <c r="P148" s="135" t="str">
        <f>IF(tbl_dmi_isin[[#This Row],[Index]]&gt;$A$2,"",TEXT(INDEX(Corp_value!$A$1:$EC$2998,MATCH(tbl_dmi_isin[[#This Row],[ISIN]],Corp_value!$B:$B,0),MATCH(P$2,Corp_value!$1:$1,0)),"yyyy/mm/dd"))</f>
        <v/>
      </c>
      <c r="Q148" s="135" t="str">
        <f>IF(tbl_dmi_isin[[#This Row],[Index]]&gt;$A$2,"",INDEX(美元债一级!$A$2:$BO$32,tbl_dmi_isin[[#This Row],[Index]]+1,MATCH(Q$2,美元债一级!$2:$2,0)))</f>
        <v/>
      </c>
      <c r="R148" s="135" t="str">
        <f>IF(tbl_dmi_isin[[#This Row],[Index]]&gt;$A$2,"",IF(TEXT(INDEX(Corp_value!$A$1:$EC$2998,MATCH(tbl_dmi_isin[[#This Row],[ISIN]],Corp_value!$B:$B,0),MATCH(R$2,Corp_value!$1:$1,0)),"yyyy/mm/dd")="--","",TEXT(INDEX(Corp_value!$A$1:$EC$2998,MATCH(tbl_dmi_isin[[#This Row],[ISIN]],Corp_value!$B:$B,0),MATCH(R$2,Corp_value!$1:$1,0)),"yyyy/mm/dd")))</f>
        <v/>
      </c>
      <c r="S148" s="19" t="str">
        <f>IF(tbl_dmi_isin[[#This Row],[Index]]&gt;$A$2,"",INDEX(Corp_value!$A$1:$EC$2998,MATCH(tbl_dmi_isin[[#This Row],[ISIN]],Corp_value!$B:$B,0),MATCH(S$2,Corp_value!$1:$1,0)))</f>
        <v/>
      </c>
      <c r="T148" s="19" t="str">
        <f>IF(tbl_dmi_isin[[#This Row],[Index]]&gt;$A$2,"",INDEX(美元债一级!$A$2:$BO$32,tbl_dmi_isin[[#This Row],[Index]]+1,MATCH(T$2,美元债一级!$2:$2,0)))</f>
        <v/>
      </c>
      <c r="U148" s="19" t="str">
        <f>IF(tbl_dmi_isin[[#This Row],[Index]]&gt;$A$2,"",IF(INDEX(Corp_value!$A$1:$EC$2998,MATCH(tbl_dmi_isin[[#This Row],[ISIN]],Corp_value!$B:$B,0),MATCH(U$2,Corp_value!$1:$1,0))="--","",INDEX(Corp_value!$A$1:$EC$2998,MATCH(tbl_dmi_isin[[#This Row],[ISIN]],Corp_value!$B:$B,0),MATCH(U$2,Corp_value!$1:$1,0))))</f>
        <v/>
      </c>
      <c r="V148" s="133" t="str">
        <f>IF(tbl_dmi_isin[[#This Row],[Index]]&gt;$A$2,"",INDEX(美元债一级!$A$2:$BO$32,tbl_dmi_isin[[#This Row],[Index]]+1,MATCH(V$2,美元债一级!$2:$2,0)))</f>
        <v/>
      </c>
      <c r="W148" s="139" t="str">
        <f>IF(tbl_dmi_isin[[#This Row],[Index]]&gt;$A$2,"",INDEX(Corp_value!$A$1:$EC$2998,MATCH(tbl_dmi_isin[[#This Row],[ISIN]],Corp_value!$B:$B,0),MATCH(W$2,Corp_value!$1:$1,0)))</f>
        <v/>
      </c>
      <c r="X148" s="139" t="str">
        <f>IF(tbl_dmi_isin[[#This Row],[Index]]&gt;$A$2,"",INDEX(Corp_value!$A$1:$EC$2998,MATCH(tbl_dmi_isin[[#This Row],[ISIN]],Corp_value!$B:$B,0),MATCH(X$2,Corp_value!$1:$1,0)))</f>
        <v/>
      </c>
      <c r="Y148" s="142" t="str">
        <f>IF(tbl_dmi_isin[[#This Row],[Index]]&gt;$A$2,"",INDEX(Corp_value!$A$1:$EC$2998,MATCH(tbl_dmi_isin[[#This Row],[ISIN]],Corp_value!$B:$B,0),MATCH(Y$2,Corp_value!$1:$1,0)))</f>
        <v/>
      </c>
      <c r="Z148" s="142" t="str">
        <f>IF(tbl_dmi_isin[[#This Row],[Index]]&gt;$A$2,"",INDEX(Corp_value!$A$1:$EC$2998,MATCH(tbl_dmi_isin[[#This Row],[ISIN]],Corp_value!$B:$B,0),MATCH(Z$2,Corp_value!$1:$1,0)))</f>
        <v/>
      </c>
    </row>
    <row r="149" spans="1:26">
      <c r="A149" s="10">
        <v>146</v>
      </c>
      <c r="B149" s="78" t="str">
        <f>IF(tbl_dmi_isin[[#This Row],[Index]]&gt;$A$2,"",TEXT(INDEX(美元债一级!$A$2:$BO$32,tbl_dmi_isin[[#This Row],[Index]]+1,MATCH(B$2,美元债一级!$2:$2,0)),"yyyy/mm/dd"))</f>
        <v/>
      </c>
      <c r="C149" s="10" t="str">
        <f>IF(tbl_dmi_isin[[#This Row],[Index]]&gt;$A$2,"",INDEX(美元债一级!$A$2:$BO$32,tbl_dmi_isin[[#This Row],[Index]]+1,MATCH(C$2,美元债一级!$2:$2,0)))</f>
        <v/>
      </c>
      <c r="D149" s="10" t="str">
        <f>IF(tbl_dmi_isin[[#This Row],[Index]]&gt;$A$2,"",INDEX(美元债一级!$A$2:$BO$32,tbl_dmi_isin[[#This Row],[Index]]+1,MATCH(D$2,美元债一级!$2:$2,0)))</f>
        <v/>
      </c>
      <c r="E149" s="10" t="str">
        <f>TEXT(tbl_dmi_isin[[#This Row],[定价日]],"YYMMDD")&amp;tbl_dmi_isin[[#This Row],[ISIN]]</f>
        <v/>
      </c>
      <c r="F149" s="106"/>
      <c r="G149" s="19" t="str">
        <f>IF(tbl_dmi_isin[[#This Row],[Index]]&gt;$A$2,"",INDEX(Corp_value!$A$1:$EC$2998,MATCH(tbl_dmi_isin[[#This Row],[ISIN]],Corp_value!$B:$B,0),MATCH(G$2,Corp_value!$1:$1,0)))</f>
        <v/>
      </c>
      <c r="H149" s="20" t="str">
        <f>IF(tbl_dmi_isin[[#This Row],[Index]]&gt;$A$2,"",INDEX(Corp_value!$A$1:$EC$2998,MATCH(tbl_dmi_isin[[#This Row],[ISIN]],Corp_value!$B:$B,0),MATCH(H$2,Corp_value!$1:$1,0)))</f>
        <v/>
      </c>
      <c r="I149" s="20" t="str">
        <f>IF(tbl_dmi_isin[[#This Row],[Index]]&gt;$A$2,"",IF(INDEX(Corp_value!$A$1:$EC$2998,MATCH(tbl_dmi_isin[[#This Row],[ISIN]],Corp_value!$B:$B,0),MATCH(I$2,Corp_value!$1:$1,0))="--","",INDEX(Corp_value!$A$1:$EC$2998,MATCH(tbl_dmi_isin[[#This Row],[ISIN]],Corp_value!$B:$B,0),MATCH(I$2,Corp_value!$1:$1,0))))</f>
        <v/>
      </c>
      <c r="J149" s="19" t="str">
        <f>IF(tbl_dmi_isin[[#This Row],[Index]]&gt;$A$2,"",INDEX(Corp_value!$A$1:$EC$2998,MATCH(tbl_dmi_isin[[#This Row],[ISIN]],Corp_value!$B:$B,0),MATCH(J$2,Corp_value!$1:$1,0)))</f>
        <v/>
      </c>
      <c r="K149" s="19" t="str">
        <f>IF(tbl_dmi_isin[[#This Row],[Index]]&gt;$A$2,"",INDEX(Corp_value!$A$1:$EC$2998,MATCH(tbl_dmi_isin[[#This Row],[ISIN]],Corp_value!$B:$B,0),MATCH(K$2,Corp_value!$1:$1,0)))</f>
        <v/>
      </c>
      <c r="L149" s="19" t="str">
        <f>IF(tbl_dmi_isin[[#This Row],[Index]]&gt;$A$2,"",IF(INDEX(Corp_value!$A$1:$EC$2998,MATCH(tbl_dmi_isin[[#This Row],[ISIN]],Corp_value!$B:$B,0),MATCH(L$2,Corp_value!$1:$1,0))="--","",INDEX(Corp_value!$A$1:$EC$2998,MATCH(tbl_dmi_isin[[#This Row],[ISIN]],Corp_value!$B:$B,0),MATCH(L$2,Corp_value!$1:$1,0))))</f>
        <v/>
      </c>
      <c r="M149" s="122" t="str">
        <f>IF(tbl_dmi_isin[[#This Row],[Index]]&gt;$A$2,"",INDEX(Corp_value!$A$1:$EC$2998,MATCH(tbl_dmi_isin[[#This Row],[ISIN]],Corp_value!$B:$B,0),MATCH(M$2,Corp_value!$1:$1,0)))</f>
        <v/>
      </c>
      <c r="N149" s="122" t="str">
        <f>IF(tbl_dmi_isin[[#This Row],[Index]]&gt;$A$2,"",IF(INDEX(Corp_value!$A$1:$EC$2998,MATCH(tbl_dmi_isin[[#This Row],[ISIN]],Corp_value!$B:$B,0),MATCH(N$2,Corp_value!$1:$1,0))="--","",INDEX(Corp_value!$A$1:$EC$2998,MATCH(tbl_dmi_isin[[#This Row],[ISIN]],Corp_value!$B:$B,0),MATCH(N$2,Corp_value!$1:$1,0))))</f>
        <v/>
      </c>
      <c r="O149" s="122" t="str">
        <f>IF(tbl_dmi_isin[[#This Row],[Index]]&gt;$A$2,"",INDEX(Corp_value!$A$1:$EC$2998,MATCH(tbl_dmi_isin[[#This Row],[ISIN]],Corp_value!$B:$B,0),MATCH(O$2,Corp_value!$1:$1,0)))</f>
        <v/>
      </c>
      <c r="P149" s="136" t="str">
        <f>IF(tbl_dmi_isin[[#This Row],[Index]]&gt;$A$2,"",TEXT(INDEX(Corp_value!$A$1:$EC$2998,MATCH(tbl_dmi_isin[[#This Row],[ISIN]],Corp_value!$B:$B,0),MATCH(P$2,Corp_value!$1:$1,0)),"yyyy/mm/dd"))</f>
        <v/>
      </c>
      <c r="Q149" s="136" t="str">
        <f>IF(tbl_dmi_isin[[#This Row],[Index]]&gt;$A$2,"",INDEX(美元债一级!$A$2:$BO$32,tbl_dmi_isin[[#This Row],[Index]]+1,MATCH(Q$2,美元债一级!$2:$2,0)))</f>
        <v/>
      </c>
      <c r="R149" s="136" t="str">
        <f>IF(tbl_dmi_isin[[#This Row],[Index]]&gt;$A$2,"",IF(TEXT(INDEX(Corp_value!$A$1:$EC$2998,MATCH(tbl_dmi_isin[[#This Row],[ISIN]],Corp_value!$B:$B,0),MATCH(R$2,Corp_value!$1:$1,0)),"yyyy/mm/dd")="--","",TEXT(INDEX(Corp_value!$A$1:$EC$2998,MATCH(tbl_dmi_isin[[#This Row],[ISIN]],Corp_value!$B:$B,0),MATCH(R$2,Corp_value!$1:$1,0)),"yyyy/mm/dd")))</f>
        <v/>
      </c>
      <c r="S149" s="122" t="str">
        <f>IF(tbl_dmi_isin[[#This Row],[Index]]&gt;$A$2,"",INDEX(Corp_value!$A$1:$EC$2998,MATCH(tbl_dmi_isin[[#This Row],[ISIN]],Corp_value!$B:$B,0),MATCH(S$2,Corp_value!$1:$1,0)))</f>
        <v/>
      </c>
      <c r="T149" s="122" t="str">
        <f>IF(tbl_dmi_isin[[#This Row],[Index]]&gt;$A$2,"",INDEX(美元债一级!$A$2:$BO$32,tbl_dmi_isin[[#This Row],[Index]]+1,MATCH(T$2,美元债一级!$2:$2,0)))</f>
        <v/>
      </c>
      <c r="U149" s="122" t="str">
        <f>IF(tbl_dmi_isin[[#This Row],[Index]]&gt;$A$2,"",IF(INDEX(Corp_value!$A$1:$EC$2998,MATCH(tbl_dmi_isin[[#This Row],[ISIN]],Corp_value!$B:$B,0),MATCH(U$2,Corp_value!$1:$1,0))="--","",INDEX(Corp_value!$A$1:$EC$2998,MATCH(tbl_dmi_isin[[#This Row],[ISIN]],Corp_value!$B:$B,0),MATCH(U$2,Corp_value!$1:$1,0))))</f>
        <v/>
      </c>
      <c r="V149" s="134" t="str">
        <f>IF(tbl_dmi_isin[[#This Row],[Index]]&gt;$A$2,"",INDEX(美元债一级!$A$2:$BO$32,tbl_dmi_isin[[#This Row],[Index]]+1,MATCH(V$2,美元债一级!$2:$2,0)))</f>
        <v/>
      </c>
      <c r="W149" s="139" t="str">
        <f>IF(tbl_dmi_isin[[#This Row],[Index]]&gt;$A$2,"",INDEX(Corp_value!$A$1:$EC$2998,MATCH(tbl_dmi_isin[[#This Row],[ISIN]],Corp_value!$B:$B,0),MATCH(W$2,Corp_value!$1:$1,0)))</f>
        <v/>
      </c>
      <c r="X149" s="139" t="str">
        <f>IF(tbl_dmi_isin[[#This Row],[Index]]&gt;$A$2,"",INDEX(Corp_value!$A$1:$EC$2998,MATCH(tbl_dmi_isin[[#This Row],[ISIN]],Corp_value!$B:$B,0),MATCH(X$2,Corp_value!$1:$1,0)))</f>
        <v/>
      </c>
      <c r="Y149" s="142" t="str">
        <f>IF(tbl_dmi_isin[[#This Row],[Index]]&gt;$A$2,"",INDEX(Corp_value!$A$1:$EC$2998,MATCH(tbl_dmi_isin[[#This Row],[ISIN]],Corp_value!$B:$B,0),MATCH(Y$2,Corp_value!$1:$1,0)))</f>
        <v/>
      </c>
      <c r="Z149" s="142" t="str">
        <f>IF(tbl_dmi_isin[[#This Row],[Index]]&gt;$A$2,"",INDEX(Corp_value!$A$1:$EC$2998,MATCH(tbl_dmi_isin[[#This Row],[ISIN]],Corp_value!$B:$B,0),MATCH(Z$2,Corp_value!$1:$1,0)))</f>
        <v/>
      </c>
    </row>
    <row r="150" spans="1:26">
      <c r="A150" s="10">
        <v>147</v>
      </c>
      <c r="B150" s="78" t="str">
        <f>IF(tbl_dmi_isin[[#This Row],[Index]]&gt;$A$2,"",TEXT(INDEX(美元债一级!$A$2:$BO$32,tbl_dmi_isin[[#This Row],[Index]]+1,MATCH(B$2,美元债一级!$2:$2,0)),"yyyy/mm/dd"))</f>
        <v/>
      </c>
      <c r="C150" s="10" t="str">
        <f>IF(tbl_dmi_isin[[#This Row],[Index]]&gt;$A$2,"",INDEX(美元债一级!$A$2:$BO$32,tbl_dmi_isin[[#This Row],[Index]]+1,MATCH(C$2,美元债一级!$2:$2,0)))</f>
        <v/>
      </c>
      <c r="D150" s="10" t="str">
        <f>IF(tbl_dmi_isin[[#This Row],[Index]]&gt;$A$2,"",INDEX(美元债一级!$A$2:$BO$32,tbl_dmi_isin[[#This Row],[Index]]+1,MATCH(D$2,美元债一级!$2:$2,0)))</f>
        <v/>
      </c>
      <c r="E150" s="10" t="str">
        <f>TEXT(tbl_dmi_isin[[#This Row],[定价日]],"YYMMDD")&amp;tbl_dmi_isin[[#This Row],[ISIN]]</f>
        <v/>
      </c>
      <c r="F150" s="106"/>
      <c r="G150" s="19" t="str">
        <f>IF(tbl_dmi_isin[[#This Row],[Index]]&gt;$A$2,"",INDEX(Corp_value!$A$1:$EC$2998,MATCH(tbl_dmi_isin[[#This Row],[ISIN]],Corp_value!$B:$B,0),MATCH(G$2,Corp_value!$1:$1,0)))</f>
        <v/>
      </c>
      <c r="H150" s="20" t="str">
        <f>IF(tbl_dmi_isin[[#This Row],[Index]]&gt;$A$2,"",INDEX(Corp_value!$A$1:$EC$2998,MATCH(tbl_dmi_isin[[#This Row],[ISIN]],Corp_value!$B:$B,0),MATCH(H$2,Corp_value!$1:$1,0)))</f>
        <v/>
      </c>
      <c r="I150" s="20" t="str">
        <f>IF(tbl_dmi_isin[[#This Row],[Index]]&gt;$A$2,"",IF(INDEX(Corp_value!$A$1:$EC$2998,MATCH(tbl_dmi_isin[[#This Row],[ISIN]],Corp_value!$B:$B,0),MATCH(I$2,Corp_value!$1:$1,0))="--","",INDEX(Corp_value!$A$1:$EC$2998,MATCH(tbl_dmi_isin[[#This Row],[ISIN]],Corp_value!$B:$B,0),MATCH(I$2,Corp_value!$1:$1,0))))</f>
        <v/>
      </c>
      <c r="J150" s="19" t="str">
        <f>IF(tbl_dmi_isin[[#This Row],[Index]]&gt;$A$2,"",INDEX(Corp_value!$A$1:$EC$2998,MATCH(tbl_dmi_isin[[#This Row],[ISIN]],Corp_value!$B:$B,0),MATCH(J$2,Corp_value!$1:$1,0)))</f>
        <v/>
      </c>
      <c r="K150" s="19" t="str">
        <f>IF(tbl_dmi_isin[[#This Row],[Index]]&gt;$A$2,"",INDEX(Corp_value!$A$1:$EC$2998,MATCH(tbl_dmi_isin[[#This Row],[ISIN]],Corp_value!$B:$B,0),MATCH(K$2,Corp_value!$1:$1,0)))</f>
        <v/>
      </c>
      <c r="L150" s="19" t="str">
        <f>IF(tbl_dmi_isin[[#This Row],[Index]]&gt;$A$2,"",IF(INDEX(Corp_value!$A$1:$EC$2998,MATCH(tbl_dmi_isin[[#This Row],[ISIN]],Corp_value!$B:$B,0),MATCH(L$2,Corp_value!$1:$1,0))="--","",INDEX(Corp_value!$A$1:$EC$2998,MATCH(tbl_dmi_isin[[#This Row],[ISIN]],Corp_value!$B:$B,0),MATCH(L$2,Corp_value!$1:$1,0))))</f>
        <v/>
      </c>
      <c r="M150" s="122" t="str">
        <f>IF(tbl_dmi_isin[[#This Row],[Index]]&gt;$A$2,"",INDEX(Corp_value!$A$1:$EC$2998,MATCH(tbl_dmi_isin[[#This Row],[ISIN]],Corp_value!$B:$B,0),MATCH(M$2,Corp_value!$1:$1,0)))</f>
        <v/>
      </c>
      <c r="N150" s="122" t="str">
        <f>IF(tbl_dmi_isin[[#This Row],[Index]]&gt;$A$2,"",IF(INDEX(Corp_value!$A$1:$EC$2998,MATCH(tbl_dmi_isin[[#This Row],[ISIN]],Corp_value!$B:$B,0),MATCH(N$2,Corp_value!$1:$1,0))="--","",INDEX(Corp_value!$A$1:$EC$2998,MATCH(tbl_dmi_isin[[#This Row],[ISIN]],Corp_value!$B:$B,0),MATCH(N$2,Corp_value!$1:$1,0))))</f>
        <v/>
      </c>
      <c r="O150" s="122" t="str">
        <f>IF(tbl_dmi_isin[[#This Row],[Index]]&gt;$A$2,"",INDEX(Corp_value!$A$1:$EC$2998,MATCH(tbl_dmi_isin[[#This Row],[ISIN]],Corp_value!$B:$B,0),MATCH(O$2,Corp_value!$1:$1,0)))</f>
        <v/>
      </c>
      <c r="P150" s="136" t="str">
        <f>IF(tbl_dmi_isin[[#This Row],[Index]]&gt;$A$2,"",TEXT(INDEX(Corp_value!$A$1:$EC$2998,MATCH(tbl_dmi_isin[[#This Row],[ISIN]],Corp_value!$B:$B,0),MATCH(P$2,Corp_value!$1:$1,0)),"yyyy/mm/dd"))</f>
        <v/>
      </c>
      <c r="Q150" s="136" t="str">
        <f>IF(tbl_dmi_isin[[#This Row],[Index]]&gt;$A$2,"",INDEX(美元债一级!$A$2:$BO$32,tbl_dmi_isin[[#This Row],[Index]]+1,MATCH(Q$2,美元债一级!$2:$2,0)))</f>
        <v/>
      </c>
      <c r="R150" s="136" t="str">
        <f>IF(tbl_dmi_isin[[#This Row],[Index]]&gt;$A$2,"",IF(TEXT(INDEX(Corp_value!$A$1:$EC$2998,MATCH(tbl_dmi_isin[[#This Row],[ISIN]],Corp_value!$B:$B,0),MATCH(R$2,Corp_value!$1:$1,0)),"yyyy/mm/dd")="--","",TEXT(INDEX(Corp_value!$A$1:$EC$2998,MATCH(tbl_dmi_isin[[#This Row],[ISIN]],Corp_value!$B:$B,0),MATCH(R$2,Corp_value!$1:$1,0)),"yyyy/mm/dd")))</f>
        <v/>
      </c>
      <c r="S150" s="122" t="str">
        <f>IF(tbl_dmi_isin[[#This Row],[Index]]&gt;$A$2,"",INDEX(Corp_value!$A$1:$EC$2998,MATCH(tbl_dmi_isin[[#This Row],[ISIN]],Corp_value!$B:$B,0),MATCH(S$2,Corp_value!$1:$1,0)))</f>
        <v/>
      </c>
      <c r="T150" s="122" t="str">
        <f>IF(tbl_dmi_isin[[#This Row],[Index]]&gt;$A$2,"",INDEX(美元债一级!$A$2:$BO$32,tbl_dmi_isin[[#This Row],[Index]]+1,MATCH(T$2,美元债一级!$2:$2,0)))</f>
        <v/>
      </c>
      <c r="U150" s="122" t="str">
        <f>IF(tbl_dmi_isin[[#This Row],[Index]]&gt;$A$2,"",IF(INDEX(Corp_value!$A$1:$EC$2998,MATCH(tbl_dmi_isin[[#This Row],[ISIN]],Corp_value!$B:$B,0),MATCH(U$2,Corp_value!$1:$1,0))="--","",INDEX(Corp_value!$A$1:$EC$2998,MATCH(tbl_dmi_isin[[#This Row],[ISIN]],Corp_value!$B:$B,0),MATCH(U$2,Corp_value!$1:$1,0))))</f>
        <v/>
      </c>
      <c r="V150" s="134" t="str">
        <f>IF(tbl_dmi_isin[[#This Row],[Index]]&gt;$A$2,"",INDEX(美元债一级!$A$2:$BO$32,tbl_dmi_isin[[#This Row],[Index]]+1,MATCH(V$2,美元债一级!$2:$2,0)))</f>
        <v/>
      </c>
      <c r="W150" s="139" t="str">
        <f>IF(tbl_dmi_isin[[#This Row],[Index]]&gt;$A$2,"",INDEX(Corp_value!$A$1:$EC$2998,MATCH(tbl_dmi_isin[[#This Row],[ISIN]],Corp_value!$B:$B,0),MATCH(W$2,Corp_value!$1:$1,0)))</f>
        <v/>
      </c>
      <c r="X150" s="139" t="str">
        <f>IF(tbl_dmi_isin[[#This Row],[Index]]&gt;$A$2,"",INDEX(Corp_value!$A$1:$EC$2998,MATCH(tbl_dmi_isin[[#This Row],[ISIN]],Corp_value!$B:$B,0),MATCH(X$2,Corp_value!$1:$1,0)))</f>
        <v/>
      </c>
      <c r="Y150" s="142" t="str">
        <f>IF(tbl_dmi_isin[[#This Row],[Index]]&gt;$A$2,"",INDEX(Corp_value!$A$1:$EC$2998,MATCH(tbl_dmi_isin[[#This Row],[ISIN]],Corp_value!$B:$B,0),MATCH(Y$2,Corp_value!$1:$1,0)))</f>
        <v/>
      </c>
      <c r="Z150" s="142" t="str">
        <f>IF(tbl_dmi_isin[[#This Row],[Index]]&gt;$A$2,"",INDEX(Corp_value!$A$1:$EC$2998,MATCH(tbl_dmi_isin[[#This Row],[ISIN]],Corp_value!$B:$B,0),MATCH(Z$2,Corp_value!$1:$1,0)))</f>
        <v/>
      </c>
    </row>
    <row r="151" spans="1:26">
      <c r="A151" s="10">
        <v>148</v>
      </c>
      <c r="B151" s="78" t="str">
        <f>IF(tbl_dmi_isin[[#This Row],[Index]]&gt;$A$2,"",TEXT(INDEX(美元债一级!$A$2:$BO$32,tbl_dmi_isin[[#This Row],[Index]]+1,MATCH(B$2,美元债一级!$2:$2,0)),"yyyy/mm/dd"))</f>
        <v/>
      </c>
      <c r="C151" s="10" t="str">
        <f>IF(tbl_dmi_isin[[#This Row],[Index]]&gt;$A$2,"",INDEX(美元债一级!$A$2:$BO$32,tbl_dmi_isin[[#This Row],[Index]]+1,MATCH(C$2,美元债一级!$2:$2,0)))</f>
        <v/>
      </c>
      <c r="D151" s="10" t="str">
        <f>IF(tbl_dmi_isin[[#This Row],[Index]]&gt;$A$2,"",INDEX(美元债一级!$A$2:$BO$32,tbl_dmi_isin[[#This Row],[Index]]+1,MATCH(D$2,美元债一级!$2:$2,0)))</f>
        <v/>
      </c>
      <c r="E151" s="10" t="str">
        <f>TEXT(tbl_dmi_isin[[#This Row],[定价日]],"YYMMDD")&amp;tbl_dmi_isin[[#This Row],[ISIN]]</f>
        <v/>
      </c>
      <c r="F151" s="106"/>
      <c r="G151" s="19" t="str">
        <f>IF(tbl_dmi_isin[[#This Row],[Index]]&gt;$A$2,"",INDEX(Corp_value!$A$1:$EC$2998,MATCH(tbl_dmi_isin[[#This Row],[ISIN]],Corp_value!$B:$B,0),MATCH(G$2,Corp_value!$1:$1,0)))</f>
        <v/>
      </c>
      <c r="H151" s="20" t="str">
        <f>IF(tbl_dmi_isin[[#This Row],[Index]]&gt;$A$2,"",INDEX(Corp_value!$A$1:$EC$2998,MATCH(tbl_dmi_isin[[#This Row],[ISIN]],Corp_value!$B:$B,0),MATCH(H$2,Corp_value!$1:$1,0)))</f>
        <v/>
      </c>
      <c r="I151" s="20" t="str">
        <f>IF(tbl_dmi_isin[[#This Row],[Index]]&gt;$A$2,"",IF(INDEX(Corp_value!$A$1:$EC$2998,MATCH(tbl_dmi_isin[[#This Row],[ISIN]],Corp_value!$B:$B,0),MATCH(I$2,Corp_value!$1:$1,0))="--","",INDEX(Corp_value!$A$1:$EC$2998,MATCH(tbl_dmi_isin[[#This Row],[ISIN]],Corp_value!$B:$B,0),MATCH(I$2,Corp_value!$1:$1,0))))</f>
        <v/>
      </c>
      <c r="J151" s="19" t="str">
        <f>IF(tbl_dmi_isin[[#This Row],[Index]]&gt;$A$2,"",INDEX(Corp_value!$A$1:$EC$2998,MATCH(tbl_dmi_isin[[#This Row],[ISIN]],Corp_value!$B:$B,0),MATCH(J$2,Corp_value!$1:$1,0)))</f>
        <v/>
      </c>
      <c r="K151" s="19" t="str">
        <f>IF(tbl_dmi_isin[[#This Row],[Index]]&gt;$A$2,"",INDEX(Corp_value!$A$1:$EC$2998,MATCH(tbl_dmi_isin[[#This Row],[ISIN]],Corp_value!$B:$B,0),MATCH(K$2,Corp_value!$1:$1,0)))</f>
        <v/>
      </c>
      <c r="L151" s="19" t="str">
        <f>IF(tbl_dmi_isin[[#This Row],[Index]]&gt;$A$2,"",IF(INDEX(Corp_value!$A$1:$EC$2998,MATCH(tbl_dmi_isin[[#This Row],[ISIN]],Corp_value!$B:$B,0),MATCH(L$2,Corp_value!$1:$1,0))="--","",INDEX(Corp_value!$A$1:$EC$2998,MATCH(tbl_dmi_isin[[#This Row],[ISIN]],Corp_value!$B:$B,0),MATCH(L$2,Corp_value!$1:$1,0))))</f>
        <v/>
      </c>
      <c r="M151" s="122" t="str">
        <f>IF(tbl_dmi_isin[[#This Row],[Index]]&gt;$A$2,"",INDEX(Corp_value!$A$1:$EC$2998,MATCH(tbl_dmi_isin[[#This Row],[ISIN]],Corp_value!$B:$B,0),MATCH(M$2,Corp_value!$1:$1,0)))</f>
        <v/>
      </c>
      <c r="N151" s="122" t="str">
        <f>IF(tbl_dmi_isin[[#This Row],[Index]]&gt;$A$2,"",IF(INDEX(Corp_value!$A$1:$EC$2998,MATCH(tbl_dmi_isin[[#This Row],[ISIN]],Corp_value!$B:$B,0),MATCH(N$2,Corp_value!$1:$1,0))="--","",INDEX(Corp_value!$A$1:$EC$2998,MATCH(tbl_dmi_isin[[#This Row],[ISIN]],Corp_value!$B:$B,0),MATCH(N$2,Corp_value!$1:$1,0))))</f>
        <v/>
      </c>
      <c r="O151" s="122" t="str">
        <f>IF(tbl_dmi_isin[[#This Row],[Index]]&gt;$A$2,"",INDEX(Corp_value!$A$1:$EC$2998,MATCH(tbl_dmi_isin[[#This Row],[ISIN]],Corp_value!$B:$B,0),MATCH(O$2,Corp_value!$1:$1,0)))</f>
        <v/>
      </c>
      <c r="P151" s="136" t="str">
        <f>IF(tbl_dmi_isin[[#This Row],[Index]]&gt;$A$2,"",TEXT(INDEX(Corp_value!$A$1:$EC$2998,MATCH(tbl_dmi_isin[[#This Row],[ISIN]],Corp_value!$B:$B,0),MATCH(P$2,Corp_value!$1:$1,0)),"yyyy/mm/dd"))</f>
        <v/>
      </c>
      <c r="Q151" s="136" t="str">
        <f>IF(tbl_dmi_isin[[#This Row],[Index]]&gt;$A$2,"",INDEX(美元债一级!$A$2:$BO$32,tbl_dmi_isin[[#This Row],[Index]]+1,MATCH(Q$2,美元债一级!$2:$2,0)))</f>
        <v/>
      </c>
      <c r="R151" s="136" t="str">
        <f>IF(tbl_dmi_isin[[#This Row],[Index]]&gt;$A$2,"",IF(TEXT(INDEX(Corp_value!$A$1:$EC$2998,MATCH(tbl_dmi_isin[[#This Row],[ISIN]],Corp_value!$B:$B,0),MATCH(R$2,Corp_value!$1:$1,0)),"yyyy/mm/dd")="--","",TEXT(INDEX(Corp_value!$A$1:$EC$2998,MATCH(tbl_dmi_isin[[#This Row],[ISIN]],Corp_value!$B:$B,0),MATCH(R$2,Corp_value!$1:$1,0)),"yyyy/mm/dd")))</f>
        <v/>
      </c>
      <c r="S151" s="122" t="str">
        <f>IF(tbl_dmi_isin[[#This Row],[Index]]&gt;$A$2,"",INDEX(Corp_value!$A$1:$EC$2998,MATCH(tbl_dmi_isin[[#This Row],[ISIN]],Corp_value!$B:$B,0),MATCH(S$2,Corp_value!$1:$1,0)))</f>
        <v/>
      </c>
      <c r="T151" s="122" t="str">
        <f>IF(tbl_dmi_isin[[#This Row],[Index]]&gt;$A$2,"",INDEX(美元债一级!$A$2:$BO$32,tbl_dmi_isin[[#This Row],[Index]]+1,MATCH(T$2,美元债一级!$2:$2,0)))</f>
        <v/>
      </c>
      <c r="U151" s="122" t="str">
        <f>IF(tbl_dmi_isin[[#This Row],[Index]]&gt;$A$2,"",IF(INDEX(Corp_value!$A$1:$EC$2998,MATCH(tbl_dmi_isin[[#This Row],[ISIN]],Corp_value!$B:$B,0),MATCH(U$2,Corp_value!$1:$1,0))="--","",INDEX(Corp_value!$A$1:$EC$2998,MATCH(tbl_dmi_isin[[#This Row],[ISIN]],Corp_value!$B:$B,0),MATCH(U$2,Corp_value!$1:$1,0))))</f>
        <v/>
      </c>
      <c r="V151" s="134" t="str">
        <f>IF(tbl_dmi_isin[[#This Row],[Index]]&gt;$A$2,"",INDEX(美元债一级!$A$2:$BO$32,tbl_dmi_isin[[#This Row],[Index]]+1,MATCH(V$2,美元债一级!$2:$2,0)))</f>
        <v/>
      </c>
      <c r="W151" s="139" t="str">
        <f>IF(tbl_dmi_isin[[#This Row],[Index]]&gt;$A$2,"",INDEX(Corp_value!$A$1:$EC$2998,MATCH(tbl_dmi_isin[[#This Row],[ISIN]],Corp_value!$B:$B,0),MATCH(W$2,Corp_value!$1:$1,0)))</f>
        <v/>
      </c>
      <c r="X151" s="139" t="str">
        <f>IF(tbl_dmi_isin[[#This Row],[Index]]&gt;$A$2,"",INDEX(Corp_value!$A$1:$EC$2998,MATCH(tbl_dmi_isin[[#This Row],[ISIN]],Corp_value!$B:$B,0),MATCH(X$2,Corp_value!$1:$1,0)))</f>
        <v/>
      </c>
      <c r="Y151" s="142" t="str">
        <f>IF(tbl_dmi_isin[[#This Row],[Index]]&gt;$A$2,"",INDEX(Corp_value!$A$1:$EC$2998,MATCH(tbl_dmi_isin[[#This Row],[ISIN]],Corp_value!$B:$B,0),MATCH(Y$2,Corp_value!$1:$1,0)))</f>
        <v/>
      </c>
      <c r="Z151" s="142" t="str">
        <f>IF(tbl_dmi_isin[[#This Row],[Index]]&gt;$A$2,"",INDEX(Corp_value!$A$1:$EC$2998,MATCH(tbl_dmi_isin[[#This Row],[ISIN]],Corp_value!$B:$B,0),MATCH(Z$2,Corp_value!$1:$1,0)))</f>
        <v/>
      </c>
    </row>
    <row r="152" spans="1:26">
      <c r="A152" s="10">
        <v>149</v>
      </c>
      <c r="B152" s="78" t="str">
        <f>IF(tbl_dmi_isin[[#This Row],[Index]]&gt;$A$2,"",TEXT(INDEX(美元债一级!$A$2:$BO$32,tbl_dmi_isin[[#This Row],[Index]]+1,MATCH(B$2,美元债一级!$2:$2,0)),"yyyy/mm/dd"))</f>
        <v/>
      </c>
      <c r="C152" s="10" t="str">
        <f>IF(tbl_dmi_isin[[#This Row],[Index]]&gt;$A$2,"",INDEX(美元债一级!$A$2:$BO$32,tbl_dmi_isin[[#This Row],[Index]]+1,MATCH(C$2,美元债一级!$2:$2,0)))</f>
        <v/>
      </c>
      <c r="D152" s="10" t="str">
        <f>IF(tbl_dmi_isin[[#This Row],[Index]]&gt;$A$2,"",INDEX(美元债一级!$A$2:$BO$32,tbl_dmi_isin[[#This Row],[Index]]+1,MATCH(D$2,美元债一级!$2:$2,0)))</f>
        <v/>
      </c>
      <c r="E152" s="10" t="str">
        <f>TEXT(tbl_dmi_isin[[#This Row],[定价日]],"YYMMDD")&amp;tbl_dmi_isin[[#This Row],[ISIN]]</f>
        <v/>
      </c>
      <c r="F152" s="106"/>
      <c r="G152" s="19" t="str">
        <f>IF(tbl_dmi_isin[[#This Row],[Index]]&gt;$A$2,"",INDEX(Corp_value!$A$1:$EC$2998,MATCH(tbl_dmi_isin[[#This Row],[ISIN]],Corp_value!$B:$B,0),MATCH(G$2,Corp_value!$1:$1,0)))</f>
        <v/>
      </c>
      <c r="H152" s="20" t="str">
        <f>IF(tbl_dmi_isin[[#This Row],[Index]]&gt;$A$2,"",INDEX(Corp_value!$A$1:$EC$2998,MATCH(tbl_dmi_isin[[#This Row],[ISIN]],Corp_value!$B:$B,0),MATCH(H$2,Corp_value!$1:$1,0)))</f>
        <v/>
      </c>
      <c r="I152" s="20" t="str">
        <f>IF(tbl_dmi_isin[[#This Row],[Index]]&gt;$A$2,"",IF(INDEX(Corp_value!$A$1:$EC$2998,MATCH(tbl_dmi_isin[[#This Row],[ISIN]],Corp_value!$B:$B,0),MATCH(I$2,Corp_value!$1:$1,0))="--","",INDEX(Corp_value!$A$1:$EC$2998,MATCH(tbl_dmi_isin[[#This Row],[ISIN]],Corp_value!$B:$B,0),MATCH(I$2,Corp_value!$1:$1,0))))</f>
        <v/>
      </c>
      <c r="J152" s="19" t="str">
        <f>IF(tbl_dmi_isin[[#This Row],[Index]]&gt;$A$2,"",INDEX(Corp_value!$A$1:$EC$2998,MATCH(tbl_dmi_isin[[#This Row],[ISIN]],Corp_value!$B:$B,0),MATCH(J$2,Corp_value!$1:$1,0)))</f>
        <v/>
      </c>
      <c r="K152" s="19" t="str">
        <f>IF(tbl_dmi_isin[[#This Row],[Index]]&gt;$A$2,"",INDEX(Corp_value!$A$1:$EC$2998,MATCH(tbl_dmi_isin[[#This Row],[ISIN]],Corp_value!$B:$B,0),MATCH(K$2,Corp_value!$1:$1,0)))</f>
        <v/>
      </c>
      <c r="L152" s="19" t="str">
        <f>IF(tbl_dmi_isin[[#This Row],[Index]]&gt;$A$2,"",IF(INDEX(Corp_value!$A$1:$EC$2998,MATCH(tbl_dmi_isin[[#This Row],[ISIN]],Corp_value!$B:$B,0),MATCH(L$2,Corp_value!$1:$1,0))="--","",INDEX(Corp_value!$A$1:$EC$2998,MATCH(tbl_dmi_isin[[#This Row],[ISIN]],Corp_value!$B:$B,0),MATCH(L$2,Corp_value!$1:$1,0))))</f>
        <v/>
      </c>
      <c r="M152" s="122" t="str">
        <f>IF(tbl_dmi_isin[[#This Row],[Index]]&gt;$A$2,"",INDEX(Corp_value!$A$1:$EC$2998,MATCH(tbl_dmi_isin[[#This Row],[ISIN]],Corp_value!$B:$B,0),MATCH(M$2,Corp_value!$1:$1,0)))</f>
        <v/>
      </c>
      <c r="N152" s="122" t="str">
        <f>IF(tbl_dmi_isin[[#This Row],[Index]]&gt;$A$2,"",IF(INDEX(Corp_value!$A$1:$EC$2998,MATCH(tbl_dmi_isin[[#This Row],[ISIN]],Corp_value!$B:$B,0),MATCH(N$2,Corp_value!$1:$1,0))="--","",INDEX(Corp_value!$A$1:$EC$2998,MATCH(tbl_dmi_isin[[#This Row],[ISIN]],Corp_value!$B:$B,0),MATCH(N$2,Corp_value!$1:$1,0))))</f>
        <v/>
      </c>
      <c r="O152" s="122" t="str">
        <f>IF(tbl_dmi_isin[[#This Row],[Index]]&gt;$A$2,"",INDEX(Corp_value!$A$1:$EC$2998,MATCH(tbl_dmi_isin[[#This Row],[ISIN]],Corp_value!$B:$B,0),MATCH(O$2,Corp_value!$1:$1,0)))</f>
        <v/>
      </c>
      <c r="P152" s="136" t="str">
        <f>IF(tbl_dmi_isin[[#This Row],[Index]]&gt;$A$2,"",TEXT(INDEX(Corp_value!$A$1:$EC$2998,MATCH(tbl_dmi_isin[[#This Row],[ISIN]],Corp_value!$B:$B,0),MATCH(P$2,Corp_value!$1:$1,0)),"yyyy/mm/dd"))</f>
        <v/>
      </c>
      <c r="Q152" s="136" t="str">
        <f>IF(tbl_dmi_isin[[#This Row],[Index]]&gt;$A$2,"",INDEX(美元债一级!$A$2:$BO$32,tbl_dmi_isin[[#This Row],[Index]]+1,MATCH(Q$2,美元债一级!$2:$2,0)))</f>
        <v/>
      </c>
      <c r="R152" s="136" t="str">
        <f>IF(tbl_dmi_isin[[#This Row],[Index]]&gt;$A$2,"",IF(TEXT(INDEX(Corp_value!$A$1:$EC$2998,MATCH(tbl_dmi_isin[[#This Row],[ISIN]],Corp_value!$B:$B,0),MATCH(R$2,Corp_value!$1:$1,0)),"yyyy/mm/dd")="--","",TEXT(INDEX(Corp_value!$A$1:$EC$2998,MATCH(tbl_dmi_isin[[#This Row],[ISIN]],Corp_value!$B:$B,0),MATCH(R$2,Corp_value!$1:$1,0)),"yyyy/mm/dd")))</f>
        <v/>
      </c>
      <c r="S152" s="122" t="str">
        <f>IF(tbl_dmi_isin[[#This Row],[Index]]&gt;$A$2,"",INDEX(Corp_value!$A$1:$EC$2998,MATCH(tbl_dmi_isin[[#This Row],[ISIN]],Corp_value!$B:$B,0),MATCH(S$2,Corp_value!$1:$1,0)))</f>
        <v/>
      </c>
      <c r="T152" s="122" t="str">
        <f>IF(tbl_dmi_isin[[#This Row],[Index]]&gt;$A$2,"",INDEX(美元债一级!$A$2:$BO$32,tbl_dmi_isin[[#This Row],[Index]]+1,MATCH(T$2,美元债一级!$2:$2,0)))</f>
        <v/>
      </c>
      <c r="U152" s="122" t="str">
        <f>IF(tbl_dmi_isin[[#This Row],[Index]]&gt;$A$2,"",IF(INDEX(Corp_value!$A$1:$EC$2998,MATCH(tbl_dmi_isin[[#This Row],[ISIN]],Corp_value!$B:$B,0),MATCH(U$2,Corp_value!$1:$1,0))="--","",INDEX(Corp_value!$A$1:$EC$2998,MATCH(tbl_dmi_isin[[#This Row],[ISIN]],Corp_value!$B:$B,0),MATCH(U$2,Corp_value!$1:$1,0))))</f>
        <v/>
      </c>
      <c r="V152" s="134" t="str">
        <f>IF(tbl_dmi_isin[[#This Row],[Index]]&gt;$A$2,"",INDEX(美元债一级!$A$2:$BO$32,tbl_dmi_isin[[#This Row],[Index]]+1,MATCH(V$2,美元债一级!$2:$2,0)))</f>
        <v/>
      </c>
      <c r="W152" s="139" t="str">
        <f>IF(tbl_dmi_isin[[#This Row],[Index]]&gt;$A$2,"",INDEX(Corp_value!$A$1:$EC$2998,MATCH(tbl_dmi_isin[[#This Row],[ISIN]],Corp_value!$B:$B,0),MATCH(W$2,Corp_value!$1:$1,0)))</f>
        <v/>
      </c>
      <c r="X152" s="139" t="str">
        <f>IF(tbl_dmi_isin[[#This Row],[Index]]&gt;$A$2,"",INDEX(Corp_value!$A$1:$EC$2998,MATCH(tbl_dmi_isin[[#This Row],[ISIN]],Corp_value!$B:$B,0),MATCH(X$2,Corp_value!$1:$1,0)))</f>
        <v/>
      </c>
      <c r="Y152" s="142" t="str">
        <f>IF(tbl_dmi_isin[[#This Row],[Index]]&gt;$A$2,"",INDEX(Corp_value!$A$1:$EC$2998,MATCH(tbl_dmi_isin[[#This Row],[ISIN]],Corp_value!$B:$B,0),MATCH(Y$2,Corp_value!$1:$1,0)))</f>
        <v/>
      </c>
      <c r="Z152" s="142" t="str">
        <f>IF(tbl_dmi_isin[[#This Row],[Index]]&gt;$A$2,"",INDEX(Corp_value!$A$1:$EC$2998,MATCH(tbl_dmi_isin[[#This Row],[ISIN]],Corp_value!$B:$B,0),MATCH(Z$2,Corp_value!$1:$1,0)))</f>
        <v/>
      </c>
    </row>
    <row r="153" spans="1:26">
      <c r="A153" s="10">
        <v>150</v>
      </c>
      <c r="B153" s="78" t="str">
        <f>IF(tbl_dmi_isin[[#This Row],[Index]]&gt;$A$2,"",TEXT(INDEX(美元债一级!$A$2:$BO$32,tbl_dmi_isin[[#This Row],[Index]]+1,MATCH(B$2,美元债一级!$2:$2,0)),"yyyy/mm/dd"))</f>
        <v/>
      </c>
      <c r="C153" s="10" t="str">
        <f>IF(tbl_dmi_isin[[#This Row],[Index]]&gt;$A$2,"",INDEX(美元债一级!$A$2:$BO$32,tbl_dmi_isin[[#This Row],[Index]]+1,MATCH(C$2,美元债一级!$2:$2,0)))</f>
        <v/>
      </c>
      <c r="D153" s="10" t="str">
        <f>IF(tbl_dmi_isin[[#This Row],[Index]]&gt;$A$2,"",INDEX(美元债一级!$A$2:$BO$32,tbl_dmi_isin[[#This Row],[Index]]+1,MATCH(D$2,美元债一级!$2:$2,0)))</f>
        <v/>
      </c>
      <c r="E153" s="10" t="str">
        <f>TEXT(tbl_dmi_isin[[#This Row],[定价日]],"YYMMDD")&amp;tbl_dmi_isin[[#This Row],[ISIN]]</f>
        <v/>
      </c>
      <c r="F153" s="106"/>
      <c r="G153" s="19" t="str">
        <f>IF(tbl_dmi_isin[[#This Row],[Index]]&gt;$A$2,"",INDEX(Corp_value!$A$1:$EC$2998,MATCH(tbl_dmi_isin[[#This Row],[ISIN]],Corp_value!$B:$B,0),MATCH(G$2,Corp_value!$1:$1,0)))</f>
        <v/>
      </c>
      <c r="H153" s="20" t="str">
        <f>IF(tbl_dmi_isin[[#This Row],[Index]]&gt;$A$2,"",INDEX(Corp_value!$A$1:$EC$2998,MATCH(tbl_dmi_isin[[#This Row],[ISIN]],Corp_value!$B:$B,0),MATCH(H$2,Corp_value!$1:$1,0)))</f>
        <v/>
      </c>
      <c r="I153" s="20" t="str">
        <f>IF(tbl_dmi_isin[[#This Row],[Index]]&gt;$A$2,"",IF(INDEX(Corp_value!$A$1:$EC$2998,MATCH(tbl_dmi_isin[[#This Row],[ISIN]],Corp_value!$B:$B,0),MATCH(I$2,Corp_value!$1:$1,0))="--","",INDEX(Corp_value!$A$1:$EC$2998,MATCH(tbl_dmi_isin[[#This Row],[ISIN]],Corp_value!$B:$B,0),MATCH(I$2,Corp_value!$1:$1,0))))</f>
        <v/>
      </c>
      <c r="J153" s="19" t="str">
        <f>IF(tbl_dmi_isin[[#This Row],[Index]]&gt;$A$2,"",INDEX(Corp_value!$A$1:$EC$2998,MATCH(tbl_dmi_isin[[#This Row],[ISIN]],Corp_value!$B:$B,0),MATCH(J$2,Corp_value!$1:$1,0)))</f>
        <v/>
      </c>
      <c r="K153" s="19" t="str">
        <f>IF(tbl_dmi_isin[[#This Row],[Index]]&gt;$A$2,"",INDEX(Corp_value!$A$1:$EC$2998,MATCH(tbl_dmi_isin[[#This Row],[ISIN]],Corp_value!$B:$B,0),MATCH(K$2,Corp_value!$1:$1,0)))</f>
        <v/>
      </c>
      <c r="L153" s="19" t="str">
        <f>IF(tbl_dmi_isin[[#This Row],[Index]]&gt;$A$2,"",IF(INDEX(Corp_value!$A$1:$EC$2998,MATCH(tbl_dmi_isin[[#This Row],[ISIN]],Corp_value!$B:$B,0),MATCH(L$2,Corp_value!$1:$1,0))="--","",INDEX(Corp_value!$A$1:$EC$2998,MATCH(tbl_dmi_isin[[#This Row],[ISIN]],Corp_value!$B:$B,0),MATCH(L$2,Corp_value!$1:$1,0))))</f>
        <v/>
      </c>
      <c r="M153" s="122" t="str">
        <f>IF(tbl_dmi_isin[[#This Row],[Index]]&gt;$A$2,"",INDEX(Corp_value!$A$1:$EC$2998,MATCH(tbl_dmi_isin[[#This Row],[ISIN]],Corp_value!$B:$B,0),MATCH(M$2,Corp_value!$1:$1,0)))</f>
        <v/>
      </c>
      <c r="N153" s="122" t="str">
        <f>IF(tbl_dmi_isin[[#This Row],[Index]]&gt;$A$2,"",IF(INDEX(Corp_value!$A$1:$EC$2998,MATCH(tbl_dmi_isin[[#This Row],[ISIN]],Corp_value!$B:$B,0),MATCH(N$2,Corp_value!$1:$1,0))="--","",INDEX(Corp_value!$A$1:$EC$2998,MATCH(tbl_dmi_isin[[#This Row],[ISIN]],Corp_value!$B:$B,0),MATCH(N$2,Corp_value!$1:$1,0))))</f>
        <v/>
      </c>
      <c r="O153" s="122" t="str">
        <f>IF(tbl_dmi_isin[[#This Row],[Index]]&gt;$A$2,"",INDEX(Corp_value!$A$1:$EC$2998,MATCH(tbl_dmi_isin[[#This Row],[ISIN]],Corp_value!$B:$B,0),MATCH(O$2,Corp_value!$1:$1,0)))</f>
        <v/>
      </c>
      <c r="P153" s="136" t="str">
        <f>IF(tbl_dmi_isin[[#This Row],[Index]]&gt;$A$2,"",TEXT(INDEX(Corp_value!$A$1:$EC$2998,MATCH(tbl_dmi_isin[[#This Row],[ISIN]],Corp_value!$B:$B,0),MATCH(P$2,Corp_value!$1:$1,0)),"yyyy/mm/dd"))</f>
        <v/>
      </c>
      <c r="Q153" s="136" t="str">
        <f>IF(tbl_dmi_isin[[#This Row],[Index]]&gt;$A$2,"",INDEX(美元债一级!$A$2:$BO$32,tbl_dmi_isin[[#This Row],[Index]]+1,MATCH(Q$2,美元债一级!$2:$2,0)))</f>
        <v/>
      </c>
      <c r="R153" s="136" t="str">
        <f>IF(tbl_dmi_isin[[#This Row],[Index]]&gt;$A$2,"",IF(TEXT(INDEX(Corp_value!$A$1:$EC$2998,MATCH(tbl_dmi_isin[[#This Row],[ISIN]],Corp_value!$B:$B,0),MATCH(R$2,Corp_value!$1:$1,0)),"yyyy/mm/dd")="--","",TEXT(INDEX(Corp_value!$A$1:$EC$2998,MATCH(tbl_dmi_isin[[#This Row],[ISIN]],Corp_value!$B:$B,0),MATCH(R$2,Corp_value!$1:$1,0)),"yyyy/mm/dd")))</f>
        <v/>
      </c>
      <c r="S153" s="122" t="str">
        <f>IF(tbl_dmi_isin[[#This Row],[Index]]&gt;$A$2,"",INDEX(Corp_value!$A$1:$EC$2998,MATCH(tbl_dmi_isin[[#This Row],[ISIN]],Corp_value!$B:$B,0),MATCH(S$2,Corp_value!$1:$1,0)))</f>
        <v/>
      </c>
      <c r="T153" s="122" t="str">
        <f>IF(tbl_dmi_isin[[#This Row],[Index]]&gt;$A$2,"",INDEX(美元债一级!$A$2:$BO$32,tbl_dmi_isin[[#This Row],[Index]]+1,MATCH(T$2,美元债一级!$2:$2,0)))</f>
        <v/>
      </c>
      <c r="U153" s="122" t="str">
        <f>IF(tbl_dmi_isin[[#This Row],[Index]]&gt;$A$2,"",IF(INDEX(Corp_value!$A$1:$EC$2998,MATCH(tbl_dmi_isin[[#This Row],[ISIN]],Corp_value!$B:$B,0),MATCH(U$2,Corp_value!$1:$1,0))="--","",INDEX(Corp_value!$A$1:$EC$2998,MATCH(tbl_dmi_isin[[#This Row],[ISIN]],Corp_value!$B:$B,0),MATCH(U$2,Corp_value!$1:$1,0))))</f>
        <v/>
      </c>
      <c r="V153" s="134" t="str">
        <f>IF(tbl_dmi_isin[[#This Row],[Index]]&gt;$A$2,"",INDEX(美元债一级!$A$2:$BO$32,tbl_dmi_isin[[#This Row],[Index]]+1,MATCH(V$2,美元债一级!$2:$2,0)))</f>
        <v/>
      </c>
      <c r="W153" s="139" t="str">
        <f>IF(tbl_dmi_isin[[#This Row],[Index]]&gt;$A$2,"",INDEX(Corp_value!$A$1:$EC$2998,MATCH(tbl_dmi_isin[[#This Row],[ISIN]],Corp_value!$B:$B,0),MATCH(W$2,Corp_value!$1:$1,0)))</f>
        <v/>
      </c>
      <c r="X153" s="139" t="str">
        <f>IF(tbl_dmi_isin[[#This Row],[Index]]&gt;$A$2,"",INDEX(Corp_value!$A$1:$EC$2998,MATCH(tbl_dmi_isin[[#This Row],[ISIN]],Corp_value!$B:$B,0),MATCH(X$2,Corp_value!$1:$1,0)))</f>
        <v/>
      </c>
      <c r="Y153" s="142" t="str">
        <f>IF(tbl_dmi_isin[[#This Row],[Index]]&gt;$A$2,"",INDEX(Corp_value!$A$1:$EC$2998,MATCH(tbl_dmi_isin[[#This Row],[ISIN]],Corp_value!$B:$B,0),MATCH(Y$2,Corp_value!$1:$1,0)))</f>
        <v/>
      </c>
      <c r="Z153" s="142" t="str">
        <f>IF(tbl_dmi_isin[[#This Row],[Index]]&gt;$A$2,"",INDEX(Corp_value!$A$1:$EC$2998,MATCH(tbl_dmi_isin[[#This Row],[ISIN]],Corp_value!$B:$B,0),MATCH(Z$2,Corp_value!$1:$1,0)))</f>
        <v/>
      </c>
    </row>
    <row r="154" spans="1:26">
      <c r="A154" s="10">
        <v>151</v>
      </c>
      <c r="B154" s="78" t="str">
        <f>IF(tbl_dmi_isin[[#This Row],[Index]]&gt;$A$2,"",TEXT(INDEX(美元债一级!$A$2:$BO$32,tbl_dmi_isin[[#This Row],[Index]]+1,MATCH(B$2,美元债一级!$2:$2,0)),"yyyy/mm/dd"))</f>
        <v/>
      </c>
      <c r="C154" s="10" t="str">
        <f>IF(tbl_dmi_isin[[#This Row],[Index]]&gt;$A$2,"",INDEX(美元债一级!$A$2:$BO$32,tbl_dmi_isin[[#This Row],[Index]]+1,MATCH(C$2,美元债一级!$2:$2,0)))</f>
        <v/>
      </c>
      <c r="D154" s="10" t="str">
        <f>IF(tbl_dmi_isin[[#This Row],[Index]]&gt;$A$2,"",INDEX(美元债一级!$A$2:$BO$32,tbl_dmi_isin[[#This Row],[Index]]+1,MATCH(D$2,美元债一级!$2:$2,0)))</f>
        <v/>
      </c>
      <c r="E154" s="10" t="str">
        <f>TEXT(tbl_dmi_isin[[#This Row],[定价日]],"YYMMDD")&amp;tbl_dmi_isin[[#This Row],[ISIN]]</f>
        <v/>
      </c>
      <c r="F154" s="106"/>
      <c r="G154" s="19" t="str">
        <f>IF(tbl_dmi_isin[[#This Row],[Index]]&gt;$A$2,"",INDEX(Corp_value!$A$1:$EC$2998,MATCH(tbl_dmi_isin[[#This Row],[ISIN]],Corp_value!$B:$B,0),MATCH(G$2,Corp_value!$1:$1,0)))</f>
        <v/>
      </c>
      <c r="H154" s="20" t="str">
        <f>IF(tbl_dmi_isin[[#This Row],[Index]]&gt;$A$2,"",INDEX(Corp_value!$A$1:$EC$2998,MATCH(tbl_dmi_isin[[#This Row],[ISIN]],Corp_value!$B:$B,0),MATCH(H$2,Corp_value!$1:$1,0)))</f>
        <v/>
      </c>
      <c r="I154" s="20" t="str">
        <f>IF(tbl_dmi_isin[[#This Row],[Index]]&gt;$A$2,"",IF(INDEX(Corp_value!$A$1:$EC$2998,MATCH(tbl_dmi_isin[[#This Row],[ISIN]],Corp_value!$B:$B,0),MATCH(I$2,Corp_value!$1:$1,0))="--","",INDEX(Corp_value!$A$1:$EC$2998,MATCH(tbl_dmi_isin[[#This Row],[ISIN]],Corp_value!$B:$B,0),MATCH(I$2,Corp_value!$1:$1,0))))</f>
        <v/>
      </c>
      <c r="J154" s="19" t="str">
        <f>IF(tbl_dmi_isin[[#This Row],[Index]]&gt;$A$2,"",INDEX(Corp_value!$A$1:$EC$2998,MATCH(tbl_dmi_isin[[#This Row],[ISIN]],Corp_value!$B:$B,0),MATCH(J$2,Corp_value!$1:$1,0)))</f>
        <v/>
      </c>
      <c r="K154" s="19" t="str">
        <f>IF(tbl_dmi_isin[[#This Row],[Index]]&gt;$A$2,"",INDEX(Corp_value!$A$1:$EC$2998,MATCH(tbl_dmi_isin[[#This Row],[ISIN]],Corp_value!$B:$B,0),MATCH(K$2,Corp_value!$1:$1,0)))</f>
        <v/>
      </c>
      <c r="L154" s="19" t="str">
        <f>IF(tbl_dmi_isin[[#This Row],[Index]]&gt;$A$2,"",IF(INDEX(Corp_value!$A$1:$EC$2998,MATCH(tbl_dmi_isin[[#This Row],[ISIN]],Corp_value!$B:$B,0),MATCH(L$2,Corp_value!$1:$1,0))="--","",INDEX(Corp_value!$A$1:$EC$2998,MATCH(tbl_dmi_isin[[#This Row],[ISIN]],Corp_value!$B:$B,0),MATCH(L$2,Corp_value!$1:$1,0))))</f>
        <v/>
      </c>
      <c r="M154" s="122" t="str">
        <f>IF(tbl_dmi_isin[[#This Row],[Index]]&gt;$A$2,"",INDEX(Corp_value!$A$1:$EC$2998,MATCH(tbl_dmi_isin[[#This Row],[ISIN]],Corp_value!$B:$B,0),MATCH(M$2,Corp_value!$1:$1,0)))</f>
        <v/>
      </c>
      <c r="N154" s="122" t="str">
        <f>IF(tbl_dmi_isin[[#This Row],[Index]]&gt;$A$2,"",IF(INDEX(Corp_value!$A$1:$EC$2998,MATCH(tbl_dmi_isin[[#This Row],[ISIN]],Corp_value!$B:$B,0),MATCH(N$2,Corp_value!$1:$1,0))="--","",INDEX(Corp_value!$A$1:$EC$2998,MATCH(tbl_dmi_isin[[#This Row],[ISIN]],Corp_value!$B:$B,0),MATCH(N$2,Corp_value!$1:$1,0))))</f>
        <v/>
      </c>
      <c r="O154" s="122" t="str">
        <f>IF(tbl_dmi_isin[[#This Row],[Index]]&gt;$A$2,"",INDEX(Corp_value!$A$1:$EC$2998,MATCH(tbl_dmi_isin[[#This Row],[ISIN]],Corp_value!$B:$B,0),MATCH(O$2,Corp_value!$1:$1,0)))</f>
        <v/>
      </c>
      <c r="P154" s="136" t="str">
        <f>IF(tbl_dmi_isin[[#This Row],[Index]]&gt;$A$2,"",TEXT(INDEX(Corp_value!$A$1:$EC$2998,MATCH(tbl_dmi_isin[[#This Row],[ISIN]],Corp_value!$B:$B,0),MATCH(P$2,Corp_value!$1:$1,0)),"yyyy/mm/dd"))</f>
        <v/>
      </c>
      <c r="Q154" s="136" t="str">
        <f>IF(tbl_dmi_isin[[#This Row],[Index]]&gt;$A$2,"",INDEX(美元债一级!$A$2:$BO$32,tbl_dmi_isin[[#This Row],[Index]]+1,MATCH(Q$2,美元债一级!$2:$2,0)))</f>
        <v/>
      </c>
      <c r="R154" s="136" t="str">
        <f>IF(tbl_dmi_isin[[#This Row],[Index]]&gt;$A$2,"",IF(TEXT(INDEX(Corp_value!$A$1:$EC$2998,MATCH(tbl_dmi_isin[[#This Row],[ISIN]],Corp_value!$B:$B,0),MATCH(R$2,Corp_value!$1:$1,0)),"yyyy/mm/dd")="--","",TEXT(INDEX(Corp_value!$A$1:$EC$2998,MATCH(tbl_dmi_isin[[#This Row],[ISIN]],Corp_value!$B:$B,0),MATCH(R$2,Corp_value!$1:$1,0)),"yyyy/mm/dd")))</f>
        <v/>
      </c>
      <c r="S154" s="122" t="str">
        <f>IF(tbl_dmi_isin[[#This Row],[Index]]&gt;$A$2,"",INDEX(Corp_value!$A$1:$EC$2998,MATCH(tbl_dmi_isin[[#This Row],[ISIN]],Corp_value!$B:$B,0),MATCH(S$2,Corp_value!$1:$1,0)))</f>
        <v/>
      </c>
      <c r="T154" s="122" t="str">
        <f>IF(tbl_dmi_isin[[#This Row],[Index]]&gt;$A$2,"",INDEX(美元债一级!$A$2:$BO$32,tbl_dmi_isin[[#This Row],[Index]]+1,MATCH(T$2,美元债一级!$2:$2,0)))</f>
        <v/>
      </c>
      <c r="U154" s="122" t="str">
        <f>IF(tbl_dmi_isin[[#This Row],[Index]]&gt;$A$2,"",IF(INDEX(Corp_value!$A$1:$EC$2998,MATCH(tbl_dmi_isin[[#This Row],[ISIN]],Corp_value!$B:$B,0),MATCH(U$2,Corp_value!$1:$1,0))="--","",INDEX(Corp_value!$A$1:$EC$2998,MATCH(tbl_dmi_isin[[#This Row],[ISIN]],Corp_value!$B:$B,0),MATCH(U$2,Corp_value!$1:$1,0))))</f>
        <v/>
      </c>
      <c r="V154" s="134" t="str">
        <f>IF(tbl_dmi_isin[[#This Row],[Index]]&gt;$A$2,"",INDEX(美元债一级!$A$2:$BO$32,tbl_dmi_isin[[#This Row],[Index]]+1,MATCH(V$2,美元债一级!$2:$2,0)))</f>
        <v/>
      </c>
      <c r="W154" s="139" t="str">
        <f>IF(tbl_dmi_isin[[#This Row],[Index]]&gt;$A$2,"",INDEX(Corp_value!$A$1:$EC$2998,MATCH(tbl_dmi_isin[[#This Row],[ISIN]],Corp_value!$B:$B,0),MATCH(W$2,Corp_value!$1:$1,0)))</f>
        <v/>
      </c>
      <c r="X154" s="139" t="str">
        <f>IF(tbl_dmi_isin[[#This Row],[Index]]&gt;$A$2,"",INDEX(Corp_value!$A$1:$EC$2998,MATCH(tbl_dmi_isin[[#This Row],[ISIN]],Corp_value!$B:$B,0),MATCH(X$2,Corp_value!$1:$1,0)))</f>
        <v/>
      </c>
      <c r="Y154" s="142" t="str">
        <f>IF(tbl_dmi_isin[[#This Row],[Index]]&gt;$A$2,"",INDEX(Corp_value!$A$1:$EC$2998,MATCH(tbl_dmi_isin[[#This Row],[ISIN]],Corp_value!$B:$B,0),MATCH(Y$2,Corp_value!$1:$1,0)))</f>
        <v/>
      </c>
      <c r="Z154" s="142" t="str">
        <f>IF(tbl_dmi_isin[[#This Row],[Index]]&gt;$A$2,"",INDEX(Corp_value!$A$1:$EC$2998,MATCH(tbl_dmi_isin[[#This Row],[ISIN]],Corp_value!$B:$B,0),MATCH(Z$2,Corp_value!$1:$1,0)))</f>
        <v/>
      </c>
    </row>
    <row r="155" spans="1:26">
      <c r="A155" s="10">
        <v>152</v>
      </c>
      <c r="B155" s="78" t="str">
        <f>IF(tbl_dmi_isin[[#This Row],[Index]]&gt;$A$2,"",TEXT(INDEX(美元债一级!$A$2:$BO$32,tbl_dmi_isin[[#This Row],[Index]]+1,MATCH(B$2,美元债一级!$2:$2,0)),"yyyy/mm/dd"))</f>
        <v/>
      </c>
      <c r="C155" s="10" t="str">
        <f>IF(tbl_dmi_isin[[#This Row],[Index]]&gt;$A$2,"",INDEX(美元债一级!$A$2:$BO$32,tbl_dmi_isin[[#This Row],[Index]]+1,MATCH(C$2,美元债一级!$2:$2,0)))</f>
        <v/>
      </c>
      <c r="D155" s="10" t="str">
        <f>IF(tbl_dmi_isin[[#This Row],[Index]]&gt;$A$2,"",INDEX(美元债一级!$A$2:$BO$32,tbl_dmi_isin[[#This Row],[Index]]+1,MATCH(D$2,美元债一级!$2:$2,0)))</f>
        <v/>
      </c>
      <c r="E155" s="10" t="str">
        <f>TEXT(tbl_dmi_isin[[#This Row],[定价日]],"YYMMDD")&amp;tbl_dmi_isin[[#This Row],[ISIN]]</f>
        <v/>
      </c>
      <c r="F155" s="105"/>
      <c r="G155" s="19" t="str">
        <f>IF(tbl_dmi_isin[[#This Row],[Index]]&gt;$A$2,"",INDEX(Corp_value!$A$1:$EC$2998,MATCH(tbl_dmi_isin[[#This Row],[ISIN]],Corp_value!$B:$B,0),MATCH(G$2,Corp_value!$1:$1,0)))</f>
        <v/>
      </c>
      <c r="H155" s="20" t="str">
        <f>IF(tbl_dmi_isin[[#This Row],[Index]]&gt;$A$2,"",INDEX(Corp_value!$A$1:$EC$2998,MATCH(tbl_dmi_isin[[#This Row],[ISIN]],Corp_value!$B:$B,0),MATCH(H$2,Corp_value!$1:$1,0)))</f>
        <v/>
      </c>
      <c r="I155" s="20" t="str">
        <f>IF(tbl_dmi_isin[[#This Row],[Index]]&gt;$A$2,"",IF(INDEX(Corp_value!$A$1:$EC$2998,MATCH(tbl_dmi_isin[[#This Row],[ISIN]],Corp_value!$B:$B,0),MATCH(I$2,Corp_value!$1:$1,0))="--","",INDEX(Corp_value!$A$1:$EC$2998,MATCH(tbl_dmi_isin[[#This Row],[ISIN]],Corp_value!$B:$B,0),MATCH(I$2,Corp_value!$1:$1,0))))</f>
        <v/>
      </c>
      <c r="J155" s="19" t="str">
        <f>IF(tbl_dmi_isin[[#This Row],[Index]]&gt;$A$2,"",INDEX(Corp_value!$A$1:$EC$2998,MATCH(tbl_dmi_isin[[#This Row],[ISIN]],Corp_value!$B:$B,0),MATCH(J$2,Corp_value!$1:$1,0)))</f>
        <v/>
      </c>
      <c r="K155" s="19" t="str">
        <f>IF(tbl_dmi_isin[[#This Row],[Index]]&gt;$A$2,"",INDEX(Corp_value!$A$1:$EC$2998,MATCH(tbl_dmi_isin[[#This Row],[ISIN]],Corp_value!$B:$B,0),MATCH(K$2,Corp_value!$1:$1,0)))</f>
        <v/>
      </c>
      <c r="L155" s="19" t="str">
        <f>IF(tbl_dmi_isin[[#This Row],[Index]]&gt;$A$2,"",IF(INDEX(Corp_value!$A$1:$EC$2998,MATCH(tbl_dmi_isin[[#This Row],[ISIN]],Corp_value!$B:$B,0),MATCH(L$2,Corp_value!$1:$1,0))="--","",INDEX(Corp_value!$A$1:$EC$2998,MATCH(tbl_dmi_isin[[#This Row],[ISIN]],Corp_value!$B:$B,0),MATCH(L$2,Corp_value!$1:$1,0))))</f>
        <v/>
      </c>
      <c r="M155" s="122" t="str">
        <f>IF(tbl_dmi_isin[[#This Row],[Index]]&gt;$A$2,"",INDEX(Corp_value!$A$1:$EC$2998,MATCH(tbl_dmi_isin[[#This Row],[ISIN]],Corp_value!$B:$B,0),MATCH(M$2,Corp_value!$1:$1,0)))</f>
        <v/>
      </c>
      <c r="N155" s="122" t="str">
        <f>IF(tbl_dmi_isin[[#This Row],[Index]]&gt;$A$2,"",IF(INDEX(Corp_value!$A$1:$EC$2998,MATCH(tbl_dmi_isin[[#This Row],[ISIN]],Corp_value!$B:$B,0),MATCH(N$2,Corp_value!$1:$1,0))="--","",INDEX(Corp_value!$A$1:$EC$2998,MATCH(tbl_dmi_isin[[#This Row],[ISIN]],Corp_value!$B:$B,0),MATCH(N$2,Corp_value!$1:$1,0))))</f>
        <v/>
      </c>
      <c r="O155" s="122" t="str">
        <f>IF(tbl_dmi_isin[[#This Row],[Index]]&gt;$A$2,"",INDEX(Corp_value!$A$1:$EC$2998,MATCH(tbl_dmi_isin[[#This Row],[ISIN]],Corp_value!$B:$B,0),MATCH(O$2,Corp_value!$1:$1,0)))</f>
        <v/>
      </c>
      <c r="P155" s="136" t="str">
        <f>IF(tbl_dmi_isin[[#This Row],[Index]]&gt;$A$2,"",TEXT(INDEX(Corp_value!$A$1:$EC$2998,MATCH(tbl_dmi_isin[[#This Row],[ISIN]],Corp_value!$B:$B,0),MATCH(P$2,Corp_value!$1:$1,0)),"yyyy/mm/dd"))</f>
        <v/>
      </c>
      <c r="Q155" s="136" t="str">
        <f>IF(tbl_dmi_isin[[#This Row],[Index]]&gt;$A$2,"",INDEX(美元债一级!$A$2:$BO$32,tbl_dmi_isin[[#This Row],[Index]]+1,MATCH(Q$2,美元债一级!$2:$2,0)))</f>
        <v/>
      </c>
      <c r="R155" s="136" t="str">
        <f>IF(tbl_dmi_isin[[#This Row],[Index]]&gt;$A$2,"",IF(TEXT(INDEX(Corp_value!$A$1:$EC$2998,MATCH(tbl_dmi_isin[[#This Row],[ISIN]],Corp_value!$B:$B,0),MATCH(R$2,Corp_value!$1:$1,0)),"yyyy/mm/dd")="--","",TEXT(INDEX(Corp_value!$A$1:$EC$2998,MATCH(tbl_dmi_isin[[#This Row],[ISIN]],Corp_value!$B:$B,0),MATCH(R$2,Corp_value!$1:$1,0)),"yyyy/mm/dd")))</f>
        <v/>
      </c>
      <c r="S155" s="122" t="str">
        <f>IF(tbl_dmi_isin[[#This Row],[Index]]&gt;$A$2,"",INDEX(Corp_value!$A$1:$EC$2998,MATCH(tbl_dmi_isin[[#This Row],[ISIN]],Corp_value!$B:$B,0),MATCH(S$2,Corp_value!$1:$1,0)))</f>
        <v/>
      </c>
      <c r="T155" s="122" t="str">
        <f>IF(tbl_dmi_isin[[#This Row],[Index]]&gt;$A$2,"",INDEX(美元债一级!$A$2:$BO$32,tbl_dmi_isin[[#This Row],[Index]]+1,MATCH(T$2,美元债一级!$2:$2,0)))</f>
        <v/>
      </c>
      <c r="U155" s="122" t="str">
        <f>IF(tbl_dmi_isin[[#This Row],[Index]]&gt;$A$2,"",IF(INDEX(Corp_value!$A$1:$EC$2998,MATCH(tbl_dmi_isin[[#This Row],[ISIN]],Corp_value!$B:$B,0),MATCH(U$2,Corp_value!$1:$1,0))="--","",INDEX(Corp_value!$A$1:$EC$2998,MATCH(tbl_dmi_isin[[#This Row],[ISIN]],Corp_value!$B:$B,0),MATCH(U$2,Corp_value!$1:$1,0))))</f>
        <v/>
      </c>
      <c r="V155" s="134" t="str">
        <f>IF(tbl_dmi_isin[[#This Row],[Index]]&gt;$A$2,"",INDEX(美元债一级!$A$2:$BO$32,tbl_dmi_isin[[#This Row],[Index]]+1,MATCH(V$2,美元债一级!$2:$2,0)))</f>
        <v/>
      </c>
      <c r="W155" s="139" t="str">
        <f>IF(tbl_dmi_isin[[#This Row],[Index]]&gt;$A$2,"",INDEX(Corp_value!$A$1:$EC$2998,MATCH(tbl_dmi_isin[[#This Row],[ISIN]],Corp_value!$B:$B,0),MATCH(W$2,Corp_value!$1:$1,0)))</f>
        <v/>
      </c>
      <c r="X155" s="139" t="str">
        <f>IF(tbl_dmi_isin[[#This Row],[Index]]&gt;$A$2,"",INDEX(Corp_value!$A$1:$EC$2998,MATCH(tbl_dmi_isin[[#This Row],[ISIN]],Corp_value!$B:$B,0),MATCH(X$2,Corp_value!$1:$1,0)))</f>
        <v/>
      </c>
      <c r="Y155" s="142" t="str">
        <f>IF(tbl_dmi_isin[[#This Row],[Index]]&gt;$A$2,"",INDEX(Corp_value!$A$1:$EC$2998,MATCH(tbl_dmi_isin[[#This Row],[ISIN]],Corp_value!$B:$B,0),MATCH(Y$2,Corp_value!$1:$1,0)))</f>
        <v/>
      </c>
      <c r="Z155" s="142" t="str">
        <f>IF(tbl_dmi_isin[[#This Row],[Index]]&gt;$A$2,"",INDEX(Corp_value!$A$1:$EC$2998,MATCH(tbl_dmi_isin[[#This Row],[ISIN]],Corp_value!$B:$B,0),MATCH(Z$2,Corp_value!$1:$1,0)))</f>
        <v/>
      </c>
    </row>
    <row r="156" spans="1:26">
      <c r="A156" s="10">
        <v>153</v>
      </c>
      <c r="B156" s="78" t="str">
        <f>IF(tbl_dmi_isin[[#This Row],[Index]]&gt;$A$2,"",TEXT(INDEX(美元债一级!$A$2:$BO$32,tbl_dmi_isin[[#This Row],[Index]]+1,MATCH(B$2,美元债一级!$2:$2,0)),"yyyy/mm/dd"))</f>
        <v/>
      </c>
      <c r="C156" s="10" t="str">
        <f>IF(tbl_dmi_isin[[#This Row],[Index]]&gt;$A$2,"",INDEX(美元债一级!$A$2:$BO$32,tbl_dmi_isin[[#This Row],[Index]]+1,MATCH(C$2,美元债一级!$2:$2,0)))</f>
        <v/>
      </c>
      <c r="D156" s="10" t="str">
        <f>IF(tbl_dmi_isin[[#This Row],[Index]]&gt;$A$2,"",INDEX(美元债一级!$A$2:$BO$32,tbl_dmi_isin[[#This Row],[Index]]+1,MATCH(D$2,美元债一级!$2:$2,0)))</f>
        <v/>
      </c>
      <c r="E156" s="10" t="str">
        <f>TEXT(tbl_dmi_isin[[#This Row],[定价日]],"YYMMDD")&amp;tbl_dmi_isin[[#This Row],[ISIN]]</f>
        <v/>
      </c>
      <c r="F156" s="105"/>
      <c r="G156" s="19" t="str">
        <f>IF(tbl_dmi_isin[[#This Row],[Index]]&gt;$A$2,"",INDEX(Corp_value!$A$1:$EC$2998,MATCH(tbl_dmi_isin[[#This Row],[ISIN]],Corp_value!$B:$B,0),MATCH(G$2,Corp_value!$1:$1,0)))</f>
        <v/>
      </c>
      <c r="H156" s="20" t="str">
        <f>IF(tbl_dmi_isin[[#This Row],[Index]]&gt;$A$2,"",INDEX(Corp_value!$A$1:$EC$2998,MATCH(tbl_dmi_isin[[#This Row],[ISIN]],Corp_value!$B:$B,0),MATCH(H$2,Corp_value!$1:$1,0)))</f>
        <v/>
      </c>
      <c r="I156" s="20" t="str">
        <f>IF(tbl_dmi_isin[[#This Row],[Index]]&gt;$A$2,"",IF(INDEX(Corp_value!$A$1:$EC$2998,MATCH(tbl_dmi_isin[[#This Row],[ISIN]],Corp_value!$B:$B,0),MATCH(I$2,Corp_value!$1:$1,0))="--","",INDEX(Corp_value!$A$1:$EC$2998,MATCH(tbl_dmi_isin[[#This Row],[ISIN]],Corp_value!$B:$B,0),MATCH(I$2,Corp_value!$1:$1,0))))</f>
        <v/>
      </c>
      <c r="J156" s="19" t="str">
        <f>IF(tbl_dmi_isin[[#This Row],[Index]]&gt;$A$2,"",INDEX(Corp_value!$A$1:$EC$2998,MATCH(tbl_dmi_isin[[#This Row],[ISIN]],Corp_value!$B:$B,0),MATCH(J$2,Corp_value!$1:$1,0)))</f>
        <v/>
      </c>
      <c r="K156" s="19" t="str">
        <f>IF(tbl_dmi_isin[[#This Row],[Index]]&gt;$A$2,"",INDEX(Corp_value!$A$1:$EC$2998,MATCH(tbl_dmi_isin[[#This Row],[ISIN]],Corp_value!$B:$B,0),MATCH(K$2,Corp_value!$1:$1,0)))</f>
        <v/>
      </c>
      <c r="L156" s="19" t="str">
        <f>IF(tbl_dmi_isin[[#This Row],[Index]]&gt;$A$2,"",IF(INDEX(Corp_value!$A$1:$EC$2998,MATCH(tbl_dmi_isin[[#This Row],[ISIN]],Corp_value!$B:$B,0),MATCH(L$2,Corp_value!$1:$1,0))="--","",INDEX(Corp_value!$A$1:$EC$2998,MATCH(tbl_dmi_isin[[#This Row],[ISIN]],Corp_value!$B:$B,0),MATCH(L$2,Corp_value!$1:$1,0))))</f>
        <v/>
      </c>
      <c r="M156" s="122" t="str">
        <f>IF(tbl_dmi_isin[[#This Row],[Index]]&gt;$A$2,"",INDEX(Corp_value!$A$1:$EC$2998,MATCH(tbl_dmi_isin[[#This Row],[ISIN]],Corp_value!$B:$B,0),MATCH(M$2,Corp_value!$1:$1,0)))</f>
        <v/>
      </c>
      <c r="N156" s="122" t="str">
        <f>IF(tbl_dmi_isin[[#This Row],[Index]]&gt;$A$2,"",IF(INDEX(Corp_value!$A$1:$EC$2998,MATCH(tbl_dmi_isin[[#This Row],[ISIN]],Corp_value!$B:$B,0),MATCH(N$2,Corp_value!$1:$1,0))="--","",INDEX(Corp_value!$A$1:$EC$2998,MATCH(tbl_dmi_isin[[#This Row],[ISIN]],Corp_value!$B:$B,0),MATCH(N$2,Corp_value!$1:$1,0))))</f>
        <v/>
      </c>
      <c r="O156" s="122" t="str">
        <f>IF(tbl_dmi_isin[[#This Row],[Index]]&gt;$A$2,"",INDEX(Corp_value!$A$1:$EC$2998,MATCH(tbl_dmi_isin[[#This Row],[ISIN]],Corp_value!$B:$B,0),MATCH(O$2,Corp_value!$1:$1,0)))</f>
        <v/>
      </c>
      <c r="P156" s="136" t="str">
        <f>IF(tbl_dmi_isin[[#This Row],[Index]]&gt;$A$2,"",TEXT(INDEX(Corp_value!$A$1:$EC$2998,MATCH(tbl_dmi_isin[[#This Row],[ISIN]],Corp_value!$B:$B,0),MATCH(P$2,Corp_value!$1:$1,0)),"yyyy/mm/dd"))</f>
        <v/>
      </c>
      <c r="Q156" s="136" t="str">
        <f>IF(tbl_dmi_isin[[#This Row],[Index]]&gt;$A$2,"",INDEX(美元债一级!$A$2:$BO$32,tbl_dmi_isin[[#This Row],[Index]]+1,MATCH(Q$2,美元债一级!$2:$2,0)))</f>
        <v/>
      </c>
      <c r="R156" s="136" t="str">
        <f>IF(tbl_dmi_isin[[#This Row],[Index]]&gt;$A$2,"",IF(TEXT(INDEX(Corp_value!$A$1:$EC$2998,MATCH(tbl_dmi_isin[[#This Row],[ISIN]],Corp_value!$B:$B,0),MATCH(R$2,Corp_value!$1:$1,0)),"yyyy/mm/dd")="--","",TEXT(INDEX(Corp_value!$A$1:$EC$2998,MATCH(tbl_dmi_isin[[#This Row],[ISIN]],Corp_value!$B:$B,0),MATCH(R$2,Corp_value!$1:$1,0)),"yyyy/mm/dd")))</f>
        <v/>
      </c>
      <c r="S156" s="122" t="str">
        <f>IF(tbl_dmi_isin[[#This Row],[Index]]&gt;$A$2,"",INDEX(Corp_value!$A$1:$EC$2998,MATCH(tbl_dmi_isin[[#This Row],[ISIN]],Corp_value!$B:$B,0),MATCH(S$2,Corp_value!$1:$1,0)))</f>
        <v/>
      </c>
      <c r="T156" s="122" t="str">
        <f>IF(tbl_dmi_isin[[#This Row],[Index]]&gt;$A$2,"",INDEX(美元债一级!$A$2:$BO$32,tbl_dmi_isin[[#This Row],[Index]]+1,MATCH(T$2,美元债一级!$2:$2,0)))</f>
        <v/>
      </c>
      <c r="U156" s="122" t="str">
        <f>IF(tbl_dmi_isin[[#This Row],[Index]]&gt;$A$2,"",IF(INDEX(Corp_value!$A$1:$EC$2998,MATCH(tbl_dmi_isin[[#This Row],[ISIN]],Corp_value!$B:$B,0),MATCH(U$2,Corp_value!$1:$1,0))="--","",INDEX(Corp_value!$A$1:$EC$2998,MATCH(tbl_dmi_isin[[#This Row],[ISIN]],Corp_value!$B:$B,0),MATCH(U$2,Corp_value!$1:$1,0))))</f>
        <v/>
      </c>
      <c r="V156" s="134" t="str">
        <f>IF(tbl_dmi_isin[[#This Row],[Index]]&gt;$A$2,"",INDEX(美元债一级!$A$2:$BO$32,tbl_dmi_isin[[#This Row],[Index]]+1,MATCH(V$2,美元债一级!$2:$2,0)))</f>
        <v/>
      </c>
      <c r="W156" s="139" t="str">
        <f>IF(tbl_dmi_isin[[#This Row],[Index]]&gt;$A$2,"",INDEX(Corp_value!$A$1:$EC$2998,MATCH(tbl_dmi_isin[[#This Row],[ISIN]],Corp_value!$B:$B,0),MATCH(W$2,Corp_value!$1:$1,0)))</f>
        <v/>
      </c>
      <c r="X156" s="139" t="str">
        <f>IF(tbl_dmi_isin[[#This Row],[Index]]&gt;$A$2,"",INDEX(Corp_value!$A$1:$EC$2998,MATCH(tbl_dmi_isin[[#This Row],[ISIN]],Corp_value!$B:$B,0),MATCH(X$2,Corp_value!$1:$1,0)))</f>
        <v/>
      </c>
      <c r="Y156" s="142" t="str">
        <f>IF(tbl_dmi_isin[[#This Row],[Index]]&gt;$A$2,"",INDEX(Corp_value!$A$1:$EC$2998,MATCH(tbl_dmi_isin[[#This Row],[ISIN]],Corp_value!$B:$B,0),MATCH(Y$2,Corp_value!$1:$1,0)))</f>
        <v/>
      </c>
      <c r="Z156" s="142" t="str">
        <f>IF(tbl_dmi_isin[[#This Row],[Index]]&gt;$A$2,"",INDEX(Corp_value!$A$1:$EC$2998,MATCH(tbl_dmi_isin[[#This Row],[ISIN]],Corp_value!$B:$B,0),MATCH(Z$2,Corp_value!$1:$1,0)))</f>
        <v/>
      </c>
    </row>
    <row r="157" spans="1:26">
      <c r="A157" s="10">
        <v>154</v>
      </c>
      <c r="B157" s="78" t="str">
        <f>IF(tbl_dmi_isin[[#This Row],[Index]]&gt;$A$2,"",TEXT(INDEX(美元债一级!$A$2:$BO$32,tbl_dmi_isin[[#This Row],[Index]]+1,MATCH(B$2,美元债一级!$2:$2,0)),"yyyy/mm/dd"))</f>
        <v/>
      </c>
      <c r="C157" s="10" t="str">
        <f>IF(tbl_dmi_isin[[#This Row],[Index]]&gt;$A$2,"",INDEX(美元债一级!$A$2:$BO$32,tbl_dmi_isin[[#This Row],[Index]]+1,MATCH(C$2,美元债一级!$2:$2,0)))</f>
        <v/>
      </c>
      <c r="D157" s="10" t="str">
        <f>IF(tbl_dmi_isin[[#This Row],[Index]]&gt;$A$2,"",INDEX(美元债一级!$A$2:$BO$32,tbl_dmi_isin[[#This Row],[Index]]+1,MATCH(D$2,美元债一级!$2:$2,0)))</f>
        <v/>
      </c>
      <c r="E157" s="10" t="str">
        <f>TEXT(tbl_dmi_isin[[#This Row],[定价日]],"YYMMDD")&amp;tbl_dmi_isin[[#This Row],[ISIN]]</f>
        <v/>
      </c>
      <c r="F157" s="105"/>
      <c r="G157" s="19" t="str">
        <f>IF(tbl_dmi_isin[[#This Row],[Index]]&gt;$A$2,"",INDEX(Corp_value!$A$1:$EC$2998,MATCH(tbl_dmi_isin[[#This Row],[ISIN]],Corp_value!$B:$B,0),MATCH(G$2,Corp_value!$1:$1,0)))</f>
        <v/>
      </c>
      <c r="H157" s="20" t="str">
        <f>IF(tbl_dmi_isin[[#This Row],[Index]]&gt;$A$2,"",INDEX(Corp_value!$A$1:$EC$2998,MATCH(tbl_dmi_isin[[#This Row],[ISIN]],Corp_value!$B:$B,0),MATCH(H$2,Corp_value!$1:$1,0)))</f>
        <v/>
      </c>
      <c r="I157" s="20" t="str">
        <f>IF(tbl_dmi_isin[[#This Row],[Index]]&gt;$A$2,"",IF(INDEX(Corp_value!$A$1:$EC$2998,MATCH(tbl_dmi_isin[[#This Row],[ISIN]],Corp_value!$B:$B,0),MATCH(I$2,Corp_value!$1:$1,0))="--","",INDEX(Corp_value!$A$1:$EC$2998,MATCH(tbl_dmi_isin[[#This Row],[ISIN]],Corp_value!$B:$B,0),MATCH(I$2,Corp_value!$1:$1,0))))</f>
        <v/>
      </c>
      <c r="J157" s="19" t="str">
        <f>IF(tbl_dmi_isin[[#This Row],[Index]]&gt;$A$2,"",INDEX(Corp_value!$A$1:$EC$2998,MATCH(tbl_dmi_isin[[#This Row],[ISIN]],Corp_value!$B:$B,0),MATCH(J$2,Corp_value!$1:$1,0)))</f>
        <v/>
      </c>
      <c r="K157" s="19" t="str">
        <f>IF(tbl_dmi_isin[[#This Row],[Index]]&gt;$A$2,"",INDEX(Corp_value!$A$1:$EC$2998,MATCH(tbl_dmi_isin[[#This Row],[ISIN]],Corp_value!$B:$B,0),MATCH(K$2,Corp_value!$1:$1,0)))</f>
        <v/>
      </c>
      <c r="L157" s="19" t="str">
        <f>IF(tbl_dmi_isin[[#This Row],[Index]]&gt;$A$2,"",IF(INDEX(Corp_value!$A$1:$EC$2998,MATCH(tbl_dmi_isin[[#This Row],[ISIN]],Corp_value!$B:$B,0),MATCH(L$2,Corp_value!$1:$1,0))="--","",INDEX(Corp_value!$A$1:$EC$2998,MATCH(tbl_dmi_isin[[#This Row],[ISIN]],Corp_value!$B:$B,0),MATCH(L$2,Corp_value!$1:$1,0))))</f>
        <v/>
      </c>
      <c r="M157" s="122" t="str">
        <f>IF(tbl_dmi_isin[[#This Row],[Index]]&gt;$A$2,"",INDEX(Corp_value!$A$1:$EC$2998,MATCH(tbl_dmi_isin[[#This Row],[ISIN]],Corp_value!$B:$B,0),MATCH(M$2,Corp_value!$1:$1,0)))</f>
        <v/>
      </c>
      <c r="N157" s="122" t="str">
        <f>IF(tbl_dmi_isin[[#This Row],[Index]]&gt;$A$2,"",IF(INDEX(Corp_value!$A$1:$EC$2998,MATCH(tbl_dmi_isin[[#This Row],[ISIN]],Corp_value!$B:$B,0),MATCH(N$2,Corp_value!$1:$1,0))="--","",INDEX(Corp_value!$A$1:$EC$2998,MATCH(tbl_dmi_isin[[#This Row],[ISIN]],Corp_value!$B:$B,0),MATCH(N$2,Corp_value!$1:$1,0))))</f>
        <v/>
      </c>
      <c r="O157" s="122" t="str">
        <f>IF(tbl_dmi_isin[[#This Row],[Index]]&gt;$A$2,"",INDEX(Corp_value!$A$1:$EC$2998,MATCH(tbl_dmi_isin[[#This Row],[ISIN]],Corp_value!$B:$B,0),MATCH(O$2,Corp_value!$1:$1,0)))</f>
        <v/>
      </c>
      <c r="P157" s="136" t="str">
        <f>IF(tbl_dmi_isin[[#This Row],[Index]]&gt;$A$2,"",TEXT(INDEX(Corp_value!$A$1:$EC$2998,MATCH(tbl_dmi_isin[[#This Row],[ISIN]],Corp_value!$B:$B,0),MATCH(P$2,Corp_value!$1:$1,0)),"yyyy/mm/dd"))</f>
        <v/>
      </c>
      <c r="Q157" s="136" t="str">
        <f>IF(tbl_dmi_isin[[#This Row],[Index]]&gt;$A$2,"",INDEX(美元债一级!$A$2:$BO$32,tbl_dmi_isin[[#This Row],[Index]]+1,MATCH(Q$2,美元债一级!$2:$2,0)))</f>
        <v/>
      </c>
      <c r="R157" s="136" t="str">
        <f>IF(tbl_dmi_isin[[#This Row],[Index]]&gt;$A$2,"",IF(TEXT(INDEX(Corp_value!$A$1:$EC$2998,MATCH(tbl_dmi_isin[[#This Row],[ISIN]],Corp_value!$B:$B,0),MATCH(R$2,Corp_value!$1:$1,0)),"yyyy/mm/dd")="--","",TEXT(INDEX(Corp_value!$A$1:$EC$2998,MATCH(tbl_dmi_isin[[#This Row],[ISIN]],Corp_value!$B:$B,0),MATCH(R$2,Corp_value!$1:$1,0)),"yyyy/mm/dd")))</f>
        <v/>
      </c>
      <c r="S157" s="122" t="str">
        <f>IF(tbl_dmi_isin[[#This Row],[Index]]&gt;$A$2,"",INDEX(Corp_value!$A$1:$EC$2998,MATCH(tbl_dmi_isin[[#This Row],[ISIN]],Corp_value!$B:$B,0),MATCH(S$2,Corp_value!$1:$1,0)))</f>
        <v/>
      </c>
      <c r="T157" s="122" t="str">
        <f>IF(tbl_dmi_isin[[#This Row],[Index]]&gt;$A$2,"",INDEX(美元债一级!$A$2:$BO$32,tbl_dmi_isin[[#This Row],[Index]]+1,MATCH(T$2,美元债一级!$2:$2,0)))</f>
        <v/>
      </c>
      <c r="U157" s="122" t="str">
        <f>IF(tbl_dmi_isin[[#This Row],[Index]]&gt;$A$2,"",IF(INDEX(Corp_value!$A$1:$EC$2998,MATCH(tbl_dmi_isin[[#This Row],[ISIN]],Corp_value!$B:$B,0),MATCH(U$2,Corp_value!$1:$1,0))="--","",INDEX(Corp_value!$A$1:$EC$2998,MATCH(tbl_dmi_isin[[#This Row],[ISIN]],Corp_value!$B:$B,0),MATCH(U$2,Corp_value!$1:$1,0))))</f>
        <v/>
      </c>
      <c r="V157" s="134" t="str">
        <f>IF(tbl_dmi_isin[[#This Row],[Index]]&gt;$A$2,"",INDEX(美元债一级!$A$2:$BO$32,tbl_dmi_isin[[#This Row],[Index]]+1,MATCH(V$2,美元债一级!$2:$2,0)))</f>
        <v/>
      </c>
      <c r="W157" s="139" t="str">
        <f>IF(tbl_dmi_isin[[#This Row],[Index]]&gt;$A$2,"",INDEX(Corp_value!$A$1:$EC$2998,MATCH(tbl_dmi_isin[[#This Row],[ISIN]],Corp_value!$B:$B,0),MATCH(W$2,Corp_value!$1:$1,0)))</f>
        <v/>
      </c>
      <c r="X157" s="139" t="str">
        <f>IF(tbl_dmi_isin[[#This Row],[Index]]&gt;$A$2,"",INDEX(Corp_value!$A$1:$EC$2998,MATCH(tbl_dmi_isin[[#This Row],[ISIN]],Corp_value!$B:$B,0),MATCH(X$2,Corp_value!$1:$1,0)))</f>
        <v/>
      </c>
      <c r="Y157" s="142" t="str">
        <f>IF(tbl_dmi_isin[[#This Row],[Index]]&gt;$A$2,"",INDEX(Corp_value!$A$1:$EC$2998,MATCH(tbl_dmi_isin[[#This Row],[ISIN]],Corp_value!$B:$B,0),MATCH(Y$2,Corp_value!$1:$1,0)))</f>
        <v/>
      </c>
      <c r="Z157" s="142" t="str">
        <f>IF(tbl_dmi_isin[[#This Row],[Index]]&gt;$A$2,"",INDEX(Corp_value!$A$1:$EC$2998,MATCH(tbl_dmi_isin[[#This Row],[ISIN]],Corp_value!$B:$B,0),MATCH(Z$2,Corp_value!$1:$1,0)))</f>
        <v/>
      </c>
    </row>
    <row r="158" spans="1:26">
      <c r="A158" s="10">
        <v>155</v>
      </c>
      <c r="B158" s="78" t="str">
        <f>IF(tbl_dmi_isin[[#This Row],[Index]]&gt;$A$2,"",TEXT(INDEX(美元债一级!$A$2:$BO$32,tbl_dmi_isin[[#This Row],[Index]]+1,MATCH(B$2,美元债一级!$2:$2,0)),"yyyy/mm/dd"))</f>
        <v/>
      </c>
      <c r="C158" s="10" t="str">
        <f>IF(tbl_dmi_isin[[#This Row],[Index]]&gt;$A$2,"",INDEX(美元债一级!$A$2:$BO$32,tbl_dmi_isin[[#This Row],[Index]]+1,MATCH(C$2,美元债一级!$2:$2,0)))</f>
        <v/>
      </c>
      <c r="D158" s="10" t="str">
        <f>IF(tbl_dmi_isin[[#This Row],[Index]]&gt;$A$2,"",INDEX(美元债一级!$A$2:$BO$32,tbl_dmi_isin[[#This Row],[Index]]+1,MATCH(D$2,美元债一级!$2:$2,0)))</f>
        <v/>
      </c>
      <c r="E158" s="10" t="str">
        <f>TEXT(tbl_dmi_isin[[#This Row],[定价日]],"YYMMDD")&amp;tbl_dmi_isin[[#This Row],[ISIN]]</f>
        <v/>
      </c>
      <c r="F158" s="106"/>
      <c r="G158" s="19" t="str">
        <f>IF(tbl_dmi_isin[[#This Row],[Index]]&gt;$A$2,"",INDEX(Corp_value!$A$1:$EC$2998,MATCH(tbl_dmi_isin[[#This Row],[ISIN]],Corp_value!$B:$B,0),MATCH(G$2,Corp_value!$1:$1,0)))</f>
        <v/>
      </c>
      <c r="H158" s="20" t="str">
        <f>IF(tbl_dmi_isin[[#This Row],[Index]]&gt;$A$2,"",INDEX(Corp_value!$A$1:$EC$2998,MATCH(tbl_dmi_isin[[#This Row],[ISIN]],Corp_value!$B:$B,0),MATCH(H$2,Corp_value!$1:$1,0)))</f>
        <v/>
      </c>
      <c r="I158" s="20" t="str">
        <f>IF(tbl_dmi_isin[[#This Row],[Index]]&gt;$A$2,"",IF(INDEX(Corp_value!$A$1:$EC$2998,MATCH(tbl_dmi_isin[[#This Row],[ISIN]],Corp_value!$B:$B,0),MATCH(I$2,Corp_value!$1:$1,0))="--","",INDEX(Corp_value!$A$1:$EC$2998,MATCH(tbl_dmi_isin[[#This Row],[ISIN]],Corp_value!$B:$B,0),MATCH(I$2,Corp_value!$1:$1,0))))</f>
        <v/>
      </c>
      <c r="J158" s="19" t="str">
        <f>IF(tbl_dmi_isin[[#This Row],[Index]]&gt;$A$2,"",INDEX(Corp_value!$A$1:$EC$2998,MATCH(tbl_dmi_isin[[#This Row],[ISIN]],Corp_value!$B:$B,0),MATCH(J$2,Corp_value!$1:$1,0)))</f>
        <v/>
      </c>
      <c r="K158" s="19" t="str">
        <f>IF(tbl_dmi_isin[[#This Row],[Index]]&gt;$A$2,"",INDEX(Corp_value!$A$1:$EC$2998,MATCH(tbl_dmi_isin[[#This Row],[ISIN]],Corp_value!$B:$B,0),MATCH(K$2,Corp_value!$1:$1,0)))</f>
        <v/>
      </c>
      <c r="L158" s="19" t="str">
        <f>IF(tbl_dmi_isin[[#This Row],[Index]]&gt;$A$2,"",IF(INDEX(Corp_value!$A$1:$EC$2998,MATCH(tbl_dmi_isin[[#This Row],[ISIN]],Corp_value!$B:$B,0),MATCH(L$2,Corp_value!$1:$1,0))="--","",INDEX(Corp_value!$A$1:$EC$2998,MATCH(tbl_dmi_isin[[#This Row],[ISIN]],Corp_value!$B:$B,0),MATCH(L$2,Corp_value!$1:$1,0))))</f>
        <v/>
      </c>
      <c r="M158" s="122" t="str">
        <f>IF(tbl_dmi_isin[[#This Row],[Index]]&gt;$A$2,"",INDEX(Corp_value!$A$1:$EC$2998,MATCH(tbl_dmi_isin[[#This Row],[ISIN]],Corp_value!$B:$B,0),MATCH(M$2,Corp_value!$1:$1,0)))</f>
        <v/>
      </c>
      <c r="N158" s="122" t="str">
        <f>IF(tbl_dmi_isin[[#This Row],[Index]]&gt;$A$2,"",IF(INDEX(Corp_value!$A$1:$EC$2998,MATCH(tbl_dmi_isin[[#This Row],[ISIN]],Corp_value!$B:$B,0),MATCH(N$2,Corp_value!$1:$1,0))="--","",INDEX(Corp_value!$A$1:$EC$2998,MATCH(tbl_dmi_isin[[#This Row],[ISIN]],Corp_value!$B:$B,0),MATCH(N$2,Corp_value!$1:$1,0))))</f>
        <v/>
      </c>
      <c r="O158" s="122" t="str">
        <f>IF(tbl_dmi_isin[[#This Row],[Index]]&gt;$A$2,"",INDEX(Corp_value!$A$1:$EC$2998,MATCH(tbl_dmi_isin[[#This Row],[ISIN]],Corp_value!$B:$B,0),MATCH(O$2,Corp_value!$1:$1,0)))</f>
        <v/>
      </c>
      <c r="P158" s="137" t="str">
        <f>IF(tbl_dmi_isin[[#This Row],[Index]]&gt;$A$2,"",TEXT(INDEX(Corp_value!$A$1:$EC$2998,MATCH(tbl_dmi_isin[[#This Row],[ISIN]],Corp_value!$B:$B,0),MATCH(P$2,Corp_value!$1:$1,0)),"yyyy/mm/dd"))</f>
        <v/>
      </c>
      <c r="Q158" s="137" t="str">
        <f>IF(tbl_dmi_isin[[#This Row],[Index]]&gt;$A$2,"",INDEX(美元债一级!$A$2:$BO$32,tbl_dmi_isin[[#This Row],[Index]]+1,MATCH(Q$2,美元债一级!$2:$2,0)))</f>
        <v/>
      </c>
      <c r="R158" s="137" t="str">
        <f>IF(tbl_dmi_isin[[#This Row],[Index]]&gt;$A$2,"",IF(TEXT(INDEX(Corp_value!$A$1:$EC$2998,MATCH(tbl_dmi_isin[[#This Row],[ISIN]],Corp_value!$B:$B,0),MATCH(R$2,Corp_value!$1:$1,0)),"yyyy/mm/dd")="--","",TEXT(INDEX(Corp_value!$A$1:$EC$2998,MATCH(tbl_dmi_isin[[#This Row],[ISIN]],Corp_value!$B:$B,0),MATCH(R$2,Corp_value!$1:$1,0)),"yyyy/mm/dd")))</f>
        <v/>
      </c>
      <c r="S158" s="122" t="str">
        <f>IF(tbl_dmi_isin[[#This Row],[Index]]&gt;$A$2,"",INDEX(Corp_value!$A$1:$EC$2998,MATCH(tbl_dmi_isin[[#This Row],[ISIN]],Corp_value!$B:$B,0),MATCH(S$2,Corp_value!$1:$1,0)))</f>
        <v/>
      </c>
      <c r="T158" s="122" t="str">
        <f>IF(tbl_dmi_isin[[#This Row],[Index]]&gt;$A$2,"",INDEX(美元债一级!$A$2:$BO$32,tbl_dmi_isin[[#This Row],[Index]]+1,MATCH(T$2,美元债一级!$2:$2,0)))</f>
        <v/>
      </c>
      <c r="U158" s="122" t="str">
        <f>IF(tbl_dmi_isin[[#This Row],[Index]]&gt;$A$2,"",IF(INDEX(Corp_value!$A$1:$EC$2998,MATCH(tbl_dmi_isin[[#This Row],[ISIN]],Corp_value!$B:$B,0),MATCH(U$2,Corp_value!$1:$1,0))="--","",INDEX(Corp_value!$A$1:$EC$2998,MATCH(tbl_dmi_isin[[#This Row],[ISIN]],Corp_value!$B:$B,0),MATCH(U$2,Corp_value!$1:$1,0))))</f>
        <v/>
      </c>
      <c r="V158" s="134" t="str">
        <f>IF(tbl_dmi_isin[[#This Row],[Index]]&gt;$A$2,"",INDEX(美元债一级!$A$2:$BO$32,tbl_dmi_isin[[#This Row],[Index]]+1,MATCH(V$2,美元债一级!$2:$2,0)))</f>
        <v/>
      </c>
      <c r="W158" s="139" t="str">
        <f>IF(tbl_dmi_isin[[#This Row],[Index]]&gt;$A$2,"",INDEX(Corp_value!$A$1:$EC$2998,MATCH(tbl_dmi_isin[[#This Row],[ISIN]],Corp_value!$B:$B,0),MATCH(W$2,Corp_value!$1:$1,0)))</f>
        <v/>
      </c>
      <c r="X158" s="139" t="str">
        <f>IF(tbl_dmi_isin[[#This Row],[Index]]&gt;$A$2,"",INDEX(Corp_value!$A$1:$EC$2998,MATCH(tbl_dmi_isin[[#This Row],[ISIN]],Corp_value!$B:$B,0),MATCH(X$2,Corp_value!$1:$1,0)))</f>
        <v/>
      </c>
      <c r="Y158" s="142" t="str">
        <f>IF(tbl_dmi_isin[[#This Row],[Index]]&gt;$A$2,"",INDEX(Corp_value!$A$1:$EC$2998,MATCH(tbl_dmi_isin[[#This Row],[ISIN]],Corp_value!$B:$B,0),MATCH(Y$2,Corp_value!$1:$1,0)))</f>
        <v/>
      </c>
      <c r="Z158" s="142" t="str">
        <f>IF(tbl_dmi_isin[[#This Row],[Index]]&gt;$A$2,"",INDEX(Corp_value!$A$1:$EC$2998,MATCH(tbl_dmi_isin[[#This Row],[ISIN]],Corp_value!$B:$B,0),MATCH(Z$2,Corp_value!$1:$1,0)))</f>
        <v/>
      </c>
    </row>
    <row r="159" spans="1:26">
      <c r="A159" s="10">
        <v>156</v>
      </c>
      <c r="B159" s="78" t="str">
        <f>IF(tbl_dmi_isin[[#This Row],[Index]]&gt;$A$2,"",TEXT(INDEX(美元债一级!$A$2:$BO$32,tbl_dmi_isin[[#This Row],[Index]]+1,MATCH(B$2,美元债一级!$2:$2,0)),"yyyy/mm/dd"))</f>
        <v/>
      </c>
      <c r="C159" s="10" t="str">
        <f>IF(tbl_dmi_isin[[#This Row],[Index]]&gt;$A$2,"",INDEX(美元债一级!$A$2:$BO$32,tbl_dmi_isin[[#This Row],[Index]]+1,MATCH(C$2,美元债一级!$2:$2,0)))</f>
        <v/>
      </c>
      <c r="D159" s="10" t="str">
        <f>IF(tbl_dmi_isin[[#This Row],[Index]]&gt;$A$2,"",INDEX(美元债一级!$A$2:$BO$32,tbl_dmi_isin[[#This Row],[Index]]+1,MATCH(D$2,美元债一级!$2:$2,0)))</f>
        <v/>
      </c>
      <c r="E159" s="10" t="str">
        <f>TEXT(tbl_dmi_isin[[#This Row],[定价日]],"YYMMDD")&amp;tbl_dmi_isin[[#This Row],[ISIN]]</f>
        <v/>
      </c>
      <c r="F159" s="105"/>
      <c r="G159" s="19" t="str">
        <f>IF(tbl_dmi_isin[[#This Row],[Index]]&gt;$A$2,"",INDEX(Corp_value!$A$1:$EC$2998,MATCH(tbl_dmi_isin[[#This Row],[ISIN]],Corp_value!$B:$B,0),MATCH(G$2,Corp_value!$1:$1,0)))</f>
        <v/>
      </c>
      <c r="H159" s="20" t="str">
        <f>IF(tbl_dmi_isin[[#This Row],[Index]]&gt;$A$2,"",INDEX(Corp_value!$A$1:$EC$2998,MATCH(tbl_dmi_isin[[#This Row],[ISIN]],Corp_value!$B:$B,0),MATCH(H$2,Corp_value!$1:$1,0)))</f>
        <v/>
      </c>
      <c r="I159" s="20" t="str">
        <f>IF(tbl_dmi_isin[[#This Row],[Index]]&gt;$A$2,"",IF(INDEX(Corp_value!$A$1:$EC$2998,MATCH(tbl_dmi_isin[[#This Row],[ISIN]],Corp_value!$B:$B,0),MATCH(I$2,Corp_value!$1:$1,0))="--","",INDEX(Corp_value!$A$1:$EC$2998,MATCH(tbl_dmi_isin[[#This Row],[ISIN]],Corp_value!$B:$B,0),MATCH(I$2,Corp_value!$1:$1,0))))</f>
        <v/>
      </c>
      <c r="J159" s="19" t="str">
        <f>IF(tbl_dmi_isin[[#This Row],[Index]]&gt;$A$2,"",INDEX(Corp_value!$A$1:$EC$2998,MATCH(tbl_dmi_isin[[#This Row],[ISIN]],Corp_value!$B:$B,0),MATCH(J$2,Corp_value!$1:$1,0)))</f>
        <v/>
      </c>
      <c r="K159" s="19" t="str">
        <f>IF(tbl_dmi_isin[[#This Row],[Index]]&gt;$A$2,"",INDEX(Corp_value!$A$1:$EC$2998,MATCH(tbl_dmi_isin[[#This Row],[ISIN]],Corp_value!$B:$B,0),MATCH(K$2,Corp_value!$1:$1,0)))</f>
        <v/>
      </c>
      <c r="L159" s="19" t="str">
        <f>IF(tbl_dmi_isin[[#This Row],[Index]]&gt;$A$2,"",IF(INDEX(Corp_value!$A$1:$EC$2998,MATCH(tbl_dmi_isin[[#This Row],[ISIN]],Corp_value!$B:$B,0),MATCH(L$2,Corp_value!$1:$1,0))="--","",INDEX(Corp_value!$A$1:$EC$2998,MATCH(tbl_dmi_isin[[#This Row],[ISIN]],Corp_value!$B:$B,0),MATCH(L$2,Corp_value!$1:$1,0))))</f>
        <v/>
      </c>
      <c r="M159" s="122" t="str">
        <f>IF(tbl_dmi_isin[[#This Row],[Index]]&gt;$A$2,"",INDEX(Corp_value!$A$1:$EC$2998,MATCH(tbl_dmi_isin[[#This Row],[ISIN]],Corp_value!$B:$B,0),MATCH(M$2,Corp_value!$1:$1,0)))</f>
        <v/>
      </c>
      <c r="N159" s="122" t="str">
        <f>IF(tbl_dmi_isin[[#This Row],[Index]]&gt;$A$2,"",IF(INDEX(Corp_value!$A$1:$EC$2998,MATCH(tbl_dmi_isin[[#This Row],[ISIN]],Corp_value!$B:$B,0),MATCH(N$2,Corp_value!$1:$1,0))="--","",INDEX(Corp_value!$A$1:$EC$2998,MATCH(tbl_dmi_isin[[#This Row],[ISIN]],Corp_value!$B:$B,0),MATCH(N$2,Corp_value!$1:$1,0))))</f>
        <v/>
      </c>
      <c r="O159" s="122" t="str">
        <f>IF(tbl_dmi_isin[[#This Row],[Index]]&gt;$A$2,"",INDEX(Corp_value!$A$1:$EC$2998,MATCH(tbl_dmi_isin[[#This Row],[ISIN]],Corp_value!$B:$B,0),MATCH(O$2,Corp_value!$1:$1,0)))</f>
        <v/>
      </c>
      <c r="P159" s="136" t="str">
        <f>IF(tbl_dmi_isin[[#This Row],[Index]]&gt;$A$2,"",TEXT(INDEX(Corp_value!$A$1:$EC$2998,MATCH(tbl_dmi_isin[[#This Row],[ISIN]],Corp_value!$B:$B,0),MATCH(P$2,Corp_value!$1:$1,0)),"yyyy/mm/dd"))</f>
        <v/>
      </c>
      <c r="Q159" s="136" t="str">
        <f>IF(tbl_dmi_isin[[#This Row],[Index]]&gt;$A$2,"",INDEX(美元债一级!$A$2:$BO$32,tbl_dmi_isin[[#This Row],[Index]]+1,MATCH(Q$2,美元债一级!$2:$2,0)))</f>
        <v/>
      </c>
      <c r="R159" s="136" t="str">
        <f>IF(tbl_dmi_isin[[#This Row],[Index]]&gt;$A$2,"",IF(TEXT(INDEX(Corp_value!$A$1:$EC$2998,MATCH(tbl_dmi_isin[[#This Row],[ISIN]],Corp_value!$B:$B,0),MATCH(R$2,Corp_value!$1:$1,0)),"yyyy/mm/dd")="--","",TEXT(INDEX(Corp_value!$A$1:$EC$2998,MATCH(tbl_dmi_isin[[#This Row],[ISIN]],Corp_value!$B:$B,0),MATCH(R$2,Corp_value!$1:$1,0)),"yyyy/mm/dd")))</f>
        <v/>
      </c>
      <c r="S159" s="122" t="str">
        <f>IF(tbl_dmi_isin[[#This Row],[Index]]&gt;$A$2,"",INDEX(Corp_value!$A$1:$EC$2998,MATCH(tbl_dmi_isin[[#This Row],[ISIN]],Corp_value!$B:$B,0),MATCH(S$2,Corp_value!$1:$1,0)))</f>
        <v/>
      </c>
      <c r="T159" s="122" t="str">
        <f>IF(tbl_dmi_isin[[#This Row],[Index]]&gt;$A$2,"",INDEX(美元债一级!$A$2:$BO$32,tbl_dmi_isin[[#This Row],[Index]]+1,MATCH(T$2,美元债一级!$2:$2,0)))</f>
        <v/>
      </c>
      <c r="U159" s="122" t="str">
        <f>IF(tbl_dmi_isin[[#This Row],[Index]]&gt;$A$2,"",IF(INDEX(Corp_value!$A$1:$EC$2998,MATCH(tbl_dmi_isin[[#This Row],[ISIN]],Corp_value!$B:$B,0),MATCH(U$2,Corp_value!$1:$1,0))="--","",INDEX(Corp_value!$A$1:$EC$2998,MATCH(tbl_dmi_isin[[#This Row],[ISIN]],Corp_value!$B:$B,0),MATCH(U$2,Corp_value!$1:$1,0))))</f>
        <v/>
      </c>
      <c r="V159" s="134" t="str">
        <f>IF(tbl_dmi_isin[[#This Row],[Index]]&gt;$A$2,"",INDEX(美元债一级!$A$2:$BO$32,tbl_dmi_isin[[#This Row],[Index]]+1,MATCH(V$2,美元债一级!$2:$2,0)))</f>
        <v/>
      </c>
      <c r="W159" s="139" t="str">
        <f>IF(tbl_dmi_isin[[#This Row],[Index]]&gt;$A$2,"",INDEX(Corp_value!$A$1:$EC$2998,MATCH(tbl_dmi_isin[[#This Row],[ISIN]],Corp_value!$B:$B,0),MATCH(W$2,Corp_value!$1:$1,0)))</f>
        <v/>
      </c>
      <c r="X159" s="139" t="str">
        <f>IF(tbl_dmi_isin[[#This Row],[Index]]&gt;$A$2,"",INDEX(Corp_value!$A$1:$EC$2998,MATCH(tbl_dmi_isin[[#This Row],[ISIN]],Corp_value!$B:$B,0),MATCH(X$2,Corp_value!$1:$1,0)))</f>
        <v/>
      </c>
      <c r="Y159" s="142" t="str">
        <f>IF(tbl_dmi_isin[[#This Row],[Index]]&gt;$A$2,"",INDEX(Corp_value!$A$1:$EC$2998,MATCH(tbl_dmi_isin[[#This Row],[ISIN]],Corp_value!$B:$B,0),MATCH(Y$2,Corp_value!$1:$1,0)))</f>
        <v/>
      </c>
      <c r="Z159" s="142" t="str">
        <f>IF(tbl_dmi_isin[[#This Row],[Index]]&gt;$A$2,"",INDEX(Corp_value!$A$1:$EC$2998,MATCH(tbl_dmi_isin[[#This Row],[ISIN]],Corp_value!$B:$B,0),MATCH(Z$2,Corp_value!$1:$1,0)))</f>
        <v/>
      </c>
    </row>
    <row r="160" spans="1:26">
      <c r="A160" s="10">
        <v>157</v>
      </c>
      <c r="B160" s="78" t="str">
        <f>IF(tbl_dmi_isin[[#This Row],[Index]]&gt;$A$2,"",TEXT(INDEX(美元债一级!$A$2:$BO$32,tbl_dmi_isin[[#This Row],[Index]]+1,MATCH(B$2,美元债一级!$2:$2,0)),"yyyy/mm/dd"))</f>
        <v/>
      </c>
      <c r="C160" s="10" t="str">
        <f>IF(tbl_dmi_isin[[#This Row],[Index]]&gt;$A$2,"",INDEX(美元债一级!$A$2:$BO$32,tbl_dmi_isin[[#This Row],[Index]]+1,MATCH(C$2,美元债一级!$2:$2,0)))</f>
        <v/>
      </c>
      <c r="D160" s="10" t="str">
        <f>IF(tbl_dmi_isin[[#This Row],[Index]]&gt;$A$2,"",INDEX(美元债一级!$A$2:$BO$32,tbl_dmi_isin[[#This Row],[Index]]+1,MATCH(D$2,美元债一级!$2:$2,0)))</f>
        <v/>
      </c>
      <c r="E160" s="10" t="str">
        <f>TEXT(tbl_dmi_isin[[#This Row],[定价日]],"YYMMDD")&amp;tbl_dmi_isin[[#This Row],[ISIN]]</f>
        <v/>
      </c>
      <c r="F160" s="105"/>
      <c r="G160" s="19" t="str">
        <f>IF(tbl_dmi_isin[[#This Row],[Index]]&gt;$A$2,"",INDEX(Corp_value!$A$1:$EC$2998,MATCH(tbl_dmi_isin[[#This Row],[ISIN]],Corp_value!$B:$B,0),MATCH(G$2,Corp_value!$1:$1,0)))</f>
        <v/>
      </c>
      <c r="H160" s="20" t="str">
        <f>IF(tbl_dmi_isin[[#This Row],[Index]]&gt;$A$2,"",INDEX(Corp_value!$A$1:$EC$2998,MATCH(tbl_dmi_isin[[#This Row],[ISIN]],Corp_value!$B:$B,0),MATCH(H$2,Corp_value!$1:$1,0)))</f>
        <v/>
      </c>
      <c r="I160" s="20" t="str">
        <f>IF(tbl_dmi_isin[[#This Row],[Index]]&gt;$A$2,"",IF(INDEX(Corp_value!$A$1:$EC$2998,MATCH(tbl_dmi_isin[[#This Row],[ISIN]],Corp_value!$B:$B,0),MATCH(I$2,Corp_value!$1:$1,0))="--","",INDEX(Corp_value!$A$1:$EC$2998,MATCH(tbl_dmi_isin[[#This Row],[ISIN]],Corp_value!$B:$B,0),MATCH(I$2,Corp_value!$1:$1,0))))</f>
        <v/>
      </c>
      <c r="J160" s="19" t="str">
        <f>IF(tbl_dmi_isin[[#This Row],[Index]]&gt;$A$2,"",INDEX(Corp_value!$A$1:$EC$2998,MATCH(tbl_dmi_isin[[#This Row],[ISIN]],Corp_value!$B:$B,0),MATCH(J$2,Corp_value!$1:$1,0)))</f>
        <v/>
      </c>
      <c r="K160" s="19" t="str">
        <f>IF(tbl_dmi_isin[[#This Row],[Index]]&gt;$A$2,"",INDEX(Corp_value!$A$1:$EC$2998,MATCH(tbl_dmi_isin[[#This Row],[ISIN]],Corp_value!$B:$B,0),MATCH(K$2,Corp_value!$1:$1,0)))</f>
        <v/>
      </c>
      <c r="L160" s="19" t="str">
        <f>IF(tbl_dmi_isin[[#This Row],[Index]]&gt;$A$2,"",IF(INDEX(Corp_value!$A$1:$EC$2998,MATCH(tbl_dmi_isin[[#This Row],[ISIN]],Corp_value!$B:$B,0),MATCH(L$2,Corp_value!$1:$1,0))="--","",INDEX(Corp_value!$A$1:$EC$2998,MATCH(tbl_dmi_isin[[#This Row],[ISIN]],Corp_value!$B:$B,0),MATCH(L$2,Corp_value!$1:$1,0))))</f>
        <v/>
      </c>
      <c r="M160" s="122" t="str">
        <f>IF(tbl_dmi_isin[[#This Row],[Index]]&gt;$A$2,"",INDEX(Corp_value!$A$1:$EC$2998,MATCH(tbl_dmi_isin[[#This Row],[ISIN]],Corp_value!$B:$B,0),MATCH(M$2,Corp_value!$1:$1,0)))</f>
        <v/>
      </c>
      <c r="N160" s="122" t="str">
        <f>IF(tbl_dmi_isin[[#This Row],[Index]]&gt;$A$2,"",IF(INDEX(Corp_value!$A$1:$EC$2998,MATCH(tbl_dmi_isin[[#This Row],[ISIN]],Corp_value!$B:$B,0),MATCH(N$2,Corp_value!$1:$1,0))="--","",INDEX(Corp_value!$A$1:$EC$2998,MATCH(tbl_dmi_isin[[#This Row],[ISIN]],Corp_value!$B:$B,0),MATCH(N$2,Corp_value!$1:$1,0))))</f>
        <v/>
      </c>
      <c r="O160" s="122" t="str">
        <f>IF(tbl_dmi_isin[[#This Row],[Index]]&gt;$A$2,"",INDEX(Corp_value!$A$1:$EC$2998,MATCH(tbl_dmi_isin[[#This Row],[ISIN]],Corp_value!$B:$B,0),MATCH(O$2,Corp_value!$1:$1,0)))</f>
        <v/>
      </c>
      <c r="P160" s="136" t="str">
        <f>IF(tbl_dmi_isin[[#This Row],[Index]]&gt;$A$2,"",TEXT(INDEX(Corp_value!$A$1:$EC$2998,MATCH(tbl_dmi_isin[[#This Row],[ISIN]],Corp_value!$B:$B,0),MATCH(P$2,Corp_value!$1:$1,0)),"yyyy/mm/dd"))</f>
        <v/>
      </c>
      <c r="Q160" s="136" t="str">
        <f>IF(tbl_dmi_isin[[#This Row],[Index]]&gt;$A$2,"",INDEX(美元债一级!$A$2:$BO$32,tbl_dmi_isin[[#This Row],[Index]]+1,MATCH(Q$2,美元债一级!$2:$2,0)))</f>
        <v/>
      </c>
      <c r="R160" s="136" t="str">
        <f>IF(tbl_dmi_isin[[#This Row],[Index]]&gt;$A$2,"",IF(TEXT(INDEX(Corp_value!$A$1:$EC$2998,MATCH(tbl_dmi_isin[[#This Row],[ISIN]],Corp_value!$B:$B,0),MATCH(R$2,Corp_value!$1:$1,0)),"yyyy/mm/dd")="--","",TEXT(INDEX(Corp_value!$A$1:$EC$2998,MATCH(tbl_dmi_isin[[#This Row],[ISIN]],Corp_value!$B:$B,0),MATCH(R$2,Corp_value!$1:$1,0)),"yyyy/mm/dd")))</f>
        <v/>
      </c>
      <c r="S160" s="122" t="str">
        <f>IF(tbl_dmi_isin[[#This Row],[Index]]&gt;$A$2,"",INDEX(Corp_value!$A$1:$EC$2998,MATCH(tbl_dmi_isin[[#This Row],[ISIN]],Corp_value!$B:$B,0),MATCH(S$2,Corp_value!$1:$1,0)))</f>
        <v/>
      </c>
      <c r="T160" s="122" t="str">
        <f>IF(tbl_dmi_isin[[#This Row],[Index]]&gt;$A$2,"",INDEX(美元债一级!$A$2:$BO$32,tbl_dmi_isin[[#This Row],[Index]]+1,MATCH(T$2,美元债一级!$2:$2,0)))</f>
        <v/>
      </c>
      <c r="U160" s="122" t="str">
        <f>IF(tbl_dmi_isin[[#This Row],[Index]]&gt;$A$2,"",IF(INDEX(Corp_value!$A$1:$EC$2998,MATCH(tbl_dmi_isin[[#This Row],[ISIN]],Corp_value!$B:$B,0),MATCH(U$2,Corp_value!$1:$1,0))="--","",INDEX(Corp_value!$A$1:$EC$2998,MATCH(tbl_dmi_isin[[#This Row],[ISIN]],Corp_value!$B:$B,0),MATCH(U$2,Corp_value!$1:$1,0))))</f>
        <v/>
      </c>
      <c r="V160" s="134" t="str">
        <f>IF(tbl_dmi_isin[[#This Row],[Index]]&gt;$A$2,"",INDEX(美元债一级!$A$2:$BO$32,tbl_dmi_isin[[#This Row],[Index]]+1,MATCH(V$2,美元债一级!$2:$2,0)))</f>
        <v/>
      </c>
      <c r="W160" s="139" t="str">
        <f>IF(tbl_dmi_isin[[#This Row],[Index]]&gt;$A$2,"",INDEX(Corp_value!$A$1:$EC$2998,MATCH(tbl_dmi_isin[[#This Row],[ISIN]],Corp_value!$B:$B,0),MATCH(W$2,Corp_value!$1:$1,0)))</f>
        <v/>
      </c>
      <c r="X160" s="139" t="str">
        <f>IF(tbl_dmi_isin[[#This Row],[Index]]&gt;$A$2,"",INDEX(Corp_value!$A$1:$EC$2998,MATCH(tbl_dmi_isin[[#This Row],[ISIN]],Corp_value!$B:$B,0),MATCH(X$2,Corp_value!$1:$1,0)))</f>
        <v/>
      </c>
      <c r="Y160" s="142" t="str">
        <f>IF(tbl_dmi_isin[[#This Row],[Index]]&gt;$A$2,"",INDEX(Corp_value!$A$1:$EC$2998,MATCH(tbl_dmi_isin[[#This Row],[ISIN]],Corp_value!$B:$B,0),MATCH(Y$2,Corp_value!$1:$1,0)))</f>
        <v/>
      </c>
      <c r="Z160" s="142" t="str">
        <f>IF(tbl_dmi_isin[[#This Row],[Index]]&gt;$A$2,"",INDEX(Corp_value!$A$1:$EC$2998,MATCH(tbl_dmi_isin[[#This Row],[ISIN]],Corp_value!$B:$B,0),MATCH(Z$2,Corp_value!$1:$1,0)))</f>
        <v/>
      </c>
    </row>
    <row r="161" spans="1:26">
      <c r="A161" s="10">
        <v>158</v>
      </c>
      <c r="B161" s="78" t="str">
        <f>IF(tbl_dmi_isin[[#This Row],[Index]]&gt;$A$2,"",TEXT(INDEX(美元债一级!$A$2:$BO$32,tbl_dmi_isin[[#This Row],[Index]]+1,MATCH(B$2,美元债一级!$2:$2,0)),"yyyy/mm/dd"))</f>
        <v/>
      </c>
      <c r="C161" s="10" t="str">
        <f>IF(tbl_dmi_isin[[#This Row],[Index]]&gt;$A$2,"",INDEX(美元债一级!$A$2:$BO$32,tbl_dmi_isin[[#This Row],[Index]]+1,MATCH(C$2,美元债一级!$2:$2,0)))</f>
        <v/>
      </c>
      <c r="D161" s="10" t="str">
        <f>IF(tbl_dmi_isin[[#This Row],[Index]]&gt;$A$2,"",INDEX(美元债一级!$A$2:$BO$32,tbl_dmi_isin[[#This Row],[Index]]+1,MATCH(D$2,美元债一级!$2:$2,0)))</f>
        <v/>
      </c>
      <c r="E161" s="10" t="str">
        <f>TEXT(tbl_dmi_isin[[#This Row],[定价日]],"YYMMDD")&amp;tbl_dmi_isin[[#This Row],[ISIN]]</f>
        <v/>
      </c>
      <c r="F161" s="138"/>
      <c r="G161" s="19" t="str">
        <f>IF(tbl_dmi_isin[[#This Row],[Index]]&gt;$A$2,"",INDEX(Corp_value!$A$1:$EC$2998,MATCH(tbl_dmi_isin[[#This Row],[ISIN]],Corp_value!$B:$B,0),MATCH(G$2,Corp_value!$1:$1,0)))</f>
        <v/>
      </c>
      <c r="H161" s="20" t="str">
        <f>IF(tbl_dmi_isin[[#This Row],[Index]]&gt;$A$2,"",INDEX(Corp_value!$A$1:$EC$2998,MATCH(tbl_dmi_isin[[#This Row],[ISIN]],Corp_value!$B:$B,0),MATCH(H$2,Corp_value!$1:$1,0)))</f>
        <v/>
      </c>
      <c r="I161" s="20" t="str">
        <f>IF(tbl_dmi_isin[[#This Row],[Index]]&gt;$A$2,"",IF(INDEX(Corp_value!$A$1:$EC$2998,MATCH(tbl_dmi_isin[[#This Row],[ISIN]],Corp_value!$B:$B,0),MATCH(I$2,Corp_value!$1:$1,0))="--","",INDEX(Corp_value!$A$1:$EC$2998,MATCH(tbl_dmi_isin[[#This Row],[ISIN]],Corp_value!$B:$B,0),MATCH(I$2,Corp_value!$1:$1,0))))</f>
        <v/>
      </c>
      <c r="J161" s="19" t="str">
        <f>IF(tbl_dmi_isin[[#This Row],[Index]]&gt;$A$2,"",INDEX(Corp_value!$A$1:$EC$2998,MATCH(tbl_dmi_isin[[#This Row],[ISIN]],Corp_value!$B:$B,0),MATCH(J$2,Corp_value!$1:$1,0)))</f>
        <v/>
      </c>
      <c r="K161" s="19" t="str">
        <f>IF(tbl_dmi_isin[[#This Row],[Index]]&gt;$A$2,"",INDEX(Corp_value!$A$1:$EC$2998,MATCH(tbl_dmi_isin[[#This Row],[ISIN]],Corp_value!$B:$B,0),MATCH(K$2,Corp_value!$1:$1,0)))</f>
        <v/>
      </c>
      <c r="L161" s="19" t="str">
        <f>IF(tbl_dmi_isin[[#This Row],[Index]]&gt;$A$2,"",IF(INDEX(Corp_value!$A$1:$EC$2998,MATCH(tbl_dmi_isin[[#This Row],[ISIN]],Corp_value!$B:$B,0),MATCH(L$2,Corp_value!$1:$1,0))="--","",INDEX(Corp_value!$A$1:$EC$2998,MATCH(tbl_dmi_isin[[#This Row],[ISIN]],Corp_value!$B:$B,0),MATCH(L$2,Corp_value!$1:$1,0))))</f>
        <v/>
      </c>
      <c r="M161" s="122" t="str">
        <f>IF(tbl_dmi_isin[[#This Row],[Index]]&gt;$A$2,"",INDEX(Corp_value!$A$1:$EC$2998,MATCH(tbl_dmi_isin[[#This Row],[ISIN]],Corp_value!$B:$B,0),MATCH(M$2,Corp_value!$1:$1,0)))</f>
        <v/>
      </c>
      <c r="N161" s="122" t="str">
        <f>IF(tbl_dmi_isin[[#This Row],[Index]]&gt;$A$2,"",IF(INDEX(Corp_value!$A$1:$EC$2998,MATCH(tbl_dmi_isin[[#This Row],[ISIN]],Corp_value!$B:$B,0),MATCH(N$2,Corp_value!$1:$1,0))="--","",INDEX(Corp_value!$A$1:$EC$2998,MATCH(tbl_dmi_isin[[#This Row],[ISIN]],Corp_value!$B:$B,0),MATCH(N$2,Corp_value!$1:$1,0))))</f>
        <v/>
      </c>
      <c r="O161" s="122" t="str">
        <f>IF(tbl_dmi_isin[[#This Row],[Index]]&gt;$A$2,"",INDEX(Corp_value!$A$1:$EC$2998,MATCH(tbl_dmi_isin[[#This Row],[ISIN]],Corp_value!$B:$B,0),MATCH(O$2,Corp_value!$1:$1,0)))</f>
        <v/>
      </c>
      <c r="P161" s="136" t="str">
        <f>IF(tbl_dmi_isin[[#This Row],[Index]]&gt;$A$2,"",TEXT(INDEX(Corp_value!$A$1:$EC$2998,MATCH(tbl_dmi_isin[[#This Row],[ISIN]],Corp_value!$B:$B,0),MATCH(P$2,Corp_value!$1:$1,0)),"yyyy/mm/dd"))</f>
        <v/>
      </c>
      <c r="Q161" s="136" t="str">
        <f>IF(tbl_dmi_isin[[#This Row],[Index]]&gt;$A$2,"",INDEX(美元债一级!$A$2:$BO$32,tbl_dmi_isin[[#This Row],[Index]]+1,MATCH(Q$2,美元债一级!$2:$2,0)))</f>
        <v/>
      </c>
      <c r="R161" s="136" t="str">
        <f>IF(tbl_dmi_isin[[#This Row],[Index]]&gt;$A$2,"",IF(TEXT(INDEX(Corp_value!$A$1:$EC$2998,MATCH(tbl_dmi_isin[[#This Row],[ISIN]],Corp_value!$B:$B,0),MATCH(R$2,Corp_value!$1:$1,0)),"yyyy/mm/dd")="--","",TEXT(INDEX(Corp_value!$A$1:$EC$2998,MATCH(tbl_dmi_isin[[#This Row],[ISIN]],Corp_value!$B:$B,0),MATCH(R$2,Corp_value!$1:$1,0)),"yyyy/mm/dd")))</f>
        <v/>
      </c>
      <c r="S161" s="122" t="str">
        <f>IF(tbl_dmi_isin[[#This Row],[Index]]&gt;$A$2,"",INDEX(Corp_value!$A$1:$EC$2998,MATCH(tbl_dmi_isin[[#This Row],[ISIN]],Corp_value!$B:$B,0),MATCH(S$2,Corp_value!$1:$1,0)))</f>
        <v/>
      </c>
      <c r="T161" s="122" t="str">
        <f>IF(tbl_dmi_isin[[#This Row],[Index]]&gt;$A$2,"",INDEX(美元债一级!$A$2:$BO$32,tbl_dmi_isin[[#This Row],[Index]]+1,MATCH(T$2,美元债一级!$2:$2,0)))</f>
        <v/>
      </c>
      <c r="U161" s="122" t="str">
        <f>IF(tbl_dmi_isin[[#This Row],[Index]]&gt;$A$2,"",IF(INDEX(Corp_value!$A$1:$EC$2998,MATCH(tbl_dmi_isin[[#This Row],[ISIN]],Corp_value!$B:$B,0),MATCH(U$2,Corp_value!$1:$1,0))="--","",INDEX(Corp_value!$A$1:$EC$2998,MATCH(tbl_dmi_isin[[#This Row],[ISIN]],Corp_value!$B:$B,0),MATCH(U$2,Corp_value!$1:$1,0))))</f>
        <v/>
      </c>
      <c r="V161" s="134" t="str">
        <f>IF(tbl_dmi_isin[[#This Row],[Index]]&gt;$A$2,"",INDEX(美元债一级!$A$2:$BO$32,tbl_dmi_isin[[#This Row],[Index]]+1,MATCH(V$2,美元债一级!$2:$2,0)))</f>
        <v/>
      </c>
      <c r="W161" s="139" t="str">
        <f>IF(tbl_dmi_isin[[#This Row],[Index]]&gt;$A$2,"",INDEX(Corp_value!$A$1:$EC$2998,MATCH(tbl_dmi_isin[[#This Row],[ISIN]],Corp_value!$B:$B,0),MATCH(W$2,Corp_value!$1:$1,0)))</f>
        <v/>
      </c>
      <c r="X161" s="139" t="str">
        <f>IF(tbl_dmi_isin[[#This Row],[Index]]&gt;$A$2,"",INDEX(Corp_value!$A$1:$EC$2998,MATCH(tbl_dmi_isin[[#This Row],[ISIN]],Corp_value!$B:$B,0),MATCH(X$2,Corp_value!$1:$1,0)))</f>
        <v/>
      </c>
      <c r="Y161" s="142" t="str">
        <f>IF(tbl_dmi_isin[[#This Row],[Index]]&gt;$A$2,"",INDEX(Corp_value!$A$1:$EC$2998,MATCH(tbl_dmi_isin[[#This Row],[ISIN]],Corp_value!$B:$B,0),MATCH(Y$2,Corp_value!$1:$1,0)))</f>
        <v/>
      </c>
      <c r="Z161" s="142" t="str">
        <f>IF(tbl_dmi_isin[[#This Row],[Index]]&gt;$A$2,"",INDEX(Corp_value!$A$1:$EC$2998,MATCH(tbl_dmi_isin[[#This Row],[ISIN]],Corp_value!$B:$B,0),MATCH(Z$2,Corp_value!$1:$1,0)))</f>
        <v/>
      </c>
    </row>
    <row r="162" spans="1:26">
      <c r="A162" s="10">
        <v>159</v>
      </c>
      <c r="B162" s="78" t="str">
        <f>IF(tbl_dmi_isin[[#This Row],[Index]]&gt;$A$2,"",TEXT(INDEX(美元债一级!$A$2:$BO$32,tbl_dmi_isin[[#This Row],[Index]]+1,MATCH(B$2,美元债一级!$2:$2,0)),"yyyy/mm/dd"))</f>
        <v/>
      </c>
      <c r="C162" s="10" t="str">
        <f>IF(tbl_dmi_isin[[#This Row],[Index]]&gt;$A$2,"",INDEX(美元债一级!$A$2:$BO$32,tbl_dmi_isin[[#This Row],[Index]]+1,MATCH(C$2,美元债一级!$2:$2,0)))</f>
        <v/>
      </c>
      <c r="D162" s="10" t="str">
        <f>IF(tbl_dmi_isin[[#This Row],[Index]]&gt;$A$2,"",INDEX(美元债一级!$A$2:$BO$32,tbl_dmi_isin[[#This Row],[Index]]+1,MATCH(D$2,美元债一级!$2:$2,0)))</f>
        <v/>
      </c>
      <c r="E162" s="10" t="str">
        <f>TEXT(tbl_dmi_isin[[#This Row],[定价日]],"YYMMDD")&amp;tbl_dmi_isin[[#This Row],[ISIN]]</f>
        <v/>
      </c>
      <c r="F162" s="106"/>
      <c r="G162" s="19" t="str">
        <f>IF(tbl_dmi_isin[[#This Row],[Index]]&gt;$A$2,"",INDEX(Corp_value!$A$1:$EC$2998,MATCH(tbl_dmi_isin[[#This Row],[ISIN]],Corp_value!$B:$B,0),MATCH(G$2,Corp_value!$1:$1,0)))</f>
        <v/>
      </c>
      <c r="H162" s="20" t="str">
        <f>IF(tbl_dmi_isin[[#This Row],[Index]]&gt;$A$2,"",INDEX(Corp_value!$A$1:$EC$2998,MATCH(tbl_dmi_isin[[#This Row],[ISIN]],Corp_value!$B:$B,0),MATCH(H$2,Corp_value!$1:$1,0)))</f>
        <v/>
      </c>
      <c r="I162" s="20" t="str">
        <f>IF(tbl_dmi_isin[[#This Row],[Index]]&gt;$A$2,"",IF(INDEX(Corp_value!$A$1:$EC$2998,MATCH(tbl_dmi_isin[[#This Row],[ISIN]],Corp_value!$B:$B,0),MATCH(I$2,Corp_value!$1:$1,0))="--","",INDEX(Corp_value!$A$1:$EC$2998,MATCH(tbl_dmi_isin[[#This Row],[ISIN]],Corp_value!$B:$B,0),MATCH(I$2,Corp_value!$1:$1,0))))</f>
        <v/>
      </c>
      <c r="J162" s="19" t="str">
        <f>IF(tbl_dmi_isin[[#This Row],[Index]]&gt;$A$2,"",INDEX(Corp_value!$A$1:$EC$2998,MATCH(tbl_dmi_isin[[#This Row],[ISIN]],Corp_value!$B:$B,0),MATCH(J$2,Corp_value!$1:$1,0)))</f>
        <v/>
      </c>
      <c r="K162" s="19" t="str">
        <f>IF(tbl_dmi_isin[[#This Row],[Index]]&gt;$A$2,"",INDEX(Corp_value!$A$1:$EC$2998,MATCH(tbl_dmi_isin[[#This Row],[ISIN]],Corp_value!$B:$B,0),MATCH(K$2,Corp_value!$1:$1,0)))</f>
        <v/>
      </c>
      <c r="L162" s="19" t="str">
        <f>IF(tbl_dmi_isin[[#This Row],[Index]]&gt;$A$2,"",IF(INDEX(Corp_value!$A$1:$EC$2998,MATCH(tbl_dmi_isin[[#This Row],[ISIN]],Corp_value!$B:$B,0),MATCH(L$2,Corp_value!$1:$1,0))="--","",INDEX(Corp_value!$A$1:$EC$2998,MATCH(tbl_dmi_isin[[#This Row],[ISIN]],Corp_value!$B:$B,0),MATCH(L$2,Corp_value!$1:$1,0))))</f>
        <v/>
      </c>
      <c r="M162" s="122" t="str">
        <f>IF(tbl_dmi_isin[[#This Row],[Index]]&gt;$A$2,"",INDEX(Corp_value!$A$1:$EC$2998,MATCH(tbl_dmi_isin[[#This Row],[ISIN]],Corp_value!$B:$B,0),MATCH(M$2,Corp_value!$1:$1,0)))</f>
        <v/>
      </c>
      <c r="N162" s="122" t="str">
        <f>IF(tbl_dmi_isin[[#This Row],[Index]]&gt;$A$2,"",IF(INDEX(Corp_value!$A$1:$EC$2998,MATCH(tbl_dmi_isin[[#This Row],[ISIN]],Corp_value!$B:$B,0),MATCH(N$2,Corp_value!$1:$1,0))="--","",INDEX(Corp_value!$A$1:$EC$2998,MATCH(tbl_dmi_isin[[#This Row],[ISIN]],Corp_value!$B:$B,0),MATCH(N$2,Corp_value!$1:$1,0))))</f>
        <v/>
      </c>
      <c r="O162" s="122" t="str">
        <f>IF(tbl_dmi_isin[[#This Row],[Index]]&gt;$A$2,"",INDEX(Corp_value!$A$1:$EC$2998,MATCH(tbl_dmi_isin[[#This Row],[ISIN]],Corp_value!$B:$B,0),MATCH(O$2,Corp_value!$1:$1,0)))</f>
        <v/>
      </c>
      <c r="P162" s="136" t="str">
        <f>IF(tbl_dmi_isin[[#This Row],[Index]]&gt;$A$2,"",TEXT(INDEX(Corp_value!$A$1:$EC$2998,MATCH(tbl_dmi_isin[[#This Row],[ISIN]],Corp_value!$B:$B,0),MATCH(P$2,Corp_value!$1:$1,0)),"yyyy/mm/dd"))</f>
        <v/>
      </c>
      <c r="Q162" s="136" t="str">
        <f>IF(tbl_dmi_isin[[#This Row],[Index]]&gt;$A$2,"",INDEX(美元债一级!$A$2:$BO$32,tbl_dmi_isin[[#This Row],[Index]]+1,MATCH(Q$2,美元债一级!$2:$2,0)))</f>
        <v/>
      </c>
      <c r="R162" s="136" t="str">
        <f>IF(tbl_dmi_isin[[#This Row],[Index]]&gt;$A$2,"",IF(TEXT(INDEX(Corp_value!$A$1:$EC$2998,MATCH(tbl_dmi_isin[[#This Row],[ISIN]],Corp_value!$B:$B,0),MATCH(R$2,Corp_value!$1:$1,0)),"yyyy/mm/dd")="--","",TEXT(INDEX(Corp_value!$A$1:$EC$2998,MATCH(tbl_dmi_isin[[#This Row],[ISIN]],Corp_value!$B:$B,0),MATCH(R$2,Corp_value!$1:$1,0)),"yyyy/mm/dd")))</f>
        <v/>
      </c>
      <c r="S162" s="122" t="str">
        <f>IF(tbl_dmi_isin[[#This Row],[Index]]&gt;$A$2,"",INDEX(Corp_value!$A$1:$EC$2998,MATCH(tbl_dmi_isin[[#This Row],[ISIN]],Corp_value!$B:$B,0),MATCH(S$2,Corp_value!$1:$1,0)))</f>
        <v/>
      </c>
      <c r="T162" s="122" t="str">
        <f>IF(tbl_dmi_isin[[#This Row],[Index]]&gt;$A$2,"",INDEX(美元债一级!$A$2:$BO$32,tbl_dmi_isin[[#This Row],[Index]]+1,MATCH(T$2,美元债一级!$2:$2,0)))</f>
        <v/>
      </c>
      <c r="U162" s="122" t="str">
        <f>IF(tbl_dmi_isin[[#This Row],[Index]]&gt;$A$2,"",IF(INDEX(Corp_value!$A$1:$EC$2998,MATCH(tbl_dmi_isin[[#This Row],[ISIN]],Corp_value!$B:$B,0),MATCH(U$2,Corp_value!$1:$1,0))="--","",INDEX(Corp_value!$A$1:$EC$2998,MATCH(tbl_dmi_isin[[#This Row],[ISIN]],Corp_value!$B:$B,0),MATCH(U$2,Corp_value!$1:$1,0))))</f>
        <v/>
      </c>
      <c r="V162" s="134" t="str">
        <f>IF(tbl_dmi_isin[[#This Row],[Index]]&gt;$A$2,"",INDEX(美元债一级!$A$2:$BO$32,tbl_dmi_isin[[#This Row],[Index]]+1,MATCH(V$2,美元债一级!$2:$2,0)))</f>
        <v/>
      </c>
      <c r="W162" s="139" t="str">
        <f>IF(tbl_dmi_isin[[#This Row],[Index]]&gt;$A$2,"",INDEX(Corp_value!$A$1:$EC$2998,MATCH(tbl_dmi_isin[[#This Row],[ISIN]],Corp_value!$B:$B,0),MATCH(W$2,Corp_value!$1:$1,0)))</f>
        <v/>
      </c>
      <c r="X162" s="139" t="str">
        <f>IF(tbl_dmi_isin[[#This Row],[Index]]&gt;$A$2,"",INDEX(Corp_value!$A$1:$EC$2998,MATCH(tbl_dmi_isin[[#This Row],[ISIN]],Corp_value!$B:$B,0),MATCH(X$2,Corp_value!$1:$1,0)))</f>
        <v/>
      </c>
      <c r="Y162" s="142" t="str">
        <f>IF(tbl_dmi_isin[[#This Row],[Index]]&gt;$A$2,"",INDEX(Corp_value!$A$1:$EC$2998,MATCH(tbl_dmi_isin[[#This Row],[ISIN]],Corp_value!$B:$B,0),MATCH(Y$2,Corp_value!$1:$1,0)))</f>
        <v/>
      </c>
      <c r="Z162" s="142" t="str">
        <f>IF(tbl_dmi_isin[[#This Row],[Index]]&gt;$A$2,"",INDEX(Corp_value!$A$1:$EC$2998,MATCH(tbl_dmi_isin[[#This Row],[ISIN]],Corp_value!$B:$B,0),MATCH(Z$2,Corp_value!$1:$1,0)))</f>
        <v/>
      </c>
    </row>
    <row r="163" spans="1:26">
      <c r="A163" s="10">
        <v>160</v>
      </c>
      <c r="B163" s="78" t="str">
        <f>IF(tbl_dmi_isin[[#This Row],[Index]]&gt;$A$2,"",TEXT(INDEX(美元债一级!$A$2:$BO$32,tbl_dmi_isin[[#This Row],[Index]]+1,MATCH(B$2,美元债一级!$2:$2,0)),"yyyy/mm/dd"))</f>
        <v/>
      </c>
      <c r="C163" s="10" t="str">
        <f>IF(tbl_dmi_isin[[#This Row],[Index]]&gt;$A$2,"",INDEX(美元债一级!$A$2:$BO$32,tbl_dmi_isin[[#This Row],[Index]]+1,MATCH(C$2,美元债一级!$2:$2,0)))</f>
        <v/>
      </c>
      <c r="D163" s="10" t="str">
        <f>IF(tbl_dmi_isin[[#This Row],[Index]]&gt;$A$2,"",INDEX(美元债一级!$A$2:$BO$32,tbl_dmi_isin[[#This Row],[Index]]+1,MATCH(D$2,美元债一级!$2:$2,0)))</f>
        <v/>
      </c>
      <c r="E163" s="10" t="str">
        <f>TEXT(tbl_dmi_isin[[#This Row],[定价日]],"YYMMDD")&amp;tbl_dmi_isin[[#This Row],[ISIN]]</f>
        <v/>
      </c>
      <c r="F163" s="105"/>
      <c r="G163" s="19" t="str">
        <f>IF(tbl_dmi_isin[[#This Row],[Index]]&gt;$A$2,"",INDEX(Corp_value!$A$1:$EC$2998,MATCH(tbl_dmi_isin[[#This Row],[ISIN]],Corp_value!$B:$B,0),MATCH(G$2,Corp_value!$1:$1,0)))</f>
        <v/>
      </c>
      <c r="H163" s="20" t="str">
        <f>IF(tbl_dmi_isin[[#This Row],[Index]]&gt;$A$2,"",INDEX(Corp_value!$A$1:$EC$2998,MATCH(tbl_dmi_isin[[#This Row],[ISIN]],Corp_value!$B:$B,0),MATCH(H$2,Corp_value!$1:$1,0)))</f>
        <v/>
      </c>
      <c r="I163" s="20" t="str">
        <f>IF(tbl_dmi_isin[[#This Row],[Index]]&gt;$A$2,"",IF(INDEX(Corp_value!$A$1:$EC$2998,MATCH(tbl_dmi_isin[[#This Row],[ISIN]],Corp_value!$B:$B,0),MATCH(I$2,Corp_value!$1:$1,0))="--","",INDEX(Corp_value!$A$1:$EC$2998,MATCH(tbl_dmi_isin[[#This Row],[ISIN]],Corp_value!$B:$B,0),MATCH(I$2,Corp_value!$1:$1,0))))</f>
        <v/>
      </c>
      <c r="J163" s="19" t="str">
        <f>IF(tbl_dmi_isin[[#This Row],[Index]]&gt;$A$2,"",INDEX(Corp_value!$A$1:$EC$2998,MATCH(tbl_dmi_isin[[#This Row],[ISIN]],Corp_value!$B:$B,0),MATCH(J$2,Corp_value!$1:$1,0)))</f>
        <v/>
      </c>
      <c r="K163" s="19" t="str">
        <f>IF(tbl_dmi_isin[[#This Row],[Index]]&gt;$A$2,"",INDEX(Corp_value!$A$1:$EC$2998,MATCH(tbl_dmi_isin[[#This Row],[ISIN]],Corp_value!$B:$B,0),MATCH(K$2,Corp_value!$1:$1,0)))</f>
        <v/>
      </c>
      <c r="L163" s="19" t="str">
        <f>IF(tbl_dmi_isin[[#This Row],[Index]]&gt;$A$2,"",IF(INDEX(Corp_value!$A$1:$EC$2998,MATCH(tbl_dmi_isin[[#This Row],[ISIN]],Corp_value!$B:$B,0),MATCH(L$2,Corp_value!$1:$1,0))="--","",INDEX(Corp_value!$A$1:$EC$2998,MATCH(tbl_dmi_isin[[#This Row],[ISIN]],Corp_value!$B:$B,0),MATCH(L$2,Corp_value!$1:$1,0))))</f>
        <v/>
      </c>
      <c r="M163" s="122" t="str">
        <f>IF(tbl_dmi_isin[[#This Row],[Index]]&gt;$A$2,"",INDEX(Corp_value!$A$1:$EC$2998,MATCH(tbl_dmi_isin[[#This Row],[ISIN]],Corp_value!$B:$B,0),MATCH(M$2,Corp_value!$1:$1,0)))</f>
        <v/>
      </c>
      <c r="N163" s="122" t="str">
        <f>IF(tbl_dmi_isin[[#This Row],[Index]]&gt;$A$2,"",IF(INDEX(Corp_value!$A$1:$EC$2998,MATCH(tbl_dmi_isin[[#This Row],[ISIN]],Corp_value!$B:$B,0),MATCH(N$2,Corp_value!$1:$1,0))="--","",INDEX(Corp_value!$A$1:$EC$2998,MATCH(tbl_dmi_isin[[#This Row],[ISIN]],Corp_value!$B:$B,0),MATCH(N$2,Corp_value!$1:$1,0))))</f>
        <v/>
      </c>
      <c r="O163" s="122" t="str">
        <f>IF(tbl_dmi_isin[[#This Row],[Index]]&gt;$A$2,"",INDEX(Corp_value!$A$1:$EC$2998,MATCH(tbl_dmi_isin[[#This Row],[ISIN]],Corp_value!$B:$B,0),MATCH(O$2,Corp_value!$1:$1,0)))</f>
        <v/>
      </c>
      <c r="P163" s="136" t="str">
        <f>IF(tbl_dmi_isin[[#This Row],[Index]]&gt;$A$2,"",TEXT(INDEX(Corp_value!$A$1:$EC$2998,MATCH(tbl_dmi_isin[[#This Row],[ISIN]],Corp_value!$B:$B,0),MATCH(P$2,Corp_value!$1:$1,0)),"yyyy/mm/dd"))</f>
        <v/>
      </c>
      <c r="Q163" s="136" t="str">
        <f>IF(tbl_dmi_isin[[#This Row],[Index]]&gt;$A$2,"",INDEX(美元债一级!$A$2:$BO$32,tbl_dmi_isin[[#This Row],[Index]]+1,MATCH(Q$2,美元债一级!$2:$2,0)))</f>
        <v/>
      </c>
      <c r="R163" s="136" t="str">
        <f>IF(tbl_dmi_isin[[#This Row],[Index]]&gt;$A$2,"",IF(TEXT(INDEX(Corp_value!$A$1:$EC$2998,MATCH(tbl_dmi_isin[[#This Row],[ISIN]],Corp_value!$B:$B,0),MATCH(R$2,Corp_value!$1:$1,0)),"yyyy/mm/dd")="--","",TEXT(INDEX(Corp_value!$A$1:$EC$2998,MATCH(tbl_dmi_isin[[#This Row],[ISIN]],Corp_value!$B:$B,0),MATCH(R$2,Corp_value!$1:$1,0)),"yyyy/mm/dd")))</f>
        <v/>
      </c>
      <c r="S163" s="122" t="str">
        <f>IF(tbl_dmi_isin[[#This Row],[Index]]&gt;$A$2,"",INDEX(Corp_value!$A$1:$EC$2998,MATCH(tbl_dmi_isin[[#This Row],[ISIN]],Corp_value!$B:$B,0),MATCH(S$2,Corp_value!$1:$1,0)))</f>
        <v/>
      </c>
      <c r="T163" s="122" t="str">
        <f>IF(tbl_dmi_isin[[#This Row],[Index]]&gt;$A$2,"",INDEX(美元债一级!$A$2:$BO$32,tbl_dmi_isin[[#This Row],[Index]]+1,MATCH(T$2,美元债一级!$2:$2,0)))</f>
        <v/>
      </c>
      <c r="U163" s="122" t="str">
        <f>IF(tbl_dmi_isin[[#This Row],[Index]]&gt;$A$2,"",IF(INDEX(Corp_value!$A$1:$EC$2998,MATCH(tbl_dmi_isin[[#This Row],[ISIN]],Corp_value!$B:$B,0),MATCH(U$2,Corp_value!$1:$1,0))="--","",INDEX(Corp_value!$A$1:$EC$2998,MATCH(tbl_dmi_isin[[#This Row],[ISIN]],Corp_value!$B:$B,0),MATCH(U$2,Corp_value!$1:$1,0))))</f>
        <v/>
      </c>
      <c r="V163" s="132" t="str">
        <f>IF(tbl_dmi_isin[[#This Row],[Index]]&gt;$A$2,"",INDEX(美元债一级!$A$2:$BO$32,tbl_dmi_isin[[#This Row],[Index]]+1,MATCH(V$2,美元债一级!$2:$2,0)))</f>
        <v/>
      </c>
      <c r="W163" s="140" t="str">
        <f>IF(tbl_dmi_isin[[#This Row],[Index]]&gt;$A$2,"",INDEX(Corp_value!$A$1:$EC$2998,MATCH(tbl_dmi_isin[[#This Row],[ISIN]],Corp_value!$B:$B,0),MATCH(W$2,Corp_value!$1:$1,0)))</f>
        <v/>
      </c>
      <c r="X163" s="140" t="str">
        <f>IF(tbl_dmi_isin[[#This Row],[Index]]&gt;$A$2,"",INDEX(Corp_value!$A$1:$EC$2998,MATCH(tbl_dmi_isin[[#This Row],[ISIN]],Corp_value!$B:$B,0),MATCH(X$2,Corp_value!$1:$1,0)))</f>
        <v/>
      </c>
      <c r="Y163" s="142" t="str">
        <f>IF(tbl_dmi_isin[[#This Row],[Index]]&gt;$A$2,"",INDEX(Corp_value!$A$1:$EC$2998,MATCH(tbl_dmi_isin[[#This Row],[ISIN]],Corp_value!$B:$B,0),MATCH(Y$2,Corp_value!$1:$1,0)))</f>
        <v/>
      </c>
      <c r="Z163" s="142" t="str">
        <f>IF(tbl_dmi_isin[[#This Row],[Index]]&gt;$A$2,"",INDEX(Corp_value!$A$1:$EC$2998,MATCH(tbl_dmi_isin[[#This Row],[ISIN]],Corp_value!$B:$B,0),MATCH(Z$2,Corp_value!$1:$1,0)))</f>
        <v/>
      </c>
    </row>
    <row r="164" spans="1:26">
      <c r="A164" s="10">
        <v>161</v>
      </c>
      <c r="B164" s="78" t="str">
        <f>IF(tbl_dmi_isin[[#This Row],[Index]]&gt;$A$2,"",TEXT(INDEX(美元债一级!$A$2:$BO$32,tbl_dmi_isin[[#This Row],[Index]]+1,MATCH(B$2,美元债一级!$2:$2,0)),"yyyy/mm/dd"))</f>
        <v/>
      </c>
      <c r="C164" s="10" t="str">
        <f>IF(tbl_dmi_isin[[#This Row],[Index]]&gt;$A$2,"",INDEX(美元债一级!$A$2:$BO$32,tbl_dmi_isin[[#This Row],[Index]]+1,MATCH(C$2,美元债一级!$2:$2,0)))</f>
        <v/>
      </c>
      <c r="D164" s="10" t="str">
        <f>IF(tbl_dmi_isin[[#This Row],[Index]]&gt;$A$2,"",INDEX(美元债一级!$A$2:$BO$32,tbl_dmi_isin[[#This Row],[Index]]+1,MATCH(D$2,美元债一级!$2:$2,0)))</f>
        <v/>
      </c>
      <c r="E164" s="10" t="str">
        <f>TEXT(tbl_dmi_isin[[#This Row],[定价日]],"YYMMDD")&amp;tbl_dmi_isin[[#This Row],[ISIN]]</f>
        <v/>
      </c>
      <c r="F164" s="104"/>
      <c r="G164" s="19" t="str">
        <f>IF(tbl_dmi_isin[[#This Row],[Index]]&gt;$A$2,"",INDEX(Corp_value!$A$1:$EC$2998,MATCH(tbl_dmi_isin[[#This Row],[ISIN]],Corp_value!$B:$B,0),MATCH(G$2,Corp_value!$1:$1,0)))</f>
        <v/>
      </c>
      <c r="H164" s="20" t="str">
        <f>IF(tbl_dmi_isin[[#This Row],[Index]]&gt;$A$2,"",INDEX(Corp_value!$A$1:$EC$2998,MATCH(tbl_dmi_isin[[#This Row],[ISIN]],Corp_value!$B:$B,0),MATCH(H$2,Corp_value!$1:$1,0)))</f>
        <v/>
      </c>
      <c r="I164" s="20" t="str">
        <f>IF(tbl_dmi_isin[[#This Row],[Index]]&gt;$A$2,"",IF(INDEX(Corp_value!$A$1:$EC$2998,MATCH(tbl_dmi_isin[[#This Row],[ISIN]],Corp_value!$B:$B,0),MATCH(I$2,Corp_value!$1:$1,0))="--","",INDEX(Corp_value!$A$1:$EC$2998,MATCH(tbl_dmi_isin[[#This Row],[ISIN]],Corp_value!$B:$B,0),MATCH(I$2,Corp_value!$1:$1,0))))</f>
        <v/>
      </c>
      <c r="J164" s="19" t="str">
        <f>IF(tbl_dmi_isin[[#This Row],[Index]]&gt;$A$2,"",INDEX(Corp_value!$A$1:$EC$2998,MATCH(tbl_dmi_isin[[#This Row],[ISIN]],Corp_value!$B:$B,0),MATCH(J$2,Corp_value!$1:$1,0)))</f>
        <v/>
      </c>
      <c r="K164" s="19" t="str">
        <f>IF(tbl_dmi_isin[[#This Row],[Index]]&gt;$A$2,"",INDEX(Corp_value!$A$1:$EC$2998,MATCH(tbl_dmi_isin[[#This Row],[ISIN]],Corp_value!$B:$B,0),MATCH(K$2,Corp_value!$1:$1,0)))</f>
        <v/>
      </c>
      <c r="L164" s="19" t="str">
        <f>IF(tbl_dmi_isin[[#This Row],[Index]]&gt;$A$2,"",IF(INDEX(Corp_value!$A$1:$EC$2998,MATCH(tbl_dmi_isin[[#This Row],[ISIN]],Corp_value!$B:$B,0),MATCH(L$2,Corp_value!$1:$1,0))="--","",INDEX(Corp_value!$A$1:$EC$2998,MATCH(tbl_dmi_isin[[#This Row],[ISIN]],Corp_value!$B:$B,0),MATCH(L$2,Corp_value!$1:$1,0))))</f>
        <v/>
      </c>
      <c r="M164" s="122" t="str">
        <f>IF(tbl_dmi_isin[[#This Row],[Index]]&gt;$A$2,"",INDEX(Corp_value!$A$1:$EC$2998,MATCH(tbl_dmi_isin[[#This Row],[ISIN]],Corp_value!$B:$B,0),MATCH(M$2,Corp_value!$1:$1,0)))</f>
        <v/>
      </c>
      <c r="N164" s="122" t="str">
        <f>IF(tbl_dmi_isin[[#This Row],[Index]]&gt;$A$2,"",IF(INDEX(Corp_value!$A$1:$EC$2998,MATCH(tbl_dmi_isin[[#This Row],[ISIN]],Corp_value!$B:$B,0),MATCH(N$2,Corp_value!$1:$1,0))="--","",INDEX(Corp_value!$A$1:$EC$2998,MATCH(tbl_dmi_isin[[#This Row],[ISIN]],Corp_value!$B:$B,0),MATCH(N$2,Corp_value!$1:$1,0))))</f>
        <v/>
      </c>
      <c r="O164" s="122" t="str">
        <f>IF(tbl_dmi_isin[[#This Row],[Index]]&gt;$A$2,"",INDEX(Corp_value!$A$1:$EC$2998,MATCH(tbl_dmi_isin[[#This Row],[ISIN]],Corp_value!$B:$B,0),MATCH(O$2,Corp_value!$1:$1,0)))</f>
        <v/>
      </c>
      <c r="P164" s="136" t="str">
        <f>IF(tbl_dmi_isin[[#This Row],[Index]]&gt;$A$2,"",TEXT(INDEX(Corp_value!$A$1:$EC$2998,MATCH(tbl_dmi_isin[[#This Row],[ISIN]],Corp_value!$B:$B,0),MATCH(P$2,Corp_value!$1:$1,0)),"yyyy/mm/dd"))</f>
        <v/>
      </c>
      <c r="Q164" s="136" t="str">
        <f>IF(tbl_dmi_isin[[#This Row],[Index]]&gt;$A$2,"",INDEX(美元债一级!$A$2:$BO$32,tbl_dmi_isin[[#This Row],[Index]]+1,MATCH(Q$2,美元债一级!$2:$2,0)))</f>
        <v/>
      </c>
      <c r="R164" s="136" t="str">
        <f>IF(tbl_dmi_isin[[#This Row],[Index]]&gt;$A$2,"",IF(TEXT(INDEX(Corp_value!$A$1:$EC$2998,MATCH(tbl_dmi_isin[[#This Row],[ISIN]],Corp_value!$B:$B,0),MATCH(R$2,Corp_value!$1:$1,0)),"yyyy/mm/dd")="--","",TEXT(INDEX(Corp_value!$A$1:$EC$2998,MATCH(tbl_dmi_isin[[#This Row],[ISIN]],Corp_value!$B:$B,0),MATCH(R$2,Corp_value!$1:$1,0)),"yyyy/mm/dd")))</f>
        <v/>
      </c>
      <c r="S164" s="122" t="str">
        <f>IF(tbl_dmi_isin[[#This Row],[Index]]&gt;$A$2,"",INDEX(Corp_value!$A$1:$EC$2998,MATCH(tbl_dmi_isin[[#This Row],[ISIN]],Corp_value!$B:$B,0),MATCH(S$2,Corp_value!$1:$1,0)))</f>
        <v/>
      </c>
      <c r="T164" s="122" t="str">
        <f>IF(tbl_dmi_isin[[#This Row],[Index]]&gt;$A$2,"",INDEX(美元债一级!$A$2:$BO$32,tbl_dmi_isin[[#This Row],[Index]]+1,MATCH(T$2,美元债一级!$2:$2,0)))</f>
        <v/>
      </c>
      <c r="U164" s="122" t="str">
        <f>IF(tbl_dmi_isin[[#This Row],[Index]]&gt;$A$2,"",IF(INDEX(Corp_value!$A$1:$EC$2998,MATCH(tbl_dmi_isin[[#This Row],[ISIN]],Corp_value!$B:$B,0),MATCH(U$2,Corp_value!$1:$1,0))="--","",INDEX(Corp_value!$A$1:$EC$2998,MATCH(tbl_dmi_isin[[#This Row],[ISIN]],Corp_value!$B:$B,0),MATCH(U$2,Corp_value!$1:$1,0))))</f>
        <v/>
      </c>
      <c r="V164" s="132" t="str">
        <f>IF(tbl_dmi_isin[[#This Row],[Index]]&gt;$A$2,"",INDEX(美元债一级!$A$2:$BO$32,tbl_dmi_isin[[#This Row],[Index]]+1,MATCH(V$2,美元债一级!$2:$2,0)))</f>
        <v/>
      </c>
      <c r="W164" s="140" t="str">
        <f>IF(tbl_dmi_isin[[#This Row],[Index]]&gt;$A$2,"",INDEX(Corp_value!$A$1:$EC$2998,MATCH(tbl_dmi_isin[[#This Row],[ISIN]],Corp_value!$B:$B,0),MATCH(W$2,Corp_value!$1:$1,0)))</f>
        <v/>
      </c>
      <c r="X164" s="140" t="str">
        <f>IF(tbl_dmi_isin[[#This Row],[Index]]&gt;$A$2,"",INDEX(Corp_value!$A$1:$EC$2998,MATCH(tbl_dmi_isin[[#This Row],[ISIN]],Corp_value!$B:$B,0),MATCH(X$2,Corp_value!$1:$1,0)))</f>
        <v/>
      </c>
      <c r="Y164" s="142" t="str">
        <f>IF(tbl_dmi_isin[[#This Row],[Index]]&gt;$A$2,"",INDEX(Corp_value!$A$1:$EC$2998,MATCH(tbl_dmi_isin[[#This Row],[ISIN]],Corp_value!$B:$B,0),MATCH(Y$2,Corp_value!$1:$1,0)))</f>
        <v/>
      </c>
      <c r="Z164" s="142" t="str">
        <f>IF(tbl_dmi_isin[[#This Row],[Index]]&gt;$A$2,"",INDEX(Corp_value!$A$1:$EC$2998,MATCH(tbl_dmi_isin[[#This Row],[ISIN]],Corp_value!$B:$B,0),MATCH(Z$2,Corp_value!$1:$1,0)))</f>
        <v/>
      </c>
    </row>
    <row r="165" spans="1:26">
      <c r="A165" s="10">
        <v>162</v>
      </c>
      <c r="B165" s="78" t="str">
        <f>IF(tbl_dmi_isin[[#This Row],[Index]]&gt;$A$2,"",TEXT(INDEX(美元债一级!$A$2:$BO$32,tbl_dmi_isin[[#This Row],[Index]]+1,MATCH(B$2,美元债一级!$2:$2,0)),"yyyy/mm/dd"))</f>
        <v/>
      </c>
      <c r="C165" s="10" t="str">
        <f>IF(tbl_dmi_isin[[#This Row],[Index]]&gt;$A$2,"",INDEX(美元债一级!$A$2:$BO$32,tbl_dmi_isin[[#This Row],[Index]]+1,MATCH(C$2,美元债一级!$2:$2,0)))</f>
        <v/>
      </c>
      <c r="D165" s="10" t="str">
        <f>IF(tbl_dmi_isin[[#This Row],[Index]]&gt;$A$2,"",INDEX(美元债一级!$A$2:$BO$32,tbl_dmi_isin[[#This Row],[Index]]+1,MATCH(D$2,美元债一级!$2:$2,0)))</f>
        <v/>
      </c>
      <c r="E165" s="10" t="str">
        <f>TEXT(tbl_dmi_isin[[#This Row],[定价日]],"YYMMDD")&amp;tbl_dmi_isin[[#This Row],[ISIN]]</f>
        <v/>
      </c>
      <c r="F165" s="104"/>
      <c r="G165" s="19" t="str">
        <f>IF(tbl_dmi_isin[[#This Row],[Index]]&gt;$A$2,"",INDEX(Corp_value!$A$1:$EC$2998,MATCH(tbl_dmi_isin[[#This Row],[ISIN]],Corp_value!$B:$B,0),MATCH(G$2,Corp_value!$1:$1,0)))</f>
        <v/>
      </c>
      <c r="H165" s="20" t="str">
        <f>IF(tbl_dmi_isin[[#This Row],[Index]]&gt;$A$2,"",INDEX(Corp_value!$A$1:$EC$2998,MATCH(tbl_dmi_isin[[#This Row],[ISIN]],Corp_value!$B:$B,0),MATCH(H$2,Corp_value!$1:$1,0)))</f>
        <v/>
      </c>
      <c r="I165" s="20" t="str">
        <f>IF(tbl_dmi_isin[[#This Row],[Index]]&gt;$A$2,"",IF(INDEX(Corp_value!$A$1:$EC$2998,MATCH(tbl_dmi_isin[[#This Row],[ISIN]],Corp_value!$B:$B,0),MATCH(I$2,Corp_value!$1:$1,0))="--","",INDEX(Corp_value!$A$1:$EC$2998,MATCH(tbl_dmi_isin[[#This Row],[ISIN]],Corp_value!$B:$B,0),MATCH(I$2,Corp_value!$1:$1,0))))</f>
        <v/>
      </c>
      <c r="J165" s="19" t="str">
        <f>IF(tbl_dmi_isin[[#This Row],[Index]]&gt;$A$2,"",INDEX(Corp_value!$A$1:$EC$2998,MATCH(tbl_dmi_isin[[#This Row],[ISIN]],Corp_value!$B:$B,0),MATCH(J$2,Corp_value!$1:$1,0)))</f>
        <v/>
      </c>
      <c r="K165" s="19" t="str">
        <f>IF(tbl_dmi_isin[[#This Row],[Index]]&gt;$A$2,"",INDEX(Corp_value!$A$1:$EC$2998,MATCH(tbl_dmi_isin[[#This Row],[ISIN]],Corp_value!$B:$B,0),MATCH(K$2,Corp_value!$1:$1,0)))</f>
        <v/>
      </c>
      <c r="L165" s="19" t="str">
        <f>IF(tbl_dmi_isin[[#This Row],[Index]]&gt;$A$2,"",IF(INDEX(Corp_value!$A$1:$EC$2998,MATCH(tbl_dmi_isin[[#This Row],[ISIN]],Corp_value!$B:$B,0),MATCH(L$2,Corp_value!$1:$1,0))="--","",INDEX(Corp_value!$A$1:$EC$2998,MATCH(tbl_dmi_isin[[#This Row],[ISIN]],Corp_value!$B:$B,0),MATCH(L$2,Corp_value!$1:$1,0))))</f>
        <v/>
      </c>
      <c r="M165" s="122" t="str">
        <f>IF(tbl_dmi_isin[[#This Row],[Index]]&gt;$A$2,"",INDEX(Corp_value!$A$1:$EC$2998,MATCH(tbl_dmi_isin[[#This Row],[ISIN]],Corp_value!$B:$B,0),MATCH(M$2,Corp_value!$1:$1,0)))</f>
        <v/>
      </c>
      <c r="N165" s="122" t="str">
        <f>IF(tbl_dmi_isin[[#This Row],[Index]]&gt;$A$2,"",IF(INDEX(Corp_value!$A$1:$EC$2998,MATCH(tbl_dmi_isin[[#This Row],[ISIN]],Corp_value!$B:$B,0),MATCH(N$2,Corp_value!$1:$1,0))="--","",INDEX(Corp_value!$A$1:$EC$2998,MATCH(tbl_dmi_isin[[#This Row],[ISIN]],Corp_value!$B:$B,0),MATCH(N$2,Corp_value!$1:$1,0))))</f>
        <v/>
      </c>
      <c r="O165" s="122" t="str">
        <f>IF(tbl_dmi_isin[[#This Row],[Index]]&gt;$A$2,"",INDEX(Corp_value!$A$1:$EC$2998,MATCH(tbl_dmi_isin[[#This Row],[ISIN]],Corp_value!$B:$B,0),MATCH(O$2,Corp_value!$1:$1,0)))</f>
        <v/>
      </c>
      <c r="P165" s="136" t="str">
        <f>IF(tbl_dmi_isin[[#This Row],[Index]]&gt;$A$2,"",TEXT(INDEX(Corp_value!$A$1:$EC$2998,MATCH(tbl_dmi_isin[[#This Row],[ISIN]],Corp_value!$B:$B,0),MATCH(P$2,Corp_value!$1:$1,0)),"yyyy/mm/dd"))</f>
        <v/>
      </c>
      <c r="Q165" s="136" t="str">
        <f>IF(tbl_dmi_isin[[#This Row],[Index]]&gt;$A$2,"",INDEX(美元债一级!$A$2:$BO$32,tbl_dmi_isin[[#This Row],[Index]]+1,MATCH(Q$2,美元债一级!$2:$2,0)))</f>
        <v/>
      </c>
      <c r="R165" s="136" t="str">
        <f>IF(tbl_dmi_isin[[#This Row],[Index]]&gt;$A$2,"",IF(TEXT(INDEX(Corp_value!$A$1:$EC$2998,MATCH(tbl_dmi_isin[[#This Row],[ISIN]],Corp_value!$B:$B,0),MATCH(R$2,Corp_value!$1:$1,0)),"yyyy/mm/dd")="--","",TEXT(INDEX(Corp_value!$A$1:$EC$2998,MATCH(tbl_dmi_isin[[#This Row],[ISIN]],Corp_value!$B:$B,0),MATCH(R$2,Corp_value!$1:$1,0)),"yyyy/mm/dd")))</f>
        <v/>
      </c>
      <c r="S165" s="122" t="str">
        <f>IF(tbl_dmi_isin[[#This Row],[Index]]&gt;$A$2,"",INDEX(Corp_value!$A$1:$EC$2998,MATCH(tbl_dmi_isin[[#This Row],[ISIN]],Corp_value!$B:$B,0),MATCH(S$2,Corp_value!$1:$1,0)))</f>
        <v/>
      </c>
      <c r="T165" s="122" t="str">
        <f>IF(tbl_dmi_isin[[#This Row],[Index]]&gt;$A$2,"",INDEX(美元债一级!$A$2:$BO$32,tbl_dmi_isin[[#This Row],[Index]]+1,MATCH(T$2,美元债一级!$2:$2,0)))</f>
        <v/>
      </c>
      <c r="U165" s="122" t="str">
        <f>IF(tbl_dmi_isin[[#This Row],[Index]]&gt;$A$2,"",IF(INDEX(Corp_value!$A$1:$EC$2998,MATCH(tbl_dmi_isin[[#This Row],[ISIN]],Corp_value!$B:$B,0),MATCH(U$2,Corp_value!$1:$1,0))="--","",INDEX(Corp_value!$A$1:$EC$2998,MATCH(tbl_dmi_isin[[#This Row],[ISIN]],Corp_value!$B:$B,0),MATCH(U$2,Corp_value!$1:$1,0))))</f>
        <v/>
      </c>
      <c r="V165" s="132" t="str">
        <f>IF(tbl_dmi_isin[[#This Row],[Index]]&gt;$A$2,"",INDEX(美元债一级!$A$2:$BO$32,tbl_dmi_isin[[#This Row],[Index]]+1,MATCH(V$2,美元债一级!$2:$2,0)))</f>
        <v/>
      </c>
      <c r="W165" s="140" t="str">
        <f>IF(tbl_dmi_isin[[#This Row],[Index]]&gt;$A$2,"",INDEX(Corp_value!$A$1:$EC$2998,MATCH(tbl_dmi_isin[[#This Row],[ISIN]],Corp_value!$B:$B,0),MATCH(W$2,Corp_value!$1:$1,0)))</f>
        <v/>
      </c>
      <c r="X165" s="140" t="str">
        <f>IF(tbl_dmi_isin[[#This Row],[Index]]&gt;$A$2,"",INDEX(Corp_value!$A$1:$EC$2998,MATCH(tbl_dmi_isin[[#This Row],[ISIN]],Corp_value!$B:$B,0),MATCH(X$2,Corp_value!$1:$1,0)))</f>
        <v/>
      </c>
      <c r="Y165" s="142" t="str">
        <f>IF(tbl_dmi_isin[[#This Row],[Index]]&gt;$A$2,"",INDEX(Corp_value!$A$1:$EC$2998,MATCH(tbl_dmi_isin[[#This Row],[ISIN]],Corp_value!$B:$B,0),MATCH(Y$2,Corp_value!$1:$1,0)))</f>
        <v/>
      </c>
      <c r="Z165" s="142" t="str">
        <f>IF(tbl_dmi_isin[[#This Row],[Index]]&gt;$A$2,"",INDEX(Corp_value!$A$1:$EC$2998,MATCH(tbl_dmi_isin[[#This Row],[ISIN]],Corp_value!$B:$B,0),MATCH(Z$2,Corp_value!$1:$1,0)))</f>
        <v/>
      </c>
    </row>
    <row r="166" spans="1:26">
      <c r="A166" s="10">
        <v>163</v>
      </c>
      <c r="B166" s="78" t="str">
        <f>IF(tbl_dmi_isin[[#This Row],[Index]]&gt;$A$2,"",TEXT(INDEX(美元债一级!$A$2:$BO$32,tbl_dmi_isin[[#This Row],[Index]]+1,MATCH(B$2,美元债一级!$2:$2,0)),"yyyy/mm/dd"))</f>
        <v/>
      </c>
      <c r="C166" s="10" t="str">
        <f>IF(tbl_dmi_isin[[#This Row],[Index]]&gt;$A$2,"",INDEX(美元债一级!$A$2:$BO$32,tbl_dmi_isin[[#This Row],[Index]]+1,MATCH(C$2,美元债一级!$2:$2,0)))</f>
        <v/>
      </c>
      <c r="D166" s="10" t="str">
        <f>IF(tbl_dmi_isin[[#This Row],[Index]]&gt;$A$2,"",INDEX(美元债一级!$A$2:$BO$32,tbl_dmi_isin[[#This Row],[Index]]+1,MATCH(D$2,美元债一级!$2:$2,0)))</f>
        <v/>
      </c>
      <c r="E166" s="10" t="str">
        <f>TEXT(tbl_dmi_isin[[#This Row],[定价日]],"YYMMDD")&amp;tbl_dmi_isin[[#This Row],[ISIN]]</f>
        <v/>
      </c>
      <c r="F166" s="104"/>
      <c r="G166" s="19" t="str">
        <f>IF(tbl_dmi_isin[[#This Row],[Index]]&gt;$A$2,"",INDEX(Corp_value!$A$1:$EC$2998,MATCH(tbl_dmi_isin[[#This Row],[ISIN]],Corp_value!$B:$B,0),MATCH(G$2,Corp_value!$1:$1,0)))</f>
        <v/>
      </c>
      <c r="H166" s="20" t="str">
        <f>IF(tbl_dmi_isin[[#This Row],[Index]]&gt;$A$2,"",INDEX(Corp_value!$A$1:$EC$2998,MATCH(tbl_dmi_isin[[#This Row],[ISIN]],Corp_value!$B:$B,0),MATCH(H$2,Corp_value!$1:$1,0)))</f>
        <v/>
      </c>
      <c r="I166" s="20" t="str">
        <f>IF(tbl_dmi_isin[[#This Row],[Index]]&gt;$A$2,"",IF(INDEX(Corp_value!$A$1:$EC$2998,MATCH(tbl_dmi_isin[[#This Row],[ISIN]],Corp_value!$B:$B,0),MATCH(I$2,Corp_value!$1:$1,0))="--","",INDEX(Corp_value!$A$1:$EC$2998,MATCH(tbl_dmi_isin[[#This Row],[ISIN]],Corp_value!$B:$B,0),MATCH(I$2,Corp_value!$1:$1,0))))</f>
        <v/>
      </c>
      <c r="J166" s="19" t="str">
        <f>IF(tbl_dmi_isin[[#This Row],[Index]]&gt;$A$2,"",INDEX(Corp_value!$A$1:$EC$2998,MATCH(tbl_dmi_isin[[#This Row],[ISIN]],Corp_value!$B:$B,0),MATCH(J$2,Corp_value!$1:$1,0)))</f>
        <v/>
      </c>
      <c r="K166" s="19" t="str">
        <f>IF(tbl_dmi_isin[[#This Row],[Index]]&gt;$A$2,"",INDEX(Corp_value!$A$1:$EC$2998,MATCH(tbl_dmi_isin[[#This Row],[ISIN]],Corp_value!$B:$B,0),MATCH(K$2,Corp_value!$1:$1,0)))</f>
        <v/>
      </c>
      <c r="L166" s="19" t="str">
        <f>IF(tbl_dmi_isin[[#This Row],[Index]]&gt;$A$2,"",IF(INDEX(Corp_value!$A$1:$EC$2998,MATCH(tbl_dmi_isin[[#This Row],[ISIN]],Corp_value!$B:$B,0),MATCH(L$2,Corp_value!$1:$1,0))="--","",INDEX(Corp_value!$A$1:$EC$2998,MATCH(tbl_dmi_isin[[#This Row],[ISIN]],Corp_value!$B:$B,0),MATCH(L$2,Corp_value!$1:$1,0))))</f>
        <v/>
      </c>
      <c r="M166" s="122" t="str">
        <f>IF(tbl_dmi_isin[[#This Row],[Index]]&gt;$A$2,"",INDEX(Corp_value!$A$1:$EC$2998,MATCH(tbl_dmi_isin[[#This Row],[ISIN]],Corp_value!$B:$B,0),MATCH(M$2,Corp_value!$1:$1,0)))</f>
        <v/>
      </c>
      <c r="N166" s="122" t="str">
        <f>IF(tbl_dmi_isin[[#This Row],[Index]]&gt;$A$2,"",IF(INDEX(Corp_value!$A$1:$EC$2998,MATCH(tbl_dmi_isin[[#This Row],[ISIN]],Corp_value!$B:$B,0),MATCH(N$2,Corp_value!$1:$1,0))="--","",INDEX(Corp_value!$A$1:$EC$2998,MATCH(tbl_dmi_isin[[#This Row],[ISIN]],Corp_value!$B:$B,0),MATCH(N$2,Corp_value!$1:$1,0))))</f>
        <v/>
      </c>
      <c r="O166" s="122" t="str">
        <f>IF(tbl_dmi_isin[[#This Row],[Index]]&gt;$A$2,"",INDEX(Corp_value!$A$1:$EC$2998,MATCH(tbl_dmi_isin[[#This Row],[ISIN]],Corp_value!$B:$B,0),MATCH(O$2,Corp_value!$1:$1,0)))</f>
        <v/>
      </c>
      <c r="P166" s="136" t="str">
        <f>IF(tbl_dmi_isin[[#This Row],[Index]]&gt;$A$2,"",TEXT(INDEX(Corp_value!$A$1:$EC$2998,MATCH(tbl_dmi_isin[[#This Row],[ISIN]],Corp_value!$B:$B,0),MATCH(P$2,Corp_value!$1:$1,0)),"yyyy/mm/dd"))</f>
        <v/>
      </c>
      <c r="Q166" s="136" t="str">
        <f>IF(tbl_dmi_isin[[#This Row],[Index]]&gt;$A$2,"",INDEX(美元债一级!$A$2:$BO$32,tbl_dmi_isin[[#This Row],[Index]]+1,MATCH(Q$2,美元债一级!$2:$2,0)))</f>
        <v/>
      </c>
      <c r="R166" s="136" t="str">
        <f>IF(tbl_dmi_isin[[#This Row],[Index]]&gt;$A$2,"",IF(TEXT(INDEX(Corp_value!$A$1:$EC$2998,MATCH(tbl_dmi_isin[[#This Row],[ISIN]],Corp_value!$B:$B,0),MATCH(R$2,Corp_value!$1:$1,0)),"yyyy/mm/dd")="--","",TEXT(INDEX(Corp_value!$A$1:$EC$2998,MATCH(tbl_dmi_isin[[#This Row],[ISIN]],Corp_value!$B:$B,0),MATCH(R$2,Corp_value!$1:$1,0)),"yyyy/mm/dd")))</f>
        <v/>
      </c>
      <c r="S166" s="122" t="str">
        <f>IF(tbl_dmi_isin[[#This Row],[Index]]&gt;$A$2,"",INDEX(Corp_value!$A$1:$EC$2998,MATCH(tbl_dmi_isin[[#This Row],[ISIN]],Corp_value!$B:$B,0),MATCH(S$2,Corp_value!$1:$1,0)))</f>
        <v/>
      </c>
      <c r="T166" s="122" t="str">
        <f>IF(tbl_dmi_isin[[#This Row],[Index]]&gt;$A$2,"",INDEX(美元债一级!$A$2:$BO$32,tbl_dmi_isin[[#This Row],[Index]]+1,MATCH(T$2,美元债一级!$2:$2,0)))</f>
        <v/>
      </c>
      <c r="U166" s="122" t="str">
        <f>IF(tbl_dmi_isin[[#This Row],[Index]]&gt;$A$2,"",IF(INDEX(Corp_value!$A$1:$EC$2998,MATCH(tbl_dmi_isin[[#This Row],[ISIN]],Corp_value!$B:$B,0),MATCH(U$2,Corp_value!$1:$1,0))="--","",INDEX(Corp_value!$A$1:$EC$2998,MATCH(tbl_dmi_isin[[#This Row],[ISIN]],Corp_value!$B:$B,0),MATCH(U$2,Corp_value!$1:$1,0))))</f>
        <v/>
      </c>
      <c r="V166" s="132" t="str">
        <f>IF(tbl_dmi_isin[[#This Row],[Index]]&gt;$A$2,"",INDEX(美元债一级!$A$2:$BO$32,tbl_dmi_isin[[#This Row],[Index]]+1,MATCH(V$2,美元债一级!$2:$2,0)))</f>
        <v/>
      </c>
      <c r="W166" s="140" t="str">
        <f>IF(tbl_dmi_isin[[#This Row],[Index]]&gt;$A$2,"",INDEX(Corp_value!$A$1:$EC$2998,MATCH(tbl_dmi_isin[[#This Row],[ISIN]],Corp_value!$B:$B,0),MATCH(W$2,Corp_value!$1:$1,0)))</f>
        <v/>
      </c>
      <c r="X166" s="140" t="str">
        <f>IF(tbl_dmi_isin[[#This Row],[Index]]&gt;$A$2,"",INDEX(Corp_value!$A$1:$EC$2998,MATCH(tbl_dmi_isin[[#This Row],[ISIN]],Corp_value!$B:$B,0),MATCH(X$2,Corp_value!$1:$1,0)))</f>
        <v/>
      </c>
      <c r="Y166" s="142" t="str">
        <f>IF(tbl_dmi_isin[[#This Row],[Index]]&gt;$A$2,"",INDEX(Corp_value!$A$1:$EC$2998,MATCH(tbl_dmi_isin[[#This Row],[ISIN]],Corp_value!$B:$B,0),MATCH(Y$2,Corp_value!$1:$1,0)))</f>
        <v/>
      </c>
      <c r="Z166" s="142" t="str">
        <f>IF(tbl_dmi_isin[[#This Row],[Index]]&gt;$A$2,"",INDEX(Corp_value!$A$1:$EC$2998,MATCH(tbl_dmi_isin[[#This Row],[ISIN]],Corp_value!$B:$B,0),MATCH(Z$2,Corp_value!$1:$1,0)))</f>
        <v/>
      </c>
    </row>
    <row r="167" spans="1:26">
      <c r="A167" s="10">
        <v>164</v>
      </c>
      <c r="B167" s="78" t="str">
        <f>IF(tbl_dmi_isin[[#This Row],[Index]]&gt;$A$2,"",TEXT(INDEX(美元债一级!$A$2:$BO$32,tbl_dmi_isin[[#This Row],[Index]]+1,MATCH(B$2,美元债一级!$2:$2,0)),"yyyy/mm/dd"))</f>
        <v/>
      </c>
      <c r="C167" s="10" t="str">
        <f>IF(tbl_dmi_isin[[#This Row],[Index]]&gt;$A$2,"",INDEX(美元债一级!$A$2:$BO$32,tbl_dmi_isin[[#This Row],[Index]]+1,MATCH(C$2,美元债一级!$2:$2,0)))</f>
        <v/>
      </c>
      <c r="D167" s="10" t="str">
        <f>IF(tbl_dmi_isin[[#This Row],[Index]]&gt;$A$2,"",INDEX(美元债一级!$A$2:$BO$32,tbl_dmi_isin[[#This Row],[Index]]+1,MATCH(D$2,美元债一级!$2:$2,0)))</f>
        <v/>
      </c>
      <c r="E167" s="10" t="str">
        <f>TEXT(tbl_dmi_isin[[#This Row],[定价日]],"YYMMDD")&amp;tbl_dmi_isin[[#This Row],[ISIN]]</f>
        <v/>
      </c>
      <c r="F167" s="104"/>
      <c r="G167" s="19" t="str">
        <f>IF(tbl_dmi_isin[[#This Row],[Index]]&gt;$A$2,"",INDEX(Corp_value!$A$1:$EC$2998,MATCH(tbl_dmi_isin[[#This Row],[ISIN]],Corp_value!$B:$B,0),MATCH(G$2,Corp_value!$1:$1,0)))</f>
        <v/>
      </c>
      <c r="H167" s="20" t="str">
        <f>IF(tbl_dmi_isin[[#This Row],[Index]]&gt;$A$2,"",INDEX(Corp_value!$A$1:$EC$2998,MATCH(tbl_dmi_isin[[#This Row],[ISIN]],Corp_value!$B:$B,0),MATCH(H$2,Corp_value!$1:$1,0)))</f>
        <v/>
      </c>
      <c r="I167" s="20" t="str">
        <f>IF(tbl_dmi_isin[[#This Row],[Index]]&gt;$A$2,"",IF(INDEX(Corp_value!$A$1:$EC$2998,MATCH(tbl_dmi_isin[[#This Row],[ISIN]],Corp_value!$B:$B,0),MATCH(I$2,Corp_value!$1:$1,0))="--","",INDEX(Corp_value!$A$1:$EC$2998,MATCH(tbl_dmi_isin[[#This Row],[ISIN]],Corp_value!$B:$B,0),MATCH(I$2,Corp_value!$1:$1,0))))</f>
        <v/>
      </c>
      <c r="J167" s="19" t="str">
        <f>IF(tbl_dmi_isin[[#This Row],[Index]]&gt;$A$2,"",INDEX(Corp_value!$A$1:$EC$2998,MATCH(tbl_dmi_isin[[#This Row],[ISIN]],Corp_value!$B:$B,0),MATCH(J$2,Corp_value!$1:$1,0)))</f>
        <v/>
      </c>
      <c r="K167" s="19" t="str">
        <f>IF(tbl_dmi_isin[[#This Row],[Index]]&gt;$A$2,"",INDEX(Corp_value!$A$1:$EC$2998,MATCH(tbl_dmi_isin[[#This Row],[ISIN]],Corp_value!$B:$B,0),MATCH(K$2,Corp_value!$1:$1,0)))</f>
        <v/>
      </c>
      <c r="L167" s="19" t="str">
        <f>IF(tbl_dmi_isin[[#This Row],[Index]]&gt;$A$2,"",IF(INDEX(Corp_value!$A$1:$EC$2998,MATCH(tbl_dmi_isin[[#This Row],[ISIN]],Corp_value!$B:$B,0),MATCH(L$2,Corp_value!$1:$1,0))="--","",INDEX(Corp_value!$A$1:$EC$2998,MATCH(tbl_dmi_isin[[#This Row],[ISIN]],Corp_value!$B:$B,0),MATCH(L$2,Corp_value!$1:$1,0))))</f>
        <v/>
      </c>
      <c r="M167" s="122" t="str">
        <f>IF(tbl_dmi_isin[[#This Row],[Index]]&gt;$A$2,"",INDEX(Corp_value!$A$1:$EC$2998,MATCH(tbl_dmi_isin[[#This Row],[ISIN]],Corp_value!$B:$B,0),MATCH(M$2,Corp_value!$1:$1,0)))</f>
        <v/>
      </c>
      <c r="N167" s="122" t="str">
        <f>IF(tbl_dmi_isin[[#This Row],[Index]]&gt;$A$2,"",IF(INDEX(Corp_value!$A$1:$EC$2998,MATCH(tbl_dmi_isin[[#This Row],[ISIN]],Corp_value!$B:$B,0),MATCH(N$2,Corp_value!$1:$1,0))="--","",INDEX(Corp_value!$A$1:$EC$2998,MATCH(tbl_dmi_isin[[#This Row],[ISIN]],Corp_value!$B:$B,0),MATCH(N$2,Corp_value!$1:$1,0))))</f>
        <v/>
      </c>
      <c r="O167" s="122" t="str">
        <f>IF(tbl_dmi_isin[[#This Row],[Index]]&gt;$A$2,"",INDEX(Corp_value!$A$1:$EC$2998,MATCH(tbl_dmi_isin[[#This Row],[ISIN]],Corp_value!$B:$B,0),MATCH(O$2,Corp_value!$1:$1,0)))</f>
        <v/>
      </c>
      <c r="P167" s="136" t="str">
        <f>IF(tbl_dmi_isin[[#This Row],[Index]]&gt;$A$2,"",TEXT(INDEX(Corp_value!$A$1:$EC$2998,MATCH(tbl_dmi_isin[[#This Row],[ISIN]],Corp_value!$B:$B,0),MATCH(P$2,Corp_value!$1:$1,0)),"yyyy/mm/dd"))</f>
        <v/>
      </c>
      <c r="Q167" s="136" t="str">
        <f>IF(tbl_dmi_isin[[#This Row],[Index]]&gt;$A$2,"",INDEX(美元债一级!$A$2:$BO$32,tbl_dmi_isin[[#This Row],[Index]]+1,MATCH(Q$2,美元债一级!$2:$2,0)))</f>
        <v/>
      </c>
      <c r="R167" s="136" t="str">
        <f>IF(tbl_dmi_isin[[#This Row],[Index]]&gt;$A$2,"",IF(TEXT(INDEX(Corp_value!$A$1:$EC$2998,MATCH(tbl_dmi_isin[[#This Row],[ISIN]],Corp_value!$B:$B,0),MATCH(R$2,Corp_value!$1:$1,0)),"yyyy/mm/dd")="--","",TEXT(INDEX(Corp_value!$A$1:$EC$2998,MATCH(tbl_dmi_isin[[#This Row],[ISIN]],Corp_value!$B:$B,0),MATCH(R$2,Corp_value!$1:$1,0)),"yyyy/mm/dd")))</f>
        <v/>
      </c>
      <c r="S167" s="122" t="str">
        <f>IF(tbl_dmi_isin[[#This Row],[Index]]&gt;$A$2,"",INDEX(Corp_value!$A$1:$EC$2998,MATCH(tbl_dmi_isin[[#This Row],[ISIN]],Corp_value!$B:$B,0),MATCH(S$2,Corp_value!$1:$1,0)))</f>
        <v/>
      </c>
      <c r="T167" s="122" t="str">
        <f>IF(tbl_dmi_isin[[#This Row],[Index]]&gt;$A$2,"",INDEX(美元债一级!$A$2:$BO$32,tbl_dmi_isin[[#This Row],[Index]]+1,MATCH(T$2,美元债一级!$2:$2,0)))</f>
        <v/>
      </c>
      <c r="U167" s="122" t="str">
        <f>IF(tbl_dmi_isin[[#This Row],[Index]]&gt;$A$2,"",IF(INDEX(Corp_value!$A$1:$EC$2998,MATCH(tbl_dmi_isin[[#This Row],[ISIN]],Corp_value!$B:$B,0),MATCH(U$2,Corp_value!$1:$1,0))="--","",INDEX(Corp_value!$A$1:$EC$2998,MATCH(tbl_dmi_isin[[#This Row],[ISIN]],Corp_value!$B:$B,0),MATCH(U$2,Corp_value!$1:$1,0))))</f>
        <v/>
      </c>
      <c r="V167" s="132" t="str">
        <f>IF(tbl_dmi_isin[[#This Row],[Index]]&gt;$A$2,"",INDEX(美元债一级!$A$2:$BO$32,tbl_dmi_isin[[#This Row],[Index]]+1,MATCH(V$2,美元债一级!$2:$2,0)))</f>
        <v/>
      </c>
      <c r="W167" s="140" t="str">
        <f>IF(tbl_dmi_isin[[#This Row],[Index]]&gt;$A$2,"",INDEX(Corp_value!$A$1:$EC$2998,MATCH(tbl_dmi_isin[[#This Row],[ISIN]],Corp_value!$B:$B,0),MATCH(W$2,Corp_value!$1:$1,0)))</f>
        <v/>
      </c>
      <c r="X167" s="140" t="str">
        <f>IF(tbl_dmi_isin[[#This Row],[Index]]&gt;$A$2,"",INDEX(Corp_value!$A$1:$EC$2998,MATCH(tbl_dmi_isin[[#This Row],[ISIN]],Corp_value!$B:$B,0),MATCH(X$2,Corp_value!$1:$1,0)))</f>
        <v/>
      </c>
      <c r="Y167" s="142" t="str">
        <f>IF(tbl_dmi_isin[[#This Row],[Index]]&gt;$A$2,"",INDEX(Corp_value!$A$1:$EC$2998,MATCH(tbl_dmi_isin[[#This Row],[ISIN]],Corp_value!$B:$B,0),MATCH(Y$2,Corp_value!$1:$1,0)))</f>
        <v/>
      </c>
      <c r="Z167" s="142" t="str">
        <f>IF(tbl_dmi_isin[[#This Row],[Index]]&gt;$A$2,"",INDEX(Corp_value!$A$1:$EC$2998,MATCH(tbl_dmi_isin[[#This Row],[ISIN]],Corp_value!$B:$B,0),MATCH(Z$2,Corp_value!$1:$1,0)))</f>
        <v/>
      </c>
    </row>
    <row r="168" spans="1:26">
      <c r="A168" s="10">
        <v>165</v>
      </c>
      <c r="B168" s="78" t="str">
        <f>IF(tbl_dmi_isin[[#This Row],[Index]]&gt;$A$2,"",TEXT(INDEX(美元债一级!$A$2:$BO$32,tbl_dmi_isin[[#This Row],[Index]]+1,MATCH(B$2,美元债一级!$2:$2,0)),"yyyy/mm/dd"))</f>
        <v/>
      </c>
      <c r="C168" s="10" t="str">
        <f>IF(tbl_dmi_isin[[#This Row],[Index]]&gt;$A$2,"",INDEX(美元债一级!$A$2:$BO$32,tbl_dmi_isin[[#This Row],[Index]]+1,MATCH(C$2,美元债一级!$2:$2,0)))</f>
        <v/>
      </c>
      <c r="D168" s="10" t="str">
        <f>IF(tbl_dmi_isin[[#This Row],[Index]]&gt;$A$2,"",INDEX(美元债一级!$A$2:$BO$32,tbl_dmi_isin[[#This Row],[Index]]+1,MATCH(D$2,美元债一级!$2:$2,0)))</f>
        <v/>
      </c>
      <c r="E168" s="10" t="str">
        <f>TEXT(tbl_dmi_isin[[#This Row],[定价日]],"YYMMDD")&amp;tbl_dmi_isin[[#This Row],[ISIN]]</f>
        <v/>
      </c>
      <c r="F168" s="104"/>
      <c r="G168" s="19" t="str">
        <f>IF(tbl_dmi_isin[[#This Row],[Index]]&gt;$A$2,"",INDEX(Corp_value!$A$1:$EC$2998,MATCH(tbl_dmi_isin[[#This Row],[ISIN]],Corp_value!$B:$B,0),MATCH(G$2,Corp_value!$1:$1,0)))</f>
        <v/>
      </c>
      <c r="H168" s="20" t="str">
        <f>IF(tbl_dmi_isin[[#This Row],[Index]]&gt;$A$2,"",INDEX(Corp_value!$A$1:$EC$2998,MATCH(tbl_dmi_isin[[#This Row],[ISIN]],Corp_value!$B:$B,0),MATCH(H$2,Corp_value!$1:$1,0)))</f>
        <v/>
      </c>
      <c r="I168" s="20" t="str">
        <f>IF(tbl_dmi_isin[[#This Row],[Index]]&gt;$A$2,"",IF(INDEX(Corp_value!$A$1:$EC$2998,MATCH(tbl_dmi_isin[[#This Row],[ISIN]],Corp_value!$B:$B,0),MATCH(I$2,Corp_value!$1:$1,0))="--","",INDEX(Corp_value!$A$1:$EC$2998,MATCH(tbl_dmi_isin[[#This Row],[ISIN]],Corp_value!$B:$B,0),MATCH(I$2,Corp_value!$1:$1,0))))</f>
        <v/>
      </c>
      <c r="J168" s="19" t="str">
        <f>IF(tbl_dmi_isin[[#This Row],[Index]]&gt;$A$2,"",INDEX(Corp_value!$A$1:$EC$2998,MATCH(tbl_dmi_isin[[#This Row],[ISIN]],Corp_value!$B:$B,0),MATCH(J$2,Corp_value!$1:$1,0)))</f>
        <v/>
      </c>
      <c r="K168" s="19" t="str">
        <f>IF(tbl_dmi_isin[[#This Row],[Index]]&gt;$A$2,"",INDEX(Corp_value!$A$1:$EC$2998,MATCH(tbl_dmi_isin[[#This Row],[ISIN]],Corp_value!$B:$B,0),MATCH(K$2,Corp_value!$1:$1,0)))</f>
        <v/>
      </c>
      <c r="L168" s="19" t="str">
        <f>IF(tbl_dmi_isin[[#This Row],[Index]]&gt;$A$2,"",IF(INDEX(Corp_value!$A$1:$EC$2998,MATCH(tbl_dmi_isin[[#This Row],[ISIN]],Corp_value!$B:$B,0),MATCH(L$2,Corp_value!$1:$1,0))="--","",INDEX(Corp_value!$A$1:$EC$2998,MATCH(tbl_dmi_isin[[#This Row],[ISIN]],Corp_value!$B:$B,0),MATCH(L$2,Corp_value!$1:$1,0))))</f>
        <v/>
      </c>
      <c r="M168" s="122" t="str">
        <f>IF(tbl_dmi_isin[[#This Row],[Index]]&gt;$A$2,"",INDEX(Corp_value!$A$1:$EC$2998,MATCH(tbl_dmi_isin[[#This Row],[ISIN]],Corp_value!$B:$B,0),MATCH(M$2,Corp_value!$1:$1,0)))</f>
        <v/>
      </c>
      <c r="N168" s="122" t="str">
        <f>IF(tbl_dmi_isin[[#This Row],[Index]]&gt;$A$2,"",IF(INDEX(Corp_value!$A$1:$EC$2998,MATCH(tbl_dmi_isin[[#This Row],[ISIN]],Corp_value!$B:$B,0),MATCH(N$2,Corp_value!$1:$1,0))="--","",INDEX(Corp_value!$A$1:$EC$2998,MATCH(tbl_dmi_isin[[#This Row],[ISIN]],Corp_value!$B:$B,0),MATCH(N$2,Corp_value!$1:$1,0))))</f>
        <v/>
      </c>
      <c r="O168" s="122" t="str">
        <f>IF(tbl_dmi_isin[[#This Row],[Index]]&gt;$A$2,"",INDEX(Corp_value!$A$1:$EC$2998,MATCH(tbl_dmi_isin[[#This Row],[ISIN]],Corp_value!$B:$B,0),MATCH(O$2,Corp_value!$1:$1,0)))</f>
        <v/>
      </c>
      <c r="P168" s="136" t="str">
        <f>IF(tbl_dmi_isin[[#This Row],[Index]]&gt;$A$2,"",TEXT(INDEX(Corp_value!$A$1:$EC$2998,MATCH(tbl_dmi_isin[[#This Row],[ISIN]],Corp_value!$B:$B,0),MATCH(P$2,Corp_value!$1:$1,0)),"yyyy/mm/dd"))</f>
        <v/>
      </c>
      <c r="Q168" s="136" t="str">
        <f>IF(tbl_dmi_isin[[#This Row],[Index]]&gt;$A$2,"",INDEX(美元债一级!$A$2:$BO$32,tbl_dmi_isin[[#This Row],[Index]]+1,MATCH(Q$2,美元债一级!$2:$2,0)))</f>
        <v/>
      </c>
      <c r="R168" s="136" t="str">
        <f>IF(tbl_dmi_isin[[#This Row],[Index]]&gt;$A$2,"",IF(TEXT(INDEX(Corp_value!$A$1:$EC$2998,MATCH(tbl_dmi_isin[[#This Row],[ISIN]],Corp_value!$B:$B,0),MATCH(R$2,Corp_value!$1:$1,0)),"yyyy/mm/dd")="--","",TEXT(INDEX(Corp_value!$A$1:$EC$2998,MATCH(tbl_dmi_isin[[#This Row],[ISIN]],Corp_value!$B:$B,0),MATCH(R$2,Corp_value!$1:$1,0)),"yyyy/mm/dd")))</f>
        <v/>
      </c>
      <c r="S168" s="122" t="str">
        <f>IF(tbl_dmi_isin[[#This Row],[Index]]&gt;$A$2,"",INDEX(Corp_value!$A$1:$EC$2998,MATCH(tbl_dmi_isin[[#This Row],[ISIN]],Corp_value!$B:$B,0),MATCH(S$2,Corp_value!$1:$1,0)))</f>
        <v/>
      </c>
      <c r="T168" s="122" t="str">
        <f>IF(tbl_dmi_isin[[#This Row],[Index]]&gt;$A$2,"",INDEX(美元债一级!$A$2:$BO$32,tbl_dmi_isin[[#This Row],[Index]]+1,MATCH(T$2,美元债一级!$2:$2,0)))</f>
        <v/>
      </c>
      <c r="U168" s="122" t="str">
        <f>IF(tbl_dmi_isin[[#This Row],[Index]]&gt;$A$2,"",IF(INDEX(Corp_value!$A$1:$EC$2998,MATCH(tbl_dmi_isin[[#This Row],[ISIN]],Corp_value!$B:$B,0),MATCH(U$2,Corp_value!$1:$1,0))="--","",INDEX(Corp_value!$A$1:$EC$2998,MATCH(tbl_dmi_isin[[#This Row],[ISIN]],Corp_value!$B:$B,0),MATCH(U$2,Corp_value!$1:$1,0))))</f>
        <v/>
      </c>
      <c r="V168" s="132" t="str">
        <f>IF(tbl_dmi_isin[[#This Row],[Index]]&gt;$A$2,"",INDEX(美元债一级!$A$2:$BO$32,tbl_dmi_isin[[#This Row],[Index]]+1,MATCH(V$2,美元债一级!$2:$2,0)))</f>
        <v/>
      </c>
      <c r="W168" s="140" t="str">
        <f>IF(tbl_dmi_isin[[#This Row],[Index]]&gt;$A$2,"",INDEX(Corp_value!$A$1:$EC$2998,MATCH(tbl_dmi_isin[[#This Row],[ISIN]],Corp_value!$B:$B,0),MATCH(W$2,Corp_value!$1:$1,0)))</f>
        <v/>
      </c>
      <c r="X168" s="140" t="str">
        <f>IF(tbl_dmi_isin[[#This Row],[Index]]&gt;$A$2,"",INDEX(Corp_value!$A$1:$EC$2998,MATCH(tbl_dmi_isin[[#This Row],[ISIN]],Corp_value!$B:$B,0),MATCH(X$2,Corp_value!$1:$1,0)))</f>
        <v/>
      </c>
      <c r="Y168" s="142" t="str">
        <f>IF(tbl_dmi_isin[[#This Row],[Index]]&gt;$A$2,"",INDEX(Corp_value!$A$1:$EC$2998,MATCH(tbl_dmi_isin[[#This Row],[ISIN]],Corp_value!$B:$B,0),MATCH(Y$2,Corp_value!$1:$1,0)))</f>
        <v/>
      </c>
      <c r="Z168" s="142" t="str">
        <f>IF(tbl_dmi_isin[[#This Row],[Index]]&gt;$A$2,"",INDEX(Corp_value!$A$1:$EC$2998,MATCH(tbl_dmi_isin[[#This Row],[ISIN]],Corp_value!$B:$B,0),MATCH(Z$2,Corp_value!$1:$1,0)))</f>
        <v/>
      </c>
    </row>
    <row r="169" spans="1:26">
      <c r="A169" s="10">
        <v>166</v>
      </c>
      <c r="B169" s="78" t="str">
        <f>IF(tbl_dmi_isin[[#This Row],[Index]]&gt;$A$2,"",TEXT(INDEX(美元债一级!$A$2:$BO$32,tbl_dmi_isin[[#This Row],[Index]]+1,MATCH(B$2,美元债一级!$2:$2,0)),"yyyy/mm/dd"))</f>
        <v/>
      </c>
      <c r="C169" s="10" t="str">
        <f>IF(tbl_dmi_isin[[#This Row],[Index]]&gt;$A$2,"",INDEX(美元债一级!$A$2:$BO$32,tbl_dmi_isin[[#This Row],[Index]]+1,MATCH(C$2,美元债一级!$2:$2,0)))</f>
        <v/>
      </c>
      <c r="D169" s="10" t="str">
        <f>IF(tbl_dmi_isin[[#This Row],[Index]]&gt;$A$2,"",INDEX(美元债一级!$A$2:$BO$32,tbl_dmi_isin[[#This Row],[Index]]+1,MATCH(D$2,美元债一级!$2:$2,0)))</f>
        <v/>
      </c>
      <c r="E169" s="10" t="str">
        <f>TEXT(tbl_dmi_isin[[#This Row],[定价日]],"YYMMDD")&amp;tbl_dmi_isin[[#This Row],[ISIN]]</f>
        <v/>
      </c>
      <c r="F169" s="104"/>
      <c r="G169" s="19" t="str">
        <f>IF(tbl_dmi_isin[[#This Row],[Index]]&gt;$A$2,"",INDEX(Corp_value!$A$1:$EC$2998,MATCH(tbl_dmi_isin[[#This Row],[ISIN]],Corp_value!$B:$B,0),MATCH(G$2,Corp_value!$1:$1,0)))</f>
        <v/>
      </c>
      <c r="H169" s="20" t="str">
        <f>IF(tbl_dmi_isin[[#This Row],[Index]]&gt;$A$2,"",INDEX(Corp_value!$A$1:$EC$2998,MATCH(tbl_dmi_isin[[#This Row],[ISIN]],Corp_value!$B:$B,0),MATCH(H$2,Corp_value!$1:$1,0)))</f>
        <v/>
      </c>
      <c r="I169" s="20" t="str">
        <f>IF(tbl_dmi_isin[[#This Row],[Index]]&gt;$A$2,"",IF(INDEX(Corp_value!$A$1:$EC$2998,MATCH(tbl_dmi_isin[[#This Row],[ISIN]],Corp_value!$B:$B,0),MATCH(I$2,Corp_value!$1:$1,0))="--","",INDEX(Corp_value!$A$1:$EC$2998,MATCH(tbl_dmi_isin[[#This Row],[ISIN]],Corp_value!$B:$B,0),MATCH(I$2,Corp_value!$1:$1,0))))</f>
        <v/>
      </c>
      <c r="J169" s="19" t="str">
        <f>IF(tbl_dmi_isin[[#This Row],[Index]]&gt;$A$2,"",INDEX(Corp_value!$A$1:$EC$2998,MATCH(tbl_dmi_isin[[#This Row],[ISIN]],Corp_value!$B:$B,0),MATCH(J$2,Corp_value!$1:$1,0)))</f>
        <v/>
      </c>
      <c r="K169" s="19" t="str">
        <f>IF(tbl_dmi_isin[[#This Row],[Index]]&gt;$A$2,"",INDEX(Corp_value!$A$1:$EC$2998,MATCH(tbl_dmi_isin[[#This Row],[ISIN]],Corp_value!$B:$B,0),MATCH(K$2,Corp_value!$1:$1,0)))</f>
        <v/>
      </c>
      <c r="L169" s="19" t="str">
        <f>IF(tbl_dmi_isin[[#This Row],[Index]]&gt;$A$2,"",IF(INDEX(Corp_value!$A$1:$EC$2998,MATCH(tbl_dmi_isin[[#This Row],[ISIN]],Corp_value!$B:$B,0),MATCH(L$2,Corp_value!$1:$1,0))="--","",INDEX(Corp_value!$A$1:$EC$2998,MATCH(tbl_dmi_isin[[#This Row],[ISIN]],Corp_value!$B:$B,0),MATCH(L$2,Corp_value!$1:$1,0))))</f>
        <v/>
      </c>
      <c r="M169" s="122" t="str">
        <f>IF(tbl_dmi_isin[[#This Row],[Index]]&gt;$A$2,"",INDEX(Corp_value!$A$1:$EC$2998,MATCH(tbl_dmi_isin[[#This Row],[ISIN]],Corp_value!$B:$B,0),MATCH(M$2,Corp_value!$1:$1,0)))</f>
        <v/>
      </c>
      <c r="N169" s="122" t="str">
        <f>IF(tbl_dmi_isin[[#This Row],[Index]]&gt;$A$2,"",IF(INDEX(Corp_value!$A$1:$EC$2998,MATCH(tbl_dmi_isin[[#This Row],[ISIN]],Corp_value!$B:$B,0),MATCH(N$2,Corp_value!$1:$1,0))="--","",INDEX(Corp_value!$A$1:$EC$2998,MATCH(tbl_dmi_isin[[#This Row],[ISIN]],Corp_value!$B:$B,0),MATCH(N$2,Corp_value!$1:$1,0))))</f>
        <v/>
      </c>
      <c r="O169" s="122" t="str">
        <f>IF(tbl_dmi_isin[[#This Row],[Index]]&gt;$A$2,"",INDEX(Corp_value!$A$1:$EC$2998,MATCH(tbl_dmi_isin[[#This Row],[ISIN]],Corp_value!$B:$B,0),MATCH(O$2,Corp_value!$1:$1,0)))</f>
        <v/>
      </c>
      <c r="P169" s="136" t="str">
        <f>IF(tbl_dmi_isin[[#This Row],[Index]]&gt;$A$2,"",TEXT(INDEX(Corp_value!$A$1:$EC$2998,MATCH(tbl_dmi_isin[[#This Row],[ISIN]],Corp_value!$B:$B,0),MATCH(P$2,Corp_value!$1:$1,0)),"yyyy/mm/dd"))</f>
        <v/>
      </c>
      <c r="Q169" s="136" t="str">
        <f>IF(tbl_dmi_isin[[#This Row],[Index]]&gt;$A$2,"",INDEX(美元债一级!$A$2:$BO$32,tbl_dmi_isin[[#This Row],[Index]]+1,MATCH(Q$2,美元债一级!$2:$2,0)))</f>
        <v/>
      </c>
      <c r="R169" s="136" t="str">
        <f>IF(tbl_dmi_isin[[#This Row],[Index]]&gt;$A$2,"",IF(TEXT(INDEX(Corp_value!$A$1:$EC$2998,MATCH(tbl_dmi_isin[[#This Row],[ISIN]],Corp_value!$B:$B,0),MATCH(R$2,Corp_value!$1:$1,0)),"yyyy/mm/dd")="--","",TEXT(INDEX(Corp_value!$A$1:$EC$2998,MATCH(tbl_dmi_isin[[#This Row],[ISIN]],Corp_value!$B:$B,0),MATCH(R$2,Corp_value!$1:$1,0)),"yyyy/mm/dd")))</f>
        <v/>
      </c>
      <c r="S169" s="122" t="str">
        <f>IF(tbl_dmi_isin[[#This Row],[Index]]&gt;$A$2,"",INDEX(Corp_value!$A$1:$EC$2998,MATCH(tbl_dmi_isin[[#This Row],[ISIN]],Corp_value!$B:$B,0),MATCH(S$2,Corp_value!$1:$1,0)))</f>
        <v/>
      </c>
      <c r="T169" s="122" t="str">
        <f>IF(tbl_dmi_isin[[#This Row],[Index]]&gt;$A$2,"",INDEX(美元债一级!$A$2:$BO$32,tbl_dmi_isin[[#This Row],[Index]]+1,MATCH(T$2,美元债一级!$2:$2,0)))</f>
        <v/>
      </c>
      <c r="U169" s="122" t="str">
        <f>IF(tbl_dmi_isin[[#This Row],[Index]]&gt;$A$2,"",IF(INDEX(Corp_value!$A$1:$EC$2998,MATCH(tbl_dmi_isin[[#This Row],[ISIN]],Corp_value!$B:$B,0),MATCH(U$2,Corp_value!$1:$1,0))="--","",INDEX(Corp_value!$A$1:$EC$2998,MATCH(tbl_dmi_isin[[#This Row],[ISIN]],Corp_value!$B:$B,0),MATCH(U$2,Corp_value!$1:$1,0))))</f>
        <v/>
      </c>
      <c r="V169" s="132" t="str">
        <f>IF(tbl_dmi_isin[[#This Row],[Index]]&gt;$A$2,"",INDEX(美元债一级!$A$2:$BO$32,tbl_dmi_isin[[#This Row],[Index]]+1,MATCH(V$2,美元债一级!$2:$2,0)))</f>
        <v/>
      </c>
      <c r="W169" s="140" t="str">
        <f>IF(tbl_dmi_isin[[#This Row],[Index]]&gt;$A$2,"",INDEX(Corp_value!$A$1:$EC$2998,MATCH(tbl_dmi_isin[[#This Row],[ISIN]],Corp_value!$B:$B,0),MATCH(W$2,Corp_value!$1:$1,0)))</f>
        <v/>
      </c>
      <c r="X169" s="140" t="str">
        <f>IF(tbl_dmi_isin[[#This Row],[Index]]&gt;$A$2,"",INDEX(Corp_value!$A$1:$EC$2998,MATCH(tbl_dmi_isin[[#This Row],[ISIN]],Corp_value!$B:$B,0),MATCH(X$2,Corp_value!$1:$1,0)))</f>
        <v/>
      </c>
      <c r="Y169" s="142" t="str">
        <f>IF(tbl_dmi_isin[[#This Row],[Index]]&gt;$A$2,"",INDEX(Corp_value!$A$1:$EC$2998,MATCH(tbl_dmi_isin[[#This Row],[ISIN]],Corp_value!$B:$B,0),MATCH(Y$2,Corp_value!$1:$1,0)))</f>
        <v/>
      </c>
      <c r="Z169" s="142" t="str">
        <f>IF(tbl_dmi_isin[[#This Row],[Index]]&gt;$A$2,"",INDEX(Corp_value!$A$1:$EC$2998,MATCH(tbl_dmi_isin[[#This Row],[ISIN]],Corp_value!$B:$B,0),MATCH(Z$2,Corp_value!$1:$1,0)))</f>
        <v/>
      </c>
    </row>
    <row r="170" spans="1:26">
      <c r="A170" s="10">
        <v>167</v>
      </c>
      <c r="B170" s="78" t="str">
        <f>IF(tbl_dmi_isin[[#This Row],[Index]]&gt;$A$2,"",TEXT(INDEX(美元债一级!$A$2:$BO$32,tbl_dmi_isin[[#This Row],[Index]]+1,MATCH(B$2,美元债一级!$2:$2,0)),"yyyy/mm/dd"))</f>
        <v/>
      </c>
      <c r="C170" s="10" t="str">
        <f>IF(tbl_dmi_isin[[#This Row],[Index]]&gt;$A$2,"",INDEX(美元债一级!$A$2:$BO$32,tbl_dmi_isin[[#This Row],[Index]]+1,MATCH(C$2,美元债一级!$2:$2,0)))</f>
        <v/>
      </c>
      <c r="D170" s="10" t="str">
        <f>IF(tbl_dmi_isin[[#This Row],[Index]]&gt;$A$2,"",INDEX(美元债一级!$A$2:$BO$32,tbl_dmi_isin[[#This Row],[Index]]+1,MATCH(D$2,美元债一级!$2:$2,0)))</f>
        <v/>
      </c>
      <c r="E170" s="10" t="str">
        <f>TEXT(tbl_dmi_isin[[#This Row],[定价日]],"YYMMDD")&amp;tbl_dmi_isin[[#This Row],[ISIN]]</f>
        <v/>
      </c>
      <c r="F170" s="104"/>
      <c r="G170" s="19" t="str">
        <f>IF(tbl_dmi_isin[[#This Row],[Index]]&gt;$A$2,"",INDEX(Corp_value!$A$1:$EC$2998,MATCH(tbl_dmi_isin[[#This Row],[ISIN]],Corp_value!$B:$B,0),MATCH(G$2,Corp_value!$1:$1,0)))</f>
        <v/>
      </c>
      <c r="H170" s="20" t="str">
        <f>IF(tbl_dmi_isin[[#This Row],[Index]]&gt;$A$2,"",INDEX(Corp_value!$A$1:$EC$2998,MATCH(tbl_dmi_isin[[#This Row],[ISIN]],Corp_value!$B:$B,0),MATCH(H$2,Corp_value!$1:$1,0)))</f>
        <v/>
      </c>
      <c r="I170" s="20" t="str">
        <f>IF(tbl_dmi_isin[[#This Row],[Index]]&gt;$A$2,"",IF(INDEX(Corp_value!$A$1:$EC$2998,MATCH(tbl_dmi_isin[[#This Row],[ISIN]],Corp_value!$B:$B,0),MATCH(I$2,Corp_value!$1:$1,0))="--","",INDEX(Corp_value!$A$1:$EC$2998,MATCH(tbl_dmi_isin[[#This Row],[ISIN]],Corp_value!$B:$B,0),MATCH(I$2,Corp_value!$1:$1,0))))</f>
        <v/>
      </c>
      <c r="J170" s="19" t="str">
        <f>IF(tbl_dmi_isin[[#This Row],[Index]]&gt;$A$2,"",INDEX(Corp_value!$A$1:$EC$2998,MATCH(tbl_dmi_isin[[#This Row],[ISIN]],Corp_value!$B:$B,0),MATCH(J$2,Corp_value!$1:$1,0)))</f>
        <v/>
      </c>
      <c r="K170" s="19" t="str">
        <f>IF(tbl_dmi_isin[[#This Row],[Index]]&gt;$A$2,"",INDEX(Corp_value!$A$1:$EC$2998,MATCH(tbl_dmi_isin[[#This Row],[ISIN]],Corp_value!$B:$B,0),MATCH(K$2,Corp_value!$1:$1,0)))</f>
        <v/>
      </c>
      <c r="L170" s="19" t="str">
        <f>IF(tbl_dmi_isin[[#This Row],[Index]]&gt;$A$2,"",IF(INDEX(Corp_value!$A$1:$EC$2998,MATCH(tbl_dmi_isin[[#This Row],[ISIN]],Corp_value!$B:$B,0),MATCH(L$2,Corp_value!$1:$1,0))="--","",INDEX(Corp_value!$A$1:$EC$2998,MATCH(tbl_dmi_isin[[#This Row],[ISIN]],Corp_value!$B:$B,0),MATCH(L$2,Corp_value!$1:$1,0))))</f>
        <v/>
      </c>
      <c r="M170" s="122" t="str">
        <f>IF(tbl_dmi_isin[[#This Row],[Index]]&gt;$A$2,"",INDEX(Corp_value!$A$1:$EC$2998,MATCH(tbl_dmi_isin[[#This Row],[ISIN]],Corp_value!$B:$B,0),MATCH(M$2,Corp_value!$1:$1,0)))</f>
        <v/>
      </c>
      <c r="N170" s="122" t="str">
        <f>IF(tbl_dmi_isin[[#This Row],[Index]]&gt;$A$2,"",IF(INDEX(Corp_value!$A$1:$EC$2998,MATCH(tbl_dmi_isin[[#This Row],[ISIN]],Corp_value!$B:$B,0),MATCH(N$2,Corp_value!$1:$1,0))="--","",INDEX(Corp_value!$A$1:$EC$2998,MATCH(tbl_dmi_isin[[#This Row],[ISIN]],Corp_value!$B:$B,0),MATCH(N$2,Corp_value!$1:$1,0))))</f>
        <v/>
      </c>
      <c r="O170" s="122" t="str">
        <f>IF(tbl_dmi_isin[[#This Row],[Index]]&gt;$A$2,"",INDEX(Corp_value!$A$1:$EC$2998,MATCH(tbl_dmi_isin[[#This Row],[ISIN]],Corp_value!$B:$B,0),MATCH(O$2,Corp_value!$1:$1,0)))</f>
        <v/>
      </c>
      <c r="P170" s="136" t="str">
        <f>IF(tbl_dmi_isin[[#This Row],[Index]]&gt;$A$2,"",TEXT(INDEX(Corp_value!$A$1:$EC$2998,MATCH(tbl_dmi_isin[[#This Row],[ISIN]],Corp_value!$B:$B,0),MATCH(P$2,Corp_value!$1:$1,0)),"yyyy/mm/dd"))</f>
        <v/>
      </c>
      <c r="Q170" s="136" t="str">
        <f>IF(tbl_dmi_isin[[#This Row],[Index]]&gt;$A$2,"",INDEX(美元债一级!$A$2:$BO$32,tbl_dmi_isin[[#This Row],[Index]]+1,MATCH(Q$2,美元债一级!$2:$2,0)))</f>
        <v/>
      </c>
      <c r="R170" s="136" t="str">
        <f>IF(tbl_dmi_isin[[#This Row],[Index]]&gt;$A$2,"",IF(TEXT(INDEX(Corp_value!$A$1:$EC$2998,MATCH(tbl_dmi_isin[[#This Row],[ISIN]],Corp_value!$B:$B,0),MATCH(R$2,Corp_value!$1:$1,0)),"yyyy/mm/dd")="--","",TEXT(INDEX(Corp_value!$A$1:$EC$2998,MATCH(tbl_dmi_isin[[#This Row],[ISIN]],Corp_value!$B:$B,0),MATCH(R$2,Corp_value!$1:$1,0)),"yyyy/mm/dd")))</f>
        <v/>
      </c>
      <c r="S170" s="122" t="str">
        <f>IF(tbl_dmi_isin[[#This Row],[Index]]&gt;$A$2,"",INDEX(Corp_value!$A$1:$EC$2998,MATCH(tbl_dmi_isin[[#This Row],[ISIN]],Corp_value!$B:$B,0),MATCH(S$2,Corp_value!$1:$1,0)))</f>
        <v/>
      </c>
      <c r="T170" s="122" t="str">
        <f>IF(tbl_dmi_isin[[#This Row],[Index]]&gt;$A$2,"",INDEX(美元债一级!$A$2:$BO$32,tbl_dmi_isin[[#This Row],[Index]]+1,MATCH(T$2,美元债一级!$2:$2,0)))</f>
        <v/>
      </c>
      <c r="U170" s="122" t="str">
        <f>IF(tbl_dmi_isin[[#This Row],[Index]]&gt;$A$2,"",IF(INDEX(Corp_value!$A$1:$EC$2998,MATCH(tbl_dmi_isin[[#This Row],[ISIN]],Corp_value!$B:$B,0),MATCH(U$2,Corp_value!$1:$1,0))="--","",INDEX(Corp_value!$A$1:$EC$2998,MATCH(tbl_dmi_isin[[#This Row],[ISIN]],Corp_value!$B:$B,0),MATCH(U$2,Corp_value!$1:$1,0))))</f>
        <v/>
      </c>
      <c r="V170" s="132" t="str">
        <f>IF(tbl_dmi_isin[[#This Row],[Index]]&gt;$A$2,"",INDEX(美元债一级!$A$2:$BO$32,tbl_dmi_isin[[#This Row],[Index]]+1,MATCH(V$2,美元债一级!$2:$2,0)))</f>
        <v/>
      </c>
      <c r="W170" s="140" t="str">
        <f>IF(tbl_dmi_isin[[#This Row],[Index]]&gt;$A$2,"",INDEX(Corp_value!$A$1:$EC$2998,MATCH(tbl_dmi_isin[[#This Row],[ISIN]],Corp_value!$B:$B,0),MATCH(W$2,Corp_value!$1:$1,0)))</f>
        <v/>
      </c>
      <c r="X170" s="140" t="str">
        <f>IF(tbl_dmi_isin[[#This Row],[Index]]&gt;$A$2,"",INDEX(Corp_value!$A$1:$EC$2998,MATCH(tbl_dmi_isin[[#This Row],[ISIN]],Corp_value!$B:$B,0),MATCH(X$2,Corp_value!$1:$1,0)))</f>
        <v/>
      </c>
      <c r="Y170" s="142" t="str">
        <f>IF(tbl_dmi_isin[[#This Row],[Index]]&gt;$A$2,"",INDEX(Corp_value!$A$1:$EC$2998,MATCH(tbl_dmi_isin[[#This Row],[ISIN]],Corp_value!$B:$B,0),MATCH(Y$2,Corp_value!$1:$1,0)))</f>
        <v/>
      </c>
      <c r="Z170" s="142" t="str">
        <f>IF(tbl_dmi_isin[[#This Row],[Index]]&gt;$A$2,"",INDEX(Corp_value!$A$1:$EC$2998,MATCH(tbl_dmi_isin[[#This Row],[ISIN]],Corp_value!$B:$B,0),MATCH(Z$2,Corp_value!$1:$1,0)))</f>
        <v/>
      </c>
    </row>
    <row r="171" spans="1:26">
      <c r="A171" s="10">
        <v>168</v>
      </c>
      <c r="B171" s="78" t="str">
        <f>IF(tbl_dmi_isin[[#This Row],[Index]]&gt;$A$2,"",TEXT(INDEX(美元债一级!$A$2:$BO$32,tbl_dmi_isin[[#This Row],[Index]]+1,MATCH(B$2,美元债一级!$2:$2,0)),"yyyy/mm/dd"))</f>
        <v/>
      </c>
      <c r="C171" s="10" t="str">
        <f>IF(tbl_dmi_isin[[#This Row],[Index]]&gt;$A$2,"",INDEX(美元债一级!$A$2:$BO$32,tbl_dmi_isin[[#This Row],[Index]]+1,MATCH(C$2,美元债一级!$2:$2,0)))</f>
        <v/>
      </c>
      <c r="D171" s="10" t="str">
        <f>IF(tbl_dmi_isin[[#This Row],[Index]]&gt;$A$2,"",INDEX(美元债一级!$A$2:$BO$32,tbl_dmi_isin[[#This Row],[Index]]+1,MATCH(D$2,美元债一级!$2:$2,0)))</f>
        <v/>
      </c>
      <c r="E171" s="10" t="str">
        <f>TEXT(tbl_dmi_isin[[#This Row],[定价日]],"YYMMDD")&amp;tbl_dmi_isin[[#This Row],[ISIN]]</f>
        <v/>
      </c>
      <c r="F171" s="104"/>
      <c r="G171" s="19" t="str">
        <f>IF(tbl_dmi_isin[[#This Row],[Index]]&gt;$A$2,"",INDEX(Corp_value!$A$1:$EC$2998,MATCH(tbl_dmi_isin[[#This Row],[ISIN]],Corp_value!$B:$B,0),MATCH(G$2,Corp_value!$1:$1,0)))</f>
        <v/>
      </c>
      <c r="H171" s="20" t="str">
        <f>IF(tbl_dmi_isin[[#This Row],[Index]]&gt;$A$2,"",INDEX(Corp_value!$A$1:$EC$2998,MATCH(tbl_dmi_isin[[#This Row],[ISIN]],Corp_value!$B:$B,0),MATCH(H$2,Corp_value!$1:$1,0)))</f>
        <v/>
      </c>
      <c r="I171" s="20" t="str">
        <f>IF(tbl_dmi_isin[[#This Row],[Index]]&gt;$A$2,"",IF(INDEX(Corp_value!$A$1:$EC$2998,MATCH(tbl_dmi_isin[[#This Row],[ISIN]],Corp_value!$B:$B,0),MATCH(I$2,Corp_value!$1:$1,0))="--","",INDEX(Corp_value!$A$1:$EC$2998,MATCH(tbl_dmi_isin[[#This Row],[ISIN]],Corp_value!$B:$B,0),MATCH(I$2,Corp_value!$1:$1,0))))</f>
        <v/>
      </c>
      <c r="J171" s="19" t="str">
        <f>IF(tbl_dmi_isin[[#This Row],[Index]]&gt;$A$2,"",INDEX(Corp_value!$A$1:$EC$2998,MATCH(tbl_dmi_isin[[#This Row],[ISIN]],Corp_value!$B:$B,0),MATCH(J$2,Corp_value!$1:$1,0)))</f>
        <v/>
      </c>
      <c r="K171" s="19" t="str">
        <f>IF(tbl_dmi_isin[[#This Row],[Index]]&gt;$A$2,"",INDEX(Corp_value!$A$1:$EC$2998,MATCH(tbl_dmi_isin[[#This Row],[ISIN]],Corp_value!$B:$B,0),MATCH(K$2,Corp_value!$1:$1,0)))</f>
        <v/>
      </c>
      <c r="L171" s="19" t="str">
        <f>IF(tbl_dmi_isin[[#This Row],[Index]]&gt;$A$2,"",IF(INDEX(Corp_value!$A$1:$EC$2998,MATCH(tbl_dmi_isin[[#This Row],[ISIN]],Corp_value!$B:$B,0),MATCH(L$2,Corp_value!$1:$1,0))="--","",INDEX(Corp_value!$A$1:$EC$2998,MATCH(tbl_dmi_isin[[#This Row],[ISIN]],Corp_value!$B:$B,0),MATCH(L$2,Corp_value!$1:$1,0))))</f>
        <v/>
      </c>
      <c r="M171" s="122" t="str">
        <f>IF(tbl_dmi_isin[[#This Row],[Index]]&gt;$A$2,"",INDEX(Corp_value!$A$1:$EC$2998,MATCH(tbl_dmi_isin[[#This Row],[ISIN]],Corp_value!$B:$B,0),MATCH(M$2,Corp_value!$1:$1,0)))</f>
        <v/>
      </c>
      <c r="N171" s="122" t="str">
        <f>IF(tbl_dmi_isin[[#This Row],[Index]]&gt;$A$2,"",IF(INDEX(Corp_value!$A$1:$EC$2998,MATCH(tbl_dmi_isin[[#This Row],[ISIN]],Corp_value!$B:$B,0),MATCH(N$2,Corp_value!$1:$1,0))="--","",INDEX(Corp_value!$A$1:$EC$2998,MATCH(tbl_dmi_isin[[#This Row],[ISIN]],Corp_value!$B:$B,0),MATCH(N$2,Corp_value!$1:$1,0))))</f>
        <v/>
      </c>
      <c r="O171" s="122" t="str">
        <f>IF(tbl_dmi_isin[[#This Row],[Index]]&gt;$A$2,"",INDEX(Corp_value!$A$1:$EC$2998,MATCH(tbl_dmi_isin[[#This Row],[ISIN]],Corp_value!$B:$B,0),MATCH(O$2,Corp_value!$1:$1,0)))</f>
        <v/>
      </c>
      <c r="P171" s="136" t="str">
        <f>IF(tbl_dmi_isin[[#This Row],[Index]]&gt;$A$2,"",TEXT(INDEX(Corp_value!$A$1:$EC$2998,MATCH(tbl_dmi_isin[[#This Row],[ISIN]],Corp_value!$B:$B,0),MATCH(P$2,Corp_value!$1:$1,0)),"yyyy/mm/dd"))</f>
        <v/>
      </c>
      <c r="Q171" s="136" t="str">
        <f>IF(tbl_dmi_isin[[#This Row],[Index]]&gt;$A$2,"",INDEX(美元债一级!$A$2:$BO$32,tbl_dmi_isin[[#This Row],[Index]]+1,MATCH(Q$2,美元债一级!$2:$2,0)))</f>
        <v/>
      </c>
      <c r="R171" s="136" t="str">
        <f>IF(tbl_dmi_isin[[#This Row],[Index]]&gt;$A$2,"",IF(TEXT(INDEX(Corp_value!$A$1:$EC$2998,MATCH(tbl_dmi_isin[[#This Row],[ISIN]],Corp_value!$B:$B,0),MATCH(R$2,Corp_value!$1:$1,0)),"yyyy/mm/dd")="--","",TEXT(INDEX(Corp_value!$A$1:$EC$2998,MATCH(tbl_dmi_isin[[#This Row],[ISIN]],Corp_value!$B:$B,0),MATCH(R$2,Corp_value!$1:$1,0)),"yyyy/mm/dd")))</f>
        <v/>
      </c>
      <c r="S171" s="122" t="str">
        <f>IF(tbl_dmi_isin[[#This Row],[Index]]&gt;$A$2,"",INDEX(Corp_value!$A$1:$EC$2998,MATCH(tbl_dmi_isin[[#This Row],[ISIN]],Corp_value!$B:$B,0),MATCH(S$2,Corp_value!$1:$1,0)))</f>
        <v/>
      </c>
      <c r="T171" s="122" t="str">
        <f>IF(tbl_dmi_isin[[#This Row],[Index]]&gt;$A$2,"",INDEX(美元债一级!$A$2:$BO$32,tbl_dmi_isin[[#This Row],[Index]]+1,MATCH(T$2,美元债一级!$2:$2,0)))</f>
        <v/>
      </c>
      <c r="U171" s="122" t="str">
        <f>IF(tbl_dmi_isin[[#This Row],[Index]]&gt;$A$2,"",IF(INDEX(Corp_value!$A$1:$EC$2998,MATCH(tbl_dmi_isin[[#This Row],[ISIN]],Corp_value!$B:$B,0),MATCH(U$2,Corp_value!$1:$1,0))="--","",INDEX(Corp_value!$A$1:$EC$2998,MATCH(tbl_dmi_isin[[#This Row],[ISIN]],Corp_value!$B:$B,0),MATCH(U$2,Corp_value!$1:$1,0))))</f>
        <v/>
      </c>
      <c r="V171" s="132" t="str">
        <f>IF(tbl_dmi_isin[[#This Row],[Index]]&gt;$A$2,"",INDEX(美元债一级!$A$2:$BO$32,tbl_dmi_isin[[#This Row],[Index]]+1,MATCH(V$2,美元债一级!$2:$2,0)))</f>
        <v/>
      </c>
      <c r="W171" s="140" t="str">
        <f>IF(tbl_dmi_isin[[#This Row],[Index]]&gt;$A$2,"",INDEX(Corp_value!$A$1:$EC$2998,MATCH(tbl_dmi_isin[[#This Row],[ISIN]],Corp_value!$B:$B,0),MATCH(W$2,Corp_value!$1:$1,0)))</f>
        <v/>
      </c>
      <c r="X171" s="140" t="str">
        <f>IF(tbl_dmi_isin[[#This Row],[Index]]&gt;$A$2,"",INDEX(Corp_value!$A$1:$EC$2998,MATCH(tbl_dmi_isin[[#This Row],[ISIN]],Corp_value!$B:$B,0),MATCH(X$2,Corp_value!$1:$1,0)))</f>
        <v/>
      </c>
      <c r="Y171" s="142" t="str">
        <f>IF(tbl_dmi_isin[[#This Row],[Index]]&gt;$A$2,"",INDEX(Corp_value!$A$1:$EC$2998,MATCH(tbl_dmi_isin[[#This Row],[ISIN]],Corp_value!$B:$B,0),MATCH(Y$2,Corp_value!$1:$1,0)))</f>
        <v/>
      </c>
      <c r="Z171" s="142" t="str">
        <f>IF(tbl_dmi_isin[[#This Row],[Index]]&gt;$A$2,"",INDEX(Corp_value!$A$1:$EC$2998,MATCH(tbl_dmi_isin[[#This Row],[ISIN]],Corp_value!$B:$B,0),MATCH(Z$2,Corp_value!$1:$1,0)))</f>
        <v/>
      </c>
    </row>
    <row r="172" spans="1:26">
      <c r="A172" s="10">
        <v>169</v>
      </c>
      <c r="B172" s="78" t="str">
        <f>IF(tbl_dmi_isin[[#This Row],[Index]]&gt;$A$2,"",TEXT(INDEX(美元债一级!$A$2:$BO$32,tbl_dmi_isin[[#This Row],[Index]]+1,MATCH(B$2,美元债一级!$2:$2,0)),"yyyy/mm/dd"))</f>
        <v/>
      </c>
      <c r="C172" s="10" t="str">
        <f>IF(tbl_dmi_isin[[#This Row],[Index]]&gt;$A$2,"",INDEX(美元债一级!$A$2:$BO$32,tbl_dmi_isin[[#This Row],[Index]]+1,MATCH(C$2,美元债一级!$2:$2,0)))</f>
        <v/>
      </c>
      <c r="D172" s="10" t="str">
        <f>IF(tbl_dmi_isin[[#This Row],[Index]]&gt;$A$2,"",INDEX(美元债一级!$A$2:$BO$32,tbl_dmi_isin[[#This Row],[Index]]+1,MATCH(D$2,美元债一级!$2:$2,0)))</f>
        <v/>
      </c>
      <c r="E172" s="10" t="str">
        <f>TEXT(tbl_dmi_isin[[#This Row],[定价日]],"YYMMDD")&amp;tbl_dmi_isin[[#This Row],[ISIN]]</f>
        <v/>
      </c>
      <c r="F172" s="104"/>
      <c r="G172" s="19" t="str">
        <f>IF(tbl_dmi_isin[[#This Row],[Index]]&gt;$A$2,"",INDEX(Corp_value!$A$1:$EC$2998,MATCH(tbl_dmi_isin[[#This Row],[ISIN]],Corp_value!$B:$B,0),MATCH(G$2,Corp_value!$1:$1,0)))</f>
        <v/>
      </c>
      <c r="H172" s="20" t="str">
        <f>IF(tbl_dmi_isin[[#This Row],[Index]]&gt;$A$2,"",INDEX(Corp_value!$A$1:$EC$2998,MATCH(tbl_dmi_isin[[#This Row],[ISIN]],Corp_value!$B:$B,0),MATCH(H$2,Corp_value!$1:$1,0)))</f>
        <v/>
      </c>
      <c r="I172" s="20" t="str">
        <f>IF(tbl_dmi_isin[[#This Row],[Index]]&gt;$A$2,"",IF(INDEX(Corp_value!$A$1:$EC$2998,MATCH(tbl_dmi_isin[[#This Row],[ISIN]],Corp_value!$B:$B,0),MATCH(I$2,Corp_value!$1:$1,0))="--","",INDEX(Corp_value!$A$1:$EC$2998,MATCH(tbl_dmi_isin[[#This Row],[ISIN]],Corp_value!$B:$B,0),MATCH(I$2,Corp_value!$1:$1,0))))</f>
        <v/>
      </c>
      <c r="J172" s="19" t="str">
        <f>IF(tbl_dmi_isin[[#This Row],[Index]]&gt;$A$2,"",INDEX(Corp_value!$A$1:$EC$2998,MATCH(tbl_dmi_isin[[#This Row],[ISIN]],Corp_value!$B:$B,0),MATCH(J$2,Corp_value!$1:$1,0)))</f>
        <v/>
      </c>
      <c r="K172" s="19" t="str">
        <f>IF(tbl_dmi_isin[[#This Row],[Index]]&gt;$A$2,"",INDEX(Corp_value!$A$1:$EC$2998,MATCH(tbl_dmi_isin[[#This Row],[ISIN]],Corp_value!$B:$B,0),MATCH(K$2,Corp_value!$1:$1,0)))</f>
        <v/>
      </c>
      <c r="L172" s="19" t="str">
        <f>IF(tbl_dmi_isin[[#This Row],[Index]]&gt;$A$2,"",IF(INDEX(Corp_value!$A$1:$EC$2998,MATCH(tbl_dmi_isin[[#This Row],[ISIN]],Corp_value!$B:$B,0),MATCH(L$2,Corp_value!$1:$1,0))="--","",INDEX(Corp_value!$A$1:$EC$2998,MATCH(tbl_dmi_isin[[#This Row],[ISIN]],Corp_value!$B:$B,0),MATCH(L$2,Corp_value!$1:$1,0))))</f>
        <v/>
      </c>
      <c r="M172" s="19" t="str">
        <f>IF(tbl_dmi_isin[[#This Row],[Index]]&gt;$A$2,"",INDEX(Corp_value!$A$1:$EC$2998,MATCH(tbl_dmi_isin[[#This Row],[ISIN]],Corp_value!$B:$B,0),MATCH(M$2,Corp_value!$1:$1,0)))</f>
        <v/>
      </c>
      <c r="N172" s="19" t="str">
        <f>IF(tbl_dmi_isin[[#This Row],[Index]]&gt;$A$2,"",IF(INDEX(Corp_value!$A$1:$EC$2998,MATCH(tbl_dmi_isin[[#This Row],[ISIN]],Corp_value!$B:$B,0),MATCH(N$2,Corp_value!$1:$1,0))="--","",INDEX(Corp_value!$A$1:$EC$2998,MATCH(tbl_dmi_isin[[#This Row],[ISIN]],Corp_value!$B:$B,0),MATCH(N$2,Corp_value!$1:$1,0))))</f>
        <v/>
      </c>
      <c r="O172" s="19" t="str">
        <f>IF(tbl_dmi_isin[[#This Row],[Index]]&gt;$A$2,"",INDEX(Corp_value!$A$1:$EC$2998,MATCH(tbl_dmi_isin[[#This Row],[ISIN]],Corp_value!$B:$B,0),MATCH(O$2,Corp_value!$1:$1,0)))</f>
        <v/>
      </c>
      <c r="P172" s="135" t="str">
        <f>IF(tbl_dmi_isin[[#This Row],[Index]]&gt;$A$2,"",TEXT(INDEX(Corp_value!$A$1:$EC$2998,MATCH(tbl_dmi_isin[[#This Row],[ISIN]],Corp_value!$B:$B,0),MATCH(P$2,Corp_value!$1:$1,0)),"yyyy/mm/dd"))</f>
        <v/>
      </c>
      <c r="Q172" s="135" t="str">
        <f>IF(tbl_dmi_isin[[#This Row],[Index]]&gt;$A$2,"",INDEX(美元债一级!$A$2:$BO$32,tbl_dmi_isin[[#This Row],[Index]]+1,MATCH(Q$2,美元债一级!$2:$2,0)))</f>
        <v/>
      </c>
      <c r="R172" s="135" t="str">
        <f>IF(tbl_dmi_isin[[#This Row],[Index]]&gt;$A$2,"",IF(TEXT(INDEX(Corp_value!$A$1:$EC$2998,MATCH(tbl_dmi_isin[[#This Row],[ISIN]],Corp_value!$B:$B,0),MATCH(R$2,Corp_value!$1:$1,0)),"yyyy/mm/dd")="--","",TEXT(INDEX(Corp_value!$A$1:$EC$2998,MATCH(tbl_dmi_isin[[#This Row],[ISIN]],Corp_value!$B:$B,0),MATCH(R$2,Corp_value!$1:$1,0)),"yyyy/mm/dd")))</f>
        <v/>
      </c>
      <c r="S172" s="19" t="str">
        <f>IF(tbl_dmi_isin[[#This Row],[Index]]&gt;$A$2,"",INDEX(Corp_value!$A$1:$EC$2998,MATCH(tbl_dmi_isin[[#This Row],[ISIN]],Corp_value!$B:$B,0),MATCH(S$2,Corp_value!$1:$1,0)))</f>
        <v/>
      </c>
      <c r="T172" s="19" t="str">
        <f>IF(tbl_dmi_isin[[#This Row],[Index]]&gt;$A$2,"",INDEX(美元债一级!$A$2:$BO$32,tbl_dmi_isin[[#This Row],[Index]]+1,MATCH(T$2,美元债一级!$2:$2,0)))</f>
        <v/>
      </c>
      <c r="U172" s="19" t="str">
        <f>IF(tbl_dmi_isin[[#This Row],[Index]]&gt;$A$2,"",IF(INDEX(Corp_value!$A$1:$EC$2998,MATCH(tbl_dmi_isin[[#This Row],[ISIN]],Corp_value!$B:$B,0),MATCH(U$2,Corp_value!$1:$1,0))="--","",INDEX(Corp_value!$A$1:$EC$2998,MATCH(tbl_dmi_isin[[#This Row],[ISIN]],Corp_value!$B:$B,0),MATCH(U$2,Corp_value!$1:$1,0))))</f>
        <v/>
      </c>
      <c r="V172" s="133" t="str">
        <f>IF(tbl_dmi_isin[[#This Row],[Index]]&gt;$A$2,"",INDEX(美元债一级!$A$2:$BO$32,tbl_dmi_isin[[#This Row],[Index]]+1,MATCH(V$2,美元债一级!$2:$2,0)))</f>
        <v/>
      </c>
      <c r="W172" s="139" t="str">
        <f>IF(tbl_dmi_isin[[#This Row],[Index]]&gt;$A$2,"",INDEX(Corp_value!$A$1:$EC$2998,MATCH(tbl_dmi_isin[[#This Row],[ISIN]],Corp_value!$B:$B,0),MATCH(W$2,Corp_value!$1:$1,0)))</f>
        <v/>
      </c>
      <c r="X172" s="139" t="str">
        <f>IF(tbl_dmi_isin[[#This Row],[Index]]&gt;$A$2,"",INDEX(Corp_value!$A$1:$EC$2998,MATCH(tbl_dmi_isin[[#This Row],[ISIN]],Corp_value!$B:$B,0),MATCH(X$2,Corp_value!$1:$1,0)))</f>
        <v/>
      </c>
      <c r="Y172" s="142" t="str">
        <f>IF(tbl_dmi_isin[[#This Row],[Index]]&gt;$A$2,"",INDEX(Corp_value!$A$1:$EC$2998,MATCH(tbl_dmi_isin[[#This Row],[ISIN]],Corp_value!$B:$B,0),MATCH(Y$2,Corp_value!$1:$1,0)))</f>
        <v/>
      </c>
      <c r="Z172" s="142" t="str">
        <f>IF(tbl_dmi_isin[[#This Row],[Index]]&gt;$A$2,"",INDEX(Corp_value!$A$1:$EC$2998,MATCH(tbl_dmi_isin[[#This Row],[ISIN]],Corp_value!$B:$B,0),MATCH(Z$2,Corp_value!$1:$1,0)))</f>
        <v/>
      </c>
    </row>
    <row r="173" spans="1:26">
      <c r="A173" s="10">
        <v>170</v>
      </c>
      <c r="B173" s="78" t="str">
        <f>IF(tbl_dmi_isin[[#This Row],[Index]]&gt;$A$2,"",TEXT(INDEX(美元债一级!$A$2:$BO$32,tbl_dmi_isin[[#This Row],[Index]]+1,MATCH(B$2,美元债一级!$2:$2,0)),"yyyy/mm/dd"))</f>
        <v/>
      </c>
      <c r="C173" s="10" t="str">
        <f>IF(tbl_dmi_isin[[#This Row],[Index]]&gt;$A$2,"",INDEX(美元债一级!$A$2:$BO$32,tbl_dmi_isin[[#This Row],[Index]]+1,MATCH(C$2,美元债一级!$2:$2,0)))</f>
        <v/>
      </c>
      <c r="D173" s="10" t="str">
        <f>IF(tbl_dmi_isin[[#This Row],[Index]]&gt;$A$2,"",INDEX(美元债一级!$A$2:$BO$32,tbl_dmi_isin[[#This Row],[Index]]+1,MATCH(D$2,美元债一级!$2:$2,0)))</f>
        <v/>
      </c>
      <c r="E173" s="10" t="str">
        <f>TEXT(tbl_dmi_isin[[#This Row],[定价日]],"YYMMDD")&amp;tbl_dmi_isin[[#This Row],[ISIN]]</f>
        <v/>
      </c>
      <c r="F173" s="106"/>
      <c r="G173" s="19" t="str">
        <f>IF(tbl_dmi_isin[[#This Row],[Index]]&gt;$A$2,"",INDEX(Corp_value!$A$1:$EC$2998,MATCH(tbl_dmi_isin[[#This Row],[ISIN]],Corp_value!$B:$B,0),MATCH(G$2,Corp_value!$1:$1,0)))</f>
        <v/>
      </c>
      <c r="H173" s="20" t="str">
        <f>IF(tbl_dmi_isin[[#This Row],[Index]]&gt;$A$2,"",INDEX(Corp_value!$A$1:$EC$2998,MATCH(tbl_dmi_isin[[#This Row],[ISIN]],Corp_value!$B:$B,0),MATCH(H$2,Corp_value!$1:$1,0)))</f>
        <v/>
      </c>
      <c r="I173" s="20" t="str">
        <f>IF(tbl_dmi_isin[[#This Row],[Index]]&gt;$A$2,"",IF(INDEX(Corp_value!$A$1:$EC$2998,MATCH(tbl_dmi_isin[[#This Row],[ISIN]],Corp_value!$B:$B,0),MATCH(I$2,Corp_value!$1:$1,0))="--","",INDEX(Corp_value!$A$1:$EC$2998,MATCH(tbl_dmi_isin[[#This Row],[ISIN]],Corp_value!$B:$B,0),MATCH(I$2,Corp_value!$1:$1,0))))</f>
        <v/>
      </c>
      <c r="J173" s="19" t="str">
        <f>IF(tbl_dmi_isin[[#This Row],[Index]]&gt;$A$2,"",INDEX(Corp_value!$A$1:$EC$2998,MATCH(tbl_dmi_isin[[#This Row],[ISIN]],Corp_value!$B:$B,0),MATCH(J$2,Corp_value!$1:$1,0)))</f>
        <v/>
      </c>
      <c r="K173" s="19" t="str">
        <f>IF(tbl_dmi_isin[[#This Row],[Index]]&gt;$A$2,"",INDEX(Corp_value!$A$1:$EC$2998,MATCH(tbl_dmi_isin[[#This Row],[ISIN]],Corp_value!$B:$B,0),MATCH(K$2,Corp_value!$1:$1,0)))</f>
        <v/>
      </c>
      <c r="L173" s="19" t="str">
        <f>IF(tbl_dmi_isin[[#This Row],[Index]]&gt;$A$2,"",IF(INDEX(Corp_value!$A$1:$EC$2998,MATCH(tbl_dmi_isin[[#This Row],[ISIN]],Corp_value!$B:$B,0),MATCH(L$2,Corp_value!$1:$1,0))="--","",INDEX(Corp_value!$A$1:$EC$2998,MATCH(tbl_dmi_isin[[#This Row],[ISIN]],Corp_value!$B:$B,0),MATCH(L$2,Corp_value!$1:$1,0))))</f>
        <v/>
      </c>
      <c r="M173" s="122" t="str">
        <f>IF(tbl_dmi_isin[[#This Row],[Index]]&gt;$A$2,"",INDEX(Corp_value!$A$1:$EC$2998,MATCH(tbl_dmi_isin[[#This Row],[ISIN]],Corp_value!$B:$B,0),MATCH(M$2,Corp_value!$1:$1,0)))</f>
        <v/>
      </c>
      <c r="N173" s="122" t="str">
        <f>IF(tbl_dmi_isin[[#This Row],[Index]]&gt;$A$2,"",IF(INDEX(Corp_value!$A$1:$EC$2998,MATCH(tbl_dmi_isin[[#This Row],[ISIN]],Corp_value!$B:$B,0),MATCH(N$2,Corp_value!$1:$1,0))="--","",INDEX(Corp_value!$A$1:$EC$2998,MATCH(tbl_dmi_isin[[#This Row],[ISIN]],Corp_value!$B:$B,0),MATCH(N$2,Corp_value!$1:$1,0))))</f>
        <v/>
      </c>
      <c r="O173" s="122" t="str">
        <f>IF(tbl_dmi_isin[[#This Row],[Index]]&gt;$A$2,"",INDEX(Corp_value!$A$1:$EC$2998,MATCH(tbl_dmi_isin[[#This Row],[ISIN]],Corp_value!$B:$B,0),MATCH(O$2,Corp_value!$1:$1,0)))</f>
        <v/>
      </c>
      <c r="P173" s="136" t="str">
        <f>IF(tbl_dmi_isin[[#This Row],[Index]]&gt;$A$2,"",TEXT(INDEX(Corp_value!$A$1:$EC$2998,MATCH(tbl_dmi_isin[[#This Row],[ISIN]],Corp_value!$B:$B,0),MATCH(P$2,Corp_value!$1:$1,0)),"yyyy/mm/dd"))</f>
        <v/>
      </c>
      <c r="Q173" s="136" t="str">
        <f>IF(tbl_dmi_isin[[#This Row],[Index]]&gt;$A$2,"",INDEX(美元债一级!$A$2:$BO$32,tbl_dmi_isin[[#This Row],[Index]]+1,MATCH(Q$2,美元债一级!$2:$2,0)))</f>
        <v/>
      </c>
      <c r="R173" s="136" t="str">
        <f>IF(tbl_dmi_isin[[#This Row],[Index]]&gt;$A$2,"",IF(TEXT(INDEX(Corp_value!$A$1:$EC$2998,MATCH(tbl_dmi_isin[[#This Row],[ISIN]],Corp_value!$B:$B,0),MATCH(R$2,Corp_value!$1:$1,0)),"yyyy/mm/dd")="--","",TEXT(INDEX(Corp_value!$A$1:$EC$2998,MATCH(tbl_dmi_isin[[#This Row],[ISIN]],Corp_value!$B:$B,0),MATCH(R$2,Corp_value!$1:$1,0)),"yyyy/mm/dd")))</f>
        <v/>
      </c>
      <c r="S173" s="122" t="str">
        <f>IF(tbl_dmi_isin[[#This Row],[Index]]&gt;$A$2,"",INDEX(Corp_value!$A$1:$EC$2998,MATCH(tbl_dmi_isin[[#This Row],[ISIN]],Corp_value!$B:$B,0),MATCH(S$2,Corp_value!$1:$1,0)))</f>
        <v/>
      </c>
      <c r="T173" s="122" t="str">
        <f>IF(tbl_dmi_isin[[#This Row],[Index]]&gt;$A$2,"",INDEX(美元债一级!$A$2:$BO$32,tbl_dmi_isin[[#This Row],[Index]]+1,MATCH(T$2,美元债一级!$2:$2,0)))</f>
        <v/>
      </c>
      <c r="U173" s="122" t="str">
        <f>IF(tbl_dmi_isin[[#This Row],[Index]]&gt;$A$2,"",IF(INDEX(Corp_value!$A$1:$EC$2998,MATCH(tbl_dmi_isin[[#This Row],[ISIN]],Corp_value!$B:$B,0),MATCH(U$2,Corp_value!$1:$1,0))="--","",INDEX(Corp_value!$A$1:$EC$2998,MATCH(tbl_dmi_isin[[#This Row],[ISIN]],Corp_value!$B:$B,0),MATCH(U$2,Corp_value!$1:$1,0))))</f>
        <v/>
      </c>
      <c r="V173" s="134" t="str">
        <f>IF(tbl_dmi_isin[[#This Row],[Index]]&gt;$A$2,"",INDEX(美元债一级!$A$2:$BO$32,tbl_dmi_isin[[#This Row],[Index]]+1,MATCH(V$2,美元债一级!$2:$2,0)))</f>
        <v/>
      </c>
      <c r="W173" s="139" t="str">
        <f>IF(tbl_dmi_isin[[#This Row],[Index]]&gt;$A$2,"",INDEX(Corp_value!$A$1:$EC$2998,MATCH(tbl_dmi_isin[[#This Row],[ISIN]],Corp_value!$B:$B,0),MATCH(W$2,Corp_value!$1:$1,0)))</f>
        <v/>
      </c>
      <c r="X173" s="139" t="str">
        <f>IF(tbl_dmi_isin[[#This Row],[Index]]&gt;$A$2,"",INDEX(Corp_value!$A$1:$EC$2998,MATCH(tbl_dmi_isin[[#This Row],[ISIN]],Corp_value!$B:$B,0),MATCH(X$2,Corp_value!$1:$1,0)))</f>
        <v/>
      </c>
      <c r="Y173" s="142" t="str">
        <f>IF(tbl_dmi_isin[[#This Row],[Index]]&gt;$A$2,"",INDEX(Corp_value!$A$1:$EC$2998,MATCH(tbl_dmi_isin[[#This Row],[ISIN]],Corp_value!$B:$B,0),MATCH(Y$2,Corp_value!$1:$1,0)))</f>
        <v/>
      </c>
      <c r="Z173" s="142" t="str">
        <f>IF(tbl_dmi_isin[[#This Row],[Index]]&gt;$A$2,"",INDEX(Corp_value!$A$1:$EC$2998,MATCH(tbl_dmi_isin[[#This Row],[ISIN]],Corp_value!$B:$B,0),MATCH(Z$2,Corp_value!$1:$1,0)))</f>
        <v/>
      </c>
    </row>
    <row r="174" spans="1:26">
      <c r="A174" s="10">
        <v>171</v>
      </c>
      <c r="B174" s="78" t="str">
        <f>IF(tbl_dmi_isin[[#This Row],[Index]]&gt;$A$2,"",TEXT(INDEX(美元债一级!$A$2:$BO$32,tbl_dmi_isin[[#This Row],[Index]]+1,MATCH(B$2,美元债一级!$2:$2,0)),"yyyy/mm/dd"))</f>
        <v/>
      </c>
      <c r="C174" s="10" t="str">
        <f>IF(tbl_dmi_isin[[#This Row],[Index]]&gt;$A$2,"",INDEX(美元债一级!$A$2:$BO$32,tbl_dmi_isin[[#This Row],[Index]]+1,MATCH(C$2,美元债一级!$2:$2,0)))</f>
        <v/>
      </c>
      <c r="D174" s="10" t="str">
        <f>IF(tbl_dmi_isin[[#This Row],[Index]]&gt;$A$2,"",INDEX(美元债一级!$A$2:$BO$32,tbl_dmi_isin[[#This Row],[Index]]+1,MATCH(D$2,美元债一级!$2:$2,0)))</f>
        <v/>
      </c>
      <c r="E174" s="10" t="str">
        <f>TEXT(tbl_dmi_isin[[#This Row],[定价日]],"YYMMDD")&amp;tbl_dmi_isin[[#This Row],[ISIN]]</f>
        <v/>
      </c>
      <c r="F174" s="106"/>
      <c r="G174" s="19" t="str">
        <f>IF(tbl_dmi_isin[[#This Row],[Index]]&gt;$A$2,"",INDEX(Corp_value!$A$1:$EC$2998,MATCH(tbl_dmi_isin[[#This Row],[ISIN]],Corp_value!$B:$B,0),MATCH(G$2,Corp_value!$1:$1,0)))</f>
        <v/>
      </c>
      <c r="H174" s="20" t="str">
        <f>IF(tbl_dmi_isin[[#This Row],[Index]]&gt;$A$2,"",INDEX(Corp_value!$A$1:$EC$2998,MATCH(tbl_dmi_isin[[#This Row],[ISIN]],Corp_value!$B:$B,0),MATCH(H$2,Corp_value!$1:$1,0)))</f>
        <v/>
      </c>
      <c r="I174" s="20" t="str">
        <f>IF(tbl_dmi_isin[[#This Row],[Index]]&gt;$A$2,"",IF(INDEX(Corp_value!$A$1:$EC$2998,MATCH(tbl_dmi_isin[[#This Row],[ISIN]],Corp_value!$B:$B,0),MATCH(I$2,Corp_value!$1:$1,0))="--","",INDEX(Corp_value!$A$1:$EC$2998,MATCH(tbl_dmi_isin[[#This Row],[ISIN]],Corp_value!$B:$B,0),MATCH(I$2,Corp_value!$1:$1,0))))</f>
        <v/>
      </c>
      <c r="J174" s="19" t="str">
        <f>IF(tbl_dmi_isin[[#This Row],[Index]]&gt;$A$2,"",INDEX(Corp_value!$A$1:$EC$2998,MATCH(tbl_dmi_isin[[#This Row],[ISIN]],Corp_value!$B:$B,0),MATCH(J$2,Corp_value!$1:$1,0)))</f>
        <v/>
      </c>
      <c r="K174" s="19" t="str">
        <f>IF(tbl_dmi_isin[[#This Row],[Index]]&gt;$A$2,"",INDEX(Corp_value!$A$1:$EC$2998,MATCH(tbl_dmi_isin[[#This Row],[ISIN]],Corp_value!$B:$B,0),MATCH(K$2,Corp_value!$1:$1,0)))</f>
        <v/>
      </c>
      <c r="L174" s="19" t="str">
        <f>IF(tbl_dmi_isin[[#This Row],[Index]]&gt;$A$2,"",IF(INDEX(Corp_value!$A$1:$EC$2998,MATCH(tbl_dmi_isin[[#This Row],[ISIN]],Corp_value!$B:$B,0),MATCH(L$2,Corp_value!$1:$1,0))="--","",INDEX(Corp_value!$A$1:$EC$2998,MATCH(tbl_dmi_isin[[#This Row],[ISIN]],Corp_value!$B:$B,0),MATCH(L$2,Corp_value!$1:$1,0))))</f>
        <v/>
      </c>
      <c r="M174" s="122" t="str">
        <f>IF(tbl_dmi_isin[[#This Row],[Index]]&gt;$A$2,"",INDEX(Corp_value!$A$1:$EC$2998,MATCH(tbl_dmi_isin[[#This Row],[ISIN]],Corp_value!$B:$B,0),MATCH(M$2,Corp_value!$1:$1,0)))</f>
        <v/>
      </c>
      <c r="N174" s="122" t="str">
        <f>IF(tbl_dmi_isin[[#This Row],[Index]]&gt;$A$2,"",IF(INDEX(Corp_value!$A$1:$EC$2998,MATCH(tbl_dmi_isin[[#This Row],[ISIN]],Corp_value!$B:$B,0),MATCH(N$2,Corp_value!$1:$1,0))="--","",INDEX(Corp_value!$A$1:$EC$2998,MATCH(tbl_dmi_isin[[#This Row],[ISIN]],Corp_value!$B:$B,0),MATCH(N$2,Corp_value!$1:$1,0))))</f>
        <v/>
      </c>
      <c r="O174" s="122" t="str">
        <f>IF(tbl_dmi_isin[[#This Row],[Index]]&gt;$A$2,"",INDEX(Corp_value!$A$1:$EC$2998,MATCH(tbl_dmi_isin[[#This Row],[ISIN]],Corp_value!$B:$B,0),MATCH(O$2,Corp_value!$1:$1,0)))</f>
        <v/>
      </c>
      <c r="P174" s="136" t="str">
        <f>IF(tbl_dmi_isin[[#This Row],[Index]]&gt;$A$2,"",TEXT(INDEX(Corp_value!$A$1:$EC$2998,MATCH(tbl_dmi_isin[[#This Row],[ISIN]],Corp_value!$B:$B,0),MATCH(P$2,Corp_value!$1:$1,0)),"yyyy/mm/dd"))</f>
        <v/>
      </c>
      <c r="Q174" s="136" t="str">
        <f>IF(tbl_dmi_isin[[#This Row],[Index]]&gt;$A$2,"",INDEX(美元债一级!$A$2:$BO$32,tbl_dmi_isin[[#This Row],[Index]]+1,MATCH(Q$2,美元债一级!$2:$2,0)))</f>
        <v/>
      </c>
      <c r="R174" s="136" t="str">
        <f>IF(tbl_dmi_isin[[#This Row],[Index]]&gt;$A$2,"",IF(TEXT(INDEX(Corp_value!$A$1:$EC$2998,MATCH(tbl_dmi_isin[[#This Row],[ISIN]],Corp_value!$B:$B,0),MATCH(R$2,Corp_value!$1:$1,0)),"yyyy/mm/dd")="--","",TEXT(INDEX(Corp_value!$A$1:$EC$2998,MATCH(tbl_dmi_isin[[#This Row],[ISIN]],Corp_value!$B:$B,0),MATCH(R$2,Corp_value!$1:$1,0)),"yyyy/mm/dd")))</f>
        <v/>
      </c>
      <c r="S174" s="122" t="str">
        <f>IF(tbl_dmi_isin[[#This Row],[Index]]&gt;$A$2,"",INDEX(Corp_value!$A$1:$EC$2998,MATCH(tbl_dmi_isin[[#This Row],[ISIN]],Corp_value!$B:$B,0),MATCH(S$2,Corp_value!$1:$1,0)))</f>
        <v/>
      </c>
      <c r="T174" s="122" t="str">
        <f>IF(tbl_dmi_isin[[#This Row],[Index]]&gt;$A$2,"",INDEX(美元债一级!$A$2:$BO$32,tbl_dmi_isin[[#This Row],[Index]]+1,MATCH(T$2,美元债一级!$2:$2,0)))</f>
        <v/>
      </c>
      <c r="U174" s="122" t="str">
        <f>IF(tbl_dmi_isin[[#This Row],[Index]]&gt;$A$2,"",IF(INDEX(Corp_value!$A$1:$EC$2998,MATCH(tbl_dmi_isin[[#This Row],[ISIN]],Corp_value!$B:$B,0),MATCH(U$2,Corp_value!$1:$1,0))="--","",INDEX(Corp_value!$A$1:$EC$2998,MATCH(tbl_dmi_isin[[#This Row],[ISIN]],Corp_value!$B:$B,0),MATCH(U$2,Corp_value!$1:$1,0))))</f>
        <v/>
      </c>
      <c r="V174" s="134" t="str">
        <f>IF(tbl_dmi_isin[[#This Row],[Index]]&gt;$A$2,"",INDEX(美元债一级!$A$2:$BO$32,tbl_dmi_isin[[#This Row],[Index]]+1,MATCH(V$2,美元债一级!$2:$2,0)))</f>
        <v/>
      </c>
      <c r="W174" s="139" t="str">
        <f>IF(tbl_dmi_isin[[#This Row],[Index]]&gt;$A$2,"",INDEX(Corp_value!$A$1:$EC$2998,MATCH(tbl_dmi_isin[[#This Row],[ISIN]],Corp_value!$B:$B,0),MATCH(W$2,Corp_value!$1:$1,0)))</f>
        <v/>
      </c>
      <c r="X174" s="139" t="str">
        <f>IF(tbl_dmi_isin[[#This Row],[Index]]&gt;$A$2,"",INDEX(Corp_value!$A$1:$EC$2998,MATCH(tbl_dmi_isin[[#This Row],[ISIN]],Corp_value!$B:$B,0),MATCH(X$2,Corp_value!$1:$1,0)))</f>
        <v/>
      </c>
      <c r="Y174" s="142" t="str">
        <f>IF(tbl_dmi_isin[[#This Row],[Index]]&gt;$A$2,"",INDEX(Corp_value!$A$1:$EC$2998,MATCH(tbl_dmi_isin[[#This Row],[ISIN]],Corp_value!$B:$B,0),MATCH(Y$2,Corp_value!$1:$1,0)))</f>
        <v/>
      </c>
      <c r="Z174" s="142" t="str">
        <f>IF(tbl_dmi_isin[[#This Row],[Index]]&gt;$A$2,"",INDEX(Corp_value!$A$1:$EC$2998,MATCH(tbl_dmi_isin[[#This Row],[ISIN]],Corp_value!$B:$B,0),MATCH(Z$2,Corp_value!$1:$1,0)))</f>
        <v/>
      </c>
    </row>
    <row r="175" spans="1:26">
      <c r="A175" s="10">
        <v>172</v>
      </c>
      <c r="B175" s="78" t="str">
        <f>IF(tbl_dmi_isin[[#This Row],[Index]]&gt;$A$2,"",TEXT(INDEX(美元债一级!$A$2:$BO$32,tbl_dmi_isin[[#This Row],[Index]]+1,MATCH(B$2,美元债一级!$2:$2,0)),"yyyy/mm/dd"))</f>
        <v/>
      </c>
      <c r="C175" s="10" t="str">
        <f>IF(tbl_dmi_isin[[#This Row],[Index]]&gt;$A$2,"",INDEX(美元债一级!$A$2:$BO$32,tbl_dmi_isin[[#This Row],[Index]]+1,MATCH(C$2,美元债一级!$2:$2,0)))</f>
        <v/>
      </c>
      <c r="D175" s="10" t="str">
        <f>IF(tbl_dmi_isin[[#This Row],[Index]]&gt;$A$2,"",INDEX(美元债一级!$A$2:$BO$32,tbl_dmi_isin[[#This Row],[Index]]+1,MATCH(D$2,美元债一级!$2:$2,0)))</f>
        <v/>
      </c>
      <c r="E175" s="10" t="str">
        <f>TEXT(tbl_dmi_isin[[#This Row],[定价日]],"YYMMDD")&amp;tbl_dmi_isin[[#This Row],[ISIN]]</f>
        <v/>
      </c>
      <c r="F175" s="106"/>
      <c r="G175" s="19" t="str">
        <f>IF(tbl_dmi_isin[[#This Row],[Index]]&gt;$A$2,"",INDEX(Corp_value!$A$1:$EC$2998,MATCH(tbl_dmi_isin[[#This Row],[ISIN]],Corp_value!$B:$B,0),MATCH(G$2,Corp_value!$1:$1,0)))</f>
        <v/>
      </c>
      <c r="H175" s="20" t="str">
        <f>IF(tbl_dmi_isin[[#This Row],[Index]]&gt;$A$2,"",INDEX(Corp_value!$A$1:$EC$2998,MATCH(tbl_dmi_isin[[#This Row],[ISIN]],Corp_value!$B:$B,0),MATCH(H$2,Corp_value!$1:$1,0)))</f>
        <v/>
      </c>
      <c r="I175" s="20" t="str">
        <f>IF(tbl_dmi_isin[[#This Row],[Index]]&gt;$A$2,"",IF(INDEX(Corp_value!$A$1:$EC$2998,MATCH(tbl_dmi_isin[[#This Row],[ISIN]],Corp_value!$B:$B,0),MATCH(I$2,Corp_value!$1:$1,0))="--","",INDEX(Corp_value!$A$1:$EC$2998,MATCH(tbl_dmi_isin[[#This Row],[ISIN]],Corp_value!$B:$B,0),MATCH(I$2,Corp_value!$1:$1,0))))</f>
        <v/>
      </c>
      <c r="J175" s="19" t="str">
        <f>IF(tbl_dmi_isin[[#This Row],[Index]]&gt;$A$2,"",INDEX(Corp_value!$A$1:$EC$2998,MATCH(tbl_dmi_isin[[#This Row],[ISIN]],Corp_value!$B:$B,0),MATCH(J$2,Corp_value!$1:$1,0)))</f>
        <v/>
      </c>
      <c r="K175" s="19" t="str">
        <f>IF(tbl_dmi_isin[[#This Row],[Index]]&gt;$A$2,"",INDEX(Corp_value!$A$1:$EC$2998,MATCH(tbl_dmi_isin[[#This Row],[ISIN]],Corp_value!$B:$B,0),MATCH(K$2,Corp_value!$1:$1,0)))</f>
        <v/>
      </c>
      <c r="L175" s="19" t="str">
        <f>IF(tbl_dmi_isin[[#This Row],[Index]]&gt;$A$2,"",IF(INDEX(Corp_value!$A$1:$EC$2998,MATCH(tbl_dmi_isin[[#This Row],[ISIN]],Corp_value!$B:$B,0),MATCH(L$2,Corp_value!$1:$1,0))="--","",INDEX(Corp_value!$A$1:$EC$2998,MATCH(tbl_dmi_isin[[#This Row],[ISIN]],Corp_value!$B:$B,0),MATCH(L$2,Corp_value!$1:$1,0))))</f>
        <v/>
      </c>
      <c r="M175" s="122" t="str">
        <f>IF(tbl_dmi_isin[[#This Row],[Index]]&gt;$A$2,"",INDEX(Corp_value!$A$1:$EC$2998,MATCH(tbl_dmi_isin[[#This Row],[ISIN]],Corp_value!$B:$B,0),MATCH(M$2,Corp_value!$1:$1,0)))</f>
        <v/>
      </c>
      <c r="N175" s="122" t="str">
        <f>IF(tbl_dmi_isin[[#This Row],[Index]]&gt;$A$2,"",IF(INDEX(Corp_value!$A$1:$EC$2998,MATCH(tbl_dmi_isin[[#This Row],[ISIN]],Corp_value!$B:$B,0),MATCH(N$2,Corp_value!$1:$1,0))="--","",INDEX(Corp_value!$A$1:$EC$2998,MATCH(tbl_dmi_isin[[#This Row],[ISIN]],Corp_value!$B:$B,0),MATCH(N$2,Corp_value!$1:$1,0))))</f>
        <v/>
      </c>
      <c r="O175" s="122" t="str">
        <f>IF(tbl_dmi_isin[[#This Row],[Index]]&gt;$A$2,"",INDEX(Corp_value!$A$1:$EC$2998,MATCH(tbl_dmi_isin[[#This Row],[ISIN]],Corp_value!$B:$B,0),MATCH(O$2,Corp_value!$1:$1,0)))</f>
        <v/>
      </c>
      <c r="P175" s="136" t="str">
        <f>IF(tbl_dmi_isin[[#This Row],[Index]]&gt;$A$2,"",TEXT(INDEX(Corp_value!$A$1:$EC$2998,MATCH(tbl_dmi_isin[[#This Row],[ISIN]],Corp_value!$B:$B,0),MATCH(P$2,Corp_value!$1:$1,0)),"yyyy/mm/dd"))</f>
        <v/>
      </c>
      <c r="Q175" s="136" t="str">
        <f>IF(tbl_dmi_isin[[#This Row],[Index]]&gt;$A$2,"",INDEX(美元债一级!$A$2:$BO$32,tbl_dmi_isin[[#This Row],[Index]]+1,MATCH(Q$2,美元债一级!$2:$2,0)))</f>
        <v/>
      </c>
      <c r="R175" s="136" t="str">
        <f>IF(tbl_dmi_isin[[#This Row],[Index]]&gt;$A$2,"",IF(TEXT(INDEX(Corp_value!$A$1:$EC$2998,MATCH(tbl_dmi_isin[[#This Row],[ISIN]],Corp_value!$B:$B,0),MATCH(R$2,Corp_value!$1:$1,0)),"yyyy/mm/dd")="--","",TEXT(INDEX(Corp_value!$A$1:$EC$2998,MATCH(tbl_dmi_isin[[#This Row],[ISIN]],Corp_value!$B:$B,0),MATCH(R$2,Corp_value!$1:$1,0)),"yyyy/mm/dd")))</f>
        <v/>
      </c>
      <c r="S175" s="122" t="str">
        <f>IF(tbl_dmi_isin[[#This Row],[Index]]&gt;$A$2,"",INDEX(Corp_value!$A$1:$EC$2998,MATCH(tbl_dmi_isin[[#This Row],[ISIN]],Corp_value!$B:$B,0),MATCH(S$2,Corp_value!$1:$1,0)))</f>
        <v/>
      </c>
      <c r="T175" s="122" t="str">
        <f>IF(tbl_dmi_isin[[#This Row],[Index]]&gt;$A$2,"",INDEX(美元债一级!$A$2:$BO$32,tbl_dmi_isin[[#This Row],[Index]]+1,MATCH(T$2,美元债一级!$2:$2,0)))</f>
        <v/>
      </c>
      <c r="U175" s="122" t="str">
        <f>IF(tbl_dmi_isin[[#This Row],[Index]]&gt;$A$2,"",IF(INDEX(Corp_value!$A$1:$EC$2998,MATCH(tbl_dmi_isin[[#This Row],[ISIN]],Corp_value!$B:$B,0),MATCH(U$2,Corp_value!$1:$1,0))="--","",INDEX(Corp_value!$A$1:$EC$2998,MATCH(tbl_dmi_isin[[#This Row],[ISIN]],Corp_value!$B:$B,0),MATCH(U$2,Corp_value!$1:$1,0))))</f>
        <v/>
      </c>
      <c r="V175" s="134" t="str">
        <f>IF(tbl_dmi_isin[[#This Row],[Index]]&gt;$A$2,"",INDEX(美元债一级!$A$2:$BO$32,tbl_dmi_isin[[#This Row],[Index]]+1,MATCH(V$2,美元债一级!$2:$2,0)))</f>
        <v/>
      </c>
      <c r="W175" s="139" t="str">
        <f>IF(tbl_dmi_isin[[#This Row],[Index]]&gt;$A$2,"",INDEX(Corp_value!$A$1:$EC$2998,MATCH(tbl_dmi_isin[[#This Row],[ISIN]],Corp_value!$B:$B,0),MATCH(W$2,Corp_value!$1:$1,0)))</f>
        <v/>
      </c>
      <c r="X175" s="139" t="str">
        <f>IF(tbl_dmi_isin[[#This Row],[Index]]&gt;$A$2,"",INDEX(Corp_value!$A$1:$EC$2998,MATCH(tbl_dmi_isin[[#This Row],[ISIN]],Corp_value!$B:$B,0),MATCH(X$2,Corp_value!$1:$1,0)))</f>
        <v/>
      </c>
      <c r="Y175" s="142" t="str">
        <f>IF(tbl_dmi_isin[[#This Row],[Index]]&gt;$A$2,"",INDEX(Corp_value!$A$1:$EC$2998,MATCH(tbl_dmi_isin[[#This Row],[ISIN]],Corp_value!$B:$B,0),MATCH(Y$2,Corp_value!$1:$1,0)))</f>
        <v/>
      </c>
      <c r="Z175" s="142" t="str">
        <f>IF(tbl_dmi_isin[[#This Row],[Index]]&gt;$A$2,"",INDEX(Corp_value!$A$1:$EC$2998,MATCH(tbl_dmi_isin[[#This Row],[ISIN]],Corp_value!$B:$B,0),MATCH(Z$2,Corp_value!$1:$1,0)))</f>
        <v/>
      </c>
    </row>
    <row r="176" spans="1:26">
      <c r="A176" s="10">
        <v>173</v>
      </c>
      <c r="B176" s="78" t="str">
        <f>IF(tbl_dmi_isin[[#This Row],[Index]]&gt;$A$2,"",TEXT(INDEX(美元债一级!$A$2:$BO$32,tbl_dmi_isin[[#This Row],[Index]]+1,MATCH(B$2,美元债一级!$2:$2,0)),"yyyy/mm/dd"))</f>
        <v/>
      </c>
      <c r="C176" s="10" t="str">
        <f>IF(tbl_dmi_isin[[#This Row],[Index]]&gt;$A$2,"",INDEX(美元债一级!$A$2:$BO$32,tbl_dmi_isin[[#This Row],[Index]]+1,MATCH(C$2,美元债一级!$2:$2,0)))</f>
        <v/>
      </c>
      <c r="D176" s="10" t="str">
        <f>IF(tbl_dmi_isin[[#This Row],[Index]]&gt;$A$2,"",INDEX(美元债一级!$A$2:$BO$32,tbl_dmi_isin[[#This Row],[Index]]+1,MATCH(D$2,美元债一级!$2:$2,0)))</f>
        <v/>
      </c>
      <c r="E176" s="10" t="str">
        <f>TEXT(tbl_dmi_isin[[#This Row],[定价日]],"YYMMDD")&amp;tbl_dmi_isin[[#This Row],[ISIN]]</f>
        <v/>
      </c>
      <c r="F176" s="106"/>
      <c r="G176" s="19" t="str">
        <f>IF(tbl_dmi_isin[[#This Row],[Index]]&gt;$A$2,"",INDEX(Corp_value!$A$1:$EC$2998,MATCH(tbl_dmi_isin[[#This Row],[ISIN]],Corp_value!$B:$B,0),MATCH(G$2,Corp_value!$1:$1,0)))</f>
        <v/>
      </c>
      <c r="H176" s="20" t="str">
        <f>IF(tbl_dmi_isin[[#This Row],[Index]]&gt;$A$2,"",INDEX(Corp_value!$A$1:$EC$2998,MATCH(tbl_dmi_isin[[#This Row],[ISIN]],Corp_value!$B:$B,0),MATCH(H$2,Corp_value!$1:$1,0)))</f>
        <v/>
      </c>
      <c r="I176" s="20" t="str">
        <f>IF(tbl_dmi_isin[[#This Row],[Index]]&gt;$A$2,"",IF(INDEX(Corp_value!$A$1:$EC$2998,MATCH(tbl_dmi_isin[[#This Row],[ISIN]],Corp_value!$B:$B,0),MATCH(I$2,Corp_value!$1:$1,0))="--","",INDEX(Corp_value!$A$1:$EC$2998,MATCH(tbl_dmi_isin[[#This Row],[ISIN]],Corp_value!$B:$B,0),MATCH(I$2,Corp_value!$1:$1,0))))</f>
        <v/>
      </c>
      <c r="J176" s="19" t="str">
        <f>IF(tbl_dmi_isin[[#This Row],[Index]]&gt;$A$2,"",INDEX(Corp_value!$A$1:$EC$2998,MATCH(tbl_dmi_isin[[#This Row],[ISIN]],Corp_value!$B:$B,0),MATCH(J$2,Corp_value!$1:$1,0)))</f>
        <v/>
      </c>
      <c r="K176" s="19" t="str">
        <f>IF(tbl_dmi_isin[[#This Row],[Index]]&gt;$A$2,"",INDEX(Corp_value!$A$1:$EC$2998,MATCH(tbl_dmi_isin[[#This Row],[ISIN]],Corp_value!$B:$B,0),MATCH(K$2,Corp_value!$1:$1,0)))</f>
        <v/>
      </c>
      <c r="L176" s="19" t="str">
        <f>IF(tbl_dmi_isin[[#This Row],[Index]]&gt;$A$2,"",IF(INDEX(Corp_value!$A$1:$EC$2998,MATCH(tbl_dmi_isin[[#This Row],[ISIN]],Corp_value!$B:$B,0),MATCH(L$2,Corp_value!$1:$1,0))="--","",INDEX(Corp_value!$A$1:$EC$2998,MATCH(tbl_dmi_isin[[#This Row],[ISIN]],Corp_value!$B:$B,0),MATCH(L$2,Corp_value!$1:$1,0))))</f>
        <v/>
      </c>
      <c r="M176" s="122" t="str">
        <f>IF(tbl_dmi_isin[[#This Row],[Index]]&gt;$A$2,"",INDEX(Corp_value!$A$1:$EC$2998,MATCH(tbl_dmi_isin[[#This Row],[ISIN]],Corp_value!$B:$B,0),MATCH(M$2,Corp_value!$1:$1,0)))</f>
        <v/>
      </c>
      <c r="N176" s="122" t="str">
        <f>IF(tbl_dmi_isin[[#This Row],[Index]]&gt;$A$2,"",IF(INDEX(Corp_value!$A$1:$EC$2998,MATCH(tbl_dmi_isin[[#This Row],[ISIN]],Corp_value!$B:$B,0),MATCH(N$2,Corp_value!$1:$1,0))="--","",INDEX(Corp_value!$A$1:$EC$2998,MATCH(tbl_dmi_isin[[#This Row],[ISIN]],Corp_value!$B:$B,0),MATCH(N$2,Corp_value!$1:$1,0))))</f>
        <v/>
      </c>
      <c r="O176" s="122" t="str">
        <f>IF(tbl_dmi_isin[[#This Row],[Index]]&gt;$A$2,"",INDEX(Corp_value!$A$1:$EC$2998,MATCH(tbl_dmi_isin[[#This Row],[ISIN]],Corp_value!$B:$B,0),MATCH(O$2,Corp_value!$1:$1,0)))</f>
        <v/>
      </c>
      <c r="P176" s="136" t="str">
        <f>IF(tbl_dmi_isin[[#This Row],[Index]]&gt;$A$2,"",TEXT(INDEX(Corp_value!$A$1:$EC$2998,MATCH(tbl_dmi_isin[[#This Row],[ISIN]],Corp_value!$B:$B,0),MATCH(P$2,Corp_value!$1:$1,0)),"yyyy/mm/dd"))</f>
        <v/>
      </c>
      <c r="Q176" s="136" t="str">
        <f>IF(tbl_dmi_isin[[#This Row],[Index]]&gt;$A$2,"",INDEX(美元债一级!$A$2:$BO$32,tbl_dmi_isin[[#This Row],[Index]]+1,MATCH(Q$2,美元债一级!$2:$2,0)))</f>
        <v/>
      </c>
      <c r="R176" s="136" t="str">
        <f>IF(tbl_dmi_isin[[#This Row],[Index]]&gt;$A$2,"",IF(TEXT(INDEX(Corp_value!$A$1:$EC$2998,MATCH(tbl_dmi_isin[[#This Row],[ISIN]],Corp_value!$B:$B,0),MATCH(R$2,Corp_value!$1:$1,0)),"yyyy/mm/dd")="--","",TEXT(INDEX(Corp_value!$A$1:$EC$2998,MATCH(tbl_dmi_isin[[#This Row],[ISIN]],Corp_value!$B:$B,0),MATCH(R$2,Corp_value!$1:$1,0)),"yyyy/mm/dd")))</f>
        <v/>
      </c>
      <c r="S176" s="122" t="str">
        <f>IF(tbl_dmi_isin[[#This Row],[Index]]&gt;$A$2,"",INDEX(Corp_value!$A$1:$EC$2998,MATCH(tbl_dmi_isin[[#This Row],[ISIN]],Corp_value!$B:$B,0),MATCH(S$2,Corp_value!$1:$1,0)))</f>
        <v/>
      </c>
      <c r="T176" s="122" t="str">
        <f>IF(tbl_dmi_isin[[#This Row],[Index]]&gt;$A$2,"",INDEX(美元债一级!$A$2:$BO$32,tbl_dmi_isin[[#This Row],[Index]]+1,MATCH(T$2,美元债一级!$2:$2,0)))</f>
        <v/>
      </c>
      <c r="U176" s="122" t="str">
        <f>IF(tbl_dmi_isin[[#This Row],[Index]]&gt;$A$2,"",IF(INDEX(Corp_value!$A$1:$EC$2998,MATCH(tbl_dmi_isin[[#This Row],[ISIN]],Corp_value!$B:$B,0),MATCH(U$2,Corp_value!$1:$1,0))="--","",INDEX(Corp_value!$A$1:$EC$2998,MATCH(tbl_dmi_isin[[#This Row],[ISIN]],Corp_value!$B:$B,0),MATCH(U$2,Corp_value!$1:$1,0))))</f>
        <v/>
      </c>
      <c r="V176" s="134" t="str">
        <f>IF(tbl_dmi_isin[[#This Row],[Index]]&gt;$A$2,"",INDEX(美元债一级!$A$2:$BO$32,tbl_dmi_isin[[#This Row],[Index]]+1,MATCH(V$2,美元债一级!$2:$2,0)))</f>
        <v/>
      </c>
      <c r="W176" s="139" t="str">
        <f>IF(tbl_dmi_isin[[#This Row],[Index]]&gt;$A$2,"",INDEX(Corp_value!$A$1:$EC$2998,MATCH(tbl_dmi_isin[[#This Row],[ISIN]],Corp_value!$B:$B,0),MATCH(W$2,Corp_value!$1:$1,0)))</f>
        <v/>
      </c>
      <c r="X176" s="139" t="str">
        <f>IF(tbl_dmi_isin[[#This Row],[Index]]&gt;$A$2,"",INDEX(Corp_value!$A$1:$EC$2998,MATCH(tbl_dmi_isin[[#This Row],[ISIN]],Corp_value!$B:$B,0),MATCH(X$2,Corp_value!$1:$1,0)))</f>
        <v/>
      </c>
      <c r="Y176" s="142" t="str">
        <f>IF(tbl_dmi_isin[[#This Row],[Index]]&gt;$A$2,"",INDEX(Corp_value!$A$1:$EC$2998,MATCH(tbl_dmi_isin[[#This Row],[ISIN]],Corp_value!$B:$B,0),MATCH(Y$2,Corp_value!$1:$1,0)))</f>
        <v/>
      </c>
      <c r="Z176" s="142" t="str">
        <f>IF(tbl_dmi_isin[[#This Row],[Index]]&gt;$A$2,"",INDEX(Corp_value!$A$1:$EC$2998,MATCH(tbl_dmi_isin[[#This Row],[ISIN]],Corp_value!$B:$B,0),MATCH(Z$2,Corp_value!$1:$1,0)))</f>
        <v/>
      </c>
    </row>
    <row r="177" spans="1:26">
      <c r="A177" s="10">
        <v>174</v>
      </c>
      <c r="B177" s="78" t="str">
        <f>IF(tbl_dmi_isin[[#This Row],[Index]]&gt;$A$2,"",TEXT(INDEX(美元债一级!$A$2:$BO$32,tbl_dmi_isin[[#This Row],[Index]]+1,MATCH(B$2,美元债一级!$2:$2,0)),"yyyy/mm/dd"))</f>
        <v/>
      </c>
      <c r="C177" s="10" t="str">
        <f>IF(tbl_dmi_isin[[#This Row],[Index]]&gt;$A$2,"",INDEX(美元债一级!$A$2:$BO$32,tbl_dmi_isin[[#This Row],[Index]]+1,MATCH(C$2,美元债一级!$2:$2,0)))</f>
        <v/>
      </c>
      <c r="D177" s="10" t="str">
        <f>IF(tbl_dmi_isin[[#This Row],[Index]]&gt;$A$2,"",INDEX(美元债一级!$A$2:$BO$32,tbl_dmi_isin[[#This Row],[Index]]+1,MATCH(D$2,美元债一级!$2:$2,0)))</f>
        <v/>
      </c>
      <c r="E177" s="10" t="str">
        <f>TEXT(tbl_dmi_isin[[#This Row],[定价日]],"YYMMDD")&amp;tbl_dmi_isin[[#This Row],[ISIN]]</f>
        <v/>
      </c>
      <c r="F177" s="106"/>
      <c r="G177" s="19" t="str">
        <f>IF(tbl_dmi_isin[[#This Row],[Index]]&gt;$A$2,"",INDEX(Corp_value!$A$1:$EC$2998,MATCH(tbl_dmi_isin[[#This Row],[ISIN]],Corp_value!$B:$B,0),MATCH(G$2,Corp_value!$1:$1,0)))</f>
        <v/>
      </c>
      <c r="H177" s="20" t="str">
        <f>IF(tbl_dmi_isin[[#This Row],[Index]]&gt;$A$2,"",INDEX(Corp_value!$A$1:$EC$2998,MATCH(tbl_dmi_isin[[#This Row],[ISIN]],Corp_value!$B:$B,0),MATCH(H$2,Corp_value!$1:$1,0)))</f>
        <v/>
      </c>
      <c r="I177" s="20" t="str">
        <f>IF(tbl_dmi_isin[[#This Row],[Index]]&gt;$A$2,"",IF(INDEX(Corp_value!$A$1:$EC$2998,MATCH(tbl_dmi_isin[[#This Row],[ISIN]],Corp_value!$B:$B,0),MATCH(I$2,Corp_value!$1:$1,0))="--","",INDEX(Corp_value!$A$1:$EC$2998,MATCH(tbl_dmi_isin[[#This Row],[ISIN]],Corp_value!$B:$B,0),MATCH(I$2,Corp_value!$1:$1,0))))</f>
        <v/>
      </c>
      <c r="J177" s="19" t="str">
        <f>IF(tbl_dmi_isin[[#This Row],[Index]]&gt;$A$2,"",INDEX(Corp_value!$A$1:$EC$2998,MATCH(tbl_dmi_isin[[#This Row],[ISIN]],Corp_value!$B:$B,0),MATCH(J$2,Corp_value!$1:$1,0)))</f>
        <v/>
      </c>
      <c r="K177" s="19" t="str">
        <f>IF(tbl_dmi_isin[[#This Row],[Index]]&gt;$A$2,"",INDEX(Corp_value!$A$1:$EC$2998,MATCH(tbl_dmi_isin[[#This Row],[ISIN]],Corp_value!$B:$B,0),MATCH(K$2,Corp_value!$1:$1,0)))</f>
        <v/>
      </c>
      <c r="L177" s="19" t="str">
        <f>IF(tbl_dmi_isin[[#This Row],[Index]]&gt;$A$2,"",IF(INDEX(Corp_value!$A$1:$EC$2998,MATCH(tbl_dmi_isin[[#This Row],[ISIN]],Corp_value!$B:$B,0),MATCH(L$2,Corp_value!$1:$1,0))="--","",INDEX(Corp_value!$A$1:$EC$2998,MATCH(tbl_dmi_isin[[#This Row],[ISIN]],Corp_value!$B:$B,0),MATCH(L$2,Corp_value!$1:$1,0))))</f>
        <v/>
      </c>
      <c r="M177" s="122" t="str">
        <f>IF(tbl_dmi_isin[[#This Row],[Index]]&gt;$A$2,"",INDEX(Corp_value!$A$1:$EC$2998,MATCH(tbl_dmi_isin[[#This Row],[ISIN]],Corp_value!$B:$B,0),MATCH(M$2,Corp_value!$1:$1,0)))</f>
        <v/>
      </c>
      <c r="N177" s="122" t="str">
        <f>IF(tbl_dmi_isin[[#This Row],[Index]]&gt;$A$2,"",IF(INDEX(Corp_value!$A$1:$EC$2998,MATCH(tbl_dmi_isin[[#This Row],[ISIN]],Corp_value!$B:$B,0),MATCH(N$2,Corp_value!$1:$1,0))="--","",INDEX(Corp_value!$A$1:$EC$2998,MATCH(tbl_dmi_isin[[#This Row],[ISIN]],Corp_value!$B:$B,0),MATCH(N$2,Corp_value!$1:$1,0))))</f>
        <v/>
      </c>
      <c r="O177" s="122" t="str">
        <f>IF(tbl_dmi_isin[[#This Row],[Index]]&gt;$A$2,"",INDEX(Corp_value!$A$1:$EC$2998,MATCH(tbl_dmi_isin[[#This Row],[ISIN]],Corp_value!$B:$B,0),MATCH(O$2,Corp_value!$1:$1,0)))</f>
        <v/>
      </c>
      <c r="P177" s="136" t="str">
        <f>IF(tbl_dmi_isin[[#This Row],[Index]]&gt;$A$2,"",TEXT(INDEX(Corp_value!$A$1:$EC$2998,MATCH(tbl_dmi_isin[[#This Row],[ISIN]],Corp_value!$B:$B,0),MATCH(P$2,Corp_value!$1:$1,0)),"yyyy/mm/dd"))</f>
        <v/>
      </c>
      <c r="Q177" s="136" t="str">
        <f>IF(tbl_dmi_isin[[#This Row],[Index]]&gt;$A$2,"",INDEX(美元债一级!$A$2:$BO$32,tbl_dmi_isin[[#This Row],[Index]]+1,MATCH(Q$2,美元债一级!$2:$2,0)))</f>
        <v/>
      </c>
      <c r="R177" s="136" t="str">
        <f>IF(tbl_dmi_isin[[#This Row],[Index]]&gt;$A$2,"",IF(TEXT(INDEX(Corp_value!$A$1:$EC$2998,MATCH(tbl_dmi_isin[[#This Row],[ISIN]],Corp_value!$B:$B,0),MATCH(R$2,Corp_value!$1:$1,0)),"yyyy/mm/dd")="--","",TEXT(INDEX(Corp_value!$A$1:$EC$2998,MATCH(tbl_dmi_isin[[#This Row],[ISIN]],Corp_value!$B:$B,0),MATCH(R$2,Corp_value!$1:$1,0)),"yyyy/mm/dd")))</f>
        <v/>
      </c>
      <c r="S177" s="122" t="str">
        <f>IF(tbl_dmi_isin[[#This Row],[Index]]&gt;$A$2,"",INDEX(Corp_value!$A$1:$EC$2998,MATCH(tbl_dmi_isin[[#This Row],[ISIN]],Corp_value!$B:$B,0),MATCH(S$2,Corp_value!$1:$1,0)))</f>
        <v/>
      </c>
      <c r="T177" s="122" t="str">
        <f>IF(tbl_dmi_isin[[#This Row],[Index]]&gt;$A$2,"",INDEX(美元债一级!$A$2:$BO$32,tbl_dmi_isin[[#This Row],[Index]]+1,MATCH(T$2,美元债一级!$2:$2,0)))</f>
        <v/>
      </c>
      <c r="U177" s="122" t="str">
        <f>IF(tbl_dmi_isin[[#This Row],[Index]]&gt;$A$2,"",IF(INDEX(Corp_value!$A$1:$EC$2998,MATCH(tbl_dmi_isin[[#This Row],[ISIN]],Corp_value!$B:$B,0),MATCH(U$2,Corp_value!$1:$1,0))="--","",INDEX(Corp_value!$A$1:$EC$2998,MATCH(tbl_dmi_isin[[#This Row],[ISIN]],Corp_value!$B:$B,0),MATCH(U$2,Corp_value!$1:$1,0))))</f>
        <v/>
      </c>
      <c r="V177" s="134" t="str">
        <f>IF(tbl_dmi_isin[[#This Row],[Index]]&gt;$A$2,"",INDEX(美元债一级!$A$2:$BO$32,tbl_dmi_isin[[#This Row],[Index]]+1,MATCH(V$2,美元债一级!$2:$2,0)))</f>
        <v/>
      </c>
      <c r="W177" s="139" t="str">
        <f>IF(tbl_dmi_isin[[#This Row],[Index]]&gt;$A$2,"",INDEX(Corp_value!$A$1:$EC$2998,MATCH(tbl_dmi_isin[[#This Row],[ISIN]],Corp_value!$B:$B,0),MATCH(W$2,Corp_value!$1:$1,0)))</f>
        <v/>
      </c>
      <c r="X177" s="139" t="str">
        <f>IF(tbl_dmi_isin[[#This Row],[Index]]&gt;$A$2,"",INDEX(Corp_value!$A$1:$EC$2998,MATCH(tbl_dmi_isin[[#This Row],[ISIN]],Corp_value!$B:$B,0),MATCH(X$2,Corp_value!$1:$1,0)))</f>
        <v/>
      </c>
      <c r="Y177" s="142" t="str">
        <f>IF(tbl_dmi_isin[[#This Row],[Index]]&gt;$A$2,"",INDEX(Corp_value!$A$1:$EC$2998,MATCH(tbl_dmi_isin[[#This Row],[ISIN]],Corp_value!$B:$B,0),MATCH(Y$2,Corp_value!$1:$1,0)))</f>
        <v/>
      </c>
      <c r="Z177" s="142" t="str">
        <f>IF(tbl_dmi_isin[[#This Row],[Index]]&gt;$A$2,"",INDEX(Corp_value!$A$1:$EC$2998,MATCH(tbl_dmi_isin[[#This Row],[ISIN]],Corp_value!$B:$B,0),MATCH(Z$2,Corp_value!$1:$1,0)))</f>
        <v/>
      </c>
    </row>
    <row r="178" spans="1:26">
      <c r="A178" s="10">
        <v>175</v>
      </c>
      <c r="B178" s="78" t="str">
        <f>IF(tbl_dmi_isin[[#This Row],[Index]]&gt;$A$2,"",TEXT(INDEX(美元债一级!$A$2:$BO$32,tbl_dmi_isin[[#This Row],[Index]]+1,MATCH(B$2,美元债一级!$2:$2,0)),"yyyy/mm/dd"))</f>
        <v/>
      </c>
      <c r="C178" s="10" t="str">
        <f>IF(tbl_dmi_isin[[#This Row],[Index]]&gt;$A$2,"",INDEX(美元债一级!$A$2:$BO$32,tbl_dmi_isin[[#This Row],[Index]]+1,MATCH(C$2,美元债一级!$2:$2,0)))</f>
        <v/>
      </c>
      <c r="D178" s="10" t="str">
        <f>IF(tbl_dmi_isin[[#This Row],[Index]]&gt;$A$2,"",INDEX(美元债一级!$A$2:$BO$32,tbl_dmi_isin[[#This Row],[Index]]+1,MATCH(D$2,美元债一级!$2:$2,0)))</f>
        <v/>
      </c>
      <c r="E178" s="10" t="str">
        <f>TEXT(tbl_dmi_isin[[#This Row],[定价日]],"YYMMDD")&amp;tbl_dmi_isin[[#This Row],[ISIN]]</f>
        <v/>
      </c>
      <c r="F178" s="106"/>
      <c r="G178" s="19" t="str">
        <f>IF(tbl_dmi_isin[[#This Row],[Index]]&gt;$A$2,"",INDEX(Corp_value!$A$1:$EC$2998,MATCH(tbl_dmi_isin[[#This Row],[ISIN]],Corp_value!$B:$B,0),MATCH(G$2,Corp_value!$1:$1,0)))</f>
        <v/>
      </c>
      <c r="H178" s="20" t="str">
        <f>IF(tbl_dmi_isin[[#This Row],[Index]]&gt;$A$2,"",INDEX(Corp_value!$A$1:$EC$2998,MATCH(tbl_dmi_isin[[#This Row],[ISIN]],Corp_value!$B:$B,0),MATCH(H$2,Corp_value!$1:$1,0)))</f>
        <v/>
      </c>
      <c r="I178" s="20" t="str">
        <f>IF(tbl_dmi_isin[[#This Row],[Index]]&gt;$A$2,"",IF(INDEX(Corp_value!$A$1:$EC$2998,MATCH(tbl_dmi_isin[[#This Row],[ISIN]],Corp_value!$B:$B,0),MATCH(I$2,Corp_value!$1:$1,0))="--","",INDEX(Corp_value!$A$1:$EC$2998,MATCH(tbl_dmi_isin[[#This Row],[ISIN]],Corp_value!$B:$B,0),MATCH(I$2,Corp_value!$1:$1,0))))</f>
        <v/>
      </c>
      <c r="J178" s="19" t="str">
        <f>IF(tbl_dmi_isin[[#This Row],[Index]]&gt;$A$2,"",INDEX(Corp_value!$A$1:$EC$2998,MATCH(tbl_dmi_isin[[#This Row],[ISIN]],Corp_value!$B:$B,0),MATCH(J$2,Corp_value!$1:$1,0)))</f>
        <v/>
      </c>
      <c r="K178" s="19" t="str">
        <f>IF(tbl_dmi_isin[[#This Row],[Index]]&gt;$A$2,"",INDEX(Corp_value!$A$1:$EC$2998,MATCH(tbl_dmi_isin[[#This Row],[ISIN]],Corp_value!$B:$B,0),MATCH(K$2,Corp_value!$1:$1,0)))</f>
        <v/>
      </c>
      <c r="L178" s="19" t="str">
        <f>IF(tbl_dmi_isin[[#This Row],[Index]]&gt;$A$2,"",IF(INDEX(Corp_value!$A$1:$EC$2998,MATCH(tbl_dmi_isin[[#This Row],[ISIN]],Corp_value!$B:$B,0),MATCH(L$2,Corp_value!$1:$1,0))="--","",INDEX(Corp_value!$A$1:$EC$2998,MATCH(tbl_dmi_isin[[#This Row],[ISIN]],Corp_value!$B:$B,0),MATCH(L$2,Corp_value!$1:$1,0))))</f>
        <v/>
      </c>
      <c r="M178" s="122" t="str">
        <f>IF(tbl_dmi_isin[[#This Row],[Index]]&gt;$A$2,"",INDEX(Corp_value!$A$1:$EC$2998,MATCH(tbl_dmi_isin[[#This Row],[ISIN]],Corp_value!$B:$B,0),MATCH(M$2,Corp_value!$1:$1,0)))</f>
        <v/>
      </c>
      <c r="N178" s="122" t="str">
        <f>IF(tbl_dmi_isin[[#This Row],[Index]]&gt;$A$2,"",IF(INDEX(Corp_value!$A$1:$EC$2998,MATCH(tbl_dmi_isin[[#This Row],[ISIN]],Corp_value!$B:$B,0),MATCH(N$2,Corp_value!$1:$1,0))="--","",INDEX(Corp_value!$A$1:$EC$2998,MATCH(tbl_dmi_isin[[#This Row],[ISIN]],Corp_value!$B:$B,0),MATCH(N$2,Corp_value!$1:$1,0))))</f>
        <v/>
      </c>
      <c r="O178" s="122" t="str">
        <f>IF(tbl_dmi_isin[[#This Row],[Index]]&gt;$A$2,"",INDEX(Corp_value!$A$1:$EC$2998,MATCH(tbl_dmi_isin[[#This Row],[ISIN]],Corp_value!$B:$B,0),MATCH(O$2,Corp_value!$1:$1,0)))</f>
        <v/>
      </c>
      <c r="P178" s="136" t="str">
        <f>IF(tbl_dmi_isin[[#This Row],[Index]]&gt;$A$2,"",TEXT(INDEX(Corp_value!$A$1:$EC$2998,MATCH(tbl_dmi_isin[[#This Row],[ISIN]],Corp_value!$B:$B,0),MATCH(P$2,Corp_value!$1:$1,0)),"yyyy/mm/dd"))</f>
        <v/>
      </c>
      <c r="Q178" s="136" t="str">
        <f>IF(tbl_dmi_isin[[#This Row],[Index]]&gt;$A$2,"",INDEX(美元债一级!$A$2:$BO$32,tbl_dmi_isin[[#This Row],[Index]]+1,MATCH(Q$2,美元债一级!$2:$2,0)))</f>
        <v/>
      </c>
      <c r="R178" s="136" t="str">
        <f>IF(tbl_dmi_isin[[#This Row],[Index]]&gt;$A$2,"",IF(TEXT(INDEX(Corp_value!$A$1:$EC$2998,MATCH(tbl_dmi_isin[[#This Row],[ISIN]],Corp_value!$B:$B,0),MATCH(R$2,Corp_value!$1:$1,0)),"yyyy/mm/dd")="--","",TEXT(INDEX(Corp_value!$A$1:$EC$2998,MATCH(tbl_dmi_isin[[#This Row],[ISIN]],Corp_value!$B:$B,0),MATCH(R$2,Corp_value!$1:$1,0)),"yyyy/mm/dd")))</f>
        <v/>
      </c>
      <c r="S178" s="122" t="str">
        <f>IF(tbl_dmi_isin[[#This Row],[Index]]&gt;$A$2,"",INDEX(Corp_value!$A$1:$EC$2998,MATCH(tbl_dmi_isin[[#This Row],[ISIN]],Corp_value!$B:$B,0),MATCH(S$2,Corp_value!$1:$1,0)))</f>
        <v/>
      </c>
      <c r="T178" s="122" t="str">
        <f>IF(tbl_dmi_isin[[#This Row],[Index]]&gt;$A$2,"",INDEX(美元债一级!$A$2:$BO$32,tbl_dmi_isin[[#This Row],[Index]]+1,MATCH(T$2,美元债一级!$2:$2,0)))</f>
        <v/>
      </c>
      <c r="U178" s="122" t="str">
        <f>IF(tbl_dmi_isin[[#This Row],[Index]]&gt;$A$2,"",IF(INDEX(Corp_value!$A$1:$EC$2998,MATCH(tbl_dmi_isin[[#This Row],[ISIN]],Corp_value!$B:$B,0),MATCH(U$2,Corp_value!$1:$1,0))="--","",INDEX(Corp_value!$A$1:$EC$2998,MATCH(tbl_dmi_isin[[#This Row],[ISIN]],Corp_value!$B:$B,0),MATCH(U$2,Corp_value!$1:$1,0))))</f>
        <v/>
      </c>
      <c r="V178" s="134" t="str">
        <f>IF(tbl_dmi_isin[[#This Row],[Index]]&gt;$A$2,"",INDEX(美元债一级!$A$2:$BO$32,tbl_dmi_isin[[#This Row],[Index]]+1,MATCH(V$2,美元债一级!$2:$2,0)))</f>
        <v/>
      </c>
      <c r="W178" s="139" t="str">
        <f>IF(tbl_dmi_isin[[#This Row],[Index]]&gt;$A$2,"",INDEX(Corp_value!$A$1:$EC$2998,MATCH(tbl_dmi_isin[[#This Row],[ISIN]],Corp_value!$B:$B,0),MATCH(W$2,Corp_value!$1:$1,0)))</f>
        <v/>
      </c>
      <c r="X178" s="139" t="str">
        <f>IF(tbl_dmi_isin[[#This Row],[Index]]&gt;$A$2,"",INDEX(Corp_value!$A$1:$EC$2998,MATCH(tbl_dmi_isin[[#This Row],[ISIN]],Corp_value!$B:$B,0),MATCH(X$2,Corp_value!$1:$1,0)))</f>
        <v/>
      </c>
      <c r="Y178" s="142" t="str">
        <f>IF(tbl_dmi_isin[[#This Row],[Index]]&gt;$A$2,"",INDEX(Corp_value!$A$1:$EC$2998,MATCH(tbl_dmi_isin[[#This Row],[ISIN]],Corp_value!$B:$B,0),MATCH(Y$2,Corp_value!$1:$1,0)))</f>
        <v/>
      </c>
      <c r="Z178" s="142" t="str">
        <f>IF(tbl_dmi_isin[[#This Row],[Index]]&gt;$A$2,"",INDEX(Corp_value!$A$1:$EC$2998,MATCH(tbl_dmi_isin[[#This Row],[ISIN]],Corp_value!$B:$B,0),MATCH(Z$2,Corp_value!$1:$1,0)))</f>
        <v/>
      </c>
    </row>
    <row r="179" spans="1:26">
      <c r="A179" s="10">
        <v>176</v>
      </c>
      <c r="B179" s="78" t="str">
        <f>IF(tbl_dmi_isin[[#This Row],[Index]]&gt;$A$2,"",TEXT(INDEX(美元债一级!$A$2:$BO$32,tbl_dmi_isin[[#This Row],[Index]]+1,MATCH(B$2,美元债一级!$2:$2,0)),"yyyy/mm/dd"))</f>
        <v/>
      </c>
      <c r="C179" s="10" t="str">
        <f>IF(tbl_dmi_isin[[#This Row],[Index]]&gt;$A$2,"",INDEX(美元债一级!$A$2:$BO$32,tbl_dmi_isin[[#This Row],[Index]]+1,MATCH(C$2,美元债一级!$2:$2,0)))</f>
        <v/>
      </c>
      <c r="D179" s="10" t="str">
        <f>IF(tbl_dmi_isin[[#This Row],[Index]]&gt;$A$2,"",INDEX(美元债一级!$A$2:$BO$32,tbl_dmi_isin[[#This Row],[Index]]+1,MATCH(D$2,美元债一级!$2:$2,0)))</f>
        <v/>
      </c>
      <c r="E179" s="10" t="str">
        <f>TEXT(tbl_dmi_isin[[#This Row],[定价日]],"YYMMDD")&amp;tbl_dmi_isin[[#This Row],[ISIN]]</f>
        <v/>
      </c>
      <c r="F179" s="105"/>
      <c r="G179" s="19" t="str">
        <f>IF(tbl_dmi_isin[[#This Row],[Index]]&gt;$A$2,"",INDEX(Corp_value!$A$1:$EC$2998,MATCH(tbl_dmi_isin[[#This Row],[ISIN]],Corp_value!$B:$B,0),MATCH(G$2,Corp_value!$1:$1,0)))</f>
        <v/>
      </c>
      <c r="H179" s="20" t="str">
        <f>IF(tbl_dmi_isin[[#This Row],[Index]]&gt;$A$2,"",INDEX(Corp_value!$A$1:$EC$2998,MATCH(tbl_dmi_isin[[#This Row],[ISIN]],Corp_value!$B:$B,0),MATCH(H$2,Corp_value!$1:$1,0)))</f>
        <v/>
      </c>
      <c r="I179" s="20" t="str">
        <f>IF(tbl_dmi_isin[[#This Row],[Index]]&gt;$A$2,"",IF(INDEX(Corp_value!$A$1:$EC$2998,MATCH(tbl_dmi_isin[[#This Row],[ISIN]],Corp_value!$B:$B,0),MATCH(I$2,Corp_value!$1:$1,0))="--","",INDEX(Corp_value!$A$1:$EC$2998,MATCH(tbl_dmi_isin[[#This Row],[ISIN]],Corp_value!$B:$B,0),MATCH(I$2,Corp_value!$1:$1,0))))</f>
        <v/>
      </c>
      <c r="J179" s="19" t="str">
        <f>IF(tbl_dmi_isin[[#This Row],[Index]]&gt;$A$2,"",INDEX(Corp_value!$A$1:$EC$2998,MATCH(tbl_dmi_isin[[#This Row],[ISIN]],Corp_value!$B:$B,0),MATCH(J$2,Corp_value!$1:$1,0)))</f>
        <v/>
      </c>
      <c r="K179" s="19" t="str">
        <f>IF(tbl_dmi_isin[[#This Row],[Index]]&gt;$A$2,"",INDEX(Corp_value!$A$1:$EC$2998,MATCH(tbl_dmi_isin[[#This Row],[ISIN]],Corp_value!$B:$B,0),MATCH(K$2,Corp_value!$1:$1,0)))</f>
        <v/>
      </c>
      <c r="L179" s="19" t="str">
        <f>IF(tbl_dmi_isin[[#This Row],[Index]]&gt;$A$2,"",IF(INDEX(Corp_value!$A$1:$EC$2998,MATCH(tbl_dmi_isin[[#This Row],[ISIN]],Corp_value!$B:$B,0),MATCH(L$2,Corp_value!$1:$1,0))="--","",INDEX(Corp_value!$A$1:$EC$2998,MATCH(tbl_dmi_isin[[#This Row],[ISIN]],Corp_value!$B:$B,0),MATCH(L$2,Corp_value!$1:$1,0))))</f>
        <v/>
      </c>
      <c r="M179" s="122" t="str">
        <f>IF(tbl_dmi_isin[[#This Row],[Index]]&gt;$A$2,"",INDEX(Corp_value!$A$1:$EC$2998,MATCH(tbl_dmi_isin[[#This Row],[ISIN]],Corp_value!$B:$B,0),MATCH(M$2,Corp_value!$1:$1,0)))</f>
        <v/>
      </c>
      <c r="N179" s="122" t="str">
        <f>IF(tbl_dmi_isin[[#This Row],[Index]]&gt;$A$2,"",IF(INDEX(Corp_value!$A$1:$EC$2998,MATCH(tbl_dmi_isin[[#This Row],[ISIN]],Corp_value!$B:$B,0),MATCH(N$2,Corp_value!$1:$1,0))="--","",INDEX(Corp_value!$A$1:$EC$2998,MATCH(tbl_dmi_isin[[#This Row],[ISIN]],Corp_value!$B:$B,0),MATCH(N$2,Corp_value!$1:$1,0))))</f>
        <v/>
      </c>
      <c r="O179" s="122" t="str">
        <f>IF(tbl_dmi_isin[[#This Row],[Index]]&gt;$A$2,"",INDEX(Corp_value!$A$1:$EC$2998,MATCH(tbl_dmi_isin[[#This Row],[ISIN]],Corp_value!$B:$B,0),MATCH(O$2,Corp_value!$1:$1,0)))</f>
        <v/>
      </c>
      <c r="P179" s="136" t="str">
        <f>IF(tbl_dmi_isin[[#This Row],[Index]]&gt;$A$2,"",TEXT(INDEX(Corp_value!$A$1:$EC$2998,MATCH(tbl_dmi_isin[[#This Row],[ISIN]],Corp_value!$B:$B,0),MATCH(P$2,Corp_value!$1:$1,0)),"yyyy/mm/dd"))</f>
        <v/>
      </c>
      <c r="Q179" s="136" t="str">
        <f>IF(tbl_dmi_isin[[#This Row],[Index]]&gt;$A$2,"",INDEX(美元债一级!$A$2:$BO$32,tbl_dmi_isin[[#This Row],[Index]]+1,MATCH(Q$2,美元债一级!$2:$2,0)))</f>
        <v/>
      </c>
      <c r="R179" s="136" t="str">
        <f>IF(tbl_dmi_isin[[#This Row],[Index]]&gt;$A$2,"",IF(TEXT(INDEX(Corp_value!$A$1:$EC$2998,MATCH(tbl_dmi_isin[[#This Row],[ISIN]],Corp_value!$B:$B,0),MATCH(R$2,Corp_value!$1:$1,0)),"yyyy/mm/dd")="--","",TEXT(INDEX(Corp_value!$A$1:$EC$2998,MATCH(tbl_dmi_isin[[#This Row],[ISIN]],Corp_value!$B:$B,0),MATCH(R$2,Corp_value!$1:$1,0)),"yyyy/mm/dd")))</f>
        <v/>
      </c>
      <c r="S179" s="122" t="str">
        <f>IF(tbl_dmi_isin[[#This Row],[Index]]&gt;$A$2,"",INDEX(Corp_value!$A$1:$EC$2998,MATCH(tbl_dmi_isin[[#This Row],[ISIN]],Corp_value!$B:$B,0),MATCH(S$2,Corp_value!$1:$1,0)))</f>
        <v/>
      </c>
      <c r="T179" s="122" t="str">
        <f>IF(tbl_dmi_isin[[#This Row],[Index]]&gt;$A$2,"",INDEX(美元债一级!$A$2:$BO$32,tbl_dmi_isin[[#This Row],[Index]]+1,MATCH(T$2,美元债一级!$2:$2,0)))</f>
        <v/>
      </c>
      <c r="U179" s="122" t="str">
        <f>IF(tbl_dmi_isin[[#This Row],[Index]]&gt;$A$2,"",IF(INDEX(Corp_value!$A$1:$EC$2998,MATCH(tbl_dmi_isin[[#This Row],[ISIN]],Corp_value!$B:$B,0),MATCH(U$2,Corp_value!$1:$1,0))="--","",INDEX(Corp_value!$A$1:$EC$2998,MATCH(tbl_dmi_isin[[#This Row],[ISIN]],Corp_value!$B:$B,0),MATCH(U$2,Corp_value!$1:$1,0))))</f>
        <v/>
      </c>
      <c r="V179" s="134" t="str">
        <f>IF(tbl_dmi_isin[[#This Row],[Index]]&gt;$A$2,"",INDEX(美元债一级!$A$2:$BO$32,tbl_dmi_isin[[#This Row],[Index]]+1,MATCH(V$2,美元债一级!$2:$2,0)))</f>
        <v/>
      </c>
      <c r="W179" s="139" t="str">
        <f>IF(tbl_dmi_isin[[#This Row],[Index]]&gt;$A$2,"",INDEX(Corp_value!$A$1:$EC$2998,MATCH(tbl_dmi_isin[[#This Row],[ISIN]],Corp_value!$B:$B,0),MATCH(W$2,Corp_value!$1:$1,0)))</f>
        <v/>
      </c>
      <c r="X179" s="139" t="str">
        <f>IF(tbl_dmi_isin[[#This Row],[Index]]&gt;$A$2,"",INDEX(Corp_value!$A$1:$EC$2998,MATCH(tbl_dmi_isin[[#This Row],[ISIN]],Corp_value!$B:$B,0),MATCH(X$2,Corp_value!$1:$1,0)))</f>
        <v/>
      </c>
      <c r="Y179" s="142" t="str">
        <f>IF(tbl_dmi_isin[[#This Row],[Index]]&gt;$A$2,"",INDEX(Corp_value!$A$1:$EC$2998,MATCH(tbl_dmi_isin[[#This Row],[ISIN]],Corp_value!$B:$B,0),MATCH(Y$2,Corp_value!$1:$1,0)))</f>
        <v/>
      </c>
      <c r="Z179" s="142" t="str">
        <f>IF(tbl_dmi_isin[[#This Row],[Index]]&gt;$A$2,"",INDEX(Corp_value!$A$1:$EC$2998,MATCH(tbl_dmi_isin[[#This Row],[ISIN]],Corp_value!$B:$B,0),MATCH(Z$2,Corp_value!$1:$1,0)))</f>
        <v/>
      </c>
    </row>
    <row r="180" spans="1:26">
      <c r="A180" s="10">
        <v>177</v>
      </c>
      <c r="B180" s="78" t="str">
        <f>IF(tbl_dmi_isin[[#This Row],[Index]]&gt;$A$2,"",TEXT(INDEX(美元债一级!$A$2:$BO$32,tbl_dmi_isin[[#This Row],[Index]]+1,MATCH(B$2,美元债一级!$2:$2,0)),"yyyy/mm/dd"))</f>
        <v/>
      </c>
      <c r="C180" s="10" t="str">
        <f>IF(tbl_dmi_isin[[#This Row],[Index]]&gt;$A$2,"",INDEX(美元债一级!$A$2:$BO$32,tbl_dmi_isin[[#This Row],[Index]]+1,MATCH(C$2,美元债一级!$2:$2,0)))</f>
        <v/>
      </c>
      <c r="D180" s="10" t="str">
        <f>IF(tbl_dmi_isin[[#This Row],[Index]]&gt;$A$2,"",INDEX(美元债一级!$A$2:$BO$32,tbl_dmi_isin[[#This Row],[Index]]+1,MATCH(D$2,美元债一级!$2:$2,0)))</f>
        <v/>
      </c>
      <c r="E180" s="10" t="str">
        <f>TEXT(tbl_dmi_isin[[#This Row],[定价日]],"YYMMDD")&amp;tbl_dmi_isin[[#This Row],[ISIN]]</f>
        <v/>
      </c>
      <c r="F180" s="105"/>
      <c r="G180" s="19" t="str">
        <f>IF(tbl_dmi_isin[[#This Row],[Index]]&gt;$A$2,"",INDEX(Corp_value!$A$1:$EC$2998,MATCH(tbl_dmi_isin[[#This Row],[ISIN]],Corp_value!$B:$B,0),MATCH(G$2,Corp_value!$1:$1,0)))</f>
        <v/>
      </c>
      <c r="H180" s="20" t="str">
        <f>IF(tbl_dmi_isin[[#This Row],[Index]]&gt;$A$2,"",INDEX(Corp_value!$A$1:$EC$2998,MATCH(tbl_dmi_isin[[#This Row],[ISIN]],Corp_value!$B:$B,0),MATCH(H$2,Corp_value!$1:$1,0)))</f>
        <v/>
      </c>
      <c r="I180" s="20" t="str">
        <f>IF(tbl_dmi_isin[[#This Row],[Index]]&gt;$A$2,"",IF(INDEX(Corp_value!$A$1:$EC$2998,MATCH(tbl_dmi_isin[[#This Row],[ISIN]],Corp_value!$B:$B,0),MATCH(I$2,Corp_value!$1:$1,0))="--","",INDEX(Corp_value!$A$1:$EC$2998,MATCH(tbl_dmi_isin[[#This Row],[ISIN]],Corp_value!$B:$B,0),MATCH(I$2,Corp_value!$1:$1,0))))</f>
        <v/>
      </c>
      <c r="J180" s="19" t="str">
        <f>IF(tbl_dmi_isin[[#This Row],[Index]]&gt;$A$2,"",INDEX(Corp_value!$A$1:$EC$2998,MATCH(tbl_dmi_isin[[#This Row],[ISIN]],Corp_value!$B:$B,0),MATCH(J$2,Corp_value!$1:$1,0)))</f>
        <v/>
      </c>
      <c r="K180" s="19" t="str">
        <f>IF(tbl_dmi_isin[[#This Row],[Index]]&gt;$A$2,"",INDEX(Corp_value!$A$1:$EC$2998,MATCH(tbl_dmi_isin[[#This Row],[ISIN]],Corp_value!$B:$B,0),MATCH(K$2,Corp_value!$1:$1,0)))</f>
        <v/>
      </c>
      <c r="L180" s="19" t="str">
        <f>IF(tbl_dmi_isin[[#This Row],[Index]]&gt;$A$2,"",IF(INDEX(Corp_value!$A$1:$EC$2998,MATCH(tbl_dmi_isin[[#This Row],[ISIN]],Corp_value!$B:$B,0),MATCH(L$2,Corp_value!$1:$1,0))="--","",INDEX(Corp_value!$A$1:$EC$2998,MATCH(tbl_dmi_isin[[#This Row],[ISIN]],Corp_value!$B:$B,0),MATCH(L$2,Corp_value!$1:$1,0))))</f>
        <v/>
      </c>
      <c r="M180" s="122" t="str">
        <f>IF(tbl_dmi_isin[[#This Row],[Index]]&gt;$A$2,"",INDEX(Corp_value!$A$1:$EC$2998,MATCH(tbl_dmi_isin[[#This Row],[ISIN]],Corp_value!$B:$B,0),MATCH(M$2,Corp_value!$1:$1,0)))</f>
        <v/>
      </c>
      <c r="N180" s="122" t="str">
        <f>IF(tbl_dmi_isin[[#This Row],[Index]]&gt;$A$2,"",IF(INDEX(Corp_value!$A$1:$EC$2998,MATCH(tbl_dmi_isin[[#This Row],[ISIN]],Corp_value!$B:$B,0),MATCH(N$2,Corp_value!$1:$1,0))="--","",INDEX(Corp_value!$A$1:$EC$2998,MATCH(tbl_dmi_isin[[#This Row],[ISIN]],Corp_value!$B:$B,0),MATCH(N$2,Corp_value!$1:$1,0))))</f>
        <v/>
      </c>
      <c r="O180" s="122" t="str">
        <f>IF(tbl_dmi_isin[[#This Row],[Index]]&gt;$A$2,"",INDEX(Corp_value!$A$1:$EC$2998,MATCH(tbl_dmi_isin[[#This Row],[ISIN]],Corp_value!$B:$B,0),MATCH(O$2,Corp_value!$1:$1,0)))</f>
        <v/>
      </c>
      <c r="P180" s="136" t="str">
        <f>IF(tbl_dmi_isin[[#This Row],[Index]]&gt;$A$2,"",TEXT(INDEX(Corp_value!$A$1:$EC$2998,MATCH(tbl_dmi_isin[[#This Row],[ISIN]],Corp_value!$B:$B,0),MATCH(P$2,Corp_value!$1:$1,0)),"yyyy/mm/dd"))</f>
        <v/>
      </c>
      <c r="Q180" s="136" t="str">
        <f>IF(tbl_dmi_isin[[#This Row],[Index]]&gt;$A$2,"",INDEX(美元债一级!$A$2:$BO$32,tbl_dmi_isin[[#This Row],[Index]]+1,MATCH(Q$2,美元债一级!$2:$2,0)))</f>
        <v/>
      </c>
      <c r="R180" s="136" t="str">
        <f>IF(tbl_dmi_isin[[#This Row],[Index]]&gt;$A$2,"",IF(TEXT(INDEX(Corp_value!$A$1:$EC$2998,MATCH(tbl_dmi_isin[[#This Row],[ISIN]],Corp_value!$B:$B,0),MATCH(R$2,Corp_value!$1:$1,0)),"yyyy/mm/dd")="--","",TEXT(INDEX(Corp_value!$A$1:$EC$2998,MATCH(tbl_dmi_isin[[#This Row],[ISIN]],Corp_value!$B:$B,0),MATCH(R$2,Corp_value!$1:$1,0)),"yyyy/mm/dd")))</f>
        <v/>
      </c>
      <c r="S180" s="122" t="str">
        <f>IF(tbl_dmi_isin[[#This Row],[Index]]&gt;$A$2,"",INDEX(Corp_value!$A$1:$EC$2998,MATCH(tbl_dmi_isin[[#This Row],[ISIN]],Corp_value!$B:$B,0),MATCH(S$2,Corp_value!$1:$1,0)))</f>
        <v/>
      </c>
      <c r="T180" s="122" t="str">
        <f>IF(tbl_dmi_isin[[#This Row],[Index]]&gt;$A$2,"",INDEX(美元债一级!$A$2:$BO$32,tbl_dmi_isin[[#This Row],[Index]]+1,MATCH(T$2,美元债一级!$2:$2,0)))</f>
        <v/>
      </c>
      <c r="U180" s="122" t="str">
        <f>IF(tbl_dmi_isin[[#This Row],[Index]]&gt;$A$2,"",IF(INDEX(Corp_value!$A$1:$EC$2998,MATCH(tbl_dmi_isin[[#This Row],[ISIN]],Corp_value!$B:$B,0),MATCH(U$2,Corp_value!$1:$1,0))="--","",INDEX(Corp_value!$A$1:$EC$2998,MATCH(tbl_dmi_isin[[#This Row],[ISIN]],Corp_value!$B:$B,0),MATCH(U$2,Corp_value!$1:$1,0))))</f>
        <v/>
      </c>
      <c r="V180" s="134" t="str">
        <f>IF(tbl_dmi_isin[[#This Row],[Index]]&gt;$A$2,"",INDEX(美元债一级!$A$2:$BO$32,tbl_dmi_isin[[#This Row],[Index]]+1,MATCH(V$2,美元债一级!$2:$2,0)))</f>
        <v/>
      </c>
      <c r="W180" s="139" t="str">
        <f>IF(tbl_dmi_isin[[#This Row],[Index]]&gt;$A$2,"",INDEX(Corp_value!$A$1:$EC$2998,MATCH(tbl_dmi_isin[[#This Row],[ISIN]],Corp_value!$B:$B,0),MATCH(W$2,Corp_value!$1:$1,0)))</f>
        <v/>
      </c>
      <c r="X180" s="139" t="str">
        <f>IF(tbl_dmi_isin[[#This Row],[Index]]&gt;$A$2,"",INDEX(Corp_value!$A$1:$EC$2998,MATCH(tbl_dmi_isin[[#This Row],[ISIN]],Corp_value!$B:$B,0),MATCH(X$2,Corp_value!$1:$1,0)))</f>
        <v/>
      </c>
      <c r="Y180" s="142" t="str">
        <f>IF(tbl_dmi_isin[[#This Row],[Index]]&gt;$A$2,"",INDEX(Corp_value!$A$1:$EC$2998,MATCH(tbl_dmi_isin[[#This Row],[ISIN]],Corp_value!$B:$B,0),MATCH(Y$2,Corp_value!$1:$1,0)))</f>
        <v/>
      </c>
      <c r="Z180" s="142" t="str">
        <f>IF(tbl_dmi_isin[[#This Row],[Index]]&gt;$A$2,"",INDEX(Corp_value!$A$1:$EC$2998,MATCH(tbl_dmi_isin[[#This Row],[ISIN]],Corp_value!$B:$B,0),MATCH(Z$2,Corp_value!$1:$1,0)))</f>
        <v/>
      </c>
    </row>
    <row r="181" spans="1:26">
      <c r="A181" s="10">
        <v>178</v>
      </c>
      <c r="B181" s="78" t="str">
        <f>IF(tbl_dmi_isin[[#This Row],[Index]]&gt;$A$2,"",TEXT(INDEX(美元债一级!$A$2:$BO$32,tbl_dmi_isin[[#This Row],[Index]]+1,MATCH(B$2,美元债一级!$2:$2,0)),"yyyy/mm/dd"))</f>
        <v/>
      </c>
      <c r="C181" s="10" t="str">
        <f>IF(tbl_dmi_isin[[#This Row],[Index]]&gt;$A$2,"",INDEX(美元债一级!$A$2:$BO$32,tbl_dmi_isin[[#This Row],[Index]]+1,MATCH(C$2,美元债一级!$2:$2,0)))</f>
        <v/>
      </c>
      <c r="D181" s="10" t="str">
        <f>IF(tbl_dmi_isin[[#This Row],[Index]]&gt;$A$2,"",INDEX(美元债一级!$A$2:$BO$32,tbl_dmi_isin[[#This Row],[Index]]+1,MATCH(D$2,美元债一级!$2:$2,0)))</f>
        <v/>
      </c>
      <c r="E181" s="10" t="str">
        <f>TEXT(tbl_dmi_isin[[#This Row],[定价日]],"YYMMDD")&amp;tbl_dmi_isin[[#This Row],[ISIN]]</f>
        <v/>
      </c>
      <c r="F181" s="105"/>
      <c r="G181" s="19" t="str">
        <f>IF(tbl_dmi_isin[[#This Row],[Index]]&gt;$A$2,"",INDEX(Corp_value!$A$1:$EC$2998,MATCH(tbl_dmi_isin[[#This Row],[ISIN]],Corp_value!$B:$B,0),MATCH(G$2,Corp_value!$1:$1,0)))</f>
        <v/>
      </c>
      <c r="H181" s="20" t="str">
        <f>IF(tbl_dmi_isin[[#This Row],[Index]]&gt;$A$2,"",INDEX(Corp_value!$A$1:$EC$2998,MATCH(tbl_dmi_isin[[#This Row],[ISIN]],Corp_value!$B:$B,0),MATCH(H$2,Corp_value!$1:$1,0)))</f>
        <v/>
      </c>
      <c r="I181" s="20" t="str">
        <f>IF(tbl_dmi_isin[[#This Row],[Index]]&gt;$A$2,"",IF(INDEX(Corp_value!$A$1:$EC$2998,MATCH(tbl_dmi_isin[[#This Row],[ISIN]],Corp_value!$B:$B,0),MATCH(I$2,Corp_value!$1:$1,0))="--","",INDEX(Corp_value!$A$1:$EC$2998,MATCH(tbl_dmi_isin[[#This Row],[ISIN]],Corp_value!$B:$B,0),MATCH(I$2,Corp_value!$1:$1,0))))</f>
        <v/>
      </c>
      <c r="J181" s="19" t="str">
        <f>IF(tbl_dmi_isin[[#This Row],[Index]]&gt;$A$2,"",INDEX(Corp_value!$A$1:$EC$2998,MATCH(tbl_dmi_isin[[#This Row],[ISIN]],Corp_value!$B:$B,0),MATCH(J$2,Corp_value!$1:$1,0)))</f>
        <v/>
      </c>
      <c r="K181" s="19" t="str">
        <f>IF(tbl_dmi_isin[[#This Row],[Index]]&gt;$A$2,"",INDEX(Corp_value!$A$1:$EC$2998,MATCH(tbl_dmi_isin[[#This Row],[ISIN]],Corp_value!$B:$B,0),MATCH(K$2,Corp_value!$1:$1,0)))</f>
        <v/>
      </c>
      <c r="L181" s="19" t="str">
        <f>IF(tbl_dmi_isin[[#This Row],[Index]]&gt;$A$2,"",IF(INDEX(Corp_value!$A$1:$EC$2998,MATCH(tbl_dmi_isin[[#This Row],[ISIN]],Corp_value!$B:$B,0),MATCH(L$2,Corp_value!$1:$1,0))="--","",INDEX(Corp_value!$A$1:$EC$2998,MATCH(tbl_dmi_isin[[#This Row],[ISIN]],Corp_value!$B:$B,0),MATCH(L$2,Corp_value!$1:$1,0))))</f>
        <v/>
      </c>
      <c r="M181" s="122" t="str">
        <f>IF(tbl_dmi_isin[[#This Row],[Index]]&gt;$A$2,"",INDEX(Corp_value!$A$1:$EC$2998,MATCH(tbl_dmi_isin[[#This Row],[ISIN]],Corp_value!$B:$B,0),MATCH(M$2,Corp_value!$1:$1,0)))</f>
        <v/>
      </c>
      <c r="N181" s="122" t="str">
        <f>IF(tbl_dmi_isin[[#This Row],[Index]]&gt;$A$2,"",IF(INDEX(Corp_value!$A$1:$EC$2998,MATCH(tbl_dmi_isin[[#This Row],[ISIN]],Corp_value!$B:$B,0),MATCH(N$2,Corp_value!$1:$1,0))="--","",INDEX(Corp_value!$A$1:$EC$2998,MATCH(tbl_dmi_isin[[#This Row],[ISIN]],Corp_value!$B:$B,0),MATCH(N$2,Corp_value!$1:$1,0))))</f>
        <v/>
      </c>
      <c r="O181" s="122" t="str">
        <f>IF(tbl_dmi_isin[[#This Row],[Index]]&gt;$A$2,"",INDEX(Corp_value!$A$1:$EC$2998,MATCH(tbl_dmi_isin[[#This Row],[ISIN]],Corp_value!$B:$B,0),MATCH(O$2,Corp_value!$1:$1,0)))</f>
        <v/>
      </c>
      <c r="P181" s="136" t="str">
        <f>IF(tbl_dmi_isin[[#This Row],[Index]]&gt;$A$2,"",TEXT(INDEX(Corp_value!$A$1:$EC$2998,MATCH(tbl_dmi_isin[[#This Row],[ISIN]],Corp_value!$B:$B,0),MATCH(P$2,Corp_value!$1:$1,0)),"yyyy/mm/dd"))</f>
        <v/>
      </c>
      <c r="Q181" s="136" t="str">
        <f>IF(tbl_dmi_isin[[#This Row],[Index]]&gt;$A$2,"",INDEX(美元债一级!$A$2:$BO$32,tbl_dmi_isin[[#This Row],[Index]]+1,MATCH(Q$2,美元债一级!$2:$2,0)))</f>
        <v/>
      </c>
      <c r="R181" s="136" t="str">
        <f>IF(tbl_dmi_isin[[#This Row],[Index]]&gt;$A$2,"",IF(TEXT(INDEX(Corp_value!$A$1:$EC$2998,MATCH(tbl_dmi_isin[[#This Row],[ISIN]],Corp_value!$B:$B,0),MATCH(R$2,Corp_value!$1:$1,0)),"yyyy/mm/dd")="--","",TEXT(INDEX(Corp_value!$A$1:$EC$2998,MATCH(tbl_dmi_isin[[#This Row],[ISIN]],Corp_value!$B:$B,0),MATCH(R$2,Corp_value!$1:$1,0)),"yyyy/mm/dd")))</f>
        <v/>
      </c>
      <c r="S181" s="122" t="str">
        <f>IF(tbl_dmi_isin[[#This Row],[Index]]&gt;$A$2,"",INDEX(Corp_value!$A$1:$EC$2998,MATCH(tbl_dmi_isin[[#This Row],[ISIN]],Corp_value!$B:$B,0),MATCH(S$2,Corp_value!$1:$1,0)))</f>
        <v/>
      </c>
      <c r="T181" s="122" t="str">
        <f>IF(tbl_dmi_isin[[#This Row],[Index]]&gt;$A$2,"",INDEX(美元债一级!$A$2:$BO$32,tbl_dmi_isin[[#This Row],[Index]]+1,MATCH(T$2,美元债一级!$2:$2,0)))</f>
        <v/>
      </c>
      <c r="U181" s="122" t="str">
        <f>IF(tbl_dmi_isin[[#This Row],[Index]]&gt;$A$2,"",IF(INDEX(Corp_value!$A$1:$EC$2998,MATCH(tbl_dmi_isin[[#This Row],[ISIN]],Corp_value!$B:$B,0),MATCH(U$2,Corp_value!$1:$1,0))="--","",INDEX(Corp_value!$A$1:$EC$2998,MATCH(tbl_dmi_isin[[#This Row],[ISIN]],Corp_value!$B:$B,0),MATCH(U$2,Corp_value!$1:$1,0))))</f>
        <v/>
      </c>
      <c r="V181" s="134" t="str">
        <f>IF(tbl_dmi_isin[[#This Row],[Index]]&gt;$A$2,"",INDEX(美元债一级!$A$2:$BO$32,tbl_dmi_isin[[#This Row],[Index]]+1,MATCH(V$2,美元债一级!$2:$2,0)))</f>
        <v/>
      </c>
      <c r="W181" s="139" t="str">
        <f>IF(tbl_dmi_isin[[#This Row],[Index]]&gt;$A$2,"",INDEX(Corp_value!$A$1:$EC$2998,MATCH(tbl_dmi_isin[[#This Row],[ISIN]],Corp_value!$B:$B,0),MATCH(W$2,Corp_value!$1:$1,0)))</f>
        <v/>
      </c>
      <c r="X181" s="139" t="str">
        <f>IF(tbl_dmi_isin[[#This Row],[Index]]&gt;$A$2,"",INDEX(Corp_value!$A$1:$EC$2998,MATCH(tbl_dmi_isin[[#This Row],[ISIN]],Corp_value!$B:$B,0),MATCH(X$2,Corp_value!$1:$1,0)))</f>
        <v/>
      </c>
      <c r="Y181" s="142" t="str">
        <f>IF(tbl_dmi_isin[[#This Row],[Index]]&gt;$A$2,"",INDEX(Corp_value!$A$1:$EC$2998,MATCH(tbl_dmi_isin[[#This Row],[ISIN]],Corp_value!$B:$B,0),MATCH(Y$2,Corp_value!$1:$1,0)))</f>
        <v/>
      </c>
      <c r="Z181" s="142" t="str">
        <f>IF(tbl_dmi_isin[[#This Row],[Index]]&gt;$A$2,"",INDEX(Corp_value!$A$1:$EC$2998,MATCH(tbl_dmi_isin[[#This Row],[ISIN]],Corp_value!$B:$B,0),MATCH(Z$2,Corp_value!$1:$1,0)))</f>
        <v/>
      </c>
    </row>
    <row r="182" spans="1:26">
      <c r="A182" s="10">
        <v>179</v>
      </c>
      <c r="B182" s="78" t="str">
        <f>IF(tbl_dmi_isin[[#This Row],[Index]]&gt;$A$2,"",TEXT(INDEX(美元债一级!$A$2:$BO$32,tbl_dmi_isin[[#This Row],[Index]]+1,MATCH(B$2,美元债一级!$2:$2,0)),"yyyy/mm/dd"))</f>
        <v/>
      </c>
      <c r="C182" s="10" t="str">
        <f>IF(tbl_dmi_isin[[#This Row],[Index]]&gt;$A$2,"",INDEX(美元债一级!$A$2:$BO$32,tbl_dmi_isin[[#This Row],[Index]]+1,MATCH(C$2,美元债一级!$2:$2,0)))</f>
        <v/>
      </c>
      <c r="D182" s="10" t="str">
        <f>IF(tbl_dmi_isin[[#This Row],[Index]]&gt;$A$2,"",INDEX(美元债一级!$A$2:$BO$32,tbl_dmi_isin[[#This Row],[Index]]+1,MATCH(D$2,美元债一级!$2:$2,0)))</f>
        <v/>
      </c>
      <c r="E182" s="10" t="str">
        <f>TEXT(tbl_dmi_isin[[#This Row],[定价日]],"YYMMDD")&amp;tbl_dmi_isin[[#This Row],[ISIN]]</f>
        <v/>
      </c>
      <c r="F182" s="106"/>
      <c r="G182" s="19" t="str">
        <f>IF(tbl_dmi_isin[[#This Row],[Index]]&gt;$A$2,"",INDEX(Corp_value!$A$1:$EC$2998,MATCH(tbl_dmi_isin[[#This Row],[ISIN]],Corp_value!$B:$B,0),MATCH(G$2,Corp_value!$1:$1,0)))</f>
        <v/>
      </c>
      <c r="H182" s="20" t="str">
        <f>IF(tbl_dmi_isin[[#This Row],[Index]]&gt;$A$2,"",INDEX(Corp_value!$A$1:$EC$2998,MATCH(tbl_dmi_isin[[#This Row],[ISIN]],Corp_value!$B:$B,0),MATCH(H$2,Corp_value!$1:$1,0)))</f>
        <v/>
      </c>
      <c r="I182" s="20" t="str">
        <f>IF(tbl_dmi_isin[[#This Row],[Index]]&gt;$A$2,"",IF(INDEX(Corp_value!$A$1:$EC$2998,MATCH(tbl_dmi_isin[[#This Row],[ISIN]],Corp_value!$B:$B,0),MATCH(I$2,Corp_value!$1:$1,0))="--","",INDEX(Corp_value!$A$1:$EC$2998,MATCH(tbl_dmi_isin[[#This Row],[ISIN]],Corp_value!$B:$B,0),MATCH(I$2,Corp_value!$1:$1,0))))</f>
        <v/>
      </c>
      <c r="J182" s="19" t="str">
        <f>IF(tbl_dmi_isin[[#This Row],[Index]]&gt;$A$2,"",INDEX(Corp_value!$A$1:$EC$2998,MATCH(tbl_dmi_isin[[#This Row],[ISIN]],Corp_value!$B:$B,0),MATCH(J$2,Corp_value!$1:$1,0)))</f>
        <v/>
      </c>
      <c r="K182" s="19" t="str">
        <f>IF(tbl_dmi_isin[[#This Row],[Index]]&gt;$A$2,"",INDEX(Corp_value!$A$1:$EC$2998,MATCH(tbl_dmi_isin[[#This Row],[ISIN]],Corp_value!$B:$B,0),MATCH(K$2,Corp_value!$1:$1,0)))</f>
        <v/>
      </c>
      <c r="L182" s="19" t="str">
        <f>IF(tbl_dmi_isin[[#This Row],[Index]]&gt;$A$2,"",IF(INDEX(Corp_value!$A$1:$EC$2998,MATCH(tbl_dmi_isin[[#This Row],[ISIN]],Corp_value!$B:$B,0),MATCH(L$2,Corp_value!$1:$1,0))="--","",INDEX(Corp_value!$A$1:$EC$2998,MATCH(tbl_dmi_isin[[#This Row],[ISIN]],Corp_value!$B:$B,0),MATCH(L$2,Corp_value!$1:$1,0))))</f>
        <v/>
      </c>
      <c r="M182" s="122" t="str">
        <f>IF(tbl_dmi_isin[[#This Row],[Index]]&gt;$A$2,"",INDEX(Corp_value!$A$1:$EC$2998,MATCH(tbl_dmi_isin[[#This Row],[ISIN]],Corp_value!$B:$B,0),MATCH(M$2,Corp_value!$1:$1,0)))</f>
        <v/>
      </c>
      <c r="N182" s="122" t="str">
        <f>IF(tbl_dmi_isin[[#This Row],[Index]]&gt;$A$2,"",IF(INDEX(Corp_value!$A$1:$EC$2998,MATCH(tbl_dmi_isin[[#This Row],[ISIN]],Corp_value!$B:$B,0),MATCH(N$2,Corp_value!$1:$1,0))="--","",INDEX(Corp_value!$A$1:$EC$2998,MATCH(tbl_dmi_isin[[#This Row],[ISIN]],Corp_value!$B:$B,0),MATCH(N$2,Corp_value!$1:$1,0))))</f>
        <v/>
      </c>
      <c r="O182" s="122" t="str">
        <f>IF(tbl_dmi_isin[[#This Row],[Index]]&gt;$A$2,"",INDEX(Corp_value!$A$1:$EC$2998,MATCH(tbl_dmi_isin[[#This Row],[ISIN]],Corp_value!$B:$B,0),MATCH(O$2,Corp_value!$1:$1,0)))</f>
        <v/>
      </c>
      <c r="P182" s="137" t="str">
        <f>IF(tbl_dmi_isin[[#This Row],[Index]]&gt;$A$2,"",TEXT(INDEX(Corp_value!$A$1:$EC$2998,MATCH(tbl_dmi_isin[[#This Row],[ISIN]],Corp_value!$B:$B,0),MATCH(P$2,Corp_value!$1:$1,0)),"yyyy/mm/dd"))</f>
        <v/>
      </c>
      <c r="Q182" s="137" t="str">
        <f>IF(tbl_dmi_isin[[#This Row],[Index]]&gt;$A$2,"",INDEX(美元债一级!$A$2:$BO$32,tbl_dmi_isin[[#This Row],[Index]]+1,MATCH(Q$2,美元债一级!$2:$2,0)))</f>
        <v/>
      </c>
      <c r="R182" s="137" t="str">
        <f>IF(tbl_dmi_isin[[#This Row],[Index]]&gt;$A$2,"",IF(TEXT(INDEX(Corp_value!$A$1:$EC$2998,MATCH(tbl_dmi_isin[[#This Row],[ISIN]],Corp_value!$B:$B,0),MATCH(R$2,Corp_value!$1:$1,0)),"yyyy/mm/dd")="--","",TEXT(INDEX(Corp_value!$A$1:$EC$2998,MATCH(tbl_dmi_isin[[#This Row],[ISIN]],Corp_value!$B:$B,0),MATCH(R$2,Corp_value!$1:$1,0)),"yyyy/mm/dd")))</f>
        <v/>
      </c>
      <c r="S182" s="122" t="str">
        <f>IF(tbl_dmi_isin[[#This Row],[Index]]&gt;$A$2,"",INDEX(Corp_value!$A$1:$EC$2998,MATCH(tbl_dmi_isin[[#This Row],[ISIN]],Corp_value!$B:$B,0),MATCH(S$2,Corp_value!$1:$1,0)))</f>
        <v/>
      </c>
      <c r="T182" s="122" t="str">
        <f>IF(tbl_dmi_isin[[#This Row],[Index]]&gt;$A$2,"",INDEX(美元债一级!$A$2:$BO$32,tbl_dmi_isin[[#This Row],[Index]]+1,MATCH(T$2,美元债一级!$2:$2,0)))</f>
        <v/>
      </c>
      <c r="U182" s="122" t="str">
        <f>IF(tbl_dmi_isin[[#This Row],[Index]]&gt;$A$2,"",IF(INDEX(Corp_value!$A$1:$EC$2998,MATCH(tbl_dmi_isin[[#This Row],[ISIN]],Corp_value!$B:$B,0),MATCH(U$2,Corp_value!$1:$1,0))="--","",INDEX(Corp_value!$A$1:$EC$2998,MATCH(tbl_dmi_isin[[#This Row],[ISIN]],Corp_value!$B:$B,0),MATCH(U$2,Corp_value!$1:$1,0))))</f>
        <v/>
      </c>
      <c r="V182" s="134" t="str">
        <f>IF(tbl_dmi_isin[[#This Row],[Index]]&gt;$A$2,"",INDEX(美元债一级!$A$2:$BO$32,tbl_dmi_isin[[#This Row],[Index]]+1,MATCH(V$2,美元债一级!$2:$2,0)))</f>
        <v/>
      </c>
      <c r="W182" s="139" t="str">
        <f>IF(tbl_dmi_isin[[#This Row],[Index]]&gt;$A$2,"",INDEX(Corp_value!$A$1:$EC$2998,MATCH(tbl_dmi_isin[[#This Row],[ISIN]],Corp_value!$B:$B,0),MATCH(W$2,Corp_value!$1:$1,0)))</f>
        <v/>
      </c>
      <c r="X182" s="139" t="str">
        <f>IF(tbl_dmi_isin[[#This Row],[Index]]&gt;$A$2,"",INDEX(Corp_value!$A$1:$EC$2998,MATCH(tbl_dmi_isin[[#This Row],[ISIN]],Corp_value!$B:$B,0),MATCH(X$2,Corp_value!$1:$1,0)))</f>
        <v/>
      </c>
      <c r="Y182" s="142" t="str">
        <f>IF(tbl_dmi_isin[[#This Row],[Index]]&gt;$A$2,"",INDEX(Corp_value!$A$1:$EC$2998,MATCH(tbl_dmi_isin[[#This Row],[ISIN]],Corp_value!$B:$B,0),MATCH(Y$2,Corp_value!$1:$1,0)))</f>
        <v/>
      </c>
      <c r="Z182" s="142" t="str">
        <f>IF(tbl_dmi_isin[[#This Row],[Index]]&gt;$A$2,"",INDEX(Corp_value!$A$1:$EC$2998,MATCH(tbl_dmi_isin[[#This Row],[ISIN]],Corp_value!$B:$B,0),MATCH(Z$2,Corp_value!$1:$1,0)))</f>
        <v/>
      </c>
    </row>
    <row r="183" spans="1:26">
      <c r="A183" s="10">
        <v>180</v>
      </c>
      <c r="B183" s="78" t="str">
        <f>IF(tbl_dmi_isin[[#This Row],[Index]]&gt;$A$2,"",TEXT(INDEX(美元债一级!$A$2:$BO$32,tbl_dmi_isin[[#This Row],[Index]]+1,MATCH(B$2,美元债一级!$2:$2,0)),"yyyy/mm/dd"))</f>
        <v/>
      </c>
      <c r="C183" s="10" t="str">
        <f>IF(tbl_dmi_isin[[#This Row],[Index]]&gt;$A$2,"",INDEX(美元债一级!$A$2:$BO$32,tbl_dmi_isin[[#This Row],[Index]]+1,MATCH(C$2,美元债一级!$2:$2,0)))</f>
        <v/>
      </c>
      <c r="D183" s="10" t="str">
        <f>IF(tbl_dmi_isin[[#This Row],[Index]]&gt;$A$2,"",INDEX(美元债一级!$A$2:$BO$32,tbl_dmi_isin[[#This Row],[Index]]+1,MATCH(D$2,美元债一级!$2:$2,0)))</f>
        <v/>
      </c>
      <c r="E183" s="10" t="str">
        <f>TEXT(tbl_dmi_isin[[#This Row],[定价日]],"YYMMDD")&amp;tbl_dmi_isin[[#This Row],[ISIN]]</f>
        <v/>
      </c>
      <c r="F183" s="105"/>
      <c r="G183" s="19" t="str">
        <f>IF(tbl_dmi_isin[[#This Row],[Index]]&gt;$A$2,"",INDEX(Corp_value!$A$1:$EC$2998,MATCH(tbl_dmi_isin[[#This Row],[ISIN]],Corp_value!$B:$B,0),MATCH(G$2,Corp_value!$1:$1,0)))</f>
        <v/>
      </c>
      <c r="H183" s="20" t="str">
        <f>IF(tbl_dmi_isin[[#This Row],[Index]]&gt;$A$2,"",INDEX(Corp_value!$A$1:$EC$2998,MATCH(tbl_dmi_isin[[#This Row],[ISIN]],Corp_value!$B:$B,0),MATCH(H$2,Corp_value!$1:$1,0)))</f>
        <v/>
      </c>
      <c r="I183" s="20" t="str">
        <f>IF(tbl_dmi_isin[[#This Row],[Index]]&gt;$A$2,"",IF(INDEX(Corp_value!$A$1:$EC$2998,MATCH(tbl_dmi_isin[[#This Row],[ISIN]],Corp_value!$B:$B,0),MATCH(I$2,Corp_value!$1:$1,0))="--","",INDEX(Corp_value!$A$1:$EC$2998,MATCH(tbl_dmi_isin[[#This Row],[ISIN]],Corp_value!$B:$B,0),MATCH(I$2,Corp_value!$1:$1,0))))</f>
        <v/>
      </c>
      <c r="J183" s="19" t="str">
        <f>IF(tbl_dmi_isin[[#This Row],[Index]]&gt;$A$2,"",INDEX(Corp_value!$A$1:$EC$2998,MATCH(tbl_dmi_isin[[#This Row],[ISIN]],Corp_value!$B:$B,0),MATCH(J$2,Corp_value!$1:$1,0)))</f>
        <v/>
      </c>
      <c r="K183" s="19" t="str">
        <f>IF(tbl_dmi_isin[[#This Row],[Index]]&gt;$A$2,"",INDEX(Corp_value!$A$1:$EC$2998,MATCH(tbl_dmi_isin[[#This Row],[ISIN]],Corp_value!$B:$B,0),MATCH(K$2,Corp_value!$1:$1,0)))</f>
        <v/>
      </c>
      <c r="L183" s="19" t="str">
        <f>IF(tbl_dmi_isin[[#This Row],[Index]]&gt;$A$2,"",IF(INDEX(Corp_value!$A$1:$EC$2998,MATCH(tbl_dmi_isin[[#This Row],[ISIN]],Corp_value!$B:$B,0),MATCH(L$2,Corp_value!$1:$1,0))="--","",INDEX(Corp_value!$A$1:$EC$2998,MATCH(tbl_dmi_isin[[#This Row],[ISIN]],Corp_value!$B:$B,0),MATCH(L$2,Corp_value!$1:$1,0))))</f>
        <v/>
      </c>
      <c r="M183" s="122" t="str">
        <f>IF(tbl_dmi_isin[[#This Row],[Index]]&gt;$A$2,"",INDEX(Corp_value!$A$1:$EC$2998,MATCH(tbl_dmi_isin[[#This Row],[ISIN]],Corp_value!$B:$B,0),MATCH(M$2,Corp_value!$1:$1,0)))</f>
        <v/>
      </c>
      <c r="N183" s="122" t="str">
        <f>IF(tbl_dmi_isin[[#This Row],[Index]]&gt;$A$2,"",IF(INDEX(Corp_value!$A$1:$EC$2998,MATCH(tbl_dmi_isin[[#This Row],[ISIN]],Corp_value!$B:$B,0),MATCH(N$2,Corp_value!$1:$1,0))="--","",INDEX(Corp_value!$A$1:$EC$2998,MATCH(tbl_dmi_isin[[#This Row],[ISIN]],Corp_value!$B:$B,0),MATCH(N$2,Corp_value!$1:$1,0))))</f>
        <v/>
      </c>
      <c r="O183" s="122" t="str">
        <f>IF(tbl_dmi_isin[[#This Row],[Index]]&gt;$A$2,"",INDEX(Corp_value!$A$1:$EC$2998,MATCH(tbl_dmi_isin[[#This Row],[ISIN]],Corp_value!$B:$B,0),MATCH(O$2,Corp_value!$1:$1,0)))</f>
        <v/>
      </c>
      <c r="P183" s="136" t="str">
        <f>IF(tbl_dmi_isin[[#This Row],[Index]]&gt;$A$2,"",TEXT(INDEX(Corp_value!$A$1:$EC$2998,MATCH(tbl_dmi_isin[[#This Row],[ISIN]],Corp_value!$B:$B,0),MATCH(P$2,Corp_value!$1:$1,0)),"yyyy/mm/dd"))</f>
        <v/>
      </c>
      <c r="Q183" s="136" t="str">
        <f>IF(tbl_dmi_isin[[#This Row],[Index]]&gt;$A$2,"",INDEX(美元债一级!$A$2:$BO$32,tbl_dmi_isin[[#This Row],[Index]]+1,MATCH(Q$2,美元债一级!$2:$2,0)))</f>
        <v/>
      </c>
      <c r="R183" s="136" t="str">
        <f>IF(tbl_dmi_isin[[#This Row],[Index]]&gt;$A$2,"",IF(TEXT(INDEX(Corp_value!$A$1:$EC$2998,MATCH(tbl_dmi_isin[[#This Row],[ISIN]],Corp_value!$B:$B,0),MATCH(R$2,Corp_value!$1:$1,0)),"yyyy/mm/dd")="--","",TEXT(INDEX(Corp_value!$A$1:$EC$2998,MATCH(tbl_dmi_isin[[#This Row],[ISIN]],Corp_value!$B:$B,0),MATCH(R$2,Corp_value!$1:$1,0)),"yyyy/mm/dd")))</f>
        <v/>
      </c>
      <c r="S183" s="122" t="str">
        <f>IF(tbl_dmi_isin[[#This Row],[Index]]&gt;$A$2,"",INDEX(Corp_value!$A$1:$EC$2998,MATCH(tbl_dmi_isin[[#This Row],[ISIN]],Corp_value!$B:$B,0),MATCH(S$2,Corp_value!$1:$1,0)))</f>
        <v/>
      </c>
      <c r="T183" s="122" t="str">
        <f>IF(tbl_dmi_isin[[#This Row],[Index]]&gt;$A$2,"",INDEX(美元债一级!$A$2:$BO$32,tbl_dmi_isin[[#This Row],[Index]]+1,MATCH(T$2,美元债一级!$2:$2,0)))</f>
        <v/>
      </c>
      <c r="U183" s="122" t="str">
        <f>IF(tbl_dmi_isin[[#This Row],[Index]]&gt;$A$2,"",IF(INDEX(Corp_value!$A$1:$EC$2998,MATCH(tbl_dmi_isin[[#This Row],[ISIN]],Corp_value!$B:$B,0),MATCH(U$2,Corp_value!$1:$1,0))="--","",INDEX(Corp_value!$A$1:$EC$2998,MATCH(tbl_dmi_isin[[#This Row],[ISIN]],Corp_value!$B:$B,0),MATCH(U$2,Corp_value!$1:$1,0))))</f>
        <v/>
      </c>
      <c r="V183" s="134" t="str">
        <f>IF(tbl_dmi_isin[[#This Row],[Index]]&gt;$A$2,"",INDEX(美元债一级!$A$2:$BO$32,tbl_dmi_isin[[#This Row],[Index]]+1,MATCH(V$2,美元债一级!$2:$2,0)))</f>
        <v/>
      </c>
      <c r="W183" s="139" t="str">
        <f>IF(tbl_dmi_isin[[#This Row],[Index]]&gt;$A$2,"",INDEX(Corp_value!$A$1:$EC$2998,MATCH(tbl_dmi_isin[[#This Row],[ISIN]],Corp_value!$B:$B,0),MATCH(W$2,Corp_value!$1:$1,0)))</f>
        <v/>
      </c>
      <c r="X183" s="139" t="str">
        <f>IF(tbl_dmi_isin[[#This Row],[Index]]&gt;$A$2,"",INDEX(Corp_value!$A$1:$EC$2998,MATCH(tbl_dmi_isin[[#This Row],[ISIN]],Corp_value!$B:$B,0),MATCH(X$2,Corp_value!$1:$1,0)))</f>
        <v/>
      </c>
      <c r="Y183" s="142" t="str">
        <f>IF(tbl_dmi_isin[[#This Row],[Index]]&gt;$A$2,"",INDEX(Corp_value!$A$1:$EC$2998,MATCH(tbl_dmi_isin[[#This Row],[ISIN]],Corp_value!$B:$B,0),MATCH(Y$2,Corp_value!$1:$1,0)))</f>
        <v/>
      </c>
      <c r="Z183" s="142" t="str">
        <f>IF(tbl_dmi_isin[[#This Row],[Index]]&gt;$A$2,"",INDEX(Corp_value!$A$1:$EC$2998,MATCH(tbl_dmi_isin[[#This Row],[ISIN]],Corp_value!$B:$B,0),MATCH(Z$2,Corp_value!$1:$1,0)))</f>
        <v/>
      </c>
    </row>
    <row r="184" spans="1:26">
      <c r="A184" s="10">
        <v>181</v>
      </c>
      <c r="B184" s="78" t="str">
        <f>IF(tbl_dmi_isin[[#This Row],[Index]]&gt;$A$2,"",TEXT(INDEX(美元债一级!$A$2:$BO$32,tbl_dmi_isin[[#This Row],[Index]]+1,MATCH(B$2,美元债一级!$2:$2,0)),"yyyy/mm/dd"))</f>
        <v/>
      </c>
      <c r="C184" s="10" t="str">
        <f>IF(tbl_dmi_isin[[#This Row],[Index]]&gt;$A$2,"",INDEX(美元债一级!$A$2:$BO$32,tbl_dmi_isin[[#This Row],[Index]]+1,MATCH(C$2,美元债一级!$2:$2,0)))</f>
        <v/>
      </c>
      <c r="D184" s="10" t="str">
        <f>IF(tbl_dmi_isin[[#This Row],[Index]]&gt;$A$2,"",INDEX(美元债一级!$A$2:$BO$32,tbl_dmi_isin[[#This Row],[Index]]+1,MATCH(D$2,美元债一级!$2:$2,0)))</f>
        <v/>
      </c>
      <c r="E184" s="10" t="str">
        <f>TEXT(tbl_dmi_isin[[#This Row],[定价日]],"YYMMDD")&amp;tbl_dmi_isin[[#This Row],[ISIN]]</f>
        <v/>
      </c>
      <c r="F184" s="105"/>
      <c r="G184" s="19" t="str">
        <f>IF(tbl_dmi_isin[[#This Row],[Index]]&gt;$A$2,"",INDEX(Corp_value!$A$1:$EC$2998,MATCH(tbl_dmi_isin[[#This Row],[ISIN]],Corp_value!$B:$B,0),MATCH(G$2,Corp_value!$1:$1,0)))</f>
        <v/>
      </c>
      <c r="H184" s="20" t="str">
        <f>IF(tbl_dmi_isin[[#This Row],[Index]]&gt;$A$2,"",INDEX(Corp_value!$A$1:$EC$2998,MATCH(tbl_dmi_isin[[#This Row],[ISIN]],Corp_value!$B:$B,0),MATCH(H$2,Corp_value!$1:$1,0)))</f>
        <v/>
      </c>
      <c r="I184" s="20" t="str">
        <f>IF(tbl_dmi_isin[[#This Row],[Index]]&gt;$A$2,"",IF(INDEX(Corp_value!$A$1:$EC$2998,MATCH(tbl_dmi_isin[[#This Row],[ISIN]],Corp_value!$B:$B,0),MATCH(I$2,Corp_value!$1:$1,0))="--","",INDEX(Corp_value!$A$1:$EC$2998,MATCH(tbl_dmi_isin[[#This Row],[ISIN]],Corp_value!$B:$B,0),MATCH(I$2,Corp_value!$1:$1,0))))</f>
        <v/>
      </c>
      <c r="J184" s="19" t="str">
        <f>IF(tbl_dmi_isin[[#This Row],[Index]]&gt;$A$2,"",INDEX(Corp_value!$A$1:$EC$2998,MATCH(tbl_dmi_isin[[#This Row],[ISIN]],Corp_value!$B:$B,0),MATCH(J$2,Corp_value!$1:$1,0)))</f>
        <v/>
      </c>
      <c r="K184" s="19" t="str">
        <f>IF(tbl_dmi_isin[[#This Row],[Index]]&gt;$A$2,"",INDEX(Corp_value!$A$1:$EC$2998,MATCH(tbl_dmi_isin[[#This Row],[ISIN]],Corp_value!$B:$B,0),MATCH(K$2,Corp_value!$1:$1,0)))</f>
        <v/>
      </c>
      <c r="L184" s="19" t="str">
        <f>IF(tbl_dmi_isin[[#This Row],[Index]]&gt;$A$2,"",IF(INDEX(Corp_value!$A$1:$EC$2998,MATCH(tbl_dmi_isin[[#This Row],[ISIN]],Corp_value!$B:$B,0),MATCH(L$2,Corp_value!$1:$1,0))="--","",INDEX(Corp_value!$A$1:$EC$2998,MATCH(tbl_dmi_isin[[#This Row],[ISIN]],Corp_value!$B:$B,0),MATCH(L$2,Corp_value!$1:$1,0))))</f>
        <v/>
      </c>
      <c r="M184" s="122" t="str">
        <f>IF(tbl_dmi_isin[[#This Row],[Index]]&gt;$A$2,"",INDEX(Corp_value!$A$1:$EC$2998,MATCH(tbl_dmi_isin[[#This Row],[ISIN]],Corp_value!$B:$B,0),MATCH(M$2,Corp_value!$1:$1,0)))</f>
        <v/>
      </c>
      <c r="N184" s="122" t="str">
        <f>IF(tbl_dmi_isin[[#This Row],[Index]]&gt;$A$2,"",IF(INDEX(Corp_value!$A$1:$EC$2998,MATCH(tbl_dmi_isin[[#This Row],[ISIN]],Corp_value!$B:$B,0),MATCH(N$2,Corp_value!$1:$1,0))="--","",INDEX(Corp_value!$A$1:$EC$2998,MATCH(tbl_dmi_isin[[#This Row],[ISIN]],Corp_value!$B:$B,0),MATCH(N$2,Corp_value!$1:$1,0))))</f>
        <v/>
      </c>
      <c r="O184" s="122" t="str">
        <f>IF(tbl_dmi_isin[[#This Row],[Index]]&gt;$A$2,"",INDEX(Corp_value!$A$1:$EC$2998,MATCH(tbl_dmi_isin[[#This Row],[ISIN]],Corp_value!$B:$B,0),MATCH(O$2,Corp_value!$1:$1,0)))</f>
        <v/>
      </c>
      <c r="P184" s="136" t="str">
        <f>IF(tbl_dmi_isin[[#This Row],[Index]]&gt;$A$2,"",TEXT(INDEX(Corp_value!$A$1:$EC$2998,MATCH(tbl_dmi_isin[[#This Row],[ISIN]],Corp_value!$B:$B,0),MATCH(P$2,Corp_value!$1:$1,0)),"yyyy/mm/dd"))</f>
        <v/>
      </c>
      <c r="Q184" s="136" t="str">
        <f>IF(tbl_dmi_isin[[#This Row],[Index]]&gt;$A$2,"",INDEX(美元债一级!$A$2:$BO$32,tbl_dmi_isin[[#This Row],[Index]]+1,MATCH(Q$2,美元债一级!$2:$2,0)))</f>
        <v/>
      </c>
      <c r="R184" s="136" t="str">
        <f>IF(tbl_dmi_isin[[#This Row],[Index]]&gt;$A$2,"",IF(TEXT(INDEX(Corp_value!$A$1:$EC$2998,MATCH(tbl_dmi_isin[[#This Row],[ISIN]],Corp_value!$B:$B,0),MATCH(R$2,Corp_value!$1:$1,0)),"yyyy/mm/dd")="--","",TEXT(INDEX(Corp_value!$A$1:$EC$2998,MATCH(tbl_dmi_isin[[#This Row],[ISIN]],Corp_value!$B:$B,0),MATCH(R$2,Corp_value!$1:$1,0)),"yyyy/mm/dd")))</f>
        <v/>
      </c>
      <c r="S184" s="122" t="str">
        <f>IF(tbl_dmi_isin[[#This Row],[Index]]&gt;$A$2,"",INDEX(Corp_value!$A$1:$EC$2998,MATCH(tbl_dmi_isin[[#This Row],[ISIN]],Corp_value!$B:$B,0),MATCH(S$2,Corp_value!$1:$1,0)))</f>
        <v/>
      </c>
      <c r="T184" s="122" t="str">
        <f>IF(tbl_dmi_isin[[#This Row],[Index]]&gt;$A$2,"",INDEX(美元债一级!$A$2:$BO$32,tbl_dmi_isin[[#This Row],[Index]]+1,MATCH(T$2,美元债一级!$2:$2,0)))</f>
        <v/>
      </c>
      <c r="U184" s="122" t="str">
        <f>IF(tbl_dmi_isin[[#This Row],[Index]]&gt;$A$2,"",IF(INDEX(Corp_value!$A$1:$EC$2998,MATCH(tbl_dmi_isin[[#This Row],[ISIN]],Corp_value!$B:$B,0),MATCH(U$2,Corp_value!$1:$1,0))="--","",INDEX(Corp_value!$A$1:$EC$2998,MATCH(tbl_dmi_isin[[#This Row],[ISIN]],Corp_value!$B:$B,0),MATCH(U$2,Corp_value!$1:$1,0))))</f>
        <v/>
      </c>
      <c r="V184" s="134" t="str">
        <f>IF(tbl_dmi_isin[[#This Row],[Index]]&gt;$A$2,"",INDEX(美元债一级!$A$2:$BO$32,tbl_dmi_isin[[#This Row],[Index]]+1,MATCH(V$2,美元债一级!$2:$2,0)))</f>
        <v/>
      </c>
      <c r="W184" s="139" t="str">
        <f>IF(tbl_dmi_isin[[#This Row],[Index]]&gt;$A$2,"",INDEX(Corp_value!$A$1:$EC$2998,MATCH(tbl_dmi_isin[[#This Row],[ISIN]],Corp_value!$B:$B,0),MATCH(W$2,Corp_value!$1:$1,0)))</f>
        <v/>
      </c>
      <c r="X184" s="139" t="str">
        <f>IF(tbl_dmi_isin[[#This Row],[Index]]&gt;$A$2,"",INDEX(Corp_value!$A$1:$EC$2998,MATCH(tbl_dmi_isin[[#This Row],[ISIN]],Corp_value!$B:$B,0),MATCH(X$2,Corp_value!$1:$1,0)))</f>
        <v/>
      </c>
      <c r="Y184" s="142" t="str">
        <f>IF(tbl_dmi_isin[[#This Row],[Index]]&gt;$A$2,"",INDEX(Corp_value!$A$1:$EC$2998,MATCH(tbl_dmi_isin[[#This Row],[ISIN]],Corp_value!$B:$B,0),MATCH(Y$2,Corp_value!$1:$1,0)))</f>
        <v/>
      </c>
      <c r="Z184" s="142" t="str">
        <f>IF(tbl_dmi_isin[[#This Row],[Index]]&gt;$A$2,"",INDEX(Corp_value!$A$1:$EC$2998,MATCH(tbl_dmi_isin[[#This Row],[ISIN]],Corp_value!$B:$B,0),MATCH(Z$2,Corp_value!$1:$1,0)))</f>
        <v/>
      </c>
    </row>
    <row r="185" spans="1:26">
      <c r="A185" s="10">
        <v>182</v>
      </c>
      <c r="B185" s="78" t="str">
        <f>IF(tbl_dmi_isin[[#This Row],[Index]]&gt;$A$2,"",TEXT(INDEX(美元债一级!$A$2:$BO$32,tbl_dmi_isin[[#This Row],[Index]]+1,MATCH(B$2,美元债一级!$2:$2,0)),"yyyy/mm/dd"))</f>
        <v/>
      </c>
      <c r="C185" s="10" t="str">
        <f>IF(tbl_dmi_isin[[#This Row],[Index]]&gt;$A$2,"",INDEX(美元债一级!$A$2:$BO$32,tbl_dmi_isin[[#This Row],[Index]]+1,MATCH(C$2,美元债一级!$2:$2,0)))</f>
        <v/>
      </c>
      <c r="D185" s="10" t="str">
        <f>IF(tbl_dmi_isin[[#This Row],[Index]]&gt;$A$2,"",INDEX(美元债一级!$A$2:$BO$32,tbl_dmi_isin[[#This Row],[Index]]+1,MATCH(D$2,美元债一级!$2:$2,0)))</f>
        <v/>
      </c>
      <c r="E185" s="10" t="str">
        <f>TEXT(tbl_dmi_isin[[#This Row],[定价日]],"YYMMDD")&amp;tbl_dmi_isin[[#This Row],[ISIN]]</f>
        <v/>
      </c>
      <c r="F185" s="138"/>
      <c r="G185" s="19" t="str">
        <f>IF(tbl_dmi_isin[[#This Row],[Index]]&gt;$A$2,"",INDEX(Corp_value!$A$1:$EC$2998,MATCH(tbl_dmi_isin[[#This Row],[ISIN]],Corp_value!$B:$B,0),MATCH(G$2,Corp_value!$1:$1,0)))</f>
        <v/>
      </c>
      <c r="H185" s="20" t="str">
        <f>IF(tbl_dmi_isin[[#This Row],[Index]]&gt;$A$2,"",INDEX(Corp_value!$A$1:$EC$2998,MATCH(tbl_dmi_isin[[#This Row],[ISIN]],Corp_value!$B:$B,0),MATCH(H$2,Corp_value!$1:$1,0)))</f>
        <v/>
      </c>
      <c r="I185" s="20" t="str">
        <f>IF(tbl_dmi_isin[[#This Row],[Index]]&gt;$A$2,"",IF(INDEX(Corp_value!$A$1:$EC$2998,MATCH(tbl_dmi_isin[[#This Row],[ISIN]],Corp_value!$B:$B,0),MATCH(I$2,Corp_value!$1:$1,0))="--","",INDEX(Corp_value!$A$1:$EC$2998,MATCH(tbl_dmi_isin[[#This Row],[ISIN]],Corp_value!$B:$B,0),MATCH(I$2,Corp_value!$1:$1,0))))</f>
        <v/>
      </c>
      <c r="J185" s="19" t="str">
        <f>IF(tbl_dmi_isin[[#This Row],[Index]]&gt;$A$2,"",INDEX(Corp_value!$A$1:$EC$2998,MATCH(tbl_dmi_isin[[#This Row],[ISIN]],Corp_value!$B:$B,0),MATCH(J$2,Corp_value!$1:$1,0)))</f>
        <v/>
      </c>
      <c r="K185" s="19" t="str">
        <f>IF(tbl_dmi_isin[[#This Row],[Index]]&gt;$A$2,"",INDEX(Corp_value!$A$1:$EC$2998,MATCH(tbl_dmi_isin[[#This Row],[ISIN]],Corp_value!$B:$B,0),MATCH(K$2,Corp_value!$1:$1,0)))</f>
        <v/>
      </c>
      <c r="L185" s="19" t="str">
        <f>IF(tbl_dmi_isin[[#This Row],[Index]]&gt;$A$2,"",IF(INDEX(Corp_value!$A$1:$EC$2998,MATCH(tbl_dmi_isin[[#This Row],[ISIN]],Corp_value!$B:$B,0),MATCH(L$2,Corp_value!$1:$1,0))="--","",INDEX(Corp_value!$A$1:$EC$2998,MATCH(tbl_dmi_isin[[#This Row],[ISIN]],Corp_value!$B:$B,0),MATCH(L$2,Corp_value!$1:$1,0))))</f>
        <v/>
      </c>
      <c r="M185" s="122" t="str">
        <f>IF(tbl_dmi_isin[[#This Row],[Index]]&gt;$A$2,"",INDEX(Corp_value!$A$1:$EC$2998,MATCH(tbl_dmi_isin[[#This Row],[ISIN]],Corp_value!$B:$B,0),MATCH(M$2,Corp_value!$1:$1,0)))</f>
        <v/>
      </c>
      <c r="N185" s="122" t="str">
        <f>IF(tbl_dmi_isin[[#This Row],[Index]]&gt;$A$2,"",IF(INDEX(Corp_value!$A$1:$EC$2998,MATCH(tbl_dmi_isin[[#This Row],[ISIN]],Corp_value!$B:$B,0),MATCH(N$2,Corp_value!$1:$1,0))="--","",INDEX(Corp_value!$A$1:$EC$2998,MATCH(tbl_dmi_isin[[#This Row],[ISIN]],Corp_value!$B:$B,0),MATCH(N$2,Corp_value!$1:$1,0))))</f>
        <v/>
      </c>
      <c r="O185" s="122" t="str">
        <f>IF(tbl_dmi_isin[[#This Row],[Index]]&gt;$A$2,"",INDEX(Corp_value!$A$1:$EC$2998,MATCH(tbl_dmi_isin[[#This Row],[ISIN]],Corp_value!$B:$B,0),MATCH(O$2,Corp_value!$1:$1,0)))</f>
        <v/>
      </c>
      <c r="P185" s="136" t="str">
        <f>IF(tbl_dmi_isin[[#This Row],[Index]]&gt;$A$2,"",TEXT(INDEX(Corp_value!$A$1:$EC$2998,MATCH(tbl_dmi_isin[[#This Row],[ISIN]],Corp_value!$B:$B,0),MATCH(P$2,Corp_value!$1:$1,0)),"yyyy/mm/dd"))</f>
        <v/>
      </c>
      <c r="Q185" s="136" t="str">
        <f>IF(tbl_dmi_isin[[#This Row],[Index]]&gt;$A$2,"",INDEX(美元债一级!$A$2:$BO$32,tbl_dmi_isin[[#This Row],[Index]]+1,MATCH(Q$2,美元债一级!$2:$2,0)))</f>
        <v/>
      </c>
      <c r="R185" s="136" t="str">
        <f>IF(tbl_dmi_isin[[#This Row],[Index]]&gt;$A$2,"",IF(TEXT(INDEX(Corp_value!$A$1:$EC$2998,MATCH(tbl_dmi_isin[[#This Row],[ISIN]],Corp_value!$B:$B,0),MATCH(R$2,Corp_value!$1:$1,0)),"yyyy/mm/dd")="--","",TEXT(INDEX(Corp_value!$A$1:$EC$2998,MATCH(tbl_dmi_isin[[#This Row],[ISIN]],Corp_value!$B:$B,0),MATCH(R$2,Corp_value!$1:$1,0)),"yyyy/mm/dd")))</f>
        <v/>
      </c>
      <c r="S185" s="122" t="str">
        <f>IF(tbl_dmi_isin[[#This Row],[Index]]&gt;$A$2,"",INDEX(Corp_value!$A$1:$EC$2998,MATCH(tbl_dmi_isin[[#This Row],[ISIN]],Corp_value!$B:$B,0),MATCH(S$2,Corp_value!$1:$1,0)))</f>
        <v/>
      </c>
      <c r="T185" s="122" t="str">
        <f>IF(tbl_dmi_isin[[#This Row],[Index]]&gt;$A$2,"",INDEX(美元债一级!$A$2:$BO$32,tbl_dmi_isin[[#This Row],[Index]]+1,MATCH(T$2,美元债一级!$2:$2,0)))</f>
        <v/>
      </c>
      <c r="U185" s="122" t="str">
        <f>IF(tbl_dmi_isin[[#This Row],[Index]]&gt;$A$2,"",IF(INDEX(Corp_value!$A$1:$EC$2998,MATCH(tbl_dmi_isin[[#This Row],[ISIN]],Corp_value!$B:$B,0),MATCH(U$2,Corp_value!$1:$1,0))="--","",INDEX(Corp_value!$A$1:$EC$2998,MATCH(tbl_dmi_isin[[#This Row],[ISIN]],Corp_value!$B:$B,0),MATCH(U$2,Corp_value!$1:$1,0))))</f>
        <v/>
      </c>
      <c r="V185" s="134" t="str">
        <f>IF(tbl_dmi_isin[[#This Row],[Index]]&gt;$A$2,"",INDEX(美元债一级!$A$2:$BO$32,tbl_dmi_isin[[#This Row],[Index]]+1,MATCH(V$2,美元债一级!$2:$2,0)))</f>
        <v/>
      </c>
      <c r="W185" s="139" t="str">
        <f>IF(tbl_dmi_isin[[#This Row],[Index]]&gt;$A$2,"",INDEX(Corp_value!$A$1:$EC$2998,MATCH(tbl_dmi_isin[[#This Row],[ISIN]],Corp_value!$B:$B,0),MATCH(W$2,Corp_value!$1:$1,0)))</f>
        <v/>
      </c>
      <c r="X185" s="139" t="str">
        <f>IF(tbl_dmi_isin[[#This Row],[Index]]&gt;$A$2,"",INDEX(Corp_value!$A$1:$EC$2998,MATCH(tbl_dmi_isin[[#This Row],[ISIN]],Corp_value!$B:$B,0),MATCH(X$2,Corp_value!$1:$1,0)))</f>
        <v/>
      </c>
      <c r="Y185" s="142" t="str">
        <f>IF(tbl_dmi_isin[[#This Row],[Index]]&gt;$A$2,"",INDEX(Corp_value!$A$1:$EC$2998,MATCH(tbl_dmi_isin[[#This Row],[ISIN]],Corp_value!$B:$B,0),MATCH(Y$2,Corp_value!$1:$1,0)))</f>
        <v/>
      </c>
      <c r="Z185" s="142" t="str">
        <f>IF(tbl_dmi_isin[[#This Row],[Index]]&gt;$A$2,"",INDEX(Corp_value!$A$1:$EC$2998,MATCH(tbl_dmi_isin[[#This Row],[ISIN]],Corp_value!$B:$B,0),MATCH(Z$2,Corp_value!$1:$1,0)))</f>
        <v/>
      </c>
    </row>
    <row r="186" spans="1:26">
      <c r="A186" s="10">
        <v>183</v>
      </c>
      <c r="B186" s="78" t="str">
        <f>IF(tbl_dmi_isin[[#This Row],[Index]]&gt;$A$2,"",TEXT(INDEX(美元债一级!$A$2:$BO$32,tbl_dmi_isin[[#This Row],[Index]]+1,MATCH(B$2,美元债一级!$2:$2,0)),"yyyy/mm/dd"))</f>
        <v/>
      </c>
      <c r="C186" s="10" t="str">
        <f>IF(tbl_dmi_isin[[#This Row],[Index]]&gt;$A$2,"",INDEX(美元债一级!$A$2:$BO$32,tbl_dmi_isin[[#This Row],[Index]]+1,MATCH(C$2,美元债一级!$2:$2,0)))</f>
        <v/>
      </c>
      <c r="D186" s="10" t="str">
        <f>IF(tbl_dmi_isin[[#This Row],[Index]]&gt;$A$2,"",INDEX(美元债一级!$A$2:$BO$32,tbl_dmi_isin[[#This Row],[Index]]+1,MATCH(D$2,美元债一级!$2:$2,0)))</f>
        <v/>
      </c>
      <c r="E186" s="10" t="str">
        <f>TEXT(tbl_dmi_isin[[#This Row],[定价日]],"YYMMDD")&amp;tbl_dmi_isin[[#This Row],[ISIN]]</f>
        <v/>
      </c>
      <c r="F186" s="106"/>
      <c r="G186" s="19" t="str">
        <f>IF(tbl_dmi_isin[[#This Row],[Index]]&gt;$A$2,"",INDEX(Corp_value!$A$1:$EC$2998,MATCH(tbl_dmi_isin[[#This Row],[ISIN]],Corp_value!$B:$B,0),MATCH(G$2,Corp_value!$1:$1,0)))</f>
        <v/>
      </c>
      <c r="H186" s="20" t="str">
        <f>IF(tbl_dmi_isin[[#This Row],[Index]]&gt;$A$2,"",INDEX(Corp_value!$A$1:$EC$2998,MATCH(tbl_dmi_isin[[#This Row],[ISIN]],Corp_value!$B:$B,0),MATCH(H$2,Corp_value!$1:$1,0)))</f>
        <v/>
      </c>
      <c r="I186" s="20" t="str">
        <f>IF(tbl_dmi_isin[[#This Row],[Index]]&gt;$A$2,"",IF(INDEX(Corp_value!$A$1:$EC$2998,MATCH(tbl_dmi_isin[[#This Row],[ISIN]],Corp_value!$B:$B,0),MATCH(I$2,Corp_value!$1:$1,0))="--","",INDEX(Corp_value!$A$1:$EC$2998,MATCH(tbl_dmi_isin[[#This Row],[ISIN]],Corp_value!$B:$B,0),MATCH(I$2,Corp_value!$1:$1,0))))</f>
        <v/>
      </c>
      <c r="J186" s="19" t="str">
        <f>IF(tbl_dmi_isin[[#This Row],[Index]]&gt;$A$2,"",INDEX(Corp_value!$A$1:$EC$2998,MATCH(tbl_dmi_isin[[#This Row],[ISIN]],Corp_value!$B:$B,0),MATCH(J$2,Corp_value!$1:$1,0)))</f>
        <v/>
      </c>
      <c r="K186" s="19" t="str">
        <f>IF(tbl_dmi_isin[[#This Row],[Index]]&gt;$A$2,"",INDEX(Corp_value!$A$1:$EC$2998,MATCH(tbl_dmi_isin[[#This Row],[ISIN]],Corp_value!$B:$B,0),MATCH(K$2,Corp_value!$1:$1,0)))</f>
        <v/>
      </c>
      <c r="L186" s="19" t="str">
        <f>IF(tbl_dmi_isin[[#This Row],[Index]]&gt;$A$2,"",IF(INDEX(Corp_value!$A$1:$EC$2998,MATCH(tbl_dmi_isin[[#This Row],[ISIN]],Corp_value!$B:$B,0),MATCH(L$2,Corp_value!$1:$1,0))="--","",INDEX(Corp_value!$A$1:$EC$2998,MATCH(tbl_dmi_isin[[#This Row],[ISIN]],Corp_value!$B:$B,0),MATCH(L$2,Corp_value!$1:$1,0))))</f>
        <v/>
      </c>
      <c r="M186" s="122" t="str">
        <f>IF(tbl_dmi_isin[[#This Row],[Index]]&gt;$A$2,"",INDEX(Corp_value!$A$1:$EC$2998,MATCH(tbl_dmi_isin[[#This Row],[ISIN]],Corp_value!$B:$B,0),MATCH(M$2,Corp_value!$1:$1,0)))</f>
        <v/>
      </c>
      <c r="N186" s="122" t="str">
        <f>IF(tbl_dmi_isin[[#This Row],[Index]]&gt;$A$2,"",IF(INDEX(Corp_value!$A$1:$EC$2998,MATCH(tbl_dmi_isin[[#This Row],[ISIN]],Corp_value!$B:$B,0),MATCH(N$2,Corp_value!$1:$1,0))="--","",INDEX(Corp_value!$A$1:$EC$2998,MATCH(tbl_dmi_isin[[#This Row],[ISIN]],Corp_value!$B:$B,0),MATCH(N$2,Corp_value!$1:$1,0))))</f>
        <v/>
      </c>
      <c r="O186" s="122" t="str">
        <f>IF(tbl_dmi_isin[[#This Row],[Index]]&gt;$A$2,"",INDEX(Corp_value!$A$1:$EC$2998,MATCH(tbl_dmi_isin[[#This Row],[ISIN]],Corp_value!$B:$B,0),MATCH(O$2,Corp_value!$1:$1,0)))</f>
        <v/>
      </c>
      <c r="P186" s="136" t="str">
        <f>IF(tbl_dmi_isin[[#This Row],[Index]]&gt;$A$2,"",TEXT(INDEX(Corp_value!$A$1:$EC$2998,MATCH(tbl_dmi_isin[[#This Row],[ISIN]],Corp_value!$B:$B,0),MATCH(P$2,Corp_value!$1:$1,0)),"yyyy/mm/dd"))</f>
        <v/>
      </c>
      <c r="Q186" s="136" t="str">
        <f>IF(tbl_dmi_isin[[#This Row],[Index]]&gt;$A$2,"",INDEX(美元债一级!$A$2:$BO$32,tbl_dmi_isin[[#This Row],[Index]]+1,MATCH(Q$2,美元债一级!$2:$2,0)))</f>
        <v/>
      </c>
      <c r="R186" s="136" t="str">
        <f>IF(tbl_dmi_isin[[#This Row],[Index]]&gt;$A$2,"",IF(TEXT(INDEX(Corp_value!$A$1:$EC$2998,MATCH(tbl_dmi_isin[[#This Row],[ISIN]],Corp_value!$B:$B,0),MATCH(R$2,Corp_value!$1:$1,0)),"yyyy/mm/dd")="--","",TEXT(INDEX(Corp_value!$A$1:$EC$2998,MATCH(tbl_dmi_isin[[#This Row],[ISIN]],Corp_value!$B:$B,0),MATCH(R$2,Corp_value!$1:$1,0)),"yyyy/mm/dd")))</f>
        <v/>
      </c>
      <c r="S186" s="122" t="str">
        <f>IF(tbl_dmi_isin[[#This Row],[Index]]&gt;$A$2,"",INDEX(Corp_value!$A$1:$EC$2998,MATCH(tbl_dmi_isin[[#This Row],[ISIN]],Corp_value!$B:$B,0),MATCH(S$2,Corp_value!$1:$1,0)))</f>
        <v/>
      </c>
      <c r="T186" s="122" t="str">
        <f>IF(tbl_dmi_isin[[#This Row],[Index]]&gt;$A$2,"",INDEX(美元债一级!$A$2:$BO$32,tbl_dmi_isin[[#This Row],[Index]]+1,MATCH(T$2,美元债一级!$2:$2,0)))</f>
        <v/>
      </c>
      <c r="U186" s="122" t="str">
        <f>IF(tbl_dmi_isin[[#This Row],[Index]]&gt;$A$2,"",IF(INDEX(Corp_value!$A$1:$EC$2998,MATCH(tbl_dmi_isin[[#This Row],[ISIN]],Corp_value!$B:$B,0),MATCH(U$2,Corp_value!$1:$1,0))="--","",INDEX(Corp_value!$A$1:$EC$2998,MATCH(tbl_dmi_isin[[#This Row],[ISIN]],Corp_value!$B:$B,0),MATCH(U$2,Corp_value!$1:$1,0))))</f>
        <v/>
      </c>
      <c r="V186" s="134" t="str">
        <f>IF(tbl_dmi_isin[[#This Row],[Index]]&gt;$A$2,"",INDEX(美元债一级!$A$2:$BO$32,tbl_dmi_isin[[#This Row],[Index]]+1,MATCH(V$2,美元债一级!$2:$2,0)))</f>
        <v/>
      </c>
      <c r="W186" s="139" t="str">
        <f>IF(tbl_dmi_isin[[#This Row],[Index]]&gt;$A$2,"",INDEX(Corp_value!$A$1:$EC$2998,MATCH(tbl_dmi_isin[[#This Row],[ISIN]],Corp_value!$B:$B,0),MATCH(W$2,Corp_value!$1:$1,0)))</f>
        <v/>
      </c>
      <c r="X186" s="139" t="str">
        <f>IF(tbl_dmi_isin[[#This Row],[Index]]&gt;$A$2,"",INDEX(Corp_value!$A$1:$EC$2998,MATCH(tbl_dmi_isin[[#This Row],[ISIN]],Corp_value!$B:$B,0),MATCH(X$2,Corp_value!$1:$1,0)))</f>
        <v/>
      </c>
      <c r="Y186" s="142" t="str">
        <f>IF(tbl_dmi_isin[[#This Row],[Index]]&gt;$A$2,"",INDEX(Corp_value!$A$1:$EC$2998,MATCH(tbl_dmi_isin[[#This Row],[ISIN]],Corp_value!$B:$B,0),MATCH(Y$2,Corp_value!$1:$1,0)))</f>
        <v/>
      </c>
      <c r="Z186" s="142" t="str">
        <f>IF(tbl_dmi_isin[[#This Row],[Index]]&gt;$A$2,"",INDEX(Corp_value!$A$1:$EC$2998,MATCH(tbl_dmi_isin[[#This Row],[ISIN]],Corp_value!$B:$B,0),MATCH(Z$2,Corp_value!$1:$1,0)))</f>
        <v/>
      </c>
    </row>
    <row r="187" spans="1:26">
      <c r="A187" s="10">
        <v>184</v>
      </c>
      <c r="B187" s="78" t="str">
        <f>IF(tbl_dmi_isin[[#This Row],[Index]]&gt;$A$2,"",TEXT(INDEX(美元债一级!$A$2:$BO$32,tbl_dmi_isin[[#This Row],[Index]]+1,MATCH(B$2,美元债一级!$2:$2,0)),"yyyy/mm/dd"))</f>
        <v/>
      </c>
      <c r="C187" s="10" t="str">
        <f>IF(tbl_dmi_isin[[#This Row],[Index]]&gt;$A$2,"",INDEX(美元债一级!$A$2:$BO$32,tbl_dmi_isin[[#This Row],[Index]]+1,MATCH(C$2,美元债一级!$2:$2,0)))</f>
        <v/>
      </c>
      <c r="D187" s="10" t="str">
        <f>IF(tbl_dmi_isin[[#This Row],[Index]]&gt;$A$2,"",INDEX(美元债一级!$A$2:$BO$32,tbl_dmi_isin[[#This Row],[Index]]+1,MATCH(D$2,美元债一级!$2:$2,0)))</f>
        <v/>
      </c>
      <c r="E187" s="10" t="str">
        <f>TEXT(tbl_dmi_isin[[#This Row],[定价日]],"YYMMDD")&amp;tbl_dmi_isin[[#This Row],[ISIN]]</f>
        <v/>
      </c>
      <c r="F187" s="105"/>
      <c r="G187" s="19" t="str">
        <f>IF(tbl_dmi_isin[[#This Row],[Index]]&gt;$A$2,"",INDEX(Corp_value!$A$1:$EC$2998,MATCH(tbl_dmi_isin[[#This Row],[ISIN]],Corp_value!$B:$B,0),MATCH(G$2,Corp_value!$1:$1,0)))</f>
        <v/>
      </c>
      <c r="H187" s="20" t="str">
        <f>IF(tbl_dmi_isin[[#This Row],[Index]]&gt;$A$2,"",INDEX(Corp_value!$A$1:$EC$2998,MATCH(tbl_dmi_isin[[#This Row],[ISIN]],Corp_value!$B:$B,0),MATCH(H$2,Corp_value!$1:$1,0)))</f>
        <v/>
      </c>
      <c r="I187" s="20" t="str">
        <f>IF(tbl_dmi_isin[[#This Row],[Index]]&gt;$A$2,"",IF(INDEX(Corp_value!$A$1:$EC$2998,MATCH(tbl_dmi_isin[[#This Row],[ISIN]],Corp_value!$B:$B,0),MATCH(I$2,Corp_value!$1:$1,0))="--","",INDEX(Corp_value!$A$1:$EC$2998,MATCH(tbl_dmi_isin[[#This Row],[ISIN]],Corp_value!$B:$B,0),MATCH(I$2,Corp_value!$1:$1,0))))</f>
        <v/>
      </c>
      <c r="J187" s="19" t="str">
        <f>IF(tbl_dmi_isin[[#This Row],[Index]]&gt;$A$2,"",INDEX(Corp_value!$A$1:$EC$2998,MATCH(tbl_dmi_isin[[#This Row],[ISIN]],Corp_value!$B:$B,0),MATCH(J$2,Corp_value!$1:$1,0)))</f>
        <v/>
      </c>
      <c r="K187" s="19" t="str">
        <f>IF(tbl_dmi_isin[[#This Row],[Index]]&gt;$A$2,"",INDEX(Corp_value!$A$1:$EC$2998,MATCH(tbl_dmi_isin[[#This Row],[ISIN]],Corp_value!$B:$B,0),MATCH(K$2,Corp_value!$1:$1,0)))</f>
        <v/>
      </c>
      <c r="L187" s="19" t="str">
        <f>IF(tbl_dmi_isin[[#This Row],[Index]]&gt;$A$2,"",IF(INDEX(Corp_value!$A$1:$EC$2998,MATCH(tbl_dmi_isin[[#This Row],[ISIN]],Corp_value!$B:$B,0),MATCH(L$2,Corp_value!$1:$1,0))="--","",INDEX(Corp_value!$A$1:$EC$2998,MATCH(tbl_dmi_isin[[#This Row],[ISIN]],Corp_value!$B:$B,0),MATCH(L$2,Corp_value!$1:$1,0))))</f>
        <v/>
      </c>
      <c r="M187" s="122" t="str">
        <f>IF(tbl_dmi_isin[[#This Row],[Index]]&gt;$A$2,"",INDEX(Corp_value!$A$1:$EC$2998,MATCH(tbl_dmi_isin[[#This Row],[ISIN]],Corp_value!$B:$B,0),MATCH(M$2,Corp_value!$1:$1,0)))</f>
        <v/>
      </c>
      <c r="N187" s="122" t="str">
        <f>IF(tbl_dmi_isin[[#This Row],[Index]]&gt;$A$2,"",IF(INDEX(Corp_value!$A$1:$EC$2998,MATCH(tbl_dmi_isin[[#This Row],[ISIN]],Corp_value!$B:$B,0),MATCH(N$2,Corp_value!$1:$1,0))="--","",INDEX(Corp_value!$A$1:$EC$2998,MATCH(tbl_dmi_isin[[#This Row],[ISIN]],Corp_value!$B:$B,0),MATCH(N$2,Corp_value!$1:$1,0))))</f>
        <v/>
      </c>
      <c r="O187" s="122" t="str">
        <f>IF(tbl_dmi_isin[[#This Row],[Index]]&gt;$A$2,"",INDEX(Corp_value!$A$1:$EC$2998,MATCH(tbl_dmi_isin[[#This Row],[ISIN]],Corp_value!$B:$B,0),MATCH(O$2,Corp_value!$1:$1,0)))</f>
        <v/>
      </c>
      <c r="P187" s="136" t="str">
        <f>IF(tbl_dmi_isin[[#This Row],[Index]]&gt;$A$2,"",TEXT(INDEX(Corp_value!$A$1:$EC$2998,MATCH(tbl_dmi_isin[[#This Row],[ISIN]],Corp_value!$B:$B,0),MATCH(P$2,Corp_value!$1:$1,0)),"yyyy/mm/dd"))</f>
        <v/>
      </c>
      <c r="Q187" s="136" t="str">
        <f>IF(tbl_dmi_isin[[#This Row],[Index]]&gt;$A$2,"",INDEX(美元债一级!$A$2:$BO$32,tbl_dmi_isin[[#This Row],[Index]]+1,MATCH(Q$2,美元债一级!$2:$2,0)))</f>
        <v/>
      </c>
      <c r="R187" s="136" t="str">
        <f>IF(tbl_dmi_isin[[#This Row],[Index]]&gt;$A$2,"",IF(TEXT(INDEX(Corp_value!$A$1:$EC$2998,MATCH(tbl_dmi_isin[[#This Row],[ISIN]],Corp_value!$B:$B,0),MATCH(R$2,Corp_value!$1:$1,0)),"yyyy/mm/dd")="--","",TEXT(INDEX(Corp_value!$A$1:$EC$2998,MATCH(tbl_dmi_isin[[#This Row],[ISIN]],Corp_value!$B:$B,0),MATCH(R$2,Corp_value!$1:$1,0)),"yyyy/mm/dd")))</f>
        <v/>
      </c>
      <c r="S187" s="122" t="str">
        <f>IF(tbl_dmi_isin[[#This Row],[Index]]&gt;$A$2,"",INDEX(Corp_value!$A$1:$EC$2998,MATCH(tbl_dmi_isin[[#This Row],[ISIN]],Corp_value!$B:$B,0),MATCH(S$2,Corp_value!$1:$1,0)))</f>
        <v/>
      </c>
      <c r="T187" s="122" t="str">
        <f>IF(tbl_dmi_isin[[#This Row],[Index]]&gt;$A$2,"",INDEX(美元债一级!$A$2:$BO$32,tbl_dmi_isin[[#This Row],[Index]]+1,MATCH(T$2,美元债一级!$2:$2,0)))</f>
        <v/>
      </c>
      <c r="U187" s="122" t="str">
        <f>IF(tbl_dmi_isin[[#This Row],[Index]]&gt;$A$2,"",IF(INDEX(Corp_value!$A$1:$EC$2998,MATCH(tbl_dmi_isin[[#This Row],[ISIN]],Corp_value!$B:$B,0),MATCH(U$2,Corp_value!$1:$1,0))="--","",INDEX(Corp_value!$A$1:$EC$2998,MATCH(tbl_dmi_isin[[#This Row],[ISIN]],Corp_value!$B:$B,0),MATCH(U$2,Corp_value!$1:$1,0))))</f>
        <v/>
      </c>
      <c r="V187" s="132" t="str">
        <f>IF(tbl_dmi_isin[[#This Row],[Index]]&gt;$A$2,"",INDEX(美元债一级!$A$2:$BO$32,tbl_dmi_isin[[#This Row],[Index]]+1,MATCH(V$2,美元债一级!$2:$2,0)))</f>
        <v/>
      </c>
      <c r="W187" s="140" t="str">
        <f>IF(tbl_dmi_isin[[#This Row],[Index]]&gt;$A$2,"",INDEX(Corp_value!$A$1:$EC$2998,MATCH(tbl_dmi_isin[[#This Row],[ISIN]],Corp_value!$B:$B,0),MATCH(W$2,Corp_value!$1:$1,0)))</f>
        <v/>
      </c>
      <c r="X187" s="140" t="str">
        <f>IF(tbl_dmi_isin[[#This Row],[Index]]&gt;$A$2,"",INDEX(Corp_value!$A$1:$EC$2998,MATCH(tbl_dmi_isin[[#This Row],[ISIN]],Corp_value!$B:$B,0),MATCH(X$2,Corp_value!$1:$1,0)))</f>
        <v/>
      </c>
      <c r="Y187" s="142" t="str">
        <f>IF(tbl_dmi_isin[[#This Row],[Index]]&gt;$A$2,"",INDEX(Corp_value!$A$1:$EC$2998,MATCH(tbl_dmi_isin[[#This Row],[ISIN]],Corp_value!$B:$B,0),MATCH(Y$2,Corp_value!$1:$1,0)))</f>
        <v/>
      </c>
      <c r="Z187" s="142" t="str">
        <f>IF(tbl_dmi_isin[[#This Row],[Index]]&gt;$A$2,"",INDEX(Corp_value!$A$1:$EC$2998,MATCH(tbl_dmi_isin[[#This Row],[ISIN]],Corp_value!$B:$B,0),MATCH(Z$2,Corp_value!$1:$1,0)))</f>
        <v/>
      </c>
    </row>
    <row r="188" spans="1:26">
      <c r="A188" s="10">
        <v>185</v>
      </c>
      <c r="B188" s="78" t="str">
        <f>IF(tbl_dmi_isin[[#This Row],[Index]]&gt;$A$2,"",TEXT(INDEX(美元债一级!$A$2:$BO$32,tbl_dmi_isin[[#This Row],[Index]]+1,MATCH(B$2,美元债一级!$2:$2,0)),"yyyy/mm/dd"))</f>
        <v/>
      </c>
      <c r="C188" s="10" t="str">
        <f>IF(tbl_dmi_isin[[#This Row],[Index]]&gt;$A$2,"",INDEX(美元债一级!$A$2:$BO$32,tbl_dmi_isin[[#This Row],[Index]]+1,MATCH(C$2,美元债一级!$2:$2,0)))</f>
        <v/>
      </c>
      <c r="D188" s="10" t="str">
        <f>IF(tbl_dmi_isin[[#This Row],[Index]]&gt;$A$2,"",INDEX(美元债一级!$A$2:$BO$32,tbl_dmi_isin[[#This Row],[Index]]+1,MATCH(D$2,美元债一级!$2:$2,0)))</f>
        <v/>
      </c>
      <c r="E188" s="10" t="str">
        <f>TEXT(tbl_dmi_isin[[#This Row],[定价日]],"YYMMDD")&amp;tbl_dmi_isin[[#This Row],[ISIN]]</f>
        <v/>
      </c>
      <c r="F188" s="104"/>
      <c r="G188" s="19" t="str">
        <f>IF(tbl_dmi_isin[[#This Row],[Index]]&gt;$A$2,"",INDEX(Corp_value!$A$1:$EC$2998,MATCH(tbl_dmi_isin[[#This Row],[ISIN]],Corp_value!$B:$B,0),MATCH(G$2,Corp_value!$1:$1,0)))</f>
        <v/>
      </c>
      <c r="H188" s="20" t="str">
        <f>IF(tbl_dmi_isin[[#This Row],[Index]]&gt;$A$2,"",INDEX(Corp_value!$A$1:$EC$2998,MATCH(tbl_dmi_isin[[#This Row],[ISIN]],Corp_value!$B:$B,0),MATCH(H$2,Corp_value!$1:$1,0)))</f>
        <v/>
      </c>
      <c r="I188" s="20" t="str">
        <f>IF(tbl_dmi_isin[[#This Row],[Index]]&gt;$A$2,"",IF(INDEX(Corp_value!$A$1:$EC$2998,MATCH(tbl_dmi_isin[[#This Row],[ISIN]],Corp_value!$B:$B,0),MATCH(I$2,Corp_value!$1:$1,0))="--","",INDEX(Corp_value!$A$1:$EC$2998,MATCH(tbl_dmi_isin[[#This Row],[ISIN]],Corp_value!$B:$B,0),MATCH(I$2,Corp_value!$1:$1,0))))</f>
        <v/>
      </c>
      <c r="J188" s="19" t="str">
        <f>IF(tbl_dmi_isin[[#This Row],[Index]]&gt;$A$2,"",INDEX(Corp_value!$A$1:$EC$2998,MATCH(tbl_dmi_isin[[#This Row],[ISIN]],Corp_value!$B:$B,0),MATCH(J$2,Corp_value!$1:$1,0)))</f>
        <v/>
      </c>
      <c r="K188" s="19" t="str">
        <f>IF(tbl_dmi_isin[[#This Row],[Index]]&gt;$A$2,"",INDEX(Corp_value!$A$1:$EC$2998,MATCH(tbl_dmi_isin[[#This Row],[ISIN]],Corp_value!$B:$B,0),MATCH(K$2,Corp_value!$1:$1,0)))</f>
        <v/>
      </c>
      <c r="L188" s="19" t="str">
        <f>IF(tbl_dmi_isin[[#This Row],[Index]]&gt;$A$2,"",IF(INDEX(Corp_value!$A$1:$EC$2998,MATCH(tbl_dmi_isin[[#This Row],[ISIN]],Corp_value!$B:$B,0),MATCH(L$2,Corp_value!$1:$1,0))="--","",INDEX(Corp_value!$A$1:$EC$2998,MATCH(tbl_dmi_isin[[#This Row],[ISIN]],Corp_value!$B:$B,0),MATCH(L$2,Corp_value!$1:$1,0))))</f>
        <v/>
      </c>
      <c r="M188" s="122" t="str">
        <f>IF(tbl_dmi_isin[[#This Row],[Index]]&gt;$A$2,"",INDEX(Corp_value!$A$1:$EC$2998,MATCH(tbl_dmi_isin[[#This Row],[ISIN]],Corp_value!$B:$B,0),MATCH(M$2,Corp_value!$1:$1,0)))</f>
        <v/>
      </c>
      <c r="N188" s="122" t="str">
        <f>IF(tbl_dmi_isin[[#This Row],[Index]]&gt;$A$2,"",IF(INDEX(Corp_value!$A$1:$EC$2998,MATCH(tbl_dmi_isin[[#This Row],[ISIN]],Corp_value!$B:$B,0),MATCH(N$2,Corp_value!$1:$1,0))="--","",INDEX(Corp_value!$A$1:$EC$2998,MATCH(tbl_dmi_isin[[#This Row],[ISIN]],Corp_value!$B:$B,0),MATCH(N$2,Corp_value!$1:$1,0))))</f>
        <v/>
      </c>
      <c r="O188" s="122" t="str">
        <f>IF(tbl_dmi_isin[[#This Row],[Index]]&gt;$A$2,"",INDEX(Corp_value!$A$1:$EC$2998,MATCH(tbl_dmi_isin[[#This Row],[ISIN]],Corp_value!$B:$B,0),MATCH(O$2,Corp_value!$1:$1,0)))</f>
        <v/>
      </c>
      <c r="P188" s="136" t="str">
        <f>IF(tbl_dmi_isin[[#This Row],[Index]]&gt;$A$2,"",TEXT(INDEX(Corp_value!$A$1:$EC$2998,MATCH(tbl_dmi_isin[[#This Row],[ISIN]],Corp_value!$B:$B,0),MATCH(P$2,Corp_value!$1:$1,0)),"yyyy/mm/dd"))</f>
        <v/>
      </c>
      <c r="Q188" s="136" t="str">
        <f>IF(tbl_dmi_isin[[#This Row],[Index]]&gt;$A$2,"",INDEX(美元债一级!$A$2:$BO$32,tbl_dmi_isin[[#This Row],[Index]]+1,MATCH(Q$2,美元债一级!$2:$2,0)))</f>
        <v/>
      </c>
      <c r="R188" s="136" t="str">
        <f>IF(tbl_dmi_isin[[#This Row],[Index]]&gt;$A$2,"",IF(TEXT(INDEX(Corp_value!$A$1:$EC$2998,MATCH(tbl_dmi_isin[[#This Row],[ISIN]],Corp_value!$B:$B,0),MATCH(R$2,Corp_value!$1:$1,0)),"yyyy/mm/dd")="--","",TEXT(INDEX(Corp_value!$A$1:$EC$2998,MATCH(tbl_dmi_isin[[#This Row],[ISIN]],Corp_value!$B:$B,0),MATCH(R$2,Corp_value!$1:$1,0)),"yyyy/mm/dd")))</f>
        <v/>
      </c>
      <c r="S188" s="122" t="str">
        <f>IF(tbl_dmi_isin[[#This Row],[Index]]&gt;$A$2,"",INDEX(Corp_value!$A$1:$EC$2998,MATCH(tbl_dmi_isin[[#This Row],[ISIN]],Corp_value!$B:$B,0),MATCH(S$2,Corp_value!$1:$1,0)))</f>
        <v/>
      </c>
      <c r="T188" s="122" t="str">
        <f>IF(tbl_dmi_isin[[#This Row],[Index]]&gt;$A$2,"",INDEX(美元债一级!$A$2:$BO$32,tbl_dmi_isin[[#This Row],[Index]]+1,MATCH(T$2,美元债一级!$2:$2,0)))</f>
        <v/>
      </c>
      <c r="U188" s="122" t="str">
        <f>IF(tbl_dmi_isin[[#This Row],[Index]]&gt;$A$2,"",IF(INDEX(Corp_value!$A$1:$EC$2998,MATCH(tbl_dmi_isin[[#This Row],[ISIN]],Corp_value!$B:$B,0),MATCH(U$2,Corp_value!$1:$1,0))="--","",INDEX(Corp_value!$A$1:$EC$2998,MATCH(tbl_dmi_isin[[#This Row],[ISIN]],Corp_value!$B:$B,0),MATCH(U$2,Corp_value!$1:$1,0))))</f>
        <v/>
      </c>
      <c r="V188" s="132" t="str">
        <f>IF(tbl_dmi_isin[[#This Row],[Index]]&gt;$A$2,"",INDEX(美元债一级!$A$2:$BO$32,tbl_dmi_isin[[#This Row],[Index]]+1,MATCH(V$2,美元债一级!$2:$2,0)))</f>
        <v/>
      </c>
      <c r="W188" s="140" t="str">
        <f>IF(tbl_dmi_isin[[#This Row],[Index]]&gt;$A$2,"",INDEX(Corp_value!$A$1:$EC$2998,MATCH(tbl_dmi_isin[[#This Row],[ISIN]],Corp_value!$B:$B,0),MATCH(W$2,Corp_value!$1:$1,0)))</f>
        <v/>
      </c>
      <c r="X188" s="140" t="str">
        <f>IF(tbl_dmi_isin[[#This Row],[Index]]&gt;$A$2,"",INDEX(Corp_value!$A$1:$EC$2998,MATCH(tbl_dmi_isin[[#This Row],[ISIN]],Corp_value!$B:$B,0),MATCH(X$2,Corp_value!$1:$1,0)))</f>
        <v/>
      </c>
      <c r="Y188" s="142" t="str">
        <f>IF(tbl_dmi_isin[[#This Row],[Index]]&gt;$A$2,"",INDEX(Corp_value!$A$1:$EC$2998,MATCH(tbl_dmi_isin[[#This Row],[ISIN]],Corp_value!$B:$B,0),MATCH(Y$2,Corp_value!$1:$1,0)))</f>
        <v/>
      </c>
      <c r="Z188" s="142" t="str">
        <f>IF(tbl_dmi_isin[[#This Row],[Index]]&gt;$A$2,"",INDEX(Corp_value!$A$1:$EC$2998,MATCH(tbl_dmi_isin[[#This Row],[ISIN]],Corp_value!$B:$B,0),MATCH(Z$2,Corp_value!$1:$1,0)))</f>
        <v/>
      </c>
    </row>
    <row r="189" spans="1:26">
      <c r="A189" s="10">
        <v>186</v>
      </c>
      <c r="B189" s="78" t="str">
        <f>IF(tbl_dmi_isin[[#This Row],[Index]]&gt;$A$2,"",TEXT(INDEX(美元债一级!$A$2:$BO$32,tbl_dmi_isin[[#This Row],[Index]]+1,MATCH(B$2,美元债一级!$2:$2,0)),"yyyy/mm/dd"))</f>
        <v/>
      </c>
      <c r="C189" s="10" t="str">
        <f>IF(tbl_dmi_isin[[#This Row],[Index]]&gt;$A$2,"",INDEX(美元债一级!$A$2:$BO$32,tbl_dmi_isin[[#This Row],[Index]]+1,MATCH(C$2,美元债一级!$2:$2,0)))</f>
        <v/>
      </c>
      <c r="D189" s="10" t="str">
        <f>IF(tbl_dmi_isin[[#This Row],[Index]]&gt;$A$2,"",INDEX(美元债一级!$A$2:$BO$32,tbl_dmi_isin[[#This Row],[Index]]+1,MATCH(D$2,美元债一级!$2:$2,0)))</f>
        <v/>
      </c>
      <c r="E189" s="10" t="str">
        <f>TEXT(tbl_dmi_isin[[#This Row],[定价日]],"YYMMDD")&amp;tbl_dmi_isin[[#This Row],[ISIN]]</f>
        <v/>
      </c>
      <c r="F189" s="104"/>
      <c r="G189" s="19" t="str">
        <f>IF(tbl_dmi_isin[[#This Row],[Index]]&gt;$A$2,"",INDEX(Corp_value!$A$1:$EC$2998,MATCH(tbl_dmi_isin[[#This Row],[ISIN]],Corp_value!$B:$B,0),MATCH(G$2,Corp_value!$1:$1,0)))</f>
        <v/>
      </c>
      <c r="H189" s="20" t="str">
        <f>IF(tbl_dmi_isin[[#This Row],[Index]]&gt;$A$2,"",INDEX(Corp_value!$A$1:$EC$2998,MATCH(tbl_dmi_isin[[#This Row],[ISIN]],Corp_value!$B:$B,0),MATCH(H$2,Corp_value!$1:$1,0)))</f>
        <v/>
      </c>
      <c r="I189" s="20" t="str">
        <f>IF(tbl_dmi_isin[[#This Row],[Index]]&gt;$A$2,"",IF(INDEX(Corp_value!$A$1:$EC$2998,MATCH(tbl_dmi_isin[[#This Row],[ISIN]],Corp_value!$B:$B,0),MATCH(I$2,Corp_value!$1:$1,0))="--","",INDEX(Corp_value!$A$1:$EC$2998,MATCH(tbl_dmi_isin[[#This Row],[ISIN]],Corp_value!$B:$B,0),MATCH(I$2,Corp_value!$1:$1,0))))</f>
        <v/>
      </c>
      <c r="J189" s="19" t="str">
        <f>IF(tbl_dmi_isin[[#This Row],[Index]]&gt;$A$2,"",INDEX(Corp_value!$A$1:$EC$2998,MATCH(tbl_dmi_isin[[#This Row],[ISIN]],Corp_value!$B:$B,0),MATCH(J$2,Corp_value!$1:$1,0)))</f>
        <v/>
      </c>
      <c r="K189" s="19" t="str">
        <f>IF(tbl_dmi_isin[[#This Row],[Index]]&gt;$A$2,"",INDEX(Corp_value!$A$1:$EC$2998,MATCH(tbl_dmi_isin[[#This Row],[ISIN]],Corp_value!$B:$B,0),MATCH(K$2,Corp_value!$1:$1,0)))</f>
        <v/>
      </c>
      <c r="L189" s="19" t="str">
        <f>IF(tbl_dmi_isin[[#This Row],[Index]]&gt;$A$2,"",IF(INDEX(Corp_value!$A$1:$EC$2998,MATCH(tbl_dmi_isin[[#This Row],[ISIN]],Corp_value!$B:$B,0),MATCH(L$2,Corp_value!$1:$1,0))="--","",INDEX(Corp_value!$A$1:$EC$2998,MATCH(tbl_dmi_isin[[#This Row],[ISIN]],Corp_value!$B:$B,0),MATCH(L$2,Corp_value!$1:$1,0))))</f>
        <v/>
      </c>
      <c r="M189" s="122" t="str">
        <f>IF(tbl_dmi_isin[[#This Row],[Index]]&gt;$A$2,"",INDEX(Corp_value!$A$1:$EC$2998,MATCH(tbl_dmi_isin[[#This Row],[ISIN]],Corp_value!$B:$B,0),MATCH(M$2,Corp_value!$1:$1,0)))</f>
        <v/>
      </c>
      <c r="N189" s="122" t="str">
        <f>IF(tbl_dmi_isin[[#This Row],[Index]]&gt;$A$2,"",IF(INDEX(Corp_value!$A$1:$EC$2998,MATCH(tbl_dmi_isin[[#This Row],[ISIN]],Corp_value!$B:$B,0),MATCH(N$2,Corp_value!$1:$1,0))="--","",INDEX(Corp_value!$A$1:$EC$2998,MATCH(tbl_dmi_isin[[#This Row],[ISIN]],Corp_value!$B:$B,0),MATCH(N$2,Corp_value!$1:$1,0))))</f>
        <v/>
      </c>
      <c r="O189" s="122" t="str">
        <f>IF(tbl_dmi_isin[[#This Row],[Index]]&gt;$A$2,"",INDEX(Corp_value!$A$1:$EC$2998,MATCH(tbl_dmi_isin[[#This Row],[ISIN]],Corp_value!$B:$B,0),MATCH(O$2,Corp_value!$1:$1,0)))</f>
        <v/>
      </c>
      <c r="P189" s="136" t="str">
        <f>IF(tbl_dmi_isin[[#This Row],[Index]]&gt;$A$2,"",TEXT(INDEX(Corp_value!$A$1:$EC$2998,MATCH(tbl_dmi_isin[[#This Row],[ISIN]],Corp_value!$B:$B,0),MATCH(P$2,Corp_value!$1:$1,0)),"yyyy/mm/dd"))</f>
        <v/>
      </c>
      <c r="Q189" s="136" t="str">
        <f>IF(tbl_dmi_isin[[#This Row],[Index]]&gt;$A$2,"",INDEX(美元债一级!$A$2:$BO$32,tbl_dmi_isin[[#This Row],[Index]]+1,MATCH(Q$2,美元债一级!$2:$2,0)))</f>
        <v/>
      </c>
      <c r="R189" s="136" t="str">
        <f>IF(tbl_dmi_isin[[#This Row],[Index]]&gt;$A$2,"",IF(TEXT(INDEX(Corp_value!$A$1:$EC$2998,MATCH(tbl_dmi_isin[[#This Row],[ISIN]],Corp_value!$B:$B,0),MATCH(R$2,Corp_value!$1:$1,0)),"yyyy/mm/dd")="--","",TEXT(INDEX(Corp_value!$A$1:$EC$2998,MATCH(tbl_dmi_isin[[#This Row],[ISIN]],Corp_value!$B:$B,0),MATCH(R$2,Corp_value!$1:$1,0)),"yyyy/mm/dd")))</f>
        <v/>
      </c>
      <c r="S189" s="122" t="str">
        <f>IF(tbl_dmi_isin[[#This Row],[Index]]&gt;$A$2,"",INDEX(Corp_value!$A$1:$EC$2998,MATCH(tbl_dmi_isin[[#This Row],[ISIN]],Corp_value!$B:$B,0),MATCH(S$2,Corp_value!$1:$1,0)))</f>
        <v/>
      </c>
      <c r="T189" s="122" t="str">
        <f>IF(tbl_dmi_isin[[#This Row],[Index]]&gt;$A$2,"",INDEX(美元债一级!$A$2:$BO$32,tbl_dmi_isin[[#This Row],[Index]]+1,MATCH(T$2,美元债一级!$2:$2,0)))</f>
        <v/>
      </c>
      <c r="U189" s="122" t="str">
        <f>IF(tbl_dmi_isin[[#This Row],[Index]]&gt;$A$2,"",IF(INDEX(Corp_value!$A$1:$EC$2998,MATCH(tbl_dmi_isin[[#This Row],[ISIN]],Corp_value!$B:$B,0),MATCH(U$2,Corp_value!$1:$1,0))="--","",INDEX(Corp_value!$A$1:$EC$2998,MATCH(tbl_dmi_isin[[#This Row],[ISIN]],Corp_value!$B:$B,0),MATCH(U$2,Corp_value!$1:$1,0))))</f>
        <v/>
      </c>
      <c r="V189" s="132" t="str">
        <f>IF(tbl_dmi_isin[[#This Row],[Index]]&gt;$A$2,"",INDEX(美元债一级!$A$2:$BO$32,tbl_dmi_isin[[#This Row],[Index]]+1,MATCH(V$2,美元债一级!$2:$2,0)))</f>
        <v/>
      </c>
      <c r="W189" s="140" t="str">
        <f>IF(tbl_dmi_isin[[#This Row],[Index]]&gt;$A$2,"",INDEX(Corp_value!$A$1:$EC$2998,MATCH(tbl_dmi_isin[[#This Row],[ISIN]],Corp_value!$B:$B,0),MATCH(W$2,Corp_value!$1:$1,0)))</f>
        <v/>
      </c>
      <c r="X189" s="140" t="str">
        <f>IF(tbl_dmi_isin[[#This Row],[Index]]&gt;$A$2,"",INDEX(Corp_value!$A$1:$EC$2998,MATCH(tbl_dmi_isin[[#This Row],[ISIN]],Corp_value!$B:$B,0),MATCH(X$2,Corp_value!$1:$1,0)))</f>
        <v/>
      </c>
      <c r="Y189" s="142" t="str">
        <f>IF(tbl_dmi_isin[[#This Row],[Index]]&gt;$A$2,"",INDEX(Corp_value!$A$1:$EC$2998,MATCH(tbl_dmi_isin[[#This Row],[ISIN]],Corp_value!$B:$B,0),MATCH(Y$2,Corp_value!$1:$1,0)))</f>
        <v/>
      </c>
      <c r="Z189" s="142" t="str">
        <f>IF(tbl_dmi_isin[[#This Row],[Index]]&gt;$A$2,"",INDEX(Corp_value!$A$1:$EC$2998,MATCH(tbl_dmi_isin[[#This Row],[ISIN]],Corp_value!$B:$B,0),MATCH(Z$2,Corp_value!$1:$1,0)))</f>
        <v/>
      </c>
    </row>
    <row r="190" spans="1:26">
      <c r="A190" s="10">
        <v>187</v>
      </c>
      <c r="B190" s="78" t="str">
        <f>IF(tbl_dmi_isin[[#This Row],[Index]]&gt;$A$2,"",TEXT(INDEX(美元债一级!$A$2:$BO$32,tbl_dmi_isin[[#This Row],[Index]]+1,MATCH(B$2,美元债一级!$2:$2,0)),"yyyy/mm/dd"))</f>
        <v/>
      </c>
      <c r="C190" s="10" t="str">
        <f>IF(tbl_dmi_isin[[#This Row],[Index]]&gt;$A$2,"",INDEX(美元债一级!$A$2:$BO$32,tbl_dmi_isin[[#This Row],[Index]]+1,MATCH(C$2,美元债一级!$2:$2,0)))</f>
        <v/>
      </c>
      <c r="D190" s="10" t="str">
        <f>IF(tbl_dmi_isin[[#This Row],[Index]]&gt;$A$2,"",INDEX(美元债一级!$A$2:$BO$32,tbl_dmi_isin[[#This Row],[Index]]+1,MATCH(D$2,美元债一级!$2:$2,0)))</f>
        <v/>
      </c>
      <c r="E190" s="10" t="str">
        <f>TEXT(tbl_dmi_isin[[#This Row],[定价日]],"YYMMDD")&amp;tbl_dmi_isin[[#This Row],[ISIN]]</f>
        <v/>
      </c>
      <c r="F190" s="104"/>
      <c r="G190" s="19" t="str">
        <f>IF(tbl_dmi_isin[[#This Row],[Index]]&gt;$A$2,"",INDEX(Corp_value!$A$1:$EC$2998,MATCH(tbl_dmi_isin[[#This Row],[ISIN]],Corp_value!$B:$B,0),MATCH(G$2,Corp_value!$1:$1,0)))</f>
        <v/>
      </c>
      <c r="H190" s="20" t="str">
        <f>IF(tbl_dmi_isin[[#This Row],[Index]]&gt;$A$2,"",INDEX(Corp_value!$A$1:$EC$2998,MATCH(tbl_dmi_isin[[#This Row],[ISIN]],Corp_value!$B:$B,0),MATCH(H$2,Corp_value!$1:$1,0)))</f>
        <v/>
      </c>
      <c r="I190" s="20" t="str">
        <f>IF(tbl_dmi_isin[[#This Row],[Index]]&gt;$A$2,"",IF(INDEX(Corp_value!$A$1:$EC$2998,MATCH(tbl_dmi_isin[[#This Row],[ISIN]],Corp_value!$B:$B,0),MATCH(I$2,Corp_value!$1:$1,0))="--","",INDEX(Corp_value!$A$1:$EC$2998,MATCH(tbl_dmi_isin[[#This Row],[ISIN]],Corp_value!$B:$B,0),MATCH(I$2,Corp_value!$1:$1,0))))</f>
        <v/>
      </c>
      <c r="J190" s="19" t="str">
        <f>IF(tbl_dmi_isin[[#This Row],[Index]]&gt;$A$2,"",INDEX(Corp_value!$A$1:$EC$2998,MATCH(tbl_dmi_isin[[#This Row],[ISIN]],Corp_value!$B:$B,0),MATCH(J$2,Corp_value!$1:$1,0)))</f>
        <v/>
      </c>
      <c r="K190" s="19" t="str">
        <f>IF(tbl_dmi_isin[[#This Row],[Index]]&gt;$A$2,"",INDEX(Corp_value!$A$1:$EC$2998,MATCH(tbl_dmi_isin[[#This Row],[ISIN]],Corp_value!$B:$B,0),MATCH(K$2,Corp_value!$1:$1,0)))</f>
        <v/>
      </c>
      <c r="L190" s="19" t="str">
        <f>IF(tbl_dmi_isin[[#This Row],[Index]]&gt;$A$2,"",IF(INDEX(Corp_value!$A$1:$EC$2998,MATCH(tbl_dmi_isin[[#This Row],[ISIN]],Corp_value!$B:$B,0),MATCH(L$2,Corp_value!$1:$1,0))="--","",INDEX(Corp_value!$A$1:$EC$2998,MATCH(tbl_dmi_isin[[#This Row],[ISIN]],Corp_value!$B:$B,0),MATCH(L$2,Corp_value!$1:$1,0))))</f>
        <v/>
      </c>
      <c r="M190" s="122" t="str">
        <f>IF(tbl_dmi_isin[[#This Row],[Index]]&gt;$A$2,"",INDEX(Corp_value!$A$1:$EC$2998,MATCH(tbl_dmi_isin[[#This Row],[ISIN]],Corp_value!$B:$B,0),MATCH(M$2,Corp_value!$1:$1,0)))</f>
        <v/>
      </c>
      <c r="N190" s="122" t="str">
        <f>IF(tbl_dmi_isin[[#This Row],[Index]]&gt;$A$2,"",IF(INDEX(Corp_value!$A$1:$EC$2998,MATCH(tbl_dmi_isin[[#This Row],[ISIN]],Corp_value!$B:$B,0),MATCH(N$2,Corp_value!$1:$1,0))="--","",INDEX(Corp_value!$A$1:$EC$2998,MATCH(tbl_dmi_isin[[#This Row],[ISIN]],Corp_value!$B:$B,0),MATCH(N$2,Corp_value!$1:$1,0))))</f>
        <v/>
      </c>
      <c r="O190" s="122" t="str">
        <f>IF(tbl_dmi_isin[[#This Row],[Index]]&gt;$A$2,"",INDEX(Corp_value!$A$1:$EC$2998,MATCH(tbl_dmi_isin[[#This Row],[ISIN]],Corp_value!$B:$B,0),MATCH(O$2,Corp_value!$1:$1,0)))</f>
        <v/>
      </c>
      <c r="P190" s="136" t="str">
        <f>IF(tbl_dmi_isin[[#This Row],[Index]]&gt;$A$2,"",TEXT(INDEX(Corp_value!$A$1:$EC$2998,MATCH(tbl_dmi_isin[[#This Row],[ISIN]],Corp_value!$B:$B,0),MATCH(P$2,Corp_value!$1:$1,0)),"yyyy/mm/dd"))</f>
        <v/>
      </c>
      <c r="Q190" s="136" t="str">
        <f>IF(tbl_dmi_isin[[#This Row],[Index]]&gt;$A$2,"",INDEX(美元债一级!$A$2:$BO$32,tbl_dmi_isin[[#This Row],[Index]]+1,MATCH(Q$2,美元债一级!$2:$2,0)))</f>
        <v/>
      </c>
      <c r="R190" s="136" t="str">
        <f>IF(tbl_dmi_isin[[#This Row],[Index]]&gt;$A$2,"",IF(TEXT(INDEX(Corp_value!$A$1:$EC$2998,MATCH(tbl_dmi_isin[[#This Row],[ISIN]],Corp_value!$B:$B,0),MATCH(R$2,Corp_value!$1:$1,0)),"yyyy/mm/dd")="--","",TEXT(INDEX(Corp_value!$A$1:$EC$2998,MATCH(tbl_dmi_isin[[#This Row],[ISIN]],Corp_value!$B:$B,0),MATCH(R$2,Corp_value!$1:$1,0)),"yyyy/mm/dd")))</f>
        <v/>
      </c>
      <c r="S190" s="122" t="str">
        <f>IF(tbl_dmi_isin[[#This Row],[Index]]&gt;$A$2,"",INDEX(Corp_value!$A$1:$EC$2998,MATCH(tbl_dmi_isin[[#This Row],[ISIN]],Corp_value!$B:$B,0),MATCH(S$2,Corp_value!$1:$1,0)))</f>
        <v/>
      </c>
      <c r="T190" s="122" t="str">
        <f>IF(tbl_dmi_isin[[#This Row],[Index]]&gt;$A$2,"",INDEX(美元债一级!$A$2:$BO$32,tbl_dmi_isin[[#This Row],[Index]]+1,MATCH(T$2,美元债一级!$2:$2,0)))</f>
        <v/>
      </c>
      <c r="U190" s="122" t="str">
        <f>IF(tbl_dmi_isin[[#This Row],[Index]]&gt;$A$2,"",IF(INDEX(Corp_value!$A$1:$EC$2998,MATCH(tbl_dmi_isin[[#This Row],[ISIN]],Corp_value!$B:$B,0),MATCH(U$2,Corp_value!$1:$1,0))="--","",INDEX(Corp_value!$A$1:$EC$2998,MATCH(tbl_dmi_isin[[#This Row],[ISIN]],Corp_value!$B:$B,0),MATCH(U$2,Corp_value!$1:$1,0))))</f>
        <v/>
      </c>
      <c r="V190" s="132" t="str">
        <f>IF(tbl_dmi_isin[[#This Row],[Index]]&gt;$A$2,"",INDEX(美元债一级!$A$2:$BO$32,tbl_dmi_isin[[#This Row],[Index]]+1,MATCH(V$2,美元债一级!$2:$2,0)))</f>
        <v/>
      </c>
      <c r="W190" s="140" t="str">
        <f>IF(tbl_dmi_isin[[#This Row],[Index]]&gt;$A$2,"",INDEX(Corp_value!$A$1:$EC$2998,MATCH(tbl_dmi_isin[[#This Row],[ISIN]],Corp_value!$B:$B,0),MATCH(W$2,Corp_value!$1:$1,0)))</f>
        <v/>
      </c>
      <c r="X190" s="140" t="str">
        <f>IF(tbl_dmi_isin[[#This Row],[Index]]&gt;$A$2,"",INDEX(Corp_value!$A$1:$EC$2998,MATCH(tbl_dmi_isin[[#This Row],[ISIN]],Corp_value!$B:$B,0),MATCH(X$2,Corp_value!$1:$1,0)))</f>
        <v/>
      </c>
      <c r="Y190" s="142" t="str">
        <f>IF(tbl_dmi_isin[[#This Row],[Index]]&gt;$A$2,"",INDEX(Corp_value!$A$1:$EC$2998,MATCH(tbl_dmi_isin[[#This Row],[ISIN]],Corp_value!$B:$B,0),MATCH(Y$2,Corp_value!$1:$1,0)))</f>
        <v/>
      </c>
      <c r="Z190" s="142" t="str">
        <f>IF(tbl_dmi_isin[[#This Row],[Index]]&gt;$A$2,"",INDEX(Corp_value!$A$1:$EC$2998,MATCH(tbl_dmi_isin[[#This Row],[ISIN]],Corp_value!$B:$B,0),MATCH(Z$2,Corp_value!$1:$1,0)))</f>
        <v/>
      </c>
    </row>
    <row r="191" spans="1:26">
      <c r="A191" s="10">
        <v>188</v>
      </c>
      <c r="B191" s="78" t="str">
        <f>IF(tbl_dmi_isin[[#This Row],[Index]]&gt;$A$2,"",TEXT(INDEX(美元债一级!$A$2:$BO$32,tbl_dmi_isin[[#This Row],[Index]]+1,MATCH(B$2,美元债一级!$2:$2,0)),"yyyy/mm/dd"))</f>
        <v/>
      </c>
      <c r="C191" s="10" t="str">
        <f>IF(tbl_dmi_isin[[#This Row],[Index]]&gt;$A$2,"",INDEX(美元债一级!$A$2:$BO$32,tbl_dmi_isin[[#This Row],[Index]]+1,MATCH(C$2,美元债一级!$2:$2,0)))</f>
        <v/>
      </c>
      <c r="D191" s="10" t="str">
        <f>IF(tbl_dmi_isin[[#This Row],[Index]]&gt;$A$2,"",INDEX(美元债一级!$A$2:$BO$32,tbl_dmi_isin[[#This Row],[Index]]+1,MATCH(D$2,美元债一级!$2:$2,0)))</f>
        <v/>
      </c>
      <c r="E191" s="10" t="str">
        <f>TEXT(tbl_dmi_isin[[#This Row],[定价日]],"YYMMDD")&amp;tbl_dmi_isin[[#This Row],[ISIN]]</f>
        <v/>
      </c>
      <c r="F191" s="104"/>
      <c r="G191" s="19" t="str">
        <f>IF(tbl_dmi_isin[[#This Row],[Index]]&gt;$A$2,"",INDEX(Corp_value!$A$1:$EC$2998,MATCH(tbl_dmi_isin[[#This Row],[ISIN]],Corp_value!$B:$B,0),MATCH(G$2,Corp_value!$1:$1,0)))</f>
        <v/>
      </c>
      <c r="H191" s="20" t="str">
        <f>IF(tbl_dmi_isin[[#This Row],[Index]]&gt;$A$2,"",INDEX(Corp_value!$A$1:$EC$2998,MATCH(tbl_dmi_isin[[#This Row],[ISIN]],Corp_value!$B:$B,0),MATCH(H$2,Corp_value!$1:$1,0)))</f>
        <v/>
      </c>
      <c r="I191" s="20" t="str">
        <f>IF(tbl_dmi_isin[[#This Row],[Index]]&gt;$A$2,"",IF(INDEX(Corp_value!$A$1:$EC$2998,MATCH(tbl_dmi_isin[[#This Row],[ISIN]],Corp_value!$B:$B,0),MATCH(I$2,Corp_value!$1:$1,0))="--","",INDEX(Corp_value!$A$1:$EC$2998,MATCH(tbl_dmi_isin[[#This Row],[ISIN]],Corp_value!$B:$B,0),MATCH(I$2,Corp_value!$1:$1,0))))</f>
        <v/>
      </c>
      <c r="J191" s="19" t="str">
        <f>IF(tbl_dmi_isin[[#This Row],[Index]]&gt;$A$2,"",INDEX(Corp_value!$A$1:$EC$2998,MATCH(tbl_dmi_isin[[#This Row],[ISIN]],Corp_value!$B:$B,0),MATCH(J$2,Corp_value!$1:$1,0)))</f>
        <v/>
      </c>
      <c r="K191" s="19" t="str">
        <f>IF(tbl_dmi_isin[[#This Row],[Index]]&gt;$A$2,"",INDEX(Corp_value!$A$1:$EC$2998,MATCH(tbl_dmi_isin[[#This Row],[ISIN]],Corp_value!$B:$B,0),MATCH(K$2,Corp_value!$1:$1,0)))</f>
        <v/>
      </c>
      <c r="L191" s="19" t="str">
        <f>IF(tbl_dmi_isin[[#This Row],[Index]]&gt;$A$2,"",IF(INDEX(Corp_value!$A$1:$EC$2998,MATCH(tbl_dmi_isin[[#This Row],[ISIN]],Corp_value!$B:$B,0),MATCH(L$2,Corp_value!$1:$1,0))="--","",INDEX(Corp_value!$A$1:$EC$2998,MATCH(tbl_dmi_isin[[#This Row],[ISIN]],Corp_value!$B:$B,0),MATCH(L$2,Corp_value!$1:$1,0))))</f>
        <v/>
      </c>
      <c r="M191" s="122" t="str">
        <f>IF(tbl_dmi_isin[[#This Row],[Index]]&gt;$A$2,"",INDEX(Corp_value!$A$1:$EC$2998,MATCH(tbl_dmi_isin[[#This Row],[ISIN]],Corp_value!$B:$B,0),MATCH(M$2,Corp_value!$1:$1,0)))</f>
        <v/>
      </c>
      <c r="N191" s="122" t="str">
        <f>IF(tbl_dmi_isin[[#This Row],[Index]]&gt;$A$2,"",IF(INDEX(Corp_value!$A$1:$EC$2998,MATCH(tbl_dmi_isin[[#This Row],[ISIN]],Corp_value!$B:$B,0),MATCH(N$2,Corp_value!$1:$1,0))="--","",INDEX(Corp_value!$A$1:$EC$2998,MATCH(tbl_dmi_isin[[#This Row],[ISIN]],Corp_value!$B:$B,0),MATCH(N$2,Corp_value!$1:$1,0))))</f>
        <v/>
      </c>
      <c r="O191" s="122" t="str">
        <f>IF(tbl_dmi_isin[[#This Row],[Index]]&gt;$A$2,"",INDEX(Corp_value!$A$1:$EC$2998,MATCH(tbl_dmi_isin[[#This Row],[ISIN]],Corp_value!$B:$B,0),MATCH(O$2,Corp_value!$1:$1,0)))</f>
        <v/>
      </c>
      <c r="P191" s="136" t="str">
        <f>IF(tbl_dmi_isin[[#This Row],[Index]]&gt;$A$2,"",TEXT(INDEX(Corp_value!$A$1:$EC$2998,MATCH(tbl_dmi_isin[[#This Row],[ISIN]],Corp_value!$B:$B,0),MATCH(P$2,Corp_value!$1:$1,0)),"yyyy/mm/dd"))</f>
        <v/>
      </c>
      <c r="Q191" s="136" t="str">
        <f>IF(tbl_dmi_isin[[#This Row],[Index]]&gt;$A$2,"",INDEX(美元债一级!$A$2:$BO$32,tbl_dmi_isin[[#This Row],[Index]]+1,MATCH(Q$2,美元债一级!$2:$2,0)))</f>
        <v/>
      </c>
      <c r="R191" s="136" t="str">
        <f>IF(tbl_dmi_isin[[#This Row],[Index]]&gt;$A$2,"",IF(TEXT(INDEX(Corp_value!$A$1:$EC$2998,MATCH(tbl_dmi_isin[[#This Row],[ISIN]],Corp_value!$B:$B,0),MATCH(R$2,Corp_value!$1:$1,0)),"yyyy/mm/dd")="--","",TEXT(INDEX(Corp_value!$A$1:$EC$2998,MATCH(tbl_dmi_isin[[#This Row],[ISIN]],Corp_value!$B:$B,0),MATCH(R$2,Corp_value!$1:$1,0)),"yyyy/mm/dd")))</f>
        <v/>
      </c>
      <c r="S191" s="122" t="str">
        <f>IF(tbl_dmi_isin[[#This Row],[Index]]&gt;$A$2,"",INDEX(Corp_value!$A$1:$EC$2998,MATCH(tbl_dmi_isin[[#This Row],[ISIN]],Corp_value!$B:$B,0),MATCH(S$2,Corp_value!$1:$1,0)))</f>
        <v/>
      </c>
      <c r="T191" s="122" t="str">
        <f>IF(tbl_dmi_isin[[#This Row],[Index]]&gt;$A$2,"",INDEX(美元债一级!$A$2:$BO$32,tbl_dmi_isin[[#This Row],[Index]]+1,MATCH(T$2,美元债一级!$2:$2,0)))</f>
        <v/>
      </c>
      <c r="U191" s="122" t="str">
        <f>IF(tbl_dmi_isin[[#This Row],[Index]]&gt;$A$2,"",IF(INDEX(Corp_value!$A$1:$EC$2998,MATCH(tbl_dmi_isin[[#This Row],[ISIN]],Corp_value!$B:$B,0),MATCH(U$2,Corp_value!$1:$1,0))="--","",INDEX(Corp_value!$A$1:$EC$2998,MATCH(tbl_dmi_isin[[#This Row],[ISIN]],Corp_value!$B:$B,0),MATCH(U$2,Corp_value!$1:$1,0))))</f>
        <v/>
      </c>
      <c r="V191" s="132" t="str">
        <f>IF(tbl_dmi_isin[[#This Row],[Index]]&gt;$A$2,"",INDEX(美元债一级!$A$2:$BO$32,tbl_dmi_isin[[#This Row],[Index]]+1,MATCH(V$2,美元债一级!$2:$2,0)))</f>
        <v/>
      </c>
      <c r="W191" s="140" t="str">
        <f>IF(tbl_dmi_isin[[#This Row],[Index]]&gt;$A$2,"",INDEX(Corp_value!$A$1:$EC$2998,MATCH(tbl_dmi_isin[[#This Row],[ISIN]],Corp_value!$B:$B,0),MATCH(W$2,Corp_value!$1:$1,0)))</f>
        <v/>
      </c>
      <c r="X191" s="140" t="str">
        <f>IF(tbl_dmi_isin[[#This Row],[Index]]&gt;$A$2,"",INDEX(Corp_value!$A$1:$EC$2998,MATCH(tbl_dmi_isin[[#This Row],[ISIN]],Corp_value!$B:$B,0),MATCH(X$2,Corp_value!$1:$1,0)))</f>
        <v/>
      </c>
      <c r="Y191" s="142" t="str">
        <f>IF(tbl_dmi_isin[[#This Row],[Index]]&gt;$A$2,"",INDEX(Corp_value!$A$1:$EC$2998,MATCH(tbl_dmi_isin[[#This Row],[ISIN]],Corp_value!$B:$B,0),MATCH(Y$2,Corp_value!$1:$1,0)))</f>
        <v/>
      </c>
      <c r="Z191" s="142" t="str">
        <f>IF(tbl_dmi_isin[[#This Row],[Index]]&gt;$A$2,"",INDEX(Corp_value!$A$1:$EC$2998,MATCH(tbl_dmi_isin[[#This Row],[ISIN]],Corp_value!$B:$B,0),MATCH(Z$2,Corp_value!$1:$1,0)))</f>
        <v/>
      </c>
    </row>
    <row r="192" spans="1:26">
      <c r="A192" s="10">
        <v>189</v>
      </c>
      <c r="B192" s="78" t="str">
        <f>IF(tbl_dmi_isin[[#This Row],[Index]]&gt;$A$2,"",TEXT(INDEX(美元债一级!$A$2:$BO$32,tbl_dmi_isin[[#This Row],[Index]]+1,MATCH(B$2,美元债一级!$2:$2,0)),"yyyy/mm/dd"))</f>
        <v/>
      </c>
      <c r="C192" s="10" t="str">
        <f>IF(tbl_dmi_isin[[#This Row],[Index]]&gt;$A$2,"",INDEX(美元债一级!$A$2:$BO$32,tbl_dmi_isin[[#This Row],[Index]]+1,MATCH(C$2,美元债一级!$2:$2,0)))</f>
        <v/>
      </c>
      <c r="D192" s="10" t="str">
        <f>IF(tbl_dmi_isin[[#This Row],[Index]]&gt;$A$2,"",INDEX(美元债一级!$A$2:$BO$32,tbl_dmi_isin[[#This Row],[Index]]+1,MATCH(D$2,美元债一级!$2:$2,0)))</f>
        <v/>
      </c>
      <c r="E192" s="10" t="str">
        <f>TEXT(tbl_dmi_isin[[#This Row],[定价日]],"YYMMDD")&amp;tbl_dmi_isin[[#This Row],[ISIN]]</f>
        <v/>
      </c>
      <c r="F192" s="104"/>
      <c r="G192" s="19" t="str">
        <f>IF(tbl_dmi_isin[[#This Row],[Index]]&gt;$A$2,"",INDEX(Corp_value!$A$1:$EC$2998,MATCH(tbl_dmi_isin[[#This Row],[ISIN]],Corp_value!$B:$B,0),MATCH(G$2,Corp_value!$1:$1,0)))</f>
        <v/>
      </c>
      <c r="H192" s="20" t="str">
        <f>IF(tbl_dmi_isin[[#This Row],[Index]]&gt;$A$2,"",INDEX(Corp_value!$A$1:$EC$2998,MATCH(tbl_dmi_isin[[#This Row],[ISIN]],Corp_value!$B:$B,0),MATCH(H$2,Corp_value!$1:$1,0)))</f>
        <v/>
      </c>
      <c r="I192" s="20" t="str">
        <f>IF(tbl_dmi_isin[[#This Row],[Index]]&gt;$A$2,"",IF(INDEX(Corp_value!$A$1:$EC$2998,MATCH(tbl_dmi_isin[[#This Row],[ISIN]],Corp_value!$B:$B,0),MATCH(I$2,Corp_value!$1:$1,0))="--","",INDEX(Corp_value!$A$1:$EC$2998,MATCH(tbl_dmi_isin[[#This Row],[ISIN]],Corp_value!$B:$B,0),MATCH(I$2,Corp_value!$1:$1,0))))</f>
        <v/>
      </c>
      <c r="J192" s="19" t="str">
        <f>IF(tbl_dmi_isin[[#This Row],[Index]]&gt;$A$2,"",INDEX(Corp_value!$A$1:$EC$2998,MATCH(tbl_dmi_isin[[#This Row],[ISIN]],Corp_value!$B:$B,0),MATCH(J$2,Corp_value!$1:$1,0)))</f>
        <v/>
      </c>
      <c r="K192" s="19" t="str">
        <f>IF(tbl_dmi_isin[[#This Row],[Index]]&gt;$A$2,"",INDEX(Corp_value!$A$1:$EC$2998,MATCH(tbl_dmi_isin[[#This Row],[ISIN]],Corp_value!$B:$B,0),MATCH(K$2,Corp_value!$1:$1,0)))</f>
        <v/>
      </c>
      <c r="L192" s="19" t="str">
        <f>IF(tbl_dmi_isin[[#This Row],[Index]]&gt;$A$2,"",IF(INDEX(Corp_value!$A$1:$EC$2998,MATCH(tbl_dmi_isin[[#This Row],[ISIN]],Corp_value!$B:$B,0),MATCH(L$2,Corp_value!$1:$1,0))="--","",INDEX(Corp_value!$A$1:$EC$2998,MATCH(tbl_dmi_isin[[#This Row],[ISIN]],Corp_value!$B:$B,0),MATCH(L$2,Corp_value!$1:$1,0))))</f>
        <v/>
      </c>
      <c r="M192" s="122" t="str">
        <f>IF(tbl_dmi_isin[[#This Row],[Index]]&gt;$A$2,"",INDEX(Corp_value!$A$1:$EC$2998,MATCH(tbl_dmi_isin[[#This Row],[ISIN]],Corp_value!$B:$B,0),MATCH(M$2,Corp_value!$1:$1,0)))</f>
        <v/>
      </c>
      <c r="N192" s="122" t="str">
        <f>IF(tbl_dmi_isin[[#This Row],[Index]]&gt;$A$2,"",IF(INDEX(Corp_value!$A$1:$EC$2998,MATCH(tbl_dmi_isin[[#This Row],[ISIN]],Corp_value!$B:$B,0),MATCH(N$2,Corp_value!$1:$1,0))="--","",INDEX(Corp_value!$A$1:$EC$2998,MATCH(tbl_dmi_isin[[#This Row],[ISIN]],Corp_value!$B:$B,0),MATCH(N$2,Corp_value!$1:$1,0))))</f>
        <v/>
      </c>
      <c r="O192" s="122" t="str">
        <f>IF(tbl_dmi_isin[[#This Row],[Index]]&gt;$A$2,"",INDEX(Corp_value!$A$1:$EC$2998,MATCH(tbl_dmi_isin[[#This Row],[ISIN]],Corp_value!$B:$B,0),MATCH(O$2,Corp_value!$1:$1,0)))</f>
        <v/>
      </c>
      <c r="P192" s="136" t="str">
        <f>IF(tbl_dmi_isin[[#This Row],[Index]]&gt;$A$2,"",TEXT(INDEX(Corp_value!$A$1:$EC$2998,MATCH(tbl_dmi_isin[[#This Row],[ISIN]],Corp_value!$B:$B,0),MATCH(P$2,Corp_value!$1:$1,0)),"yyyy/mm/dd"))</f>
        <v/>
      </c>
      <c r="Q192" s="136" t="str">
        <f>IF(tbl_dmi_isin[[#This Row],[Index]]&gt;$A$2,"",INDEX(美元债一级!$A$2:$BO$32,tbl_dmi_isin[[#This Row],[Index]]+1,MATCH(Q$2,美元债一级!$2:$2,0)))</f>
        <v/>
      </c>
      <c r="R192" s="136" t="str">
        <f>IF(tbl_dmi_isin[[#This Row],[Index]]&gt;$A$2,"",IF(TEXT(INDEX(Corp_value!$A$1:$EC$2998,MATCH(tbl_dmi_isin[[#This Row],[ISIN]],Corp_value!$B:$B,0),MATCH(R$2,Corp_value!$1:$1,0)),"yyyy/mm/dd")="--","",TEXT(INDEX(Corp_value!$A$1:$EC$2998,MATCH(tbl_dmi_isin[[#This Row],[ISIN]],Corp_value!$B:$B,0),MATCH(R$2,Corp_value!$1:$1,0)),"yyyy/mm/dd")))</f>
        <v/>
      </c>
      <c r="S192" s="122" t="str">
        <f>IF(tbl_dmi_isin[[#This Row],[Index]]&gt;$A$2,"",INDEX(Corp_value!$A$1:$EC$2998,MATCH(tbl_dmi_isin[[#This Row],[ISIN]],Corp_value!$B:$B,0),MATCH(S$2,Corp_value!$1:$1,0)))</f>
        <v/>
      </c>
      <c r="T192" s="122" t="str">
        <f>IF(tbl_dmi_isin[[#This Row],[Index]]&gt;$A$2,"",INDEX(美元债一级!$A$2:$BO$32,tbl_dmi_isin[[#This Row],[Index]]+1,MATCH(T$2,美元债一级!$2:$2,0)))</f>
        <v/>
      </c>
      <c r="U192" s="122" t="str">
        <f>IF(tbl_dmi_isin[[#This Row],[Index]]&gt;$A$2,"",IF(INDEX(Corp_value!$A$1:$EC$2998,MATCH(tbl_dmi_isin[[#This Row],[ISIN]],Corp_value!$B:$B,0),MATCH(U$2,Corp_value!$1:$1,0))="--","",INDEX(Corp_value!$A$1:$EC$2998,MATCH(tbl_dmi_isin[[#This Row],[ISIN]],Corp_value!$B:$B,0),MATCH(U$2,Corp_value!$1:$1,0))))</f>
        <v/>
      </c>
      <c r="V192" s="132" t="str">
        <f>IF(tbl_dmi_isin[[#This Row],[Index]]&gt;$A$2,"",INDEX(美元债一级!$A$2:$BO$32,tbl_dmi_isin[[#This Row],[Index]]+1,MATCH(V$2,美元债一级!$2:$2,0)))</f>
        <v/>
      </c>
      <c r="W192" s="140" t="str">
        <f>IF(tbl_dmi_isin[[#This Row],[Index]]&gt;$A$2,"",INDEX(Corp_value!$A$1:$EC$2998,MATCH(tbl_dmi_isin[[#This Row],[ISIN]],Corp_value!$B:$B,0),MATCH(W$2,Corp_value!$1:$1,0)))</f>
        <v/>
      </c>
      <c r="X192" s="140" t="str">
        <f>IF(tbl_dmi_isin[[#This Row],[Index]]&gt;$A$2,"",INDEX(Corp_value!$A$1:$EC$2998,MATCH(tbl_dmi_isin[[#This Row],[ISIN]],Corp_value!$B:$B,0),MATCH(X$2,Corp_value!$1:$1,0)))</f>
        <v/>
      </c>
      <c r="Y192" s="142" t="str">
        <f>IF(tbl_dmi_isin[[#This Row],[Index]]&gt;$A$2,"",INDEX(Corp_value!$A$1:$EC$2998,MATCH(tbl_dmi_isin[[#This Row],[ISIN]],Corp_value!$B:$B,0),MATCH(Y$2,Corp_value!$1:$1,0)))</f>
        <v/>
      </c>
      <c r="Z192" s="142" t="str">
        <f>IF(tbl_dmi_isin[[#This Row],[Index]]&gt;$A$2,"",INDEX(Corp_value!$A$1:$EC$2998,MATCH(tbl_dmi_isin[[#This Row],[ISIN]],Corp_value!$B:$B,0),MATCH(Z$2,Corp_value!$1:$1,0)))</f>
        <v/>
      </c>
    </row>
    <row r="193" spans="1:26">
      <c r="A193" s="10">
        <v>190</v>
      </c>
      <c r="B193" s="78" t="str">
        <f>IF(tbl_dmi_isin[[#This Row],[Index]]&gt;$A$2,"",TEXT(INDEX(美元债一级!$A$2:$BO$32,tbl_dmi_isin[[#This Row],[Index]]+1,MATCH(B$2,美元债一级!$2:$2,0)),"yyyy/mm/dd"))</f>
        <v/>
      </c>
      <c r="C193" s="10" t="str">
        <f>IF(tbl_dmi_isin[[#This Row],[Index]]&gt;$A$2,"",INDEX(美元债一级!$A$2:$BO$32,tbl_dmi_isin[[#This Row],[Index]]+1,MATCH(C$2,美元债一级!$2:$2,0)))</f>
        <v/>
      </c>
      <c r="D193" s="10" t="str">
        <f>IF(tbl_dmi_isin[[#This Row],[Index]]&gt;$A$2,"",INDEX(美元债一级!$A$2:$BO$32,tbl_dmi_isin[[#This Row],[Index]]+1,MATCH(D$2,美元债一级!$2:$2,0)))</f>
        <v/>
      </c>
      <c r="E193" s="10" t="str">
        <f>TEXT(tbl_dmi_isin[[#This Row],[定价日]],"YYMMDD")&amp;tbl_dmi_isin[[#This Row],[ISIN]]</f>
        <v/>
      </c>
      <c r="F193" s="104"/>
      <c r="G193" s="19" t="str">
        <f>IF(tbl_dmi_isin[[#This Row],[Index]]&gt;$A$2,"",INDEX(Corp_value!$A$1:$EC$2998,MATCH(tbl_dmi_isin[[#This Row],[ISIN]],Corp_value!$B:$B,0),MATCH(G$2,Corp_value!$1:$1,0)))</f>
        <v/>
      </c>
      <c r="H193" s="20" t="str">
        <f>IF(tbl_dmi_isin[[#This Row],[Index]]&gt;$A$2,"",INDEX(Corp_value!$A$1:$EC$2998,MATCH(tbl_dmi_isin[[#This Row],[ISIN]],Corp_value!$B:$B,0),MATCH(H$2,Corp_value!$1:$1,0)))</f>
        <v/>
      </c>
      <c r="I193" s="20" t="str">
        <f>IF(tbl_dmi_isin[[#This Row],[Index]]&gt;$A$2,"",IF(INDEX(Corp_value!$A$1:$EC$2998,MATCH(tbl_dmi_isin[[#This Row],[ISIN]],Corp_value!$B:$B,0),MATCH(I$2,Corp_value!$1:$1,0))="--","",INDEX(Corp_value!$A$1:$EC$2998,MATCH(tbl_dmi_isin[[#This Row],[ISIN]],Corp_value!$B:$B,0),MATCH(I$2,Corp_value!$1:$1,0))))</f>
        <v/>
      </c>
      <c r="J193" s="19" t="str">
        <f>IF(tbl_dmi_isin[[#This Row],[Index]]&gt;$A$2,"",INDEX(Corp_value!$A$1:$EC$2998,MATCH(tbl_dmi_isin[[#This Row],[ISIN]],Corp_value!$B:$B,0),MATCH(J$2,Corp_value!$1:$1,0)))</f>
        <v/>
      </c>
      <c r="K193" s="19" t="str">
        <f>IF(tbl_dmi_isin[[#This Row],[Index]]&gt;$A$2,"",INDEX(Corp_value!$A$1:$EC$2998,MATCH(tbl_dmi_isin[[#This Row],[ISIN]],Corp_value!$B:$B,0),MATCH(K$2,Corp_value!$1:$1,0)))</f>
        <v/>
      </c>
      <c r="L193" s="19" t="str">
        <f>IF(tbl_dmi_isin[[#This Row],[Index]]&gt;$A$2,"",IF(INDEX(Corp_value!$A$1:$EC$2998,MATCH(tbl_dmi_isin[[#This Row],[ISIN]],Corp_value!$B:$B,0),MATCH(L$2,Corp_value!$1:$1,0))="--","",INDEX(Corp_value!$A$1:$EC$2998,MATCH(tbl_dmi_isin[[#This Row],[ISIN]],Corp_value!$B:$B,0),MATCH(L$2,Corp_value!$1:$1,0))))</f>
        <v/>
      </c>
      <c r="M193" s="122" t="str">
        <f>IF(tbl_dmi_isin[[#This Row],[Index]]&gt;$A$2,"",INDEX(Corp_value!$A$1:$EC$2998,MATCH(tbl_dmi_isin[[#This Row],[ISIN]],Corp_value!$B:$B,0),MATCH(M$2,Corp_value!$1:$1,0)))</f>
        <v/>
      </c>
      <c r="N193" s="122" t="str">
        <f>IF(tbl_dmi_isin[[#This Row],[Index]]&gt;$A$2,"",IF(INDEX(Corp_value!$A$1:$EC$2998,MATCH(tbl_dmi_isin[[#This Row],[ISIN]],Corp_value!$B:$B,0),MATCH(N$2,Corp_value!$1:$1,0))="--","",INDEX(Corp_value!$A$1:$EC$2998,MATCH(tbl_dmi_isin[[#This Row],[ISIN]],Corp_value!$B:$B,0),MATCH(N$2,Corp_value!$1:$1,0))))</f>
        <v/>
      </c>
      <c r="O193" s="122" t="str">
        <f>IF(tbl_dmi_isin[[#This Row],[Index]]&gt;$A$2,"",INDEX(Corp_value!$A$1:$EC$2998,MATCH(tbl_dmi_isin[[#This Row],[ISIN]],Corp_value!$B:$B,0),MATCH(O$2,Corp_value!$1:$1,0)))</f>
        <v/>
      </c>
      <c r="P193" s="136" t="str">
        <f>IF(tbl_dmi_isin[[#This Row],[Index]]&gt;$A$2,"",TEXT(INDEX(Corp_value!$A$1:$EC$2998,MATCH(tbl_dmi_isin[[#This Row],[ISIN]],Corp_value!$B:$B,0),MATCH(P$2,Corp_value!$1:$1,0)),"yyyy/mm/dd"))</f>
        <v/>
      </c>
      <c r="Q193" s="136" t="str">
        <f>IF(tbl_dmi_isin[[#This Row],[Index]]&gt;$A$2,"",INDEX(美元债一级!$A$2:$BO$32,tbl_dmi_isin[[#This Row],[Index]]+1,MATCH(Q$2,美元债一级!$2:$2,0)))</f>
        <v/>
      </c>
      <c r="R193" s="136" t="str">
        <f>IF(tbl_dmi_isin[[#This Row],[Index]]&gt;$A$2,"",IF(TEXT(INDEX(Corp_value!$A$1:$EC$2998,MATCH(tbl_dmi_isin[[#This Row],[ISIN]],Corp_value!$B:$B,0),MATCH(R$2,Corp_value!$1:$1,0)),"yyyy/mm/dd")="--","",TEXT(INDEX(Corp_value!$A$1:$EC$2998,MATCH(tbl_dmi_isin[[#This Row],[ISIN]],Corp_value!$B:$B,0),MATCH(R$2,Corp_value!$1:$1,0)),"yyyy/mm/dd")))</f>
        <v/>
      </c>
      <c r="S193" s="122" t="str">
        <f>IF(tbl_dmi_isin[[#This Row],[Index]]&gt;$A$2,"",INDEX(Corp_value!$A$1:$EC$2998,MATCH(tbl_dmi_isin[[#This Row],[ISIN]],Corp_value!$B:$B,0),MATCH(S$2,Corp_value!$1:$1,0)))</f>
        <v/>
      </c>
      <c r="T193" s="122" t="str">
        <f>IF(tbl_dmi_isin[[#This Row],[Index]]&gt;$A$2,"",INDEX(美元债一级!$A$2:$BO$32,tbl_dmi_isin[[#This Row],[Index]]+1,MATCH(T$2,美元债一级!$2:$2,0)))</f>
        <v/>
      </c>
      <c r="U193" s="122" t="str">
        <f>IF(tbl_dmi_isin[[#This Row],[Index]]&gt;$A$2,"",IF(INDEX(Corp_value!$A$1:$EC$2998,MATCH(tbl_dmi_isin[[#This Row],[ISIN]],Corp_value!$B:$B,0),MATCH(U$2,Corp_value!$1:$1,0))="--","",INDEX(Corp_value!$A$1:$EC$2998,MATCH(tbl_dmi_isin[[#This Row],[ISIN]],Corp_value!$B:$B,0),MATCH(U$2,Corp_value!$1:$1,0))))</f>
        <v/>
      </c>
      <c r="V193" s="132" t="str">
        <f>IF(tbl_dmi_isin[[#This Row],[Index]]&gt;$A$2,"",INDEX(美元债一级!$A$2:$BO$32,tbl_dmi_isin[[#This Row],[Index]]+1,MATCH(V$2,美元债一级!$2:$2,0)))</f>
        <v/>
      </c>
      <c r="W193" s="140" t="str">
        <f>IF(tbl_dmi_isin[[#This Row],[Index]]&gt;$A$2,"",INDEX(Corp_value!$A$1:$EC$2998,MATCH(tbl_dmi_isin[[#This Row],[ISIN]],Corp_value!$B:$B,0),MATCH(W$2,Corp_value!$1:$1,0)))</f>
        <v/>
      </c>
      <c r="X193" s="140" t="str">
        <f>IF(tbl_dmi_isin[[#This Row],[Index]]&gt;$A$2,"",INDEX(Corp_value!$A$1:$EC$2998,MATCH(tbl_dmi_isin[[#This Row],[ISIN]],Corp_value!$B:$B,0),MATCH(X$2,Corp_value!$1:$1,0)))</f>
        <v/>
      </c>
      <c r="Y193" s="142" t="str">
        <f>IF(tbl_dmi_isin[[#This Row],[Index]]&gt;$A$2,"",INDEX(Corp_value!$A$1:$EC$2998,MATCH(tbl_dmi_isin[[#This Row],[ISIN]],Corp_value!$B:$B,0),MATCH(Y$2,Corp_value!$1:$1,0)))</f>
        <v/>
      </c>
      <c r="Z193" s="142" t="str">
        <f>IF(tbl_dmi_isin[[#This Row],[Index]]&gt;$A$2,"",INDEX(Corp_value!$A$1:$EC$2998,MATCH(tbl_dmi_isin[[#This Row],[ISIN]],Corp_value!$B:$B,0),MATCH(Z$2,Corp_value!$1:$1,0)))</f>
        <v/>
      </c>
    </row>
    <row r="194" spans="1:26">
      <c r="A194" s="10">
        <v>191</v>
      </c>
      <c r="B194" s="78" t="str">
        <f>IF(tbl_dmi_isin[[#This Row],[Index]]&gt;$A$2,"",TEXT(INDEX(美元债一级!$A$2:$BO$32,tbl_dmi_isin[[#This Row],[Index]]+1,MATCH(B$2,美元债一级!$2:$2,0)),"yyyy/mm/dd"))</f>
        <v/>
      </c>
      <c r="C194" s="10" t="str">
        <f>IF(tbl_dmi_isin[[#This Row],[Index]]&gt;$A$2,"",INDEX(美元债一级!$A$2:$BO$32,tbl_dmi_isin[[#This Row],[Index]]+1,MATCH(C$2,美元债一级!$2:$2,0)))</f>
        <v/>
      </c>
      <c r="D194" s="10" t="str">
        <f>IF(tbl_dmi_isin[[#This Row],[Index]]&gt;$A$2,"",INDEX(美元债一级!$A$2:$BO$32,tbl_dmi_isin[[#This Row],[Index]]+1,MATCH(D$2,美元债一级!$2:$2,0)))</f>
        <v/>
      </c>
      <c r="E194" s="10" t="str">
        <f>TEXT(tbl_dmi_isin[[#This Row],[定价日]],"YYMMDD")&amp;tbl_dmi_isin[[#This Row],[ISIN]]</f>
        <v/>
      </c>
      <c r="F194" s="104"/>
      <c r="G194" s="19" t="str">
        <f>IF(tbl_dmi_isin[[#This Row],[Index]]&gt;$A$2,"",INDEX(Corp_value!$A$1:$EC$2998,MATCH(tbl_dmi_isin[[#This Row],[ISIN]],Corp_value!$B:$B,0),MATCH(G$2,Corp_value!$1:$1,0)))</f>
        <v/>
      </c>
      <c r="H194" s="20" t="str">
        <f>IF(tbl_dmi_isin[[#This Row],[Index]]&gt;$A$2,"",INDEX(Corp_value!$A$1:$EC$2998,MATCH(tbl_dmi_isin[[#This Row],[ISIN]],Corp_value!$B:$B,0),MATCH(H$2,Corp_value!$1:$1,0)))</f>
        <v/>
      </c>
      <c r="I194" s="20" t="str">
        <f>IF(tbl_dmi_isin[[#This Row],[Index]]&gt;$A$2,"",IF(INDEX(Corp_value!$A$1:$EC$2998,MATCH(tbl_dmi_isin[[#This Row],[ISIN]],Corp_value!$B:$B,0),MATCH(I$2,Corp_value!$1:$1,0))="--","",INDEX(Corp_value!$A$1:$EC$2998,MATCH(tbl_dmi_isin[[#This Row],[ISIN]],Corp_value!$B:$B,0),MATCH(I$2,Corp_value!$1:$1,0))))</f>
        <v/>
      </c>
      <c r="J194" s="19" t="str">
        <f>IF(tbl_dmi_isin[[#This Row],[Index]]&gt;$A$2,"",INDEX(Corp_value!$A$1:$EC$2998,MATCH(tbl_dmi_isin[[#This Row],[ISIN]],Corp_value!$B:$B,0),MATCH(J$2,Corp_value!$1:$1,0)))</f>
        <v/>
      </c>
      <c r="K194" s="19" t="str">
        <f>IF(tbl_dmi_isin[[#This Row],[Index]]&gt;$A$2,"",INDEX(Corp_value!$A$1:$EC$2998,MATCH(tbl_dmi_isin[[#This Row],[ISIN]],Corp_value!$B:$B,0),MATCH(K$2,Corp_value!$1:$1,0)))</f>
        <v/>
      </c>
      <c r="L194" s="19" t="str">
        <f>IF(tbl_dmi_isin[[#This Row],[Index]]&gt;$A$2,"",IF(INDEX(Corp_value!$A$1:$EC$2998,MATCH(tbl_dmi_isin[[#This Row],[ISIN]],Corp_value!$B:$B,0),MATCH(L$2,Corp_value!$1:$1,0))="--","",INDEX(Corp_value!$A$1:$EC$2998,MATCH(tbl_dmi_isin[[#This Row],[ISIN]],Corp_value!$B:$B,0),MATCH(L$2,Corp_value!$1:$1,0))))</f>
        <v/>
      </c>
      <c r="M194" s="122" t="str">
        <f>IF(tbl_dmi_isin[[#This Row],[Index]]&gt;$A$2,"",INDEX(Corp_value!$A$1:$EC$2998,MATCH(tbl_dmi_isin[[#This Row],[ISIN]],Corp_value!$B:$B,0),MATCH(M$2,Corp_value!$1:$1,0)))</f>
        <v/>
      </c>
      <c r="N194" s="122" t="str">
        <f>IF(tbl_dmi_isin[[#This Row],[Index]]&gt;$A$2,"",IF(INDEX(Corp_value!$A$1:$EC$2998,MATCH(tbl_dmi_isin[[#This Row],[ISIN]],Corp_value!$B:$B,0),MATCH(N$2,Corp_value!$1:$1,0))="--","",INDEX(Corp_value!$A$1:$EC$2998,MATCH(tbl_dmi_isin[[#This Row],[ISIN]],Corp_value!$B:$B,0),MATCH(N$2,Corp_value!$1:$1,0))))</f>
        <v/>
      </c>
      <c r="O194" s="122" t="str">
        <f>IF(tbl_dmi_isin[[#This Row],[Index]]&gt;$A$2,"",INDEX(Corp_value!$A$1:$EC$2998,MATCH(tbl_dmi_isin[[#This Row],[ISIN]],Corp_value!$B:$B,0),MATCH(O$2,Corp_value!$1:$1,0)))</f>
        <v/>
      </c>
      <c r="P194" s="136" t="str">
        <f>IF(tbl_dmi_isin[[#This Row],[Index]]&gt;$A$2,"",TEXT(INDEX(Corp_value!$A$1:$EC$2998,MATCH(tbl_dmi_isin[[#This Row],[ISIN]],Corp_value!$B:$B,0),MATCH(P$2,Corp_value!$1:$1,0)),"yyyy/mm/dd"))</f>
        <v/>
      </c>
      <c r="Q194" s="136" t="str">
        <f>IF(tbl_dmi_isin[[#This Row],[Index]]&gt;$A$2,"",INDEX(美元债一级!$A$2:$BO$32,tbl_dmi_isin[[#This Row],[Index]]+1,MATCH(Q$2,美元债一级!$2:$2,0)))</f>
        <v/>
      </c>
      <c r="R194" s="136" t="str">
        <f>IF(tbl_dmi_isin[[#This Row],[Index]]&gt;$A$2,"",IF(TEXT(INDEX(Corp_value!$A$1:$EC$2998,MATCH(tbl_dmi_isin[[#This Row],[ISIN]],Corp_value!$B:$B,0),MATCH(R$2,Corp_value!$1:$1,0)),"yyyy/mm/dd")="--","",TEXT(INDEX(Corp_value!$A$1:$EC$2998,MATCH(tbl_dmi_isin[[#This Row],[ISIN]],Corp_value!$B:$B,0),MATCH(R$2,Corp_value!$1:$1,0)),"yyyy/mm/dd")))</f>
        <v/>
      </c>
      <c r="S194" s="122" t="str">
        <f>IF(tbl_dmi_isin[[#This Row],[Index]]&gt;$A$2,"",INDEX(Corp_value!$A$1:$EC$2998,MATCH(tbl_dmi_isin[[#This Row],[ISIN]],Corp_value!$B:$B,0),MATCH(S$2,Corp_value!$1:$1,0)))</f>
        <v/>
      </c>
      <c r="T194" s="122" t="str">
        <f>IF(tbl_dmi_isin[[#This Row],[Index]]&gt;$A$2,"",INDEX(美元债一级!$A$2:$BO$32,tbl_dmi_isin[[#This Row],[Index]]+1,MATCH(T$2,美元债一级!$2:$2,0)))</f>
        <v/>
      </c>
      <c r="U194" s="122" t="str">
        <f>IF(tbl_dmi_isin[[#This Row],[Index]]&gt;$A$2,"",IF(INDEX(Corp_value!$A$1:$EC$2998,MATCH(tbl_dmi_isin[[#This Row],[ISIN]],Corp_value!$B:$B,0),MATCH(U$2,Corp_value!$1:$1,0))="--","",INDEX(Corp_value!$A$1:$EC$2998,MATCH(tbl_dmi_isin[[#This Row],[ISIN]],Corp_value!$B:$B,0),MATCH(U$2,Corp_value!$1:$1,0))))</f>
        <v/>
      </c>
      <c r="V194" s="132" t="str">
        <f>IF(tbl_dmi_isin[[#This Row],[Index]]&gt;$A$2,"",INDEX(美元债一级!$A$2:$BO$32,tbl_dmi_isin[[#This Row],[Index]]+1,MATCH(V$2,美元债一级!$2:$2,0)))</f>
        <v/>
      </c>
      <c r="W194" s="140" t="str">
        <f>IF(tbl_dmi_isin[[#This Row],[Index]]&gt;$A$2,"",INDEX(Corp_value!$A$1:$EC$2998,MATCH(tbl_dmi_isin[[#This Row],[ISIN]],Corp_value!$B:$B,0),MATCH(W$2,Corp_value!$1:$1,0)))</f>
        <v/>
      </c>
      <c r="X194" s="140" t="str">
        <f>IF(tbl_dmi_isin[[#This Row],[Index]]&gt;$A$2,"",INDEX(Corp_value!$A$1:$EC$2998,MATCH(tbl_dmi_isin[[#This Row],[ISIN]],Corp_value!$B:$B,0),MATCH(X$2,Corp_value!$1:$1,0)))</f>
        <v/>
      </c>
      <c r="Y194" s="142" t="str">
        <f>IF(tbl_dmi_isin[[#This Row],[Index]]&gt;$A$2,"",INDEX(Corp_value!$A$1:$EC$2998,MATCH(tbl_dmi_isin[[#This Row],[ISIN]],Corp_value!$B:$B,0),MATCH(Y$2,Corp_value!$1:$1,0)))</f>
        <v/>
      </c>
      <c r="Z194" s="142" t="str">
        <f>IF(tbl_dmi_isin[[#This Row],[Index]]&gt;$A$2,"",INDEX(Corp_value!$A$1:$EC$2998,MATCH(tbl_dmi_isin[[#This Row],[ISIN]],Corp_value!$B:$B,0),MATCH(Z$2,Corp_value!$1:$1,0)))</f>
        <v/>
      </c>
    </row>
    <row r="195" spans="1:26">
      <c r="A195" s="10">
        <v>192</v>
      </c>
      <c r="B195" s="78" t="str">
        <f>IF(tbl_dmi_isin[[#This Row],[Index]]&gt;$A$2,"",TEXT(INDEX(美元债一级!$A$2:$BO$32,tbl_dmi_isin[[#This Row],[Index]]+1,MATCH(B$2,美元债一级!$2:$2,0)),"yyyy/mm/dd"))</f>
        <v/>
      </c>
      <c r="C195" s="10" t="str">
        <f>IF(tbl_dmi_isin[[#This Row],[Index]]&gt;$A$2,"",INDEX(美元债一级!$A$2:$BO$32,tbl_dmi_isin[[#This Row],[Index]]+1,MATCH(C$2,美元债一级!$2:$2,0)))</f>
        <v/>
      </c>
      <c r="D195" s="10" t="str">
        <f>IF(tbl_dmi_isin[[#This Row],[Index]]&gt;$A$2,"",INDEX(美元债一级!$A$2:$BO$32,tbl_dmi_isin[[#This Row],[Index]]+1,MATCH(D$2,美元债一级!$2:$2,0)))</f>
        <v/>
      </c>
      <c r="E195" s="10" t="str">
        <f>TEXT(tbl_dmi_isin[[#This Row],[定价日]],"YYMMDD")&amp;tbl_dmi_isin[[#This Row],[ISIN]]</f>
        <v/>
      </c>
      <c r="F195" s="104"/>
      <c r="G195" s="19" t="str">
        <f>IF(tbl_dmi_isin[[#This Row],[Index]]&gt;$A$2,"",INDEX(Corp_value!$A$1:$EC$2998,MATCH(tbl_dmi_isin[[#This Row],[ISIN]],Corp_value!$B:$B,0),MATCH(G$2,Corp_value!$1:$1,0)))</f>
        <v/>
      </c>
      <c r="H195" s="20" t="str">
        <f>IF(tbl_dmi_isin[[#This Row],[Index]]&gt;$A$2,"",INDEX(Corp_value!$A$1:$EC$2998,MATCH(tbl_dmi_isin[[#This Row],[ISIN]],Corp_value!$B:$B,0),MATCH(H$2,Corp_value!$1:$1,0)))</f>
        <v/>
      </c>
      <c r="I195" s="20" t="str">
        <f>IF(tbl_dmi_isin[[#This Row],[Index]]&gt;$A$2,"",IF(INDEX(Corp_value!$A$1:$EC$2998,MATCH(tbl_dmi_isin[[#This Row],[ISIN]],Corp_value!$B:$B,0),MATCH(I$2,Corp_value!$1:$1,0))="--","",INDEX(Corp_value!$A$1:$EC$2998,MATCH(tbl_dmi_isin[[#This Row],[ISIN]],Corp_value!$B:$B,0),MATCH(I$2,Corp_value!$1:$1,0))))</f>
        <v/>
      </c>
      <c r="J195" s="19" t="str">
        <f>IF(tbl_dmi_isin[[#This Row],[Index]]&gt;$A$2,"",INDEX(Corp_value!$A$1:$EC$2998,MATCH(tbl_dmi_isin[[#This Row],[ISIN]],Corp_value!$B:$B,0),MATCH(J$2,Corp_value!$1:$1,0)))</f>
        <v/>
      </c>
      <c r="K195" s="19" t="str">
        <f>IF(tbl_dmi_isin[[#This Row],[Index]]&gt;$A$2,"",INDEX(Corp_value!$A$1:$EC$2998,MATCH(tbl_dmi_isin[[#This Row],[ISIN]],Corp_value!$B:$B,0),MATCH(K$2,Corp_value!$1:$1,0)))</f>
        <v/>
      </c>
      <c r="L195" s="19" t="str">
        <f>IF(tbl_dmi_isin[[#This Row],[Index]]&gt;$A$2,"",IF(INDEX(Corp_value!$A$1:$EC$2998,MATCH(tbl_dmi_isin[[#This Row],[ISIN]],Corp_value!$B:$B,0),MATCH(L$2,Corp_value!$1:$1,0))="--","",INDEX(Corp_value!$A$1:$EC$2998,MATCH(tbl_dmi_isin[[#This Row],[ISIN]],Corp_value!$B:$B,0),MATCH(L$2,Corp_value!$1:$1,0))))</f>
        <v/>
      </c>
      <c r="M195" s="122" t="str">
        <f>IF(tbl_dmi_isin[[#This Row],[Index]]&gt;$A$2,"",INDEX(Corp_value!$A$1:$EC$2998,MATCH(tbl_dmi_isin[[#This Row],[ISIN]],Corp_value!$B:$B,0),MATCH(M$2,Corp_value!$1:$1,0)))</f>
        <v/>
      </c>
      <c r="N195" s="122" t="str">
        <f>IF(tbl_dmi_isin[[#This Row],[Index]]&gt;$A$2,"",IF(INDEX(Corp_value!$A$1:$EC$2998,MATCH(tbl_dmi_isin[[#This Row],[ISIN]],Corp_value!$B:$B,0),MATCH(N$2,Corp_value!$1:$1,0))="--","",INDEX(Corp_value!$A$1:$EC$2998,MATCH(tbl_dmi_isin[[#This Row],[ISIN]],Corp_value!$B:$B,0),MATCH(N$2,Corp_value!$1:$1,0))))</f>
        <v/>
      </c>
      <c r="O195" s="122" t="str">
        <f>IF(tbl_dmi_isin[[#This Row],[Index]]&gt;$A$2,"",INDEX(Corp_value!$A$1:$EC$2998,MATCH(tbl_dmi_isin[[#This Row],[ISIN]],Corp_value!$B:$B,0),MATCH(O$2,Corp_value!$1:$1,0)))</f>
        <v/>
      </c>
      <c r="P195" s="136" t="str">
        <f>IF(tbl_dmi_isin[[#This Row],[Index]]&gt;$A$2,"",TEXT(INDEX(Corp_value!$A$1:$EC$2998,MATCH(tbl_dmi_isin[[#This Row],[ISIN]],Corp_value!$B:$B,0),MATCH(P$2,Corp_value!$1:$1,0)),"yyyy/mm/dd"))</f>
        <v/>
      </c>
      <c r="Q195" s="136" t="str">
        <f>IF(tbl_dmi_isin[[#This Row],[Index]]&gt;$A$2,"",INDEX(美元债一级!$A$2:$BO$32,tbl_dmi_isin[[#This Row],[Index]]+1,MATCH(Q$2,美元债一级!$2:$2,0)))</f>
        <v/>
      </c>
      <c r="R195" s="136" t="str">
        <f>IF(tbl_dmi_isin[[#This Row],[Index]]&gt;$A$2,"",IF(TEXT(INDEX(Corp_value!$A$1:$EC$2998,MATCH(tbl_dmi_isin[[#This Row],[ISIN]],Corp_value!$B:$B,0),MATCH(R$2,Corp_value!$1:$1,0)),"yyyy/mm/dd")="--","",TEXT(INDEX(Corp_value!$A$1:$EC$2998,MATCH(tbl_dmi_isin[[#This Row],[ISIN]],Corp_value!$B:$B,0),MATCH(R$2,Corp_value!$1:$1,0)),"yyyy/mm/dd")))</f>
        <v/>
      </c>
      <c r="S195" s="122" t="str">
        <f>IF(tbl_dmi_isin[[#This Row],[Index]]&gt;$A$2,"",INDEX(Corp_value!$A$1:$EC$2998,MATCH(tbl_dmi_isin[[#This Row],[ISIN]],Corp_value!$B:$B,0),MATCH(S$2,Corp_value!$1:$1,0)))</f>
        <v/>
      </c>
      <c r="T195" s="122" t="str">
        <f>IF(tbl_dmi_isin[[#This Row],[Index]]&gt;$A$2,"",INDEX(美元债一级!$A$2:$BO$32,tbl_dmi_isin[[#This Row],[Index]]+1,MATCH(T$2,美元债一级!$2:$2,0)))</f>
        <v/>
      </c>
      <c r="U195" s="122" t="str">
        <f>IF(tbl_dmi_isin[[#This Row],[Index]]&gt;$A$2,"",IF(INDEX(Corp_value!$A$1:$EC$2998,MATCH(tbl_dmi_isin[[#This Row],[ISIN]],Corp_value!$B:$B,0),MATCH(U$2,Corp_value!$1:$1,0))="--","",INDEX(Corp_value!$A$1:$EC$2998,MATCH(tbl_dmi_isin[[#This Row],[ISIN]],Corp_value!$B:$B,0),MATCH(U$2,Corp_value!$1:$1,0))))</f>
        <v/>
      </c>
      <c r="V195" s="132" t="str">
        <f>IF(tbl_dmi_isin[[#This Row],[Index]]&gt;$A$2,"",INDEX(美元债一级!$A$2:$BO$32,tbl_dmi_isin[[#This Row],[Index]]+1,MATCH(V$2,美元债一级!$2:$2,0)))</f>
        <v/>
      </c>
      <c r="W195" s="140" t="str">
        <f>IF(tbl_dmi_isin[[#This Row],[Index]]&gt;$A$2,"",INDEX(Corp_value!$A$1:$EC$2998,MATCH(tbl_dmi_isin[[#This Row],[ISIN]],Corp_value!$B:$B,0),MATCH(W$2,Corp_value!$1:$1,0)))</f>
        <v/>
      </c>
      <c r="X195" s="140" t="str">
        <f>IF(tbl_dmi_isin[[#This Row],[Index]]&gt;$A$2,"",INDEX(Corp_value!$A$1:$EC$2998,MATCH(tbl_dmi_isin[[#This Row],[ISIN]],Corp_value!$B:$B,0),MATCH(X$2,Corp_value!$1:$1,0)))</f>
        <v/>
      </c>
      <c r="Y195" s="142" t="str">
        <f>IF(tbl_dmi_isin[[#This Row],[Index]]&gt;$A$2,"",INDEX(Corp_value!$A$1:$EC$2998,MATCH(tbl_dmi_isin[[#This Row],[ISIN]],Corp_value!$B:$B,0),MATCH(Y$2,Corp_value!$1:$1,0)))</f>
        <v/>
      </c>
      <c r="Z195" s="142" t="str">
        <f>IF(tbl_dmi_isin[[#This Row],[Index]]&gt;$A$2,"",INDEX(Corp_value!$A$1:$EC$2998,MATCH(tbl_dmi_isin[[#This Row],[ISIN]],Corp_value!$B:$B,0),MATCH(Z$2,Corp_value!$1:$1,0)))</f>
        <v/>
      </c>
    </row>
    <row r="196" spans="1:26">
      <c r="A196" s="10">
        <v>193</v>
      </c>
      <c r="B196" s="78" t="str">
        <f>IF(tbl_dmi_isin[[#This Row],[Index]]&gt;$A$2,"",TEXT(INDEX(美元债一级!$A$2:$BO$32,tbl_dmi_isin[[#This Row],[Index]]+1,MATCH(B$2,美元债一级!$2:$2,0)),"yyyy/mm/dd"))</f>
        <v/>
      </c>
      <c r="C196" s="10" t="str">
        <f>IF(tbl_dmi_isin[[#This Row],[Index]]&gt;$A$2,"",INDEX(美元债一级!$A$2:$BO$32,tbl_dmi_isin[[#This Row],[Index]]+1,MATCH(C$2,美元债一级!$2:$2,0)))</f>
        <v/>
      </c>
      <c r="D196" s="10" t="str">
        <f>IF(tbl_dmi_isin[[#This Row],[Index]]&gt;$A$2,"",INDEX(美元债一级!$A$2:$BO$32,tbl_dmi_isin[[#This Row],[Index]]+1,MATCH(D$2,美元债一级!$2:$2,0)))</f>
        <v/>
      </c>
      <c r="E196" s="10" t="str">
        <f>TEXT(tbl_dmi_isin[[#This Row],[定价日]],"YYMMDD")&amp;tbl_dmi_isin[[#This Row],[ISIN]]</f>
        <v/>
      </c>
      <c r="F196" s="104"/>
      <c r="G196" s="19" t="str">
        <f>IF(tbl_dmi_isin[[#This Row],[Index]]&gt;$A$2,"",INDEX(Corp_value!$A$1:$EC$2998,MATCH(tbl_dmi_isin[[#This Row],[ISIN]],Corp_value!$B:$B,0),MATCH(G$2,Corp_value!$1:$1,0)))</f>
        <v/>
      </c>
      <c r="H196" s="20" t="str">
        <f>IF(tbl_dmi_isin[[#This Row],[Index]]&gt;$A$2,"",INDEX(Corp_value!$A$1:$EC$2998,MATCH(tbl_dmi_isin[[#This Row],[ISIN]],Corp_value!$B:$B,0),MATCH(H$2,Corp_value!$1:$1,0)))</f>
        <v/>
      </c>
      <c r="I196" s="20" t="str">
        <f>IF(tbl_dmi_isin[[#This Row],[Index]]&gt;$A$2,"",IF(INDEX(Corp_value!$A$1:$EC$2998,MATCH(tbl_dmi_isin[[#This Row],[ISIN]],Corp_value!$B:$B,0),MATCH(I$2,Corp_value!$1:$1,0))="--","",INDEX(Corp_value!$A$1:$EC$2998,MATCH(tbl_dmi_isin[[#This Row],[ISIN]],Corp_value!$B:$B,0),MATCH(I$2,Corp_value!$1:$1,0))))</f>
        <v/>
      </c>
      <c r="J196" s="19" t="str">
        <f>IF(tbl_dmi_isin[[#This Row],[Index]]&gt;$A$2,"",INDEX(Corp_value!$A$1:$EC$2998,MATCH(tbl_dmi_isin[[#This Row],[ISIN]],Corp_value!$B:$B,0),MATCH(J$2,Corp_value!$1:$1,0)))</f>
        <v/>
      </c>
      <c r="K196" s="19" t="str">
        <f>IF(tbl_dmi_isin[[#This Row],[Index]]&gt;$A$2,"",INDEX(Corp_value!$A$1:$EC$2998,MATCH(tbl_dmi_isin[[#This Row],[ISIN]],Corp_value!$B:$B,0),MATCH(K$2,Corp_value!$1:$1,0)))</f>
        <v/>
      </c>
      <c r="L196" s="19" t="str">
        <f>IF(tbl_dmi_isin[[#This Row],[Index]]&gt;$A$2,"",IF(INDEX(Corp_value!$A$1:$EC$2998,MATCH(tbl_dmi_isin[[#This Row],[ISIN]],Corp_value!$B:$B,0),MATCH(L$2,Corp_value!$1:$1,0))="--","",INDEX(Corp_value!$A$1:$EC$2998,MATCH(tbl_dmi_isin[[#This Row],[ISIN]],Corp_value!$B:$B,0),MATCH(L$2,Corp_value!$1:$1,0))))</f>
        <v/>
      </c>
      <c r="M196" s="19" t="str">
        <f>IF(tbl_dmi_isin[[#This Row],[Index]]&gt;$A$2,"",INDEX(Corp_value!$A$1:$EC$2998,MATCH(tbl_dmi_isin[[#This Row],[ISIN]],Corp_value!$B:$B,0),MATCH(M$2,Corp_value!$1:$1,0)))</f>
        <v/>
      </c>
      <c r="N196" s="19" t="str">
        <f>IF(tbl_dmi_isin[[#This Row],[Index]]&gt;$A$2,"",IF(INDEX(Corp_value!$A$1:$EC$2998,MATCH(tbl_dmi_isin[[#This Row],[ISIN]],Corp_value!$B:$B,0),MATCH(N$2,Corp_value!$1:$1,0))="--","",INDEX(Corp_value!$A$1:$EC$2998,MATCH(tbl_dmi_isin[[#This Row],[ISIN]],Corp_value!$B:$B,0),MATCH(N$2,Corp_value!$1:$1,0))))</f>
        <v/>
      </c>
      <c r="O196" s="19" t="str">
        <f>IF(tbl_dmi_isin[[#This Row],[Index]]&gt;$A$2,"",INDEX(Corp_value!$A$1:$EC$2998,MATCH(tbl_dmi_isin[[#This Row],[ISIN]],Corp_value!$B:$B,0),MATCH(O$2,Corp_value!$1:$1,0)))</f>
        <v/>
      </c>
      <c r="P196" s="135" t="str">
        <f>IF(tbl_dmi_isin[[#This Row],[Index]]&gt;$A$2,"",TEXT(INDEX(Corp_value!$A$1:$EC$2998,MATCH(tbl_dmi_isin[[#This Row],[ISIN]],Corp_value!$B:$B,0),MATCH(P$2,Corp_value!$1:$1,0)),"yyyy/mm/dd"))</f>
        <v/>
      </c>
      <c r="Q196" s="135" t="str">
        <f>IF(tbl_dmi_isin[[#This Row],[Index]]&gt;$A$2,"",INDEX(美元债一级!$A$2:$BO$32,tbl_dmi_isin[[#This Row],[Index]]+1,MATCH(Q$2,美元债一级!$2:$2,0)))</f>
        <v/>
      </c>
      <c r="R196" s="135" t="str">
        <f>IF(tbl_dmi_isin[[#This Row],[Index]]&gt;$A$2,"",IF(TEXT(INDEX(Corp_value!$A$1:$EC$2998,MATCH(tbl_dmi_isin[[#This Row],[ISIN]],Corp_value!$B:$B,0),MATCH(R$2,Corp_value!$1:$1,0)),"yyyy/mm/dd")="--","",TEXT(INDEX(Corp_value!$A$1:$EC$2998,MATCH(tbl_dmi_isin[[#This Row],[ISIN]],Corp_value!$B:$B,0),MATCH(R$2,Corp_value!$1:$1,0)),"yyyy/mm/dd")))</f>
        <v/>
      </c>
      <c r="S196" s="19" t="str">
        <f>IF(tbl_dmi_isin[[#This Row],[Index]]&gt;$A$2,"",INDEX(Corp_value!$A$1:$EC$2998,MATCH(tbl_dmi_isin[[#This Row],[ISIN]],Corp_value!$B:$B,0),MATCH(S$2,Corp_value!$1:$1,0)))</f>
        <v/>
      </c>
      <c r="T196" s="19" t="str">
        <f>IF(tbl_dmi_isin[[#This Row],[Index]]&gt;$A$2,"",INDEX(美元债一级!$A$2:$BO$32,tbl_dmi_isin[[#This Row],[Index]]+1,MATCH(T$2,美元债一级!$2:$2,0)))</f>
        <v/>
      </c>
      <c r="U196" s="19" t="str">
        <f>IF(tbl_dmi_isin[[#This Row],[Index]]&gt;$A$2,"",IF(INDEX(Corp_value!$A$1:$EC$2998,MATCH(tbl_dmi_isin[[#This Row],[ISIN]],Corp_value!$B:$B,0),MATCH(U$2,Corp_value!$1:$1,0))="--","",INDEX(Corp_value!$A$1:$EC$2998,MATCH(tbl_dmi_isin[[#This Row],[ISIN]],Corp_value!$B:$B,0),MATCH(U$2,Corp_value!$1:$1,0))))</f>
        <v/>
      </c>
      <c r="V196" s="133" t="str">
        <f>IF(tbl_dmi_isin[[#This Row],[Index]]&gt;$A$2,"",INDEX(美元债一级!$A$2:$BO$32,tbl_dmi_isin[[#This Row],[Index]]+1,MATCH(V$2,美元债一级!$2:$2,0)))</f>
        <v/>
      </c>
      <c r="W196" s="139" t="str">
        <f>IF(tbl_dmi_isin[[#This Row],[Index]]&gt;$A$2,"",INDEX(Corp_value!$A$1:$EC$2998,MATCH(tbl_dmi_isin[[#This Row],[ISIN]],Corp_value!$B:$B,0),MATCH(W$2,Corp_value!$1:$1,0)))</f>
        <v/>
      </c>
      <c r="X196" s="139" t="str">
        <f>IF(tbl_dmi_isin[[#This Row],[Index]]&gt;$A$2,"",INDEX(Corp_value!$A$1:$EC$2998,MATCH(tbl_dmi_isin[[#This Row],[ISIN]],Corp_value!$B:$B,0),MATCH(X$2,Corp_value!$1:$1,0)))</f>
        <v/>
      </c>
      <c r="Y196" s="142" t="str">
        <f>IF(tbl_dmi_isin[[#This Row],[Index]]&gt;$A$2,"",INDEX(Corp_value!$A$1:$EC$2998,MATCH(tbl_dmi_isin[[#This Row],[ISIN]],Corp_value!$B:$B,0),MATCH(Y$2,Corp_value!$1:$1,0)))</f>
        <v/>
      </c>
      <c r="Z196" s="142" t="str">
        <f>IF(tbl_dmi_isin[[#This Row],[Index]]&gt;$A$2,"",INDEX(Corp_value!$A$1:$EC$2998,MATCH(tbl_dmi_isin[[#This Row],[ISIN]],Corp_value!$B:$B,0),MATCH(Z$2,Corp_value!$1:$1,0)))</f>
        <v/>
      </c>
    </row>
    <row r="197" spans="1:26">
      <c r="A197" s="10">
        <v>194</v>
      </c>
      <c r="B197" s="78" t="str">
        <f>IF(tbl_dmi_isin[[#This Row],[Index]]&gt;$A$2,"",TEXT(INDEX(美元债一级!$A$2:$BO$32,tbl_dmi_isin[[#This Row],[Index]]+1,MATCH(B$2,美元债一级!$2:$2,0)),"yyyy/mm/dd"))</f>
        <v/>
      </c>
      <c r="C197" s="10" t="str">
        <f>IF(tbl_dmi_isin[[#This Row],[Index]]&gt;$A$2,"",INDEX(美元债一级!$A$2:$BO$32,tbl_dmi_isin[[#This Row],[Index]]+1,MATCH(C$2,美元债一级!$2:$2,0)))</f>
        <v/>
      </c>
      <c r="D197" s="10" t="str">
        <f>IF(tbl_dmi_isin[[#This Row],[Index]]&gt;$A$2,"",INDEX(美元债一级!$A$2:$BO$32,tbl_dmi_isin[[#This Row],[Index]]+1,MATCH(D$2,美元债一级!$2:$2,0)))</f>
        <v/>
      </c>
      <c r="E197" s="10" t="str">
        <f>TEXT(tbl_dmi_isin[[#This Row],[定价日]],"YYMMDD")&amp;tbl_dmi_isin[[#This Row],[ISIN]]</f>
        <v/>
      </c>
      <c r="F197" s="106"/>
      <c r="G197" s="19" t="str">
        <f>IF(tbl_dmi_isin[[#This Row],[Index]]&gt;$A$2,"",INDEX(Corp_value!$A$1:$EC$2998,MATCH(tbl_dmi_isin[[#This Row],[ISIN]],Corp_value!$B:$B,0),MATCH(G$2,Corp_value!$1:$1,0)))</f>
        <v/>
      </c>
      <c r="H197" s="20" t="str">
        <f>IF(tbl_dmi_isin[[#This Row],[Index]]&gt;$A$2,"",INDEX(Corp_value!$A$1:$EC$2998,MATCH(tbl_dmi_isin[[#This Row],[ISIN]],Corp_value!$B:$B,0),MATCH(H$2,Corp_value!$1:$1,0)))</f>
        <v/>
      </c>
      <c r="I197" s="20" t="str">
        <f>IF(tbl_dmi_isin[[#This Row],[Index]]&gt;$A$2,"",IF(INDEX(Corp_value!$A$1:$EC$2998,MATCH(tbl_dmi_isin[[#This Row],[ISIN]],Corp_value!$B:$B,0),MATCH(I$2,Corp_value!$1:$1,0))="--","",INDEX(Corp_value!$A$1:$EC$2998,MATCH(tbl_dmi_isin[[#This Row],[ISIN]],Corp_value!$B:$B,0),MATCH(I$2,Corp_value!$1:$1,0))))</f>
        <v/>
      </c>
      <c r="J197" s="19" t="str">
        <f>IF(tbl_dmi_isin[[#This Row],[Index]]&gt;$A$2,"",INDEX(Corp_value!$A$1:$EC$2998,MATCH(tbl_dmi_isin[[#This Row],[ISIN]],Corp_value!$B:$B,0),MATCH(J$2,Corp_value!$1:$1,0)))</f>
        <v/>
      </c>
      <c r="K197" s="19" t="str">
        <f>IF(tbl_dmi_isin[[#This Row],[Index]]&gt;$A$2,"",INDEX(Corp_value!$A$1:$EC$2998,MATCH(tbl_dmi_isin[[#This Row],[ISIN]],Corp_value!$B:$B,0),MATCH(K$2,Corp_value!$1:$1,0)))</f>
        <v/>
      </c>
      <c r="L197" s="19" t="str">
        <f>IF(tbl_dmi_isin[[#This Row],[Index]]&gt;$A$2,"",IF(INDEX(Corp_value!$A$1:$EC$2998,MATCH(tbl_dmi_isin[[#This Row],[ISIN]],Corp_value!$B:$B,0),MATCH(L$2,Corp_value!$1:$1,0))="--","",INDEX(Corp_value!$A$1:$EC$2998,MATCH(tbl_dmi_isin[[#This Row],[ISIN]],Corp_value!$B:$B,0),MATCH(L$2,Corp_value!$1:$1,0))))</f>
        <v/>
      </c>
      <c r="M197" s="122" t="str">
        <f>IF(tbl_dmi_isin[[#This Row],[Index]]&gt;$A$2,"",INDEX(Corp_value!$A$1:$EC$2998,MATCH(tbl_dmi_isin[[#This Row],[ISIN]],Corp_value!$B:$B,0),MATCH(M$2,Corp_value!$1:$1,0)))</f>
        <v/>
      </c>
      <c r="N197" s="122" t="str">
        <f>IF(tbl_dmi_isin[[#This Row],[Index]]&gt;$A$2,"",IF(INDEX(Corp_value!$A$1:$EC$2998,MATCH(tbl_dmi_isin[[#This Row],[ISIN]],Corp_value!$B:$B,0),MATCH(N$2,Corp_value!$1:$1,0))="--","",INDEX(Corp_value!$A$1:$EC$2998,MATCH(tbl_dmi_isin[[#This Row],[ISIN]],Corp_value!$B:$B,0),MATCH(N$2,Corp_value!$1:$1,0))))</f>
        <v/>
      </c>
      <c r="O197" s="122" t="str">
        <f>IF(tbl_dmi_isin[[#This Row],[Index]]&gt;$A$2,"",INDEX(Corp_value!$A$1:$EC$2998,MATCH(tbl_dmi_isin[[#This Row],[ISIN]],Corp_value!$B:$B,0),MATCH(O$2,Corp_value!$1:$1,0)))</f>
        <v/>
      </c>
      <c r="P197" s="136" t="str">
        <f>IF(tbl_dmi_isin[[#This Row],[Index]]&gt;$A$2,"",TEXT(INDEX(Corp_value!$A$1:$EC$2998,MATCH(tbl_dmi_isin[[#This Row],[ISIN]],Corp_value!$B:$B,0),MATCH(P$2,Corp_value!$1:$1,0)),"yyyy/mm/dd"))</f>
        <v/>
      </c>
      <c r="Q197" s="136" t="str">
        <f>IF(tbl_dmi_isin[[#This Row],[Index]]&gt;$A$2,"",INDEX(美元债一级!$A$2:$BO$32,tbl_dmi_isin[[#This Row],[Index]]+1,MATCH(Q$2,美元债一级!$2:$2,0)))</f>
        <v/>
      </c>
      <c r="R197" s="136" t="str">
        <f>IF(tbl_dmi_isin[[#This Row],[Index]]&gt;$A$2,"",IF(TEXT(INDEX(Corp_value!$A$1:$EC$2998,MATCH(tbl_dmi_isin[[#This Row],[ISIN]],Corp_value!$B:$B,0),MATCH(R$2,Corp_value!$1:$1,0)),"yyyy/mm/dd")="--","",TEXT(INDEX(Corp_value!$A$1:$EC$2998,MATCH(tbl_dmi_isin[[#This Row],[ISIN]],Corp_value!$B:$B,0),MATCH(R$2,Corp_value!$1:$1,0)),"yyyy/mm/dd")))</f>
        <v/>
      </c>
      <c r="S197" s="122" t="str">
        <f>IF(tbl_dmi_isin[[#This Row],[Index]]&gt;$A$2,"",INDEX(Corp_value!$A$1:$EC$2998,MATCH(tbl_dmi_isin[[#This Row],[ISIN]],Corp_value!$B:$B,0),MATCH(S$2,Corp_value!$1:$1,0)))</f>
        <v/>
      </c>
      <c r="T197" s="122" t="str">
        <f>IF(tbl_dmi_isin[[#This Row],[Index]]&gt;$A$2,"",INDEX(美元债一级!$A$2:$BO$32,tbl_dmi_isin[[#This Row],[Index]]+1,MATCH(T$2,美元债一级!$2:$2,0)))</f>
        <v/>
      </c>
      <c r="U197" s="122" t="str">
        <f>IF(tbl_dmi_isin[[#This Row],[Index]]&gt;$A$2,"",IF(INDEX(Corp_value!$A$1:$EC$2998,MATCH(tbl_dmi_isin[[#This Row],[ISIN]],Corp_value!$B:$B,0),MATCH(U$2,Corp_value!$1:$1,0))="--","",INDEX(Corp_value!$A$1:$EC$2998,MATCH(tbl_dmi_isin[[#This Row],[ISIN]],Corp_value!$B:$B,0),MATCH(U$2,Corp_value!$1:$1,0))))</f>
        <v/>
      </c>
      <c r="V197" s="134" t="str">
        <f>IF(tbl_dmi_isin[[#This Row],[Index]]&gt;$A$2,"",INDEX(美元债一级!$A$2:$BO$32,tbl_dmi_isin[[#This Row],[Index]]+1,MATCH(V$2,美元债一级!$2:$2,0)))</f>
        <v/>
      </c>
      <c r="W197" s="139" t="str">
        <f>IF(tbl_dmi_isin[[#This Row],[Index]]&gt;$A$2,"",INDEX(Corp_value!$A$1:$EC$2998,MATCH(tbl_dmi_isin[[#This Row],[ISIN]],Corp_value!$B:$B,0),MATCH(W$2,Corp_value!$1:$1,0)))</f>
        <v/>
      </c>
      <c r="X197" s="139" t="str">
        <f>IF(tbl_dmi_isin[[#This Row],[Index]]&gt;$A$2,"",INDEX(Corp_value!$A$1:$EC$2998,MATCH(tbl_dmi_isin[[#This Row],[ISIN]],Corp_value!$B:$B,0),MATCH(X$2,Corp_value!$1:$1,0)))</f>
        <v/>
      </c>
      <c r="Y197" s="142" t="str">
        <f>IF(tbl_dmi_isin[[#This Row],[Index]]&gt;$A$2,"",INDEX(Corp_value!$A$1:$EC$2998,MATCH(tbl_dmi_isin[[#This Row],[ISIN]],Corp_value!$B:$B,0),MATCH(Y$2,Corp_value!$1:$1,0)))</f>
        <v/>
      </c>
      <c r="Z197" s="142" t="str">
        <f>IF(tbl_dmi_isin[[#This Row],[Index]]&gt;$A$2,"",INDEX(Corp_value!$A$1:$EC$2998,MATCH(tbl_dmi_isin[[#This Row],[ISIN]],Corp_value!$B:$B,0),MATCH(Z$2,Corp_value!$1:$1,0)))</f>
        <v/>
      </c>
    </row>
    <row r="198" spans="1:26">
      <c r="A198" s="10">
        <v>195</v>
      </c>
      <c r="B198" s="78" t="str">
        <f>IF(tbl_dmi_isin[[#This Row],[Index]]&gt;$A$2,"",TEXT(INDEX(美元债一级!$A$2:$BO$32,tbl_dmi_isin[[#This Row],[Index]]+1,MATCH(B$2,美元债一级!$2:$2,0)),"yyyy/mm/dd"))</f>
        <v/>
      </c>
      <c r="C198" s="10" t="str">
        <f>IF(tbl_dmi_isin[[#This Row],[Index]]&gt;$A$2,"",INDEX(美元债一级!$A$2:$BO$32,tbl_dmi_isin[[#This Row],[Index]]+1,MATCH(C$2,美元债一级!$2:$2,0)))</f>
        <v/>
      </c>
      <c r="D198" s="10" t="str">
        <f>IF(tbl_dmi_isin[[#This Row],[Index]]&gt;$A$2,"",INDEX(美元债一级!$A$2:$BO$32,tbl_dmi_isin[[#This Row],[Index]]+1,MATCH(D$2,美元债一级!$2:$2,0)))</f>
        <v/>
      </c>
      <c r="E198" s="10" t="str">
        <f>TEXT(tbl_dmi_isin[[#This Row],[定价日]],"YYMMDD")&amp;tbl_dmi_isin[[#This Row],[ISIN]]</f>
        <v/>
      </c>
      <c r="F198" s="106"/>
      <c r="G198" s="19" t="str">
        <f>IF(tbl_dmi_isin[[#This Row],[Index]]&gt;$A$2,"",INDEX(Corp_value!$A$1:$EC$2998,MATCH(tbl_dmi_isin[[#This Row],[ISIN]],Corp_value!$B:$B,0),MATCH(G$2,Corp_value!$1:$1,0)))</f>
        <v/>
      </c>
      <c r="H198" s="20" t="str">
        <f>IF(tbl_dmi_isin[[#This Row],[Index]]&gt;$A$2,"",INDEX(Corp_value!$A$1:$EC$2998,MATCH(tbl_dmi_isin[[#This Row],[ISIN]],Corp_value!$B:$B,0),MATCH(H$2,Corp_value!$1:$1,0)))</f>
        <v/>
      </c>
      <c r="I198" s="20" t="str">
        <f>IF(tbl_dmi_isin[[#This Row],[Index]]&gt;$A$2,"",IF(INDEX(Corp_value!$A$1:$EC$2998,MATCH(tbl_dmi_isin[[#This Row],[ISIN]],Corp_value!$B:$B,0),MATCH(I$2,Corp_value!$1:$1,0))="--","",INDEX(Corp_value!$A$1:$EC$2998,MATCH(tbl_dmi_isin[[#This Row],[ISIN]],Corp_value!$B:$B,0),MATCH(I$2,Corp_value!$1:$1,0))))</f>
        <v/>
      </c>
      <c r="J198" s="19" t="str">
        <f>IF(tbl_dmi_isin[[#This Row],[Index]]&gt;$A$2,"",INDEX(Corp_value!$A$1:$EC$2998,MATCH(tbl_dmi_isin[[#This Row],[ISIN]],Corp_value!$B:$B,0),MATCH(J$2,Corp_value!$1:$1,0)))</f>
        <v/>
      </c>
      <c r="K198" s="19" t="str">
        <f>IF(tbl_dmi_isin[[#This Row],[Index]]&gt;$A$2,"",INDEX(Corp_value!$A$1:$EC$2998,MATCH(tbl_dmi_isin[[#This Row],[ISIN]],Corp_value!$B:$B,0),MATCH(K$2,Corp_value!$1:$1,0)))</f>
        <v/>
      </c>
      <c r="L198" s="19" t="str">
        <f>IF(tbl_dmi_isin[[#This Row],[Index]]&gt;$A$2,"",IF(INDEX(Corp_value!$A$1:$EC$2998,MATCH(tbl_dmi_isin[[#This Row],[ISIN]],Corp_value!$B:$B,0),MATCH(L$2,Corp_value!$1:$1,0))="--","",INDEX(Corp_value!$A$1:$EC$2998,MATCH(tbl_dmi_isin[[#This Row],[ISIN]],Corp_value!$B:$B,0),MATCH(L$2,Corp_value!$1:$1,0))))</f>
        <v/>
      </c>
      <c r="M198" s="122" t="str">
        <f>IF(tbl_dmi_isin[[#This Row],[Index]]&gt;$A$2,"",INDEX(Corp_value!$A$1:$EC$2998,MATCH(tbl_dmi_isin[[#This Row],[ISIN]],Corp_value!$B:$B,0),MATCH(M$2,Corp_value!$1:$1,0)))</f>
        <v/>
      </c>
      <c r="N198" s="122" t="str">
        <f>IF(tbl_dmi_isin[[#This Row],[Index]]&gt;$A$2,"",IF(INDEX(Corp_value!$A$1:$EC$2998,MATCH(tbl_dmi_isin[[#This Row],[ISIN]],Corp_value!$B:$B,0),MATCH(N$2,Corp_value!$1:$1,0))="--","",INDEX(Corp_value!$A$1:$EC$2998,MATCH(tbl_dmi_isin[[#This Row],[ISIN]],Corp_value!$B:$B,0),MATCH(N$2,Corp_value!$1:$1,0))))</f>
        <v/>
      </c>
      <c r="O198" s="122" t="str">
        <f>IF(tbl_dmi_isin[[#This Row],[Index]]&gt;$A$2,"",INDEX(Corp_value!$A$1:$EC$2998,MATCH(tbl_dmi_isin[[#This Row],[ISIN]],Corp_value!$B:$B,0),MATCH(O$2,Corp_value!$1:$1,0)))</f>
        <v/>
      </c>
      <c r="P198" s="136" t="str">
        <f>IF(tbl_dmi_isin[[#This Row],[Index]]&gt;$A$2,"",TEXT(INDEX(Corp_value!$A$1:$EC$2998,MATCH(tbl_dmi_isin[[#This Row],[ISIN]],Corp_value!$B:$B,0),MATCH(P$2,Corp_value!$1:$1,0)),"yyyy/mm/dd"))</f>
        <v/>
      </c>
      <c r="Q198" s="136" t="str">
        <f>IF(tbl_dmi_isin[[#This Row],[Index]]&gt;$A$2,"",INDEX(美元债一级!$A$2:$BO$32,tbl_dmi_isin[[#This Row],[Index]]+1,MATCH(Q$2,美元债一级!$2:$2,0)))</f>
        <v/>
      </c>
      <c r="R198" s="136" t="str">
        <f>IF(tbl_dmi_isin[[#This Row],[Index]]&gt;$A$2,"",IF(TEXT(INDEX(Corp_value!$A$1:$EC$2998,MATCH(tbl_dmi_isin[[#This Row],[ISIN]],Corp_value!$B:$B,0),MATCH(R$2,Corp_value!$1:$1,0)),"yyyy/mm/dd")="--","",TEXT(INDEX(Corp_value!$A$1:$EC$2998,MATCH(tbl_dmi_isin[[#This Row],[ISIN]],Corp_value!$B:$B,0),MATCH(R$2,Corp_value!$1:$1,0)),"yyyy/mm/dd")))</f>
        <v/>
      </c>
      <c r="S198" s="122" t="str">
        <f>IF(tbl_dmi_isin[[#This Row],[Index]]&gt;$A$2,"",INDEX(Corp_value!$A$1:$EC$2998,MATCH(tbl_dmi_isin[[#This Row],[ISIN]],Corp_value!$B:$B,0),MATCH(S$2,Corp_value!$1:$1,0)))</f>
        <v/>
      </c>
      <c r="T198" s="122" t="str">
        <f>IF(tbl_dmi_isin[[#This Row],[Index]]&gt;$A$2,"",INDEX(美元债一级!$A$2:$BO$32,tbl_dmi_isin[[#This Row],[Index]]+1,MATCH(T$2,美元债一级!$2:$2,0)))</f>
        <v/>
      </c>
      <c r="U198" s="122" t="str">
        <f>IF(tbl_dmi_isin[[#This Row],[Index]]&gt;$A$2,"",IF(INDEX(Corp_value!$A$1:$EC$2998,MATCH(tbl_dmi_isin[[#This Row],[ISIN]],Corp_value!$B:$B,0),MATCH(U$2,Corp_value!$1:$1,0))="--","",INDEX(Corp_value!$A$1:$EC$2998,MATCH(tbl_dmi_isin[[#This Row],[ISIN]],Corp_value!$B:$B,0),MATCH(U$2,Corp_value!$1:$1,0))))</f>
        <v/>
      </c>
      <c r="V198" s="134" t="str">
        <f>IF(tbl_dmi_isin[[#This Row],[Index]]&gt;$A$2,"",INDEX(美元债一级!$A$2:$BO$32,tbl_dmi_isin[[#This Row],[Index]]+1,MATCH(V$2,美元债一级!$2:$2,0)))</f>
        <v/>
      </c>
      <c r="W198" s="139" t="str">
        <f>IF(tbl_dmi_isin[[#This Row],[Index]]&gt;$A$2,"",INDEX(Corp_value!$A$1:$EC$2998,MATCH(tbl_dmi_isin[[#This Row],[ISIN]],Corp_value!$B:$B,0),MATCH(W$2,Corp_value!$1:$1,0)))</f>
        <v/>
      </c>
      <c r="X198" s="139" t="str">
        <f>IF(tbl_dmi_isin[[#This Row],[Index]]&gt;$A$2,"",INDEX(Corp_value!$A$1:$EC$2998,MATCH(tbl_dmi_isin[[#This Row],[ISIN]],Corp_value!$B:$B,0),MATCH(X$2,Corp_value!$1:$1,0)))</f>
        <v/>
      </c>
      <c r="Y198" s="142" t="str">
        <f>IF(tbl_dmi_isin[[#This Row],[Index]]&gt;$A$2,"",INDEX(Corp_value!$A$1:$EC$2998,MATCH(tbl_dmi_isin[[#This Row],[ISIN]],Corp_value!$B:$B,0),MATCH(Y$2,Corp_value!$1:$1,0)))</f>
        <v/>
      </c>
      <c r="Z198" s="142" t="str">
        <f>IF(tbl_dmi_isin[[#This Row],[Index]]&gt;$A$2,"",INDEX(Corp_value!$A$1:$EC$2998,MATCH(tbl_dmi_isin[[#This Row],[ISIN]],Corp_value!$B:$B,0),MATCH(Z$2,Corp_value!$1:$1,0)))</f>
        <v/>
      </c>
    </row>
    <row r="199" spans="1:26">
      <c r="A199" s="10">
        <v>196</v>
      </c>
      <c r="B199" s="78" t="str">
        <f>IF(tbl_dmi_isin[[#This Row],[Index]]&gt;$A$2,"",TEXT(INDEX(美元债一级!$A$2:$BO$32,tbl_dmi_isin[[#This Row],[Index]]+1,MATCH(B$2,美元债一级!$2:$2,0)),"yyyy/mm/dd"))</f>
        <v/>
      </c>
      <c r="C199" s="10" t="str">
        <f>IF(tbl_dmi_isin[[#This Row],[Index]]&gt;$A$2,"",INDEX(美元债一级!$A$2:$BO$32,tbl_dmi_isin[[#This Row],[Index]]+1,MATCH(C$2,美元债一级!$2:$2,0)))</f>
        <v/>
      </c>
      <c r="D199" s="10" t="str">
        <f>IF(tbl_dmi_isin[[#This Row],[Index]]&gt;$A$2,"",INDEX(美元债一级!$A$2:$BO$32,tbl_dmi_isin[[#This Row],[Index]]+1,MATCH(D$2,美元债一级!$2:$2,0)))</f>
        <v/>
      </c>
      <c r="E199" s="10" t="str">
        <f>TEXT(tbl_dmi_isin[[#This Row],[定价日]],"YYMMDD")&amp;tbl_dmi_isin[[#This Row],[ISIN]]</f>
        <v/>
      </c>
      <c r="F199" s="106"/>
      <c r="G199" s="19" t="str">
        <f>IF(tbl_dmi_isin[[#This Row],[Index]]&gt;$A$2,"",INDEX(Corp_value!$A$1:$EC$2998,MATCH(tbl_dmi_isin[[#This Row],[ISIN]],Corp_value!$B:$B,0),MATCH(G$2,Corp_value!$1:$1,0)))</f>
        <v/>
      </c>
      <c r="H199" s="20" t="str">
        <f>IF(tbl_dmi_isin[[#This Row],[Index]]&gt;$A$2,"",INDEX(Corp_value!$A$1:$EC$2998,MATCH(tbl_dmi_isin[[#This Row],[ISIN]],Corp_value!$B:$B,0),MATCH(H$2,Corp_value!$1:$1,0)))</f>
        <v/>
      </c>
      <c r="I199" s="20" t="str">
        <f>IF(tbl_dmi_isin[[#This Row],[Index]]&gt;$A$2,"",IF(INDEX(Corp_value!$A$1:$EC$2998,MATCH(tbl_dmi_isin[[#This Row],[ISIN]],Corp_value!$B:$B,0),MATCH(I$2,Corp_value!$1:$1,0))="--","",INDEX(Corp_value!$A$1:$EC$2998,MATCH(tbl_dmi_isin[[#This Row],[ISIN]],Corp_value!$B:$B,0),MATCH(I$2,Corp_value!$1:$1,0))))</f>
        <v/>
      </c>
      <c r="J199" s="19" t="str">
        <f>IF(tbl_dmi_isin[[#This Row],[Index]]&gt;$A$2,"",INDEX(Corp_value!$A$1:$EC$2998,MATCH(tbl_dmi_isin[[#This Row],[ISIN]],Corp_value!$B:$B,0),MATCH(J$2,Corp_value!$1:$1,0)))</f>
        <v/>
      </c>
      <c r="K199" s="19" t="str">
        <f>IF(tbl_dmi_isin[[#This Row],[Index]]&gt;$A$2,"",INDEX(Corp_value!$A$1:$EC$2998,MATCH(tbl_dmi_isin[[#This Row],[ISIN]],Corp_value!$B:$B,0),MATCH(K$2,Corp_value!$1:$1,0)))</f>
        <v/>
      </c>
      <c r="L199" s="19" t="str">
        <f>IF(tbl_dmi_isin[[#This Row],[Index]]&gt;$A$2,"",IF(INDEX(Corp_value!$A$1:$EC$2998,MATCH(tbl_dmi_isin[[#This Row],[ISIN]],Corp_value!$B:$B,0),MATCH(L$2,Corp_value!$1:$1,0))="--","",INDEX(Corp_value!$A$1:$EC$2998,MATCH(tbl_dmi_isin[[#This Row],[ISIN]],Corp_value!$B:$B,0),MATCH(L$2,Corp_value!$1:$1,0))))</f>
        <v/>
      </c>
      <c r="M199" s="122" t="str">
        <f>IF(tbl_dmi_isin[[#This Row],[Index]]&gt;$A$2,"",INDEX(Corp_value!$A$1:$EC$2998,MATCH(tbl_dmi_isin[[#This Row],[ISIN]],Corp_value!$B:$B,0),MATCH(M$2,Corp_value!$1:$1,0)))</f>
        <v/>
      </c>
      <c r="N199" s="122" t="str">
        <f>IF(tbl_dmi_isin[[#This Row],[Index]]&gt;$A$2,"",IF(INDEX(Corp_value!$A$1:$EC$2998,MATCH(tbl_dmi_isin[[#This Row],[ISIN]],Corp_value!$B:$B,0),MATCH(N$2,Corp_value!$1:$1,0))="--","",INDEX(Corp_value!$A$1:$EC$2998,MATCH(tbl_dmi_isin[[#This Row],[ISIN]],Corp_value!$B:$B,0),MATCH(N$2,Corp_value!$1:$1,0))))</f>
        <v/>
      </c>
      <c r="O199" s="122" t="str">
        <f>IF(tbl_dmi_isin[[#This Row],[Index]]&gt;$A$2,"",INDEX(Corp_value!$A$1:$EC$2998,MATCH(tbl_dmi_isin[[#This Row],[ISIN]],Corp_value!$B:$B,0),MATCH(O$2,Corp_value!$1:$1,0)))</f>
        <v/>
      </c>
      <c r="P199" s="136" t="str">
        <f>IF(tbl_dmi_isin[[#This Row],[Index]]&gt;$A$2,"",TEXT(INDEX(Corp_value!$A$1:$EC$2998,MATCH(tbl_dmi_isin[[#This Row],[ISIN]],Corp_value!$B:$B,0),MATCH(P$2,Corp_value!$1:$1,0)),"yyyy/mm/dd"))</f>
        <v/>
      </c>
      <c r="Q199" s="136" t="str">
        <f>IF(tbl_dmi_isin[[#This Row],[Index]]&gt;$A$2,"",INDEX(美元债一级!$A$2:$BO$32,tbl_dmi_isin[[#This Row],[Index]]+1,MATCH(Q$2,美元债一级!$2:$2,0)))</f>
        <v/>
      </c>
      <c r="R199" s="136" t="str">
        <f>IF(tbl_dmi_isin[[#This Row],[Index]]&gt;$A$2,"",IF(TEXT(INDEX(Corp_value!$A$1:$EC$2998,MATCH(tbl_dmi_isin[[#This Row],[ISIN]],Corp_value!$B:$B,0),MATCH(R$2,Corp_value!$1:$1,0)),"yyyy/mm/dd")="--","",TEXT(INDEX(Corp_value!$A$1:$EC$2998,MATCH(tbl_dmi_isin[[#This Row],[ISIN]],Corp_value!$B:$B,0),MATCH(R$2,Corp_value!$1:$1,0)),"yyyy/mm/dd")))</f>
        <v/>
      </c>
      <c r="S199" s="122" t="str">
        <f>IF(tbl_dmi_isin[[#This Row],[Index]]&gt;$A$2,"",INDEX(Corp_value!$A$1:$EC$2998,MATCH(tbl_dmi_isin[[#This Row],[ISIN]],Corp_value!$B:$B,0),MATCH(S$2,Corp_value!$1:$1,0)))</f>
        <v/>
      </c>
      <c r="T199" s="122" t="str">
        <f>IF(tbl_dmi_isin[[#This Row],[Index]]&gt;$A$2,"",INDEX(美元债一级!$A$2:$BO$32,tbl_dmi_isin[[#This Row],[Index]]+1,MATCH(T$2,美元债一级!$2:$2,0)))</f>
        <v/>
      </c>
      <c r="U199" s="122" t="str">
        <f>IF(tbl_dmi_isin[[#This Row],[Index]]&gt;$A$2,"",IF(INDEX(Corp_value!$A$1:$EC$2998,MATCH(tbl_dmi_isin[[#This Row],[ISIN]],Corp_value!$B:$B,0),MATCH(U$2,Corp_value!$1:$1,0))="--","",INDEX(Corp_value!$A$1:$EC$2998,MATCH(tbl_dmi_isin[[#This Row],[ISIN]],Corp_value!$B:$B,0),MATCH(U$2,Corp_value!$1:$1,0))))</f>
        <v/>
      </c>
      <c r="V199" s="134" t="str">
        <f>IF(tbl_dmi_isin[[#This Row],[Index]]&gt;$A$2,"",INDEX(美元债一级!$A$2:$BO$32,tbl_dmi_isin[[#This Row],[Index]]+1,MATCH(V$2,美元债一级!$2:$2,0)))</f>
        <v/>
      </c>
      <c r="W199" s="139" t="str">
        <f>IF(tbl_dmi_isin[[#This Row],[Index]]&gt;$A$2,"",INDEX(Corp_value!$A$1:$EC$2998,MATCH(tbl_dmi_isin[[#This Row],[ISIN]],Corp_value!$B:$B,0),MATCH(W$2,Corp_value!$1:$1,0)))</f>
        <v/>
      </c>
      <c r="X199" s="139" t="str">
        <f>IF(tbl_dmi_isin[[#This Row],[Index]]&gt;$A$2,"",INDEX(Corp_value!$A$1:$EC$2998,MATCH(tbl_dmi_isin[[#This Row],[ISIN]],Corp_value!$B:$B,0),MATCH(X$2,Corp_value!$1:$1,0)))</f>
        <v/>
      </c>
      <c r="Y199" s="142" t="str">
        <f>IF(tbl_dmi_isin[[#This Row],[Index]]&gt;$A$2,"",INDEX(Corp_value!$A$1:$EC$2998,MATCH(tbl_dmi_isin[[#This Row],[ISIN]],Corp_value!$B:$B,0),MATCH(Y$2,Corp_value!$1:$1,0)))</f>
        <v/>
      </c>
      <c r="Z199" s="142" t="str">
        <f>IF(tbl_dmi_isin[[#This Row],[Index]]&gt;$A$2,"",INDEX(Corp_value!$A$1:$EC$2998,MATCH(tbl_dmi_isin[[#This Row],[ISIN]],Corp_value!$B:$B,0),MATCH(Z$2,Corp_value!$1:$1,0)))</f>
        <v/>
      </c>
    </row>
    <row r="200" spans="1:26">
      <c r="A200" s="10">
        <v>197</v>
      </c>
      <c r="B200" s="78" t="str">
        <f>IF(tbl_dmi_isin[[#This Row],[Index]]&gt;$A$2,"",TEXT(INDEX(美元债一级!$A$2:$BO$32,tbl_dmi_isin[[#This Row],[Index]]+1,MATCH(B$2,美元债一级!$2:$2,0)),"yyyy/mm/dd"))</f>
        <v/>
      </c>
      <c r="C200" s="10" t="str">
        <f>IF(tbl_dmi_isin[[#This Row],[Index]]&gt;$A$2,"",INDEX(美元债一级!$A$2:$BO$32,tbl_dmi_isin[[#This Row],[Index]]+1,MATCH(C$2,美元债一级!$2:$2,0)))</f>
        <v/>
      </c>
      <c r="D200" s="10" t="str">
        <f>IF(tbl_dmi_isin[[#This Row],[Index]]&gt;$A$2,"",INDEX(美元债一级!$A$2:$BO$32,tbl_dmi_isin[[#This Row],[Index]]+1,MATCH(D$2,美元债一级!$2:$2,0)))</f>
        <v/>
      </c>
      <c r="E200" s="10" t="str">
        <f>TEXT(tbl_dmi_isin[[#This Row],[定价日]],"YYMMDD")&amp;tbl_dmi_isin[[#This Row],[ISIN]]</f>
        <v/>
      </c>
      <c r="F200" s="106"/>
      <c r="G200" s="19" t="str">
        <f>IF(tbl_dmi_isin[[#This Row],[Index]]&gt;$A$2,"",INDEX(Corp_value!$A$1:$EC$2998,MATCH(tbl_dmi_isin[[#This Row],[ISIN]],Corp_value!$B:$B,0),MATCH(G$2,Corp_value!$1:$1,0)))</f>
        <v/>
      </c>
      <c r="H200" s="20" t="str">
        <f>IF(tbl_dmi_isin[[#This Row],[Index]]&gt;$A$2,"",INDEX(Corp_value!$A$1:$EC$2998,MATCH(tbl_dmi_isin[[#This Row],[ISIN]],Corp_value!$B:$B,0),MATCH(H$2,Corp_value!$1:$1,0)))</f>
        <v/>
      </c>
      <c r="I200" s="20" t="str">
        <f>IF(tbl_dmi_isin[[#This Row],[Index]]&gt;$A$2,"",IF(INDEX(Corp_value!$A$1:$EC$2998,MATCH(tbl_dmi_isin[[#This Row],[ISIN]],Corp_value!$B:$B,0),MATCH(I$2,Corp_value!$1:$1,0))="--","",INDEX(Corp_value!$A$1:$EC$2998,MATCH(tbl_dmi_isin[[#This Row],[ISIN]],Corp_value!$B:$B,0),MATCH(I$2,Corp_value!$1:$1,0))))</f>
        <v/>
      </c>
      <c r="J200" s="19" t="str">
        <f>IF(tbl_dmi_isin[[#This Row],[Index]]&gt;$A$2,"",INDEX(Corp_value!$A$1:$EC$2998,MATCH(tbl_dmi_isin[[#This Row],[ISIN]],Corp_value!$B:$B,0),MATCH(J$2,Corp_value!$1:$1,0)))</f>
        <v/>
      </c>
      <c r="K200" s="19" t="str">
        <f>IF(tbl_dmi_isin[[#This Row],[Index]]&gt;$A$2,"",INDEX(Corp_value!$A$1:$EC$2998,MATCH(tbl_dmi_isin[[#This Row],[ISIN]],Corp_value!$B:$B,0),MATCH(K$2,Corp_value!$1:$1,0)))</f>
        <v/>
      </c>
      <c r="L200" s="19" t="str">
        <f>IF(tbl_dmi_isin[[#This Row],[Index]]&gt;$A$2,"",IF(INDEX(Corp_value!$A$1:$EC$2998,MATCH(tbl_dmi_isin[[#This Row],[ISIN]],Corp_value!$B:$B,0),MATCH(L$2,Corp_value!$1:$1,0))="--","",INDEX(Corp_value!$A$1:$EC$2998,MATCH(tbl_dmi_isin[[#This Row],[ISIN]],Corp_value!$B:$B,0),MATCH(L$2,Corp_value!$1:$1,0))))</f>
        <v/>
      </c>
      <c r="M200" s="122" t="str">
        <f>IF(tbl_dmi_isin[[#This Row],[Index]]&gt;$A$2,"",INDEX(Corp_value!$A$1:$EC$2998,MATCH(tbl_dmi_isin[[#This Row],[ISIN]],Corp_value!$B:$B,0),MATCH(M$2,Corp_value!$1:$1,0)))</f>
        <v/>
      </c>
      <c r="N200" s="122" t="str">
        <f>IF(tbl_dmi_isin[[#This Row],[Index]]&gt;$A$2,"",IF(INDEX(Corp_value!$A$1:$EC$2998,MATCH(tbl_dmi_isin[[#This Row],[ISIN]],Corp_value!$B:$B,0),MATCH(N$2,Corp_value!$1:$1,0))="--","",INDEX(Corp_value!$A$1:$EC$2998,MATCH(tbl_dmi_isin[[#This Row],[ISIN]],Corp_value!$B:$B,0),MATCH(N$2,Corp_value!$1:$1,0))))</f>
        <v/>
      </c>
      <c r="O200" s="122" t="str">
        <f>IF(tbl_dmi_isin[[#This Row],[Index]]&gt;$A$2,"",INDEX(Corp_value!$A$1:$EC$2998,MATCH(tbl_dmi_isin[[#This Row],[ISIN]],Corp_value!$B:$B,0),MATCH(O$2,Corp_value!$1:$1,0)))</f>
        <v/>
      </c>
      <c r="P200" s="136" t="str">
        <f>IF(tbl_dmi_isin[[#This Row],[Index]]&gt;$A$2,"",TEXT(INDEX(Corp_value!$A$1:$EC$2998,MATCH(tbl_dmi_isin[[#This Row],[ISIN]],Corp_value!$B:$B,0),MATCH(P$2,Corp_value!$1:$1,0)),"yyyy/mm/dd"))</f>
        <v/>
      </c>
      <c r="Q200" s="136" t="str">
        <f>IF(tbl_dmi_isin[[#This Row],[Index]]&gt;$A$2,"",INDEX(美元债一级!$A$2:$BO$32,tbl_dmi_isin[[#This Row],[Index]]+1,MATCH(Q$2,美元债一级!$2:$2,0)))</f>
        <v/>
      </c>
      <c r="R200" s="136" t="str">
        <f>IF(tbl_dmi_isin[[#This Row],[Index]]&gt;$A$2,"",IF(TEXT(INDEX(Corp_value!$A$1:$EC$2998,MATCH(tbl_dmi_isin[[#This Row],[ISIN]],Corp_value!$B:$B,0),MATCH(R$2,Corp_value!$1:$1,0)),"yyyy/mm/dd")="--","",TEXT(INDEX(Corp_value!$A$1:$EC$2998,MATCH(tbl_dmi_isin[[#This Row],[ISIN]],Corp_value!$B:$B,0),MATCH(R$2,Corp_value!$1:$1,0)),"yyyy/mm/dd")))</f>
        <v/>
      </c>
      <c r="S200" s="122" t="str">
        <f>IF(tbl_dmi_isin[[#This Row],[Index]]&gt;$A$2,"",INDEX(Corp_value!$A$1:$EC$2998,MATCH(tbl_dmi_isin[[#This Row],[ISIN]],Corp_value!$B:$B,0),MATCH(S$2,Corp_value!$1:$1,0)))</f>
        <v/>
      </c>
      <c r="T200" s="122" t="str">
        <f>IF(tbl_dmi_isin[[#This Row],[Index]]&gt;$A$2,"",INDEX(美元债一级!$A$2:$BO$32,tbl_dmi_isin[[#This Row],[Index]]+1,MATCH(T$2,美元债一级!$2:$2,0)))</f>
        <v/>
      </c>
      <c r="U200" s="122" t="str">
        <f>IF(tbl_dmi_isin[[#This Row],[Index]]&gt;$A$2,"",IF(INDEX(Corp_value!$A$1:$EC$2998,MATCH(tbl_dmi_isin[[#This Row],[ISIN]],Corp_value!$B:$B,0),MATCH(U$2,Corp_value!$1:$1,0))="--","",INDEX(Corp_value!$A$1:$EC$2998,MATCH(tbl_dmi_isin[[#This Row],[ISIN]],Corp_value!$B:$B,0),MATCH(U$2,Corp_value!$1:$1,0))))</f>
        <v/>
      </c>
      <c r="V200" s="134" t="str">
        <f>IF(tbl_dmi_isin[[#This Row],[Index]]&gt;$A$2,"",INDEX(美元债一级!$A$2:$BO$32,tbl_dmi_isin[[#This Row],[Index]]+1,MATCH(V$2,美元债一级!$2:$2,0)))</f>
        <v/>
      </c>
      <c r="W200" s="139" t="str">
        <f>IF(tbl_dmi_isin[[#This Row],[Index]]&gt;$A$2,"",INDEX(Corp_value!$A$1:$EC$2998,MATCH(tbl_dmi_isin[[#This Row],[ISIN]],Corp_value!$B:$B,0),MATCH(W$2,Corp_value!$1:$1,0)))</f>
        <v/>
      </c>
      <c r="X200" s="139" t="str">
        <f>IF(tbl_dmi_isin[[#This Row],[Index]]&gt;$A$2,"",INDEX(Corp_value!$A$1:$EC$2998,MATCH(tbl_dmi_isin[[#This Row],[ISIN]],Corp_value!$B:$B,0),MATCH(X$2,Corp_value!$1:$1,0)))</f>
        <v/>
      </c>
      <c r="Y200" s="142" t="str">
        <f>IF(tbl_dmi_isin[[#This Row],[Index]]&gt;$A$2,"",INDEX(Corp_value!$A$1:$EC$2998,MATCH(tbl_dmi_isin[[#This Row],[ISIN]],Corp_value!$B:$B,0),MATCH(Y$2,Corp_value!$1:$1,0)))</f>
        <v/>
      </c>
      <c r="Z200" s="142" t="str">
        <f>IF(tbl_dmi_isin[[#This Row],[Index]]&gt;$A$2,"",INDEX(Corp_value!$A$1:$EC$2998,MATCH(tbl_dmi_isin[[#This Row],[ISIN]],Corp_value!$B:$B,0),MATCH(Z$2,Corp_value!$1:$1,0)))</f>
        <v/>
      </c>
    </row>
    <row r="201" spans="1:26">
      <c r="A201" s="10">
        <v>198</v>
      </c>
      <c r="B201" s="78" t="str">
        <f>IF(tbl_dmi_isin[[#This Row],[Index]]&gt;$A$2,"",TEXT(INDEX(美元债一级!$A$2:$BO$32,tbl_dmi_isin[[#This Row],[Index]]+1,MATCH(B$2,美元债一级!$2:$2,0)),"yyyy/mm/dd"))</f>
        <v/>
      </c>
      <c r="C201" s="10" t="str">
        <f>IF(tbl_dmi_isin[[#This Row],[Index]]&gt;$A$2,"",INDEX(美元债一级!$A$2:$BO$32,tbl_dmi_isin[[#This Row],[Index]]+1,MATCH(C$2,美元债一级!$2:$2,0)))</f>
        <v/>
      </c>
      <c r="D201" s="10" t="str">
        <f>IF(tbl_dmi_isin[[#This Row],[Index]]&gt;$A$2,"",INDEX(美元债一级!$A$2:$BO$32,tbl_dmi_isin[[#This Row],[Index]]+1,MATCH(D$2,美元债一级!$2:$2,0)))</f>
        <v/>
      </c>
      <c r="E201" s="10" t="str">
        <f>TEXT(tbl_dmi_isin[[#This Row],[定价日]],"YYMMDD")&amp;tbl_dmi_isin[[#This Row],[ISIN]]</f>
        <v/>
      </c>
      <c r="F201" s="106"/>
      <c r="G201" s="19" t="str">
        <f>IF(tbl_dmi_isin[[#This Row],[Index]]&gt;$A$2,"",INDEX(Corp_value!$A$1:$EC$2998,MATCH(tbl_dmi_isin[[#This Row],[ISIN]],Corp_value!$B:$B,0),MATCH(G$2,Corp_value!$1:$1,0)))</f>
        <v/>
      </c>
      <c r="H201" s="20" t="str">
        <f>IF(tbl_dmi_isin[[#This Row],[Index]]&gt;$A$2,"",INDEX(Corp_value!$A$1:$EC$2998,MATCH(tbl_dmi_isin[[#This Row],[ISIN]],Corp_value!$B:$B,0),MATCH(H$2,Corp_value!$1:$1,0)))</f>
        <v/>
      </c>
      <c r="I201" s="20" t="str">
        <f>IF(tbl_dmi_isin[[#This Row],[Index]]&gt;$A$2,"",IF(INDEX(Corp_value!$A$1:$EC$2998,MATCH(tbl_dmi_isin[[#This Row],[ISIN]],Corp_value!$B:$B,0),MATCH(I$2,Corp_value!$1:$1,0))="--","",INDEX(Corp_value!$A$1:$EC$2998,MATCH(tbl_dmi_isin[[#This Row],[ISIN]],Corp_value!$B:$B,0),MATCH(I$2,Corp_value!$1:$1,0))))</f>
        <v/>
      </c>
      <c r="J201" s="19" t="str">
        <f>IF(tbl_dmi_isin[[#This Row],[Index]]&gt;$A$2,"",INDEX(Corp_value!$A$1:$EC$2998,MATCH(tbl_dmi_isin[[#This Row],[ISIN]],Corp_value!$B:$B,0),MATCH(J$2,Corp_value!$1:$1,0)))</f>
        <v/>
      </c>
      <c r="K201" s="19" t="str">
        <f>IF(tbl_dmi_isin[[#This Row],[Index]]&gt;$A$2,"",INDEX(Corp_value!$A$1:$EC$2998,MATCH(tbl_dmi_isin[[#This Row],[ISIN]],Corp_value!$B:$B,0),MATCH(K$2,Corp_value!$1:$1,0)))</f>
        <v/>
      </c>
      <c r="L201" s="19" t="str">
        <f>IF(tbl_dmi_isin[[#This Row],[Index]]&gt;$A$2,"",IF(INDEX(Corp_value!$A$1:$EC$2998,MATCH(tbl_dmi_isin[[#This Row],[ISIN]],Corp_value!$B:$B,0),MATCH(L$2,Corp_value!$1:$1,0))="--","",INDEX(Corp_value!$A$1:$EC$2998,MATCH(tbl_dmi_isin[[#This Row],[ISIN]],Corp_value!$B:$B,0),MATCH(L$2,Corp_value!$1:$1,0))))</f>
        <v/>
      </c>
      <c r="M201" s="122" t="str">
        <f>IF(tbl_dmi_isin[[#This Row],[Index]]&gt;$A$2,"",INDEX(Corp_value!$A$1:$EC$2998,MATCH(tbl_dmi_isin[[#This Row],[ISIN]],Corp_value!$B:$B,0),MATCH(M$2,Corp_value!$1:$1,0)))</f>
        <v/>
      </c>
      <c r="N201" s="122" t="str">
        <f>IF(tbl_dmi_isin[[#This Row],[Index]]&gt;$A$2,"",IF(INDEX(Corp_value!$A$1:$EC$2998,MATCH(tbl_dmi_isin[[#This Row],[ISIN]],Corp_value!$B:$B,0),MATCH(N$2,Corp_value!$1:$1,0))="--","",INDEX(Corp_value!$A$1:$EC$2998,MATCH(tbl_dmi_isin[[#This Row],[ISIN]],Corp_value!$B:$B,0),MATCH(N$2,Corp_value!$1:$1,0))))</f>
        <v/>
      </c>
      <c r="O201" s="122" t="str">
        <f>IF(tbl_dmi_isin[[#This Row],[Index]]&gt;$A$2,"",INDEX(Corp_value!$A$1:$EC$2998,MATCH(tbl_dmi_isin[[#This Row],[ISIN]],Corp_value!$B:$B,0),MATCH(O$2,Corp_value!$1:$1,0)))</f>
        <v/>
      </c>
      <c r="P201" s="136" t="str">
        <f>IF(tbl_dmi_isin[[#This Row],[Index]]&gt;$A$2,"",TEXT(INDEX(Corp_value!$A$1:$EC$2998,MATCH(tbl_dmi_isin[[#This Row],[ISIN]],Corp_value!$B:$B,0),MATCH(P$2,Corp_value!$1:$1,0)),"yyyy/mm/dd"))</f>
        <v/>
      </c>
      <c r="Q201" s="136" t="str">
        <f>IF(tbl_dmi_isin[[#This Row],[Index]]&gt;$A$2,"",INDEX(美元债一级!$A$2:$BO$32,tbl_dmi_isin[[#This Row],[Index]]+1,MATCH(Q$2,美元债一级!$2:$2,0)))</f>
        <v/>
      </c>
      <c r="R201" s="136" t="str">
        <f>IF(tbl_dmi_isin[[#This Row],[Index]]&gt;$A$2,"",IF(TEXT(INDEX(Corp_value!$A$1:$EC$2998,MATCH(tbl_dmi_isin[[#This Row],[ISIN]],Corp_value!$B:$B,0),MATCH(R$2,Corp_value!$1:$1,0)),"yyyy/mm/dd")="--","",TEXT(INDEX(Corp_value!$A$1:$EC$2998,MATCH(tbl_dmi_isin[[#This Row],[ISIN]],Corp_value!$B:$B,0),MATCH(R$2,Corp_value!$1:$1,0)),"yyyy/mm/dd")))</f>
        <v/>
      </c>
      <c r="S201" s="122" t="str">
        <f>IF(tbl_dmi_isin[[#This Row],[Index]]&gt;$A$2,"",INDEX(Corp_value!$A$1:$EC$2998,MATCH(tbl_dmi_isin[[#This Row],[ISIN]],Corp_value!$B:$B,0),MATCH(S$2,Corp_value!$1:$1,0)))</f>
        <v/>
      </c>
      <c r="T201" s="122" t="str">
        <f>IF(tbl_dmi_isin[[#This Row],[Index]]&gt;$A$2,"",INDEX(美元债一级!$A$2:$BO$32,tbl_dmi_isin[[#This Row],[Index]]+1,MATCH(T$2,美元债一级!$2:$2,0)))</f>
        <v/>
      </c>
      <c r="U201" s="122" t="str">
        <f>IF(tbl_dmi_isin[[#This Row],[Index]]&gt;$A$2,"",IF(INDEX(Corp_value!$A$1:$EC$2998,MATCH(tbl_dmi_isin[[#This Row],[ISIN]],Corp_value!$B:$B,0),MATCH(U$2,Corp_value!$1:$1,0))="--","",INDEX(Corp_value!$A$1:$EC$2998,MATCH(tbl_dmi_isin[[#This Row],[ISIN]],Corp_value!$B:$B,0),MATCH(U$2,Corp_value!$1:$1,0))))</f>
        <v/>
      </c>
      <c r="V201" s="134" t="str">
        <f>IF(tbl_dmi_isin[[#This Row],[Index]]&gt;$A$2,"",INDEX(美元债一级!$A$2:$BO$32,tbl_dmi_isin[[#This Row],[Index]]+1,MATCH(V$2,美元债一级!$2:$2,0)))</f>
        <v/>
      </c>
      <c r="W201" s="139" t="str">
        <f>IF(tbl_dmi_isin[[#This Row],[Index]]&gt;$A$2,"",INDEX(Corp_value!$A$1:$EC$2998,MATCH(tbl_dmi_isin[[#This Row],[ISIN]],Corp_value!$B:$B,0),MATCH(W$2,Corp_value!$1:$1,0)))</f>
        <v/>
      </c>
      <c r="X201" s="139" t="str">
        <f>IF(tbl_dmi_isin[[#This Row],[Index]]&gt;$A$2,"",INDEX(Corp_value!$A$1:$EC$2998,MATCH(tbl_dmi_isin[[#This Row],[ISIN]],Corp_value!$B:$B,0),MATCH(X$2,Corp_value!$1:$1,0)))</f>
        <v/>
      </c>
      <c r="Y201" s="142" t="str">
        <f>IF(tbl_dmi_isin[[#This Row],[Index]]&gt;$A$2,"",INDEX(Corp_value!$A$1:$EC$2998,MATCH(tbl_dmi_isin[[#This Row],[ISIN]],Corp_value!$B:$B,0),MATCH(Y$2,Corp_value!$1:$1,0)))</f>
        <v/>
      </c>
      <c r="Z201" s="142" t="str">
        <f>IF(tbl_dmi_isin[[#This Row],[Index]]&gt;$A$2,"",INDEX(Corp_value!$A$1:$EC$2998,MATCH(tbl_dmi_isin[[#This Row],[ISIN]],Corp_value!$B:$B,0),MATCH(Z$2,Corp_value!$1:$1,0)))</f>
        <v/>
      </c>
    </row>
    <row r="202" spans="1:26">
      <c r="A202" s="10">
        <v>199</v>
      </c>
      <c r="B202" s="78" t="str">
        <f>IF(tbl_dmi_isin[[#This Row],[Index]]&gt;$A$2,"",TEXT(INDEX(美元债一级!$A$2:$BO$32,tbl_dmi_isin[[#This Row],[Index]]+1,MATCH(B$2,美元债一级!$2:$2,0)),"yyyy/mm/dd"))</f>
        <v/>
      </c>
      <c r="C202" s="10" t="str">
        <f>IF(tbl_dmi_isin[[#This Row],[Index]]&gt;$A$2,"",INDEX(美元债一级!$A$2:$BO$32,tbl_dmi_isin[[#This Row],[Index]]+1,MATCH(C$2,美元债一级!$2:$2,0)))</f>
        <v/>
      </c>
      <c r="D202" s="10" t="str">
        <f>IF(tbl_dmi_isin[[#This Row],[Index]]&gt;$A$2,"",INDEX(美元债一级!$A$2:$BO$32,tbl_dmi_isin[[#This Row],[Index]]+1,MATCH(D$2,美元债一级!$2:$2,0)))</f>
        <v/>
      </c>
      <c r="E202" s="10" t="str">
        <f>TEXT(tbl_dmi_isin[[#This Row],[定价日]],"YYMMDD")&amp;tbl_dmi_isin[[#This Row],[ISIN]]</f>
        <v/>
      </c>
      <c r="F202" s="106"/>
      <c r="G202" s="19" t="str">
        <f>IF(tbl_dmi_isin[[#This Row],[Index]]&gt;$A$2,"",INDEX(Corp_value!$A$1:$EC$2998,MATCH(tbl_dmi_isin[[#This Row],[ISIN]],Corp_value!$B:$B,0),MATCH(G$2,Corp_value!$1:$1,0)))</f>
        <v/>
      </c>
      <c r="H202" s="20" t="str">
        <f>IF(tbl_dmi_isin[[#This Row],[Index]]&gt;$A$2,"",INDEX(Corp_value!$A$1:$EC$2998,MATCH(tbl_dmi_isin[[#This Row],[ISIN]],Corp_value!$B:$B,0),MATCH(H$2,Corp_value!$1:$1,0)))</f>
        <v/>
      </c>
      <c r="I202" s="20" t="str">
        <f>IF(tbl_dmi_isin[[#This Row],[Index]]&gt;$A$2,"",IF(INDEX(Corp_value!$A$1:$EC$2998,MATCH(tbl_dmi_isin[[#This Row],[ISIN]],Corp_value!$B:$B,0),MATCH(I$2,Corp_value!$1:$1,0))="--","",INDEX(Corp_value!$A$1:$EC$2998,MATCH(tbl_dmi_isin[[#This Row],[ISIN]],Corp_value!$B:$B,0),MATCH(I$2,Corp_value!$1:$1,0))))</f>
        <v/>
      </c>
      <c r="J202" s="19" t="str">
        <f>IF(tbl_dmi_isin[[#This Row],[Index]]&gt;$A$2,"",INDEX(Corp_value!$A$1:$EC$2998,MATCH(tbl_dmi_isin[[#This Row],[ISIN]],Corp_value!$B:$B,0),MATCH(J$2,Corp_value!$1:$1,0)))</f>
        <v/>
      </c>
      <c r="K202" s="19" t="str">
        <f>IF(tbl_dmi_isin[[#This Row],[Index]]&gt;$A$2,"",INDEX(Corp_value!$A$1:$EC$2998,MATCH(tbl_dmi_isin[[#This Row],[ISIN]],Corp_value!$B:$B,0),MATCH(K$2,Corp_value!$1:$1,0)))</f>
        <v/>
      </c>
      <c r="L202" s="19" t="str">
        <f>IF(tbl_dmi_isin[[#This Row],[Index]]&gt;$A$2,"",IF(INDEX(Corp_value!$A$1:$EC$2998,MATCH(tbl_dmi_isin[[#This Row],[ISIN]],Corp_value!$B:$B,0),MATCH(L$2,Corp_value!$1:$1,0))="--","",INDEX(Corp_value!$A$1:$EC$2998,MATCH(tbl_dmi_isin[[#This Row],[ISIN]],Corp_value!$B:$B,0),MATCH(L$2,Corp_value!$1:$1,0))))</f>
        <v/>
      </c>
      <c r="M202" s="122" t="str">
        <f>IF(tbl_dmi_isin[[#This Row],[Index]]&gt;$A$2,"",INDEX(Corp_value!$A$1:$EC$2998,MATCH(tbl_dmi_isin[[#This Row],[ISIN]],Corp_value!$B:$B,0),MATCH(M$2,Corp_value!$1:$1,0)))</f>
        <v/>
      </c>
      <c r="N202" s="122" t="str">
        <f>IF(tbl_dmi_isin[[#This Row],[Index]]&gt;$A$2,"",IF(INDEX(Corp_value!$A$1:$EC$2998,MATCH(tbl_dmi_isin[[#This Row],[ISIN]],Corp_value!$B:$B,0),MATCH(N$2,Corp_value!$1:$1,0))="--","",INDEX(Corp_value!$A$1:$EC$2998,MATCH(tbl_dmi_isin[[#This Row],[ISIN]],Corp_value!$B:$B,0),MATCH(N$2,Corp_value!$1:$1,0))))</f>
        <v/>
      </c>
      <c r="O202" s="122" t="str">
        <f>IF(tbl_dmi_isin[[#This Row],[Index]]&gt;$A$2,"",INDEX(Corp_value!$A$1:$EC$2998,MATCH(tbl_dmi_isin[[#This Row],[ISIN]],Corp_value!$B:$B,0),MATCH(O$2,Corp_value!$1:$1,0)))</f>
        <v/>
      </c>
      <c r="P202" s="136" t="str">
        <f>IF(tbl_dmi_isin[[#This Row],[Index]]&gt;$A$2,"",TEXT(INDEX(Corp_value!$A$1:$EC$2998,MATCH(tbl_dmi_isin[[#This Row],[ISIN]],Corp_value!$B:$B,0),MATCH(P$2,Corp_value!$1:$1,0)),"yyyy/mm/dd"))</f>
        <v/>
      </c>
      <c r="Q202" s="136" t="str">
        <f>IF(tbl_dmi_isin[[#This Row],[Index]]&gt;$A$2,"",INDEX(美元债一级!$A$2:$BO$32,tbl_dmi_isin[[#This Row],[Index]]+1,MATCH(Q$2,美元债一级!$2:$2,0)))</f>
        <v/>
      </c>
      <c r="R202" s="136" t="str">
        <f>IF(tbl_dmi_isin[[#This Row],[Index]]&gt;$A$2,"",IF(TEXT(INDEX(Corp_value!$A$1:$EC$2998,MATCH(tbl_dmi_isin[[#This Row],[ISIN]],Corp_value!$B:$B,0),MATCH(R$2,Corp_value!$1:$1,0)),"yyyy/mm/dd")="--","",TEXT(INDEX(Corp_value!$A$1:$EC$2998,MATCH(tbl_dmi_isin[[#This Row],[ISIN]],Corp_value!$B:$B,0),MATCH(R$2,Corp_value!$1:$1,0)),"yyyy/mm/dd")))</f>
        <v/>
      </c>
      <c r="S202" s="122" t="str">
        <f>IF(tbl_dmi_isin[[#This Row],[Index]]&gt;$A$2,"",INDEX(Corp_value!$A$1:$EC$2998,MATCH(tbl_dmi_isin[[#This Row],[ISIN]],Corp_value!$B:$B,0),MATCH(S$2,Corp_value!$1:$1,0)))</f>
        <v/>
      </c>
      <c r="T202" s="122" t="str">
        <f>IF(tbl_dmi_isin[[#This Row],[Index]]&gt;$A$2,"",INDEX(美元债一级!$A$2:$BO$32,tbl_dmi_isin[[#This Row],[Index]]+1,MATCH(T$2,美元债一级!$2:$2,0)))</f>
        <v/>
      </c>
      <c r="U202" s="122" t="str">
        <f>IF(tbl_dmi_isin[[#This Row],[Index]]&gt;$A$2,"",IF(INDEX(Corp_value!$A$1:$EC$2998,MATCH(tbl_dmi_isin[[#This Row],[ISIN]],Corp_value!$B:$B,0),MATCH(U$2,Corp_value!$1:$1,0))="--","",INDEX(Corp_value!$A$1:$EC$2998,MATCH(tbl_dmi_isin[[#This Row],[ISIN]],Corp_value!$B:$B,0),MATCH(U$2,Corp_value!$1:$1,0))))</f>
        <v/>
      </c>
      <c r="V202" s="134" t="str">
        <f>IF(tbl_dmi_isin[[#This Row],[Index]]&gt;$A$2,"",INDEX(美元债一级!$A$2:$BO$32,tbl_dmi_isin[[#This Row],[Index]]+1,MATCH(V$2,美元债一级!$2:$2,0)))</f>
        <v/>
      </c>
      <c r="W202" s="139" t="str">
        <f>IF(tbl_dmi_isin[[#This Row],[Index]]&gt;$A$2,"",INDEX(Corp_value!$A$1:$EC$2998,MATCH(tbl_dmi_isin[[#This Row],[ISIN]],Corp_value!$B:$B,0),MATCH(W$2,Corp_value!$1:$1,0)))</f>
        <v/>
      </c>
      <c r="X202" s="139" t="str">
        <f>IF(tbl_dmi_isin[[#This Row],[Index]]&gt;$A$2,"",INDEX(Corp_value!$A$1:$EC$2998,MATCH(tbl_dmi_isin[[#This Row],[ISIN]],Corp_value!$B:$B,0),MATCH(X$2,Corp_value!$1:$1,0)))</f>
        <v/>
      </c>
      <c r="Y202" s="142" t="str">
        <f>IF(tbl_dmi_isin[[#This Row],[Index]]&gt;$A$2,"",INDEX(Corp_value!$A$1:$EC$2998,MATCH(tbl_dmi_isin[[#This Row],[ISIN]],Corp_value!$B:$B,0),MATCH(Y$2,Corp_value!$1:$1,0)))</f>
        <v/>
      </c>
      <c r="Z202" s="142" t="str">
        <f>IF(tbl_dmi_isin[[#This Row],[Index]]&gt;$A$2,"",INDEX(Corp_value!$A$1:$EC$2998,MATCH(tbl_dmi_isin[[#This Row],[ISIN]],Corp_value!$B:$B,0),MATCH(Z$2,Corp_value!$1:$1,0)))</f>
        <v/>
      </c>
    </row>
    <row r="203" spans="1:26">
      <c r="A203" s="10">
        <v>200</v>
      </c>
      <c r="B203" s="78" t="str">
        <f>IF(tbl_dmi_isin[[#This Row],[Index]]&gt;$A$2,"",TEXT(INDEX(美元债一级!$A$2:$BO$32,tbl_dmi_isin[[#This Row],[Index]]+1,MATCH(B$2,美元债一级!$2:$2,0)),"yyyy/mm/dd"))</f>
        <v/>
      </c>
      <c r="C203" s="10" t="str">
        <f>IF(tbl_dmi_isin[[#This Row],[Index]]&gt;$A$2,"",INDEX(美元债一级!$A$2:$BO$32,tbl_dmi_isin[[#This Row],[Index]]+1,MATCH(C$2,美元债一级!$2:$2,0)))</f>
        <v/>
      </c>
      <c r="D203" s="10" t="str">
        <f>IF(tbl_dmi_isin[[#This Row],[Index]]&gt;$A$2,"",INDEX(美元债一级!$A$2:$BO$32,tbl_dmi_isin[[#This Row],[Index]]+1,MATCH(D$2,美元债一级!$2:$2,0)))</f>
        <v/>
      </c>
      <c r="E203" s="10" t="str">
        <f>TEXT(tbl_dmi_isin[[#This Row],[定价日]],"YYMMDD")&amp;tbl_dmi_isin[[#This Row],[ISIN]]</f>
        <v/>
      </c>
      <c r="F203" s="105"/>
      <c r="G203" s="19" t="str">
        <f>IF(tbl_dmi_isin[[#This Row],[Index]]&gt;$A$2,"",INDEX(Corp_value!$A$1:$EC$2998,MATCH(tbl_dmi_isin[[#This Row],[ISIN]],Corp_value!$B:$B,0),MATCH(G$2,Corp_value!$1:$1,0)))</f>
        <v/>
      </c>
      <c r="H203" s="20" t="str">
        <f>IF(tbl_dmi_isin[[#This Row],[Index]]&gt;$A$2,"",INDEX(Corp_value!$A$1:$EC$2998,MATCH(tbl_dmi_isin[[#This Row],[ISIN]],Corp_value!$B:$B,0),MATCH(H$2,Corp_value!$1:$1,0)))</f>
        <v/>
      </c>
      <c r="I203" s="20" t="str">
        <f>IF(tbl_dmi_isin[[#This Row],[Index]]&gt;$A$2,"",IF(INDEX(Corp_value!$A$1:$EC$2998,MATCH(tbl_dmi_isin[[#This Row],[ISIN]],Corp_value!$B:$B,0),MATCH(I$2,Corp_value!$1:$1,0))="--","",INDEX(Corp_value!$A$1:$EC$2998,MATCH(tbl_dmi_isin[[#This Row],[ISIN]],Corp_value!$B:$B,0),MATCH(I$2,Corp_value!$1:$1,0))))</f>
        <v/>
      </c>
      <c r="J203" s="19" t="str">
        <f>IF(tbl_dmi_isin[[#This Row],[Index]]&gt;$A$2,"",INDEX(Corp_value!$A$1:$EC$2998,MATCH(tbl_dmi_isin[[#This Row],[ISIN]],Corp_value!$B:$B,0),MATCH(J$2,Corp_value!$1:$1,0)))</f>
        <v/>
      </c>
      <c r="K203" s="19" t="str">
        <f>IF(tbl_dmi_isin[[#This Row],[Index]]&gt;$A$2,"",INDEX(Corp_value!$A$1:$EC$2998,MATCH(tbl_dmi_isin[[#This Row],[ISIN]],Corp_value!$B:$B,0),MATCH(K$2,Corp_value!$1:$1,0)))</f>
        <v/>
      </c>
      <c r="L203" s="19" t="str">
        <f>IF(tbl_dmi_isin[[#This Row],[Index]]&gt;$A$2,"",IF(INDEX(Corp_value!$A$1:$EC$2998,MATCH(tbl_dmi_isin[[#This Row],[ISIN]],Corp_value!$B:$B,0),MATCH(L$2,Corp_value!$1:$1,0))="--","",INDEX(Corp_value!$A$1:$EC$2998,MATCH(tbl_dmi_isin[[#This Row],[ISIN]],Corp_value!$B:$B,0),MATCH(L$2,Corp_value!$1:$1,0))))</f>
        <v/>
      </c>
      <c r="M203" s="122" t="str">
        <f>IF(tbl_dmi_isin[[#This Row],[Index]]&gt;$A$2,"",INDEX(Corp_value!$A$1:$EC$2998,MATCH(tbl_dmi_isin[[#This Row],[ISIN]],Corp_value!$B:$B,0),MATCH(M$2,Corp_value!$1:$1,0)))</f>
        <v/>
      </c>
      <c r="N203" s="122" t="str">
        <f>IF(tbl_dmi_isin[[#This Row],[Index]]&gt;$A$2,"",IF(INDEX(Corp_value!$A$1:$EC$2998,MATCH(tbl_dmi_isin[[#This Row],[ISIN]],Corp_value!$B:$B,0),MATCH(N$2,Corp_value!$1:$1,0))="--","",INDEX(Corp_value!$A$1:$EC$2998,MATCH(tbl_dmi_isin[[#This Row],[ISIN]],Corp_value!$B:$B,0),MATCH(N$2,Corp_value!$1:$1,0))))</f>
        <v/>
      </c>
      <c r="O203" s="122" t="str">
        <f>IF(tbl_dmi_isin[[#This Row],[Index]]&gt;$A$2,"",INDEX(Corp_value!$A$1:$EC$2998,MATCH(tbl_dmi_isin[[#This Row],[ISIN]],Corp_value!$B:$B,0),MATCH(O$2,Corp_value!$1:$1,0)))</f>
        <v/>
      </c>
      <c r="P203" s="136" t="str">
        <f>IF(tbl_dmi_isin[[#This Row],[Index]]&gt;$A$2,"",TEXT(INDEX(Corp_value!$A$1:$EC$2998,MATCH(tbl_dmi_isin[[#This Row],[ISIN]],Corp_value!$B:$B,0),MATCH(P$2,Corp_value!$1:$1,0)),"yyyy/mm/dd"))</f>
        <v/>
      </c>
      <c r="Q203" s="136" t="str">
        <f>IF(tbl_dmi_isin[[#This Row],[Index]]&gt;$A$2,"",INDEX(美元债一级!$A$2:$BO$32,tbl_dmi_isin[[#This Row],[Index]]+1,MATCH(Q$2,美元债一级!$2:$2,0)))</f>
        <v/>
      </c>
      <c r="R203" s="136" t="str">
        <f>IF(tbl_dmi_isin[[#This Row],[Index]]&gt;$A$2,"",IF(TEXT(INDEX(Corp_value!$A$1:$EC$2998,MATCH(tbl_dmi_isin[[#This Row],[ISIN]],Corp_value!$B:$B,0),MATCH(R$2,Corp_value!$1:$1,0)),"yyyy/mm/dd")="--","",TEXT(INDEX(Corp_value!$A$1:$EC$2998,MATCH(tbl_dmi_isin[[#This Row],[ISIN]],Corp_value!$B:$B,0),MATCH(R$2,Corp_value!$1:$1,0)),"yyyy/mm/dd")))</f>
        <v/>
      </c>
      <c r="S203" s="122" t="str">
        <f>IF(tbl_dmi_isin[[#This Row],[Index]]&gt;$A$2,"",INDEX(Corp_value!$A$1:$EC$2998,MATCH(tbl_dmi_isin[[#This Row],[ISIN]],Corp_value!$B:$B,0),MATCH(S$2,Corp_value!$1:$1,0)))</f>
        <v/>
      </c>
      <c r="T203" s="122" t="str">
        <f>IF(tbl_dmi_isin[[#This Row],[Index]]&gt;$A$2,"",INDEX(美元债一级!$A$2:$BO$32,tbl_dmi_isin[[#This Row],[Index]]+1,MATCH(T$2,美元债一级!$2:$2,0)))</f>
        <v/>
      </c>
      <c r="U203" s="122" t="str">
        <f>IF(tbl_dmi_isin[[#This Row],[Index]]&gt;$A$2,"",IF(INDEX(Corp_value!$A$1:$EC$2998,MATCH(tbl_dmi_isin[[#This Row],[ISIN]],Corp_value!$B:$B,0),MATCH(U$2,Corp_value!$1:$1,0))="--","",INDEX(Corp_value!$A$1:$EC$2998,MATCH(tbl_dmi_isin[[#This Row],[ISIN]],Corp_value!$B:$B,0),MATCH(U$2,Corp_value!$1:$1,0))))</f>
        <v/>
      </c>
      <c r="V203" s="134" t="str">
        <f>IF(tbl_dmi_isin[[#This Row],[Index]]&gt;$A$2,"",INDEX(美元债一级!$A$2:$BO$32,tbl_dmi_isin[[#This Row],[Index]]+1,MATCH(V$2,美元债一级!$2:$2,0)))</f>
        <v/>
      </c>
      <c r="W203" s="139" t="str">
        <f>IF(tbl_dmi_isin[[#This Row],[Index]]&gt;$A$2,"",INDEX(Corp_value!$A$1:$EC$2998,MATCH(tbl_dmi_isin[[#This Row],[ISIN]],Corp_value!$B:$B,0),MATCH(W$2,Corp_value!$1:$1,0)))</f>
        <v/>
      </c>
      <c r="X203" s="139" t="str">
        <f>IF(tbl_dmi_isin[[#This Row],[Index]]&gt;$A$2,"",INDEX(Corp_value!$A$1:$EC$2998,MATCH(tbl_dmi_isin[[#This Row],[ISIN]],Corp_value!$B:$B,0),MATCH(X$2,Corp_value!$1:$1,0)))</f>
        <v/>
      </c>
      <c r="Y203" s="142" t="str">
        <f>IF(tbl_dmi_isin[[#This Row],[Index]]&gt;$A$2,"",INDEX(Corp_value!$A$1:$EC$2998,MATCH(tbl_dmi_isin[[#This Row],[ISIN]],Corp_value!$B:$B,0),MATCH(Y$2,Corp_value!$1:$1,0)))</f>
        <v/>
      </c>
      <c r="Z203" s="142" t="str">
        <f>IF(tbl_dmi_isin[[#This Row],[Index]]&gt;$A$2,"",INDEX(Corp_value!$A$1:$EC$2998,MATCH(tbl_dmi_isin[[#This Row],[ISIN]],Corp_value!$B:$B,0),MATCH(Z$2,Corp_value!$1:$1,0)))</f>
        <v/>
      </c>
    </row>
    <row r="204" spans="1:26">
      <c r="A204" s="10">
        <v>201</v>
      </c>
      <c r="B204" s="78" t="str">
        <f>IF(tbl_dmi_isin[[#This Row],[Index]]&gt;$A$2,"",TEXT(INDEX(美元债一级!$A$2:$BO$32,tbl_dmi_isin[[#This Row],[Index]]+1,MATCH(B$2,美元债一级!$2:$2,0)),"yyyy/mm/dd"))</f>
        <v/>
      </c>
      <c r="C204" s="10" t="str">
        <f>IF(tbl_dmi_isin[[#This Row],[Index]]&gt;$A$2,"",INDEX(美元债一级!$A$2:$BO$32,tbl_dmi_isin[[#This Row],[Index]]+1,MATCH(C$2,美元债一级!$2:$2,0)))</f>
        <v/>
      </c>
      <c r="D204" s="10" t="str">
        <f>IF(tbl_dmi_isin[[#This Row],[Index]]&gt;$A$2,"",INDEX(美元债一级!$A$2:$BO$32,tbl_dmi_isin[[#This Row],[Index]]+1,MATCH(D$2,美元债一级!$2:$2,0)))</f>
        <v/>
      </c>
      <c r="E204" s="10" t="str">
        <f>TEXT(tbl_dmi_isin[[#This Row],[定价日]],"YYMMDD")&amp;tbl_dmi_isin[[#This Row],[ISIN]]</f>
        <v/>
      </c>
      <c r="F204" s="105"/>
      <c r="G204" s="19" t="str">
        <f>IF(tbl_dmi_isin[[#This Row],[Index]]&gt;$A$2,"",INDEX(Corp_value!$A$1:$EC$2998,MATCH(tbl_dmi_isin[[#This Row],[ISIN]],Corp_value!$B:$B,0),MATCH(G$2,Corp_value!$1:$1,0)))</f>
        <v/>
      </c>
      <c r="H204" s="20" t="str">
        <f>IF(tbl_dmi_isin[[#This Row],[Index]]&gt;$A$2,"",INDEX(Corp_value!$A$1:$EC$2998,MATCH(tbl_dmi_isin[[#This Row],[ISIN]],Corp_value!$B:$B,0),MATCH(H$2,Corp_value!$1:$1,0)))</f>
        <v/>
      </c>
      <c r="I204" s="20" t="str">
        <f>IF(tbl_dmi_isin[[#This Row],[Index]]&gt;$A$2,"",IF(INDEX(Corp_value!$A$1:$EC$2998,MATCH(tbl_dmi_isin[[#This Row],[ISIN]],Corp_value!$B:$B,0),MATCH(I$2,Corp_value!$1:$1,0))="--","",INDEX(Corp_value!$A$1:$EC$2998,MATCH(tbl_dmi_isin[[#This Row],[ISIN]],Corp_value!$B:$B,0),MATCH(I$2,Corp_value!$1:$1,0))))</f>
        <v/>
      </c>
      <c r="J204" s="19" t="str">
        <f>IF(tbl_dmi_isin[[#This Row],[Index]]&gt;$A$2,"",INDEX(Corp_value!$A$1:$EC$2998,MATCH(tbl_dmi_isin[[#This Row],[ISIN]],Corp_value!$B:$B,0),MATCH(J$2,Corp_value!$1:$1,0)))</f>
        <v/>
      </c>
      <c r="K204" s="19" t="str">
        <f>IF(tbl_dmi_isin[[#This Row],[Index]]&gt;$A$2,"",INDEX(Corp_value!$A$1:$EC$2998,MATCH(tbl_dmi_isin[[#This Row],[ISIN]],Corp_value!$B:$B,0),MATCH(K$2,Corp_value!$1:$1,0)))</f>
        <v/>
      </c>
      <c r="L204" s="19" t="str">
        <f>IF(tbl_dmi_isin[[#This Row],[Index]]&gt;$A$2,"",IF(INDEX(Corp_value!$A$1:$EC$2998,MATCH(tbl_dmi_isin[[#This Row],[ISIN]],Corp_value!$B:$B,0),MATCH(L$2,Corp_value!$1:$1,0))="--","",INDEX(Corp_value!$A$1:$EC$2998,MATCH(tbl_dmi_isin[[#This Row],[ISIN]],Corp_value!$B:$B,0),MATCH(L$2,Corp_value!$1:$1,0))))</f>
        <v/>
      </c>
      <c r="M204" s="122" t="str">
        <f>IF(tbl_dmi_isin[[#This Row],[Index]]&gt;$A$2,"",INDEX(Corp_value!$A$1:$EC$2998,MATCH(tbl_dmi_isin[[#This Row],[ISIN]],Corp_value!$B:$B,0),MATCH(M$2,Corp_value!$1:$1,0)))</f>
        <v/>
      </c>
      <c r="N204" s="122" t="str">
        <f>IF(tbl_dmi_isin[[#This Row],[Index]]&gt;$A$2,"",IF(INDEX(Corp_value!$A$1:$EC$2998,MATCH(tbl_dmi_isin[[#This Row],[ISIN]],Corp_value!$B:$B,0),MATCH(N$2,Corp_value!$1:$1,0))="--","",INDEX(Corp_value!$A$1:$EC$2998,MATCH(tbl_dmi_isin[[#This Row],[ISIN]],Corp_value!$B:$B,0),MATCH(N$2,Corp_value!$1:$1,0))))</f>
        <v/>
      </c>
      <c r="O204" s="122" t="str">
        <f>IF(tbl_dmi_isin[[#This Row],[Index]]&gt;$A$2,"",INDEX(Corp_value!$A$1:$EC$2998,MATCH(tbl_dmi_isin[[#This Row],[ISIN]],Corp_value!$B:$B,0),MATCH(O$2,Corp_value!$1:$1,0)))</f>
        <v/>
      </c>
      <c r="P204" s="136" t="str">
        <f>IF(tbl_dmi_isin[[#This Row],[Index]]&gt;$A$2,"",TEXT(INDEX(Corp_value!$A$1:$EC$2998,MATCH(tbl_dmi_isin[[#This Row],[ISIN]],Corp_value!$B:$B,0),MATCH(P$2,Corp_value!$1:$1,0)),"yyyy/mm/dd"))</f>
        <v/>
      </c>
      <c r="Q204" s="136" t="str">
        <f>IF(tbl_dmi_isin[[#This Row],[Index]]&gt;$A$2,"",INDEX(美元债一级!$A$2:$BO$32,tbl_dmi_isin[[#This Row],[Index]]+1,MATCH(Q$2,美元债一级!$2:$2,0)))</f>
        <v/>
      </c>
      <c r="R204" s="136" t="str">
        <f>IF(tbl_dmi_isin[[#This Row],[Index]]&gt;$A$2,"",IF(TEXT(INDEX(Corp_value!$A$1:$EC$2998,MATCH(tbl_dmi_isin[[#This Row],[ISIN]],Corp_value!$B:$B,0),MATCH(R$2,Corp_value!$1:$1,0)),"yyyy/mm/dd")="--","",TEXT(INDEX(Corp_value!$A$1:$EC$2998,MATCH(tbl_dmi_isin[[#This Row],[ISIN]],Corp_value!$B:$B,0),MATCH(R$2,Corp_value!$1:$1,0)),"yyyy/mm/dd")))</f>
        <v/>
      </c>
      <c r="S204" s="122" t="str">
        <f>IF(tbl_dmi_isin[[#This Row],[Index]]&gt;$A$2,"",INDEX(Corp_value!$A$1:$EC$2998,MATCH(tbl_dmi_isin[[#This Row],[ISIN]],Corp_value!$B:$B,0),MATCH(S$2,Corp_value!$1:$1,0)))</f>
        <v/>
      </c>
      <c r="T204" s="122" t="str">
        <f>IF(tbl_dmi_isin[[#This Row],[Index]]&gt;$A$2,"",INDEX(美元债一级!$A$2:$BO$32,tbl_dmi_isin[[#This Row],[Index]]+1,MATCH(T$2,美元债一级!$2:$2,0)))</f>
        <v/>
      </c>
      <c r="U204" s="122" t="str">
        <f>IF(tbl_dmi_isin[[#This Row],[Index]]&gt;$A$2,"",IF(INDEX(Corp_value!$A$1:$EC$2998,MATCH(tbl_dmi_isin[[#This Row],[ISIN]],Corp_value!$B:$B,0),MATCH(U$2,Corp_value!$1:$1,0))="--","",INDEX(Corp_value!$A$1:$EC$2998,MATCH(tbl_dmi_isin[[#This Row],[ISIN]],Corp_value!$B:$B,0),MATCH(U$2,Corp_value!$1:$1,0))))</f>
        <v/>
      </c>
      <c r="V204" s="134" t="str">
        <f>IF(tbl_dmi_isin[[#This Row],[Index]]&gt;$A$2,"",INDEX(美元债一级!$A$2:$BO$32,tbl_dmi_isin[[#This Row],[Index]]+1,MATCH(V$2,美元债一级!$2:$2,0)))</f>
        <v/>
      </c>
      <c r="W204" s="139" t="str">
        <f>IF(tbl_dmi_isin[[#This Row],[Index]]&gt;$A$2,"",INDEX(Corp_value!$A$1:$EC$2998,MATCH(tbl_dmi_isin[[#This Row],[ISIN]],Corp_value!$B:$B,0),MATCH(W$2,Corp_value!$1:$1,0)))</f>
        <v/>
      </c>
      <c r="X204" s="139" t="str">
        <f>IF(tbl_dmi_isin[[#This Row],[Index]]&gt;$A$2,"",INDEX(Corp_value!$A$1:$EC$2998,MATCH(tbl_dmi_isin[[#This Row],[ISIN]],Corp_value!$B:$B,0),MATCH(X$2,Corp_value!$1:$1,0)))</f>
        <v/>
      </c>
      <c r="Y204" s="142" t="str">
        <f>IF(tbl_dmi_isin[[#This Row],[Index]]&gt;$A$2,"",INDEX(Corp_value!$A$1:$EC$2998,MATCH(tbl_dmi_isin[[#This Row],[ISIN]],Corp_value!$B:$B,0),MATCH(Y$2,Corp_value!$1:$1,0)))</f>
        <v/>
      </c>
      <c r="Z204" s="142" t="str">
        <f>IF(tbl_dmi_isin[[#This Row],[Index]]&gt;$A$2,"",INDEX(Corp_value!$A$1:$EC$2998,MATCH(tbl_dmi_isin[[#This Row],[ISIN]],Corp_value!$B:$B,0),MATCH(Z$2,Corp_value!$1:$1,0)))</f>
        <v/>
      </c>
    </row>
    <row r="205" spans="1:26">
      <c r="A205" s="10">
        <v>202</v>
      </c>
      <c r="B205" s="78" t="str">
        <f>IF(tbl_dmi_isin[[#This Row],[Index]]&gt;$A$2,"",TEXT(INDEX(美元债一级!$A$2:$BO$32,tbl_dmi_isin[[#This Row],[Index]]+1,MATCH(B$2,美元债一级!$2:$2,0)),"yyyy/mm/dd"))</f>
        <v/>
      </c>
      <c r="C205" s="10" t="str">
        <f>IF(tbl_dmi_isin[[#This Row],[Index]]&gt;$A$2,"",INDEX(美元债一级!$A$2:$BO$32,tbl_dmi_isin[[#This Row],[Index]]+1,MATCH(C$2,美元债一级!$2:$2,0)))</f>
        <v/>
      </c>
      <c r="D205" s="10" t="str">
        <f>IF(tbl_dmi_isin[[#This Row],[Index]]&gt;$A$2,"",INDEX(美元债一级!$A$2:$BO$32,tbl_dmi_isin[[#This Row],[Index]]+1,MATCH(D$2,美元债一级!$2:$2,0)))</f>
        <v/>
      </c>
      <c r="E205" s="10" t="str">
        <f>TEXT(tbl_dmi_isin[[#This Row],[定价日]],"YYMMDD")&amp;tbl_dmi_isin[[#This Row],[ISIN]]</f>
        <v/>
      </c>
      <c r="F205" s="105"/>
      <c r="G205" s="19" t="str">
        <f>IF(tbl_dmi_isin[[#This Row],[Index]]&gt;$A$2,"",INDEX(Corp_value!$A$1:$EC$2998,MATCH(tbl_dmi_isin[[#This Row],[ISIN]],Corp_value!$B:$B,0),MATCH(G$2,Corp_value!$1:$1,0)))</f>
        <v/>
      </c>
      <c r="H205" s="20" t="str">
        <f>IF(tbl_dmi_isin[[#This Row],[Index]]&gt;$A$2,"",INDEX(Corp_value!$A$1:$EC$2998,MATCH(tbl_dmi_isin[[#This Row],[ISIN]],Corp_value!$B:$B,0),MATCH(H$2,Corp_value!$1:$1,0)))</f>
        <v/>
      </c>
      <c r="I205" s="20" t="str">
        <f>IF(tbl_dmi_isin[[#This Row],[Index]]&gt;$A$2,"",IF(INDEX(Corp_value!$A$1:$EC$2998,MATCH(tbl_dmi_isin[[#This Row],[ISIN]],Corp_value!$B:$B,0),MATCH(I$2,Corp_value!$1:$1,0))="--","",INDEX(Corp_value!$A$1:$EC$2998,MATCH(tbl_dmi_isin[[#This Row],[ISIN]],Corp_value!$B:$B,0),MATCH(I$2,Corp_value!$1:$1,0))))</f>
        <v/>
      </c>
      <c r="J205" s="19" t="str">
        <f>IF(tbl_dmi_isin[[#This Row],[Index]]&gt;$A$2,"",INDEX(Corp_value!$A$1:$EC$2998,MATCH(tbl_dmi_isin[[#This Row],[ISIN]],Corp_value!$B:$B,0),MATCH(J$2,Corp_value!$1:$1,0)))</f>
        <v/>
      </c>
      <c r="K205" s="19" t="str">
        <f>IF(tbl_dmi_isin[[#This Row],[Index]]&gt;$A$2,"",INDEX(Corp_value!$A$1:$EC$2998,MATCH(tbl_dmi_isin[[#This Row],[ISIN]],Corp_value!$B:$B,0),MATCH(K$2,Corp_value!$1:$1,0)))</f>
        <v/>
      </c>
      <c r="L205" s="19" t="str">
        <f>IF(tbl_dmi_isin[[#This Row],[Index]]&gt;$A$2,"",IF(INDEX(Corp_value!$A$1:$EC$2998,MATCH(tbl_dmi_isin[[#This Row],[ISIN]],Corp_value!$B:$B,0),MATCH(L$2,Corp_value!$1:$1,0))="--","",INDEX(Corp_value!$A$1:$EC$2998,MATCH(tbl_dmi_isin[[#This Row],[ISIN]],Corp_value!$B:$B,0),MATCH(L$2,Corp_value!$1:$1,0))))</f>
        <v/>
      </c>
      <c r="M205" s="122" t="str">
        <f>IF(tbl_dmi_isin[[#This Row],[Index]]&gt;$A$2,"",INDEX(Corp_value!$A$1:$EC$2998,MATCH(tbl_dmi_isin[[#This Row],[ISIN]],Corp_value!$B:$B,0),MATCH(M$2,Corp_value!$1:$1,0)))</f>
        <v/>
      </c>
      <c r="N205" s="122" t="str">
        <f>IF(tbl_dmi_isin[[#This Row],[Index]]&gt;$A$2,"",IF(INDEX(Corp_value!$A$1:$EC$2998,MATCH(tbl_dmi_isin[[#This Row],[ISIN]],Corp_value!$B:$B,0),MATCH(N$2,Corp_value!$1:$1,0))="--","",INDEX(Corp_value!$A$1:$EC$2998,MATCH(tbl_dmi_isin[[#This Row],[ISIN]],Corp_value!$B:$B,0),MATCH(N$2,Corp_value!$1:$1,0))))</f>
        <v/>
      </c>
      <c r="O205" s="122" t="str">
        <f>IF(tbl_dmi_isin[[#This Row],[Index]]&gt;$A$2,"",INDEX(Corp_value!$A$1:$EC$2998,MATCH(tbl_dmi_isin[[#This Row],[ISIN]],Corp_value!$B:$B,0),MATCH(O$2,Corp_value!$1:$1,0)))</f>
        <v/>
      </c>
      <c r="P205" s="136" t="str">
        <f>IF(tbl_dmi_isin[[#This Row],[Index]]&gt;$A$2,"",TEXT(INDEX(Corp_value!$A$1:$EC$2998,MATCH(tbl_dmi_isin[[#This Row],[ISIN]],Corp_value!$B:$B,0),MATCH(P$2,Corp_value!$1:$1,0)),"yyyy/mm/dd"))</f>
        <v/>
      </c>
      <c r="Q205" s="136" t="str">
        <f>IF(tbl_dmi_isin[[#This Row],[Index]]&gt;$A$2,"",INDEX(美元债一级!$A$2:$BO$32,tbl_dmi_isin[[#This Row],[Index]]+1,MATCH(Q$2,美元债一级!$2:$2,0)))</f>
        <v/>
      </c>
      <c r="R205" s="136" t="str">
        <f>IF(tbl_dmi_isin[[#This Row],[Index]]&gt;$A$2,"",IF(TEXT(INDEX(Corp_value!$A$1:$EC$2998,MATCH(tbl_dmi_isin[[#This Row],[ISIN]],Corp_value!$B:$B,0),MATCH(R$2,Corp_value!$1:$1,0)),"yyyy/mm/dd")="--","",TEXT(INDEX(Corp_value!$A$1:$EC$2998,MATCH(tbl_dmi_isin[[#This Row],[ISIN]],Corp_value!$B:$B,0),MATCH(R$2,Corp_value!$1:$1,0)),"yyyy/mm/dd")))</f>
        <v/>
      </c>
      <c r="S205" s="122" t="str">
        <f>IF(tbl_dmi_isin[[#This Row],[Index]]&gt;$A$2,"",INDEX(Corp_value!$A$1:$EC$2998,MATCH(tbl_dmi_isin[[#This Row],[ISIN]],Corp_value!$B:$B,0),MATCH(S$2,Corp_value!$1:$1,0)))</f>
        <v/>
      </c>
      <c r="T205" s="122" t="str">
        <f>IF(tbl_dmi_isin[[#This Row],[Index]]&gt;$A$2,"",INDEX(美元债一级!$A$2:$BO$32,tbl_dmi_isin[[#This Row],[Index]]+1,MATCH(T$2,美元债一级!$2:$2,0)))</f>
        <v/>
      </c>
      <c r="U205" s="122" t="str">
        <f>IF(tbl_dmi_isin[[#This Row],[Index]]&gt;$A$2,"",IF(INDEX(Corp_value!$A$1:$EC$2998,MATCH(tbl_dmi_isin[[#This Row],[ISIN]],Corp_value!$B:$B,0),MATCH(U$2,Corp_value!$1:$1,0))="--","",INDEX(Corp_value!$A$1:$EC$2998,MATCH(tbl_dmi_isin[[#This Row],[ISIN]],Corp_value!$B:$B,0),MATCH(U$2,Corp_value!$1:$1,0))))</f>
        <v/>
      </c>
      <c r="V205" s="134" t="str">
        <f>IF(tbl_dmi_isin[[#This Row],[Index]]&gt;$A$2,"",INDEX(美元债一级!$A$2:$BO$32,tbl_dmi_isin[[#This Row],[Index]]+1,MATCH(V$2,美元债一级!$2:$2,0)))</f>
        <v/>
      </c>
      <c r="W205" s="139" t="str">
        <f>IF(tbl_dmi_isin[[#This Row],[Index]]&gt;$A$2,"",INDEX(Corp_value!$A$1:$EC$2998,MATCH(tbl_dmi_isin[[#This Row],[ISIN]],Corp_value!$B:$B,0),MATCH(W$2,Corp_value!$1:$1,0)))</f>
        <v/>
      </c>
      <c r="X205" s="139" t="str">
        <f>IF(tbl_dmi_isin[[#This Row],[Index]]&gt;$A$2,"",INDEX(Corp_value!$A$1:$EC$2998,MATCH(tbl_dmi_isin[[#This Row],[ISIN]],Corp_value!$B:$B,0),MATCH(X$2,Corp_value!$1:$1,0)))</f>
        <v/>
      </c>
      <c r="Y205" s="142" t="str">
        <f>IF(tbl_dmi_isin[[#This Row],[Index]]&gt;$A$2,"",INDEX(Corp_value!$A$1:$EC$2998,MATCH(tbl_dmi_isin[[#This Row],[ISIN]],Corp_value!$B:$B,0),MATCH(Y$2,Corp_value!$1:$1,0)))</f>
        <v/>
      </c>
      <c r="Z205" s="142" t="str">
        <f>IF(tbl_dmi_isin[[#This Row],[Index]]&gt;$A$2,"",INDEX(Corp_value!$A$1:$EC$2998,MATCH(tbl_dmi_isin[[#This Row],[ISIN]],Corp_value!$B:$B,0),MATCH(Z$2,Corp_value!$1:$1,0)))</f>
        <v/>
      </c>
    </row>
    <row r="206" spans="1:26">
      <c r="A206" s="10">
        <v>203</v>
      </c>
      <c r="B206" s="78" t="str">
        <f>IF(tbl_dmi_isin[[#This Row],[Index]]&gt;$A$2,"",TEXT(INDEX(美元债一级!$A$2:$BO$32,tbl_dmi_isin[[#This Row],[Index]]+1,MATCH(B$2,美元债一级!$2:$2,0)),"yyyy/mm/dd"))</f>
        <v/>
      </c>
      <c r="C206" s="10" t="str">
        <f>IF(tbl_dmi_isin[[#This Row],[Index]]&gt;$A$2,"",INDEX(美元债一级!$A$2:$BO$32,tbl_dmi_isin[[#This Row],[Index]]+1,MATCH(C$2,美元债一级!$2:$2,0)))</f>
        <v/>
      </c>
      <c r="D206" s="10" t="str">
        <f>IF(tbl_dmi_isin[[#This Row],[Index]]&gt;$A$2,"",INDEX(美元债一级!$A$2:$BO$32,tbl_dmi_isin[[#This Row],[Index]]+1,MATCH(D$2,美元债一级!$2:$2,0)))</f>
        <v/>
      </c>
      <c r="E206" s="10" t="str">
        <f>TEXT(tbl_dmi_isin[[#This Row],[定价日]],"YYMMDD")&amp;tbl_dmi_isin[[#This Row],[ISIN]]</f>
        <v/>
      </c>
      <c r="F206" s="106"/>
      <c r="G206" s="19" t="str">
        <f>IF(tbl_dmi_isin[[#This Row],[Index]]&gt;$A$2,"",INDEX(Corp_value!$A$1:$EC$2998,MATCH(tbl_dmi_isin[[#This Row],[ISIN]],Corp_value!$B:$B,0),MATCH(G$2,Corp_value!$1:$1,0)))</f>
        <v/>
      </c>
      <c r="H206" s="20" t="str">
        <f>IF(tbl_dmi_isin[[#This Row],[Index]]&gt;$A$2,"",INDEX(Corp_value!$A$1:$EC$2998,MATCH(tbl_dmi_isin[[#This Row],[ISIN]],Corp_value!$B:$B,0),MATCH(H$2,Corp_value!$1:$1,0)))</f>
        <v/>
      </c>
      <c r="I206" s="20" t="str">
        <f>IF(tbl_dmi_isin[[#This Row],[Index]]&gt;$A$2,"",IF(INDEX(Corp_value!$A$1:$EC$2998,MATCH(tbl_dmi_isin[[#This Row],[ISIN]],Corp_value!$B:$B,0),MATCH(I$2,Corp_value!$1:$1,0))="--","",INDEX(Corp_value!$A$1:$EC$2998,MATCH(tbl_dmi_isin[[#This Row],[ISIN]],Corp_value!$B:$B,0),MATCH(I$2,Corp_value!$1:$1,0))))</f>
        <v/>
      </c>
      <c r="J206" s="19" t="str">
        <f>IF(tbl_dmi_isin[[#This Row],[Index]]&gt;$A$2,"",INDEX(Corp_value!$A$1:$EC$2998,MATCH(tbl_dmi_isin[[#This Row],[ISIN]],Corp_value!$B:$B,0),MATCH(J$2,Corp_value!$1:$1,0)))</f>
        <v/>
      </c>
      <c r="K206" s="19" t="str">
        <f>IF(tbl_dmi_isin[[#This Row],[Index]]&gt;$A$2,"",INDEX(Corp_value!$A$1:$EC$2998,MATCH(tbl_dmi_isin[[#This Row],[ISIN]],Corp_value!$B:$B,0),MATCH(K$2,Corp_value!$1:$1,0)))</f>
        <v/>
      </c>
      <c r="L206" s="19" t="str">
        <f>IF(tbl_dmi_isin[[#This Row],[Index]]&gt;$A$2,"",IF(INDEX(Corp_value!$A$1:$EC$2998,MATCH(tbl_dmi_isin[[#This Row],[ISIN]],Corp_value!$B:$B,0),MATCH(L$2,Corp_value!$1:$1,0))="--","",INDEX(Corp_value!$A$1:$EC$2998,MATCH(tbl_dmi_isin[[#This Row],[ISIN]],Corp_value!$B:$B,0),MATCH(L$2,Corp_value!$1:$1,0))))</f>
        <v/>
      </c>
      <c r="M206" s="122" t="str">
        <f>IF(tbl_dmi_isin[[#This Row],[Index]]&gt;$A$2,"",INDEX(Corp_value!$A$1:$EC$2998,MATCH(tbl_dmi_isin[[#This Row],[ISIN]],Corp_value!$B:$B,0),MATCH(M$2,Corp_value!$1:$1,0)))</f>
        <v/>
      </c>
      <c r="N206" s="122" t="str">
        <f>IF(tbl_dmi_isin[[#This Row],[Index]]&gt;$A$2,"",IF(INDEX(Corp_value!$A$1:$EC$2998,MATCH(tbl_dmi_isin[[#This Row],[ISIN]],Corp_value!$B:$B,0),MATCH(N$2,Corp_value!$1:$1,0))="--","",INDEX(Corp_value!$A$1:$EC$2998,MATCH(tbl_dmi_isin[[#This Row],[ISIN]],Corp_value!$B:$B,0),MATCH(N$2,Corp_value!$1:$1,0))))</f>
        <v/>
      </c>
      <c r="O206" s="122" t="str">
        <f>IF(tbl_dmi_isin[[#This Row],[Index]]&gt;$A$2,"",INDEX(Corp_value!$A$1:$EC$2998,MATCH(tbl_dmi_isin[[#This Row],[ISIN]],Corp_value!$B:$B,0),MATCH(O$2,Corp_value!$1:$1,0)))</f>
        <v/>
      </c>
      <c r="P206" s="137" t="str">
        <f>IF(tbl_dmi_isin[[#This Row],[Index]]&gt;$A$2,"",TEXT(INDEX(Corp_value!$A$1:$EC$2998,MATCH(tbl_dmi_isin[[#This Row],[ISIN]],Corp_value!$B:$B,0),MATCH(P$2,Corp_value!$1:$1,0)),"yyyy/mm/dd"))</f>
        <v/>
      </c>
      <c r="Q206" s="137" t="str">
        <f>IF(tbl_dmi_isin[[#This Row],[Index]]&gt;$A$2,"",INDEX(美元债一级!$A$2:$BO$32,tbl_dmi_isin[[#This Row],[Index]]+1,MATCH(Q$2,美元债一级!$2:$2,0)))</f>
        <v/>
      </c>
      <c r="R206" s="137" t="str">
        <f>IF(tbl_dmi_isin[[#This Row],[Index]]&gt;$A$2,"",IF(TEXT(INDEX(Corp_value!$A$1:$EC$2998,MATCH(tbl_dmi_isin[[#This Row],[ISIN]],Corp_value!$B:$B,0),MATCH(R$2,Corp_value!$1:$1,0)),"yyyy/mm/dd")="--","",TEXT(INDEX(Corp_value!$A$1:$EC$2998,MATCH(tbl_dmi_isin[[#This Row],[ISIN]],Corp_value!$B:$B,0),MATCH(R$2,Corp_value!$1:$1,0)),"yyyy/mm/dd")))</f>
        <v/>
      </c>
      <c r="S206" s="122" t="str">
        <f>IF(tbl_dmi_isin[[#This Row],[Index]]&gt;$A$2,"",INDEX(Corp_value!$A$1:$EC$2998,MATCH(tbl_dmi_isin[[#This Row],[ISIN]],Corp_value!$B:$B,0),MATCH(S$2,Corp_value!$1:$1,0)))</f>
        <v/>
      </c>
      <c r="T206" s="122" t="str">
        <f>IF(tbl_dmi_isin[[#This Row],[Index]]&gt;$A$2,"",INDEX(美元债一级!$A$2:$BO$32,tbl_dmi_isin[[#This Row],[Index]]+1,MATCH(T$2,美元债一级!$2:$2,0)))</f>
        <v/>
      </c>
      <c r="U206" s="122" t="str">
        <f>IF(tbl_dmi_isin[[#This Row],[Index]]&gt;$A$2,"",IF(INDEX(Corp_value!$A$1:$EC$2998,MATCH(tbl_dmi_isin[[#This Row],[ISIN]],Corp_value!$B:$B,0),MATCH(U$2,Corp_value!$1:$1,0))="--","",INDEX(Corp_value!$A$1:$EC$2998,MATCH(tbl_dmi_isin[[#This Row],[ISIN]],Corp_value!$B:$B,0),MATCH(U$2,Corp_value!$1:$1,0))))</f>
        <v/>
      </c>
      <c r="V206" s="134" t="str">
        <f>IF(tbl_dmi_isin[[#This Row],[Index]]&gt;$A$2,"",INDEX(美元债一级!$A$2:$BO$32,tbl_dmi_isin[[#This Row],[Index]]+1,MATCH(V$2,美元债一级!$2:$2,0)))</f>
        <v/>
      </c>
      <c r="W206" s="139" t="str">
        <f>IF(tbl_dmi_isin[[#This Row],[Index]]&gt;$A$2,"",INDEX(Corp_value!$A$1:$EC$2998,MATCH(tbl_dmi_isin[[#This Row],[ISIN]],Corp_value!$B:$B,0),MATCH(W$2,Corp_value!$1:$1,0)))</f>
        <v/>
      </c>
      <c r="X206" s="139" t="str">
        <f>IF(tbl_dmi_isin[[#This Row],[Index]]&gt;$A$2,"",INDEX(Corp_value!$A$1:$EC$2998,MATCH(tbl_dmi_isin[[#This Row],[ISIN]],Corp_value!$B:$B,0),MATCH(X$2,Corp_value!$1:$1,0)))</f>
        <v/>
      </c>
      <c r="Y206" s="142" t="str">
        <f>IF(tbl_dmi_isin[[#This Row],[Index]]&gt;$A$2,"",INDEX(Corp_value!$A$1:$EC$2998,MATCH(tbl_dmi_isin[[#This Row],[ISIN]],Corp_value!$B:$B,0),MATCH(Y$2,Corp_value!$1:$1,0)))</f>
        <v/>
      </c>
      <c r="Z206" s="142" t="str">
        <f>IF(tbl_dmi_isin[[#This Row],[Index]]&gt;$A$2,"",INDEX(Corp_value!$A$1:$EC$2998,MATCH(tbl_dmi_isin[[#This Row],[ISIN]],Corp_value!$B:$B,0),MATCH(Z$2,Corp_value!$1:$1,0)))</f>
        <v/>
      </c>
    </row>
    <row r="207" spans="1:26">
      <c r="A207" s="10">
        <v>204</v>
      </c>
      <c r="B207" s="78" t="str">
        <f>IF(tbl_dmi_isin[[#This Row],[Index]]&gt;$A$2,"",TEXT(INDEX(美元债一级!$A$2:$BO$32,tbl_dmi_isin[[#This Row],[Index]]+1,MATCH(B$2,美元债一级!$2:$2,0)),"yyyy/mm/dd"))</f>
        <v/>
      </c>
      <c r="C207" s="10" t="str">
        <f>IF(tbl_dmi_isin[[#This Row],[Index]]&gt;$A$2,"",INDEX(美元债一级!$A$2:$BO$32,tbl_dmi_isin[[#This Row],[Index]]+1,MATCH(C$2,美元债一级!$2:$2,0)))</f>
        <v/>
      </c>
      <c r="D207" s="10" t="str">
        <f>IF(tbl_dmi_isin[[#This Row],[Index]]&gt;$A$2,"",INDEX(美元债一级!$A$2:$BO$32,tbl_dmi_isin[[#This Row],[Index]]+1,MATCH(D$2,美元债一级!$2:$2,0)))</f>
        <v/>
      </c>
      <c r="E207" s="10" t="str">
        <f>TEXT(tbl_dmi_isin[[#This Row],[定价日]],"YYMMDD")&amp;tbl_dmi_isin[[#This Row],[ISIN]]</f>
        <v/>
      </c>
      <c r="F207" s="105"/>
      <c r="G207" s="19" t="str">
        <f>IF(tbl_dmi_isin[[#This Row],[Index]]&gt;$A$2,"",INDEX(Corp_value!$A$1:$EC$2998,MATCH(tbl_dmi_isin[[#This Row],[ISIN]],Corp_value!$B:$B,0),MATCH(G$2,Corp_value!$1:$1,0)))</f>
        <v/>
      </c>
      <c r="H207" s="20" t="str">
        <f>IF(tbl_dmi_isin[[#This Row],[Index]]&gt;$A$2,"",INDEX(Corp_value!$A$1:$EC$2998,MATCH(tbl_dmi_isin[[#This Row],[ISIN]],Corp_value!$B:$B,0),MATCH(H$2,Corp_value!$1:$1,0)))</f>
        <v/>
      </c>
      <c r="I207" s="20" t="str">
        <f>IF(tbl_dmi_isin[[#This Row],[Index]]&gt;$A$2,"",IF(INDEX(Corp_value!$A$1:$EC$2998,MATCH(tbl_dmi_isin[[#This Row],[ISIN]],Corp_value!$B:$B,0),MATCH(I$2,Corp_value!$1:$1,0))="--","",INDEX(Corp_value!$A$1:$EC$2998,MATCH(tbl_dmi_isin[[#This Row],[ISIN]],Corp_value!$B:$B,0),MATCH(I$2,Corp_value!$1:$1,0))))</f>
        <v/>
      </c>
      <c r="J207" s="19" t="str">
        <f>IF(tbl_dmi_isin[[#This Row],[Index]]&gt;$A$2,"",INDEX(Corp_value!$A$1:$EC$2998,MATCH(tbl_dmi_isin[[#This Row],[ISIN]],Corp_value!$B:$B,0),MATCH(J$2,Corp_value!$1:$1,0)))</f>
        <v/>
      </c>
      <c r="K207" s="19" t="str">
        <f>IF(tbl_dmi_isin[[#This Row],[Index]]&gt;$A$2,"",INDEX(Corp_value!$A$1:$EC$2998,MATCH(tbl_dmi_isin[[#This Row],[ISIN]],Corp_value!$B:$B,0),MATCH(K$2,Corp_value!$1:$1,0)))</f>
        <v/>
      </c>
      <c r="L207" s="19" t="str">
        <f>IF(tbl_dmi_isin[[#This Row],[Index]]&gt;$A$2,"",IF(INDEX(Corp_value!$A$1:$EC$2998,MATCH(tbl_dmi_isin[[#This Row],[ISIN]],Corp_value!$B:$B,0),MATCH(L$2,Corp_value!$1:$1,0))="--","",INDEX(Corp_value!$A$1:$EC$2998,MATCH(tbl_dmi_isin[[#This Row],[ISIN]],Corp_value!$B:$B,0),MATCH(L$2,Corp_value!$1:$1,0))))</f>
        <v/>
      </c>
      <c r="M207" s="122" t="str">
        <f>IF(tbl_dmi_isin[[#This Row],[Index]]&gt;$A$2,"",INDEX(Corp_value!$A$1:$EC$2998,MATCH(tbl_dmi_isin[[#This Row],[ISIN]],Corp_value!$B:$B,0),MATCH(M$2,Corp_value!$1:$1,0)))</f>
        <v/>
      </c>
      <c r="N207" s="122" t="str">
        <f>IF(tbl_dmi_isin[[#This Row],[Index]]&gt;$A$2,"",IF(INDEX(Corp_value!$A$1:$EC$2998,MATCH(tbl_dmi_isin[[#This Row],[ISIN]],Corp_value!$B:$B,0),MATCH(N$2,Corp_value!$1:$1,0))="--","",INDEX(Corp_value!$A$1:$EC$2998,MATCH(tbl_dmi_isin[[#This Row],[ISIN]],Corp_value!$B:$B,0),MATCH(N$2,Corp_value!$1:$1,0))))</f>
        <v/>
      </c>
      <c r="O207" s="122" t="str">
        <f>IF(tbl_dmi_isin[[#This Row],[Index]]&gt;$A$2,"",INDEX(Corp_value!$A$1:$EC$2998,MATCH(tbl_dmi_isin[[#This Row],[ISIN]],Corp_value!$B:$B,0),MATCH(O$2,Corp_value!$1:$1,0)))</f>
        <v/>
      </c>
      <c r="P207" s="136" t="str">
        <f>IF(tbl_dmi_isin[[#This Row],[Index]]&gt;$A$2,"",TEXT(INDEX(Corp_value!$A$1:$EC$2998,MATCH(tbl_dmi_isin[[#This Row],[ISIN]],Corp_value!$B:$B,0),MATCH(P$2,Corp_value!$1:$1,0)),"yyyy/mm/dd"))</f>
        <v/>
      </c>
      <c r="Q207" s="136" t="str">
        <f>IF(tbl_dmi_isin[[#This Row],[Index]]&gt;$A$2,"",INDEX(美元债一级!$A$2:$BO$32,tbl_dmi_isin[[#This Row],[Index]]+1,MATCH(Q$2,美元债一级!$2:$2,0)))</f>
        <v/>
      </c>
      <c r="R207" s="136" t="str">
        <f>IF(tbl_dmi_isin[[#This Row],[Index]]&gt;$A$2,"",IF(TEXT(INDEX(Corp_value!$A$1:$EC$2998,MATCH(tbl_dmi_isin[[#This Row],[ISIN]],Corp_value!$B:$B,0),MATCH(R$2,Corp_value!$1:$1,0)),"yyyy/mm/dd")="--","",TEXT(INDEX(Corp_value!$A$1:$EC$2998,MATCH(tbl_dmi_isin[[#This Row],[ISIN]],Corp_value!$B:$B,0),MATCH(R$2,Corp_value!$1:$1,0)),"yyyy/mm/dd")))</f>
        <v/>
      </c>
      <c r="S207" s="122" t="str">
        <f>IF(tbl_dmi_isin[[#This Row],[Index]]&gt;$A$2,"",INDEX(Corp_value!$A$1:$EC$2998,MATCH(tbl_dmi_isin[[#This Row],[ISIN]],Corp_value!$B:$B,0),MATCH(S$2,Corp_value!$1:$1,0)))</f>
        <v/>
      </c>
      <c r="T207" s="122" t="str">
        <f>IF(tbl_dmi_isin[[#This Row],[Index]]&gt;$A$2,"",INDEX(美元债一级!$A$2:$BO$32,tbl_dmi_isin[[#This Row],[Index]]+1,MATCH(T$2,美元债一级!$2:$2,0)))</f>
        <v/>
      </c>
      <c r="U207" s="122" t="str">
        <f>IF(tbl_dmi_isin[[#This Row],[Index]]&gt;$A$2,"",IF(INDEX(Corp_value!$A$1:$EC$2998,MATCH(tbl_dmi_isin[[#This Row],[ISIN]],Corp_value!$B:$B,0),MATCH(U$2,Corp_value!$1:$1,0))="--","",INDEX(Corp_value!$A$1:$EC$2998,MATCH(tbl_dmi_isin[[#This Row],[ISIN]],Corp_value!$B:$B,0),MATCH(U$2,Corp_value!$1:$1,0))))</f>
        <v/>
      </c>
      <c r="V207" s="134" t="str">
        <f>IF(tbl_dmi_isin[[#This Row],[Index]]&gt;$A$2,"",INDEX(美元债一级!$A$2:$BO$32,tbl_dmi_isin[[#This Row],[Index]]+1,MATCH(V$2,美元债一级!$2:$2,0)))</f>
        <v/>
      </c>
      <c r="W207" s="139" t="str">
        <f>IF(tbl_dmi_isin[[#This Row],[Index]]&gt;$A$2,"",INDEX(Corp_value!$A$1:$EC$2998,MATCH(tbl_dmi_isin[[#This Row],[ISIN]],Corp_value!$B:$B,0),MATCH(W$2,Corp_value!$1:$1,0)))</f>
        <v/>
      </c>
      <c r="X207" s="139" t="str">
        <f>IF(tbl_dmi_isin[[#This Row],[Index]]&gt;$A$2,"",INDEX(Corp_value!$A$1:$EC$2998,MATCH(tbl_dmi_isin[[#This Row],[ISIN]],Corp_value!$B:$B,0),MATCH(X$2,Corp_value!$1:$1,0)))</f>
        <v/>
      </c>
      <c r="Y207" s="142" t="str">
        <f>IF(tbl_dmi_isin[[#This Row],[Index]]&gt;$A$2,"",INDEX(Corp_value!$A$1:$EC$2998,MATCH(tbl_dmi_isin[[#This Row],[ISIN]],Corp_value!$B:$B,0),MATCH(Y$2,Corp_value!$1:$1,0)))</f>
        <v/>
      </c>
      <c r="Z207" s="142" t="str">
        <f>IF(tbl_dmi_isin[[#This Row],[Index]]&gt;$A$2,"",INDEX(Corp_value!$A$1:$EC$2998,MATCH(tbl_dmi_isin[[#This Row],[ISIN]],Corp_value!$B:$B,0),MATCH(Z$2,Corp_value!$1:$1,0)))</f>
        <v/>
      </c>
    </row>
    <row r="208" spans="1:26">
      <c r="A208" s="10">
        <v>205</v>
      </c>
      <c r="B208" s="78" t="str">
        <f>IF(tbl_dmi_isin[[#This Row],[Index]]&gt;$A$2,"",TEXT(INDEX(美元债一级!$A$2:$BO$32,tbl_dmi_isin[[#This Row],[Index]]+1,MATCH(B$2,美元债一级!$2:$2,0)),"yyyy/mm/dd"))</f>
        <v/>
      </c>
      <c r="C208" s="10" t="str">
        <f>IF(tbl_dmi_isin[[#This Row],[Index]]&gt;$A$2,"",INDEX(美元债一级!$A$2:$BO$32,tbl_dmi_isin[[#This Row],[Index]]+1,MATCH(C$2,美元债一级!$2:$2,0)))</f>
        <v/>
      </c>
      <c r="D208" s="10" t="str">
        <f>IF(tbl_dmi_isin[[#This Row],[Index]]&gt;$A$2,"",INDEX(美元债一级!$A$2:$BO$32,tbl_dmi_isin[[#This Row],[Index]]+1,MATCH(D$2,美元债一级!$2:$2,0)))</f>
        <v/>
      </c>
      <c r="E208" s="10" t="str">
        <f>TEXT(tbl_dmi_isin[[#This Row],[定价日]],"YYMMDD")&amp;tbl_dmi_isin[[#This Row],[ISIN]]</f>
        <v/>
      </c>
      <c r="F208" s="105"/>
      <c r="G208" s="19" t="str">
        <f>IF(tbl_dmi_isin[[#This Row],[Index]]&gt;$A$2,"",INDEX(Corp_value!$A$1:$EC$2998,MATCH(tbl_dmi_isin[[#This Row],[ISIN]],Corp_value!$B:$B,0),MATCH(G$2,Corp_value!$1:$1,0)))</f>
        <v/>
      </c>
      <c r="H208" s="20" t="str">
        <f>IF(tbl_dmi_isin[[#This Row],[Index]]&gt;$A$2,"",INDEX(Corp_value!$A$1:$EC$2998,MATCH(tbl_dmi_isin[[#This Row],[ISIN]],Corp_value!$B:$B,0),MATCH(H$2,Corp_value!$1:$1,0)))</f>
        <v/>
      </c>
      <c r="I208" s="20" t="str">
        <f>IF(tbl_dmi_isin[[#This Row],[Index]]&gt;$A$2,"",IF(INDEX(Corp_value!$A$1:$EC$2998,MATCH(tbl_dmi_isin[[#This Row],[ISIN]],Corp_value!$B:$B,0),MATCH(I$2,Corp_value!$1:$1,0))="--","",INDEX(Corp_value!$A$1:$EC$2998,MATCH(tbl_dmi_isin[[#This Row],[ISIN]],Corp_value!$B:$B,0),MATCH(I$2,Corp_value!$1:$1,0))))</f>
        <v/>
      </c>
      <c r="J208" s="19" t="str">
        <f>IF(tbl_dmi_isin[[#This Row],[Index]]&gt;$A$2,"",INDEX(Corp_value!$A$1:$EC$2998,MATCH(tbl_dmi_isin[[#This Row],[ISIN]],Corp_value!$B:$B,0),MATCH(J$2,Corp_value!$1:$1,0)))</f>
        <v/>
      </c>
      <c r="K208" s="19" t="str">
        <f>IF(tbl_dmi_isin[[#This Row],[Index]]&gt;$A$2,"",INDEX(Corp_value!$A$1:$EC$2998,MATCH(tbl_dmi_isin[[#This Row],[ISIN]],Corp_value!$B:$B,0),MATCH(K$2,Corp_value!$1:$1,0)))</f>
        <v/>
      </c>
      <c r="L208" s="19" t="str">
        <f>IF(tbl_dmi_isin[[#This Row],[Index]]&gt;$A$2,"",IF(INDEX(Corp_value!$A$1:$EC$2998,MATCH(tbl_dmi_isin[[#This Row],[ISIN]],Corp_value!$B:$B,0),MATCH(L$2,Corp_value!$1:$1,0))="--","",INDEX(Corp_value!$A$1:$EC$2998,MATCH(tbl_dmi_isin[[#This Row],[ISIN]],Corp_value!$B:$B,0),MATCH(L$2,Corp_value!$1:$1,0))))</f>
        <v/>
      </c>
      <c r="M208" s="122" t="str">
        <f>IF(tbl_dmi_isin[[#This Row],[Index]]&gt;$A$2,"",INDEX(Corp_value!$A$1:$EC$2998,MATCH(tbl_dmi_isin[[#This Row],[ISIN]],Corp_value!$B:$B,0),MATCH(M$2,Corp_value!$1:$1,0)))</f>
        <v/>
      </c>
      <c r="N208" s="122" t="str">
        <f>IF(tbl_dmi_isin[[#This Row],[Index]]&gt;$A$2,"",IF(INDEX(Corp_value!$A$1:$EC$2998,MATCH(tbl_dmi_isin[[#This Row],[ISIN]],Corp_value!$B:$B,0),MATCH(N$2,Corp_value!$1:$1,0))="--","",INDEX(Corp_value!$A$1:$EC$2998,MATCH(tbl_dmi_isin[[#This Row],[ISIN]],Corp_value!$B:$B,0),MATCH(N$2,Corp_value!$1:$1,0))))</f>
        <v/>
      </c>
      <c r="O208" s="122" t="str">
        <f>IF(tbl_dmi_isin[[#This Row],[Index]]&gt;$A$2,"",INDEX(Corp_value!$A$1:$EC$2998,MATCH(tbl_dmi_isin[[#This Row],[ISIN]],Corp_value!$B:$B,0),MATCH(O$2,Corp_value!$1:$1,0)))</f>
        <v/>
      </c>
      <c r="P208" s="136" t="str">
        <f>IF(tbl_dmi_isin[[#This Row],[Index]]&gt;$A$2,"",TEXT(INDEX(Corp_value!$A$1:$EC$2998,MATCH(tbl_dmi_isin[[#This Row],[ISIN]],Corp_value!$B:$B,0),MATCH(P$2,Corp_value!$1:$1,0)),"yyyy/mm/dd"))</f>
        <v/>
      </c>
      <c r="Q208" s="136" t="str">
        <f>IF(tbl_dmi_isin[[#This Row],[Index]]&gt;$A$2,"",INDEX(美元债一级!$A$2:$BO$32,tbl_dmi_isin[[#This Row],[Index]]+1,MATCH(Q$2,美元债一级!$2:$2,0)))</f>
        <v/>
      </c>
      <c r="R208" s="136" t="str">
        <f>IF(tbl_dmi_isin[[#This Row],[Index]]&gt;$A$2,"",IF(TEXT(INDEX(Corp_value!$A$1:$EC$2998,MATCH(tbl_dmi_isin[[#This Row],[ISIN]],Corp_value!$B:$B,0),MATCH(R$2,Corp_value!$1:$1,0)),"yyyy/mm/dd")="--","",TEXT(INDEX(Corp_value!$A$1:$EC$2998,MATCH(tbl_dmi_isin[[#This Row],[ISIN]],Corp_value!$B:$B,0),MATCH(R$2,Corp_value!$1:$1,0)),"yyyy/mm/dd")))</f>
        <v/>
      </c>
      <c r="S208" s="122" t="str">
        <f>IF(tbl_dmi_isin[[#This Row],[Index]]&gt;$A$2,"",INDEX(Corp_value!$A$1:$EC$2998,MATCH(tbl_dmi_isin[[#This Row],[ISIN]],Corp_value!$B:$B,0),MATCH(S$2,Corp_value!$1:$1,0)))</f>
        <v/>
      </c>
      <c r="T208" s="122" t="str">
        <f>IF(tbl_dmi_isin[[#This Row],[Index]]&gt;$A$2,"",INDEX(美元债一级!$A$2:$BO$32,tbl_dmi_isin[[#This Row],[Index]]+1,MATCH(T$2,美元债一级!$2:$2,0)))</f>
        <v/>
      </c>
      <c r="U208" s="122" t="str">
        <f>IF(tbl_dmi_isin[[#This Row],[Index]]&gt;$A$2,"",IF(INDEX(Corp_value!$A$1:$EC$2998,MATCH(tbl_dmi_isin[[#This Row],[ISIN]],Corp_value!$B:$B,0),MATCH(U$2,Corp_value!$1:$1,0))="--","",INDEX(Corp_value!$A$1:$EC$2998,MATCH(tbl_dmi_isin[[#This Row],[ISIN]],Corp_value!$B:$B,0),MATCH(U$2,Corp_value!$1:$1,0))))</f>
        <v/>
      </c>
      <c r="V208" s="134" t="str">
        <f>IF(tbl_dmi_isin[[#This Row],[Index]]&gt;$A$2,"",INDEX(美元债一级!$A$2:$BO$32,tbl_dmi_isin[[#This Row],[Index]]+1,MATCH(V$2,美元债一级!$2:$2,0)))</f>
        <v/>
      </c>
      <c r="W208" s="139" t="str">
        <f>IF(tbl_dmi_isin[[#This Row],[Index]]&gt;$A$2,"",INDEX(Corp_value!$A$1:$EC$2998,MATCH(tbl_dmi_isin[[#This Row],[ISIN]],Corp_value!$B:$B,0),MATCH(W$2,Corp_value!$1:$1,0)))</f>
        <v/>
      </c>
      <c r="X208" s="139" t="str">
        <f>IF(tbl_dmi_isin[[#This Row],[Index]]&gt;$A$2,"",INDEX(Corp_value!$A$1:$EC$2998,MATCH(tbl_dmi_isin[[#This Row],[ISIN]],Corp_value!$B:$B,0),MATCH(X$2,Corp_value!$1:$1,0)))</f>
        <v/>
      </c>
      <c r="Y208" s="142" t="str">
        <f>IF(tbl_dmi_isin[[#This Row],[Index]]&gt;$A$2,"",INDEX(Corp_value!$A$1:$EC$2998,MATCH(tbl_dmi_isin[[#This Row],[ISIN]],Corp_value!$B:$B,0),MATCH(Y$2,Corp_value!$1:$1,0)))</f>
        <v/>
      </c>
      <c r="Z208" s="142" t="str">
        <f>IF(tbl_dmi_isin[[#This Row],[Index]]&gt;$A$2,"",INDEX(Corp_value!$A$1:$EC$2998,MATCH(tbl_dmi_isin[[#This Row],[ISIN]],Corp_value!$B:$B,0),MATCH(Z$2,Corp_value!$1:$1,0)))</f>
        <v/>
      </c>
    </row>
    <row r="209" spans="1:26">
      <c r="A209" s="10">
        <v>206</v>
      </c>
      <c r="B209" s="78" t="str">
        <f>IF(tbl_dmi_isin[[#This Row],[Index]]&gt;$A$2,"",TEXT(INDEX(美元债一级!$A$2:$BO$32,tbl_dmi_isin[[#This Row],[Index]]+1,MATCH(B$2,美元债一级!$2:$2,0)),"yyyy/mm/dd"))</f>
        <v/>
      </c>
      <c r="C209" s="10" t="str">
        <f>IF(tbl_dmi_isin[[#This Row],[Index]]&gt;$A$2,"",INDEX(美元债一级!$A$2:$BO$32,tbl_dmi_isin[[#This Row],[Index]]+1,MATCH(C$2,美元债一级!$2:$2,0)))</f>
        <v/>
      </c>
      <c r="D209" s="10" t="str">
        <f>IF(tbl_dmi_isin[[#This Row],[Index]]&gt;$A$2,"",INDEX(美元债一级!$A$2:$BO$32,tbl_dmi_isin[[#This Row],[Index]]+1,MATCH(D$2,美元债一级!$2:$2,0)))</f>
        <v/>
      </c>
      <c r="E209" s="10" t="str">
        <f>TEXT(tbl_dmi_isin[[#This Row],[定价日]],"YYMMDD")&amp;tbl_dmi_isin[[#This Row],[ISIN]]</f>
        <v/>
      </c>
      <c r="F209" s="138"/>
      <c r="G209" s="19" t="str">
        <f>IF(tbl_dmi_isin[[#This Row],[Index]]&gt;$A$2,"",INDEX(Corp_value!$A$1:$EC$2998,MATCH(tbl_dmi_isin[[#This Row],[ISIN]],Corp_value!$B:$B,0),MATCH(G$2,Corp_value!$1:$1,0)))</f>
        <v/>
      </c>
      <c r="H209" s="20" t="str">
        <f>IF(tbl_dmi_isin[[#This Row],[Index]]&gt;$A$2,"",INDEX(Corp_value!$A$1:$EC$2998,MATCH(tbl_dmi_isin[[#This Row],[ISIN]],Corp_value!$B:$B,0),MATCH(H$2,Corp_value!$1:$1,0)))</f>
        <v/>
      </c>
      <c r="I209" s="20" t="str">
        <f>IF(tbl_dmi_isin[[#This Row],[Index]]&gt;$A$2,"",IF(INDEX(Corp_value!$A$1:$EC$2998,MATCH(tbl_dmi_isin[[#This Row],[ISIN]],Corp_value!$B:$B,0),MATCH(I$2,Corp_value!$1:$1,0))="--","",INDEX(Corp_value!$A$1:$EC$2998,MATCH(tbl_dmi_isin[[#This Row],[ISIN]],Corp_value!$B:$B,0),MATCH(I$2,Corp_value!$1:$1,0))))</f>
        <v/>
      </c>
      <c r="J209" s="19" t="str">
        <f>IF(tbl_dmi_isin[[#This Row],[Index]]&gt;$A$2,"",INDEX(Corp_value!$A$1:$EC$2998,MATCH(tbl_dmi_isin[[#This Row],[ISIN]],Corp_value!$B:$B,0),MATCH(J$2,Corp_value!$1:$1,0)))</f>
        <v/>
      </c>
      <c r="K209" s="19" t="str">
        <f>IF(tbl_dmi_isin[[#This Row],[Index]]&gt;$A$2,"",INDEX(Corp_value!$A$1:$EC$2998,MATCH(tbl_dmi_isin[[#This Row],[ISIN]],Corp_value!$B:$B,0),MATCH(K$2,Corp_value!$1:$1,0)))</f>
        <v/>
      </c>
      <c r="L209" s="19" t="str">
        <f>IF(tbl_dmi_isin[[#This Row],[Index]]&gt;$A$2,"",IF(INDEX(Corp_value!$A$1:$EC$2998,MATCH(tbl_dmi_isin[[#This Row],[ISIN]],Corp_value!$B:$B,0),MATCH(L$2,Corp_value!$1:$1,0))="--","",INDEX(Corp_value!$A$1:$EC$2998,MATCH(tbl_dmi_isin[[#This Row],[ISIN]],Corp_value!$B:$B,0),MATCH(L$2,Corp_value!$1:$1,0))))</f>
        <v/>
      </c>
      <c r="M209" s="122" t="str">
        <f>IF(tbl_dmi_isin[[#This Row],[Index]]&gt;$A$2,"",INDEX(Corp_value!$A$1:$EC$2998,MATCH(tbl_dmi_isin[[#This Row],[ISIN]],Corp_value!$B:$B,0),MATCH(M$2,Corp_value!$1:$1,0)))</f>
        <v/>
      </c>
      <c r="N209" s="122" t="str">
        <f>IF(tbl_dmi_isin[[#This Row],[Index]]&gt;$A$2,"",IF(INDEX(Corp_value!$A$1:$EC$2998,MATCH(tbl_dmi_isin[[#This Row],[ISIN]],Corp_value!$B:$B,0),MATCH(N$2,Corp_value!$1:$1,0))="--","",INDEX(Corp_value!$A$1:$EC$2998,MATCH(tbl_dmi_isin[[#This Row],[ISIN]],Corp_value!$B:$B,0),MATCH(N$2,Corp_value!$1:$1,0))))</f>
        <v/>
      </c>
      <c r="O209" s="122" t="str">
        <f>IF(tbl_dmi_isin[[#This Row],[Index]]&gt;$A$2,"",INDEX(Corp_value!$A$1:$EC$2998,MATCH(tbl_dmi_isin[[#This Row],[ISIN]],Corp_value!$B:$B,0),MATCH(O$2,Corp_value!$1:$1,0)))</f>
        <v/>
      </c>
      <c r="P209" s="136" t="str">
        <f>IF(tbl_dmi_isin[[#This Row],[Index]]&gt;$A$2,"",TEXT(INDEX(Corp_value!$A$1:$EC$2998,MATCH(tbl_dmi_isin[[#This Row],[ISIN]],Corp_value!$B:$B,0),MATCH(P$2,Corp_value!$1:$1,0)),"yyyy/mm/dd"))</f>
        <v/>
      </c>
      <c r="Q209" s="136" t="str">
        <f>IF(tbl_dmi_isin[[#This Row],[Index]]&gt;$A$2,"",INDEX(美元债一级!$A$2:$BO$32,tbl_dmi_isin[[#This Row],[Index]]+1,MATCH(Q$2,美元债一级!$2:$2,0)))</f>
        <v/>
      </c>
      <c r="R209" s="136" t="str">
        <f>IF(tbl_dmi_isin[[#This Row],[Index]]&gt;$A$2,"",IF(TEXT(INDEX(Corp_value!$A$1:$EC$2998,MATCH(tbl_dmi_isin[[#This Row],[ISIN]],Corp_value!$B:$B,0),MATCH(R$2,Corp_value!$1:$1,0)),"yyyy/mm/dd")="--","",TEXT(INDEX(Corp_value!$A$1:$EC$2998,MATCH(tbl_dmi_isin[[#This Row],[ISIN]],Corp_value!$B:$B,0),MATCH(R$2,Corp_value!$1:$1,0)),"yyyy/mm/dd")))</f>
        <v/>
      </c>
      <c r="S209" s="122" t="str">
        <f>IF(tbl_dmi_isin[[#This Row],[Index]]&gt;$A$2,"",INDEX(Corp_value!$A$1:$EC$2998,MATCH(tbl_dmi_isin[[#This Row],[ISIN]],Corp_value!$B:$B,0),MATCH(S$2,Corp_value!$1:$1,0)))</f>
        <v/>
      </c>
      <c r="T209" s="122" t="str">
        <f>IF(tbl_dmi_isin[[#This Row],[Index]]&gt;$A$2,"",INDEX(美元债一级!$A$2:$BO$32,tbl_dmi_isin[[#This Row],[Index]]+1,MATCH(T$2,美元债一级!$2:$2,0)))</f>
        <v/>
      </c>
      <c r="U209" s="122" t="str">
        <f>IF(tbl_dmi_isin[[#This Row],[Index]]&gt;$A$2,"",IF(INDEX(Corp_value!$A$1:$EC$2998,MATCH(tbl_dmi_isin[[#This Row],[ISIN]],Corp_value!$B:$B,0),MATCH(U$2,Corp_value!$1:$1,0))="--","",INDEX(Corp_value!$A$1:$EC$2998,MATCH(tbl_dmi_isin[[#This Row],[ISIN]],Corp_value!$B:$B,0),MATCH(U$2,Corp_value!$1:$1,0))))</f>
        <v/>
      </c>
      <c r="V209" s="134" t="str">
        <f>IF(tbl_dmi_isin[[#This Row],[Index]]&gt;$A$2,"",INDEX(美元债一级!$A$2:$BO$32,tbl_dmi_isin[[#This Row],[Index]]+1,MATCH(V$2,美元债一级!$2:$2,0)))</f>
        <v/>
      </c>
      <c r="W209" s="139" t="str">
        <f>IF(tbl_dmi_isin[[#This Row],[Index]]&gt;$A$2,"",INDEX(Corp_value!$A$1:$EC$2998,MATCH(tbl_dmi_isin[[#This Row],[ISIN]],Corp_value!$B:$B,0),MATCH(W$2,Corp_value!$1:$1,0)))</f>
        <v/>
      </c>
      <c r="X209" s="139" t="str">
        <f>IF(tbl_dmi_isin[[#This Row],[Index]]&gt;$A$2,"",INDEX(Corp_value!$A$1:$EC$2998,MATCH(tbl_dmi_isin[[#This Row],[ISIN]],Corp_value!$B:$B,0),MATCH(X$2,Corp_value!$1:$1,0)))</f>
        <v/>
      </c>
      <c r="Y209" s="142" t="str">
        <f>IF(tbl_dmi_isin[[#This Row],[Index]]&gt;$A$2,"",INDEX(Corp_value!$A$1:$EC$2998,MATCH(tbl_dmi_isin[[#This Row],[ISIN]],Corp_value!$B:$B,0),MATCH(Y$2,Corp_value!$1:$1,0)))</f>
        <v/>
      </c>
      <c r="Z209" s="142" t="str">
        <f>IF(tbl_dmi_isin[[#This Row],[Index]]&gt;$A$2,"",INDEX(Corp_value!$A$1:$EC$2998,MATCH(tbl_dmi_isin[[#This Row],[ISIN]],Corp_value!$B:$B,0),MATCH(Z$2,Corp_value!$1:$1,0)))</f>
        <v/>
      </c>
    </row>
    <row r="210" spans="1:26">
      <c r="A210" s="10">
        <v>207</v>
      </c>
      <c r="B210" s="78" t="str">
        <f>IF(tbl_dmi_isin[[#This Row],[Index]]&gt;$A$2,"",TEXT(INDEX(美元债一级!$A$2:$BO$32,tbl_dmi_isin[[#This Row],[Index]]+1,MATCH(B$2,美元债一级!$2:$2,0)),"yyyy/mm/dd"))</f>
        <v/>
      </c>
      <c r="C210" s="10" t="str">
        <f>IF(tbl_dmi_isin[[#This Row],[Index]]&gt;$A$2,"",INDEX(美元债一级!$A$2:$BO$32,tbl_dmi_isin[[#This Row],[Index]]+1,MATCH(C$2,美元债一级!$2:$2,0)))</f>
        <v/>
      </c>
      <c r="D210" s="10" t="str">
        <f>IF(tbl_dmi_isin[[#This Row],[Index]]&gt;$A$2,"",INDEX(美元债一级!$A$2:$BO$32,tbl_dmi_isin[[#This Row],[Index]]+1,MATCH(D$2,美元债一级!$2:$2,0)))</f>
        <v/>
      </c>
      <c r="E210" s="10" t="str">
        <f>TEXT(tbl_dmi_isin[[#This Row],[定价日]],"YYMMDD")&amp;tbl_dmi_isin[[#This Row],[ISIN]]</f>
        <v/>
      </c>
      <c r="F210" s="106"/>
      <c r="G210" s="19" t="str">
        <f>IF(tbl_dmi_isin[[#This Row],[Index]]&gt;$A$2,"",INDEX(Corp_value!$A$1:$EC$2998,MATCH(tbl_dmi_isin[[#This Row],[ISIN]],Corp_value!$B:$B,0),MATCH(G$2,Corp_value!$1:$1,0)))</f>
        <v/>
      </c>
      <c r="H210" s="20" t="str">
        <f>IF(tbl_dmi_isin[[#This Row],[Index]]&gt;$A$2,"",INDEX(Corp_value!$A$1:$EC$2998,MATCH(tbl_dmi_isin[[#This Row],[ISIN]],Corp_value!$B:$B,0),MATCH(H$2,Corp_value!$1:$1,0)))</f>
        <v/>
      </c>
      <c r="I210" s="20" t="str">
        <f>IF(tbl_dmi_isin[[#This Row],[Index]]&gt;$A$2,"",IF(INDEX(Corp_value!$A$1:$EC$2998,MATCH(tbl_dmi_isin[[#This Row],[ISIN]],Corp_value!$B:$B,0),MATCH(I$2,Corp_value!$1:$1,0))="--","",INDEX(Corp_value!$A$1:$EC$2998,MATCH(tbl_dmi_isin[[#This Row],[ISIN]],Corp_value!$B:$B,0),MATCH(I$2,Corp_value!$1:$1,0))))</f>
        <v/>
      </c>
      <c r="J210" s="19" t="str">
        <f>IF(tbl_dmi_isin[[#This Row],[Index]]&gt;$A$2,"",INDEX(Corp_value!$A$1:$EC$2998,MATCH(tbl_dmi_isin[[#This Row],[ISIN]],Corp_value!$B:$B,0),MATCH(J$2,Corp_value!$1:$1,0)))</f>
        <v/>
      </c>
      <c r="K210" s="19" t="str">
        <f>IF(tbl_dmi_isin[[#This Row],[Index]]&gt;$A$2,"",INDEX(Corp_value!$A$1:$EC$2998,MATCH(tbl_dmi_isin[[#This Row],[ISIN]],Corp_value!$B:$B,0),MATCH(K$2,Corp_value!$1:$1,0)))</f>
        <v/>
      </c>
      <c r="L210" s="19" t="str">
        <f>IF(tbl_dmi_isin[[#This Row],[Index]]&gt;$A$2,"",IF(INDEX(Corp_value!$A$1:$EC$2998,MATCH(tbl_dmi_isin[[#This Row],[ISIN]],Corp_value!$B:$B,0),MATCH(L$2,Corp_value!$1:$1,0))="--","",INDEX(Corp_value!$A$1:$EC$2998,MATCH(tbl_dmi_isin[[#This Row],[ISIN]],Corp_value!$B:$B,0),MATCH(L$2,Corp_value!$1:$1,0))))</f>
        <v/>
      </c>
      <c r="M210" s="122" t="str">
        <f>IF(tbl_dmi_isin[[#This Row],[Index]]&gt;$A$2,"",INDEX(Corp_value!$A$1:$EC$2998,MATCH(tbl_dmi_isin[[#This Row],[ISIN]],Corp_value!$B:$B,0),MATCH(M$2,Corp_value!$1:$1,0)))</f>
        <v/>
      </c>
      <c r="N210" s="122" t="str">
        <f>IF(tbl_dmi_isin[[#This Row],[Index]]&gt;$A$2,"",IF(INDEX(Corp_value!$A$1:$EC$2998,MATCH(tbl_dmi_isin[[#This Row],[ISIN]],Corp_value!$B:$B,0),MATCH(N$2,Corp_value!$1:$1,0))="--","",INDEX(Corp_value!$A$1:$EC$2998,MATCH(tbl_dmi_isin[[#This Row],[ISIN]],Corp_value!$B:$B,0),MATCH(N$2,Corp_value!$1:$1,0))))</f>
        <v/>
      </c>
      <c r="O210" s="122" t="str">
        <f>IF(tbl_dmi_isin[[#This Row],[Index]]&gt;$A$2,"",INDEX(Corp_value!$A$1:$EC$2998,MATCH(tbl_dmi_isin[[#This Row],[ISIN]],Corp_value!$B:$B,0),MATCH(O$2,Corp_value!$1:$1,0)))</f>
        <v/>
      </c>
      <c r="P210" s="136" t="str">
        <f>IF(tbl_dmi_isin[[#This Row],[Index]]&gt;$A$2,"",TEXT(INDEX(Corp_value!$A$1:$EC$2998,MATCH(tbl_dmi_isin[[#This Row],[ISIN]],Corp_value!$B:$B,0),MATCH(P$2,Corp_value!$1:$1,0)),"yyyy/mm/dd"))</f>
        <v/>
      </c>
      <c r="Q210" s="136" t="str">
        <f>IF(tbl_dmi_isin[[#This Row],[Index]]&gt;$A$2,"",INDEX(美元债一级!$A$2:$BO$32,tbl_dmi_isin[[#This Row],[Index]]+1,MATCH(Q$2,美元债一级!$2:$2,0)))</f>
        <v/>
      </c>
      <c r="R210" s="136" t="str">
        <f>IF(tbl_dmi_isin[[#This Row],[Index]]&gt;$A$2,"",IF(TEXT(INDEX(Corp_value!$A$1:$EC$2998,MATCH(tbl_dmi_isin[[#This Row],[ISIN]],Corp_value!$B:$B,0),MATCH(R$2,Corp_value!$1:$1,0)),"yyyy/mm/dd")="--","",TEXT(INDEX(Corp_value!$A$1:$EC$2998,MATCH(tbl_dmi_isin[[#This Row],[ISIN]],Corp_value!$B:$B,0),MATCH(R$2,Corp_value!$1:$1,0)),"yyyy/mm/dd")))</f>
        <v/>
      </c>
      <c r="S210" s="122" t="str">
        <f>IF(tbl_dmi_isin[[#This Row],[Index]]&gt;$A$2,"",INDEX(Corp_value!$A$1:$EC$2998,MATCH(tbl_dmi_isin[[#This Row],[ISIN]],Corp_value!$B:$B,0),MATCH(S$2,Corp_value!$1:$1,0)))</f>
        <v/>
      </c>
      <c r="T210" s="122" t="str">
        <f>IF(tbl_dmi_isin[[#This Row],[Index]]&gt;$A$2,"",INDEX(美元债一级!$A$2:$BO$32,tbl_dmi_isin[[#This Row],[Index]]+1,MATCH(T$2,美元债一级!$2:$2,0)))</f>
        <v/>
      </c>
      <c r="U210" s="122" t="str">
        <f>IF(tbl_dmi_isin[[#This Row],[Index]]&gt;$A$2,"",IF(INDEX(Corp_value!$A$1:$EC$2998,MATCH(tbl_dmi_isin[[#This Row],[ISIN]],Corp_value!$B:$B,0),MATCH(U$2,Corp_value!$1:$1,0))="--","",INDEX(Corp_value!$A$1:$EC$2998,MATCH(tbl_dmi_isin[[#This Row],[ISIN]],Corp_value!$B:$B,0),MATCH(U$2,Corp_value!$1:$1,0))))</f>
        <v/>
      </c>
      <c r="V210" s="134" t="str">
        <f>IF(tbl_dmi_isin[[#This Row],[Index]]&gt;$A$2,"",INDEX(美元债一级!$A$2:$BO$32,tbl_dmi_isin[[#This Row],[Index]]+1,MATCH(V$2,美元债一级!$2:$2,0)))</f>
        <v/>
      </c>
      <c r="W210" s="139" t="str">
        <f>IF(tbl_dmi_isin[[#This Row],[Index]]&gt;$A$2,"",INDEX(Corp_value!$A$1:$EC$2998,MATCH(tbl_dmi_isin[[#This Row],[ISIN]],Corp_value!$B:$B,0),MATCH(W$2,Corp_value!$1:$1,0)))</f>
        <v/>
      </c>
      <c r="X210" s="139" t="str">
        <f>IF(tbl_dmi_isin[[#This Row],[Index]]&gt;$A$2,"",INDEX(Corp_value!$A$1:$EC$2998,MATCH(tbl_dmi_isin[[#This Row],[ISIN]],Corp_value!$B:$B,0),MATCH(X$2,Corp_value!$1:$1,0)))</f>
        <v/>
      </c>
      <c r="Y210" s="142" t="str">
        <f>IF(tbl_dmi_isin[[#This Row],[Index]]&gt;$A$2,"",INDEX(Corp_value!$A$1:$EC$2998,MATCH(tbl_dmi_isin[[#This Row],[ISIN]],Corp_value!$B:$B,0),MATCH(Y$2,Corp_value!$1:$1,0)))</f>
        <v/>
      </c>
      <c r="Z210" s="142" t="str">
        <f>IF(tbl_dmi_isin[[#This Row],[Index]]&gt;$A$2,"",INDEX(Corp_value!$A$1:$EC$2998,MATCH(tbl_dmi_isin[[#This Row],[ISIN]],Corp_value!$B:$B,0),MATCH(Z$2,Corp_value!$1:$1,0)))</f>
        <v/>
      </c>
    </row>
    <row r="211" spans="1:26">
      <c r="A211" s="10">
        <v>208</v>
      </c>
      <c r="B211" s="78" t="str">
        <f>IF(tbl_dmi_isin[[#This Row],[Index]]&gt;$A$2,"",TEXT(INDEX(美元债一级!$A$2:$BO$32,tbl_dmi_isin[[#This Row],[Index]]+1,MATCH(B$2,美元债一级!$2:$2,0)),"yyyy/mm/dd"))</f>
        <v/>
      </c>
      <c r="C211" s="10" t="str">
        <f>IF(tbl_dmi_isin[[#This Row],[Index]]&gt;$A$2,"",INDEX(美元债一级!$A$2:$BO$32,tbl_dmi_isin[[#This Row],[Index]]+1,MATCH(C$2,美元债一级!$2:$2,0)))</f>
        <v/>
      </c>
      <c r="D211" s="10" t="str">
        <f>IF(tbl_dmi_isin[[#This Row],[Index]]&gt;$A$2,"",INDEX(美元债一级!$A$2:$BO$32,tbl_dmi_isin[[#This Row],[Index]]+1,MATCH(D$2,美元债一级!$2:$2,0)))</f>
        <v/>
      </c>
      <c r="E211" s="10" t="str">
        <f>TEXT(tbl_dmi_isin[[#This Row],[定价日]],"YYMMDD")&amp;tbl_dmi_isin[[#This Row],[ISIN]]</f>
        <v/>
      </c>
      <c r="F211" s="105"/>
      <c r="G211" s="19" t="str">
        <f>IF(tbl_dmi_isin[[#This Row],[Index]]&gt;$A$2,"",INDEX(Corp_value!$A$1:$EC$2998,MATCH(tbl_dmi_isin[[#This Row],[ISIN]],Corp_value!$B:$B,0),MATCH(G$2,Corp_value!$1:$1,0)))</f>
        <v/>
      </c>
      <c r="H211" s="20" t="str">
        <f>IF(tbl_dmi_isin[[#This Row],[Index]]&gt;$A$2,"",INDEX(Corp_value!$A$1:$EC$2998,MATCH(tbl_dmi_isin[[#This Row],[ISIN]],Corp_value!$B:$B,0),MATCH(H$2,Corp_value!$1:$1,0)))</f>
        <v/>
      </c>
      <c r="I211" s="20" t="str">
        <f>IF(tbl_dmi_isin[[#This Row],[Index]]&gt;$A$2,"",IF(INDEX(Corp_value!$A$1:$EC$2998,MATCH(tbl_dmi_isin[[#This Row],[ISIN]],Corp_value!$B:$B,0),MATCH(I$2,Corp_value!$1:$1,0))="--","",INDEX(Corp_value!$A$1:$EC$2998,MATCH(tbl_dmi_isin[[#This Row],[ISIN]],Corp_value!$B:$B,0),MATCH(I$2,Corp_value!$1:$1,0))))</f>
        <v/>
      </c>
      <c r="J211" s="19" t="str">
        <f>IF(tbl_dmi_isin[[#This Row],[Index]]&gt;$A$2,"",INDEX(Corp_value!$A$1:$EC$2998,MATCH(tbl_dmi_isin[[#This Row],[ISIN]],Corp_value!$B:$B,0),MATCH(J$2,Corp_value!$1:$1,0)))</f>
        <v/>
      </c>
      <c r="K211" s="19" t="str">
        <f>IF(tbl_dmi_isin[[#This Row],[Index]]&gt;$A$2,"",INDEX(Corp_value!$A$1:$EC$2998,MATCH(tbl_dmi_isin[[#This Row],[ISIN]],Corp_value!$B:$B,0),MATCH(K$2,Corp_value!$1:$1,0)))</f>
        <v/>
      </c>
      <c r="L211" s="19" t="str">
        <f>IF(tbl_dmi_isin[[#This Row],[Index]]&gt;$A$2,"",IF(INDEX(Corp_value!$A$1:$EC$2998,MATCH(tbl_dmi_isin[[#This Row],[ISIN]],Corp_value!$B:$B,0),MATCH(L$2,Corp_value!$1:$1,0))="--","",INDEX(Corp_value!$A$1:$EC$2998,MATCH(tbl_dmi_isin[[#This Row],[ISIN]],Corp_value!$B:$B,0),MATCH(L$2,Corp_value!$1:$1,0))))</f>
        <v/>
      </c>
      <c r="M211" s="122" t="str">
        <f>IF(tbl_dmi_isin[[#This Row],[Index]]&gt;$A$2,"",INDEX(Corp_value!$A$1:$EC$2998,MATCH(tbl_dmi_isin[[#This Row],[ISIN]],Corp_value!$B:$B,0),MATCH(M$2,Corp_value!$1:$1,0)))</f>
        <v/>
      </c>
      <c r="N211" s="122" t="str">
        <f>IF(tbl_dmi_isin[[#This Row],[Index]]&gt;$A$2,"",IF(INDEX(Corp_value!$A$1:$EC$2998,MATCH(tbl_dmi_isin[[#This Row],[ISIN]],Corp_value!$B:$B,0),MATCH(N$2,Corp_value!$1:$1,0))="--","",INDEX(Corp_value!$A$1:$EC$2998,MATCH(tbl_dmi_isin[[#This Row],[ISIN]],Corp_value!$B:$B,0),MATCH(N$2,Corp_value!$1:$1,0))))</f>
        <v/>
      </c>
      <c r="O211" s="122" t="str">
        <f>IF(tbl_dmi_isin[[#This Row],[Index]]&gt;$A$2,"",INDEX(Corp_value!$A$1:$EC$2998,MATCH(tbl_dmi_isin[[#This Row],[ISIN]],Corp_value!$B:$B,0),MATCH(O$2,Corp_value!$1:$1,0)))</f>
        <v/>
      </c>
      <c r="P211" s="136" t="str">
        <f>IF(tbl_dmi_isin[[#This Row],[Index]]&gt;$A$2,"",TEXT(INDEX(Corp_value!$A$1:$EC$2998,MATCH(tbl_dmi_isin[[#This Row],[ISIN]],Corp_value!$B:$B,0),MATCH(P$2,Corp_value!$1:$1,0)),"yyyy/mm/dd"))</f>
        <v/>
      </c>
      <c r="Q211" s="136" t="str">
        <f>IF(tbl_dmi_isin[[#This Row],[Index]]&gt;$A$2,"",INDEX(美元债一级!$A$2:$BO$32,tbl_dmi_isin[[#This Row],[Index]]+1,MATCH(Q$2,美元债一级!$2:$2,0)))</f>
        <v/>
      </c>
      <c r="R211" s="136" t="str">
        <f>IF(tbl_dmi_isin[[#This Row],[Index]]&gt;$A$2,"",IF(TEXT(INDEX(Corp_value!$A$1:$EC$2998,MATCH(tbl_dmi_isin[[#This Row],[ISIN]],Corp_value!$B:$B,0),MATCH(R$2,Corp_value!$1:$1,0)),"yyyy/mm/dd")="--","",TEXT(INDEX(Corp_value!$A$1:$EC$2998,MATCH(tbl_dmi_isin[[#This Row],[ISIN]],Corp_value!$B:$B,0),MATCH(R$2,Corp_value!$1:$1,0)),"yyyy/mm/dd")))</f>
        <v/>
      </c>
      <c r="S211" s="122" t="str">
        <f>IF(tbl_dmi_isin[[#This Row],[Index]]&gt;$A$2,"",INDEX(Corp_value!$A$1:$EC$2998,MATCH(tbl_dmi_isin[[#This Row],[ISIN]],Corp_value!$B:$B,0),MATCH(S$2,Corp_value!$1:$1,0)))</f>
        <v/>
      </c>
      <c r="T211" s="122" t="str">
        <f>IF(tbl_dmi_isin[[#This Row],[Index]]&gt;$A$2,"",INDEX(美元债一级!$A$2:$BO$32,tbl_dmi_isin[[#This Row],[Index]]+1,MATCH(T$2,美元债一级!$2:$2,0)))</f>
        <v/>
      </c>
      <c r="U211" s="122" t="str">
        <f>IF(tbl_dmi_isin[[#This Row],[Index]]&gt;$A$2,"",IF(INDEX(Corp_value!$A$1:$EC$2998,MATCH(tbl_dmi_isin[[#This Row],[ISIN]],Corp_value!$B:$B,0),MATCH(U$2,Corp_value!$1:$1,0))="--","",INDEX(Corp_value!$A$1:$EC$2998,MATCH(tbl_dmi_isin[[#This Row],[ISIN]],Corp_value!$B:$B,0),MATCH(U$2,Corp_value!$1:$1,0))))</f>
        <v/>
      </c>
      <c r="V211" s="132" t="str">
        <f>IF(tbl_dmi_isin[[#This Row],[Index]]&gt;$A$2,"",INDEX(美元债一级!$A$2:$BO$32,tbl_dmi_isin[[#This Row],[Index]]+1,MATCH(V$2,美元债一级!$2:$2,0)))</f>
        <v/>
      </c>
      <c r="W211" s="140" t="str">
        <f>IF(tbl_dmi_isin[[#This Row],[Index]]&gt;$A$2,"",INDEX(Corp_value!$A$1:$EC$2998,MATCH(tbl_dmi_isin[[#This Row],[ISIN]],Corp_value!$B:$B,0),MATCH(W$2,Corp_value!$1:$1,0)))</f>
        <v/>
      </c>
      <c r="X211" s="140" t="str">
        <f>IF(tbl_dmi_isin[[#This Row],[Index]]&gt;$A$2,"",INDEX(Corp_value!$A$1:$EC$2998,MATCH(tbl_dmi_isin[[#This Row],[ISIN]],Corp_value!$B:$B,0),MATCH(X$2,Corp_value!$1:$1,0)))</f>
        <v/>
      </c>
      <c r="Y211" s="142" t="str">
        <f>IF(tbl_dmi_isin[[#This Row],[Index]]&gt;$A$2,"",INDEX(Corp_value!$A$1:$EC$2998,MATCH(tbl_dmi_isin[[#This Row],[ISIN]],Corp_value!$B:$B,0),MATCH(Y$2,Corp_value!$1:$1,0)))</f>
        <v/>
      </c>
      <c r="Z211" s="142" t="str">
        <f>IF(tbl_dmi_isin[[#This Row],[Index]]&gt;$A$2,"",INDEX(Corp_value!$A$1:$EC$2998,MATCH(tbl_dmi_isin[[#This Row],[ISIN]],Corp_value!$B:$B,0),MATCH(Z$2,Corp_value!$1:$1,0)))</f>
        <v/>
      </c>
    </row>
    <row r="212" spans="1:26">
      <c r="A212" s="10">
        <v>209</v>
      </c>
      <c r="B212" s="78" t="str">
        <f>IF(tbl_dmi_isin[[#This Row],[Index]]&gt;$A$2,"",TEXT(INDEX(美元债一级!$A$2:$BO$32,tbl_dmi_isin[[#This Row],[Index]]+1,MATCH(B$2,美元债一级!$2:$2,0)),"yyyy/mm/dd"))</f>
        <v/>
      </c>
      <c r="C212" s="10" t="str">
        <f>IF(tbl_dmi_isin[[#This Row],[Index]]&gt;$A$2,"",INDEX(美元债一级!$A$2:$BO$32,tbl_dmi_isin[[#This Row],[Index]]+1,MATCH(C$2,美元债一级!$2:$2,0)))</f>
        <v/>
      </c>
      <c r="D212" s="10" t="str">
        <f>IF(tbl_dmi_isin[[#This Row],[Index]]&gt;$A$2,"",INDEX(美元债一级!$A$2:$BO$32,tbl_dmi_isin[[#This Row],[Index]]+1,MATCH(D$2,美元债一级!$2:$2,0)))</f>
        <v/>
      </c>
      <c r="E212" s="10" t="str">
        <f>TEXT(tbl_dmi_isin[[#This Row],[定价日]],"YYMMDD")&amp;tbl_dmi_isin[[#This Row],[ISIN]]</f>
        <v/>
      </c>
      <c r="F212" s="104"/>
      <c r="G212" s="19" t="str">
        <f>IF(tbl_dmi_isin[[#This Row],[Index]]&gt;$A$2,"",INDEX(Corp_value!$A$1:$EC$2998,MATCH(tbl_dmi_isin[[#This Row],[ISIN]],Corp_value!$B:$B,0),MATCH(G$2,Corp_value!$1:$1,0)))</f>
        <v/>
      </c>
      <c r="H212" s="20" t="str">
        <f>IF(tbl_dmi_isin[[#This Row],[Index]]&gt;$A$2,"",INDEX(Corp_value!$A$1:$EC$2998,MATCH(tbl_dmi_isin[[#This Row],[ISIN]],Corp_value!$B:$B,0),MATCH(H$2,Corp_value!$1:$1,0)))</f>
        <v/>
      </c>
      <c r="I212" s="20" t="str">
        <f>IF(tbl_dmi_isin[[#This Row],[Index]]&gt;$A$2,"",IF(INDEX(Corp_value!$A$1:$EC$2998,MATCH(tbl_dmi_isin[[#This Row],[ISIN]],Corp_value!$B:$B,0),MATCH(I$2,Corp_value!$1:$1,0))="--","",INDEX(Corp_value!$A$1:$EC$2998,MATCH(tbl_dmi_isin[[#This Row],[ISIN]],Corp_value!$B:$B,0),MATCH(I$2,Corp_value!$1:$1,0))))</f>
        <v/>
      </c>
      <c r="J212" s="19" t="str">
        <f>IF(tbl_dmi_isin[[#This Row],[Index]]&gt;$A$2,"",INDEX(Corp_value!$A$1:$EC$2998,MATCH(tbl_dmi_isin[[#This Row],[ISIN]],Corp_value!$B:$B,0),MATCH(J$2,Corp_value!$1:$1,0)))</f>
        <v/>
      </c>
      <c r="K212" s="19" t="str">
        <f>IF(tbl_dmi_isin[[#This Row],[Index]]&gt;$A$2,"",INDEX(Corp_value!$A$1:$EC$2998,MATCH(tbl_dmi_isin[[#This Row],[ISIN]],Corp_value!$B:$B,0),MATCH(K$2,Corp_value!$1:$1,0)))</f>
        <v/>
      </c>
      <c r="L212" s="19" t="str">
        <f>IF(tbl_dmi_isin[[#This Row],[Index]]&gt;$A$2,"",IF(INDEX(Corp_value!$A$1:$EC$2998,MATCH(tbl_dmi_isin[[#This Row],[ISIN]],Corp_value!$B:$B,0),MATCH(L$2,Corp_value!$1:$1,0))="--","",INDEX(Corp_value!$A$1:$EC$2998,MATCH(tbl_dmi_isin[[#This Row],[ISIN]],Corp_value!$B:$B,0),MATCH(L$2,Corp_value!$1:$1,0))))</f>
        <v/>
      </c>
      <c r="M212" s="122" t="str">
        <f>IF(tbl_dmi_isin[[#This Row],[Index]]&gt;$A$2,"",INDEX(Corp_value!$A$1:$EC$2998,MATCH(tbl_dmi_isin[[#This Row],[ISIN]],Corp_value!$B:$B,0),MATCH(M$2,Corp_value!$1:$1,0)))</f>
        <v/>
      </c>
      <c r="N212" s="122" t="str">
        <f>IF(tbl_dmi_isin[[#This Row],[Index]]&gt;$A$2,"",IF(INDEX(Corp_value!$A$1:$EC$2998,MATCH(tbl_dmi_isin[[#This Row],[ISIN]],Corp_value!$B:$B,0),MATCH(N$2,Corp_value!$1:$1,0))="--","",INDEX(Corp_value!$A$1:$EC$2998,MATCH(tbl_dmi_isin[[#This Row],[ISIN]],Corp_value!$B:$B,0),MATCH(N$2,Corp_value!$1:$1,0))))</f>
        <v/>
      </c>
      <c r="O212" s="122" t="str">
        <f>IF(tbl_dmi_isin[[#This Row],[Index]]&gt;$A$2,"",INDEX(Corp_value!$A$1:$EC$2998,MATCH(tbl_dmi_isin[[#This Row],[ISIN]],Corp_value!$B:$B,0),MATCH(O$2,Corp_value!$1:$1,0)))</f>
        <v/>
      </c>
      <c r="P212" s="136" t="str">
        <f>IF(tbl_dmi_isin[[#This Row],[Index]]&gt;$A$2,"",TEXT(INDEX(Corp_value!$A$1:$EC$2998,MATCH(tbl_dmi_isin[[#This Row],[ISIN]],Corp_value!$B:$B,0),MATCH(P$2,Corp_value!$1:$1,0)),"yyyy/mm/dd"))</f>
        <v/>
      </c>
      <c r="Q212" s="136" t="str">
        <f>IF(tbl_dmi_isin[[#This Row],[Index]]&gt;$A$2,"",INDEX(美元债一级!$A$2:$BO$32,tbl_dmi_isin[[#This Row],[Index]]+1,MATCH(Q$2,美元债一级!$2:$2,0)))</f>
        <v/>
      </c>
      <c r="R212" s="136" t="str">
        <f>IF(tbl_dmi_isin[[#This Row],[Index]]&gt;$A$2,"",IF(TEXT(INDEX(Corp_value!$A$1:$EC$2998,MATCH(tbl_dmi_isin[[#This Row],[ISIN]],Corp_value!$B:$B,0),MATCH(R$2,Corp_value!$1:$1,0)),"yyyy/mm/dd")="--","",TEXT(INDEX(Corp_value!$A$1:$EC$2998,MATCH(tbl_dmi_isin[[#This Row],[ISIN]],Corp_value!$B:$B,0),MATCH(R$2,Corp_value!$1:$1,0)),"yyyy/mm/dd")))</f>
        <v/>
      </c>
      <c r="S212" s="122" t="str">
        <f>IF(tbl_dmi_isin[[#This Row],[Index]]&gt;$A$2,"",INDEX(Corp_value!$A$1:$EC$2998,MATCH(tbl_dmi_isin[[#This Row],[ISIN]],Corp_value!$B:$B,0),MATCH(S$2,Corp_value!$1:$1,0)))</f>
        <v/>
      </c>
      <c r="T212" s="122" t="str">
        <f>IF(tbl_dmi_isin[[#This Row],[Index]]&gt;$A$2,"",INDEX(美元债一级!$A$2:$BO$32,tbl_dmi_isin[[#This Row],[Index]]+1,MATCH(T$2,美元债一级!$2:$2,0)))</f>
        <v/>
      </c>
      <c r="U212" s="122" t="str">
        <f>IF(tbl_dmi_isin[[#This Row],[Index]]&gt;$A$2,"",IF(INDEX(Corp_value!$A$1:$EC$2998,MATCH(tbl_dmi_isin[[#This Row],[ISIN]],Corp_value!$B:$B,0),MATCH(U$2,Corp_value!$1:$1,0))="--","",INDEX(Corp_value!$A$1:$EC$2998,MATCH(tbl_dmi_isin[[#This Row],[ISIN]],Corp_value!$B:$B,0),MATCH(U$2,Corp_value!$1:$1,0))))</f>
        <v/>
      </c>
      <c r="V212" s="132" t="str">
        <f>IF(tbl_dmi_isin[[#This Row],[Index]]&gt;$A$2,"",INDEX(美元债一级!$A$2:$BO$32,tbl_dmi_isin[[#This Row],[Index]]+1,MATCH(V$2,美元债一级!$2:$2,0)))</f>
        <v/>
      </c>
      <c r="W212" s="140" t="str">
        <f>IF(tbl_dmi_isin[[#This Row],[Index]]&gt;$A$2,"",INDEX(Corp_value!$A$1:$EC$2998,MATCH(tbl_dmi_isin[[#This Row],[ISIN]],Corp_value!$B:$B,0),MATCH(W$2,Corp_value!$1:$1,0)))</f>
        <v/>
      </c>
      <c r="X212" s="140" t="str">
        <f>IF(tbl_dmi_isin[[#This Row],[Index]]&gt;$A$2,"",INDEX(Corp_value!$A$1:$EC$2998,MATCH(tbl_dmi_isin[[#This Row],[ISIN]],Corp_value!$B:$B,0),MATCH(X$2,Corp_value!$1:$1,0)))</f>
        <v/>
      </c>
      <c r="Y212" s="142" t="str">
        <f>IF(tbl_dmi_isin[[#This Row],[Index]]&gt;$A$2,"",INDEX(Corp_value!$A$1:$EC$2998,MATCH(tbl_dmi_isin[[#This Row],[ISIN]],Corp_value!$B:$B,0),MATCH(Y$2,Corp_value!$1:$1,0)))</f>
        <v/>
      </c>
      <c r="Z212" s="142" t="str">
        <f>IF(tbl_dmi_isin[[#This Row],[Index]]&gt;$A$2,"",INDEX(Corp_value!$A$1:$EC$2998,MATCH(tbl_dmi_isin[[#This Row],[ISIN]],Corp_value!$B:$B,0),MATCH(Z$2,Corp_value!$1:$1,0)))</f>
        <v/>
      </c>
    </row>
    <row r="213" spans="1:26">
      <c r="A213" s="10">
        <v>210</v>
      </c>
      <c r="B213" s="78" t="str">
        <f>IF(tbl_dmi_isin[[#This Row],[Index]]&gt;$A$2,"",TEXT(INDEX(美元债一级!$A$2:$BO$32,tbl_dmi_isin[[#This Row],[Index]]+1,MATCH(B$2,美元债一级!$2:$2,0)),"yyyy/mm/dd"))</f>
        <v/>
      </c>
      <c r="C213" s="10" t="str">
        <f>IF(tbl_dmi_isin[[#This Row],[Index]]&gt;$A$2,"",INDEX(美元债一级!$A$2:$BO$32,tbl_dmi_isin[[#This Row],[Index]]+1,MATCH(C$2,美元债一级!$2:$2,0)))</f>
        <v/>
      </c>
      <c r="D213" s="10" t="str">
        <f>IF(tbl_dmi_isin[[#This Row],[Index]]&gt;$A$2,"",INDEX(美元债一级!$A$2:$BO$32,tbl_dmi_isin[[#This Row],[Index]]+1,MATCH(D$2,美元债一级!$2:$2,0)))</f>
        <v/>
      </c>
      <c r="E213" s="10" t="str">
        <f>TEXT(tbl_dmi_isin[[#This Row],[定价日]],"YYMMDD")&amp;tbl_dmi_isin[[#This Row],[ISIN]]</f>
        <v/>
      </c>
      <c r="F213" s="104"/>
      <c r="G213" s="19" t="str">
        <f>IF(tbl_dmi_isin[[#This Row],[Index]]&gt;$A$2,"",INDEX(Corp_value!$A$1:$EC$2998,MATCH(tbl_dmi_isin[[#This Row],[ISIN]],Corp_value!$B:$B,0),MATCH(G$2,Corp_value!$1:$1,0)))</f>
        <v/>
      </c>
      <c r="H213" s="20" t="str">
        <f>IF(tbl_dmi_isin[[#This Row],[Index]]&gt;$A$2,"",INDEX(Corp_value!$A$1:$EC$2998,MATCH(tbl_dmi_isin[[#This Row],[ISIN]],Corp_value!$B:$B,0),MATCH(H$2,Corp_value!$1:$1,0)))</f>
        <v/>
      </c>
      <c r="I213" s="20" t="str">
        <f>IF(tbl_dmi_isin[[#This Row],[Index]]&gt;$A$2,"",IF(INDEX(Corp_value!$A$1:$EC$2998,MATCH(tbl_dmi_isin[[#This Row],[ISIN]],Corp_value!$B:$B,0),MATCH(I$2,Corp_value!$1:$1,0))="--","",INDEX(Corp_value!$A$1:$EC$2998,MATCH(tbl_dmi_isin[[#This Row],[ISIN]],Corp_value!$B:$B,0),MATCH(I$2,Corp_value!$1:$1,0))))</f>
        <v/>
      </c>
      <c r="J213" s="19" t="str">
        <f>IF(tbl_dmi_isin[[#This Row],[Index]]&gt;$A$2,"",INDEX(Corp_value!$A$1:$EC$2998,MATCH(tbl_dmi_isin[[#This Row],[ISIN]],Corp_value!$B:$B,0),MATCH(J$2,Corp_value!$1:$1,0)))</f>
        <v/>
      </c>
      <c r="K213" s="19" t="str">
        <f>IF(tbl_dmi_isin[[#This Row],[Index]]&gt;$A$2,"",INDEX(Corp_value!$A$1:$EC$2998,MATCH(tbl_dmi_isin[[#This Row],[ISIN]],Corp_value!$B:$B,0),MATCH(K$2,Corp_value!$1:$1,0)))</f>
        <v/>
      </c>
      <c r="L213" s="19" t="str">
        <f>IF(tbl_dmi_isin[[#This Row],[Index]]&gt;$A$2,"",IF(INDEX(Corp_value!$A$1:$EC$2998,MATCH(tbl_dmi_isin[[#This Row],[ISIN]],Corp_value!$B:$B,0),MATCH(L$2,Corp_value!$1:$1,0))="--","",INDEX(Corp_value!$A$1:$EC$2998,MATCH(tbl_dmi_isin[[#This Row],[ISIN]],Corp_value!$B:$B,0),MATCH(L$2,Corp_value!$1:$1,0))))</f>
        <v/>
      </c>
      <c r="M213" s="122" t="str">
        <f>IF(tbl_dmi_isin[[#This Row],[Index]]&gt;$A$2,"",INDEX(Corp_value!$A$1:$EC$2998,MATCH(tbl_dmi_isin[[#This Row],[ISIN]],Corp_value!$B:$B,0),MATCH(M$2,Corp_value!$1:$1,0)))</f>
        <v/>
      </c>
      <c r="N213" s="122" t="str">
        <f>IF(tbl_dmi_isin[[#This Row],[Index]]&gt;$A$2,"",IF(INDEX(Corp_value!$A$1:$EC$2998,MATCH(tbl_dmi_isin[[#This Row],[ISIN]],Corp_value!$B:$B,0),MATCH(N$2,Corp_value!$1:$1,0))="--","",INDEX(Corp_value!$A$1:$EC$2998,MATCH(tbl_dmi_isin[[#This Row],[ISIN]],Corp_value!$B:$B,0),MATCH(N$2,Corp_value!$1:$1,0))))</f>
        <v/>
      </c>
      <c r="O213" s="122" t="str">
        <f>IF(tbl_dmi_isin[[#This Row],[Index]]&gt;$A$2,"",INDEX(Corp_value!$A$1:$EC$2998,MATCH(tbl_dmi_isin[[#This Row],[ISIN]],Corp_value!$B:$B,0),MATCH(O$2,Corp_value!$1:$1,0)))</f>
        <v/>
      </c>
      <c r="P213" s="136" t="str">
        <f>IF(tbl_dmi_isin[[#This Row],[Index]]&gt;$A$2,"",TEXT(INDEX(Corp_value!$A$1:$EC$2998,MATCH(tbl_dmi_isin[[#This Row],[ISIN]],Corp_value!$B:$B,0),MATCH(P$2,Corp_value!$1:$1,0)),"yyyy/mm/dd"))</f>
        <v/>
      </c>
      <c r="Q213" s="136" t="str">
        <f>IF(tbl_dmi_isin[[#This Row],[Index]]&gt;$A$2,"",INDEX(美元债一级!$A$2:$BO$32,tbl_dmi_isin[[#This Row],[Index]]+1,MATCH(Q$2,美元债一级!$2:$2,0)))</f>
        <v/>
      </c>
      <c r="R213" s="136" t="str">
        <f>IF(tbl_dmi_isin[[#This Row],[Index]]&gt;$A$2,"",IF(TEXT(INDEX(Corp_value!$A$1:$EC$2998,MATCH(tbl_dmi_isin[[#This Row],[ISIN]],Corp_value!$B:$B,0),MATCH(R$2,Corp_value!$1:$1,0)),"yyyy/mm/dd")="--","",TEXT(INDEX(Corp_value!$A$1:$EC$2998,MATCH(tbl_dmi_isin[[#This Row],[ISIN]],Corp_value!$B:$B,0),MATCH(R$2,Corp_value!$1:$1,0)),"yyyy/mm/dd")))</f>
        <v/>
      </c>
      <c r="S213" s="122" t="str">
        <f>IF(tbl_dmi_isin[[#This Row],[Index]]&gt;$A$2,"",INDEX(Corp_value!$A$1:$EC$2998,MATCH(tbl_dmi_isin[[#This Row],[ISIN]],Corp_value!$B:$B,0),MATCH(S$2,Corp_value!$1:$1,0)))</f>
        <v/>
      </c>
      <c r="T213" s="122" t="str">
        <f>IF(tbl_dmi_isin[[#This Row],[Index]]&gt;$A$2,"",INDEX(美元债一级!$A$2:$BO$32,tbl_dmi_isin[[#This Row],[Index]]+1,MATCH(T$2,美元债一级!$2:$2,0)))</f>
        <v/>
      </c>
      <c r="U213" s="122" t="str">
        <f>IF(tbl_dmi_isin[[#This Row],[Index]]&gt;$A$2,"",IF(INDEX(Corp_value!$A$1:$EC$2998,MATCH(tbl_dmi_isin[[#This Row],[ISIN]],Corp_value!$B:$B,0),MATCH(U$2,Corp_value!$1:$1,0))="--","",INDEX(Corp_value!$A$1:$EC$2998,MATCH(tbl_dmi_isin[[#This Row],[ISIN]],Corp_value!$B:$B,0),MATCH(U$2,Corp_value!$1:$1,0))))</f>
        <v/>
      </c>
      <c r="V213" s="132" t="str">
        <f>IF(tbl_dmi_isin[[#This Row],[Index]]&gt;$A$2,"",INDEX(美元债一级!$A$2:$BO$32,tbl_dmi_isin[[#This Row],[Index]]+1,MATCH(V$2,美元债一级!$2:$2,0)))</f>
        <v/>
      </c>
      <c r="W213" s="140" t="str">
        <f>IF(tbl_dmi_isin[[#This Row],[Index]]&gt;$A$2,"",INDEX(Corp_value!$A$1:$EC$2998,MATCH(tbl_dmi_isin[[#This Row],[ISIN]],Corp_value!$B:$B,0),MATCH(W$2,Corp_value!$1:$1,0)))</f>
        <v/>
      </c>
      <c r="X213" s="140" t="str">
        <f>IF(tbl_dmi_isin[[#This Row],[Index]]&gt;$A$2,"",INDEX(Corp_value!$A$1:$EC$2998,MATCH(tbl_dmi_isin[[#This Row],[ISIN]],Corp_value!$B:$B,0),MATCH(X$2,Corp_value!$1:$1,0)))</f>
        <v/>
      </c>
      <c r="Y213" s="142" t="str">
        <f>IF(tbl_dmi_isin[[#This Row],[Index]]&gt;$A$2,"",INDEX(Corp_value!$A$1:$EC$2998,MATCH(tbl_dmi_isin[[#This Row],[ISIN]],Corp_value!$B:$B,0),MATCH(Y$2,Corp_value!$1:$1,0)))</f>
        <v/>
      </c>
      <c r="Z213" s="142" t="str">
        <f>IF(tbl_dmi_isin[[#This Row],[Index]]&gt;$A$2,"",INDEX(Corp_value!$A$1:$EC$2998,MATCH(tbl_dmi_isin[[#This Row],[ISIN]],Corp_value!$B:$B,0),MATCH(Z$2,Corp_value!$1:$1,0)))</f>
        <v/>
      </c>
    </row>
    <row r="214" spans="1:26">
      <c r="A214" s="10">
        <v>211</v>
      </c>
      <c r="B214" s="78" t="str">
        <f>IF(tbl_dmi_isin[[#This Row],[Index]]&gt;$A$2,"",TEXT(INDEX(美元债一级!$A$2:$BO$32,tbl_dmi_isin[[#This Row],[Index]]+1,MATCH(B$2,美元债一级!$2:$2,0)),"yyyy/mm/dd"))</f>
        <v/>
      </c>
      <c r="C214" s="10" t="str">
        <f>IF(tbl_dmi_isin[[#This Row],[Index]]&gt;$A$2,"",INDEX(美元债一级!$A$2:$BO$32,tbl_dmi_isin[[#This Row],[Index]]+1,MATCH(C$2,美元债一级!$2:$2,0)))</f>
        <v/>
      </c>
      <c r="D214" s="10" t="str">
        <f>IF(tbl_dmi_isin[[#This Row],[Index]]&gt;$A$2,"",INDEX(美元债一级!$A$2:$BO$32,tbl_dmi_isin[[#This Row],[Index]]+1,MATCH(D$2,美元债一级!$2:$2,0)))</f>
        <v/>
      </c>
      <c r="E214" s="10" t="str">
        <f>TEXT(tbl_dmi_isin[[#This Row],[定价日]],"YYMMDD")&amp;tbl_dmi_isin[[#This Row],[ISIN]]</f>
        <v/>
      </c>
      <c r="F214" s="104"/>
      <c r="G214" s="19" t="str">
        <f>IF(tbl_dmi_isin[[#This Row],[Index]]&gt;$A$2,"",INDEX(Corp_value!$A$1:$EC$2998,MATCH(tbl_dmi_isin[[#This Row],[ISIN]],Corp_value!$B:$B,0),MATCH(G$2,Corp_value!$1:$1,0)))</f>
        <v/>
      </c>
      <c r="H214" s="20" t="str">
        <f>IF(tbl_dmi_isin[[#This Row],[Index]]&gt;$A$2,"",INDEX(Corp_value!$A$1:$EC$2998,MATCH(tbl_dmi_isin[[#This Row],[ISIN]],Corp_value!$B:$B,0),MATCH(H$2,Corp_value!$1:$1,0)))</f>
        <v/>
      </c>
      <c r="I214" s="20" t="str">
        <f>IF(tbl_dmi_isin[[#This Row],[Index]]&gt;$A$2,"",IF(INDEX(Corp_value!$A$1:$EC$2998,MATCH(tbl_dmi_isin[[#This Row],[ISIN]],Corp_value!$B:$B,0),MATCH(I$2,Corp_value!$1:$1,0))="--","",INDEX(Corp_value!$A$1:$EC$2998,MATCH(tbl_dmi_isin[[#This Row],[ISIN]],Corp_value!$B:$B,0),MATCH(I$2,Corp_value!$1:$1,0))))</f>
        <v/>
      </c>
      <c r="J214" s="19" t="str">
        <f>IF(tbl_dmi_isin[[#This Row],[Index]]&gt;$A$2,"",INDEX(Corp_value!$A$1:$EC$2998,MATCH(tbl_dmi_isin[[#This Row],[ISIN]],Corp_value!$B:$B,0),MATCH(J$2,Corp_value!$1:$1,0)))</f>
        <v/>
      </c>
      <c r="K214" s="19" t="str">
        <f>IF(tbl_dmi_isin[[#This Row],[Index]]&gt;$A$2,"",INDEX(Corp_value!$A$1:$EC$2998,MATCH(tbl_dmi_isin[[#This Row],[ISIN]],Corp_value!$B:$B,0),MATCH(K$2,Corp_value!$1:$1,0)))</f>
        <v/>
      </c>
      <c r="L214" s="19" t="str">
        <f>IF(tbl_dmi_isin[[#This Row],[Index]]&gt;$A$2,"",IF(INDEX(Corp_value!$A$1:$EC$2998,MATCH(tbl_dmi_isin[[#This Row],[ISIN]],Corp_value!$B:$B,0),MATCH(L$2,Corp_value!$1:$1,0))="--","",INDEX(Corp_value!$A$1:$EC$2998,MATCH(tbl_dmi_isin[[#This Row],[ISIN]],Corp_value!$B:$B,0),MATCH(L$2,Corp_value!$1:$1,0))))</f>
        <v/>
      </c>
      <c r="M214" s="122" t="str">
        <f>IF(tbl_dmi_isin[[#This Row],[Index]]&gt;$A$2,"",INDEX(Corp_value!$A$1:$EC$2998,MATCH(tbl_dmi_isin[[#This Row],[ISIN]],Corp_value!$B:$B,0),MATCH(M$2,Corp_value!$1:$1,0)))</f>
        <v/>
      </c>
      <c r="N214" s="122" t="str">
        <f>IF(tbl_dmi_isin[[#This Row],[Index]]&gt;$A$2,"",IF(INDEX(Corp_value!$A$1:$EC$2998,MATCH(tbl_dmi_isin[[#This Row],[ISIN]],Corp_value!$B:$B,0),MATCH(N$2,Corp_value!$1:$1,0))="--","",INDEX(Corp_value!$A$1:$EC$2998,MATCH(tbl_dmi_isin[[#This Row],[ISIN]],Corp_value!$B:$B,0),MATCH(N$2,Corp_value!$1:$1,0))))</f>
        <v/>
      </c>
      <c r="O214" s="122" t="str">
        <f>IF(tbl_dmi_isin[[#This Row],[Index]]&gt;$A$2,"",INDEX(Corp_value!$A$1:$EC$2998,MATCH(tbl_dmi_isin[[#This Row],[ISIN]],Corp_value!$B:$B,0),MATCH(O$2,Corp_value!$1:$1,0)))</f>
        <v/>
      </c>
      <c r="P214" s="136" t="str">
        <f>IF(tbl_dmi_isin[[#This Row],[Index]]&gt;$A$2,"",TEXT(INDEX(Corp_value!$A$1:$EC$2998,MATCH(tbl_dmi_isin[[#This Row],[ISIN]],Corp_value!$B:$B,0),MATCH(P$2,Corp_value!$1:$1,0)),"yyyy/mm/dd"))</f>
        <v/>
      </c>
      <c r="Q214" s="136" t="str">
        <f>IF(tbl_dmi_isin[[#This Row],[Index]]&gt;$A$2,"",INDEX(美元债一级!$A$2:$BO$32,tbl_dmi_isin[[#This Row],[Index]]+1,MATCH(Q$2,美元债一级!$2:$2,0)))</f>
        <v/>
      </c>
      <c r="R214" s="136" t="str">
        <f>IF(tbl_dmi_isin[[#This Row],[Index]]&gt;$A$2,"",IF(TEXT(INDEX(Corp_value!$A$1:$EC$2998,MATCH(tbl_dmi_isin[[#This Row],[ISIN]],Corp_value!$B:$B,0),MATCH(R$2,Corp_value!$1:$1,0)),"yyyy/mm/dd")="--","",TEXT(INDEX(Corp_value!$A$1:$EC$2998,MATCH(tbl_dmi_isin[[#This Row],[ISIN]],Corp_value!$B:$B,0),MATCH(R$2,Corp_value!$1:$1,0)),"yyyy/mm/dd")))</f>
        <v/>
      </c>
      <c r="S214" s="122" t="str">
        <f>IF(tbl_dmi_isin[[#This Row],[Index]]&gt;$A$2,"",INDEX(Corp_value!$A$1:$EC$2998,MATCH(tbl_dmi_isin[[#This Row],[ISIN]],Corp_value!$B:$B,0),MATCH(S$2,Corp_value!$1:$1,0)))</f>
        <v/>
      </c>
      <c r="T214" s="122" t="str">
        <f>IF(tbl_dmi_isin[[#This Row],[Index]]&gt;$A$2,"",INDEX(美元债一级!$A$2:$BO$32,tbl_dmi_isin[[#This Row],[Index]]+1,MATCH(T$2,美元债一级!$2:$2,0)))</f>
        <v/>
      </c>
      <c r="U214" s="122" t="str">
        <f>IF(tbl_dmi_isin[[#This Row],[Index]]&gt;$A$2,"",IF(INDEX(Corp_value!$A$1:$EC$2998,MATCH(tbl_dmi_isin[[#This Row],[ISIN]],Corp_value!$B:$B,0),MATCH(U$2,Corp_value!$1:$1,0))="--","",INDEX(Corp_value!$A$1:$EC$2998,MATCH(tbl_dmi_isin[[#This Row],[ISIN]],Corp_value!$B:$B,0),MATCH(U$2,Corp_value!$1:$1,0))))</f>
        <v/>
      </c>
      <c r="V214" s="132" t="str">
        <f>IF(tbl_dmi_isin[[#This Row],[Index]]&gt;$A$2,"",INDEX(美元债一级!$A$2:$BO$32,tbl_dmi_isin[[#This Row],[Index]]+1,MATCH(V$2,美元债一级!$2:$2,0)))</f>
        <v/>
      </c>
      <c r="W214" s="140" t="str">
        <f>IF(tbl_dmi_isin[[#This Row],[Index]]&gt;$A$2,"",INDEX(Corp_value!$A$1:$EC$2998,MATCH(tbl_dmi_isin[[#This Row],[ISIN]],Corp_value!$B:$B,0),MATCH(W$2,Corp_value!$1:$1,0)))</f>
        <v/>
      </c>
      <c r="X214" s="140" t="str">
        <f>IF(tbl_dmi_isin[[#This Row],[Index]]&gt;$A$2,"",INDEX(Corp_value!$A$1:$EC$2998,MATCH(tbl_dmi_isin[[#This Row],[ISIN]],Corp_value!$B:$B,0),MATCH(X$2,Corp_value!$1:$1,0)))</f>
        <v/>
      </c>
      <c r="Y214" s="142" t="str">
        <f>IF(tbl_dmi_isin[[#This Row],[Index]]&gt;$A$2,"",INDEX(Corp_value!$A$1:$EC$2998,MATCH(tbl_dmi_isin[[#This Row],[ISIN]],Corp_value!$B:$B,0),MATCH(Y$2,Corp_value!$1:$1,0)))</f>
        <v/>
      </c>
      <c r="Z214" s="142" t="str">
        <f>IF(tbl_dmi_isin[[#This Row],[Index]]&gt;$A$2,"",INDEX(Corp_value!$A$1:$EC$2998,MATCH(tbl_dmi_isin[[#This Row],[ISIN]],Corp_value!$B:$B,0),MATCH(Z$2,Corp_value!$1:$1,0)))</f>
        <v/>
      </c>
    </row>
    <row r="215" spans="1:26">
      <c r="A215" s="10">
        <v>212</v>
      </c>
      <c r="B215" s="78" t="str">
        <f>IF(tbl_dmi_isin[[#This Row],[Index]]&gt;$A$2,"",TEXT(INDEX(美元债一级!$A$2:$BO$32,tbl_dmi_isin[[#This Row],[Index]]+1,MATCH(B$2,美元债一级!$2:$2,0)),"yyyy/mm/dd"))</f>
        <v/>
      </c>
      <c r="C215" s="10" t="str">
        <f>IF(tbl_dmi_isin[[#This Row],[Index]]&gt;$A$2,"",INDEX(美元债一级!$A$2:$BO$32,tbl_dmi_isin[[#This Row],[Index]]+1,MATCH(C$2,美元债一级!$2:$2,0)))</f>
        <v/>
      </c>
      <c r="D215" s="10" t="str">
        <f>IF(tbl_dmi_isin[[#This Row],[Index]]&gt;$A$2,"",INDEX(美元债一级!$A$2:$BO$32,tbl_dmi_isin[[#This Row],[Index]]+1,MATCH(D$2,美元债一级!$2:$2,0)))</f>
        <v/>
      </c>
      <c r="E215" s="10" t="str">
        <f>TEXT(tbl_dmi_isin[[#This Row],[定价日]],"YYMMDD")&amp;tbl_dmi_isin[[#This Row],[ISIN]]</f>
        <v/>
      </c>
      <c r="F215" s="104"/>
      <c r="G215" s="19" t="str">
        <f>IF(tbl_dmi_isin[[#This Row],[Index]]&gt;$A$2,"",INDEX(Corp_value!$A$1:$EC$2998,MATCH(tbl_dmi_isin[[#This Row],[ISIN]],Corp_value!$B:$B,0),MATCH(G$2,Corp_value!$1:$1,0)))</f>
        <v/>
      </c>
      <c r="H215" s="20" t="str">
        <f>IF(tbl_dmi_isin[[#This Row],[Index]]&gt;$A$2,"",INDEX(Corp_value!$A$1:$EC$2998,MATCH(tbl_dmi_isin[[#This Row],[ISIN]],Corp_value!$B:$B,0),MATCH(H$2,Corp_value!$1:$1,0)))</f>
        <v/>
      </c>
      <c r="I215" s="20" t="str">
        <f>IF(tbl_dmi_isin[[#This Row],[Index]]&gt;$A$2,"",IF(INDEX(Corp_value!$A$1:$EC$2998,MATCH(tbl_dmi_isin[[#This Row],[ISIN]],Corp_value!$B:$B,0),MATCH(I$2,Corp_value!$1:$1,0))="--","",INDEX(Corp_value!$A$1:$EC$2998,MATCH(tbl_dmi_isin[[#This Row],[ISIN]],Corp_value!$B:$B,0),MATCH(I$2,Corp_value!$1:$1,0))))</f>
        <v/>
      </c>
      <c r="J215" s="19" t="str">
        <f>IF(tbl_dmi_isin[[#This Row],[Index]]&gt;$A$2,"",INDEX(Corp_value!$A$1:$EC$2998,MATCH(tbl_dmi_isin[[#This Row],[ISIN]],Corp_value!$B:$B,0),MATCH(J$2,Corp_value!$1:$1,0)))</f>
        <v/>
      </c>
      <c r="K215" s="19" t="str">
        <f>IF(tbl_dmi_isin[[#This Row],[Index]]&gt;$A$2,"",INDEX(Corp_value!$A$1:$EC$2998,MATCH(tbl_dmi_isin[[#This Row],[ISIN]],Corp_value!$B:$B,0),MATCH(K$2,Corp_value!$1:$1,0)))</f>
        <v/>
      </c>
      <c r="L215" s="19" t="str">
        <f>IF(tbl_dmi_isin[[#This Row],[Index]]&gt;$A$2,"",IF(INDEX(Corp_value!$A$1:$EC$2998,MATCH(tbl_dmi_isin[[#This Row],[ISIN]],Corp_value!$B:$B,0),MATCH(L$2,Corp_value!$1:$1,0))="--","",INDEX(Corp_value!$A$1:$EC$2998,MATCH(tbl_dmi_isin[[#This Row],[ISIN]],Corp_value!$B:$B,0),MATCH(L$2,Corp_value!$1:$1,0))))</f>
        <v/>
      </c>
      <c r="M215" s="122" t="str">
        <f>IF(tbl_dmi_isin[[#This Row],[Index]]&gt;$A$2,"",INDEX(Corp_value!$A$1:$EC$2998,MATCH(tbl_dmi_isin[[#This Row],[ISIN]],Corp_value!$B:$B,0),MATCH(M$2,Corp_value!$1:$1,0)))</f>
        <v/>
      </c>
      <c r="N215" s="122" t="str">
        <f>IF(tbl_dmi_isin[[#This Row],[Index]]&gt;$A$2,"",IF(INDEX(Corp_value!$A$1:$EC$2998,MATCH(tbl_dmi_isin[[#This Row],[ISIN]],Corp_value!$B:$B,0),MATCH(N$2,Corp_value!$1:$1,0))="--","",INDEX(Corp_value!$A$1:$EC$2998,MATCH(tbl_dmi_isin[[#This Row],[ISIN]],Corp_value!$B:$B,0),MATCH(N$2,Corp_value!$1:$1,0))))</f>
        <v/>
      </c>
      <c r="O215" s="122" t="str">
        <f>IF(tbl_dmi_isin[[#This Row],[Index]]&gt;$A$2,"",INDEX(Corp_value!$A$1:$EC$2998,MATCH(tbl_dmi_isin[[#This Row],[ISIN]],Corp_value!$B:$B,0),MATCH(O$2,Corp_value!$1:$1,0)))</f>
        <v/>
      </c>
      <c r="P215" s="136" t="str">
        <f>IF(tbl_dmi_isin[[#This Row],[Index]]&gt;$A$2,"",TEXT(INDEX(Corp_value!$A$1:$EC$2998,MATCH(tbl_dmi_isin[[#This Row],[ISIN]],Corp_value!$B:$B,0),MATCH(P$2,Corp_value!$1:$1,0)),"yyyy/mm/dd"))</f>
        <v/>
      </c>
      <c r="Q215" s="136" t="str">
        <f>IF(tbl_dmi_isin[[#This Row],[Index]]&gt;$A$2,"",INDEX(美元债一级!$A$2:$BO$32,tbl_dmi_isin[[#This Row],[Index]]+1,MATCH(Q$2,美元债一级!$2:$2,0)))</f>
        <v/>
      </c>
      <c r="R215" s="136" t="str">
        <f>IF(tbl_dmi_isin[[#This Row],[Index]]&gt;$A$2,"",IF(TEXT(INDEX(Corp_value!$A$1:$EC$2998,MATCH(tbl_dmi_isin[[#This Row],[ISIN]],Corp_value!$B:$B,0),MATCH(R$2,Corp_value!$1:$1,0)),"yyyy/mm/dd")="--","",TEXT(INDEX(Corp_value!$A$1:$EC$2998,MATCH(tbl_dmi_isin[[#This Row],[ISIN]],Corp_value!$B:$B,0),MATCH(R$2,Corp_value!$1:$1,0)),"yyyy/mm/dd")))</f>
        <v/>
      </c>
      <c r="S215" s="122" t="str">
        <f>IF(tbl_dmi_isin[[#This Row],[Index]]&gt;$A$2,"",INDEX(Corp_value!$A$1:$EC$2998,MATCH(tbl_dmi_isin[[#This Row],[ISIN]],Corp_value!$B:$B,0),MATCH(S$2,Corp_value!$1:$1,0)))</f>
        <v/>
      </c>
      <c r="T215" s="122" t="str">
        <f>IF(tbl_dmi_isin[[#This Row],[Index]]&gt;$A$2,"",INDEX(美元债一级!$A$2:$BO$32,tbl_dmi_isin[[#This Row],[Index]]+1,MATCH(T$2,美元债一级!$2:$2,0)))</f>
        <v/>
      </c>
      <c r="U215" s="122" t="str">
        <f>IF(tbl_dmi_isin[[#This Row],[Index]]&gt;$A$2,"",IF(INDEX(Corp_value!$A$1:$EC$2998,MATCH(tbl_dmi_isin[[#This Row],[ISIN]],Corp_value!$B:$B,0),MATCH(U$2,Corp_value!$1:$1,0))="--","",INDEX(Corp_value!$A$1:$EC$2998,MATCH(tbl_dmi_isin[[#This Row],[ISIN]],Corp_value!$B:$B,0),MATCH(U$2,Corp_value!$1:$1,0))))</f>
        <v/>
      </c>
      <c r="V215" s="132" t="str">
        <f>IF(tbl_dmi_isin[[#This Row],[Index]]&gt;$A$2,"",INDEX(美元债一级!$A$2:$BO$32,tbl_dmi_isin[[#This Row],[Index]]+1,MATCH(V$2,美元债一级!$2:$2,0)))</f>
        <v/>
      </c>
      <c r="W215" s="140" t="str">
        <f>IF(tbl_dmi_isin[[#This Row],[Index]]&gt;$A$2,"",INDEX(Corp_value!$A$1:$EC$2998,MATCH(tbl_dmi_isin[[#This Row],[ISIN]],Corp_value!$B:$B,0),MATCH(W$2,Corp_value!$1:$1,0)))</f>
        <v/>
      </c>
      <c r="X215" s="140" t="str">
        <f>IF(tbl_dmi_isin[[#This Row],[Index]]&gt;$A$2,"",INDEX(Corp_value!$A$1:$EC$2998,MATCH(tbl_dmi_isin[[#This Row],[ISIN]],Corp_value!$B:$B,0),MATCH(X$2,Corp_value!$1:$1,0)))</f>
        <v/>
      </c>
      <c r="Y215" s="142" t="str">
        <f>IF(tbl_dmi_isin[[#This Row],[Index]]&gt;$A$2,"",INDEX(Corp_value!$A$1:$EC$2998,MATCH(tbl_dmi_isin[[#This Row],[ISIN]],Corp_value!$B:$B,0),MATCH(Y$2,Corp_value!$1:$1,0)))</f>
        <v/>
      </c>
      <c r="Z215" s="142" t="str">
        <f>IF(tbl_dmi_isin[[#This Row],[Index]]&gt;$A$2,"",INDEX(Corp_value!$A$1:$EC$2998,MATCH(tbl_dmi_isin[[#This Row],[ISIN]],Corp_value!$B:$B,0),MATCH(Z$2,Corp_value!$1:$1,0)))</f>
        <v/>
      </c>
    </row>
    <row r="216" spans="1:26">
      <c r="A216" s="10">
        <v>213</v>
      </c>
      <c r="B216" s="78" t="str">
        <f>IF(tbl_dmi_isin[[#This Row],[Index]]&gt;$A$2,"",TEXT(INDEX(美元债一级!$A$2:$BO$32,tbl_dmi_isin[[#This Row],[Index]]+1,MATCH(B$2,美元债一级!$2:$2,0)),"yyyy/mm/dd"))</f>
        <v/>
      </c>
      <c r="C216" s="10" t="str">
        <f>IF(tbl_dmi_isin[[#This Row],[Index]]&gt;$A$2,"",INDEX(美元债一级!$A$2:$BO$32,tbl_dmi_isin[[#This Row],[Index]]+1,MATCH(C$2,美元债一级!$2:$2,0)))</f>
        <v/>
      </c>
      <c r="D216" s="10" t="str">
        <f>IF(tbl_dmi_isin[[#This Row],[Index]]&gt;$A$2,"",INDEX(美元债一级!$A$2:$BO$32,tbl_dmi_isin[[#This Row],[Index]]+1,MATCH(D$2,美元债一级!$2:$2,0)))</f>
        <v/>
      </c>
      <c r="E216" s="10" t="str">
        <f>TEXT(tbl_dmi_isin[[#This Row],[定价日]],"YYMMDD")&amp;tbl_dmi_isin[[#This Row],[ISIN]]</f>
        <v/>
      </c>
      <c r="F216" s="104"/>
      <c r="G216" s="19" t="str">
        <f>IF(tbl_dmi_isin[[#This Row],[Index]]&gt;$A$2,"",INDEX(Corp_value!$A$1:$EC$2998,MATCH(tbl_dmi_isin[[#This Row],[ISIN]],Corp_value!$B:$B,0),MATCH(G$2,Corp_value!$1:$1,0)))</f>
        <v/>
      </c>
      <c r="H216" s="20" t="str">
        <f>IF(tbl_dmi_isin[[#This Row],[Index]]&gt;$A$2,"",INDEX(Corp_value!$A$1:$EC$2998,MATCH(tbl_dmi_isin[[#This Row],[ISIN]],Corp_value!$B:$B,0),MATCH(H$2,Corp_value!$1:$1,0)))</f>
        <v/>
      </c>
      <c r="I216" s="20" t="str">
        <f>IF(tbl_dmi_isin[[#This Row],[Index]]&gt;$A$2,"",IF(INDEX(Corp_value!$A$1:$EC$2998,MATCH(tbl_dmi_isin[[#This Row],[ISIN]],Corp_value!$B:$B,0),MATCH(I$2,Corp_value!$1:$1,0))="--","",INDEX(Corp_value!$A$1:$EC$2998,MATCH(tbl_dmi_isin[[#This Row],[ISIN]],Corp_value!$B:$B,0),MATCH(I$2,Corp_value!$1:$1,0))))</f>
        <v/>
      </c>
      <c r="J216" s="19" t="str">
        <f>IF(tbl_dmi_isin[[#This Row],[Index]]&gt;$A$2,"",INDEX(Corp_value!$A$1:$EC$2998,MATCH(tbl_dmi_isin[[#This Row],[ISIN]],Corp_value!$B:$B,0),MATCH(J$2,Corp_value!$1:$1,0)))</f>
        <v/>
      </c>
      <c r="K216" s="19" t="str">
        <f>IF(tbl_dmi_isin[[#This Row],[Index]]&gt;$A$2,"",INDEX(Corp_value!$A$1:$EC$2998,MATCH(tbl_dmi_isin[[#This Row],[ISIN]],Corp_value!$B:$B,0),MATCH(K$2,Corp_value!$1:$1,0)))</f>
        <v/>
      </c>
      <c r="L216" s="19" t="str">
        <f>IF(tbl_dmi_isin[[#This Row],[Index]]&gt;$A$2,"",IF(INDEX(Corp_value!$A$1:$EC$2998,MATCH(tbl_dmi_isin[[#This Row],[ISIN]],Corp_value!$B:$B,0),MATCH(L$2,Corp_value!$1:$1,0))="--","",INDEX(Corp_value!$A$1:$EC$2998,MATCH(tbl_dmi_isin[[#This Row],[ISIN]],Corp_value!$B:$B,0),MATCH(L$2,Corp_value!$1:$1,0))))</f>
        <v/>
      </c>
      <c r="M216" s="122" t="str">
        <f>IF(tbl_dmi_isin[[#This Row],[Index]]&gt;$A$2,"",INDEX(Corp_value!$A$1:$EC$2998,MATCH(tbl_dmi_isin[[#This Row],[ISIN]],Corp_value!$B:$B,0),MATCH(M$2,Corp_value!$1:$1,0)))</f>
        <v/>
      </c>
      <c r="N216" s="122" t="str">
        <f>IF(tbl_dmi_isin[[#This Row],[Index]]&gt;$A$2,"",IF(INDEX(Corp_value!$A$1:$EC$2998,MATCH(tbl_dmi_isin[[#This Row],[ISIN]],Corp_value!$B:$B,0),MATCH(N$2,Corp_value!$1:$1,0))="--","",INDEX(Corp_value!$A$1:$EC$2998,MATCH(tbl_dmi_isin[[#This Row],[ISIN]],Corp_value!$B:$B,0),MATCH(N$2,Corp_value!$1:$1,0))))</f>
        <v/>
      </c>
      <c r="O216" s="122" t="str">
        <f>IF(tbl_dmi_isin[[#This Row],[Index]]&gt;$A$2,"",INDEX(Corp_value!$A$1:$EC$2998,MATCH(tbl_dmi_isin[[#This Row],[ISIN]],Corp_value!$B:$B,0),MATCH(O$2,Corp_value!$1:$1,0)))</f>
        <v/>
      </c>
      <c r="P216" s="136" t="str">
        <f>IF(tbl_dmi_isin[[#This Row],[Index]]&gt;$A$2,"",TEXT(INDEX(Corp_value!$A$1:$EC$2998,MATCH(tbl_dmi_isin[[#This Row],[ISIN]],Corp_value!$B:$B,0),MATCH(P$2,Corp_value!$1:$1,0)),"yyyy/mm/dd"))</f>
        <v/>
      </c>
      <c r="Q216" s="136" t="str">
        <f>IF(tbl_dmi_isin[[#This Row],[Index]]&gt;$A$2,"",INDEX(美元债一级!$A$2:$BO$32,tbl_dmi_isin[[#This Row],[Index]]+1,MATCH(Q$2,美元债一级!$2:$2,0)))</f>
        <v/>
      </c>
      <c r="R216" s="136" t="str">
        <f>IF(tbl_dmi_isin[[#This Row],[Index]]&gt;$A$2,"",IF(TEXT(INDEX(Corp_value!$A$1:$EC$2998,MATCH(tbl_dmi_isin[[#This Row],[ISIN]],Corp_value!$B:$B,0),MATCH(R$2,Corp_value!$1:$1,0)),"yyyy/mm/dd")="--","",TEXT(INDEX(Corp_value!$A$1:$EC$2998,MATCH(tbl_dmi_isin[[#This Row],[ISIN]],Corp_value!$B:$B,0),MATCH(R$2,Corp_value!$1:$1,0)),"yyyy/mm/dd")))</f>
        <v/>
      </c>
      <c r="S216" s="122" t="str">
        <f>IF(tbl_dmi_isin[[#This Row],[Index]]&gt;$A$2,"",INDEX(Corp_value!$A$1:$EC$2998,MATCH(tbl_dmi_isin[[#This Row],[ISIN]],Corp_value!$B:$B,0),MATCH(S$2,Corp_value!$1:$1,0)))</f>
        <v/>
      </c>
      <c r="T216" s="122" t="str">
        <f>IF(tbl_dmi_isin[[#This Row],[Index]]&gt;$A$2,"",INDEX(美元债一级!$A$2:$BO$32,tbl_dmi_isin[[#This Row],[Index]]+1,MATCH(T$2,美元债一级!$2:$2,0)))</f>
        <v/>
      </c>
      <c r="U216" s="122" t="str">
        <f>IF(tbl_dmi_isin[[#This Row],[Index]]&gt;$A$2,"",IF(INDEX(Corp_value!$A$1:$EC$2998,MATCH(tbl_dmi_isin[[#This Row],[ISIN]],Corp_value!$B:$B,0),MATCH(U$2,Corp_value!$1:$1,0))="--","",INDEX(Corp_value!$A$1:$EC$2998,MATCH(tbl_dmi_isin[[#This Row],[ISIN]],Corp_value!$B:$B,0),MATCH(U$2,Corp_value!$1:$1,0))))</f>
        <v/>
      </c>
      <c r="V216" s="132" t="str">
        <f>IF(tbl_dmi_isin[[#This Row],[Index]]&gt;$A$2,"",INDEX(美元债一级!$A$2:$BO$32,tbl_dmi_isin[[#This Row],[Index]]+1,MATCH(V$2,美元债一级!$2:$2,0)))</f>
        <v/>
      </c>
      <c r="W216" s="140" t="str">
        <f>IF(tbl_dmi_isin[[#This Row],[Index]]&gt;$A$2,"",INDEX(Corp_value!$A$1:$EC$2998,MATCH(tbl_dmi_isin[[#This Row],[ISIN]],Corp_value!$B:$B,0),MATCH(W$2,Corp_value!$1:$1,0)))</f>
        <v/>
      </c>
      <c r="X216" s="140" t="str">
        <f>IF(tbl_dmi_isin[[#This Row],[Index]]&gt;$A$2,"",INDEX(Corp_value!$A$1:$EC$2998,MATCH(tbl_dmi_isin[[#This Row],[ISIN]],Corp_value!$B:$B,0),MATCH(X$2,Corp_value!$1:$1,0)))</f>
        <v/>
      </c>
      <c r="Y216" s="142" t="str">
        <f>IF(tbl_dmi_isin[[#This Row],[Index]]&gt;$A$2,"",INDEX(Corp_value!$A$1:$EC$2998,MATCH(tbl_dmi_isin[[#This Row],[ISIN]],Corp_value!$B:$B,0),MATCH(Y$2,Corp_value!$1:$1,0)))</f>
        <v/>
      </c>
      <c r="Z216" s="142" t="str">
        <f>IF(tbl_dmi_isin[[#This Row],[Index]]&gt;$A$2,"",INDEX(Corp_value!$A$1:$EC$2998,MATCH(tbl_dmi_isin[[#This Row],[ISIN]],Corp_value!$B:$B,0),MATCH(Z$2,Corp_value!$1:$1,0)))</f>
        <v/>
      </c>
    </row>
    <row r="217" spans="1:26">
      <c r="A217" s="10">
        <v>214</v>
      </c>
      <c r="B217" s="78" t="str">
        <f>IF(tbl_dmi_isin[[#This Row],[Index]]&gt;$A$2,"",TEXT(INDEX(美元债一级!$A$2:$BO$32,tbl_dmi_isin[[#This Row],[Index]]+1,MATCH(B$2,美元债一级!$2:$2,0)),"yyyy/mm/dd"))</f>
        <v/>
      </c>
      <c r="C217" s="10" t="str">
        <f>IF(tbl_dmi_isin[[#This Row],[Index]]&gt;$A$2,"",INDEX(美元债一级!$A$2:$BO$32,tbl_dmi_isin[[#This Row],[Index]]+1,MATCH(C$2,美元债一级!$2:$2,0)))</f>
        <v/>
      </c>
      <c r="D217" s="10" t="str">
        <f>IF(tbl_dmi_isin[[#This Row],[Index]]&gt;$A$2,"",INDEX(美元债一级!$A$2:$BO$32,tbl_dmi_isin[[#This Row],[Index]]+1,MATCH(D$2,美元债一级!$2:$2,0)))</f>
        <v/>
      </c>
      <c r="E217" s="10" t="str">
        <f>TEXT(tbl_dmi_isin[[#This Row],[定价日]],"YYMMDD")&amp;tbl_dmi_isin[[#This Row],[ISIN]]</f>
        <v/>
      </c>
      <c r="F217" s="104"/>
      <c r="G217" s="19" t="str">
        <f>IF(tbl_dmi_isin[[#This Row],[Index]]&gt;$A$2,"",INDEX(Corp_value!$A$1:$EC$2998,MATCH(tbl_dmi_isin[[#This Row],[ISIN]],Corp_value!$B:$B,0),MATCH(G$2,Corp_value!$1:$1,0)))</f>
        <v/>
      </c>
      <c r="H217" s="20" t="str">
        <f>IF(tbl_dmi_isin[[#This Row],[Index]]&gt;$A$2,"",INDEX(Corp_value!$A$1:$EC$2998,MATCH(tbl_dmi_isin[[#This Row],[ISIN]],Corp_value!$B:$B,0),MATCH(H$2,Corp_value!$1:$1,0)))</f>
        <v/>
      </c>
      <c r="I217" s="20" t="str">
        <f>IF(tbl_dmi_isin[[#This Row],[Index]]&gt;$A$2,"",IF(INDEX(Corp_value!$A$1:$EC$2998,MATCH(tbl_dmi_isin[[#This Row],[ISIN]],Corp_value!$B:$B,0),MATCH(I$2,Corp_value!$1:$1,0))="--","",INDEX(Corp_value!$A$1:$EC$2998,MATCH(tbl_dmi_isin[[#This Row],[ISIN]],Corp_value!$B:$B,0),MATCH(I$2,Corp_value!$1:$1,0))))</f>
        <v/>
      </c>
      <c r="J217" s="19" t="str">
        <f>IF(tbl_dmi_isin[[#This Row],[Index]]&gt;$A$2,"",INDEX(Corp_value!$A$1:$EC$2998,MATCH(tbl_dmi_isin[[#This Row],[ISIN]],Corp_value!$B:$B,0),MATCH(J$2,Corp_value!$1:$1,0)))</f>
        <v/>
      </c>
      <c r="K217" s="19" t="str">
        <f>IF(tbl_dmi_isin[[#This Row],[Index]]&gt;$A$2,"",INDEX(Corp_value!$A$1:$EC$2998,MATCH(tbl_dmi_isin[[#This Row],[ISIN]],Corp_value!$B:$B,0),MATCH(K$2,Corp_value!$1:$1,0)))</f>
        <v/>
      </c>
      <c r="L217" s="19" t="str">
        <f>IF(tbl_dmi_isin[[#This Row],[Index]]&gt;$A$2,"",IF(INDEX(Corp_value!$A$1:$EC$2998,MATCH(tbl_dmi_isin[[#This Row],[ISIN]],Corp_value!$B:$B,0),MATCH(L$2,Corp_value!$1:$1,0))="--","",INDEX(Corp_value!$A$1:$EC$2998,MATCH(tbl_dmi_isin[[#This Row],[ISIN]],Corp_value!$B:$B,0),MATCH(L$2,Corp_value!$1:$1,0))))</f>
        <v/>
      </c>
      <c r="M217" s="122" t="str">
        <f>IF(tbl_dmi_isin[[#This Row],[Index]]&gt;$A$2,"",INDEX(Corp_value!$A$1:$EC$2998,MATCH(tbl_dmi_isin[[#This Row],[ISIN]],Corp_value!$B:$B,0),MATCH(M$2,Corp_value!$1:$1,0)))</f>
        <v/>
      </c>
      <c r="N217" s="122" t="str">
        <f>IF(tbl_dmi_isin[[#This Row],[Index]]&gt;$A$2,"",IF(INDEX(Corp_value!$A$1:$EC$2998,MATCH(tbl_dmi_isin[[#This Row],[ISIN]],Corp_value!$B:$B,0),MATCH(N$2,Corp_value!$1:$1,0))="--","",INDEX(Corp_value!$A$1:$EC$2998,MATCH(tbl_dmi_isin[[#This Row],[ISIN]],Corp_value!$B:$B,0),MATCH(N$2,Corp_value!$1:$1,0))))</f>
        <v/>
      </c>
      <c r="O217" s="122" t="str">
        <f>IF(tbl_dmi_isin[[#This Row],[Index]]&gt;$A$2,"",INDEX(Corp_value!$A$1:$EC$2998,MATCH(tbl_dmi_isin[[#This Row],[ISIN]],Corp_value!$B:$B,0),MATCH(O$2,Corp_value!$1:$1,0)))</f>
        <v/>
      </c>
      <c r="P217" s="136" t="str">
        <f>IF(tbl_dmi_isin[[#This Row],[Index]]&gt;$A$2,"",TEXT(INDEX(Corp_value!$A$1:$EC$2998,MATCH(tbl_dmi_isin[[#This Row],[ISIN]],Corp_value!$B:$B,0),MATCH(P$2,Corp_value!$1:$1,0)),"yyyy/mm/dd"))</f>
        <v/>
      </c>
      <c r="Q217" s="136" t="str">
        <f>IF(tbl_dmi_isin[[#This Row],[Index]]&gt;$A$2,"",INDEX(美元债一级!$A$2:$BO$32,tbl_dmi_isin[[#This Row],[Index]]+1,MATCH(Q$2,美元债一级!$2:$2,0)))</f>
        <v/>
      </c>
      <c r="R217" s="136" t="str">
        <f>IF(tbl_dmi_isin[[#This Row],[Index]]&gt;$A$2,"",IF(TEXT(INDEX(Corp_value!$A$1:$EC$2998,MATCH(tbl_dmi_isin[[#This Row],[ISIN]],Corp_value!$B:$B,0),MATCH(R$2,Corp_value!$1:$1,0)),"yyyy/mm/dd")="--","",TEXT(INDEX(Corp_value!$A$1:$EC$2998,MATCH(tbl_dmi_isin[[#This Row],[ISIN]],Corp_value!$B:$B,0),MATCH(R$2,Corp_value!$1:$1,0)),"yyyy/mm/dd")))</f>
        <v/>
      </c>
      <c r="S217" s="122" t="str">
        <f>IF(tbl_dmi_isin[[#This Row],[Index]]&gt;$A$2,"",INDEX(Corp_value!$A$1:$EC$2998,MATCH(tbl_dmi_isin[[#This Row],[ISIN]],Corp_value!$B:$B,0),MATCH(S$2,Corp_value!$1:$1,0)))</f>
        <v/>
      </c>
      <c r="T217" s="122" t="str">
        <f>IF(tbl_dmi_isin[[#This Row],[Index]]&gt;$A$2,"",INDEX(美元债一级!$A$2:$BO$32,tbl_dmi_isin[[#This Row],[Index]]+1,MATCH(T$2,美元债一级!$2:$2,0)))</f>
        <v/>
      </c>
      <c r="U217" s="122" t="str">
        <f>IF(tbl_dmi_isin[[#This Row],[Index]]&gt;$A$2,"",IF(INDEX(Corp_value!$A$1:$EC$2998,MATCH(tbl_dmi_isin[[#This Row],[ISIN]],Corp_value!$B:$B,0),MATCH(U$2,Corp_value!$1:$1,0))="--","",INDEX(Corp_value!$A$1:$EC$2998,MATCH(tbl_dmi_isin[[#This Row],[ISIN]],Corp_value!$B:$B,0),MATCH(U$2,Corp_value!$1:$1,0))))</f>
        <v/>
      </c>
      <c r="V217" s="132" t="str">
        <f>IF(tbl_dmi_isin[[#This Row],[Index]]&gt;$A$2,"",INDEX(美元债一级!$A$2:$BO$32,tbl_dmi_isin[[#This Row],[Index]]+1,MATCH(V$2,美元债一级!$2:$2,0)))</f>
        <v/>
      </c>
      <c r="W217" s="140" t="str">
        <f>IF(tbl_dmi_isin[[#This Row],[Index]]&gt;$A$2,"",INDEX(Corp_value!$A$1:$EC$2998,MATCH(tbl_dmi_isin[[#This Row],[ISIN]],Corp_value!$B:$B,0),MATCH(W$2,Corp_value!$1:$1,0)))</f>
        <v/>
      </c>
      <c r="X217" s="140" t="str">
        <f>IF(tbl_dmi_isin[[#This Row],[Index]]&gt;$A$2,"",INDEX(Corp_value!$A$1:$EC$2998,MATCH(tbl_dmi_isin[[#This Row],[ISIN]],Corp_value!$B:$B,0),MATCH(X$2,Corp_value!$1:$1,0)))</f>
        <v/>
      </c>
      <c r="Y217" s="142" t="str">
        <f>IF(tbl_dmi_isin[[#This Row],[Index]]&gt;$A$2,"",INDEX(Corp_value!$A$1:$EC$2998,MATCH(tbl_dmi_isin[[#This Row],[ISIN]],Corp_value!$B:$B,0),MATCH(Y$2,Corp_value!$1:$1,0)))</f>
        <v/>
      </c>
      <c r="Z217" s="142" t="str">
        <f>IF(tbl_dmi_isin[[#This Row],[Index]]&gt;$A$2,"",INDEX(Corp_value!$A$1:$EC$2998,MATCH(tbl_dmi_isin[[#This Row],[ISIN]],Corp_value!$B:$B,0),MATCH(Z$2,Corp_value!$1:$1,0)))</f>
        <v/>
      </c>
    </row>
    <row r="218" spans="1:26">
      <c r="A218" s="10">
        <v>215</v>
      </c>
      <c r="B218" s="78" t="str">
        <f>IF(tbl_dmi_isin[[#This Row],[Index]]&gt;$A$2,"",TEXT(INDEX(美元债一级!$A$2:$BO$32,tbl_dmi_isin[[#This Row],[Index]]+1,MATCH(B$2,美元债一级!$2:$2,0)),"yyyy/mm/dd"))</f>
        <v/>
      </c>
      <c r="C218" s="10" t="str">
        <f>IF(tbl_dmi_isin[[#This Row],[Index]]&gt;$A$2,"",INDEX(美元债一级!$A$2:$BO$32,tbl_dmi_isin[[#This Row],[Index]]+1,MATCH(C$2,美元债一级!$2:$2,0)))</f>
        <v/>
      </c>
      <c r="D218" s="10" t="str">
        <f>IF(tbl_dmi_isin[[#This Row],[Index]]&gt;$A$2,"",INDEX(美元债一级!$A$2:$BO$32,tbl_dmi_isin[[#This Row],[Index]]+1,MATCH(D$2,美元债一级!$2:$2,0)))</f>
        <v/>
      </c>
      <c r="E218" s="10" t="str">
        <f>TEXT(tbl_dmi_isin[[#This Row],[定价日]],"YYMMDD")&amp;tbl_dmi_isin[[#This Row],[ISIN]]</f>
        <v/>
      </c>
      <c r="F218" s="104"/>
      <c r="G218" s="19" t="str">
        <f>IF(tbl_dmi_isin[[#This Row],[Index]]&gt;$A$2,"",INDEX(Corp_value!$A$1:$EC$2998,MATCH(tbl_dmi_isin[[#This Row],[ISIN]],Corp_value!$B:$B,0),MATCH(G$2,Corp_value!$1:$1,0)))</f>
        <v/>
      </c>
      <c r="H218" s="20" t="str">
        <f>IF(tbl_dmi_isin[[#This Row],[Index]]&gt;$A$2,"",INDEX(Corp_value!$A$1:$EC$2998,MATCH(tbl_dmi_isin[[#This Row],[ISIN]],Corp_value!$B:$B,0),MATCH(H$2,Corp_value!$1:$1,0)))</f>
        <v/>
      </c>
      <c r="I218" s="20" t="str">
        <f>IF(tbl_dmi_isin[[#This Row],[Index]]&gt;$A$2,"",IF(INDEX(Corp_value!$A$1:$EC$2998,MATCH(tbl_dmi_isin[[#This Row],[ISIN]],Corp_value!$B:$B,0),MATCH(I$2,Corp_value!$1:$1,0))="--","",INDEX(Corp_value!$A$1:$EC$2998,MATCH(tbl_dmi_isin[[#This Row],[ISIN]],Corp_value!$B:$B,0),MATCH(I$2,Corp_value!$1:$1,0))))</f>
        <v/>
      </c>
      <c r="J218" s="19" t="str">
        <f>IF(tbl_dmi_isin[[#This Row],[Index]]&gt;$A$2,"",INDEX(Corp_value!$A$1:$EC$2998,MATCH(tbl_dmi_isin[[#This Row],[ISIN]],Corp_value!$B:$B,0),MATCH(J$2,Corp_value!$1:$1,0)))</f>
        <v/>
      </c>
      <c r="K218" s="19" t="str">
        <f>IF(tbl_dmi_isin[[#This Row],[Index]]&gt;$A$2,"",INDEX(Corp_value!$A$1:$EC$2998,MATCH(tbl_dmi_isin[[#This Row],[ISIN]],Corp_value!$B:$B,0),MATCH(K$2,Corp_value!$1:$1,0)))</f>
        <v/>
      </c>
      <c r="L218" s="19" t="str">
        <f>IF(tbl_dmi_isin[[#This Row],[Index]]&gt;$A$2,"",IF(INDEX(Corp_value!$A$1:$EC$2998,MATCH(tbl_dmi_isin[[#This Row],[ISIN]],Corp_value!$B:$B,0),MATCH(L$2,Corp_value!$1:$1,0))="--","",INDEX(Corp_value!$A$1:$EC$2998,MATCH(tbl_dmi_isin[[#This Row],[ISIN]],Corp_value!$B:$B,0),MATCH(L$2,Corp_value!$1:$1,0))))</f>
        <v/>
      </c>
      <c r="M218" s="122" t="str">
        <f>IF(tbl_dmi_isin[[#This Row],[Index]]&gt;$A$2,"",INDEX(Corp_value!$A$1:$EC$2998,MATCH(tbl_dmi_isin[[#This Row],[ISIN]],Corp_value!$B:$B,0),MATCH(M$2,Corp_value!$1:$1,0)))</f>
        <v/>
      </c>
      <c r="N218" s="122" t="str">
        <f>IF(tbl_dmi_isin[[#This Row],[Index]]&gt;$A$2,"",IF(INDEX(Corp_value!$A$1:$EC$2998,MATCH(tbl_dmi_isin[[#This Row],[ISIN]],Corp_value!$B:$B,0),MATCH(N$2,Corp_value!$1:$1,0))="--","",INDEX(Corp_value!$A$1:$EC$2998,MATCH(tbl_dmi_isin[[#This Row],[ISIN]],Corp_value!$B:$B,0),MATCH(N$2,Corp_value!$1:$1,0))))</f>
        <v/>
      </c>
      <c r="O218" s="122" t="str">
        <f>IF(tbl_dmi_isin[[#This Row],[Index]]&gt;$A$2,"",INDEX(Corp_value!$A$1:$EC$2998,MATCH(tbl_dmi_isin[[#This Row],[ISIN]],Corp_value!$B:$B,0),MATCH(O$2,Corp_value!$1:$1,0)))</f>
        <v/>
      </c>
      <c r="P218" s="136" t="str">
        <f>IF(tbl_dmi_isin[[#This Row],[Index]]&gt;$A$2,"",TEXT(INDEX(Corp_value!$A$1:$EC$2998,MATCH(tbl_dmi_isin[[#This Row],[ISIN]],Corp_value!$B:$B,0),MATCH(P$2,Corp_value!$1:$1,0)),"yyyy/mm/dd"))</f>
        <v/>
      </c>
      <c r="Q218" s="136" t="str">
        <f>IF(tbl_dmi_isin[[#This Row],[Index]]&gt;$A$2,"",INDEX(美元债一级!$A$2:$BO$32,tbl_dmi_isin[[#This Row],[Index]]+1,MATCH(Q$2,美元债一级!$2:$2,0)))</f>
        <v/>
      </c>
      <c r="R218" s="136" t="str">
        <f>IF(tbl_dmi_isin[[#This Row],[Index]]&gt;$A$2,"",IF(TEXT(INDEX(Corp_value!$A$1:$EC$2998,MATCH(tbl_dmi_isin[[#This Row],[ISIN]],Corp_value!$B:$B,0),MATCH(R$2,Corp_value!$1:$1,0)),"yyyy/mm/dd")="--","",TEXT(INDEX(Corp_value!$A$1:$EC$2998,MATCH(tbl_dmi_isin[[#This Row],[ISIN]],Corp_value!$B:$B,0),MATCH(R$2,Corp_value!$1:$1,0)),"yyyy/mm/dd")))</f>
        <v/>
      </c>
      <c r="S218" s="122" t="str">
        <f>IF(tbl_dmi_isin[[#This Row],[Index]]&gt;$A$2,"",INDEX(Corp_value!$A$1:$EC$2998,MATCH(tbl_dmi_isin[[#This Row],[ISIN]],Corp_value!$B:$B,0),MATCH(S$2,Corp_value!$1:$1,0)))</f>
        <v/>
      </c>
      <c r="T218" s="122" t="str">
        <f>IF(tbl_dmi_isin[[#This Row],[Index]]&gt;$A$2,"",INDEX(美元债一级!$A$2:$BO$32,tbl_dmi_isin[[#This Row],[Index]]+1,MATCH(T$2,美元债一级!$2:$2,0)))</f>
        <v/>
      </c>
      <c r="U218" s="122" t="str">
        <f>IF(tbl_dmi_isin[[#This Row],[Index]]&gt;$A$2,"",IF(INDEX(Corp_value!$A$1:$EC$2998,MATCH(tbl_dmi_isin[[#This Row],[ISIN]],Corp_value!$B:$B,0),MATCH(U$2,Corp_value!$1:$1,0))="--","",INDEX(Corp_value!$A$1:$EC$2998,MATCH(tbl_dmi_isin[[#This Row],[ISIN]],Corp_value!$B:$B,0),MATCH(U$2,Corp_value!$1:$1,0))))</f>
        <v/>
      </c>
      <c r="V218" s="132" t="str">
        <f>IF(tbl_dmi_isin[[#This Row],[Index]]&gt;$A$2,"",INDEX(美元债一级!$A$2:$BO$32,tbl_dmi_isin[[#This Row],[Index]]+1,MATCH(V$2,美元债一级!$2:$2,0)))</f>
        <v/>
      </c>
      <c r="W218" s="140" t="str">
        <f>IF(tbl_dmi_isin[[#This Row],[Index]]&gt;$A$2,"",INDEX(Corp_value!$A$1:$EC$2998,MATCH(tbl_dmi_isin[[#This Row],[ISIN]],Corp_value!$B:$B,0),MATCH(W$2,Corp_value!$1:$1,0)))</f>
        <v/>
      </c>
      <c r="X218" s="140" t="str">
        <f>IF(tbl_dmi_isin[[#This Row],[Index]]&gt;$A$2,"",INDEX(Corp_value!$A$1:$EC$2998,MATCH(tbl_dmi_isin[[#This Row],[ISIN]],Corp_value!$B:$B,0),MATCH(X$2,Corp_value!$1:$1,0)))</f>
        <v/>
      </c>
      <c r="Y218" s="142" t="str">
        <f>IF(tbl_dmi_isin[[#This Row],[Index]]&gt;$A$2,"",INDEX(Corp_value!$A$1:$EC$2998,MATCH(tbl_dmi_isin[[#This Row],[ISIN]],Corp_value!$B:$B,0),MATCH(Y$2,Corp_value!$1:$1,0)))</f>
        <v/>
      </c>
      <c r="Z218" s="142" t="str">
        <f>IF(tbl_dmi_isin[[#This Row],[Index]]&gt;$A$2,"",INDEX(Corp_value!$A$1:$EC$2998,MATCH(tbl_dmi_isin[[#This Row],[ISIN]],Corp_value!$B:$B,0),MATCH(Z$2,Corp_value!$1:$1,0)))</f>
        <v/>
      </c>
    </row>
    <row r="219" spans="1:26">
      <c r="A219" s="10">
        <v>216</v>
      </c>
      <c r="B219" s="78" t="str">
        <f>IF(tbl_dmi_isin[[#This Row],[Index]]&gt;$A$2,"",TEXT(INDEX(美元债一级!$A$2:$BO$32,tbl_dmi_isin[[#This Row],[Index]]+1,MATCH(B$2,美元债一级!$2:$2,0)),"yyyy/mm/dd"))</f>
        <v/>
      </c>
      <c r="C219" s="10" t="str">
        <f>IF(tbl_dmi_isin[[#This Row],[Index]]&gt;$A$2,"",INDEX(美元债一级!$A$2:$BO$32,tbl_dmi_isin[[#This Row],[Index]]+1,MATCH(C$2,美元债一级!$2:$2,0)))</f>
        <v/>
      </c>
      <c r="D219" s="10" t="str">
        <f>IF(tbl_dmi_isin[[#This Row],[Index]]&gt;$A$2,"",INDEX(美元债一级!$A$2:$BO$32,tbl_dmi_isin[[#This Row],[Index]]+1,MATCH(D$2,美元债一级!$2:$2,0)))</f>
        <v/>
      </c>
      <c r="E219" s="10" t="str">
        <f>TEXT(tbl_dmi_isin[[#This Row],[定价日]],"YYMMDD")&amp;tbl_dmi_isin[[#This Row],[ISIN]]</f>
        <v/>
      </c>
      <c r="F219" s="104"/>
      <c r="G219" s="19" t="str">
        <f>IF(tbl_dmi_isin[[#This Row],[Index]]&gt;$A$2,"",INDEX(Corp_value!$A$1:$EC$2998,MATCH(tbl_dmi_isin[[#This Row],[ISIN]],Corp_value!$B:$B,0),MATCH(G$2,Corp_value!$1:$1,0)))</f>
        <v/>
      </c>
      <c r="H219" s="20" t="str">
        <f>IF(tbl_dmi_isin[[#This Row],[Index]]&gt;$A$2,"",INDEX(Corp_value!$A$1:$EC$2998,MATCH(tbl_dmi_isin[[#This Row],[ISIN]],Corp_value!$B:$B,0),MATCH(H$2,Corp_value!$1:$1,0)))</f>
        <v/>
      </c>
      <c r="I219" s="20" t="str">
        <f>IF(tbl_dmi_isin[[#This Row],[Index]]&gt;$A$2,"",IF(INDEX(Corp_value!$A$1:$EC$2998,MATCH(tbl_dmi_isin[[#This Row],[ISIN]],Corp_value!$B:$B,0),MATCH(I$2,Corp_value!$1:$1,0))="--","",INDEX(Corp_value!$A$1:$EC$2998,MATCH(tbl_dmi_isin[[#This Row],[ISIN]],Corp_value!$B:$B,0),MATCH(I$2,Corp_value!$1:$1,0))))</f>
        <v/>
      </c>
      <c r="J219" s="19" t="str">
        <f>IF(tbl_dmi_isin[[#This Row],[Index]]&gt;$A$2,"",INDEX(Corp_value!$A$1:$EC$2998,MATCH(tbl_dmi_isin[[#This Row],[ISIN]],Corp_value!$B:$B,0),MATCH(J$2,Corp_value!$1:$1,0)))</f>
        <v/>
      </c>
      <c r="K219" s="19" t="str">
        <f>IF(tbl_dmi_isin[[#This Row],[Index]]&gt;$A$2,"",INDEX(Corp_value!$A$1:$EC$2998,MATCH(tbl_dmi_isin[[#This Row],[ISIN]],Corp_value!$B:$B,0),MATCH(K$2,Corp_value!$1:$1,0)))</f>
        <v/>
      </c>
      <c r="L219" s="19" t="str">
        <f>IF(tbl_dmi_isin[[#This Row],[Index]]&gt;$A$2,"",IF(INDEX(Corp_value!$A$1:$EC$2998,MATCH(tbl_dmi_isin[[#This Row],[ISIN]],Corp_value!$B:$B,0),MATCH(L$2,Corp_value!$1:$1,0))="--","",INDEX(Corp_value!$A$1:$EC$2998,MATCH(tbl_dmi_isin[[#This Row],[ISIN]],Corp_value!$B:$B,0),MATCH(L$2,Corp_value!$1:$1,0))))</f>
        <v/>
      </c>
      <c r="M219" s="122" t="str">
        <f>IF(tbl_dmi_isin[[#This Row],[Index]]&gt;$A$2,"",INDEX(Corp_value!$A$1:$EC$2998,MATCH(tbl_dmi_isin[[#This Row],[ISIN]],Corp_value!$B:$B,0),MATCH(M$2,Corp_value!$1:$1,0)))</f>
        <v/>
      </c>
      <c r="N219" s="122" t="str">
        <f>IF(tbl_dmi_isin[[#This Row],[Index]]&gt;$A$2,"",IF(INDEX(Corp_value!$A$1:$EC$2998,MATCH(tbl_dmi_isin[[#This Row],[ISIN]],Corp_value!$B:$B,0),MATCH(N$2,Corp_value!$1:$1,0))="--","",INDEX(Corp_value!$A$1:$EC$2998,MATCH(tbl_dmi_isin[[#This Row],[ISIN]],Corp_value!$B:$B,0),MATCH(N$2,Corp_value!$1:$1,0))))</f>
        <v/>
      </c>
      <c r="O219" s="122" t="str">
        <f>IF(tbl_dmi_isin[[#This Row],[Index]]&gt;$A$2,"",INDEX(Corp_value!$A$1:$EC$2998,MATCH(tbl_dmi_isin[[#This Row],[ISIN]],Corp_value!$B:$B,0),MATCH(O$2,Corp_value!$1:$1,0)))</f>
        <v/>
      </c>
      <c r="P219" s="136" t="str">
        <f>IF(tbl_dmi_isin[[#This Row],[Index]]&gt;$A$2,"",TEXT(INDEX(Corp_value!$A$1:$EC$2998,MATCH(tbl_dmi_isin[[#This Row],[ISIN]],Corp_value!$B:$B,0),MATCH(P$2,Corp_value!$1:$1,0)),"yyyy/mm/dd"))</f>
        <v/>
      </c>
      <c r="Q219" s="136" t="str">
        <f>IF(tbl_dmi_isin[[#This Row],[Index]]&gt;$A$2,"",INDEX(美元债一级!$A$2:$BO$32,tbl_dmi_isin[[#This Row],[Index]]+1,MATCH(Q$2,美元债一级!$2:$2,0)))</f>
        <v/>
      </c>
      <c r="R219" s="136" t="str">
        <f>IF(tbl_dmi_isin[[#This Row],[Index]]&gt;$A$2,"",IF(TEXT(INDEX(Corp_value!$A$1:$EC$2998,MATCH(tbl_dmi_isin[[#This Row],[ISIN]],Corp_value!$B:$B,0),MATCH(R$2,Corp_value!$1:$1,0)),"yyyy/mm/dd")="--","",TEXT(INDEX(Corp_value!$A$1:$EC$2998,MATCH(tbl_dmi_isin[[#This Row],[ISIN]],Corp_value!$B:$B,0),MATCH(R$2,Corp_value!$1:$1,0)),"yyyy/mm/dd")))</f>
        <v/>
      </c>
      <c r="S219" s="122" t="str">
        <f>IF(tbl_dmi_isin[[#This Row],[Index]]&gt;$A$2,"",INDEX(Corp_value!$A$1:$EC$2998,MATCH(tbl_dmi_isin[[#This Row],[ISIN]],Corp_value!$B:$B,0),MATCH(S$2,Corp_value!$1:$1,0)))</f>
        <v/>
      </c>
      <c r="T219" s="122" t="str">
        <f>IF(tbl_dmi_isin[[#This Row],[Index]]&gt;$A$2,"",INDEX(美元债一级!$A$2:$BO$32,tbl_dmi_isin[[#This Row],[Index]]+1,MATCH(T$2,美元债一级!$2:$2,0)))</f>
        <v/>
      </c>
      <c r="U219" s="122" t="str">
        <f>IF(tbl_dmi_isin[[#This Row],[Index]]&gt;$A$2,"",IF(INDEX(Corp_value!$A$1:$EC$2998,MATCH(tbl_dmi_isin[[#This Row],[ISIN]],Corp_value!$B:$B,0),MATCH(U$2,Corp_value!$1:$1,0))="--","",INDEX(Corp_value!$A$1:$EC$2998,MATCH(tbl_dmi_isin[[#This Row],[ISIN]],Corp_value!$B:$B,0),MATCH(U$2,Corp_value!$1:$1,0))))</f>
        <v/>
      </c>
      <c r="V219" s="132" t="str">
        <f>IF(tbl_dmi_isin[[#This Row],[Index]]&gt;$A$2,"",INDEX(美元债一级!$A$2:$BO$32,tbl_dmi_isin[[#This Row],[Index]]+1,MATCH(V$2,美元债一级!$2:$2,0)))</f>
        <v/>
      </c>
      <c r="W219" s="140" t="str">
        <f>IF(tbl_dmi_isin[[#This Row],[Index]]&gt;$A$2,"",INDEX(Corp_value!$A$1:$EC$2998,MATCH(tbl_dmi_isin[[#This Row],[ISIN]],Corp_value!$B:$B,0),MATCH(W$2,Corp_value!$1:$1,0)))</f>
        <v/>
      </c>
      <c r="X219" s="140" t="str">
        <f>IF(tbl_dmi_isin[[#This Row],[Index]]&gt;$A$2,"",INDEX(Corp_value!$A$1:$EC$2998,MATCH(tbl_dmi_isin[[#This Row],[ISIN]],Corp_value!$B:$B,0),MATCH(X$2,Corp_value!$1:$1,0)))</f>
        <v/>
      </c>
      <c r="Y219" s="142" t="str">
        <f>IF(tbl_dmi_isin[[#This Row],[Index]]&gt;$A$2,"",INDEX(Corp_value!$A$1:$EC$2998,MATCH(tbl_dmi_isin[[#This Row],[ISIN]],Corp_value!$B:$B,0),MATCH(Y$2,Corp_value!$1:$1,0)))</f>
        <v/>
      </c>
      <c r="Z219" s="142" t="str">
        <f>IF(tbl_dmi_isin[[#This Row],[Index]]&gt;$A$2,"",INDEX(Corp_value!$A$1:$EC$2998,MATCH(tbl_dmi_isin[[#This Row],[ISIN]],Corp_value!$B:$B,0),MATCH(Z$2,Corp_value!$1:$1,0)))</f>
        <v/>
      </c>
    </row>
    <row r="220" spans="1:26">
      <c r="A220" s="10">
        <v>217</v>
      </c>
      <c r="B220" s="78" t="str">
        <f>IF(tbl_dmi_isin[[#This Row],[Index]]&gt;$A$2,"",TEXT(INDEX(美元债一级!$A$2:$BO$32,tbl_dmi_isin[[#This Row],[Index]]+1,MATCH(B$2,美元债一级!$2:$2,0)),"yyyy/mm/dd"))</f>
        <v/>
      </c>
      <c r="C220" s="10" t="str">
        <f>IF(tbl_dmi_isin[[#This Row],[Index]]&gt;$A$2,"",INDEX(美元债一级!$A$2:$BO$32,tbl_dmi_isin[[#This Row],[Index]]+1,MATCH(C$2,美元债一级!$2:$2,0)))</f>
        <v/>
      </c>
      <c r="D220" s="10" t="str">
        <f>IF(tbl_dmi_isin[[#This Row],[Index]]&gt;$A$2,"",INDEX(美元债一级!$A$2:$BO$32,tbl_dmi_isin[[#This Row],[Index]]+1,MATCH(D$2,美元债一级!$2:$2,0)))</f>
        <v/>
      </c>
      <c r="E220" s="10" t="str">
        <f>TEXT(tbl_dmi_isin[[#This Row],[定价日]],"YYMMDD")&amp;tbl_dmi_isin[[#This Row],[ISIN]]</f>
        <v/>
      </c>
      <c r="F220" s="104"/>
      <c r="G220" s="19" t="str">
        <f>IF(tbl_dmi_isin[[#This Row],[Index]]&gt;$A$2,"",INDEX(Corp_value!$A$1:$EC$2998,MATCH(tbl_dmi_isin[[#This Row],[ISIN]],Corp_value!$B:$B,0),MATCH(G$2,Corp_value!$1:$1,0)))</f>
        <v/>
      </c>
      <c r="H220" s="20" t="str">
        <f>IF(tbl_dmi_isin[[#This Row],[Index]]&gt;$A$2,"",INDEX(Corp_value!$A$1:$EC$2998,MATCH(tbl_dmi_isin[[#This Row],[ISIN]],Corp_value!$B:$B,0),MATCH(H$2,Corp_value!$1:$1,0)))</f>
        <v/>
      </c>
      <c r="I220" s="20" t="str">
        <f>IF(tbl_dmi_isin[[#This Row],[Index]]&gt;$A$2,"",IF(INDEX(Corp_value!$A$1:$EC$2998,MATCH(tbl_dmi_isin[[#This Row],[ISIN]],Corp_value!$B:$B,0),MATCH(I$2,Corp_value!$1:$1,0))="--","",INDEX(Corp_value!$A$1:$EC$2998,MATCH(tbl_dmi_isin[[#This Row],[ISIN]],Corp_value!$B:$B,0),MATCH(I$2,Corp_value!$1:$1,0))))</f>
        <v/>
      </c>
      <c r="J220" s="19" t="str">
        <f>IF(tbl_dmi_isin[[#This Row],[Index]]&gt;$A$2,"",INDEX(Corp_value!$A$1:$EC$2998,MATCH(tbl_dmi_isin[[#This Row],[ISIN]],Corp_value!$B:$B,0),MATCH(J$2,Corp_value!$1:$1,0)))</f>
        <v/>
      </c>
      <c r="K220" s="19" t="str">
        <f>IF(tbl_dmi_isin[[#This Row],[Index]]&gt;$A$2,"",INDEX(Corp_value!$A$1:$EC$2998,MATCH(tbl_dmi_isin[[#This Row],[ISIN]],Corp_value!$B:$B,0),MATCH(K$2,Corp_value!$1:$1,0)))</f>
        <v/>
      </c>
      <c r="L220" s="19" t="str">
        <f>IF(tbl_dmi_isin[[#This Row],[Index]]&gt;$A$2,"",IF(INDEX(Corp_value!$A$1:$EC$2998,MATCH(tbl_dmi_isin[[#This Row],[ISIN]],Corp_value!$B:$B,0),MATCH(L$2,Corp_value!$1:$1,0))="--","",INDEX(Corp_value!$A$1:$EC$2998,MATCH(tbl_dmi_isin[[#This Row],[ISIN]],Corp_value!$B:$B,0),MATCH(L$2,Corp_value!$1:$1,0))))</f>
        <v/>
      </c>
      <c r="M220" s="19" t="str">
        <f>IF(tbl_dmi_isin[[#This Row],[Index]]&gt;$A$2,"",INDEX(Corp_value!$A$1:$EC$2998,MATCH(tbl_dmi_isin[[#This Row],[ISIN]],Corp_value!$B:$B,0),MATCH(M$2,Corp_value!$1:$1,0)))</f>
        <v/>
      </c>
      <c r="N220" s="19" t="str">
        <f>IF(tbl_dmi_isin[[#This Row],[Index]]&gt;$A$2,"",IF(INDEX(Corp_value!$A$1:$EC$2998,MATCH(tbl_dmi_isin[[#This Row],[ISIN]],Corp_value!$B:$B,0),MATCH(N$2,Corp_value!$1:$1,0))="--","",INDEX(Corp_value!$A$1:$EC$2998,MATCH(tbl_dmi_isin[[#This Row],[ISIN]],Corp_value!$B:$B,0),MATCH(N$2,Corp_value!$1:$1,0))))</f>
        <v/>
      </c>
      <c r="O220" s="19" t="str">
        <f>IF(tbl_dmi_isin[[#This Row],[Index]]&gt;$A$2,"",INDEX(Corp_value!$A$1:$EC$2998,MATCH(tbl_dmi_isin[[#This Row],[ISIN]],Corp_value!$B:$B,0),MATCH(O$2,Corp_value!$1:$1,0)))</f>
        <v/>
      </c>
      <c r="P220" s="135" t="str">
        <f>IF(tbl_dmi_isin[[#This Row],[Index]]&gt;$A$2,"",TEXT(INDEX(Corp_value!$A$1:$EC$2998,MATCH(tbl_dmi_isin[[#This Row],[ISIN]],Corp_value!$B:$B,0),MATCH(P$2,Corp_value!$1:$1,0)),"yyyy/mm/dd"))</f>
        <v/>
      </c>
      <c r="Q220" s="135" t="str">
        <f>IF(tbl_dmi_isin[[#This Row],[Index]]&gt;$A$2,"",INDEX(美元债一级!$A$2:$BO$32,tbl_dmi_isin[[#This Row],[Index]]+1,MATCH(Q$2,美元债一级!$2:$2,0)))</f>
        <v/>
      </c>
      <c r="R220" s="135" t="str">
        <f>IF(tbl_dmi_isin[[#This Row],[Index]]&gt;$A$2,"",IF(TEXT(INDEX(Corp_value!$A$1:$EC$2998,MATCH(tbl_dmi_isin[[#This Row],[ISIN]],Corp_value!$B:$B,0),MATCH(R$2,Corp_value!$1:$1,0)),"yyyy/mm/dd")="--","",TEXT(INDEX(Corp_value!$A$1:$EC$2998,MATCH(tbl_dmi_isin[[#This Row],[ISIN]],Corp_value!$B:$B,0),MATCH(R$2,Corp_value!$1:$1,0)),"yyyy/mm/dd")))</f>
        <v/>
      </c>
      <c r="S220" s="19" t="str">
        <f>IF(tbl_dmi_isin[[#This Row],[Index]]&gt;$A$2,"",INDEX(Corp_value!$A$1:$EC$2998,MATCH(tbl_dmi_isin[[#This Row],[ISIN]],Corp_value!$B:$B,0),MATCH(S$2,Corp_value!$1:$1,0)))</f>
        <v/>
      </c>
      <c r="T220" s="19" t="str">
        <f>IF(tbl_dmi_isin[[#This Row],[Index]]&gt;$A$2,"",INDEX(美元债一级!$A$2:$BO$32,tbl_dmi_isin[[#This Row],[Index]]+1,MATCH(T$2,美元债一级!$2:$2,0)))</f>
        <v/>
      </c>
      <c r="U220" s="19" t="str">
        <f>IF(tbl_dmi_isin[[#This Row],[Index]]&gt;$A$2,"",IF(INDEX(Corp_value!$A$1:$EC$2998,MATCH(tbl_dmi_isin[[#This Row],[ISIN]],Corp_value!$B:$B,0),MATCH(U$2,Corp_value!$1:$1,0))="--","",INDEX(Corp_value!$A$1:$EC$2998,MATCH(tbl_dmi_isin[[#This Row],[ISIN]],Corp_value!$B:$B,0),MATCH(U$2,Corp_value!$1:$1,0))))</f>
        <v/>
      </c>
      <c r="V220" s="133" t="str">
        <f>IF(tbl_dmi_isin[[#This Row],[Index]]&gt;$A$2,"",INDEX(美元债一级!$A$2:$BO$32,tbl_dmi_isin[[#This Row],[Index]]+1,MATCH(V$2,美元债一级!$2:$2,0)))</f>
        <v/>
      </c>
      <c r="W220" s="139" t="str">
        <f>IF(tbl_dmi_isin[[#This Row],[Index]]&gt;$A$2,"",INDEX(Corp_value!$A$1:$EC$2998,MATCH(tbl_dmi_isin[[#This Row],[ISIN]],Corp_value!$B:$B,0),MATCH(W$2,Corp_value!$1:$1,0)))</f>
        <v/>
      </c>
      <c r="X220" s="139" t="str">
        <f>IF(tbl_dmi_isin[[#This Row],[Index]]&gt;$A$2,"",INDEX(Corp_value!$A$1:$EC$2998,MATCH(tbl_dmi_isin[[#This Row],[ISIN]],Corp_value!$B:$B,0),MATCH(X$2,Corp_value!$1:$1,0)))</f>
        <v/>
      </c>
      <c r="Y220" s="142" t="str">
        <f>IF(tbl_dmi_isin[[#This Row],[Index]]&gt;$A$2,"",INDEX(Corp_value!$A$1:$EC$2998,MATCH(tbl_dmi_isin[[#This Row],[ISIN]],Corp_value!$B:$B,0),MATCH(Y$2,Corp_value!$1:$1,0)))</f>
        <v/>
      </c>
      <c r="Z220" s="142" t="str">
        <f>IF(tbl_dmi_isin[[#This Row],[Index]]&gt;$A$2,"",INDEX(Corp_value!$A$1:$EC$2998,MATCH(tbl_dmi_isin[[#This Row],[ISIN]],Corp_value!$B:$B,0),MATCH(Z$2,Corp_value!$1:$1,0)))</f>
        <v/>
      </c>
    </row>
    <row r="221" spans="1:26">
      <c r="A221" s="10">
        <v>218</v>
      </c>
      <c r="B221" s="78" t="str">
        <f>IF(tbl_dmi_isin[[#This Row],[Index]]&gt;$A$2,"",TEXT(INDEX(美元债一级!$A$2:$BO$32,tbl_dmi_isin[[#This Row],[Index]]+1,MATCH(B$2,美元债一级!$2:$2,0)),"yyyy/mm/dd"))</f>
        <v/>
      </c>
      <c r="C221" s="10" t="str">
        <f>IF(tbl_dmi_isin[[#This Row],[Index]]&gt;$A$2,"",INDEX(美元债一级!$A$2:$BO$32,tbl_dmi_isin[[#This Row],[Index]]+1,MATCH(C$2,美元债一级!$2:$2,0)))</f>
        <v/>
      </c>
      <c r="D221" s="10" t="str">
        <f>IF(tbl_dmi_isin[[#This Row],[Index]]&gt;$A$2,"",INDEX(美元债一级!$A$2:$BO$32,tbl_dmi_isin[[#This Row],[Index]]+1,MATCH(D$2,美元债一级!$2:$2,0)))</f>
        <v/>
      </c>
      <c r="E221" s="10" t="str">
        <f>TEXT(tbl_dmi_isin[[#This Row],[定价日]],"YYMMDD")&amp;tbl_dmi_isin[[#This Row],[ISIN]]</f>
        <v/>
      </c>
      <c r="F221" s="106"/>
      <c r="G221" s="19" t="str">
        <f>IF(tbl_dmi_isin[[#This Row],[Index]]&gt;$A$2,"",INDEX(Corp_value!$A$1:$EC$2998,MATCH(tbl_dmi_isin[[#This Row],[ISIN]],Corp_value!$B:$B,0),MATCH(G$2,Corp_value!$1:$1,0)))</f>
        <v/>
      </c>
      <c r="H221" s="20" t="str">
        <f>IF(tbl_dmi_isin[[#This Row],[Index]]&gt;$A$2,"",INDEX(Corp_value!$A$1:$EC$2998,MATCH(tbl_dmi_isin[[#This Row],[ISIN]],Corp_value!$B:$B,0),MATCH(H$2,Corp_value!$1:$1,0)))</f>
        <v/>
      </c>
      <c r="I221" s="20" t="str">
        <f>IF(tbl_dmi_isin[[#This Row],[Index]]&gt;$A$2,"",IF(INDEX(Corp_value!$A$1:$EC$2998,MATCH(tbl_dmi_isin[[#This Row],[ISIN]],Corp_value!$B:$B,0),MATCH(I$2,Corp_value!$1:$1,0))="--","",INDEX(Corp_value!$A$1:$EC$2998,MATCH(tbl_dmi_isin[[#This Row],[ISIN]],Corp_value!$B:$B,0),MATCH(I$2,Corp_value!$1:$1,0))))</f>
        <v/>
      </c>
      <c r="J221" s="19" t="str">
        <f>IF(tbl_dmi_isin[[#This Row],[Index]]&gt;$A$2,"",INDEX(Corp_value!$A$1:$EC$2998,MATCH(tbl_dmi_isin[[#This Row],[ISIN]],Corp_value!$B:$B,0),MATCH(J$2,Corp_value!$1:$1,0)))</f>
        <v/>
      </c>
      <c r="K221" s="19" t="str">
        <f>IF(tbl_dmi_isin[[#This Row],[Index]]&gt;$A$2,"",INDEX(Corp_value!$A$1:$EC$2998,MATCH(tbl_dmi_isin[[#This Row],[ISIN]],Corp_value!$B:$B,0),MATCH(K$2,Corp_value!$1:$1,0)))</f>
        <v/>
      </c>
      <c r="L221" s="19" t="str">
        <f>IF(tbl_dmi_isin[[#This Row],[Index]]&gt;$A$2,"",IF(INDEX(Corp_value!$A$1:$EC$2998,MATCH(tbl_dmi_isin[[#This Row],[ISIN]],Corp_value!$B:$B,0),MATCH(L$2,Corp_value!$1:$1,0))="--","",INDEX(Corp_value!$A$1:$EC$2998,MATCH(tbl_dmi_isin[[#This Row],[ISIN]],Corp_value!$B:$B,0),MATCH(L$2,Corp_value!$1:$1,0))))</f>
        <v/>
      </c>
      <c r="M221" s="122" t="str">
        <f>IF(tbl_dmi_isin[[#This Row],[Index]]&gt;$A$2,"",INDEX(Corp_value!$A$1:$EC$2998,MATCH(tbl_dmi_isin[[#This Row],[ISIN]],Corp_value!$B:$B,0),MATCH(M$2,Corp_value!$1:$1,0)))</f>
        <v/>
      </c>
      <c r="N221" s="122" t="str">
        <f>IF(tbl_dmi_isin[[#This Row],[Index]]&gt;$A$2,"",IF(INDEX(Corp_value!$A$1:$EC$2998,MATCH(tbl_dmi_isin[[#This Row],[ISIN]],Corp_value!$B:$B,0),MATCH(N$2,Corp_value!$1:$1,0))="--","",INDEX(Corp_value!$A$1:$EC$2998,MATCH(tbl_dmi_isin[[#This Row],[ISIN]],Corp_value!$B:$B,0),MATCH(N$2,Corp_value!$1:$1,0))))</f>
        <v/>
      </c>
      <c r="O221" s="122" t="str">
        <f>IF(tbl_dmi_isin[[#This Row],[Index]]&gt;$A$2,"",INDEX(Corp_value!$A$1:$EC$2998,MATCH(tbl_dmi_isin[[#This Row],[ISIN]],Corp_value!$B:$B,0),MATCH(O$2,Corp_value!$1:$1,0)))</f>
        <v/>
      </c>
      <c r="P221" s="136" t="str">
        <f>IF(tbl_dmi_isin[[#This Row],[Index]]&gt;$A$2,"",TEXT(INDEX(Corp_value!$A$1:$EC$2998,MATCH(tbl_dmi_isin[[#This Row],[ISIN]],Corp_value!$B:$B,0),MATCH(P$2,Corp_value!$1:$1,0)),"yyyy/mm/dd"))</f>
        <v/>
      </c>
      <c r="Q221" s="136" t="str">
        <f>IF(tbl_dmi_isin[[#This Row],[Index]]&gt;$A$2,"",INDEX(美元债一级!$A$2:$BO$32,tbl_dmi_isin[[#This Row],[Index]]+1,MATCH(Q$2,美元债一级!$2:$2,0)))</f>
        <v/>
      </c>
      <c r="R221" s="136" t="str">
        <f>IF(tbl_dmi_isin[[#This Row],[Index]]&gt;$A$2,"",IF(TEXT(INDEX(Corp_value!$A$1:$EC$2998,MATCH(tbl_dmi_isin[[#This Row],[ISIN]],Corp_value!$B:$B,0),MATCH(R$2,Corp_value!$1:$1,0)),"yyyy/mm/dd")="--","",TEXT(INDEX(Corp_value!$A$1:$EC$2998,MATCH(tbl_dmi_isin[[#This Row],[ISIN]],Corp_value!$B:$B,0),MATCH(R$2,Corp_value!$1:$1,0)),"yyyy/mm/dd")))</f>
        <v/>
      </c>
      <c r="S221" s="122" t="str">
        <f>IF(tbl_dmi_isin[[#This Row],[Index]]&gt;$A$2,"",INDEX(Corp_value!$A$1:$EC$2998,MATCH(tbl_dmi_isin[[#This Row],[ISIN]],Corp_value!$B:$B,0),MATCH(S$2,Corp_value!$1:$1,0)))</f>
        <v/>
      </c>
      <c r="T221" s="122" t="str">
        <f>IF(tbl_dmi_isin[[#This Row],[Index]]&gt;$A$2,"",INDEX(美元债一级!$A$2:$BO$32,tbl_dmi_isin[[#This Row],[Index]]+1,MATCH(T$2,美元债一级!$2:$2,0)))</f>
        <v/>
      </c>
      <c r="U221" s="122" t="str">
        <f>IF(tbl_dmi_isin[[#This Row],[Index]]&gt;$A$2,"",IF(INDEX(Corp_value!$A$1:$EC$2998,MATCH(tbl_dmi_isin[[#This Row],[ISIN]],Corp_value!$B:$B,0),MATCH(U$2,Corp_value!$1:$1,0))="--","",INDEX(Corp_value!$A$1:$EC$2998,MATCH(tbl_dmi_isin[[#This Row],[ISIN]],Corp_value!$B:$B,0),MATCH(U$2,Corp_value!$1:$1,0))))</f>
        <v/>
      </c>
      <c r="V221" s="134" t="str">
        <f>IF(tbl_dmi_isin[[#This Row],[Index]]&gt;$A$2,"",INDEX(美元债一级!$A$2:$BO$32,tbl_dmi_isin[[#This Row],[Index]]+1,MATCH(V$2,美元债一级!$2:$2,0)))</f>
        <v/>
      </c>
      <c r="W221" s="139" t="str">
        <f>IF(tbl_dmi_isin[[#This Row],[Index]]&gt;$A$2,"",INDEX(Corp_value!$A$1:$EC$2998,MATCH(tbl_dmi_isin[[#This Row],[ISIN]],Corp_value!$B:$B,0),MATCH(W$2,Corp_value!$1:$1,0)))</f>
        <v/>
      </c>
      <c r="X221" s="139" t="str">
        <f>IF(tbl_dmi_isin[[#This Row],[Index]]&gt;$A$2,"",INDEX(Corp_value!$A$1:$EC$2998,MATCH(tbl_dmi_isin[[#This Row],[ISIN]],Corp_value!$B:$B,0),MATCH(X$2,Corp_value!$1:$1,0)))</f>
        <v/>
      </c>
      <c r="Y221" s="142" t="str">
        <f>IF(tbl_dmi_isin[[#This Row],[Index]]&gt;$A$2,"",INDEX(Corp_value!$A$1:$EC$2998,MATCH(tbl_dmi_isin[[#This Row],[ISIN]],Corp_value!$B:$B,0),MATCH(Y$2,Corp_value!$1:$1,0)))</f>
        <v/>
      </c>
      <c r="Z221" s="142" t="str">
        <f>IF(tbl_dmi_isin[[#This Row],[Index]]&gt;$A$2,"",INDEX(Corp_value!$A$1:$EC$2998,MATCH(tbl_dmi_isin[[#This Row],[ISIN]],Corp_value!$B:$B,0),MATCH(Z$2,Corp_value!$1:$1,0)))</f>
        <v/>
      </c>
    </row>
    <row r="222" spans="1:26">
      <c r="A222" s="10">
        <v>219</v>
      </c>
      <c r="B222" s="78" t="str">
        <f>IF(tbl_dmi_isin[[#This Row],[Index]]&gt;$A$2,"",TEXT(INDEX(美元债一级!$A$2:$BO$32,tbl_dmi_isin[[#This Row],[Index]]+1,MATCH(B$2,美元债一级!$2:$2,0)),"yyyy/mm/dd"))</f>
        <v/>
      </c>
      <c r="C222" s="10" t="str">
        <f>IF(tbl_dmi_isin[[#This Row],[Index]]&gt;$A$2,"",INDEX(美元债一级!$A$2:$BO$32,tbl_dmi_isin[[#This Row],[Index]]+1,MATCH(C$2,美元债一级!$2:$2,0)))</f>
        <v/>
      </c>
      <c r="D222" s="10" t="str">
        <f>IF(tbl_dmi_isin[[#This Row],[Index]]&gt;$A$2,"",INDEX(美元债一级!$A$2:$BO$32,tbl_dmi_isin[[#This Row],[Index]]+1,MATCH(D$2,美元债一级!$2:$2,0)))</f>
        <v/>
      </c>
      <c r="E222" s="10" t="str">
        <f>TEXT(tbl_dmi_isin[[#This Row],[定价日]],"YYMMDD")&amp;tbl_dmi_isin[[#This Row],[ISIN]]</f>
        <v/>
      </c>
      <c r="F222" s="106"/>
      <c r="G222" s="19" t="str">
        <f>IF(tbl_dmi_isin[[#This Row],[Index]]&gt;$A$2,"",INDEX(Corp_value!$A$1:$EC$2998,MATCH(tbl_dmi_isin[[#This Row],[ISIN]],Corp_value!$B:$B,0),MATCH(G$2,Corp_value!$1:$1,0)))</f>
        <v/>
      </c>
      <c r="H222" s="20" t="str">
        <f>IF(tbl_dmi_isin[[#This Row],[Index]]&gt;$A$2,"",INDEX(Corp_value!$A$1:$EC$2998,MATCH(tbl_dmi_isin[[#This Row],[ISIN]],Corp_value!$B:$B,0),MATCH(H$2,Corp_value!$1:$1,0)))</f>
        <v/>
      </c>
      <c r="I222" s="20" t="str">
        <f>IF(tbl_dmi_isin[[#This Row],[Index]]&gt;$A$2,"",IF(INDEX(Corp_value!$A$1:$EC$2998,MATCH(tbl_dmi_isin[[#This Row],[ISIN]],Corp_value!$B:$B,0),MATCH(I$2,Corp_value!$1:$1,0))="--","",INDEX(Corp_value!$A$1:$EC$2998,MATCH(tbl_dmi_isin[[#This Row],[ISIN]],Corp_value!$B:$B,0),MATCH(I$2,Corp_value!$1:$1,0))))</f>
        <v/>
      </c>
      <c r="J222" s="19" t="str">
        <f>IF(tbl_dmi_isin[[#This Row],[Index]]&gt;$A$2,"",INDEX(Corp_value!$A$1:$EC$2998,MATCH(tbl_dmi_isin[[#This Row],[ISIN]],Corp_value!$B:$B,0),MATCH(J$2,Corp_value!$1:$1,0)))</f>
        <v/>
      </c>
      <c r="K222" s="19" t="str">
        <f>IF(tbl_dmi_isin[[#This Row],[Index]]&gt;$A$2,"",INDEX(Corp_value!$A$1:$EC$2998,MATCH(tbl_dmi_isin[[#This Row],[ISIN]],Corp_value!$B:$B,0),MATCH(K$2,Corp_value!$1:$1,0)))</f>
        <v/>
      </c>
      <c r="L222" s="19" t="str">
        <f>IF(tbl_dmi_isin[[#This Row],[Index]]&gt;$A$2,"",IF(INDEX(Corp_value!$A$1:$EC$2998,MATCH(tbl_dmi_isin[[#This Row],[ISIN]],Corp_value!$B:$B,0),MATCH(L$2,Corp_value!$1:$1,0))="--","",INDEX(Corp_value!$A$1:$EC$2998,MATCH(tbl_dmi_isin[[#This Row],[ISIN]],Corp_value!$B:$B,0),MATCH(L$2,Corp_value!$1:$1,0))))</f>
        <v/>
      </c>
      <c r="M222" s="122" t="str">
        <f>IF(tbl_dmi_isin[[#This Row],[Index]]&gt;$A$2,"",INDEX(Corp_value!$A$1:$EC$2998,MATCH(tbl_dmi_isin[[#This Row],[ISIN]],Corp_value!$B:$B,0),MATCH(M$2,Corp_value!$1:$1,0)))</f>
        <v/>
      </c>
      <c r="N222" s="122" t="str">
        <f>IF(tbl_dmi_isin[[#This Row],[Index]]&gt;$A$2,"",IF(INDEX(Corp_value!$A$1:$EC$2998,MATCH(tbl_dmi_isin[[#This Row],[ISIN]],Corp_value!$B:$B,0),MATCH(N$2,Corp_value!$1:$1,0))="--","",INDEX(Corp_value!$A$1:$EC$2998,MATCH(tbl_dmi_isin[[#This Row],[ISIN]],Corp_value!$B:$B,0),MATCH(N$2,Corp_value!$1:$1,0))))</f>
        <v/>
      </c>
      <c r="O222" s="122" t="str">
        <f>IF(tbl_dmi_isin[[#This Row],[Index]]&gt;$A$2,"",INDEX(Corp_value!$A$1:$EC$2998,MATCH(tbl_dmi_isin[[#This Row],[ISIN]],Corp_value!$B:$B,0),MATCH(O$2,Corp_value!$1:$1,0)))</f>
        <v/>
      </c>
      <c r="P222" s="136" t="str">
        <f>IF(tbl_dmi_isin[[#This Row],[Index]]&gt;$A$2,"",TEXT(INDEX(Corp_value!$A$1:$EC$2998,MATCH(tbl_dmi_isin[[#This Row],[ISIN]],Corp_value!$B:$B,0),MATCH(P$2,Corp_value!$1:$1,0)),"yyyy/mm/dd"))</f>
        <v/>
      </c>
      <c r="Q222" s="136" t="str">
        <f>IF(tbl_dmi_isin[[#This Row],[Index]]&gt;$A$2,"",INDEX(美元债一级!$A$2:$BO$32,tbl_dmi_isin[[#This Row],[Index]]+1,MATCH(Q$2,美元债一级!$2:$2,0)))</f>
        <v/>
      </c>
      <c r="R222" s="136" t="str">
        <f>IF(tbl_dmi_isin[[#This Row],[Index]]&gt;$A$2,"",IF(TEXT(INDEX(Corp_value!$A$1:$EC$2998,MATCH(tbl_dmi_isin[[#This Row],[ISIN]],Corp_value!$B:$B,0),MATCH(R$2,Corp_value!$1:$1,0)),"yyyy/mm/dd")="--","",TEXT(INDEX(Corp_value!$A$1:$EC$2998,MATCH(tbl_dmi_isin[[#This Row],[ISIN]],Corp_value!$B:$B,0),MATCH(R$2,Corp_value!$1:$1,0)),"yyyy/mm/dd")))</f>
        <v/>
      </c>
      <c r="S222" s="122" t="str">
        <f>IF(tbl_dmi_isin[[#This Row],[Index]]&gt;$A$2,"",INDEX(Corp_value!$A$1:$EC$2998,MATCH(tbl_dmi_isin[[#This Row],[ISIN]],Corp_value!$B:$B,0),MATCH(S$2,Corp_value!$1:$1,0)))</f>
        <v/>
      </c>
      <c r="T222" s="122" t="str">
        <f>IF(tbl_dmi_isin[[#This Row],[Index]]&gt;$A$2,"",INDEX(美元债一级!$A$2:$BO$32,tbl_dmi_isin[[#This Row],[Index]]+1,MATCH(T$2,美元债一级!$2:$2,0)))</f>
        <v/>
      </c>
      <c r="U222" s="122" t="str">
        <f>IF(tbl_dmi_isin[[#This Row],[Index]]&gt;$A$2,"",IF(INDEX(Corp_value!$A$1:$EC$2998,MATCH(tbl_dmi_isin[[#This Row],[ISIN]],Corp_value!$B:$B,0),MATCH(U$2,Corp_value!$1:$1,0))="--","",INDEX(Corp_value!$A$1:$EC$2998,MATCH(tbl_dmi_isin[[#This Row],[ISIN]],Corp_value!$B:$B,0),MATCH(U$2,Corp_value!$1:$1,0))))</f>
        <v/>
      </c>
      <c r="V222" s="134" t="str">
        <f>IF(tbl_dmi_isin[[#This Row],[Index]]&gt;$A$2,"",INDEX(美元债一级!$A$2:$BO$32,tbl_dmi_isin[[#This Row],[Index]]+1,MATCH(V$2,美元债一级!$2:$2,0)))</f>
        <v/>
      </c>
      <c r="W222" s="139" t="str">
        <f>IF(tbl_dmi_isin[[#This Row],[Index]]&gt;$A$2,"",INDEX(Corp_value!$A$1:$EC$2998,MATCH(tbl_dmi_isin[[#This Row],[ISIN]],Corp_value!$B:$B,0),MATCH(W$2,Corp_value!$1:$1,0)))</f>
        <v/>
      </c>
      <c r="X222" s="139" t="str">
        <f>IF(tbl_dmi_isin[[#This Row],[Index]]&gt;$A$2,"",INDEX(Corp_value!$A$1:$EC$2998,MATCH(tbl_dmi_isin[[#This Row],[ISIN]],Corp_value!$B:$B,0),MATCH(X$2,Corp_value!$1:$1,0)))</f>
        <v/>
      </c>
      <c r="Y222" s="142" t="str">
        <f>IF(tbl_dmi_isin[[#This Row],[Index]]&gt;$A$2,"",INDEX(Corp_value!$A$1:$EC$2998,MATCH(tbl_dmi_isin[[#This Row],[ISIN]],Corp_value!$B:$B,0),MATCH(Y$2,Corp_value!$1:$1,0)))</f>
        <v/>
      </c>
      <c r="Z222" s="142" t="str">
        <f>IF(tbl_dmi_isin[[#This Row],[Index]]&gt;$A$2,"",INDEX(Corp_value!$A$1:$EC$2998,MATCH(tbl_dmi_isin[[#This Row],[ISIN]],Corp_value!$B:$B,0),MATCH(Z$2,Corp_value!$1:$1,0)))</f>
        <v/>
      </c>
    </row>
    <row r="223" spans="1:26">
      <c r="A223" s="10">
        <v>220</v>
      </c>
      <c r="B223" s="78" t="str">
        <f>IF(tbl_dmi_isin[[#This Row],[Index]]&gt;$A$2,"",TEXT(INDEX(美元债一级!$A$2:$BO$32,tbl_dmi_isin[[#This Row],[Index]]+1,MATCH(B$2,美元债一级!$2:$2,0)),"yyyy/mm/dd"))</f>
        <v/>
      </c>
      <c r="C223" s="10" t="str">
        <f>IF(tbl_dmi_isin[[#This Row],[Index]]&gt;$A$2,"",INDEX(美元债一级!$A$2:$BO$32,tbl_dmi_isin[[#This Row],[Index]]+1,MATCH(C$2,美元债一级!$2:$2,0)))</f>
        <v/>
      </c>
      <c r="D223" s="10" t="str">
        <f>IF(tbl_dmi_isin[[#This Row],[Index]]&gt;$A$2,"",INDEX(美元债一级!$A$2:$BO$32,tbl_dmi_isin[[#This Row],[Index]]+1,MATCH(D$2,美元债一级!$2:$2,0)))</f>
        <v/>
      </c>
      <c r="E223" s="10" t="str">
        <f>TEXT(tbl_dmi_isin[[#This Row],[定价日]],"YYMMDD")&amp;tbl_dmi_isin[[#This Row],[ISIN]]</f>
        <v/>
      </c>
      <c r="F223" s="106"/>
      <c r="G223" s="19" t="str">
        <f>IF(tbl_dmi_isin[[#This Row],[Index]]&gt;$A$2,"",INDEX(Corp_value!$A$1:$EC$2998,MATCH(tbl_dmi_isin[[#This Row],[ISIN]],Corp_value!$B:$B,0),MATCH(G$2,Corp_value!$1:$1,0)))</f>
        <v/>
      </c>
      <c r="H223" s="20" t="str">
        <f>IF(tbl_dmi_isin[[#This Row],[Index]]&gt;$A$2,"",INDEX(Corp_value!$A$1:$EC$2998,MATCH(tbl_dmi_isin[[#This Row],[ISIN]],Corp_value!$B:$B,0),MATCH(H$2,Corp_value!$1:$1,0)))</f>
        <v/>
      </c>
      <c r="I223" s="20" t="str">
        <f>IF(tbl_dmi_isin[[#This Row],[Index]]&gt;$A$2,"",IF(INDEX(Corp_value!$A$1:$EC$2998,MATCH(tbl_dmi_isin[[#This Row],[ISIN]],Corp_value!$B:$B,0),MATCH(I$2,Corp_value!$1:$1,0))="--","",INDEX(Corp_value!$A$1:$EC$2998,MATCH(tbl_dmi_isin[[#This Row],[ISIN]],Corp_value!$B:$B,0),MATCH(I$2,Corp_value!$1:$1,0))))</f>
        <v/>
      </c>
      <c r="J223" s="19" t="str">
        <f>IF(tbl_dmi_isin[[#This Row],[Index]]&gt;$A$2,"",INDEX(Corp_value!$A$1:$EC$2998,MATCH(tbl_dmi_isin[[#This Row],[ISIN]],Corp_value!$B:$B,0),MATCH(J$2,Corp_value!$1:$1,0)))</f>
        <v/>
      </c>
      <c r="K223" s="19" t="str">
        <f>IF(tbl_dmi_isin[[#This Row],[Index]]&gt;$A$2,"",INDEX(Corp_value!$A$1:$EC$2998,MATCH(tbl_dmi_isin[[#This Row],[ISIN]],Corp_value!$B:$B,0),MATCH(K$2,Corp_value!$1:$1,0)))</f>
        <v/>
      </c>
      <c r="L223" s="19" t="str">
        <f>IF(tbl_dmi_isin[[#This Row],[Index]]&gt;$A$2,"",IF(INDEX(Corp_value!$A$1:$EC$2998,MATCH(tbl_dmi_isin[[#This Row],[ISIN]],Corp_value!$B:$B,0),MATCH(L$2,Corp_value!$1:$1,0))="--","",INDEX(Corp_value!$A$1:$EC$2998,MATCH(tbl_dmi_isin[[#This Row],[ISIN]],Corp_value!$B:$B,0),MATCH(L$2,Corp_value!$1:$1,0))))</f>
        <v/>
      </c>
      <c r="M223" s="122" t="str">
        <f>IF(tbl_dmi_isin[[#This Row],[Index]]&gt;$A$2,"",INDEX(Corp_value!$A$1:$EC$2998,MATCH(tbl_dmi_isin[[#This Row],[ISIN]],Corp_value!$B:$B,0),MATCH(M$2,Corp_value!$1:$1,0)))</f>
        <v/>
      </c>
      <c r="N223" s="122" t="str">
        <f>IF(tbl_dmi_isin[[#This Row],[Index]]&gt;$A$2,"",IF(INDEX(Corp_value!$A$1:$EC$2998,MATCH(tbl_dmi_isin[[#This Row],[ISIN]],Corp_value!$B:$B,0),MATCH(N$2,Corp_value!$1:$1,0))="--","",INDEX(Corp_value!$A$1:$EC$2998,MATCH(tbl_dmi_isin[[#This Row],[ISIN]],Corp_value!$B:$B,0),MATCH(N$2,Corp_value!$1:$1,0))))</f>
        <v/>
      </c>
      <c r="O223" s="122" t="str">
        <f>IF(tbl_dmi_isin[[#This Row],[Index]]&gt;$A$2,"",INDEX(Corp_value!$A$1:$EC$2998,MATCH(tbl_dmi_isin[[#This Row],[ISIN]],Corp_value!$B:$B,0),MATCH(O$2,Corp_value!$1:$1,0)))</f>
        <v/>
      </c>
      <c r="P223" s="136" t="str">
        <f>IF(tbl_dmi_isin[[#This Row],[Index]]&gt;$A$2,"",TEXT(INDEX(Corp_value!$A$1:$EC$2998,MATCH(tbl_dmi_isin[[#This Row],[ISIN]],Corp_value!$B:$B,0),MATCH(P$2,Corp_value!$1:$1,0)),"yyyy/mm/dd"))</f>
        <v/>
      </c>
      <c r="Q223" s="136" t="str">
        <f>IF(tbl_dmi_isin[[#This Row],[Index]]&gt;$A$2,"",INDEX(美元债一级!$A$2:$BO$32,tbl_dmi_isin[[#This Row],[Index]]+1,MATCH(Q$2,美元债一级!$2:$2,0)))</f>
        <v/>
      </c>
      <c r="R223" s="136" t="str">
        <f>IF(tbl_dmi_isin[[#This Row],[Index]]&gt;$A$2,"",IF(TEXT(INDEX(Corp_value!$A$1:$EC$2998,MATCH(tbl_dmi_isin[[#This Row],[ISIN]],Corp_value!$B:$B,0),MATCH(R$2,Corp_value!$1:$1,0)),"yyyy/mm/dd")="--","",TEXT(INDEX(Corp_value!$A$1:$EC$2998,MATCH(tbl_dmi_isin[[#This Row],[ISIN]],Corp_value!$B:$B,0),MATCH(R$2,Corp_value!$1:$1,0)),"yyyy/mm/dd")))</f>
        <v/>
      </c>
      <c r="S223" s="122" t="str">
        <f>IF(tbl_dmi_isin[[#This Row],[Index]]&gt;$A$2,"",INDEX(Corp_value!$A$1:$EC$2998,MATCH(tbl_dmi_isin[[#This Row],[ISIN]],Corp_value!$B:$B,0),MATCH(S$2,Corp_value!$1:$1,0)))</f>
        <v/>
      </c>
      <c r="T223" s="122" t="str">
        <f>IF(tbl_dmi_isin[[#This Row],[Index]]&gt;$A$2,"",INDEX(美元债一级!$A$2:$BO$32,tbl_dmi_isin[[#This Row],[Index]]+1,MATCH(T$2,美元债一级!$2:$2,0)))</f>
        <v/>
      </c>
      <c r="U223" s="122" t="str">
        <f>IF(tbl_dmi_isin[[#This Row],[Index]]&gt;$A$2,"",IF(INDEX(Corp_value!$A$1:$EC$2998,MATCH(tbl_dmi_isin[[#This Row],[ISIN]],Corp_value!$B:$B,0),MATCH(U$2,Corp_value!$1:$1,0))="--","",INDEX(Corp_value!$A$1:$EC$2998,MATCH(tbl_dmi_isin[[#This Row],[ISIN]],Corp_value!$B:$B,0),MATCH(U$2,Corp_value!$1:$1,0))))</f>
        <v/>
      </c>
      <c r="V223" s="134" t="str">
        <f>IF(tbl_dmi_isin[[#This Row],[Index]]&gt;$A$2,"",INDEX(美元债一级!$A$2:$BO$32,tbl_dmi_isin[[#This Row],[Index]]+1,MATCH(V$2,美元债一级!$2:$2,0)))</f>
        <v/>
      </c>
      <c r="W223" s="139" t="str">
        <f>IF(tbl_dmi_isin[[#This Row],[Index]]&gt;$A$2,"",INDEX(Corp_value!$A$1:$EC$2998,MATCH(tbl_dmi_isin[[#This Row],[ISIN]],Corp_value!$B:$B,0),MATCH(W$2,Corp_value!$1:$1,0)))</f>
        <v/>
      </c>
      <c r="X223" s="139" t="str">
        <f>IF(tbl_dmi_isin[[#This Row],[Index]]&gt;$A$2,"",INDEX(Corp_value!$A$1:$EC$2998,MATCH(tbl_dmi_isin[[#This Row],[ISIN]],Corp_value!$B:$B,0),MATCH(X$2,Corp_value!$1:$1,0)))</f>
        <v/>
      </c>
      <c r="Y223" s="142" t="str">
        <f>IF(tbl_dmi_isin[[#This Row],[Index]]&gt;$A$2,"",INDEX(Corp_value!$A$1:$EC$2998,MATCH(tbl_dmi_isin[[#This Row],[ISIN]],Corp_value!$B:$B,0),MATCH(Y$2,Corp_value!$1:$1,0)))</f>
        <v/>
      </c>
      <c r="Z223" s="142" t="str">
        <f>IF(tbl_dmi_isin[[#This Row],[Index]]&gt;$A$2,"",INDEX(Corp_value!$A$1:$EC$2998,MATCH(tbl_dmi_isin[[#This Row],[ISIN]],Corp_value!$B:$B,0),MATCH(Z$2,Corp_value!$1:$1,0)))</f>
        <v/>
      </c>
    </row>
    <row r="224" spans="1:26">
      <c r="A224" s="10">
        <v>221</v>
      </c>
      <c r="B224" s="78" t="str">
        <f>IF(tbl_dmi_isin[[#This Row],[Index]]&gt;$A$2,"",TEXT(INDEX(美元债一级!$A$2:$BO$32,tbl_dmi_isin[[#This Row],[Index]]+1,MATCH(B$2,美元债一级!$2:$2,0)),"yyyy/mm/dd"))</f>
        <v/>
      </c>
      <c r="C224" s="10" t="str">
        <f>IF(tbl_dmi_isin[[#This Row],[Index]]&gt;$A$2,"",INDEX(美元债一级!$A$2:$BO$32,tbl_dmi_isin[[#This Row],[Index]]+1,MATCH(C$2,美元债一级!$2:$2,0)))</f>
        <v/>
      </c>
      <c r="D224" s="10" t="str">
        <f>IF(tbl_dmi_isin[[#This Row],[Index]]&gt;$A$2,"",INDEX(美元债一级!$A$2:$BO$32,tbl_dmi_isin[[#This Row],[Index]]+1,MATCH(D$2,美元债一级!$2:$2,0)))</f>
        <v/>
      </c>
      <c r="E224" s="10" t="str">
        <f>TEXT(tbl_dmi_isin[[#This Row],[定价日]],"YYMMDD")&amp;tbl_dmi_isin[[#This Row],[ISIN]]</f>
        <v/>
      </c>
      <c r="F224" s="106"/>
      <c r="G224" s="19" t="str">
        <f>IF(tbl_dmi_isin[[#This Row],[Index]]&gt;$A$2,"",INDEX(Corp_value!$A$1:$EC$2998,MATCH(tbl_dmi_isin[[#This Row],[ISIN]],Corp_value!$B:$B,0),MATCH(G$2,Corp_value!$1:$1,0)))</f>
        <v/>
      </c>
      <c r="H224" s="20" t="str">
        <f>IF(tbl_dmi_isin[[#This Row],[Index]]&gt;$A$2,"",INDEX(Corp_value!$A$1:$EC$2998,MATCH(tbl_dmi_isin[[#This Row],[ISIN]],Corp_value!$B:$B,0),MATCH(H$2,Corp_value!$1:$1,0)))</f>
        <v/>
      </c>
      <c r="I224" s="20" t="str">
        <f>IF(tbl_dmi_isin[[#This Row],[Index]]&gt;$A$2,"",IF(INDEX(Corp_value!$A$1:$EC$2998,MATCH(tbl_dmi_isin[[#This Row],[ISIN]],Corp_value!$B:$B,0),MATCH(I$2,Corp_value!$1:$1,0))="--","",INDEX(Corp_value!$A$1:$EC$2998,MATCH(tbl_dmi_isin[[#This Row],[ISIN]],Corp_value!$B:$B,0),MATCH(I$2,Corp_value!$1:$1,0))))</f>
        <v/>
      </c>
      <c r="J224" s="19" t="str">
        <f>IF(tbl_dmi_isin[[#This Row],[Index]]&gt;$A$2,"",INDEX(Corp_value!$A$1:$EC$2998,MATCH(tbl_dmi_isin[[#This Row],[ISIN]],Corp_value!$B:$B,0),MATCH(J$2,Corp_value!$1:$1,0)))</f>
        <v/>
      </c>
      <c r="K224" s="19" t="str">
        <f>IF(tbl_dmi_isin[[#This Row],[Index]]&gt;$A$2,"",INDEX(Corp_value!$A$1:$EC$2998,MATCH(tbl_dmi_isin[[#This Row],[ISIN]],Corp_value!$B:$B,0),MATCH(K$2,Corp_value!$1:$1,0)))</f>
        <v/>
      </c>
      <c r="L224" s="19" t="str">
        <f>IF(tbl_dmi_isin[[#This Row],[Index]]&gt;$A$2,"",IF(INDEX(Corp_value!$A$1:$EC$2998,MATCH(tbl_dmi_isin[[#This Row],[ISIN]],Corp_value!$B:$B,0),MATCH(L$2,Corp_value!$1:$1,0))="--","",INDEX(Corp_value!$A$1:$EC$2998,MATCH(tbl_dmi_isin[[#This Row],[ISIN]],Corp_value!$B:$B,0),MATCH(L$2,Corp_value!$1:$1,0))))</f>
        <v/>
      </c>
      <c r="M224" s="122" t="str">
        <f>IF(tbl_dmi_isin[[#This Row],[Index]]&gt;$A$2,"",INDEX(Corp_value!$A$1:$EC$2998,MATCH(tbl_dmi_isin[[#This Row],[ISIN]],Corp_value!$B:$B,0),MATCH(M$2,Corp_value!$1:$1,0)))</f>
        <v/>
      </c>
      <c r="N224" s="122" t="str">
        <f>IF(tbl_dmi_isin[[#This Row],[Index]]&gt;$A$2,"",IF(INDEX(Corp_value!$A$1:$EC$2998,MATCH(tbl_dmi_isin[[#This Row],[ISIN]],Corp_value!$B:$B,0),MATCH(N$2,Corp_value!$1:$1,0))="--","",INDEX(Corp_value!$A$1:$EC$2998,MATCH(tbl_dmi_isin[[#This Row],[ISIN]],Corp_value!$B:$B,0),MATCH(N$2,Corp_value!$1:$1,0))))</f>
        <v/>
      </c>
      <c r="O224" s="122" t="str">
        <f>IF(tbl_dmi_isin[[#This Row],[Index]]&gt;$A$2,"",INDEX(Corp_value!$A$1:$EC$2998,MATCH(tbl_dmi_isin[[#This Row],[ISIN]],Corp_value!$B:$B,0),MATCH(O$2,Corp_value!$1:$1,0)))</f>
        <v/>
      </c>
      <c r="P224" s="136" t="str">
        <f>IF(tbl_dmi_isin[[#This Row],[Index]]&gt;$A$2,"",TEXT(INDEX(Corp_value!$A$1:$EC$2998,MATCH(tbl_dmi_isin[[#This Row],[ISIN]],Corp_value!$B:$B,0),MATCH(P$2,Corp_value!$1:$1,0)),"yyyy/mm/dd"))</f>
        <v/>
      </c>
      <c r="Q224" s="136" t="str">
        <f>IF(tbl_dmi_isin[[#This Row],[Index]]&gt;$A$2,"",INDEX(美元债一级!$A$2:$BO$32,tbl_dmi_isin[[#This Row],[Index]]+1,MATCH(Q$2,美元债一级!$2:$2,0)))</f>
        <v/>
      </c>
      <c r="R224" s="136" t="str">
        <f>IF(tbl_dmi_isin[[#This Row],[Index]]&gt;$A$2,"",IF(TEXT(INDEX(Corp_value!$A$1:$EC$2998,MATCH(tbl_dmi_isin[[#This Row],[ISIN]],Corp_value!$B:$B,0),MATCH(R$2,Corp_value!$1:$1,0)),"yyyy/mm/dd")="--","",TEXT(INDEX(Corp_value!$A$1:$EC$2998,MATCH(tbl_dmi_isin[[#This Row],[ISIN]],Corp_value!$B:$B,0),MATCH(R$2,Corp_value!$1:$1,0)),"yyyy/mm/dd")))</f>
        <v/>
      </c>
      <c r="S224" s="122" t="str">
        <f>IF(tbl_dmi_isin[[#This Row],[Index]]&gt;$A$2,"",INDEX(Corp_value!$A$1:$EC$2998,MATCH(tbl_dmi_isin[[#This Row],[ISIN]],Corp_value!$B:$B,0),MATCH(S$2,Corp_value!$1:$1,0)))</f>
        <v/>
      </c>
      <c r="T224" s="122" t="str">
        <f>IF(tbl_dmi_isin[[#This Row],[Index]]&gt;$A$2,"",INDEX(美元债一级!$A$2:$BO$32,tbl_dmi_isin[[#This Row],[Index]]+1,MATCH(T$2,美元债一级!$2:$2,0)))</f>
        <v/>
      </c>
      <c r="U224" s="122" t="str">
        <f>IF(tbl_dmi_isin[[#This Row],[Index]]&gt;$A$2,"",IF(INDEX(Corp_value!$A$1:$EC$2998,MATCH(tbl_dmi_isin[[#This Row],[ISIN]],Corp_value!$B:$B,0),MATCH(U$2,Corp_value!$1:$1,0))="--","",INDEX(Corp_value!$A$1:$EC$2998,MATCH(tbl_dmi_isin[[#This Row],[ISIN]],Corp_value!$B:$B,0),MATCH(U$2,Corp_value!$1:$1,0))))</f>
        <v/>
      </c>
      <c r="V224" s="134" t="str">
        <f>IF(tbl_dmi_isin[[#This Row],[Index]]&gt;$A$2,"",INDEX(美元债一级!$A$2:$BO$32,tbl_dmi_isin[[#This Row],[Index]]+1,MATCH(V$2,美元债一级!$2:$2,0)))</f>
        <v/>
      </c>
      <c r="W224" s="139" t="str">
        <f>IF(tbl_dmi_isin[[#This Row],[Index]]&gt;$A$2,"",INDEX(Corp_value!$A$1:$EC$2998,MATCH(tbl_dmi_isin[[#This Row],[ISIN]],Corp_value!$B:$B,0),MATCH(W$2,Corp_value!$1:$1,0)))</f>
        <v/>
      </c>
      <c r="X224" s="139" t="str">
        <f>IF(tbl_dmi_isin[[#This Row],[Index]]&gt;$A$2,"",INDEX(Corp_value!$A$1:$EC$2998,MATCH(tbl_dmi_isin[[#This Row],[ISIN]],Corp_value!$B:$B,0),MATCH(X$2,Corp_value!$1:$1,0)))</f>
        <v/>
      </c>
      <c r="Y224" s="142" t="str">
        <f>IF(tbl_dmi_isin[[#This Row],[Index]]&gt;$A$2,"",INDEX(Corp_value!$A$1:$EC$2998,MATCH(tbl_dmi_isin[[#This Row],[ISIN]],Corp_value!$B:$B,0),MATCH(Y$2,Corp_value!$1:$1,0)))</f>
        <v/>
      </c>
      <c r="Z224" s="142" t="str">
        <f>IF(tbl_dmi_isin[[#This Row],[Index]]&gt;$A$2,"",INDEX(Corp_value!$A$1:$EC$2998,MATCH(tbl_dmi_isin[[#This Row],[ISIN]],Corp_value!$B:$B,0),MATCH(Z$2,Corp_value!$1:$1,0)))</f>
        <v/>
      </c>
    </row>
    <row r="225" spans="1:26">
      <c r="A225" s="10">
        <v>222</v>
      </c>
      <c r="B225" s="78" t="str">
        <f>IF(tbl_dmi_isin[[#This Row],[Index]]&gt;$A$2,"",TEXT(INDEX(美元债一级!$A$2:$BO$32,tbl_dmi_isin[[#This Row],[Index]]+1,MATCH(B$2,美元债一级!$2:$2,0)),"yyyy/mm/dd"))</f>
        <v/>
      </c>
      <c r="C225" s="10" t="str">
        <f>IF(tbl_dmi_isin[[#This Row],[Index]]&gt;$A$2,"",INDEX(美元债一级!$A$2:$BO$32,tbl_dmi_isin[[#This Row],[Index]]+1,MATCH(C$2,美元债一级!$2:$2,0)))</f>
        <v/>
      </c>
      <c r="D225" s="10" t="str">
        <f>IF(tbl_dmi_isin[[#This Row],[Index]]&gt;$A$2,"",INDEX(美元债一级!$A$2:$BO$32,tbl_dmi_isin[[#This Row],[Index]]+1,MATCH(D$2,美元债一级!$2:$2,0)))</f>
        <v/>
      </c>
      <c r="E225" s="10" t="str">
        <f>TEXT(tbl_dmi_isin[[#This Row],[定价日]],"YYMMDD")&amp;tbl_dmi_isin[[#This Row],[ISIN]]</f>
        <v/>
      </c>
      <c r="F225" s="106"/>
      <c r="G225" s="19" t="str">
        <f>IF(tbl_dmi_isin[[#This Row],[Index]]&gt;$A$2,"",INDEX(Corp_value!$A$1:$EC$2998,MATCH(tbl_dmi_isin[[#This Row],[ISIN]],Corp_value!$B:$B,0),MATCH(G$2,Corp_value!$1:$1,0)))</f>
        <v/>
      </c>
      <c r="H225" s="20" t="str">
        <f>IF(tbl_dmi_isin[[#This Row],[Index]]&gt;$A$2,"",INDEX(Corp_value!$A$1:$EC$2998,MATCH(tbl_dmi_isin[[#This Row],[ISIN]],Corp_value!$B:$B,0),MATCH(H$2,Corp_value!$1:$1,0)))</f>
        <v/>
      </c>
      <c r="I225" s="20" t="str">
        <f>IF(tbl_dmi_isin[[#This Row],[Index]]&gt;$A$2,"",IF(INDEX(Corp_value!$A$1:$EC$2998,MATCH(tbl_dmi_isin[[#This Row],[ISIN]],Corp_value!$B:$B,0),MATCH(I$2,Corp_value!$1:$1,0))="--","",INDEX(Corp_value!$A$1:$EC$2998,MATCH(tbl_dmi_isin[[#This Row],[ISIN]],Corp_value!$B:$B,0),MATCH(I$2,Corp_value!$1:$1,0))))</f>
        <v/>
      </c>
      <c r="J225" s="19" t="str">
        <f>IF(tbl_dmi_isin[[#This Row],[Index]]&gt;$A$2,"",INDEX(Corp_value!$A$1:$EC$2998,MATCH(tbl_dmi_isin[[#This Row],[ISIN]],Corp_value!$B:$B,0),MATCH(J$2,Corp_value!$1:$1,0)))</f>
        <v/>
      </c>
      <c r="K225" s="19" t="str">
        <f>IF(tbl_dmi_isin[[#This Row],[Index]]&gt;$A$2,"",INDEX(Corp_value!$A$1:$EC$2998,MATCH(tbl_dmi_isin[[#This Row],[ISIN]],Corp_value!$B:$B,0),MATCH(K$2,Corp_value!$1:$1,0)))</f>
        <v/>
      </c>
      <c r="L225" s="19" t="str">
        <f>IF(tbl_dmi_isin[[#This Row],[Index]]&gt;$A$2,"",IF(INDEX(Corp_value!$A$1:$EC$2998,MATCH(tbl_dmi_isin[[#This Row],[ISIN]],Corp_value!$B:$B,0),MATCH(L$2,Corp_value!$1:$1,0))="--","",INDEX(Corp_value!$A$1:$EC$2998,MATCH(tbl_dmi_isin[[#This Row],[ISIN]],Corp_value!$B:$B,0),MATCH(L$2,Corp_value!$1:$1,0))))</f>
        <v/>
      </c>
      <c r="M225" s="122" t="str">
        <f>IF(tbl_dmi_isin[[#This Row],[Index]]&gt;$A$2,"",INDEX(Corp_value!$A$1:$EC$2998,MATCH(tbl_dmi_isin[[#This Row],[ISIN]],Corp_value!$B:$B,0),MATCH(M$2,Corp_value!$1:$1,0)))</f>
        <v/>
      </c>
      <c r="N225" s="122" t="str">
        <f>IF(tbl_dmi_isin[[#This Row],[Index]]&gt;$A$2,"",IF(INDEX(Corp_value!$A$1:$EC$2998,MATCH(tbl_dmi_isin[[#This Row],[ISIN]],Corp_value!$B:$B,0),MATCH(N$2,Corp_value!$1:$1,0))="--","",INDEX(Corp_value!$A$1:$EC$2998,MATCH(tbl_dmi_isin[[#This Row],[ISIN]],Corp_value!$B:$B,0),MATCH(N$2,Corp_value!$1:$1,0))))</f>
        <v/>
      </c>
      <c r="O225" s="122" t="str">
        <f>IF(tbl_dmi_isin[[#This Row],[Index]]&gt;$A$2,"",INDEX(Corp_value!$A$1:$EC$2998,MATCH(tbl_dmi_isin[[#This Row],[ISIN]],Corp_value!$B:$B,0),MATCH(O$2,Corp_value!$1:$1,0)))</f>
        <v/>
      </c>
      <c r="P225" s="136" t="str">
        <f>IF(tbl_dmi_isin[[#This Row],[Index]]&gt;$A$2,"",TEXT(INDEX(Corp_value!$A$1:$EC$2998,MATCH(tbl_dmi_isin[[#This Row],[ISIN]],Corp_value!$B:$B,0),MATCH(P$2,Corp_value!$1:$1,0)),"yyyy/mm/dd"))</f>
        <v/>
      </c>
      <c r="Q225" s="136" t="str">
        <f>IF(tbl_dmi_isin[[#This Row],[Index]]&gt;$A$2,"",INDEX(美元债一级!$A$2:$BO$32,tbl_dmi_isin[[#This Row],[Index]]+1,MATCH(Q$2,美元债一级!$2:$2,0)))</f>
        <v/>
      </c>
      <c r="R225" s="136" t="str">
        <f>IF(tbl_dmi_isin[[#This Row],[Index]]&gt;$A$2,"",IF(TEXT(INDEX(Corp_value!$A$1:$EC$2998,MATCH(tbl_dmi_isin[[#This Row],[ISIN]],Corp_value!$B:$B,0),MATCH(R$2,Corp_value!$1:$1,0)),"yyyy/mm/dd")="--","",TEXT(INDEX(Corp_value!$A$1:$EC$2998,MATCH(tbl_dmi_isin[[#This Row],[ISIN]],Corp_value!$B:$B,0),MATCH(R$2,Corp_value!$1:$1,0)),"yyyy/mm/dd")))</f>
        <v/>
      </c>
      <c r="S225" s="122" t="str">
        <f>IF(tbl_dmi_isin[[#This Row],[Index]]&gt;$A$2,"",INDEX(Corp_value!$A$1:$EC$2998,MATCH(tbl_dmi_isin[[#This Row],[ISIN]],Corp_value!$B:$B,0),MATCH(S$2,Corp_value!$1:$1,0)))</f>
        <v/>
      </c>
      <c r="T225" s="122" t="str">
        <f>IF(tbl_dmi_isin[[#This Row],[Index]]&gt;$A$2,"",INDEX(美元债一级!$A$2:$BO$32,tbl_dmi_isin[[#This Row],[Index]]+1,MATCH(T$2,美元债一级!$2:$2,0)))</f>
        <v/>
      </c>
      <c r="U225" s="122" t="str">
        <f>IF(tbl_dmi_isin[[#This Row],[Index]]&gt;$A$2,"",IF(INDEX(Corp_value!$A$1:$EC$2998,MATCH(tbl_dmi_isin[[#This Row],[ISIN]],Corp_value!$B:$B,0),MATCH(U$2,Corp_value!$1:$1,0))="--","",INDEX(Corp_value!$A$1:$EC$2998,MATCH(tbl_dmi_isin[[#This Row],[ISIN]],Corp_value!$B:$B,0),MATCH(U$2,Corp_value!$1:$1,0))))</f>
        <v/>
      </c>
      <c r="V225" s="134" t="str">
        <f>IF(tbl_dmi_isin[[#This Row],[Index]]&gt;$A$2,"",INDEX(美元债一级!$A$2:$BO$32,tbl_dmi_isin[[#This Row],[Index]]+1,MATCH(V$2,美元债一级!$2:$2,0)))</f>
        <v/>
      </c>
      <c r="W225" s="139" t="str">
        <f>IF(tbl_dmi_isin[[#This Row],[Index]]&gt;$A$2,"",INDEX(Corp_value!$A$1:$EC$2998,MATCH(tbl_dmi_isin[[#This Row],[ISIN]],Corp_value!$B:$B,0),MATCH(W$2,Corp_value!$1:$1,0)))</f>
        <v/>
      </c>
      <c r="X225" s="139" t="str">
        <f>IF(tbl_dmi_isin[[#This Row],[Index]]&gt;$A$2,"",INDEX(Corp_value!$A$1:$EC$2998,MATCH(tbl_dmi_isin[[#This Row],[ISIN]],Corp_value!$B:$B,0),MATCH(X$2,Corp_value!$1:$1,0)))</f>
        <v/>
      </c>
      <c r="Y225" s="142" t="str">
        <f>IF(tbl_dmi_isin[[#This Row],[Index]]&gt;$A$2,"",INDEX(Corp_value!$A$1:$EC$2998,MATCH(tbl_dmi_isin[[#This Row],[ISIN]],Corp_value!$B:$B,0),MATCH(Y$2,Corp_value!$1:$1,0)))</f>
        <v/>
      </c>
      <c r="Z225" s="142" t="str">
        <f>IF(tbl_dmi_isin[[#This Row],[Index]]&gt;$A$2,"",INDEX(Corp_value!$A$1:$EC$2998,MATCH(tbl_dmi_isin[[#This Row],[ISIN]],Corp_value!$B:$B,0),MATCH(Z$2,Corp_value!$1:$1,0)))</f>
        <v/>
      </c>
    </row>
    <row r="226" spans="1:26">
      <c r="A226" s="10">
        <v>223</v>
      </c>
      <c r="B226" s="78" t="str">
        <f>IF(tbl_dmi_isin[[#This Row],[Index]]&gt;$A$2,"",TEXT(INDEX(美元债一级!$A$2:$BO$32,tbl_dmi_isin[[#This Row],[Index]]+1,MATCH(B$2,美元债一级!$2:$2,0)),"yyyy/mm/dd"))</f>
        <v/>
      </c>
      <c r="C226" s="10" t="str">
        <f>IF(tbl_dmi_isin[[#This Row],[Index]]&gt;$A$2,"",INDEX(美元债一级!$A$2:$BO$32,tbl_dmi_isin[[#This Row],[Index]]+1,MATCH(C$2,美元债一级!$2:$2,0)))</f>
        <v/>
      </c>
      <c r="D226" s="10" t="str">
        <f>IF(tbl_dmi_isin[[#This Row],[Index]]&gt;$A$2,"",INDEX(美元债一级!$A$2:$BO$32,tbl_dmi_isin[[#This Row],[Index]]+1,MATCH(D$2,美元债一级!$2:$2,0)))</f>
        <v/>
      </c>
      <c r="E226" s="10" t="str">
        <f>TEXT(tbl_dmi_isin[[#This Row],[定价日]],"YYMMDD")&amp;tbl_dmi_isin[[#This Row],[ISIN]]</f>
        <v/>
      </c>
      <c r="F226" s="106"/>
      <c r="G226" s="19" t="str">
        <f>IF(tbl_dmi_isin[[#This Row],[Index]]&gt;$A$2,"",INDEX(Corp_value!$A$1:$EC$2998,MATCH(tbl_dmi_isin[[#This Row],[ISIN]],Corp_value!$B:$B,0),MATCH(G$2,Corp_value!$1:$1,0)))</f>
        <v/>
      </c>
      <c r="H226" s="20" t="str">
        <f>IF(tbl_dmi_isin[[#This Row],[Index]]&gt;$A$2,"",INDEX(Corp_value!$A$1:$EC$2998,MATCH(tbl_dmi_isin[[#This Row],[ISIN]],Corp_value!$B:$B,0),MATCH(H$2,Corp_value!$1:$1,0)))</f>
        <v/>
      </c>
      <c r="I226" s="20" t="str">
        <f>IF(tbl_dmi_isin[[#This Row],[Index]]&gt;$A$2,"",IF(INDEX(Corp_value!$A$1:$EC$2998,MATCH(tbl_dmi_isin[[#This Row],[ISIN]],Corp_value!$B:$B,0),MATCH(I$2,Corp_value!$1:$1,0))="--","",INDEX(Corp_value!$A$1:$EC$2998,MATCH(tbl_dmi_isin[[#This Row],[ISIN]],Corp_value!$B:$B,0),MATCH(I$2,Corp_value!$1:$1,0))))</f>
        <v/>
      </c>
      <c r="J226" s="19" t="str">
        <f>IF(tbl_dmi_isin[[#This Row],[Index]]&gt;$A$2,"",INDEX(Corp_value!$A$1:$EC$2998,MATCH(tbl_dmi_isin[[#This Row],[ISIN]],Corp_value!$B:$B,0),MATCH(J$2,Corp_value!$1:$1,0)))</f>
        <v/>
      </c>
      <c r="K226" s="19" t="str">
        <f>IF(tbl_dmi_isin[[#This Row],[Index]]&gt;$A$2,"",INDEX(Corp_value!$A$1:$EC$2998,MATCH(tbl_dmi_isin[[#This Row],[ISIN]],Corp_value!$B:$B,0),MATCH(K$2,Corp_value!$1:$1,0)))</f>
        <v/>
      </c>
      <c r="L226" s="19" t="str">
        <f>IF(tbl_dmi_isin[[#This Row],[Index]]&gt;$A$2,"",IF(INDEX(Corp_value!$A$1:$EC$2998,MATCH(tbl_dmi_isin[[#This Row],[ISIN]],Corp_value!$B:$B,0),MATCH(L$2,Corp_value!$1:$1,0))="--","",INDEX(Corp_value!$A$1:$EC$2998,MATCH(tbl_dmi_isin[[#This Row],[ISIN]],Corp_value!$B:$B,0),MATCH(L$2,Corp_value!$1:$1,0))))</f>
        <v/>
      </c>
      <c r="M226" s="122" t="str">
        <f>IF(tbl_dmi_isin[[#This Row],[Index]]&gt;$A$2,"",INDEX(Corp_value!$A$1:$EC$2998,MATCH(tbl_dmi_isin[[#This Row],[ISIN]],Corp_value!$B:$B,0),MATCH(M$2,Corp_value!$1:$1,0)))</f>
        <v/>
      </c>
      <c r="N226" s="122" t="str">
        <f>IF(tbl_dmi_isin[[#This Row],[Index]]&gt;$A$2,"",IF(INDEX(Corp_value!$A$1:$EC$2998,MATCH(tbl_dmi_isin[[#This Row],[ISIN]],Corp_value!$B:$B,0),MATCH(N$2,Corp_value!$1:$1,0))="--","",INDEX(Corp_value!$A$1:$EC$2998,MATCH(tbl_dmi_isin[[#This Row],[ISIN]],Corp_value!$B:$B,0),MATCH(N$2,Corp_value!$1:$1,0))))</f>
        <v/>
      </c>
      <c r="O226" s="122" t="str">
        <f>IF(tbl_dmi_isin[[#This Row],[Index]]&gt;$A$2,"",INDEX(Corp_value!$A$1:$EC$2998,MATCH(tbl_dmi_isin[[#This Row],[ISIN]],Corp_value!$B:$B,0),MATCH(O$2,Corp_value!$1:$1,0)))</f>
        <v/>
      </c>
      <c r="P226" s="136" t="str">
        <f>IF(tbl_dmi_isin[[#This Row],[Index]]&gt;$A$2,"",TEXT(INDEX(Corp_value!$A$1:$EC$2998,MATCH(tbl_dmi_isin[[#This Row],[ISIN]],Corp_value!$B:$B,0),MATCH(P$2,Corp_value!$1:$1,0)),"yyyy/mm/dd"))</f>
        <v/>
      </c>
      <c r="Q226" s="136" t="str">
        <f>IF(tbl_dmi_isin[[#This Row],[Index]]&gt;$A$2,"",INDEX(美元债一级!$A$2:$BO$32,tbl_dmi_isin[[#This Row],[Index]]+1,MATCH(Q$2,美元债一级!$2:$2,0)))</f>
        <v/>
      </c>
      <c r="R226" s="136" t="str">
        <f>IF(tbl_dmi_isin[[#This Row],[Index]]&gt;$A$2,"",IF(TEXT(INDEX(Corp_value!$A$1:$EC$2998,MATCH(tbl_dmi_isin[[#This Row],[ISIN]],Corp_value!$B:$B,0),MATCH(R$2,Corp_value!$1:$1,0)),"yyyy/mm/dd")="--","",TEXT(INDEX(Corp_value!$A$1:$EC$2998,MATCH(tbl_dmi_isin[[#This Row],[ISIN]],Corp_value!$B:$B,0),MATCH(R$2,Corp_value!$1:$1,0)),"yyyy/mm/dd")))</f>
        <v/>
      </c>
      <c r="S226" s="122" t="str">
        <f>IF(tbl_dmi_isin[[#This Row],[Index]]&gt;$A$2,"",INDEX(Corp_value!$A$1:$EC$2998,MATCH(tbl_dmi_isin[[#This Row],[ISIN]],Corp_value!$B:$B,0),MATCH(S$2,Corp_value!$1:$1,0)))</f>
        <v/>
      </c>
      <c r="T226" s="122" t="str">
        <f>IF(tbl_dmi_isin[[#This Row],[Index]]&gt;$A$2,"",INDEX(美元债一级!$A$2:$BO$32,tbl_dmi_isin[[#This Row],[Index]]+1,MATCH(T$2,美元债一级!$2:$2,0)))</f>
        <v/>
      </c>
      <c r="U226" s="122" t="str">
        <f>IF(tbl_dmi_isin[[#This Row],[Index]]&gt;$A$2,"",IF(INDEX(Corp_value!$A$1:$EC$2998,MATCH(tbl_dmi_isin[[#This Row],[ISIN]],Corp_value!$B:$B,0),MATCH(U$2,Corp_value!$1:$1,0))="--","",INDEX(Corp_value!$A$1:$EC$2998,MATCH(tbl_dmi_isin[[#This Row],[ISIN]],Corp_value!$B:$B,0),MATCH(U$2,Corp_value!$1:$1,0))))</f>
        <v/>
      </c>
      <c r="V226" s="134" t="str">
        <f>IF(tbl_dmi_isin[[#This Row],[Index]]&gt;$A$2,"",INDEX(美元债一级!$A$2:$BO$32,tbl_dmi_isin[[#This Row],[Index]]+1,MATCH(V$2,美元债一级!$2:$2,0)))</f>
        <v/>
      </c>
      <c r="W226" s="139" t="str">
        <f>IF(tbl_dmi_isin[[#This Row],[Index]]&gt;$A$2,"",INDEX(Corp_value!$A$1:$EC$2998,MATCH(tbl_dmi_isin[[#This Row],[ISIN]],Corp_value!$B:$B,0),MATCH(W$2,Corp_value!$1:$1,0)))</f>
        <v/>
      </c>
      <c r="X226" s="139" t="str">
        <f>IF(tbl_dmi_isin[[#This Row],[Index]]&gt;$A$2,"",INDEX(Corp_value!$A$1:$EC$2998,MATCH(tbl_dmi_isin[[#This Row],[ISIN]],Corp_value!$B:$B,0),MATCH(X$2,Corp_value!$1:$1,0)))</f>
        <v/>
      </c>
      <c r="Y226" s="142" t="str">
        <f>IF(tbl_dmi_isin[[#This Row],[Index]]&gt;$A$2,"",INDEX(Corp_value!$A$1:$EC$2998,MATCH(tbl_dmi_isin[[#This Row],[ISIN]],Corp_value!$B:$B,0),MATCH(Y$2,Corp_value!$1:$1,0)))</f>
        <v/>
      </c>
      <c r="Z226" s="142" t="str">
        <f>IF(tbl_dmi_isin[[#This Row],[Index]]&gt;$A$2,"",INDEX(Corp_value!$A$1:$EC$2998,MATCH(tbl_dmi_isin[[#This Row],[ISIN]],Corp_value!$B:$B,0),MATCH(Z$2,Corp_value!$1:$1,0)))</f>
        <v/>
      </c>
    </row>
    <row r="227" spans="1:26">
      <c r="A227" s="10">
        <v>224</v>
      </c>
      <c r="B227" s="78" t="str">
        <f>IF(tbl_dmi_isin[[#This Row],[Index]]&gt;$A$2,"",TEXT(INDEX(美元债一级!$A$2:$BO$32,tbl_dmi_isin[[#This Row],[Index]]+1,MATCH(B$2,美元债一级!$2:$2,0)),"yyyy/mm/dd"))</f>
        <v/>
      </c>
      <c r="C227" s="10" t="str">
        <f>IF(tbl_dmi_isin[[#This Row],[Index]]&gt;$A$2,"",INDEX(美元债一级!$A$2:$BO$32,tbl_dmi_isin[[#This Row],[Index]]+1,MATCH(C$2,美元债一级!$2:$2,0)))</f>
        <v/>
      </c>
      <c r="D227" s="10" t="str">
        <f>IF(tbl_dmi_isin[[#This Row],[Index]]&gt;$A$2,"",INDEX(美元债一级!$A$2:$BO$32,tbl_dmi_isin[[#This Row],[Index]]+1,MATCH(D$2,美元债一级!$2:$2,0)))</f>
        <v/>
      </c>
      <c r="E227" s="10" t="str">
        <f>TEXT(tbl_dmi_isin[[#This Row],[定价日]],"YYMMDD")&amp;tbl_dmi_isin[[#This Row],[ISIN]]</f>
        <v/>
      </c>
      <c r="F227" s="105"/>
      <c r="G227" s="19" t="str">
        <f>IF(tbl_dmi_isin[[#This Row],[Index]]&gt;$A$2,"",INDEX(Corp_value!$A$1:$EC$2998,MATCH(tbl_dmi_isin[[#This Row],[ISIN]],Corp_value!$B:$B,0),MATCH(G$2,Corp_value!$1:$1,0)))</f>
        <v/>
      </c>
      <c r="H227" s="20" t="str">
        <f>IF(tbl_dmi_isin[[#This Row],[Index]]&gt;$A$2,"",INDEX(Corp_value!$A$1:$EC$2998,MATCH(tbl_dmi_isin[[#This Row],[ISIN]],Corp_value!$B:$B,0),MATCH(H$2,Corp_value!$1:$1,0)))</f>
        <v/>
      </c>
      <c r="I227" s="20" t="str">
        <f>IF(tbl_dmi_isin[[#This Row],[Index]]&gt;$A$2,"",IF(INDEX(Corp_value!$A$1:$EC$2998,MATCH(tbl_dmi_isin[[#This Row],[ISIN]],Corp_value!$B:$B,0),MATCH(I$2,Corp_value!$1:$1,0))="--","",INDEX(Corp_value!$A$1:$EC$2998,MATCH(tbl_dmi_isin[[#This Row],[ISIN]],Corp_value!$B:$B,0),MATCH(I$2,Corp_value!$1:$1,0))))</f>
        <v/>
      </c>
      <c r="J227" s="19" t="str">
        <f>IF(tbl_dmi_isin[[#This Row],[Index]]&gt;$A$2,"",INDEX(Corp_value!$A$1:$EC$2998,MATCH(tbl_dmi_isin[[#This Row],[ISIN]],Corp_value!$B:$B,0),MATCH(J$2,Corp_value!$1:$1,0)))</f>
        <v/>
      </c>
      <c r="K227" s="19" t="str">
        <f>IF(tbl_dmi_isin[[#This Row],[Index]]&gt;$A$2,"",INDEX(Corp_value!$A$1:$EC$2998,MATCH(tbl_dmi_isin[[#This Row],[ISIN]],Corp_value!$B:$B,0),MATCH(K$2,Corp_value!$1:$1,0)))</f>
        <v/>
      </c>
      <c r="L227" s="19" t="str">
        <f>IF(tbl_dmi_isin[[#This Row],[Index]]&gt;$A$2,"",IF(INDEX(Corp_value!$A$1:$EC$2998,MATCH(tbl_dmi_isin[[#This Row],[ISIN]],Corp_value!$B:$B,0),MATCH(L$2,Corp_value!$1:$1,0))="--","",INDEX(Corp_value!$A$1:$EC$2998,MATCH(tbl_dmi_isin[[#This Row],[ISIN]],Corp_value!$B:$B,0),MATCH(L$2,Corp_value!$1:$1,0))))</f>
        <v/>
      </c>
      <c r="M227" s="122" t="str">
        <f>IF(tbl_dmi_isin[[#This Row],[Index]]&gt;$A$2,"",INDEX(Corp_value!$A$1:$EC$2998,MATCH(tbl_dmi_isin[[#This Row],[ISIN]],Corp_value!$B:$B,0),MATCH(M$2,Corp_value!$1:$1,0)))</f>
        <v/>
      </c>
      <c r="N227" s="122" t="str">
        <f>IF(tbl_dmi_isin[[#This Row],[Index]]&gt;$A$2,"",IF(INDEX(Corp_value!$A$1:$EC$2998,MATCH(tbl_dmi_isin[[#This Row],[ISIN]],Corp_value!$B:$B,0),MATCH(N$2,Corp_value!$1:$1,0))="--","",INDEX(Corp_value!$A$1:$EC$2998,MATCH(tbl_dmi_isin[[#This Row],[ISIN]],Corp_value!$B:$B,0),MATCH(N$2,Corp_value!$1:$1,0))))</f>
        <v/>
      </c>
      <c r="O227" s="122" t="str">
        <f>IF(tbl_dmi_isin[[#This Row],[Index]]&gt;$A$2,"",INDEX(Corp_value!$A$1:$EC$2998,MATCH(tbl_dmi_isin[[#This Row],[ISIN]],Corp_value!$B:$B,0),MATCH(O$2,Corp_value!$1:$1,0)))</f>
        <v/>
      </c>
      <c r="P227" s="136" t="str">
        <f>IF(tbl_dmi_isin[[#This Row],[Index]]&gt;$A$2,"",TEXT(INDEX(Corp_value!$A$1:$EC$2998,MATCH(tbl_dmi_isin[[#This Row],[ISIN]],Corp_value!$B:$B,0),MATCH(P$2,Corp_value!$1:$1,0)),"yyyy/mm/dd"))</f>
        <v/>
      </c>
      <c r="Q227" s="136" t="str">
        <f>IF(tbl_dmi_isin[[#This Row],[Index]]&gt;$A$2,"",INDEX(美元债一级!$A$2:$BO$32,tbl_dmi_isin[[#This Row],[Index]]+1,MATCH(Q$2,美元债一级!$2:$2,0)))</f>
        <v/>
      </c>
      <c r="R227" s="136" t="str">
        <f>IF(tbl_dmi_isin[[#This Row],[Index]]&gt;$A$2,"",IF(TEXT(INDEX(Corp_value!$A$1:$EC$2998,MATCH(tbl_dmi_isin[[#This Row],[ISIN]],Corp_value!$B:$B,0),MATCH(R$2,Corp_value!$1:$1,0)),"yyyy/mm/dd")="--","",TEXT(INDEX(Corp_value!$A$1:$EC$2998,MATCH(tbl_dmi_isin[[#This Row],[ISIN]],Corp_value!$B:$B,0),MATCH(R$2,Corp_value!$1:$1,0)),"yyyy/mm/dd")))</f>
        <v/>
      </c>
      <c r="S227" s="122" t="str">
        <f>IF(tbl_dmi_isin[[#This Row],[Index]]&gt;$A$2,"",INDEX(Corp_value!$A$1:$EC$2998,MATCH(tbl_dmi_isin[[#This Row],[ISIN]],Corp_value!$B:$B,0),MATCH(S$2,Corp_value!$1:$1,0)))</f>
        <v/>
      </c>
      <c r="T227" s="122" t="str">
        <f>IF(tbl_dmi_isin[[#This Row],[Index]]&gt;$A$2,"",INDEX(美元债一级!$A$2:$BO$32,tbl_dmi_isin[[#This Row],[Index]]+1,MATCH(T$2,美元债一级!$2:$2,0)))</f>
        <v/>
      </c>
      <c r="U227" s="122" t="str">
        <f>IF(tbl_dmi_isin[[#This Row],[Index]]&gt;$A$2,"",IF(INDEX(Corp_value!$A$1:$EC$2998,MATCH(tbl_dmi_isin[[#This Row],[ISIN]],Corp_value!$B:$B,0),MATCH(U$2,Corp_value!$1:$1,0))="--","",INDEX(Corp_value!$A$1:$EC$2998,MATCH(tbl_dmi_isin[[#This Row],[ISIN]],Corp_value!$B:$B,0),MATCH(U$2,Corp_value!$1:$1,0))))</f>
        <v/>
      </c>
      <c r="V227" s="134" t="str">
        <f>IF(tbl_dmi_isin[[#This Row],[Index]]&gt;$A$2,"",INDEX(美元债一级!$A$2:$BO$32,tbl_dmi_isin[[#This Row],[Index]]+1,MATCH(V$2,美元债一级!$2:$2,0)))</f>
        <v/>
      </c>
      <c r="W227" s="139" t="str">
        <f>IF(tbl_dmi_isin[[#This Row],[Index]]&gt;$A$2,"",INDEX(Corp_value!$A$1:$EC$2998,MATCH(tbl_dmi_isin[[#This Row],[ISIN]],Corp_value!$B:$B,0),MATCH(W$2,Corp_value!$1:$1,0)))</f>
        <v/>
      </c>
      <c r="X227" s="139" t="str">
        <f>IF(tbl_dmi_isin[[#This Row],[Index]]&gt;$A$2,"",INDEX(Corp_value!$A$1:$EC$2998,MATCH(tbl_dmi_isin[[#This Row],[ISIN]],Corp_value!$B:$B,0),MATCH(X$2,Corp_value!$1:$1,0)))</f>
        <v/>
      </c>
      <c r="Y227" s="142" t="str">
        <f>IF(tbl_dmi_isin[[#This Row],[Index]]&gt;$A$2,"",INDEX(Corp_value!$A$1:$EC$2998,MATCH(tbl_dmi_isin[[#This Row],[ISIN]],Corp_value!$B:$B,0),MATCH(Y$2,Corp_value!$1:$1,0)))</f>
        <v/>
      </c>
      <c r="Z227" s="142" t="str">
        <f>IF(tbl_dmi_isin[[#This Row],[Index]]&gt;$A$2,"",INDEX(Corp_value!$A$1:$EC$2998,MATCH(tbl_dmi_isin[[#This Row],[ISIN]],Corp_value!$B:$B,0),MATCH(Z$2,Corp_value!$1:$1,0)))</f>
        <v/>
      </c>
    </row>
    <row r="228" spans="1:26">
      <c r="A228" s="10">
        <v>225</v>
      </c>
      <c r="B228" s="78" t="str">
        <f>IF(tbl_dmi_isin[[#This Row],[Index]]&gt;$A$2,"",TEXT(INDEX(美元债一级!$A$2:$BO$32,tbl_dmi_isin[[#This Row],[Index]]+1,MATCH(B$2,美元债一级!$2:$2,0)),"yyyy/mm/dd"))</f>
        <v/>
      </c>
      <c r="C228" s="10" t="str">
        <f>IF(tbl_dmi_isin[[#This Row],[Index]]&gt;$A$2,"",INDEX(美元债一级!$A$2:$BO$32,tbl_dmi_isin[[#This Row],[Index]]+1,MATCH(C$2,美元债一级!$2:$2,0)))</f>
        <v/>
      </c>
      <c r="D228" s="10" t="str">
        <f>IF(tbl_dmi_isin[[#This Row],[Index]]&gt;$A$2,"",INDEX(美元债一级!$A$2:$BO$32,tbl_dmi_isin[[#This Row],[Index]]+1,MATCH(D$2,美元债一级!$2:$2,0)))</f>
        <v/>
      </c>
      <c r="E228" s="10" t="str">
        <f>TEXT(tbl_dmi_isin[[#This Row],[定价日]],"YYMMDD")&amp;tbl_dmi_isin[[#This Row],[ISIN]]</f>
        <v/>
      </c>
      <c r="F228" s="105"/>
      <c r="G228" s="19" t="str">
        <f>IF(tbl_dmi_isin[[#This Row],[Index]]&gt;$A$2,"",INDEX(Corp_value!$A$1:$EC$2998,MATCH(tbl_dmi_isin[[#This Row],[ISIN]],Corp_value!$B:$B,0),MATCH(G$2,Corp_value!$1:$1,0)))</f>
        <v/>
      </c>
      <c r="H228" s="20" t="str">
        <f>IF(tbl_dmi_isin[[#This Row],[Index]]&gt;$A$2,"",INDEX(Corp_value!$A$1:$EC$2998,MATCH(tbl_dmi_isin[[#This Row],[ISIN]],Corp_value!$B:$B,0),MATCH(H$2,Corp_value!$1:$1,0)))</f>
        <v/>
      </c>
      <c r="I228" s="20" t="str">
        <f>IF(tbl_dmi_isin[[#This Row],[Index]]&gt;$A$2,"",IF(INDEX(Corp_value!$A$1:$EC$2998,MATCH(tbl_dmi_isin[[#This Row],[ISIN]],Corp_value!$B:$B,0),MATCH(I$2,Corp_value!$1:$1,0))="--","",INDEX(Corp_value!$A$1:$EC$2998,MATCH(tbl_dmi_isin[[#This Row],[ISIN]],Corp_value!$B:$B,0),MATCH(I$2,Corp_value!$1:$1,0))))</f>
        <v/>
      </c>
      <c r="J228" s="19" t="str">
        <f>IF(tbl_dmi_isin[[#This Row],[Index]]&gt;$A$2,"",INDEX(Corp_value!$A$1:$EC$2998,MATCH(tbl_dmi_isin[[#This Row],[ISIN]],Corp_value!$B:$B,0),MATCH(J$2,Corp_value!$1:$1,0)))</f>
        <v/>
      </c>
      <c r="K228" s="19" t="str">
        <f>IF(tbl_dmi_isin[[#This Row],[Index]]&gt;$A$2,"",INDEX(Corp_value!$A$1:$EC$2998,MATCH(tbl_dmi_isin[[#This Row],[ISIN]],Corp_value!$B:$B,0),MATCH(K$2,Corp_value!$1:$1,0)))</f>
        <v/>
      </c>
      <c r="L228" s="19" t="str">
        <f>IF(tbl_dmi_isin[[#This Row],[Index]]&gt;$A$2,"",IF(INDEX(Corp_value!$A$1:$EC$2998,MATCH(tbl_dmi_isin[[#This Row],[ISIN]],Corp_value!$B:$B,0),MATCH(L$2,Corp_value!$1:$1,0))="--","",INDEX(Corp_value!$A$1:$EC$2998,MATCH(tbl_dmi_isin[[#This Row],[ISIN]],Corp_value!$B:$B,0),MATCH(L$2,Corp_value!$1:$1,0))))</f>
        <v/>
      </c>
      <c r="M228" s="122" t="str">
        <f>IF(tbl_dmi_isin[[#This Row],[Index]]&gt;$A$2,"",INDEX(Corp_value!$A$1:$EC$2998,MATCH(tbl_dmi_isin[[#This Row],[ISIN]],Corp_value!$B:$B,0),MATCH(M$2,Corp_value!$1:$1,0)))</f>
        <v/>
      </c>
      <c r="N228" s="122" t="str">
        <f>IF(tbl_dmi_isin[[#This Row],[Index]]&gt;$A$2,"",IF(INDEX(Corp_value!$A$1:$EC$2998,MATCH(tbl_dmi_isin[[#This Row],[ISIN]],Corp_value!$B:$B,0),MATCH(N$2,Corp_value!$1:$1,0))="--","",INDEX(Corp_value!$A$1:$EC$2998,MATCH(tbl_dmi_isin[[#This Row],[ISIN]],Corp_value!$B:$B,0),MATCH(N$2,Corp_value!$1:$1,0))))</f>
        <v/>
      </c>
      <c r="O228" s="122" t="str">
        <f>IF(tbl_dmi_isin[[#This Row],[Index]]&gt;$A$2,"",INDEX(Corp_value!$A$1:$EC$2998,MATCH(tbl_dmi_isin[[#This Row],[ISIN]],Corp_value!$B:$B,0),MATCH(O$2,Corp_value!$1:$1,0)))</f>
        <v/>
      </c>
      <c r="P228" s="136" t="str">
        <f>IF(tbl_dmi_isin[[#This Row],[Index]]&gt;$A$2,"",TEXT(INDEX(Corp_value!$A$1:$EC$2998,MATCH(tbl_dmi_isin[[#This Row],[ISIN]],Corp_value!$B:$B,0),MATCH(P$2,Corp_value!$1:$1,0)),"yyyy/mm/dd"))</f>
        <v/>
      </c>
      <c r="Q228" s="136" t="str">
        <f>IF(tbl_dmi_isin[[#This Row],[Index]]&gt;$A$2,"",INDEX(美元债一级!$A$2:$BO$32,tbl_dmi_isin[[#This Row],[Index]]+1,MATCH(Q$2,美元债一级!$2:$2,0)))</f>
        <v/>
      </c>
      <c r="R228" s="136" t="str">
        <f>IF(tbl_dmi_isin[[#This Row],[Index]]&gt;$A$2,"",IF(TEXT(INDEX(Corp_value!$A$1:$EC$2998,MATCH(tbl_dmi_isin[[#This Row],[ISIN]],Corp_value!$B:$B,0),MATCH(R$2,Corp_value!$1:$1,0)),"yyyy/mm/dd")="--","",TEXT(INDEX(Corp_value!$A$1:$EC$2998,MATCH(tbl_dmi_isin[[#This Row],[ISIN]],Corp_value!$B:$B,0),MATCH(R$2,Corp_value!$1:$1,0)),"yyyy/mm/dd")))</f>
        <v/>
      </c>
      <c r="S228" s="122" t="str">
        <f>IF(tbl_dmi_isin[[#This Row],[Index]]&gt;$A$2,"",INDEX(Corp_value!$A$1:$EC$2998,MATCH(tbl_dmi_isin[[#This Row],[ISIN]],Corp_value!$B:$B,0),MATCH(S$2,Corp_value!$1:$1,0)))</f>
        <v/>
      </c>
      <c r="T228" s="122" t="str">
        <f>IF(tbl_dmi_isin[[#This Row],[Index]]&gt;$A$2,"",INDEX(美元债一级!$A$2:$BO$32,tbl_dmi_isin[[#This Row],[Index]]+1,MATCH(T$2,美元债一级!$2:$2,0)))</f>
        <v/>
      </c>
      <c r="U228" s="122" t="str">
        <f>IF(tbl_dmi_isin[[#This Row],[Index]]&gt;$A$2,"",IF(INDEX(Corp_value!$A$1:$EC$2998,MATCH(tbl_dmi_isin[[#This Row],[ISIN]],Corp_value!$B:$B,0),MATCH(U$2,Corp_value!$1:$1,0))="--","",INDEX(Corp_value!$A$1:$EC$2998,MATCH(tbl_dmi_isin[[#This Row],[ISIN]],Corp_value!$B:$B,0),MATCH(U$2,Corp_value!$1:$1,0))))</f>
        <v/>
      </c>
      <c r="V228" s="134" t="str">
        <f>IF(tbl_dmi_isin[[#This Row],[Index]]&gt;$A$2,"",INDEX(美元债一级!$A$2:$BO$32,tbl_dmi_isin[[#This Row],[Index]]+1,MATCH(V$2,美元债一级!$2:$2,0)))</f>
        <v/>
      </c>
      <c r="W228" s="139" t="str">
        <f>IF(tbl_dmi_isin[[#This Row],[Index]]&gt;$A$2,"",INDEX(Corp_value!$A$1:$EC$2998,MATCH(tbl_dmi_isin[[#This Row],[ISIN]],Corp_value!$B:$B,0),MATCH(W$2,Corp_value!$1:$1,0)))</f>
        <v/>
      </c>
      <c r="X228" s="139" t="str">
        <f>IF(tbl_dmi_isin[[#This Row],[Index]]&gt;$A$2,"",INDEX(Corp_value!$A$1:$EC$2998,MATCH(tbl_dmi_isin[[#This Row],[ISIN]],Corp_value!$B:$B,0),MATCH(X$2,Corp_value!$1:$1,0)))</f>
        <v/>
      </c>
      <c r="Y228" s="142" t="str">
        <f>IF(tbl_dmi_isin[[#This Row],[Index]]&gt;$A$2,"",INDEX(Corp_value!$A$1:$EC$2998,MATCH(tbl_dmi_isin[[#This Row],[ISIN]],Corp_value!$B:$B,0),MATCH(Y$2,Corp_value!$1:$1,0)))</f>
        <v/>
      </c>
      <c r="Z228" s="142" t="str">
        <f>IF(tbl_dmi_isin[[#This Row],[Index]]&gt;$A$2,"",INDEX(Corp_value!$A$1:$EC$2998,MATCH(tbl_dmi_isin[[#This Row],[ISIN]],Corp_value!$B:$B,0),MATCH(Z$2,Corp_value!$1:$1,0)))</f>
        <v/>
      </c>
    </row>
    <row r="229" spans="1:26">
      <c r="A229" s="10">
        <v>226</v>
      </c>
      <c r="B229" s="78" t="str">
        <f>IF(tbl_dmi_isin[[#This Row],[Index]]&gt;$A$2,"",TEXT(INDEX(美元债一级!$A$2:$BO$32,tbl_dmi_isin[[#This Row],[Index]]+1,MATCH(B$2,美元债一级!$2:$2,0)),"yyyy/mm/dd"))</f>
        <v/>
      </c>
      <c r="C229" s="10" t="str">
        <f>IF(tbl_dmi_isin[[#This Row],[Index]]&gt;$A$2,"",INDEX(美元债一级!$A$2:$BO$32,tbl_dmi_isin[[#This Row],[Index]]+1,MATCH(C$2,美元债一级!$2:$2,0)))</f>
        <v/>
      </c>
      <c r="D229" s="10" t="str">
        <f>IF(tbl_dmi_isin[[#This Row],[Index]]&gt;$A$2,"",INDEX(美元债一级!$A$2:$BO$32,tbl_dmi_isin[[#This Row],[Index]]+1,MATCH(D$2,美元债一级!$2:$2,0)))</f>
        <v/>
      </c>
      <c r="E229" s="10" t="str">
        <f>TEXT(tbl_dmi_isin[[#This Row],[定价日]],"YYMMDD")&amp;tbl_dmi_isin[[#This Row],[ISIN]]</f>
        <v/>
      </c>
      <c r="F229" s="105"/>
      <c r="G229" s="19" t="str">
        <f>IF(tbl_dmi_isin[[#This Row],[Index]]&gt;$A$2,"",INDEX(Corp_value!$A$1:$EC$2998,MATCH(tbl_dmi_isin[[#This Row],[ISIN]],Corp_value!$B:$B,0),MATCH(G$2,Corp_value!$1:$1,0)))</f>
        <v/>
      </c>
      <c r="H229" s="20" t="str">
        <f>IF(tbl_dmi_isin[[#This Row],[Index]]&gt;$A$2,"",INDEX(Corp_value!$A$1:$EC$2998,MATCH(tbl_dmi_isin[[#This Row],[ISIN]],Corp_value!$B:$B,0),MATCH(H$2,Corp_value!$1:$1,0)))</f>
        <v/>
      </c>
      <c r="I229" s="20" t="str">
        <f>IF(tbl_dmi_isin[[#This Row],[Index]]&gt;$A$2,"",IF(INDEX(Corp_value!$A$1:$EC$2998,MATCH(tbl_dmi_isin[[#This Row],[ISIN]],Corp_value!$B:$B,0),MATCH(I$2,Corp_value!$1:$1,0))="--","",INDEX(Corp_value!$A$1:$EC$2998,MATCH(tbl_dmi_isin[[#This Row],[ISIN]],Corp_value!$B:$B,0),MATCH(I$2,Corp_value!$1:$1,0))))</f>
        <v/>
      </c>
      <c r="J229" s="19" t="str">
        <f>IF(tbl_dmi_isin[[#This Row],[Index]]&gt;$A$2,"",INDEX(Corp_value!$A$1:$EC$2998,MATCH(tbl_dmi_isin[[#This Row],[ISIN]],Corp_value!$B:$B,0),MATCH(J$2,Corp_value!$1:$1,0)))</f>
        <v/>
      </c>
      <c r="K229" s="19" t="str">
        <f>IF(tbl_dmi_isin[[#This Row],[Index]]&gt;$A$2,"",INDEX(Corp_value!$A$1:$EC$2998,MATCH(tbl_dmi_isin[[#This Row],[ISIN]],Corp_value!$B:$B,0),MATCH(K$2,Corp_value!$1:$1,0)))</f>
        <v/>
      </c>
      <c r="L229" s="19" t="str">
        <f>IF(tbl_dmi_isin[[#This Row],[Index]]&gt;$A$2,"",IF(INDEX(Corp_value!$A$1:$EC$2998,MATCH(tbl_dmi_isin[[#This Row],[ISIN]],Corp_value!$B:$B,0),MATCH(L$2,Corp_value!$1:$1,0))="--","",INDEX(Corp_value!$A$1:$EC$2998,MATCH(tbl_dmi_isin[[#This Row],[ISIN]],Corp_value!$B:$B,0),MATCH(L$2,Corp_value!$1:$1,0))))</f>
        <v/>
      </c>
      <c r="M229" s="122" t="str">
        <f>IF(tbl_dmi_isin[[#This Row],[Index]]&gt;$A$2,"",INDEX(Corp_value!$A$1:$EC$2998,MATCH(tbl_dmi_isin[[#This Row],[ISIN]],Corp_value!$B:$B,0),MATCH(M$2,Corp_value!$1:$1,0)))</f>
        <v/>
      </c>
      <c r="N229" s="122" t="str">
        <f>IF(tbl_dmi_isin[[#This Row],[Index]]&gt;$A$2,"",IF(INDEX(Corp_value!$A$1:$EC$2998,MATCH(tbl_dmi_isin[[#This Row],[ISIN]],Corp_value!$B:$B,0),MATCH(N$2,Corp_value!$1:$1,0))="--","",INDEX(Corp_value!$A$1:$EC$2998,MATCH(tbl_dmi_isin[[#This Row],[ISIN]],Corp_value!$B:$B,0),MATCH(N$2,Corp_value!$1:$1,0))))</f>
        <v/>
      </c>
      <c r="O229" s="122" t="str">
        <f>IF(tbl_dmi_isin[[#This Row],[Index]]&gt;$A$2,"",INDEX(Corp_value!$A$1:$EC$2998,MATCH(tbl_dmi_isin[[#This Row],[ISIN]],Corp_value!$B:$B,0),MATCH(O$2,Corp_value!$1:$1,0)))</f>
        <v/>
      </c>
      <c r="P229" s="136" t="str">
        <f>IF(tbl_dmi_isin[[#This Row],[Index]]&gt;$A$2,"",TEXT(INDEX(Corp_value!$A$1:$EC$2998,MATCH(tbl_dmi_isin[[#This Row],[ISIN]],Corp_value!$B:$B,0),MATCH(P$2,Corp_value!$1:$1,0)),"yyyy/mm/dd"))</f>
        <v/>
      </c>
      <c r="Q229" s="136" t="str">
        <f>IF(tbl_dmi_isin[[#This Row],[Index]]&gt;$A$2,"",INDEX(美元债一级!$A$2:$BO$32,tbl_dmi_isin[[#This Row],[Index]]+1,MATCH(Q$2,美元债一级!$2:$2,0)))</f>
        <v/>
      </c>
      <c r="R229" s="136" t="str">
        <f>IF(tbl_dmi_isin[[#This Row],[Index]]&gt;$A$2,"",IF(TEXT(INDEX(Corp_value!$A$1:$EC$2998,MATCH(tbl_dmi_isin[[#This Row],[ISIN]],Corp_value!$B:$B,0),MATCH(R$2,Corp_value!$1:$1,0)),"yyyy/mm/dd")="--","",TEXT(INDEX(Corp_value!$A$1:$EC$2998,MATCH(tbl_dmi_isin[[#This Row],[ISIN]],Corp_value!$B:$B,0),MATCH(R$2,Corp_value!$1:$1,0)),"yyyy/mm/dd")))</f>
        <v/>
      </c>
      <c r="S229" s="122" t="str">
        <f>IF(tbl_dmi_isin[[#This Row],[Index]]&gt;$A$2,"",INDEX(Corp_value!$A$1:$EC$2998,MATCH(tbl_dmi_isin[[#This Row],[ISIN]],Corp_value!$B:$B,0),MATCH(S$2,Corp_value!$1:$1,0)))</f>
        <v/>
      </c>
      <c r="T229" s="122" t="str">
        <f>IF(tbl_dmi_isin[[#This Row],[Index]]&gt;$A$2,"",INDEX(美元债一级!$A$2:$BO$32,tbl_dmi_isin[[#This Row],[Index]]+1,MATCH(T$2,美元债一级!$2:$2,0)))</f>
        <v/>
      </c>
      <c r="U229" s="122" t="str">
        <f>IF(tbl_dmi_isin[[#This Row],[Index]]&gt;$A$2,"",IF(INDEX(Corp_value!$A$1:$EC$2998,MATCH(tbl_dmi_isin[[#This Row],[ISIN]],Corp_value!$B:$B,0),MATCH(U$2,Corp_value!$1:$1,0))="--","",INDEX(Corp_value!$A$1:$EC$2998,MATCH(tbl_dmi_isin[[#This Row],[ISIN]],Corp_value!$B:$B,0),MATCH(U$2,Corp_value!$1:$1,0))))</f>
        <v/>
      </c>
      <c r="V229" s="134" t="str">
        <f>IF(tbl_dmi_isin[[#This Row],[Index]]&gt;$A$2,"",INDEX(美元债一级!$A$2:$BO$32,tbl_dmi_isin[[#This Row],[Index]]+1,MATCH(V$2,美元债一级!$2:$2,0)))</f>
        <v/>
      </c>
      <c r="W229" s="139" t="str">
        <f>IF(tbl_dmi_isin[[#This Row],[Index]]&gt;$A$2,"",INDEX(Corp_value!$A$1:$EC$2998,MATCH(tbl_dmi_isin[[#This Row],[ISIN]],Corp_value!$B:$B,0),MATCH(W$2,Corp_value!$1:$1,0)))</f>
        <v/>
      </c>
      <c r="X229" s="139" t="str">
        <f>IF(tbl_dmi_isin[[#This Row],[Index]]&gt;$A$2,"",INDEX(Corp_value!$A$1:$EC$2998,MATCH(tbl_dmi_isin[[#This Row],[ISIN]],Corp_value!$B:$B,0),MATCH(X$2,Corp_value!$1:$1,0)))</f>
        <v/>
      </c>
      <c r="Y229" s="142" t="str">
        <f>IF(tbl_dmi_isin[[#This Row],[Index]]&gt;$A$2,"",INDEX(Corp_value!$A$1:$EC$2998,MATCH(tbl_dmi_isin[[#This Row],[ISIN]],Corp_value!$B:$B,0),MATCH(Y$2,Corp_value!$1:$1,0)))</f>
        <v/>
      </c>
      <c r="Z229" s="142" t="str">
        <f>IF(tbl_dmi_isin[[#This Row],[Index]]&gt;$A$2,"",INDEX(Corp_value!$A$1:$EC$2998,MATCH(tbl_dmi_isin[[#This Row],[ISIN]],Corp_value!$B:$B,0),MATCH(Z$2,Corp_value!$1:$1,0)))</f>
        <v/>
      </c>
    </row>
    <row r="230" spans="1:26">
      <c r="A230" s="10">
        <v>227</v>
      </c>
      <c r="B230" s="78" t="str">
        <f>IF(tbl_dmi_isin[[#This Row],[Index]]&gt;$A$2,"",TEXT(INDEX(美元债一级!$A$2:$BO$32,tbl_dmi_isin[[#This Row],[Index]]+1,MATCH(B$2,美元债一级!$2:$2,0)),"yyyy/mm/dd"))</f>
        <v/>
      </c>
      <c r="C230" s="10" t="str">
        <f>IF(tbl_dmi_isin[[#This Row],[Index]]&gt;$A$2,"",INDEX(美元债一级!$A$2:$BO$32,tbl_dmi_isin[[#This Row],[Index]]+1,MATCH(C$2,美元债一级!$2:$2,0)))</f>
        <v/>
      </c>
      <c r="D230" s="10" t="str">
        <f>IF(tbl_dmi_isin[[#This Row],[Index]]&gt;$A$2,"",INDEX(美元债一级!$A$2:$BO$32,tbl_dmi_isin[[#This Row],[Index]]+1,MATCH(D$2,美元债一级!$2:$2,0)))</f>
        <v/>
      </c>
      <c r="E230" s="10" t="str">
        <f>TEXT(tbl_dmi_isin[[#This Row],[定价日]],"YYMMDD")&amp;tbl_dmi_isin[[#This Row],[ISIN]]</f>
        <v/>
      </c>
      <c r="F230" s="106"/>
      <c r="G230" s="19" t="str">
        <f>IF(tbl_dmi_isin[[#This Row],[Index]]&gt;$A$2,"",INDEX(Corp_value!$A$1:$EC$2998,MATCH(tbl_dmi_isin[[#This Row],[ISIN]],Corp_value!$B:$B,0),MATCH(G$2,Corp_value!$1:$1,0)))</f>
        <v/>
      </c>
      <c r="H230" s="20" t="str">
        <f>IF(tbl_dmi_isin[[#This Row],[Index]]&gt;$A$2,"",INDEX(Corp_value!$A$1:$EC$2998,MATCH(tbl_dmi_isin[[#This Row],[ISIN]],Corp_value!$B:$B,0),MATCH(H$2,Corp_value!$1:$1,0)))</f>
        <v/>
      </c>
      <c r="I230" s="20" t="str">
        <f>IF(tbl_dmi_isin[[#This Row],[Index]]&gt;$A$2,"",IF(INDEX(Corp_value!$A$1:$EC$2998,MATCH(tbl_dmi_isin[[#This Row],[ISIN]],Corp_value!$B:$B,0),MATCH(I$2,Corp_value!$1:$1,0))="--","",INDEX(Corp_value!$A$1:$EC$2998,MATCH(tbl_dmi_isin[[#This Row],[ISIN]],Corp_value!$B:$B,0),MATCH(I$2,Corp_value!$1:$1,0))))</f>
        <v/>
      </c>
      <c r="J230" s="19" t="str">
        <f>IF(tbl_dmi_isin[[#This Row],[Index]]&gt;$A$2,"",INDEX(Corp_value!$A$1:$EC$2998,MATCH(tbl_dmi_isin[[#This Row],[ISIN]],Corp_value!$B:$B,0),MATCH(J$2,Corp_value!$1:$1,0)))</f>
        <v/>
      </c>
      <c r="K230" s="19" t="str">
        <f>IF(tbl_dmi_isin[[#This Row],[Index]]&gt;$A$2,"",INDEX(Corp_value!$A$1:$EC$2998,MATCH(tbl_dmi_isin[[#This Row],[ISIN]],Corp_value!$B:$B,0),MATCH(K$2,Corp_value!$1:$1,0)))</f>
        <v/>
      </c>
      <c r="L230" s="19" t="str">
        <f>IF(tbl_dmi_isin[[#This Row],[Index]]&gt;$A$2,"",IF(INDEX(Corp_value!$A$1:$EC$2998,MATCH(tbl_dmi_isin[[#This Row],[ISIN]],Corp_value!$B:$B,0),MATCH(L$2,Corp_value!$1:$1,0))="--","",INDEX(Corp_value!$A$1:$EC$2998,MATCH(tbl_dmi_isin[[#This Row],[ISIN]],Corp_value!$B:$B,0),MATCH(L$2,Corp_value!$1:$1,0))))</f>
        <v/>
      </c>
      <c r="M230" s="122" t="str">
        <f>IF(tbl_dmi_isin[[#This Row],[Index]]&gt;$A$2,"",INDEX(Corp_value!$A$1:$EC$2998,MATCH(tbl_dmi_isin[[#This Row],[ISIN]],Corp_value!$B:$B,0),MATCH(M$2,Corp_value!$1:$1,0)))</f>
        <v/>
      </c>
      <c r="N230" s="122" t="str">
        <f>IF(tbl_dmi_isin[[#This Row],[Index]]&gt;$A$2,"",IF(INDEX(Corp_value!$A$1:$EC$2998,MATCH(tbl_dmi_isin[[#This Row],[ISIN]],Corp_value!$B:$B,0),MATCH(N$2,Corp_value!$1:$1,0))="--","",INDEX(Corp_value!$A$1:$EC$2998,MATCH(tbl_dmi_isin[[#This Row],[ISIN]],Corp_value!$B:$B,0),MATCH(N$2,Corp_value!$1:$1,0))))</f>
        <v/>
      </c>
      <c r="O230" s="122" t="str">
        <f>IF(tbl_dmi_isin[[#This Row],[Index]]&gt;$A$2,"",INDEX(Corp_value!$A$1:$EC$2998,MATCH(tbl_dmi_isin[[#This Row],[ISIN]],Corp_value!$B:$B,0),MATCH(O$2,Corp_value!$1:$1,0)))</f>
        <v/>
      </c>
      <c r="P230" s="137" t="str">
        <f>IF(tbl_dmi_isin[[#This Row],[Index]]&gt;$A$2,"",TEXT(INDEX(Corp_value!$A$1:$EC$2998,MATCH(tbl_dmi_isin[[#This Row],[ISIN]],Corp_value!$B:$B,0),MATCH(P$2,Corp_value!$1:$1,0)),"yyyy/mm/dd"))</f>
        <v/>
      </c>
      <c r="Q230" s="137" t="str">
        <f>IF(tbl_dmi_isin[[#This Row],[Index]]&gt;$A$2,"",INDEX(美元债一级!$A$2:$BO$32,tbl_dmi_isin[[#This Row],[Index]]+1,MATCH(Q$2,美元债一级!$2:$2,0)))</f>
        <v/>
      </c>
      <c r="R230" s="137" t="str">
        <f>IF(tbl_dmi_isin[[#This Row],[Index]]&gt;$A$2,"",IF(TEXT(INDEX(Corp_value!$A$1:$EC$2998,MATCH(tbl_dmi_isin[[#This Row],[ISIN]],Corp_value!$B:$B,0),MATCH(R$2,Corp_value!$1:$1,0)),"yyyy/mm/dd")="--","",TEXT(INDEX(Corp_value!$A$1:$EC$2998,MATCH(tbl_dmi_isin[[#This Row],[ISIN]],Corp_value!$B:$B,0),MATCH(R$2,Corp_value!$1:$1,0)),"yyyy/mm/dd")))</f>
        <v/>
      </c>
      <c r="S230" s="122" t="str">
        <f>IF(tbl_dmi_isin[[#This Row],[Index]]&gt;$A$2,"",INDEX(Corp_value!$A$1:$EC$2998,MATCH(tbl_dmi_isin[[#This Row],[ISIN]],Corp_value!$B:$B,0),MATCH(S$2,Corp_value!$1:$1,0)))</f>
        <v/>
      </c>
      <c r="T230" s="122" t="str">
        <f>IF(tbl_dmi_isin[[#This Row],[Index]]&gt;$A$2,"",INDEX(美元债一级!$A$2:$BO$32,tbl_dmi_isin[[#This Row],[Index]]+1,MATCH(T$2,美元债一级!$2:$2,0)))</f>
        <v/>
      </c>
      <c r="U230" s="122" t="str">
        <f>IF(tbl_dmi_isin[[#This Row],[Index]]&gt;$A$2,"",IF(INDEX(Corp_value!$A$1:$EC$2998,MATCH(tbl_dmi_isin[[#This Row],[ISIN]],Corp_value!$B:$B,0),MATCH(U$2,Corp_value!$1:$1,0))="--","",INDEX(Corp_value!$A$1:$EC$2998,MATCH(tbl_dmi_isin[[#This Row],[ISIN]],Corp_value!$B:$B,0),MATCH(U$2,Corp_value!$1:$1,0))))</f>
        <v/>
      </c>
      <c r="V230" s="134" t="str">
        <f>IF(tbl_dmi_isin[[#This Row],[Index]]&gt;$A$2,"",INDEX(美元债一级!$A$2:$BO$32,tbl_dmi_isin[[#This Row],[Index]]+1,MATCH(V$2,美元债一级!$2:$2,0)))</f>
        <v/>
      </c>
      <c r="W230" s="139" t="str">
        <f>IF(tbl_dmi_isin[[#This Row],[Index]]&gt;$A$2,"",INDEX(Corp_value!$A$1:$EC$2998,MATCH(tbl_dmi_isin[[#This Row],[ISIN]],Corp_value!$B:$B,0),MATCH(W$2,Corp_value!$1:$1,0)))</f>
        <v/>
      </c>
      <c r="X230" s="139" t="str">
        <f>IF(tbl_dmi_isin[[#This Row],[Index]]&gt;$A$2,"",INDEX(Corp_value!$A$1:$EC$2998,MATCH(tbl_dmi_isin[[#This Row],[ISIN]],Corp_value!$B:$B,0),MATCH(X$2,Corp_value!$1:$1,0)))</f>
        <v/>
      </c>
      <c r="Y230" s="142" t="str">
        <f>IF(tbl_dmi_isin[[#This Row],[Index]]&gt;$A$2,"",INDEX(Corp_value!$A$1:$EC$2998,MATCH(tbl_dmi_isin[[#This Row],[ISIN]],Corp_value!$B:$B,0),MATCH(Y$2,Corp_value!$1:$1,0)))</f>
        <v/>
      </c>
      <c r="Z230" s="142" t="str">
        <f>IF(tbl_dmi_isin[[#This Row],[Index]]&gt;$A$2,"",INDEX(Corp_value!$A$1:$EC$2998,MATCH(tbl_dmi_isin[[#This Row],[ISIN]],Corp_value!$B:$B,0),MATCH(Z$2,Corp_value!$1:$1,0)))</f>
        <v/>
      </c>
    </row>
    <row r="231" spans="1:26">
      <c r="A231" s="10">
        <v>228</v>
      </c>
      <c r="B231" s="78" t="str">
        <f>IF(tbl_dmi_isin[[#This Row],[Index]]&gt;$A$2,"",TEXT(INDEX(美元债一级!$A$2:$BO$32,tbl_dmi_isin[[#This Row],[Index]]+1,MATCH(B$2,美元债一级!$2:$2,0)),"yyyy/mm/dd"))</f>
        <v/>
      </c>
      <c r="C231" s="10" t="str">
        <f>IF(tbl_dmi_isin[[#This Row],[Index]]&gt;$A$2,"",INDEX(美元债一级!$A$2:$BO$32,tbl_dmi_isin[[#This Row],[Index]]+1,MATCH(C$2,美元债一级!$2:$2,0)))</f>
        <v/>
      </c>
      <c r="D231" s="10" t="str">
        <f>IF(tbl_dmi_isin[[#This Row],[Index]]&gt;$A$2,"",INDEX(美元债一级!$A$2:$BO$32,tbl_dmi_isin[[#This Row],[Index]]+1,MATCH(D$2,美元债一级!$2:$2,0)))</f>
        <v/>
      </c>
      <c r="E231" s="10" t="str">
        <f>TEXT(tbl_dmi_isin[[#This Row],[定价日]],"YYMMDD")&amp;tbl_dmi_isin[[#This Row],[ISIN]]</f>
        <v/>
      </c>
      <c r="F231" s="105"/>
      <c r="G231" s="19" t="str">
        <f>IF(tbl_dmi_isin[[#This Row],[Index]]&gt;$A$2,"",INDEX(Corp_value!$A$1:$EC$2998,MATCH(tbl_dmi_isin[[#This Row],[ISIN]],Corp_value!$B:$B,0),MATCH(G$2,Corp_value!$1:$1,0)))</f>
        <v/>
      </c>
      <c r="H231" s="20" t="str">
        <f>IF(tbl_dmi_isin[[#This Row],[Index]]&gt;$A$2,"",INDEX(Corp_value!$A$1:$EC$2998,MATCH(tbl_dmi_isin[[#This Row],[ISIN]],Corp_value!$B:$B,0),MATCH(H$2,Corp_value!$1:$1,0)))</f>
        <v/>
      </c>
      <c r="I231" s="20" t="str">
        <f>IF(tbl_dmi_isin[[#This Row],[Index]]&gt;$A$2,"",IF(INDEX(Corp_value!$A$1:$EC$2998,MATCH(tbl_dmi_isin[[#This Row],[ISIN]],Corp_value!$B:$B,0),MATCH(I$2,Corp_value!$1:$1,0))="--","",INDEX(Corp_value!$A$1:$EC$2998,MATCH(tbl_dmi_isin[[#This Row],[ISIN]],Corp_value!$B:$B,0),MATCH(I$2,Corp_value!$1:$1,0))))</f>
        <v/>
      </c>
      <c r="J231" s="19" t="str">
        <f>IF(tbl_dmi_isin[[#This Row],[Index]]&gt;$A$2,"",INDEX(Corp_value!$A$1:$EC$2998,MATCH(tbl_dmi_isin[[#This Row],[ISIN]],Corp_value!$B:$B,0),MATCH(J$2,Corp_value!$1:$1,0)))</f>
        <v/>
      </c>
      <c r="K231" s="19" t="str">
        <f>IF(tbl_dmi_isin[[#This Row],[Index]]&gt;$A$2,"",INDEX(Corp_value!$A$1:$EC$2998,MATCH(tbl_dmi_isin[[#This Row],[ISIN]],Corp_value!$B:$B,0),MATCH(K$2,Corp_value!$1:$1,0)))</f>
        <v/>
      </c>
      <c r="L231" s="19" t="str">
        <f>IF(tbl_dmi_isin[[#This Row],[Index]]&gt;$A$2,"",IF(INDEX(Corp_value!$A$1:$EC$2998,MATCH(tbl_dmi_isin[[#This Row],[ISIN]],Corp_value!$B:$B,0),MATCH(L$2,Corp_value!$1:$1,0))="--","",INDEX(Corp_value!$A$1:$EC$2998,MATCH(tbl_dmi_isin[[#This Row],[ISIN]],Corp_value!$B:$B,0),MATCH(L$2,Corp_value!$1:$1,0))))</f>
        <v/>
      </c>
      <c r="M231" s="122" t="str">
        <f>IF(tbl_dmi_isin[[#This Row],[Index]]&gt;$A$2,"",INDEX(Corp_value!$A$1:$EC$2998,MATCH(tbl_dmi_isin[[#This Row],[ISIN]],Corp_value!$B:$B,0),MATCH(M$2,Corp_value!$1:$1,0)))</f>
        <v/>
      </c>
      <c r="N231" s="122" t="str">
        <f>IF(tbl_dmi_isin[[#This Row],[Index]]&gt;$A$2,"",IF(INDEX(Corp_value!$A$1:$EC$2998,MATCH(tbl_dmi_isin[[#This Row],[ISIN]],Corp_value!$B:$B,0),MATCH(N$2,Corp_value!$1:$1,0))="--","",INDEX(Corp_value!$A$1:$EC$2998,MATCH(tbl_dmi_isin[[#This Row],[ISIN]],Corp_value!$B:$B,0),MATCH(N$2,Corp_value!$1:$1,0))))</f>
        <v/>
      </c>
      <c r="O231" s="122" t="str">
        <f>IF(tbl_dmi_isin[[#This Row],[Index]]&gt;$A$2,"",INDEX(Corp_value!$A$1:$EC$2998,MATCH(tbl_dmi_isin[[#This Row],[ISIN]],Corp_value!$B:$B,0),MATCH(O$2,Corp_value!$1:$1,0)))</f>
        <v/>
      </c>
      <c r="P231" s="136" t="str">
        <f>IF(tbl_dmi_isin[[#This Row],[Index]]&gt;$A$2,"",TEXT(INDEX(Corp_value!$A$1:$EC$2998,MATCH(tbl_dmi_isin[[#This Row],[ISIN]],Corp_value!$B:$B,0),MATCH(P$2,Corp_value!$1:$1,0)),"yyyy/mm/dd"))</f>
        <v/>
      </c>
      <c r="Q231" s="136" t="str">
        <f>IF(tbl_dmi_isin[[#This Row],[Index]]&gt;$A$2,"",INDEX(美元债一级!$A$2:$BO$32,tbl_dmi_isin[[#This Row],[Index]]+1,MATCH(Q$2,美元债一级!$2:$2,0)))</f>
        <v/>
      </c>
      <c r="R231" s="136" t="str">
        <f>IF(tbl_dmi_isin[[#This Row],[Index]]&gt;$A$2,"",IF(TEXT(INDEX(Corp_value!$A$1:$EC$2998,MATCH(tbl_dmi_isin[[#This Row],[ISIN]],Corp_value!$B:$B,0),MATCH(R$2,Corp_value!$1:$1,0)),"yyyy/mm/dd")="--","",TEXT(INDEX(Corp_value!$A$1:$EC$2998,MATCH(tbl_dmi_isin[[#This Row],[ISIN]],Corp_value!$B:$B,0),MATCH(R$2,Corp_value!$1:$1,0)),"yyyy/mm/dd")))</f>
        <v/>
      </c>
      <c r="S231" s="122" t="str">
        <f>IF(tbl_dmi_isin[[#This Row],[Index]]&gt;$A$2,"",INDEX(Corp_value!$A$1:$EC$2998,MATCH(tbl_dmi_isin[[#This Row],[ISIN]],Corp_value!$B:$B,0),MATCH(S$2,Corp_value!$1:$1,0)))</f>
        <v/>
      </c>
      <c r="T231" s="122" t="str">
        <f>IF(tbl_dmi_isin[[#This Row],[Index]]&gt;$A$2,"",INDEX(美元债一级!$A$2:$BO$32,tbl_dmi_isin[[#This Row],[Index]]+1,MATCH(T$2,美元债一级!$2:$2,0)))</f>
        <v/>
      </c>
      <c r="U231" s="122" t="str">
        <f>IF(tbl_dmi_isin[[#This Row],[Index]]&gt;$A$2,"",IF(INDEX(Corp_value!$A$1:$EC$2998,MATCH(tbl_dmi_isin[[#This Row],[ISIN]],Corp_value!$B:$B,0),MATCH(U$2,Corp_value!$1:$1,0))="--","",INDEX(Corp_value!$A$1:$EC$2998,MATCH(tbl_dmi_isin[[#This Row],[ISIN]],Corp_value!$B:$B,0),MATCH(U$2,Corp_value!$1:$1,0))))</f>
        <v/>
      </c>
      <c r="V231" s="134" t="str">
        <f>IF(tbl_dmi_isin[[#This Row],[Index]]&gt;$A$2,"",INDEX(美元债一级!$A$2:$BO$32,tbl_dmi_isin[[#This Row],[Index]]+1,MATCH(V$2,美元债一级!$2:$2,0)))</f>
        <v/>
      </c>
      <c r="W231" s="139" t="str">
        <f>IF(tbl_dmi_isin[[#This Row],[Index]]&gt;$A$2,"",INDEX(Corp_value!$A$1:$EC$2998,MATCH(tbl_dmi_isin[[#This Row],[ISIN]],Corp_value!$B:$B,0),MATCH(W$2,Corp_value!$1:$1,0)))</f>
        <v/>
      </c>
      <c r="X231" s="139" t="str">
        <f>IF(tbl_dmi_isin[[#This Row],[Index]]&gt;$A$2,"",INDEX(Corp_value!$A$1:$EC$2998,MATCH(tbl_dmi_isin[[#This Row],[ISIN]],Corp_value!$B:$B,0),MATCH(X$2,Corp_value!$1:$1,0)))</f>
        <v/>
      </c>
      <c r="Y231" s="142" t="str">
        <f>IF(tbl_dmi_isin[[#This Row],[Index]]&gt;$A$2,"",INDEX(Corp_value!$A$1:$EC$2998,MATCH(tbl_dmi_isin[[#This Row],[ISIN]],Corp_value!$B:$B,0),MATCH(Y$2,Corp_value!$1:$1,0)))</f>
        <v/>
      </c>
      <c r="Z231" s="142" t="str">
        <f>IF(tbl_dmi_isin[[#This Row],[Index]]&gt;$A$2,"",INDEX(Corp_value!$A$1:$EC$2998,MATCH(tbl_dmi_isin[[#This Row],[ISIN]],Corp_value!$B:$B,0),MATCH(Z$2,Corp_value!$1:$1,0)))</f>
        <v/>
      </c>
    </row>
    <row r="232" spans="1:26">
      <c r="A232" s="10">
        <v>229</v>
      </c>
      <c r="B232" s="78" t="str">
        <f>IF(tbl_dmi_isin[[#This Row],[Index]]&gt;$A$2,"",TEXT(INDEX(美元债一级!$A$2:$BO$32,tbl_dmi_isin[[#This Row],[Index]]+1,MATCH(B$2,美元债一级!$2:$2,0)),"yyyy/mm/dd"))</f>
        <v/>
      </c>
      <c r="C232" s="10" t="str">
        <f>IF(tbl_dmi_isin[[#This Row],[Index]]&gt;$A$2,"",INDEX(美元债一级!$A$2:$BO$32,tbl_dmi_isin[[#This Row],[Index]]+1,MATCH(C$2,美元债一级!$2:$2,0)))</f>
        <v/>
      </c>
      <c r="D232" s="10" t="str">
        <f>IF(tbl_dmi_isin[[#This Row],[Index]]&gt;$A$2,"",INDEX(美元债一级!$A$2:$BO$32,tbl_dmi_isin[[#This Row],[Index]]+1,MATCH(D$2,美元债一级!$2:$2,0)))</f>
        <v/>
      </c>
      <c r="E232" s="10" t="str">
        <f>TEXT(tbl_dmi_isin[[#This Row],[定价日]],"YYMMDD")&amp;tbl_dmi_isin[[#This Row],[ISIN]]</f>
        <v/>
      </c>
      <c r="F232" s="105"/>
      <c r="G232" s="19" t="str">
        <f>IF(tbl_dmi_isin[[#This Row],[Index]]&gt;$A$2,"",INDEX(Corp_value!$A$1:$EC$2998,MATCH(tbl_dmi_isin[[#This Row],[ISIN]],Corp_value!$B:$B,0),MATCH(G$2,Corp_value!$1:$1,0)))</f>
        <v/>
      </c>
      <c r="H232" s="20" t="str">
        <f>IF(tbl_dmi_isin[[#This Row],[Index]]&gt;$A$2,"",INDEX(Corp_value!$A$1:$EC$2998,MATCH(tbl_dmi_isin[[#This Row],[ISIN]],Corp_value!$B:$B,0),MATCH(H$2,Corp_value!$1:$1,0)))</f>
        <v/>
      </c>
      <c r="I232" s="20" t="str">
        <f>IF(tbl_dmi_isin[[#This Row],[Index]]&gt;$A$2,"",IF(INDEX(Corp_value!$A$1:$EC$2998,MATCH(tbl_dmi_isin[[#This Row],[ISIN]],Corp_value!$B:$B,0),MATCH(I$2,Corp_value!$1:$1,0))="--","",INDEX(Corp_value!$A$1:$EC$2998,MATCH(tbl_dmi_isin[[#This Row],[ISIN]],Corp_value!$B:$B,0),MATCH(I$2,Corp_value!$1:$1,0))))</f>
        <v/>
      </c>
      <c r="J232" s="19" t="str">
        <f>IF(tbl_dmi_isin[[#This Row],[Index]]&gt;$A$2,"",INDEX(Corp_value!$A$1:$EC$2998,MATCH(tbl_dmi_isin[[#This Row],[ISIN]],Corp_value!$B:$B,0),MATCH(J$2,Corp_value!$1:$1,0)))</f>
        <v/>
      </c>
      <c r="K232" s="19" t="str">
        <f>IF(tbl_dmi_isin[[#This Row],[Index]]&gt;$A$2,"",INDEX(Corp_value!$A$1:$EC$2998,MATCH(tbl_dmi_isin[[#This Row],[ISIN]],Corp_value!$B:$B,0),MATCH(K$2,Corp_value!$1:$1,0)))</f>
        <v/>
      </c>
      <c r="L232" s="19" t="str">
        <f>IF(tbl_dmi_isin[[#This Row],[Index]]&gt;$A$2,"",IF(INDEX(Corp_value!$A$1:$EC$2998,MATCH(tbl_dmi_isin[[#This Row],[ISIN]],Corp_value!$B:$B,0),MATCH(L$2,Corp_value!$1:$1,0))="--","",INDEX(Corp_value!$A$1:$EC$2998,MATCH(tbl_dmi_isin[[#This Row],[ISIN]],Corp_value!$B:$B,0),MATCH(L$2,Corp_value!$1:$1,0))))</f>
        <v/>
      </c>
      <c r="M232" s="122" t="str">
        <f>IF(tbl_dmi_isin[[#This Row],[Index]]&gt;$A$2,"",INDEX(Corp_value!$A$1:$EC$2998,MATCH(tbl_dmi_isin[[#This Row],[ISIN]],Corp_value!$B:$B,0),MATCH(M$2,Corp_value!$1:$1,0)))</f>
        <v/>
      </c>
      <c r="N232" s="122" t="str">
        <f>IF(tbl_dmi_isin[[#This Row],[Index]]&gt;$A$2,"",IF(INDEX(Corp_value!$A$1:$EC$2998,MATCH(tbl_dmi_isin[[#This Row],[ISIN]],Corp_value!$B:$B,0),MATCH(N$2,Corp_value!$1:$1,0))="--","",INDEX(Corp_value!$A$1:$EC$2998,MATCH(tbl_dmi_isin[[#This Row],[ISIN]],Corp_value!$B:$B,0),MATCH(N$2,Corp_value!$1:$1,0))))</f>
        <v/>
      </c>
      <c r="O232" s="122" t="str">
        <f>IF(tbl_dmi_isin[[#This Row],[Index]]&gt;$A$2,"",INDEX(Corp_value!$A$1:$EC$2998,MATCH(tbl_dmi_isin[[#This Row],[ISIN]],Corp_value!$B:$B,0),MATCH(O$2,Corp_value!$1:$1,0)))</f>
        <v/>
      </c>
      <c r="P232" s="136" t="str">
        <f>IF(tbl_dmi_isin[[#This Row],[Index]]&gt;$A$2,"",TEXT(INDEX(Corp_value!$A$1:$EC$2998,MATCH(tbl_dmi_isin[[#This Row],[ISIN]],Corp_value!$B:$B,0),MATCH(P$2,Corp_value!$1:$1,0)),"yyyy/mm/dd"))</f>
        <v/>
      </c>
      <c r="Q232" s="136" t="str">
        <f>IF(tbl_dmi_isin[[#This Row],[Index]]&gt;$A$2,"",INDEX(美元债一级!$A$2:$BO$32,tbl_dmi_isin[[#This Row],[Index]]+1,MATCH(Q$2,美元债一级!$2:$2,0)))</f>
        <v/>
      </c>
      <c r="R232" s="136" t="str">
        <f>IF(tbl_dmi_isin[[#This Row],[Index]]&gt;$A$2,"",IF(TEXT(INDEX(Corp_value!$A$1:$EC$2998,MATCH(tbl_dmi_isin[[#This Row],[ISIN]],Corp_value!$B:$B,0),MATCH(R$2,Corp_value!$1:$1,0)),"yyyy/mm/dd")="--","",TEXT(INDEX(Corp_value!$A$1:$EC$2998,MATCH(tbl_dmi_isin[[#This Row],[ISIN]],Corp_value!$B:$B,0),MATCH(R$2,Corp_value!$1:$1,0)),"yyyy/mm/dd")))</f>
        <v/>
      </c>
      <c r="S232" s="122" t="str">
        <f>IF(tbl_dmi_isin[[#This Row],[Index]]&gt;$A$2,"",INDEX(Corp_value!$A$1:$EC$2998,MATCH(tbl_dmi_isin[[#This Row],[ISIN]],Corp_value!$B:$B,0),MATCH(S$2,Corp_value!$1:$1,0)))</f>
        <v/>
      </c>
      <c r="T232" s="122" t="str">
        <f>IF(tbl_dmi_isin[[#This Row],[Index]]&gt;$A$2,"",INDEX(美元债一级!$A$2:$BO$32,tbl_dmi_isin[[#This Row],[Index]]+1,MATCH(T$2,美元债一级!$2:$2,0)))</f>
        <v/>
      </c>
      <c r="U232" s="122" t="str">
        <f>IF(tbl_dmi_isin[[#This Row],[Index]]&gt;$A$2,"",IF(INDEX(Corp_value!$A$1:$EC$2998,MATCH(tbl_dmi_isin[[#This Row],[ISIN]],Corp_value!$B:$B,0),MATCH(U$2,Corp_value!$1:$1,0))="--","",INDEX(Corp_value!$A$1:$EC$2998,MATCH(tbl_dmi_isin[[#This Row],[ISIN]],Corp_value!$B:$B,0),MATCH(U$2,Corp_value!$1:$1,0))))</f>
        <v/>
      </c>
      <c r="V232" s="134" t="str">
        <f>IF(tbl_dmi_isin[[#This Row],[Index]]&gt;$A$2,"",INDEX(美元债一级!$A$2:$BO$32,tbl_dmi_isin[[#This Row],[Index]]+1,MATCH(V$2,美元债一级!$2:$2,0)))</f>
        <v/>
      </c>
      <c r="W232" s="139" t="str">
        <f>IF(tbl_dmi_isin[[#This Row],[Index]]&gt;$A$2,"",INDEX(Corp_value!$A$1:$EC$2998,MATCH(tbl_dmi_isin[[#This Row],[ISIN]],Corp_value!$B:$B,0),MATCH(W$2,Corp_value!$1:$1,0)))</f>
        <v/>
      </c>
      <c r="X232" s="139" t="str">
        <f>IF(tbl_dmi_isin[[#This Row],[Index]]&gt;$A$2,"",INDEX(Corp_value!$A$1:$EC$2998,MATCH(tbl_dmi_isin[[#This Row],[ISIN]],Corp_value!$B:$B,0),MATCH(X$2,Corp_value!$1:$1,0)))</f>
        <v/>
      </c>
      <c r="Y232" s="142" t="str">
        <f>IF(tbl_dmi_isin[[#This Row],[Index]]&gt;$A$2,"",INDEX(Corp_value!$A$1:$EC$2998,MATCH(tbl_dmi_isin[[#This Row],[ISIN]],Corp_value!$B:$B,0),MATCH(Y$2,Corp_value!$1:$1,0)))</f>
        <v/>
      </c>
      <c r="Z232" s="142" t="str">
        <f>IF(tbl_dmi_isin[[#This Row],[Index]]&gt;$A$2,"",INDEX(Corp_value!$A$1:$EC$2998,MATCH(tbl_dmi_isin[[#This Row],[ISIN]],Corp_value!$B:$B,0),MATCH(Z$2,Corp_value!$1:$1,0)))</f>
        <v/>
      </c>
    </row>
    <row r="233" spans="1:26">
      <c r="A233" s="10">
        <v>230</v>
      </c>
      <c r="B233" s="78" t="str">
        <f>IF(tbl_dmi_isin[[#This Row],[Index]]&gt;$A$2,"",TEXT(INDEX(美元债一级!$A$2:$BO$32,tbl_dmi_isin[[#This Row],[Index]]+1,MATCH(B$2,美元债一级!$2:$2,0)),"yyyy/mm/dd"))</f>
        <v/>
      </c>
      <c r="C233" s="10" t="str">
        <f>IF(tbl_dmi_isin[[#This Row],[Index]]&gt;$A$2,"",INDEX(美元债一级!$A$2:$BO$32,tbl_dmi_isin[[#This Row],[Index]]+1,MATCH(C$2,美元债一级!$2:$2,0)))</f>
        <v/>
      </c>
      <c r="D233" s="10" t="str">
        <f>IF(tbl_dmi_isin[[#This Row],[Index]]&gt;$A$2,"",INDEX(美元债一级!$A$2:$BO$32,tbl_dmi_isin[[#This Row],[Index]]+1,MATCH(D$2,美元债一级!$2:$2,0)))</f>
        <v/>
      </c>
      <c r="E233" s="10" t="str">
        <f>TEXT(tbl_dmi_isin[[#This Row],[定价日]],"YYMMDD")&amp;tbl_dmi_isin[[#This Row],[ISIN]]</f>
        <v/>
      </c>
      <c r="F233" s="138"/>
      <c r="G233" s="19" t="str">
        <f>IF(tbl_dmi_isin[[#This Row],[Index]]&gt;$A$2,"",INDEX(Corp_value!$A$1:$EC$2998,MATCH(tbl_dmi_isin[[#This Row],[ISIN]],Corp_value!$B:$B,0),MATCH(G$2,Corp_value!$1:$1,0)))</f>
        <v/>
      </c>
      <c r="H233" s="20" t="str">
        <f>IF(tbl_dmi_isin[[#This Row],[Index]]&gt;$A$2,"",INDEX(Corp_value!$A$1:$EC$2998,MATCH(tbl_dmi_isin[[#This Row],[ISIN]],Corp_value!$B:$B,0),MATCH(H$2,Corp_value!$1:$1,0)))</f>
        <v/>
      </c>
      <c r="I233" s="20" t="str">
        <f>IF(tbl_dmi_isin[[#This Row],[Index]]&gt;$A$2,"",IF(INDEX(Corp_value!$A$1:$EC$2998,MATCH(tbl_dmi_isin[[#This Row],[ISIN]],Corp_value!$B:$B,0),MATCH(I$2,Corp_value!$1:$1,0))="--","",INDEX(Corp_value!$A$1:$EC$2998,MATCH(tbl_dmi_isin[[#This Row],[ISIN]],Corp_value!$B:$B,0),MATCH(I$2,Corp_value!$1:$1,0))))</f>
        <v/>
      </c>
      <c r="J233" s="19" t="str">
        <f>IF(tbl_dmi_isin[[#This Row],[Index]]&gt;$A$2,"",INDEX(Corp_value!$A$1:$EC$2998,MATCH(tbl_dmi_isin[[#This Row],[ISIN]],Corp_value!$B:$B,0),MATCH(J$2,Corp_value!$1:$1,0)))</f>
        <v/>
      </c>
      <c r="K233" s="19" t="str">
        <f>IF(tbl_dmi_isin[[#This Row],[Index]]&gt;$A$2,"",INDEX(Corp_value!$A$1:$EC$2998,MATCH(tbl_dmi_isin[[#This Row],[ISIN]],Corp_value!$B:$B,0),MATCH(K$2,Corp_value!$1:$1,0)))</f>
        <v/>
      </c>
      <c r="L233" s="19" t="str">
        <f>IF(tbl_dmi_isin[[#This Row],[Index]]&gt;$A$2,"",IF(INDEX(Corp_value!$A$1:$EC$2998,MATCH(tbl_dmi_isin[[#This Row],[ISIN]],Corp_value!$B:$B,0),MATCH(L$2,Corp_value!$1:$1,0))="--","",INDEX(Corp_value!$A$1:$EC$2998,MATCH(tbl_dmi_isin[[#This Row],[ISIN]],Corp_value!$B:$B,0),MATCH(L$2,Corp_value!$1:$1,0))))</f>
        <v/>
      </c>
      <c r="M233" s="122" t="str">
        <f>IF(tbl_dmi_isin[[#This Row],[Index]]&gt;$A$2,"",INDEX(Corp_value!$A$1:$EC$2998,MATCH(tbl_dmi_isin[[#This Row],[ISIN]],Corp_value!$B:$B,0),MATCH(M$2,Corp_value!$1:$1,0)))</f>
        <v/>
      </c>
      <c r="N233" s="122" t="str">
        <f>IF(tbl_dmi_isin[[#This Row],[Index]]&gt;$A$2,"",IF(INDEX(Corp_value!$A$1:$EC$2998,MATCH(tbl_dmi_isin[[#This Row],[ISIN]],Corp_value!$B:$B,0),MATCH(N$2,Corp_value!$1:$1,0))="--","",INDEX(Corp_value!$A$1:$EC$2998,MATCH(tbl_dmi_isin[[#This Row],[ISIN]],Corp_value!$B:$B,0),MATCH(N$2,Corp_value!$1:$1,0))))</f>
        <v/>
      </c>
      <c r="O233" s="122" t="str">
        <f>IF(tbl_dmi_isin[[#This Row],[Index]]&gt;$A$2,"",INDEX(Corp_value!$A$1:$EC$2998,MATCH(tbl_dmi_isin[[#This Row],[ISIN]],Corp_value!$B:$B,0),MATCH(O$2,Corp_value!$1:$1,0)))</f>
        <v/>
      </c>
      <c r="P233" s="136" t="str">
        <f>IF(tbl_dmi_isin[[#This Row],[Index]]&gt;$A$2,"",TEXT(INDEX(Corp_value!$A$1:$EC$2998,MATCH(tbl_dmi_isin[[#This Row],[ISIN]],Corp_value!$B:$B,0),MATCH(P$2,Corp_value!$1:$1,0)),"yyyy/mm/dd"))</f>
        <v/>
      </c>
      <c r="Q233" s="136" t="str">
        <f>IF(tbl_dmi_isin[[#This Row],[Index]]&gt;$A$2,"",INDEX(美元债一级!$A$2:$BO$32,tbl_dmi_isin[[#This Row],[Index]]+1,MATCH(Q$2,美元债一级!$2:$2,0)))</f>
        <v/>
      </c>
      <c r="R233" s="136" t="str">
        <f>IF(tbl_dmi_isin[[#This Row],[Index]]&gt;$A$2,"",IF(TEXT(INDEX(Corp_value!$A$1:$EC$2998,MATCH(tbl_dmi_isin[[#This Row],[ISIN]],Corp_value!$B:$B,0),MATCH(R$2,Corp_value!$1:$1,0)),"yyyy/mm/dd")="--","",TEXT(INDEX(Corp_value!$A$1:$EC$2998,MATCH(tbl_dmi_isin[[#This Row],[ISIN]],Corp_value!$B:$B,0),MATCH(R$2,Corp_value!$1:$1,0)),"yyyy/mm/dd")))</f>
        <v/>
      </c>
      <c r="S233" s="122" t="str">
        <f>IF(tbl_dmi_isin[[#This Row],[Index]]&gt;$A$2,"",INDEX(Corp_value!$A$1:$EC$2998,MATCH(tbl_dmi_isin[[#This Row],[ISIN]],Corp_value!$B:$B,0),MATCH(S$2,Corp_value!$1:$1,0)))</f>
        <v/>
      </c>
      <c r="T233" s="122" t="str">
        <f>IF(tbl_dmi_isin[[#This Row],[Index]]&gt;$A$2,"",INDEX(美元债一级!$A$2:$BO$32,tbl_dmi_isin[[#This Row],[Index]]+1,MATCH(T$2,美元债一级!$2:$2,0)))</f>
        <v/>
      </c>
      <c r="U233" s="122" t="str">
        <f>IF(tbl_dmi_isin[[#This Row],[Index]]&gt;$A$2,"",IF(INDEX(Corp_value!$A$1:$EC$2998,MATCH(tbl_dmi_isin[[#This Row],[ISIN]],Corp_value!$B:$B,0),MATCH(U$2,Corp_value!$1:$1,0))="--","",INDEX(Corp_value!$A$1:$EC$2998,MATCH(tbl_dmi_isin[[#This Row],[ISIN]],Corp_value!$B:$B,0),MATCH(U$2,Corp_value!$1:$1,0))))</f>
        <v/>
      </c>
      <c r="V233" s="134" t="str">
        <f>IF(tbl_dmi_isin[[#This Row],[Index]]&gt;$A$2,"",INDEX(美元债一级!$A$2:$BO$32,tbl_dmi_isin[[#This Row],[Index]]+1,MATCH(V$2,美元债一级!$2:$2,0)))</f>
        <v/>
      </c>
      <c r="W233" s="139" t="str">
        <f>IF(tbl_dmi_isin[[#This Row],[Index]]&gt;$A$2,"",INDEX(Corp_value!$A$1:$EC$2998,MATCH(tbl_dmi_isin[[#This Row],[ISIN]],Corp_value!$B:$B,0),MATCH(W$2,Corp_value!$1:$1,0)))</f>
        <v/>
      </c>
      <c r="X233" s="139" t="str">
        <f>IF(tbl_dmi_isin[[#This Row],[Index]]&gt;$A$2,"",INDEX(Corp_value!$A$1:$EC$2998,MATCH(tbl_dmi_isin[[#This Row],[ISIN]],Corp_value!$B:$B,0),MATCH(X$2,Corp_value!$1:$1,0)))</f>
        <v/>
      </c>
      <c r="Y233" s="142" t="str">
        <f>IF(tbl_dmi_isin[[#This Row],[Index]]&gt;$A$2,"",INDEX(Corp_value!$A$1:$EC$2998,MATCH(tbl_dmi_isin[[#This Row],[ISIN]],Corp_value!$B:$B,0),MATCH(Y$2,Corp_value!$1:$1,0)))</f>
        <v/>
      </c>
      <c r="Z233" s="142" t="str">
        <f>IF(tbl_dmi_isin[[#This Row],[Index]]&gt;$A$2,"",INDEX(Corp_value!$A$1:$EC$2998,MATCH(tbl_dmi_isin[[#This Row],[ISIN]],Corp_value!$B:$B,0),MATCH(Z$2,Corp_value!$1:$1,0)))</f>
        <v/>
      </c>
    </row>
    <row r="234" spans="1:26">
      <c r="A234" s="10">
        <v>231</v>
      </c>
      <c r="B234" s="78" t="str">
        <f>IF(tbl_dmi_isin[[#This Row],[Index]]&gt;$A$2,"",TEXT(INDEX(美元债一级!$A$2:$BO$32,tbl_dmi_isin[[#This Row],[Index]]+1,MATCH(B$2,美元债一级!$2:$2,0)),"yyyy/mm/dd"))</f>
        <v/>
      </c>
      <c r="C234" s="10" t="str">
        <f>IF(tbl_dmi_isin[[#This Row],[Index]]&gt;$A$2,"",INDEX(美元债一级!$A$2:$BO$32,tbl_dmi_isin[[#This Row],[Index]]+1,MATCH(C$2,美元债一级!$2:$2,0)))</f>
        <v/>
      </c>
      <c r="D234" s="10" t="str">
        <f>IF(tbl_dmi_isin[[#This Row],[Index]]&gt;$A$2,"",INDEX(美元债一级!$A$2:$BO$32,tbl_dmi_isin[[#This Row],[Index]]+1,MATCH(D$2,美元债一级!$2:$2,0)))</f>
        <v/>
      </c>
      <c r="E234" s="10" t="str">
        <f>TEXT(tbl_dmi_isin[[#This Row],[定价日]],"YYMMDD")&amp;tbl_dmi_isin[[#This Row],[ISIN]]</f>
        <v/>
      </c>
      <c r="F234" s="106"/>
      <c r="G234" s="19" t="str">
        <f>IF(tbl_dmi_isin[[#This Row],[Index]]&gt;$A$2,"",INDEX(Corp_value!$A$1:$EC$2998,MATCH(tbl_dmi_isin[[#This Row],[ISIN]],Corp_value!$B:$B,0),MATCH(G$2,Corp_value!$1:$1,0)))</f>
        <v/>
      </c>
      <c r="H234" s="20" t="str">
        <f>IF(tbl_dmi_isin[[#This Row],[Index]]&gt;$A$2,"",INDEX(Corp_value!$A$1:$EC$2998,MATCH(tbl_dmi_isin[[#This Row],[ISIN]],Corp_value!$B:$B,0),MATCH(H$2,Corp_value!$1:$1,0)))</f>
        <v/>
      </c>
      <c r="I234" s="20" t="str">
        <f>IF(tbl_dmi_isin[[#This Row],[Index]]&gt;$A$2,"",IF(INDEX(Corp_value!$A$1:$EC$2998,MATCH(tbl_dmi_isin[[#This Row],[ISIN]],Corp_value!$B:$B,0),MATCH(I$2,Corp_value!$1:$1,0))="--","",INDEX(Corp_value!$A$1:$EC$2998,MATCH(tbl_dmi_isin[[#This Row],[ISIN]],Corp_value!$B:$B,0),MATCH(I$2,Corp_value!$1:$1,0))))</f>
        <v/>
      </c>
      <c r="J234" s="19" t="str">
        <f>IF(tbl_dmi_isin[[#This Row],[Index]]&gt;$A$2,"",INDEX(Corp_value!$A$1:$EC$2998,MATCH(tbl_dmi_isin[[#This Row],[ISIN]],Corp_value!$B:$B,0),MATCH(J$2,Corp_value!$1:$1,0)))</f>
        <v/>
      </c>
      <c r="K234" s="19" t="str">
        <f>IF(tbl_dmi_isin[[#This Row],[Index]]&gt;$A$2,"",INDEX(Corp_value!$A$1:$EC$2998,MATCH(tbl_dmi_isin[[#This Row],[ISIN]],Corp_value!$B:$B,0),MATCH(K$2,Corp_value!$1:$1,0)))</f>
        <v/>
      </c>
      <c r="L234" s="19" t="str">
        <f>IF(tbl_dmi_isin[[#This Row],[Index]]&gt;$A$2,"",IF(INDEX(Corp_value!$A$1:$EC$2998,MATCH(tbl_dmi_isin[[#This Row],[ISIN]],Corp_value!$B:$B,0),MATCH(L$2,Corp_value!$1:$1,0))="--","",INDEX(Corp_value!$A$1:$EC$2998,MATCH(tbl_dmi_isin[[#This Row],[ISIN]],Corp_value!$B:$B,0),MATCH(L$2,Corp_value!$1:$1,0))))</f>
        <v/>
      </c>
      <c r="M234" s="122" t="str">
        <f>IF(tbl_dmi_isin[[#This Row],[Index]]&gt;$A$2,"",INDEX(Corp_value!$A$1:$EC$2998,MATCH(tbl_dmi_isin[[#This Row],[ISIN]],Corp_value!$B:$B,0),MATCH(M$2,Corp_value!$1:$1,0)))</f>
        <v/>
      </c>
      <c r="N234" s="122" t="str">
        <f>IF(tbl_dmi_isin[[#This Row],[Index]]&gt;$A$2,"",IF(INDEX(Corp_value!$A$1:$EC$2998,MATCH(tbl_dmi_isin[[#This Row],[ISIN]],Corp_value!$B:$B,0),MATCH(N$2,Corp_value!$1:$1,0))="--","",INDEX(Corp_value!$A$1:$EC$2998,MATCH(tbl_dmi_isin[[#This Row],[ISIN]],Corp_value!$B:$B,0),MATCH(N$2,Corp_value!$1:$1,0))))</f>
        <v/>
      </c>
      <c r="O234" s="122" t="str">
        <f>IF(tbl_dmi_isin[[#This Row],[Index]]&gt;$A$2,"",INDEX(Corp_value!$A$1:$EC$2998,MATCH(tbl_dmi_isin[[#This Row],[ISIN]],Corp_value!$B:$B,0),MATCH(O$2,Corp_value!$1:$1,0)))</f>
        <v/>
      </c>
      <c r="P234" s="136" t="str">
        <f>IF(tbl_dmi_isin[[#This Row],[Index]]&gt;$A$2,"",TEXT(INDEX(Corp_value!$A$1:$EC$2998,MATCH(tbl_dmi_isin[[#This Row],[ISIN]],Corp_value!$B:$B,0),MATCH(P$2,Corp_value!$1:$1,0)),"yyyy/mm/dd"))</f>
        <v/>
      </c>
      <c r="Q234" s="136" t="str">
        <f>IF(tbl_dmi_isin[[#This Row],[Index]]&gt;$A$2,"",INDEX(美元债一级!$A$2:$BO$32,tbl_dmi_isin[[#This Row],[Index]]+1,MATCH(Q$2,美元债一级!$2:$2,0)))</f>
        <v/>
      </c>
      <c r="R234" s="136" t="str">
        <f>IF(tbl_dmi_isin[[#This Row],[Index]]&gt;$A$2,"",IF(TEXT(INDEX(Corp_value!$A$1:$EC$2998,MATCH(tbl_dmi_isin[[#This Row],[ISIN]],Corp_value!$B:$B,0),MATCH(R$2,Corp_value!$1:$1,0)),"yyyy/mm/dd")="--","",TEXT(INDEX(Corp_value!$A$1:$EC$2998,MATCH(tbl_dmi_isin[[#This Row],[ISIN]],Corp_value!$B:$B,0),MATCH(R$2,Corp_value!$1:$1,0)),"yyyy/mm/dd")))</f>
        <v/>
      </c>
      <c r="S234" s="122" t="str">
        <f>IF(tbl_dmi_isin[[#This Row],[Index]]&gt;$A$2,"",INDEX(Corp_value!$A$1:$EC$2998,MATCH(tbl_dmi_isin[[#This Row],[ISIN]],Corp_value!$B:$B,0),MATCH(S$2,Corp_value!$1:$1,0)))</f>
        <v/>
      </c>
      <c r="T234" s="122" t="str">
        <f>IF(tbl_dmi_isin[[#This Row],[Index]]&gt;$A$2,"",INDEX(美元债一级!$A$2:$BO$32,tbl_dmi_isin[[#This Row],[Index]]+1,MATCH(T$2,美元债一级!$2:$2,0)))</f>
        <v/>
      </c>
      <c r="U234" s="122" t="str">
        <f>IF(tbl_dmi_isin[[#This Row],[Index]]&gt;$A$2,"",IF(INDEX(Corp_value!$A$1:$EC$2998,MATCH(tbl_dmi_isin[[#This Row],[ISIN]],Corp_value!$B:$B,0),MATCH(U$2,Corp_value!$1:$1,0))="--","",INDEX(Corp_value!$A$1:$EC$2998,MATCH(tbl_dmi_isin[[#This Row],[ISIN]],Corp_value!$B:$B,0),MATCH(U$2,Corp_value!$1:$1,0))))</f>
        <v/>
      </c>
      <c r="V234" s="134" t="str">
        <f>IF(tbl_dmi_isin[[#This Row],[Index]]&gt;$A$2,"",INDEX(美元债一级!$A$2:$BO$32,tbl_dmi_isin[[#This Row],[Index]]+1,MATCH(V$2,美元债一级!$2:$2,0)))</f>
        <v/>
      </c>
      <c r="W234" s="139" t="str">
        <f>IF(tbl_dmi_isin[[#This Row],[Index]]&gt;$A$2,"",INDEX(Corp_value!$A$1:$EC$2998,MATCH(tbl_dmi_isin[[#This Row],[ISIN]],Corp_value!$B:$B,0),MATCH(W$2,Corp_value!$1:$1,0)))</f>
        <v/>
      </c>
      <c r="X234" s="139" t="str">
        <f>IF(tbl_dmi_isin[[#This Row],[Index]]&gt;$A$2,"",INDEX(Corp_value!$A$1:$EC$2998,MATCH(tbl_dmi_isin[[#This Row],[ISIN]],Corp_value!$B:$B,0),MATCH(X$2,Corp_value!$1:$1,0)))</f>
        <v/>
      </c>
      <c r="Y234" s="142" t="str">
        <f>IF(tbl_dmi_isin[[#This Row],[Index]]&gt;$A$2,"",INDEX(Corp_value!$A$1:$EC$2998,MATCH(tbl_dmi_isin[[#This Row],[ISIN]],Corp_value!$B:$B,0),MATCH(Y$2,Corp_value!$1:$1,0)))</f>
        <v/>
      </c>
      <c r="Z234" s="142" t="str">
        <f>IF(tbl_dmi_isin[[#This Row],[Index]]&gt;$A$2,"",INDEX(Corp_value!$A$1:$EC$2998,MATCH(tbl_dmi_isin[[#This Row],[ISIN]],Corp_value!$B:$B,0),MATCH(Z$2,Corp_value!$1:$1,0)))</f>
        <v/>
      </c>
    </row>
    <row r="235" spans="1:26">
      <c r="A235" s="10">
        <v>232</v>
      </c>
      <c r="B235" s="78" t="str">
        <f>IF(tbl_dmi_isin[[#This Row],[Index]]&gt;$A$2,"",TEXT(INDEX(美元债一级!$A$2:$BO$32,tbl_dmi_isin[[#This Row],[Index]]+1,MATCH(B$2,美元债一级!$2:$2,0)),"yyyy/mm/dd"))</f>
        <v/>
      </c>
      <c r="C235" s="10" t="str">
        <f>IF(tbl_dmi_isin[[#This Row],[Index]]&gt;$A$2,"",INDEX(美元债一级!$A$2:$BO$32,tbl_dmi_isin[[#This Row],[Index]]+1,MATCH(C$2,美元债一级!$2:$2,0)))</f>
        <v/>
      </c>
      <c r="D235" s="10" t="str">
        <f>IF(tbl_dmi_isin[[#This Row],[Index]]&gt;$A$2,"",INDEX(美元债一级!$A$2:$BO$32,tbl_dmi_isin[[#This Row],[Index]]+1,MATCH(D$2,美元债一级!$2:$2,0)))</f>
        <v/>
      </c>
      <c r="E235" s="10" t="str">
        <f>TEXT(tbl_dmi_isin[[#This Row],[定价日]],"YYMMDD")&amp;tbl_dmi_isin[[#This Row],[ISIN]]</f>
        <v/>
      </c>
      <c r="F235" s="105"/>
      <c r="G235" s="19" t="str">
        <f>IF(tbl_dmi_isin[[#This Row],[Index]]&gt;$A$2,"",INDEX(Corp_value!$A$1:$EC$2998,MATCH(tbl_dmi_isin[[#This Row],[ISIN]],Corp_value!$B:$B,0),MATCH(G$2,Corp_value!$1:$1,0)))</f>
        <v/>
      </c>
      <c r="H235" s="20" t="str">
        <f>IF(tbl_dmi_isin[[#This Row],[Index]]&gt;$A$2,"",INDEX(Corp_value!$A$1:$EC$2998,MATCH(tbl_dmi_isin[[#This Row],[ISIN]],Corp_value!$B:$B,0),MATCH(H$2,Corp_value!$1:$1,0)))</f>
        <v/>
      </c>
      <c r="I235" s="20" t="str">
        <f>IF(tbl_dmi_isin[[#This Row],[Index]]&gt;$A$2,"",IF(INDEX(Corp_value!$A$1:$EC$2998,MATCH(tbl_dmi_isin[[#This Row],[ISIN]],Corp_value!$B:$B,0),MATCH(I$2,Corp_value!$1:$1,0))="--","",INDEX(Corp_value!$A$1:$EC$2998,MATCH(tbl_dmi_isin[[#This Row],[ISIN]],Corp_value!$B:$B,0),MATCH(I$2,Corp_value!$1:$1,0))))</f>
        <v/>
      </c>
      <c r="J235" s="19" t="str">
        <f>IF(tbl_dmi_isin[[#This Row],[Index]]&gt;$A$2,"",INDEX(Corp_value!$A$1:$EC$2998,MATCH(tbl_dmi_isin[[#This Row],[ISIN]],Corp_value!$B:$B,0),MATCH(J$2,Corp_value!$1:$1,0)))</f>
        <v/>
      </c>
      <c r="K235" s="19" t="str">
        <f>IF(tbl_dmi_isin[[#This Row],[Index]]&gt;$A$2,"",INDEX(Corp_value!$A$1:$EC$2998,MATCH(tbl_dmi_isin[[#This Row],[ISIN]],Corp_value!$B:$B,0),MATCH(K$2,Corp_value!$1:$1,0)))</f>
        <v/>
      </c>
      <c r="L235" s="19" t="str">
        <f>IF(tbl_dmi_isin[[#This Row],[Index]]&gt;$A$2,"",IF(INDEX(Corp_value!$A$1:$EC$2998,MATCH(tbl_dmi_isin[[#This Row],[ISIN]],Corp_value!$B:$B,0),MATCH(L$2,Corp_value!$1:$1,0))="--","",INDEX(Corp_value!$A$1:$EC$2998,MATCH(tbl_dmi_isin[[#This Row],[ISIN]],Corp_value!$B:$B,0),MATCH(L$2,Corp_value!$1:$1,0))))</f>
        <v/>
      </c>
      <c r="M235" s="122" t="str">
        <f>IF(tbl_dmi_isin[[#This Row],[Index]]&gt;$A$2,"",INDEX(Corp_value!$A$1:$EC$2998,MATCH(tbl_dmi_isin[[#This Row],[ISIN]],Corp_value!$B:$B,0),MATCH(M$2,Corp_value!$1:$1,0)))</f>
        <v/>
      </c>
      <c r="N235" s="122" t="str">
        <f>IF(tbl_dmi_isin[[#This Row],[Index]]&gt;$A$2,"",IF(INDEX(Corp_value!$A$1:$EC$2998,MATCH(tbl_dmi_isin[[#This Row],[ISIN]],Corp_value!$B:$B,0),MATCH(N$2,Corp_value!$1:$1,0))="--","",INDEX(Corp_value!$A$1:$EC$2998,MATCH(tbl_dmi_isin[[#This Row],[ISIN]],Corp_value!$B:$B,0),MATCH(N$2,Corp_value!$1:$1,0))))</f>
        <v/>
      </c>
      <c r="O235" s="122" t="str">
        <f>IF(tbl_dmi_isin[[#This Row],[Index]]&gt;$A$2,"",INDEX(Corp_value!$A$1:$EC$2998,MATCH(tbl_dmi_isin[[#This Row],[ISIN]],Corp_value!$B:$B,0),MATCH(O$2,Corp_value!$1:$1,0)))</f>
        <v/>
      </c>
      <c r="P235" s="136" t="str">
        <f>IF(tbl_dmi_isin[[#This Row],[Index]]&gt;$A$2,"",TEXT(INDEX(Corp_value!$A$1:$EC$2998,MATCH(tbl_dmi_isin[[#This Row],[ISIN]],Corp_value!$B:$B,0),MATCH(P$2,Corp_value!$1:$1,0)),"yyyy/mm/dd"))</f>
        <v/>
      </c>
      <c r="Q235" s="136" t="str">
        <f>IF(tbl_dmi_isin[[#This Row],[Index]]&gt;$A$2,"",INDEX(美元债一级!$A$2:$BO$32,tbl_dmi_isin[[#This Row],[Index]]+1,MATCH(Q$2,美元债一级!$2:$2,0)))</f>
        <v/>
      </c>
      <c r="R235" s="136" t="str">
        <f>IF(tbl_dmi_isin[[#This Row],[Index]]&gt;$A$2,"",IF(TEXT(INDEX(Corp_value!$A$1:$EC$2998,MATCH(tbl_dmi_isin[[#This Row],[ISIN]],Corp_value!$B:$B,0),MATCH(R$2,Corp_value!$1:$1,0)),"yyyy/mm/dd")="--","",TEXT(INDEX(Corp_value!$A$1:$EC$2998,MATCH(tbl_dmi_isin[[#This Row],[ISIN]],Corp_value!$B:$B,0),MATCH(R$2,Corp_value!$1:$1,0)),"yyyy/mm/dd")))</f>
        <v/>
      </c>
      <c r="S235" s="122" t="str">
        <f>IF(tbl_dmi_isin[[#This Row],[Index]]&gt;$A$2,"",INDEX(Corp_value!$A$1:$EC$2998,MATCH(tbl_dmi_isin[[#This Row],[ISIN]],Corp_value!$B:$B,0),MATCH(S$2,Corp_value!$1:$1,0)))</f>
        <v/>
      </c>
      <c r="T235" s="122" t="str">
        <f>IF(tbl_dmi_isin[[#This Row],[Index]]&gt;$A$2,"",INDEX(美元债一级!$A$2:$BO$32,tbl_dmi_isin[[#This Row],[Index]]+1,MATCH(T$2,美元债一级!$2:$2,0)))</f>
        <v/>
      </c>
      <c r="U235" s="122" t="str">
        <f>IF(tbl_dmi_isin[[#This Row],[Index]]&gt;$A$2,"",IF(INDEX(Corp_value!$A$1:$EC$2998,MATCH(tbl_dmi_isin[[#This Row],[ISIN]],Corp_value!$B:$B,0),MATCH(U$2,Corp_value!$1:$1,0))="--","",INDEX(Corp_value!$A$1:$EC$2998,MATCH(tbl_dmi_isin[[#This Row],[ISIN]],Corp_value!$B:$B,0),MATCH(U$2,Corp_value!$1:$1,0))))</f>
        <v/>
      </c>
      <c r="V235" s="132" t="str">
        <f>IF(tbl_dmi_isin[[#This Row],[Index]]&gt;$A$2,"",INDEX(美元债一级!$A$2:$BO$32,tbl_dmi_isin[[#This Row],[Index]]+1,MATCH(V$2,美元债一级!$2:$2,0)))</f>
        <v/>
      </c>
      <c r="W235" s="140" t="str">
        <f>IF(tbl_dmi_isin[[#This Row],[Index]]&gt;$A$2,"",INDEX(Corp_value!$A$1:$EC$2998,MATCH(tbl_dmi_isin[[#This Row],[ISIN]],Corp_value!$B:$B,0),MATCH(W$2,Corp_value!$1:$1,0)))</f>
        <v/>
      </c>
      <c r="X235" s="140" t="str">
        <f>IF(tbl_dmi_isin[[#This Row],[Index]]&gt;$A$2,"",INDEX(Corp_value!$A$1:$EC$2998,MATCH(tbl_dmi_isin[[#This Row],[ISIN]],Corp_value!$B:$B,0),MATCH(X$2,Corp_value!$1:$1,0)))</f>
        <v/>
      </c>
      <c r="Y235" s="142" t="str">
        <f>IF(tbl_dmi_isin[[#This Row],[Index]]&gt;$A$2,"",INDEX(Corp_value!$A$1:$EC$2998,MATCH(tbl_dmi_isin[[#This Row],[ISIN]],Corp_value!$B:$B,0),MATCH(Y$2,Corp_value!$1:$1,0)))</f>
        <v/>
      </c>
      <c r="Z235" s="142" t="str">
        <f>IF(tbl_dmi_isin[[#This Row],[Index]]&gt;$A$2,"",INDEX(Corp_value!$A$1:$EC$2998,MATCH(tbl_dmi_isin[[#This Row],[ISIN]],Corp_value!$B:$B,0),MATCH(Z$2,Corp_value!$1:$1,0)))</f>
        <v/>
      </c>
    </row>
    <row r="236" spans="1:26">
      <c r="A236" s="10">
        <v>233</v>
      </c>
      <c r="B236" s="78" t="str">
        <f>IF(tbl_dmi_isin[[#This Row],[Index]]&gt;$A$2,"",TEXT(INDEX(美元债一级!$A$2:$BO$32,tbl_dmi_isin[[#This Row],[Index]]+1,MATCH(B$2,美元债一级!$2:$2,0)),"yyyy/mm/dd"))</f>
        <v/>
      </c>
      <c r="C236" s="10" t="str">
        <f>IF(tbl_dmi_isin[[#This Row],[Index]]&gt;$A$2,"",INDEX(美元债一级!$A$2:$BO$32,tbl_dmi_isin[[#This Row],[Index]]+1,MATCH(C$2,美元债一级!$2:$2,0)))</f>
        <v/>
      </c>
      <c r="D236" s="10" t="str">
        <f>IF(tbl_dmi_isin[[#This Row],[Index]]&gt;$A$2,"",INDEX(美元债一级!$A$2:$BO$32,tbl_dmi_isin[[#This Row],[Index]]+1,MATCH(D$2,美元债一级!$2:$2,0)))</f>
        <v/>
      </c>
      <c r="E236" s="10" t="str">
        <f>TEXT(tbl_dmi_isin[[#This Row],[定价日]],"YYMMDD")&amp;tbl_dmi_isin[[#This Row],[ISIN]]</f>
        <v/>
      </c>
      <c r="F236" s="104"/>
      <c r="G236" s="19" t="str">
        <f>IF(tbl_dmi_isin[[#This Row],[Index]]&gt;$A$2,"",INDEX(Corp_value!$A$1:$EC$2998,MATCH(tbl_dmi_isin[[#This Row],[ISIN]],Corp_value!$B:$B,0),MATCH(G$2,Corp_value!$1:$1,0)))</f>
        <v/>
      </c>
      <c r="H236" s="20" t="str">
        <f>IF(tbl_dmi_isin[[#This Row],[Index]]&gt;$A$2,"",INDEX(Corp_value!$A$1:$EC$2998,MATCH(tbl_dmi_isin[[#This Row],[ISIN]],Corp_value!$B:$B,0),MATCH(H$2,Corp_value!$1:$1,0)))</f>
        <v/>
      </c>
      <c r="I236" s="20" t="str">
        <f>IF(tbl_dmi_isin[[#This Row],[Index]]&gt;$A$2,"",IF(INDEX(Corp_value!$A$1:$EC$2998,MATCH(tbl_dmi_isin[[#This Row],[ISIN]],Corp_value!$B:$B,0),MATCH(I$2,Corp_value!$1:$1,0))="--","",INDEX(Corp_value!$A$1:$EC$2998,MATCH(tbl_dmi_isin[[#This Row],[ISIN]],Corp_value!$B:$B,0),MATCH(I$2,Corp_value!$1:$1,0))))</f>
        <v/>
      </c>
      <c r="J236" s="19" t="str">
        <f>IF(tbl_dmi_isin[[#This Row],[Index]]&gt;$A$2,"",INDEX(Corp_value!$A$1:$EC$2998,MATCH(tbl_dmi_isin[[#This Row],[ISIN]],Corp_value!$B:$B,0),MATCH(J$2,Corp_value!$1:$1,0)))</f>
        <v/>
      </c>
      <c r="K236" s="19" t="str">
        <f>IF(tbl_dmi_isin[[#This Row],[Index]]&gt;$A$2,"",INDEX(Corp_value!$A$1:$EC$2998,MATCH(tbl_dmi_isin[[#This Row],[ISIN]],Corp_value!$B:$B,0),MATCH(K$2,Corp_value!$1:$1,0)))</f>
        <v/>
      </c>
      <c r="L236" s="19" t="str">
        <f>IF(tbl_dmi_isin[[#This Row],[Index]]&gt;$A$2,"",IF(INDEX(Corp_value!$A$1:$EC$2998,MATCH(tbl_dmi_isin[[#This Row],[ISIN]],Corp_value!$B:$B,0),MATCH(L$2,Corp_value!$1:$1,0))="--","",INDEX(Corp_value!$A$1:$EC$2998,MATCH(tbl_dmi_isin[[#This Row],[ISIN]],Corp_value!$B:$B,0),MATCH(L$2,Corp_value!$1:$1,0))))</f>
        <v/>
      </c>
      <c r="M236" s="122" t="str">
        <f>IF(tbl_dmi_isin[[#This Row],[Index]]&gt;$A$2,"",INDEX(Corp_value!$A$1:$EC$2998,MATCH(tbl_dmi_isin[[#This Row],[ISIN]],Corp_value!$B:$B,0),MATCH(M$2,Corp_value!$1:$1,0)))</f>
        <v/>
      </c>
      <c r="N236" s="122" t="str">
        <f>IF(tbl_dmi_isin[[#This Row],[Index]]&gt;$A$2,"",IF(INDEX(Corp_value!$A$1:$EC$2998,MATCH(tbl_dmi_isin[[#This Row],[ISIN]],Corp_value!$B:$B,0),MATCH(N$2,Corp_value!$1:$1,0))="--","",INDEX(Corp_value!$A$1:$EC$2998,MATCH(tbl_dmi_isin[[#This Row],[ISIN]],Corp_value!$B:$B,0),MATCH(N$2,Corp_value!$1:$1,0))))</f>
        <v/>
      </c>
      <c r="O236" s="122" t="str">
        <f>IF(tbl_dmi_isin[[#This Row],[Index]]&gt;$A$2,"",INDEX(Corp_value!$A$1:$EC$2998,MATCH(tbl_dmi_isin[[#This Row],[ISIN]],Corp_value!$B:$B,0),MATCH(O$2,Corp_value!$1:$1,0)))</f>
        <v/>
      </c>
      <c r="P236" s="136" t="str">
        <f>IF(tbl_dmi_isin[[#This Row],[Index]]&gt;$A$2,"",TEXT(INDEX(Corp_value!$A$1:$EC$2998,MATCH(tbl_dmi_isin[[#This Row],[ISIN]],Corp_value!$B:$B,0),MATCH(P$2,Corp_value!$1:$1,0)),"yyyy/mm/dd"))</f>
        <v/>
      </c>
      <c r="Q236" s="136" t="str">
        <f>IF(tbl_dmi_isin[[#This Row],[Index]]&gt;$A$2,"",INDEX(美元债一级!$A$2:$BO$32,tbl_dmi_isin[[#This Row],[Index]]+1,MATCH(Q$2,美元债一级!$2:$2,0)))</f>
        <v/>
      </c>
      <c r="R236" s="136" t="str">
        <f>IF(tbl_dmi_isin[[#This Row],[Index]]&gt;$A$2,"",IF(TEXT(INDEX(Corp_value!$A$1:$EC$2998,MATCH(tbl_dmi_isin[[#This Row],[ISIN]],Corp_value!$B:$B,0),MATCH(R$2,Corp_value!$1:$1,0)),"yyyy/mm/dd")="--","",TEXT(INDEX(Corp_value!$A$1:$EC$2998,MATCH(tbl_dmi_isin[[#This Row],[ISIN]],Corp_value!$B:$B,0),MATCH(R$2,Corp_value!$1:$1,0)),"yyyy/mm/dd")))</f>
        <v/>
      </c>
      <c r="S236" s="122" t="str">
        <f>IF(tbl_dmi_isin[[#This Row],[Index]]&gt;$A$2,"",INDEX(Corp_value!$A$1:$EC$2998,MATCH(tbl_dmi_isin[[#This Row],[ISIN]],Corp_value!$B:$B,0),MATCH(S$2,Corp_value!$1:$1,0)))</f>
        <v/>
      </c>
      <c r="T236" s="122" t="str">
        <f>IF(tbl_dmi_isin[[#This Row],[Index]]&gt;$A$2,"",INDEX(美元债一级!$A$2:$BO$32,tbl_dmi_isin[[#This Row],[Index]]+1,MATCH(T$2,美元债一级!$2:$2,0)))</f>
        <v/>
      </c>
      <c r="U236" s="122" t="str">
        <f>IF(tbl_dmi_isin[[#This Row],[Index]]&gt;$A$2,"",IF(INDEX(Corp_value!$A$1:$EC$2998,MATCH(tbl_dmi_isin[[#This Row],[ISIN]],Corp_value!$B:$B,0),MATCH(U$2,Corp_value!$1:$1,0))="--","",INDEX(Corp_value!$A$1:$EC$2998,MATCH(tbl_dmi_isin[[#This Row],[ISIN]],Corp_value!$B:$B,0),MATCH(U$2,Corp_value!$1:$1,0))))</f>
        <v/>
      </c>
      <c r="V236" s="132" t="str">
        <f>IF(tbl_dmi_isin[[#This Row],[Index]]&gt;$A$2,"",INDEX(美元债一级!$A$2:$BO$32,tbl_dmi_isin[[#This Row],[Index]]+1,MATCH(V$2,美元债一级!$2:$2,0)))</f>
        <v/>
      </c>
      <c r="W236" s="140" t="str">
        <f>IF(tbl_dmi_isin[[#This Row],[Index]]&gt;$A$2,"",INDEX(Corp_value!$A$1:$EC$2998,MATCH(tbl_dmi_isin[[#This Row],[ISIN]],Corp_value!$B:$B,0),MATCH(W$2,Corp_value!$1:$1,0)))</f>
        <v/>
      </c>
      <c r="X236" s="140" t="str">
        <f>IF(tbl_dmi_isin[[#This Row],[Index]]&gt;$A$2,"",INDEX(Corp_value!$A$1:$EC$2998,MATCH(tbl_dmi_isin[[#This Row],[ISIN]],Corp_value!$B:$B,0),MATCH(X$2,Corp_value!$1:$1,0)))</f>
        <v/>
      </c>
      <c r="Y236" s="142" t="str">
        <f>IF(tbl_dmi_isin[[#This Row],[Index]]&gt;$A$2,"",INDEX(Corp_value!$A$1:$EC$2998,MATCH(tbl_dmi_isin[[#This Row],[ISIN]],Corp_value!$B:$B,0),MATCH(Y$2,Corp_value!$1:$1,0)))</f>
        <v/>
      </c>
      <c r="Z236" s="142" t="str">
        <f>IF(tbl_dmi_isin[[#This Row],[Index]]&gt;$A$2,"",INDEX(Corp_value!$A$1:$EC$2998,MATCH(tbl_dmi_isin[[#This Row],[ISIN]],Corp_value!$B:$B,0),MATCH(Z$2,Corp_value!$1:$1,0)))</f>
        <v/>
      </c>
    </row>
    <row r="237" spans="1:26">
      <c r="A237" s="10">
        <v>234</v>
      </c>
      <c r="B237" s="78" t="str">
        <f>IF(tbl_dmi_isin[[#This Row],[Index]]&gt;$A$2,"",TEXT(INDEX(美元债一级!$A$2:$BO$32,tbl_dmi_isin[[#This Row],[Index]]+1,MATCH(B$2,美元债一级!$2:$2,0)),"yyyy/mm/dd"))</f>
        <v/>
      </c>
      <c r="C237" s="10" t="str">
        <f>IF(tbl_dmi_isin[[#This Row],[Index]]&gt;$A$2,"",INDEX(美元债一级!$A$2:$BO$32,tbl_dmi_isin[[#This Row],[Index]]+1,MATCH(C$2,美元债一级!$2:$2,0)))</f>
        <v/>
      </c>
      <c r="D237" s="10" t="str">
        <f>IF(tbl_dmi_isin[[#This Row],[Index]]&gt;$A$2,"",INDEX(美元债一级!$A$2:$BO$32,tbl_dmi_isin[[#This Row],[Index]]+1,MATCH(D$2,美元债一级!$2:$2,0)))</f>
        <v/>
      </c>
      <c r="E237" s="10" t="str">
        <f>TEXT(tbl_dmi_isin[[#This Row],[定价日]],"YYMMDD")&amp;tbl_dmi_isin[[#This Row],[ISIN]]</f>
        <v/>
      </c>
      <c r="F237" s="104"/>
      <c r="G237" s="19" t="str">
        <f>IF(tbl_dmi_isin[[#This Row],[Index]]&gt;$A$2,"",INDEX(Corp_value!$A$1:$EC$2998,MATCH(tbl_dmi_isin[[#This Row],[ISIN]],Corp_value!$B:$B,0),MATCH(G$2,Corp_value!$1:$1,0)))</f>
        <v/>
      </c>
      <c r="H237" s="20" t="str">
        <f>IF(tbl_dmi_isin[[#This Row],[Index]]&gt;$A$2,"",INDEX(Corp_value!$A$1:$EC$2998,MATCH(tbl_dmi_isin[[#This Row],[ISIN]],Corp_value!$B:$B,0),MATCH(H$2,Corp_value!$1:$1,0)))</f>
        <v/>
      </c>
      <c r="I237" s="20" t="str">
        <f>IF(tbl_dmi_isin[[#This Row],[Index]]&gt;$A$2,"",IF(INDEX(Corp_value!$A$1:$EC$2998,MATCH(tbl_dmi_isin[[#This Row],[ISIN]],Corp_value!$B:$B,0),MATCH(I$2,Corp_value!$1:$1,0))="--","",INDEX(Corp_value!$A$1:$EC$2998,MATCH(tbl_dmi_isin[[#This Row],[ISIN]],Corp_value!$B:$B,0),MATCH(I$2,Corp_value!$1:$1,0))))</f>
        <v/>
      </c>
      <c r="J237" s="19" t="str">
        <f>IF(tbl_dmi_isin[[#This Row],[Index]]&gt;$A$2,"",INDEX(Corp_value!$A$1:$EC$2998,MATCH(tbl_dmi_isin[[#This Row],[ISIN]],Corp_value!$B:$B,0),MATCH(J$2,Corp_value!$1:$1,0)))</f>
        <v/>
      </c>
      <c r="K237" s="19" t="str">
        <f>IF(tbl_dmi_isin[[#This Row],[Index]]&gt;$A$2,"",INDEX(Corp_value!$A$1:$EC$2998,MATCH(tbl_dmi_isin[[#This Row],[ISIN]],Corp_value!$B:$B,0),MATCH(K$2,Corp_value!$1:$1,0)))</f>
        <v/>
      </c>
      <c r="L237" s="19" t="str">
        <f>IF(tbl_dmi_isin[[#This Row],[Index]]&gt;$A$2,"",IF(INDEX(Corp_value!$A$1:$EC$2998,MATCH(tbl_dmi_isin[[#This Row],[ISIN]],Corp_value!$B:$B,0),MATCH(L$2,Corp_value!$1:$1,0))="--","",INDEX(Corp_value!$A$1:$EC$2998,MATCH(tbl_dmi_isin[[#This Row],[ISIN]],Corp_value!$B:$B,0),MATCH(L$2,Corp_value!$1:$1,0))))</f>
        <v/>
      </c>
      <c r="M237" s="122" t="str">
        <f>IF(tbl_dmi_isin[[#This Row],[Index]]&gt;$A$2,"",INDEX(Corp_value!$A$1:$EC$2998,MATCH(tbl_dmi_isin[[#This Row],[ISIN]],Corp_value!$B:$B,0),MATCH(M$2,Corp_value!$1:$1,0)))</f>
        <v/>
      </c>
      <c r="N237" s="122" t="str">
        <f>IF(tbl_dmi_isin[[#This Row],[Index]]&gt;$A$2,"",IF(INDEX(Corp_value!$A$1:$EC$2998,MATCH(tbl_dmi_isin[[#This Row],[ISIN]],Corp_value!$B:$B,0),MATCH(N$2,Corp_value!$1:$1,0))="--","",INDEX(Corp_value!$A$1:$EC$2998,MATCH(tbl_dmi_isin[[#This Row],[ISIN]],Corp_value!$B:$B,0),MATCH(N$2,Corp_value!$1:$1,0))))</f>
        <v/>
      </c>
      <c r="O237" s="122" t="str">
        <f>IF(tbl_dmi_isin[[#This Row],[Index]]&gt;$A$2,"",INDEX(Corp_value!$A$1:$EC$2998,MATCH(tbl_dmi_isin[[#This Row],[ISIN]],Corp_value!$B:$B,0),MATCH(O$2,Corp_value!$1:$1,0)))</f>
        <v/>
      </c>
      <c r="P237" s="136" t="str">
        <f>IF(tbl_dmi_isin[[#This Row],[Index]]&gt;$A$2,"",TEXT(INDEX(Corp_value!$A$1:$EC$2998,MATCH(tbl_dmi_isin[[#This Row],[ISIN]],Corp_value!$B:$B,0),MATCH(P$2,Corp_value!$1:$1,0)),"yyyy/mm/dd"))</f>
        <v/>
      </c>
      <c r="Q237" s="136" t="str">
        <f>IF(tbl_dmi_isin[[#This Row],[Index]]&gt;$A$2,"",INDEX(美元债一级!$A$2:$BO$32,tbl_dmi_isin[[#This Row],[Index]]+1,MATCH(Q$2,美元债一级!$2:$2,0)))</f>
        <v/>
      </c>
      <c r="R237" s="136" t="str">
        <f>IF(tbl_dmi_isin[[#This Row],[Index]]&gt;$A$2,"",IF(TEXT(INDEX(Corp_value!$A$1:$EC$2998,MATCH(tbl_dmi_isin[[#This Row],[ISIN]],Corp_value!$B:$B,0),MATCH(R$2,Corp_value!$1:$1,0)),"yyyy/mm/dd")="--","",TEXT(INDEX(Corp_value!$A$1:$EC$2998,MATCH(tbl_dmi_isin[[#This Row],[ISIN]],Corp_value!$B:$B,0),MATCH(R$2,Corp_value!$1:$1,0)),"yyyy/mm/dd")))</f>
        <v/>
      </c>
      <c r="S237" s="122" t="str">
        <f>IF(tbl_dmi_isin[[#This Row],[Index]]&gt;$A$2,"",INDEX(Corp_value!$A$1:$EC$2998,MATCH(tbl_dmi_isin[[#This Row],[ISIN]],Corp_value!$B:$B,0),MATCH(S$2,Corp_value!$1:$1,0)))</f>
        <v/>
      </c>
      <c r="T237" s="122" t="str">
        <f>IF(tbl_dmi_isin[[#This Row],[Index]]&gt;$A$2,"",INDEX(美元债一级!$A$2:$BO$32,tbl_dmi_isin[[#This Row],[Index]]+1,MATCH(T$2,美元债一级!$2:$2,0)))</f>
        <v/>
      </c>
      <c r="U237" s="122" t="str">
        <f>IF(tbl_dmi_isin[[#This Row],[Index]]&gt;$A$2,"",IF(INDEX(Corp_value!$A$1:$EC$2998,MATCH(tbl_dmi_isin[[#This Row],[ISIN]],Corp_value!$B:$B,0),MATCH(U$2,Corp_value!$1:$1,0))="--","",INDEX(Corp_value!$A$1:$EC$2998,MATCH(tbl_dmi_isin[[#This Row],[ISIN]],Corp_value!$B:$B,0),MATCH(U$2,Corp_value!$1:$1,0))))</f>
        <v/>
      </c>
      <c r="V237" s="132" t="str">
        <f>IF(tbl_dmi_isin[[#This Row],[Index]]&gt;$A$2,"",INDEX(美元债一级!$A$2:$BO$32,tbl_dmi_isin[[#This Row],[Index]]+1,MATCH(V$2,美元债一级!$2:$2,0)))</f>
        <v/>
      </c>
      <c r="W237" s="140" t="str">
        <f>IF(tbl_dmi_isin[[#This Row],[Index]]&gt;$A$2,"",INDEX(Corp_value!$A$1:$EC$2998,MATCH(tbl_dmi_isin[[#This Row],[ISIN]],Corp_value!$B:$B,0),MATCH(W$2,Corp_value!$1:$1,0)))</f>
        <v/>
      </c>
      <c r="X237" s="140" t="str">
        <f>IF(tbl_dmi_isin[[#This Row],[Index]]&gt;$A$2,"",INDEX(Corp_value!$A$1:$EC$2998,MATCH(tbl_dmi_isin[[#This Row],[ISIN]],Corp_value!$B:$B,0),MATCH(X$2,Corp_value!$1:$1,0)))</f>
        <v/>
      </c>
      <c r="Y237" s="142" t="str">
        <f>IF(tbl_dmi_isin[[#This Row],[Index]]&gt;$A$2,"",INDEX(Corp_value!$A$1:$EC$2998,MATCH(tbl_dmi_isin[[#This Row],[ISIN]],Corp_value!$B:$B,0),MATCH(Y$2,Corp_value!$1:$1,0)))</f>
        <v/>
      </c>
      <c r="Z237" s="142" t="str">
        <f>IF(tbl_dmi_isin[[#This Row],[Index]]&gt;$A$2,"",INDEX(Corp_value!$A$1:$EC$2998,MATCH(tbl_dmi_isin[[#This Row],[ISIN]],Corp_value!$B:$B,0),MATCH(Z$2,Corp_value!$1:$1,0)))</f>
        <v/>
      </c>
    </row>
    <row r="238" spans="1:26">
      <c r="A238" s="10">
        <v>235</v>
      </c>
      <c r="B238" s="78" t="str">
        <f>IF(tbl_dmi_isin[[#This Row],[Index]]&gt;$A$2,"",TEXT(INDEX(美元债一级!$A$2:$BO$32,tbl_dmi_isin[[#This Row],[Index]]+1,MATCH(B$2,美元债一级!$2:$2,0)),"yyyy/mm/dd"))</f>
        <v/>
      </c>
      <c r="C238" s="10" t="str">
        <f>IF(tbl_dmi_isin[[#This Row],[Index]]&gt;$A$2,"",INDEX(美元债一级!$A$2:$BO$32,tbl_dmi_isin[[#This Row],[Index]]+1,MATCH(C$2,美元债一级!$2:$2,0)))</f>
        <v/>
      </c>
      <c r="D238" s="10" t="str">
        <f>IF(tbl_dmi_isin[[#This Row],[Index]]&gt;$A$2,"",INDEX(美元债一级!$A$2:$BO$32,tbl_dmi_isin[[#This Row],[Index]]+1,MATCH(D$2,美元债一级!$2:$2,0)))</f>
        <v/>
      </c>
      <c r="E238" s="10" t="str">
        <f>TEXT(tbl_dmi_isin[[#This Row],[定价日]],"YYMMDD")&amp;tbl_dmi_isin[[#This Row],[ISIN]]</f>
        <v/>
      </c>
      <c r="F238" s="104"/>
      <c r="G238" s="19" t="str">
        <f>IF(tbl_dmi_isin[[#This Row],[Index]]&gt;$A$2,"",INDEX(Corp_value!$A$1:$EC$2998,MATCH(tbl_dmi_isin[[#This Row],[ISIN]],Corp_value!$B:$B,0),MATCH(G$2,Corp_value!$1:$1,0)))</f>
        <v/>
      </c>
      <c r="H238" s="20" t="str">
        <f>IF(tbl_dmi_isin[[#This Row],[Index]]&gt;$A$2,"",INDEX(Corp_value!$A$1:$EC$2998,MATCH(tbl_dmi_isin[[#This Row],[ISIN]],Corp_value!$B:$B,0),MATCH(H$2,Corp_value!$1:$1,0)))</f>
        <v/>
      </c>
      <c r="I238" s="20" t="str">
        <f>IF(tbl_dmi_isin[[#This Row],[Index]]&gt;$A$2,"",IF(INDEX(Corp_value!$A$1:$EC$2998,MATCH(tbl_dmi_isin[[#This Row],[ISIN]],Corp_value!$B:$B,0),MATCH(I$2,Corp_value!$1:$1,0))="--","",INDEX(Corp_value!$A$1:$EC$2998,MATCH(tbl_dmi_isin[[#This Row],[ISIN]],Corp_value!$B:$B,0),MATCH(I$2,Corp_value!$1:$1,0))))</f>
        <v/>
      </c>
      <c r="J238" s="19" t="str">
        <f>IF(tbl_dmi_isin[[#This Row],[Index]]&gt;$A$2,"",INDEX(Corp_value!$A$1:$EC$2998,MATCH(tbl_dmi_isin[[#This Row],[ISIN]],Corp_value!$B:$B,0),MATCH(J$2,Corp_value!$1:$1,0)))</f>
        <v/>
      </c>
      <c r="K238" s="19" t="str">
        <f>IF(tbl_dmi_isin[[#This Row],[Index]]&gt;$A$2,"",INDEX(Corp_value!$A$1:$EC$2998,MATCH(tbl_dmi_isin[[#This Row],[ISIN]],Corp_value!$B:$B,0),MATCH(K$2,Corp_value!$1:$1,0)))</f>
        <v/>
      </c>
      <c r="L238" s="19" t="str">
        <f>IF(tbl_dmi_isin[[#This Row],[Index]]&gt;$A$2,"",IF(INDEX(Corp_value!$A$1:$EC$2998,MATCH(tbl_dmi_isin[[#This Row],[ISIN]],Corp_value!$B:$B,0),MATCH(L$2,Corp_value!$1:$1,0))="--","",INDEX(Corp_value!$A$1:$EC$2998,MATCH(tbl_dmi_isin[[#This Row],[ISIN]],Corp_value!$B:$B,0),MATCH(L$2,Corp_value!$1:$1,0))))</f>
        <v/>
      </c>
      <c r="M238" s="122" t="str">
        <f>IF(tbl_dmi_isin[[#This Row],[Index]]&gt;$A$2,"",INDEX(Corp_value!$A$1:$EC$2998,MATCH(tbl_dmi_isin[[#This Row],[ISIN]],Corp_value!$B:$B,0),MATCH(M$2,Corp_value!$1:$1,0)))</f>
        <v/>
      </c>
      <c r="N238" s="122" t="str">
        <f>IF(tbl_dmi_isin[[#This Row],[Index]]&gt;$A$2,"",IF(INDEX(Corp_value!$A$1:$EC$2998,MATCH(tbl_dmi_isin[[#This Row],[ISIN]],Corp_value!$B:$B,0),MATCH(N$2,Corp_value!$1:$1,0))="--","",INDEX(Corp_value!$A$1:$EC$2998,MATCH(tbl_dmi_isin[[#This Row],[ISIN]],Corp_value!$B:$B,0),MATCH(N$2,Corp_value!$1:$1,0))))</f>
        <v/>
      </c>
      <c r="O238" s="122" t="str">
        <f>IF(tbl_dmi_isin[[#This Row],[Index]]&gt;$A$2,"",INDEX(Corp_value!$A$1:$EC$2998,MATCH(tbl_dmi_isin[[#This Row],[ISIN]],Corp_value!$B:$B,0),MATCH(O$2,Corp_value!$1:$1,0)))</f>
        <v/>
      </c>
      <c r="P238" s="136" t="str">
        <f>IF(tbl_dmi_isin[[#This Row],[Index]]&gt;$A$2,"",TEXT(INDEX(Corp_value!$A$1:$EC$2998,MATCH(tbl_dmi_isin[[#This Row],[ISIN]],Corp_value!$B:$B,0),MATCH(P$2,Corp_value!$1:$1,0)),"yyyy/mm/dd"))</f>
        <v/>
      </c>
      <c r="Q238" s="136" t="str">
        <f>IF(tbl_dmi_isin[[#This Row],[Index]]&gt;$A$2,"",INDEX(美元债一级!$A$2:$BO$32,tbl_dmi_isin[[#This Row],[Index]]+1,MATCH(Q$2,美元债一级!$2:$2,0)))</f>
        <v/>
      </c>
      <c r="R238" s="136" t="str">
        <f>IF(tbl_dmi_isin[[#This Row],[Index]]&gt;$A$2,"",IF(TEXT(INDEX(Corp_value!$A$1:$EC$2998,MATCH(tbl_dmi_isin[[#This Row],[ISIN]],Corp_value!$B:$B,0),MATCH(R$2,Corp_value!$1:$1,0)),"yyyy/mm/dd")="--","",TEXT(INDEX(Corp_value!$A$1:$EC$2998,MATCH(tbl_dmi_isin[[#This Row],[ISIN]],Corp_value!$B:$B,0),MATCH(R$2,Corp_value!$1:$1,0)),"yyyy/mm/dd")))</f>
        <v/>
      </c>
      <c r="S238" s="122" t="str">
        <f>IF(tbl_dmi_isin[[#This Row],[Index]]&gt;$A$2,"",INDEX(Corp_value!$A$1:$EC$2998,MATCH(tbl_dmi_isin[[#This Row],[ISIN]],Corp_value!$B:$B,0),MATCH(S$2,Corp_value!$1:$1,0)))</f>
        <v/>
      </c>
      <c r="T238" s="122" t="str">
        <f>IF(tbl_dmi_isin[[#This Row],[Index]]&gt;$A$2,"",INDEX(美元债一级!$A$2:$BO$32,tbl_dmi_isin[[#This Row],[Index]]+1,MATCH(T$2,美元债一级!$2:$2,0)))</f>
        <v/>
      </c>
      <c r="U238" s="122" t="str">
        <f>IF(tbl_dmi_isin[[#This Row],[Index]]&gt;$A$2,"",IF(INDEX(Corp_value!$A$1:$EC$2998,MATCH(tbl_dmi_isin[[#This Row],[ISIN]],Corp_value!$B:$B,0),MATCH(U$2,Corp_value!$1:$1,0))="--","",INDEX(Corp_value!$A$1:$EC$2998,MATCH(tbl_dmi_isin[[#This Row],[ISIN]],Corp_value!$B:$B,0),MATCH(U$2,Corp_value!$1:$1,0))))</f>
        <v/>
      </c>
      <c r="V238" s="132" t="str">
        <f>IF(tbl_dmi_isin[[#This Row],[Index]]&gt;$A$2,"",INDEX(美元债一级!$A$2:$BO$32,tbl_dmi_isin[[#This Row],[Index]]+1,MATCH(V$2,美元债一级!$2:$2,0)))</f>
        <v/>
      </c>
      <c r="W238" s="140" t="str">
        <f>IF(tbl_dmi_isin[[#This Row],[Index]]&gt;$A$2,"",INDEX(Corp_value!$A$1:$EC$2998,MATCH(tbl_dmi_isin[[#This Row],[ISIN]],Corp_value!$B:$B,0),MATCH(W$2,Corp_value!$1:$1,0)))</f>
        <v/>
      </c>
      <c r="X238" s="140" t="str">
        <f>IF(tbl_dmi_isin[[#This Row],[Index]]&gt;$A$2,"",INDEX(Corp_value!$A$1:$EC$2998,MATCH(tbl_dmi_isin[[#This Row],[ISIN]],Corp_value!$B:$B,0),MATCH(X$2,Corp_value!$1:$1,0)))</f>
        <v/>
      </c>
      <c r="Y238" s="142" t="str">
        <f>IF(tbl_dmi_isin[[#This Row],[Index]]&gt;$A$2,"",INDEX(Corp_value!$A$1:$EC$2998,MATCH(tbl_dmi_isin[[#This Row],[ISIN]],Corp_value!$B:$B,0),MATCH(Y$2,Corp_value!$1:$1,0)))</f>
        <v/>
      </c>
      <c r="Z238" s="142" t="str">
        <f>IF(tbl_dmi_isin[[#This Row],[Index]]&gt;$A$2,"",INDEX(Corp_value!$A$1:$EC$2998,MATCH(tbl_dmi_isin[[#This Row],[ISIN]],Corp_value!$B:$B,0),MATCH(Z$2,Corp_value!$1:$1,0)))</f>
        <v/>
      </c>
    </row>
    <row r="239" spans="1:26">
      <c r="A239" s="10">
        <v>236</v>
      </c>
      <c r="B239" s="78" t="str">
        <f>IF(tbl_dmi_isin[[#This Row],[Index]]&gt;$A$2,"",TEXT(INDEX(美元债一级!$A$2:$BO$32,tbl_dmi_isin[[#This Row],[Index]]+1,MATCH(B$2,美元债一级!$2:$2,0)),"yyyy/mm/dd"))</f>
        <v/>
      </c>
      <c r="C239" s="10" t="str">
        <f>IF(tbl_dmi_isin[[#This Row],[Index]]&gt;$A$2,"",INDEX(美元债一级!$A$2:$BO$32,tbl_dmi_isin[[#This Row],[Index]]+1,MATCH(C$2,美元债一级!$2:$2,0)))</f>
        <v/>
      </c>
      <c r="D239" s="10" t="str">
        <f>IF(tbl_dmi_isin[[#This Row],[Index]]&gt;$A$2,"",INDEX(美元债一级!$A$2:$BO$32,tbl_dmi_isin[[#This Row],[Index]]+1,MATCH(D$2,美元债一级!$2:$2,0)))</f>
        <v/>
      </c>
      <c r="E239" s="10" t="str">
        <f>TEXT(tbl_dmi_isin[[#This Row],[定价日]],"YYMMDD")&amp;tbl_dmi_isin[[#This Row],[ISIN]]</f>
        <v/>
      </c>
      <c r="F239" s="104"/>
      <c r="G239" s="19" t="str">
        <f>IF(tbl_dmi_isin[[#This Row],[Index]]&gt;$A$2,"",INDEX(Corp_value!$A$1:$EC$2998,MATCH(tbl_dmi_isin[[#This Row],[ISIN]],Corp_value!$B:$B,0),MATCH(G$2,Corp_value!$1:$1,0)))</f>
        <v/>
      </c>
      <c r="H239" s="20" t="str">
        <f>IF(tbl_dmi_isin[[#This Row],[Index]]&gt;$A$2,"",INDEX(Corp_value!$A$1:$EC$2998,MATCH(tbl_dmi_isin[[#This Row],[ISIN]],Corp_value!$B:$B,0),MATCH(H$2,Corp_value!$1:$1,0)))</f>
        <v/>
      </c>
      <c r="I239" s="20" t="str">
        <f>IF(tbl_dmi_isin[[#This Row],[Index]]&gt;$A$2,"",IF(INDEX(Corp_value!$A$1:$EC$2998,MATCH(tbl_dmi_isin[[#This Row],[ISIN]],Corp_value!$B:$B,0),MATCH(I$2,Corp_value!$1:$1,0))="--","",INDEX(Corp_value!$A$1:$EC$2998,MATCH(tbl_dmi_isin[[#This Row],[ISIN]],Corp_value!$B:$B,0),MATCH(I$2,Corp_value!$1:$1,0))))</f>
        <v/>
      </c>
      <c r="J239" s="19" t="str">
        <f>IF(tbl_dmi_isin[[#This Row],[Index]]&gt;$A$2,"",INDEX(Corp_value!$A$1:$EC$2998,MATCH(tbl_dmi_isin[[#This Row],[ISIN]],Corp_value!$B:$B,0),MATCH(J$2,Corp_value!$1:$1,0)))</f>
        <v/>
      </c>
      <c r="K239" s="19" t="str">
        <f>IF(tbl_dmi_isin[[#This Row],[Index]]&gt;$A$2,"",INDEX(Corp_value!$A$1:$EC$2998,MATCH(tbl_dmi_isin[[#This Row],[ISIN]],Corp_value!$B:$B,0),MATCH(K$2,Corp_value!$1:$1,0)))</f>
        <v/>
      </c>
      <c r="L239" s="19" t="str">
        <f>IF(tbl_dmi_isin[[#This Row],[Index]]&gt;$A$2,"",IF(INDEX(Corp_value!$A$1:$EC$2998,MATCH(tbl_dmi_isin[[#This Row],[ISIN]],Corp_value!$B:$B,0),MATCH(L$2,Corp_value!$1:$1,0))="--","",INDEX(Corp_value!$A$1:$EC$2998,MATCH(tbl_dmi_isin[[#This Row],[ISIN]],Corp_value!$B:$B,0),MATCH(L$2,Corp_value!$1:$1,0))))</f>
        <v/>
      </c>
      <c r="M239" s="122" t="str">
        <f>IF(tbl_dmi_isin[[#This Row],[Index]]&gt;$A$2,"",INDEX(Corp_value!$A$1:$EC$2998,MATCH(tbl_dmi_isin[[#This Row],[ISIN]],Corp_value!$B:$B,0),MATCH(M$2,Corp_value!$1:$1,0)))</f>
        <v/>
      </c>
      <c r="N239" s="122" t="str">
        <f>IF(tbl_dmi_isin[[#This Row],[Index]]&gt;$A$2,"",IF(INDEX(Corp_value!$A$1:$EC$2998,MATCH(tbl_dmi_isin[[#This Row],[ISIN]],Corp_value!$B:$B,0),MATCH(N$2,Corp_value!$1:$1,0))="--","",INDEX(Corp_value!$A$1:$EC$2998,MATCH(tbl_dmi_isin[[#This Row],[ISIN]],Corp_value!$B:$B,0),MATCH(N$2,Corp_value!$1:$1,0))))</f>
        <v/>
      </c>
      <c r="O239" s="122" t="str">
        <f>IF(tbl_dmi_isin[[#This Row],[Index]]&gt;$A$2,"",INDEX(Corp_value!$A$1:$EC$2998,MATCH(tbl_dmi_isin[[#This Row],[ISIN]],Corp_value!$B:$B,0),MATCH(O$2,Corp_value!$1:$1,0)))</f>
        <v/>
      </c>
      <c r="P239" s="136" t="str">
        <f>IF(tbl_dmi_isin[[#This Row],[Index]]&gt;$A$2,"",TEXT(INDEX(Corp_value!$A$1:$EC$2998,MATCH(tbl_dmi_isin[[#This Row],[ISIN]],Corp_value!$B:$B,0),MATCH(P$2,Corp_value!$1:$1,0)),"yyyy/mm/dd"))</f>
        <v/>
      </c>
      <c r="Q239" s="136" t="str">
        <f>IF(tbl_dmi_isin[[#This Row],[Index]]&gt;$A$2,"",INDEX(美元债一级!$A$2:$BO$32,tbl_dmi_isin[[#This Row],[Index]]+1,MATCH(Q$2,美元债一级!$2:$2,0)))</f>
        <v/>
      </c>
      <c r="R239" s="136" t="str">
        <f>IF(tbl_dmi_isin[[#This Row],[Index]]&gt;$A$2,"",IF(TEXT(INDEX(Corp_value!$A$1:$EC$2998,MATCH(tbl_dmi_isin[[#This Row],[ISIN]],Corp_value!$B:$B,0),MATCH(R$2,Corp_value!$1:$1,0)),"yyyy/mm/dd")="--","",TEXT(INDEX(Corp_value!$A$1:$EC$2998,MATCH(tbl_dmi_isin[[#This Row],[ISIN]],Corp_value!$B:$B,0),MATCH(R$2,Corp_value!$1:$1,0)),"yyyy/mm/dd")))</f>
        <v/>
      </c>
      <c r="S239" s="122" t="str">
        <f>IF(tbl_dmi_isin[[#This Row],[Index]]&gt;$A$2,"",INDEX(Corp_value!$A$1:$EC$2998,MATCH(tbl_dmi_isin[[#This Row],[ISIN]],Corp_value!$B:$B,0),MATCH(S$2,Corp_value!$1:$1,0)))</f>
        <v/>
      </c>
      <c r="T239" s="122" t="str">
        <f>IF(tbl_dmi_isin[[#This Row],[Index]]&gt;$A$2,"",INDEX(美元债一级!$A$2:$BO$32,tbl_dmi_isin[[#This Row],[Index]]+1,MATCH(T$2,美元债一级!$2:$2,0)))</f>
        <v/>
      </c>
      <c r="U239" s="122" t="str">
        <f>IF(tbl_dmi_isin[[#This Row],[Index]]&gt;$A$2,"",IF(INDEX(Corp_value!$A$1:$EC$2998,MATCH(tbl_dmi_isin[[#This Row],[ISIN]],Corp_value!$B:$B,0),MATCH(U$2,Corp_value!$1:$1,0))="--","",INDEX(Corp_value!$A$1:$EC$2998,MATCH(tbl_dmi_isin[[#This Row],[ISIN]],Corp_value!$B:$B,0),MATCH(U$2,Corp_value!$1:$1,0))))</f>
        <v/>
      </c>
      <c r="V239" s="132" t="str">
        <f>IF(tbl_dmi_isin[[#This Row],[Index]]&gt;$A$2,"",INDEX(美元债一级!$A$2:$BO$32,tbl_dmi_isin[[#This Row],[Index]]+1,MATCH(V$2,美元债一级!$2:$2,0)))</f>
        <v/>
      </c>
      <c r="W239" s="140" t="str">
        <f>IF(tbl_dmi_isin[[#This Row],[Index]]&gt;$A$2,"",INDEX(Corp_value!$A$1:$EC$2998,MATCH(tbl_dmi_isin[[#This Row],[ISIN]],Corp_value!$B:$B,0),MATCH(W$2,Corp_value!$1:$1,0)))</f>
        <v/>
      </c>
      <c r="X239" s="140" t="str">
        <f>IF(tbl_dmi_isin[[#This Row],[Index]]&gt;$A$2,"",INDEX(Corp_value!$A$1:$EC$2998,MATCH(tbl_dmi_isin[[#This Row],[ISIN]],Corp_value!$B:$B,0),MATCH(X$2,Corp_value!$1:$1,0)))</f>
        <v/>
      </c>
      <c r="Y239" s="142" t="str">
        <f>IF(tbl_dmi_isin[[#This Row],[Index]]&gt;$A$2,"",INDEX(Corp_value!$A$1:$EC$2998,MATCH(tbl_dmi_isin[[#This Row],[ISIN]],Corp_value!$B:$B,0),MATCH(Y$2,Corp_value!$1:$1,0)))</f>
        <v/>
      </c>
      <c r="Z239" s="142" t="str">
        <f>IF(tbl_dmi_isin[[#This Row],[Index]]&gt;$A$2,"",INDEX(Corp_value!$A$1:$EC$2998,MATCH(tbl_dmi_isin[[#This Row],[ISIN]],Corp_value!$B:$B,0),MATCH(Z$2,Corp_value!$1:$1,0)))</f>
        <v/>
      </c>
    </row>
    <row r="240" spans="1:26">
      <c r="A240" s="10">
        <v>237</v>
      </c>
      <c r="B240" s="78" t="str">
        <f>IF(tbl_dmi_isin[[#This Row],[Index]]&gt;$A$2,"",TEXT(INDEX(美元债一级!$A$2:$BO$32,tbl_dmi_isin[[#This Row],[Index]]+1,MATCH(B$2,美元债一级!$2:$2,0)),"yyyy/mm/dd"))</f>
        <v/>
      </c>
      <c r="C240" s="10" t="str">
        <f>IF(tbl_dmi_isin[[#This Row],[Index]]&gt;$A$2,"",INDEX(美元债一级!$A$2:$BO$32,tbl_dmi_isin[[#This Row],[Index]]+1,MATCH(C$2,美元债一级!$2:$2,0)))</f>
        <v/>
      </c>
      <c r="D240" s="10" t="str">
        <f>IF(tbl_dmi_isin[[#This Row],[Index]]&gt;$A$2,"",INDEX(美元债一级!$A$2:$BO$32,tbl_dmi_isin[[#This Row],[Index]]+1,MATCH(D$2,美元债一级!$2:$2,0)))</f>
        <v/>
      </c>
      <c r="E240" s="10" t="str">
        <f>TEXT(tbl_dmi_isin[[#This Row],[定价日]],"YYMMDD")&amp;tbl_dmi_isin[[#This Row],[ISIN]]</f>
        <v/>
      </c>
      <c r="F240" s="104"/>
      <c r="G240" s="19" t="str">
        <f>IF(tbl_dmi_isin[[#This Row],[Index]]&gt;$A$2,"",INDEX(Corp_value!$A$1:$EC$2998,MATCH(tbl_dmi_isin[[#This Row],[ISIN]],Corp_value!$B:$B,0),MATCH(G$2,Corp_value!$1:$1,0)))</f>
        <v/>
      </c>
      <c r="H240" s="20" t="str">
        <f>IF(tbl_dmi_isin[[#This Row],[Index]]&gt;$A$2,"",INDEX(Corp_value!$A$1:$EC$2998,MATCH(tbl_dmi_isin[[#This Row],[ISIN]],Corp_value!$B:$B,0),MATCH(H$2,Corp_value!$1:$1,0)))</f>
        <v/>
      </c>
      <c r="I240" s="20" t="str">
        <f>IF(tbl_dmi_isin[[#This Row],[Index]]&gt;$A$2,"",IF(INDEX(Corp_value!$A$1:$EC$2998,MATCH(tbl_dmi_isin[[#This Row],[ISIN]],Corp_value!$B:$B,0),MATCH(I$2,Corp_value!$1:$1,0))="--","",INDEX(Corp_value!$A$1:$EC$2998,MATCH(tbl_dmi_isin[[#This Row],[ISIN]],Corp_value!$B:$B,0),MATCH(I$2,Corp_value!$1:$1,0))))</f>
        <v/>
      </c>
      <c r="J240" s="19" t="str">
        <f>IF(tbl_dmi_isin[[#This Row],[Index]]&gt;$A$2,"",INDEX(Corp_value!$A$1:$EC$2998,MATCH(tbl_dmi_isin[[#This Row],[ISIN]],Corp_value!$B:$B,0),MATCH(J$2,Corp_value!$1:$1,0)))</f>
        <v/>
      </c>
      <c r="K240" s="19" t="str">
        <f>IF(tbl_dmi_isin[[#This Row],[Index]]&gt;$A$2,"",INDEX(Corp_value!$A$1:$EC$2998,MATCH(tbl_dmi_isin[[#This Row],[ISIN]],Corp_value!$B:$B,0),MATCH(K$2,Corp_value!$1:$1,0)))</f>
        <v/>
      </c>
      <c r="L240" s="19" t="str">
        <f>IF(tbl_dmi_isin[[#This Row],[Index]]&gt;$A$2,"",IF(INDEX(Corp_value!$A$1:$EC$2998,MATCH(tbl_dmi_isin[[#This Row],[ISIN]],Corp_value!$B:$B,0),MATCH(L$2,Corp_value!$1:$1,0))="--","",INDEX(Corp_value!$A$1:$EC$2998,MATCH(tbl_dmi_isin[[#This Row],[ISIN]],Corp_value!$B:$B,0),MATCH(L$2,Corp_value!$1:$1,0))))</f>
        <v/>
      </c>
      <c r="M240" s="122" t="str">
        <f>IF(tbl_dmi_isin[[#This Row],[Index]]&gt;$A$2,"",INDEX(Corp_value!$A$1:$EC$2998,MATCH(tbl_dmi_isin[[#This Row],[ISIN]],Corp_value!$B:$B,0),MATCH(M$2,Corp_value!$1:$1,0)))</f>
        <v/>
      </c>
      <c r="N240" s="122" t="str">
        <f>IF(tbl_dmi_isin[[#This Row],[Index]]&gt;$A$2,"",IF(INDEX(Corp_value!$A$1:$EC$2998,MATCH(tbl_dmi_isin[[#This Row],[ISIN]],Corp_value!$B:$B,0),MATCH(N$2,Corp_value!$1:$1,0))="--","",INDEX(Corp_value!$A$1:$EC$2998,MATCH(tbl_dmi_isin[[#This Row],[ISIN]],Corp_value!$B:$B,0),MATCH(N$2,Corp_value!$1:$1,0))))</f>
        <v/>
      </c>
      <c r="O240" s="122" t="str">
        <f>IF(tbl_dmi_isin[[#This Row],[Index]]&gt;$A$2,"",INDEX(Corp_value!$A$1:$EC$2998,MATCH(tbl_dmi_isin[[#This Row],[ISIN]],Corp_value!$B:$B,0),MATCH(O$2,Corp_value!$1:$1,0)))</f>
        <v/>
      </c>
      <c r="P240" s="136" t="str">
        <f>IF(tbl_dmi_isin[[#This Row],[Index]]&gt;$A$2,"",TEXT(INDEX(Corp_value!$A$1:$EC$2998,MATCH(tbl_dmi_isin[[#This Row],[ISIN]],Corp_value!$B:$B,0),MATCH(P$2,Corp_value!$1:$1,0)),"yyyy/mm/dd"))</f>
        <v/>
      </c>
      <c r="Q240" s="136" t="str">
        <f>IF(tbl_dmi_isin[[#This Row],[Index]]&gt;$A$2,"",INDEX(美元债一级!$A$2:$BO$32,tbl_dmi_isin[[#This Row],[Index]]+1,MATCH(Q$2,美元债一级!$2:$2,0)))</f>
        <v/>
      </c>
      <c r="R240" s="136" t="str">
        <f>IF(tbl_dmi_isin[[#This Row],[Index]]&gt;$A$2,"",IF(TEXT(INDEX(Corp_value!$A$1:$EC$2998,MATCH(tbl_dmi_isin[[#This Row],[ISIN]],Corp_value!$B:$B,0),MATCH(R$2,Corp_value!$1:$1,0)),"yyyy/mm/dd")="--","",TEXT(INDEX(Corp_value!$A$1:$EC$2998,MATCH(tbl_dmi_isin[[#This Row],[ISIN]],Corp_value!$B:$B,0),MATCH(R$2,Corp_value!$1:$1,0)),"yyyy/mm/dd")))</f>
        <v/>
      </c>
      <c r="S240" s="122" t="str">
        <f>IF(tbl_dmi_isin[[#This Row],[Index]]&gt;$A$2,"",INDEX(Corp_value!$A$1:$EC$2998,MATCH(tbl_dmi_isin[[#This Row],[ISIN]],Corp_value!$B:$B,0),MATCH(S$2,Corp_value!$1:$1,0)))</f>
        <v/>
      </c>
      <c r="T240" s="122" t="str">
        <f>IF(tbl_dmi_isin[[#This Row],[Index]]&gt;$A$2,"",INDEX(美元债一级!$A$2:$BO$32,tbl_dmi_isin[[#This Row],[Index]]+1,MATCH(T$2,美元债一级!$2:$2,0)))</f>
        <v/>
      </c>
      <c r="U240" s="122" t="str">
        <f>IF(tbl_dmi_isin[[#This Row],[Index]]&gt;$A$2,"",IF(INDEX(Corp_value!$A$1:$EC$2998,MATCH(tbl_dmi_isin[[#This Row],[ISIN]],Corp_value!$B:$B,0),MATCH(U$2,Corp_value!$1:$1,0))="--","",INDEX(Corp_value!$A$1:$EC$2998,MATCH(tbl_dmi_isin[[#This Row],[ISIN]],Corp_value!$B:$B,0),MATCH(U$2,Corp_value!$1:$1,0))))</f>
        <v/>
      </c>
      <c r="V240" s="132" t="str">
        <f>IF(tbl_dmi_isin[[#This Row],[Index]]&gt;$A$2,"",INDEX(美元债一级!$A$2:$BO$32,tbl_dmi_isin[[#This Row],[Index]]+1,MATCH(V$2,美元债一级!$2:$2,0)))</f>
        <v/>
      </c>
      <c r="W240" s="140" t="str">
        <f>IF(tbl_dmi_isin[[#This Row],[Index]]&gt;$A$2,"",INDEX(Corp_value!$A$1:$EC$2998,MATCH(tbl_dmi_isin[[#This Row],[ISIN]],Corp_value!$B:$B,0),MATCH(W$2,Corp_value!$1:$1,0)))</f>
        <v/>
      </c>
      <c r="X240" s="140" t="str">
        <f>IF(tbl_dmi_isin[[#This Row],[Index]]&gt;$A$2,"",INDEX(Corp_value!$A$1:$EC$2998,MATCH(tbl_dmi_isin[[#This Row],[ISIN]],Corp_value!$B:$B,0),MATCH(X$2,Corp_value!$1:$1,0)))</f>
        <v/>
      </c>
      <c r="Y240" s="142" t="str">
        <f>IF(tbl_dmi_isin[[#This Row],[Index]]&gt;$A$2,"",INDEX(Corp_value!$A$1:$EC$2998,MATCH(tbl_dmi_isin[[#This Row],[ISIN]],Corp_value!$B:$B,0),MATCH(Y$2,Corp_value!$1:$1,0)))</f>
        <v/>
      </c>
      <c r="Z240" s="142" t="str">
        <f>IF(tbl_dmi_isin[[#This Row],[Index]]&gt;$A$2,"",INDEX(Corp_value!$A$1:$EC$2998,MATCH(tbl_dmi_isin[[#This Row],[ISIN]],Corp_value!$B:$B,0),MATCH(Z$2,Corp_value!$1:$1,0)))</f>
        <v/>
      </c>
    </row>
    <row r="241" spans="1:26">
      <c r="A241" s="10">
        <v>238</v>
      </c>
      <c r="B241" s="78" t="str">
        <f>IF(tbl_dmi_isin[[#This Row],[Index]]&gt;$A$2,"",TEXT(INDEX(美元债一级!$A$2:$BO$32,tbl_dmi_isin[[#This Row],[Index]]+1,MATCH(B$2,美元债一级!$2:$2,0)),"yyyy/mm/dd"))</f>
        <v/>
      </c>
      <c r="C241" s="10" t="str">
        <f>IF(tbl_dmi_isin[[#This Row],[Index]]&gt;$A$2,"",INDEX(美元债一级!$A$2:$BO$32,tbl_dmi_isin[[#This Row],[Index]]+1,MATCH(C$2,美元债一级!$2:$2,0)))</f>
        <v/>
      </c>
      <c r="D241" s="10" t="str">
        <f>IF(tbl_dmi_isin[[#This Row],[Index]]&gt;$A$2,"",INDEX(美元债一级!$A$2:$BO$32,tbl_dmi_isin[[#This Row],[Index]]+1,MATCH(D$2,美元债一级!$2:$2,0)))</f>
        <v/>
      </c>
      <c r="E241" s="10" t="str">
        <f>TEXT(tbl_dmi_isin[[#This Row],[定价日]],"YYMMDD")&amp;tbl_dmi_isin[[#This Row],[ISIN]]</f>
        <v/>
      </c>
      <c r="F241" s="104"/>
      <c r="G241" s="19" t="str">
        <f>IF(tbl_dmi_isin[[#This Row],[Index]]&gt;$A$2,"",INDEX(Corp_value!$A$1:$EC$2998,MATCH(tbl_dmi_isin[[#This Row],[ISIN]],Corp_value!$B:$B,0),MATCH(G$2,Corp_value!$1:$1,0)))</f>
        <v/>
      </c>
      <c r="H241" s="20" t="str">
        <f>IF(tbl_dmi_isin[[#This Row],[Index]]&gt;$A$2,"",INDEX(Corp_value!$A$1:$EC$2998,MATCH(tbl_dmi_isin[[#This Row],[ISIN]],Corp_value!$B:$B,0),MATCH(H$2,Corp_value!$1:$1,0)))</f>
        <v/>
      </c>
      <c r="I241" s="20" t="str">
        <f>IF(tbl_dmi_isin[[#This Row],[Index]]&gt;$A$2,"",IF(INDEX(Corp_value!$A$1:$EC$2998,MATCH(tbl_dmi_isin[[#This Row],[ISIN]],Corp_value!$B:$B,0),MATCH(I$2,Corp_value!$1:$1,0))="--","",INDEX(Corp_value!$A$1:$EC$2998,MATCH(tbl_dmi_isin[[#This Row],[ISIN]],Corp_value!$B:$B,0),MATCH(I$2,Corp_value!$1:$1,0))))</f>
        <v/>
      </c>
      <c r="J241" s="19" t="str">
        <f>IF(tbl_dmi_isin[[#This Row],[Index]]&gt;$A$2,"",INDEX(Corp_value!$A$1:$EC$2998,MATCH(tbl_dmi_isin[[#This Row],[ISIN]],Corp_value!$B:$B,0),MATCH(J$2,Corp_value!$1:$1,0)))</f>
        <v/>
      </c>
      <c r="K241" s="19" t="str">
        <f>IF(tbl_dmi_isin[[#This Row],[Index]]&gt;$A$2,"",INDEX(Corp_value!$A$1:$EC$2998,MATCH(tbl_dmi_isin[[#This Row],[ISIN]],Corp_value!$B:$B,0),MATCH(K$2,Corp_value!$1:$1,0)))</f>
        <v/>
      </c>
      <c r="L241" s="19" t="str">
        <f>IF(tbl_dmi_isin[[#This Row],[Index]]&gt;$A$2,"",IF(INDEX(Corp_value!$A$1:$EC$2998,MATCH(tbl_dmi_isin[[#This Row],[ISIN]],Corp_value!$B:$B,0),MATCH(L$2,Corp_value!$1:$1,0))="--","",INDEX(Corp_value!$A$1:$EC$2998,MATCH(tbl_dmi_isin[[#This Row],[ISIN]],Corp_value!$B:$B,0),MATCH(L$2,Corp_value!$1:$1,0))))</f>
        <v/>
      </c>
      <c r="M241" s="122" t="str">
        <f>IF(tbl_dmi_isin[[#This Row],[Index]]&gt;$A$2,"",INDEX(Corp_value!$A$1:$EC$2998,MATCH(tbl_dmi_isin[[#This Row],[ISIN]],Corp_value!$B:$B,0),MATCH(M$2,Corp_value!$1:$1,0)))</f>
        <v/>
      </c>
      <c r="N241" s="122" t="str">
        <f>IF(tbl_dmi_isin[[#This Row],[Index]]&gt;$A$2,"",IF(INDEX(Corp_value!$A$1:$EC$2998,MATCH(tbl_dmi_isin[[#This Row],[ISIN]],Corp_value!$B:$B,0),MATCH(N$2,Corp_value!$1:$1,0))="--","",INDEX(Corp_value!$A$1:$EC$2998,MATCH(tbl_dmi_isin[[#This Row],[ISIN]],Corp_value!$B:$B,0),MATCH(N$2,Corp_value!$1:$1,0))))</f>
        <v/>
      </c>
      <c r="O241" s="122" t="str">
        <f>IF(tbl_dmi_isin[[#This Row],[Index]]&gt;$A$2,"",INDEX(Corp_value!$A$1:$EC$2998,MATCH(tbl_dmi_isin[[#This Row],[ISIN]],Corp_value!$B:$B,0),MATCH(O$2,Corp_value!$1:$1,0)))</f>
        <v/>
      </c>
      <c r="P241" s="136" t="str">
        <f>IF(tbl_dmi_isin[[#This Row],[Index]]&gt;$A$2,"",TEXT(INDEX(Corp_value!$A$1:$EC$2998,MATCH(tbl_dmi_isin[[#This Row],[ISIN]],Corp_value!$B:$B,0),MATCH(P$2,Corp_value!$1:$1,0)),"yyyy/mm/dd"))</f>
        <v/>
      </c>
      <c r="Q241" s="136" t="str">
        <f>IF(tbl_dmi_isin[[#This Row],[Index]]&gt;$A$2,"",INDEX(美元债一级!$A$2:$BO$32,tbl_dmi_isin[[#This Row],[Index]]+1,MATCH(Q$2,美元债一级!$2:$2,0)))</f>
        <v/>
      </c>
      <c r="R241" s="136" t="str">
        <f>IF(tbl_dmi_isin[[#This Row],[Index]]&gt;$A$2,"",IF(TEXT(INDEX(Corp_value!$A$1:$EC$2998,MATCH(tbl_dmi_isin[[#This Row],[ISIN]],Corp_value!$B:$B,0),MATCH(R$2,Corp_value!$1:$1,0)),"yyyy/mm/dd")="--","",TEXT(INDEX(Corp_value!$A$1:$EC$2998,MATCH(tbl_dmi_isin[[#This Row],[ISIN]],Corp_value!$B:$B,0),MATCH(R$2,Corp_value!$1:$1,0)),"yyyy/mm/dd")))</f>
        <v/>
      </c>
      <c r="S241" s="122" t="str">
        <f>IF(tbl_dmi_isin[[#This Row],[Index]]&gt;$A$2,"",INDEX(Corp_value!$A$1:$EC$2998,MATCH(tbl_dmi_isin[[#This Row],[ISIN]],Corp_value!$B:$B,0),MATCH(S$2,Corp_value!$1:$1,0)))</f>
        <v/>
      </c>
      <c r="T241" s="122" t="str">
        <f>IF(tbl_dmi_isin[[#This Row],[Index]]&gt;$A$2,"",INDEX(美元债一级!$A$2:$BO$32,tbl_dmi_isin[[#This Row],[Index]]+1,MATCH(T$2,美元债一级!$2:$2,0)))</f>
        <v/>
      </c>
      <c r="U241" s="122" t="str">
        <f>IF(tbl_dmi_isin[[#This Row],[Index]]&gt;$A$2,"",IF(INDEX(Corp_value!$A$1:$EC$2998,MATCH(tbl_dmi_isin[[#This Row],[ISIN]],Corp_value!$B:$B,0),MATCH(U$2,Corp_value!$1:$1,0))="--","",INDEX(Corp_value!$A$1:$EC$2998,MATCH(tbl_dmi_isin[[#This Row],[ISIN]],Corp_value!$B:$B,0),MATCH(U$2,Corp_value!$1:$1,0))))</f>
        <v/>
      </c>
      <c r="V241" s="132" t="str">
        <f>IF(tbl_dmi_isin[[#This Row],[Index]]&gt;$A$2,"",INDEX(美元债一级!$A$2:$BO$32,tbl_dmi_isin[[#This Row],[Index]]+1,MATCH(V$2,美元债一级!$2:$2,0)))</f>
        <v/>
      </c>
      <c r="W241" s="140" t="str">
        <f>IF(tbl_dmi_isin[[#This Row],[Index]]&gt;$A$2,"",INDEX(Corp_value!$A$1:$EC$2998,MATCH(tbl_dmi_isin[[#This Row],[ISIN]],Corp_value!$B:$B,0),MATCH(W$2,Corp_value!$1:$1,0)))</f>
        <v/>
      </c>
      <c r="X241" s="140" t="str">
        <f>IF(tbl_dmi_isin[[#This Row],[Index]]&gt;$A$2,"",INDEX(Corp_value!$A$1:$EC$2998,MATCH(tbl_dmi_isin[[#This Row],[ISIN]],Corp_value!$B:$B,0),MATCH(X$2,Corp_value!$1:$1,0)))</f>
        <v/>
      </c>
      <c r="Y241" s="142" t="str">
        <f>IF(tbl_dmi_isin[[#This Row],[Index]]&gt;$A$2,"",INDEX(Corp_value!$A$1:$EC$2998,MATCH(tbl_dmi_isin[[#This Row],[ISIN]],Corp_value!$B:$B,0),MATCH(Y$2,Corp_value!$1:$1,0)))</f>
        <v/>
      </c>
      <c r="Z241" s="142" t="str">
        <f>IF(tbl_dmi_isin[[#This Row],[Index]]&gt;$A$2,"",INDEX(Corp_value!$A$1:$EC$2998,MATCH(tbl_dmi_isin[[#This Row],[ISIN]],Corp_value!$B:$B,0),MATCH(Z$2,Corp_value!$1:$1,0)))</f>
        <v/>
      </c>
    </row>
    <row r="242" spans="1:26">
      <c r="A242" s="10">
        <v>239</v>
      </c>
      <c r="B242" s="78" t="str">
        <f>IF(tbl_dmi_isin[[#This Row],[Index]]&gt;$A$2,"",TEXT(INDEX(美元债一级!$A$2:$BO$32,tbl_dmi_isin[[#This Row],[Index]]+1,MATCH(B$2,美元债一级!$2:$2,0)),"yyyy/mm/dd"))</f>
        <v/>
      </c>
      <c r="C242" s="10" t="str">
        <f>IF(tbl_dmi_isin[[#This Row],[Index]]&gt;$A$2,"",INDEX(美元债一级!$A$2:$BO$32,tbl_dmi_isin[[#This Row],[Index]]+1,MATCH(C$2,美元债一级!$2:$2,0)))</f>
        <v/>
      </c>
      <c r="D242" s="10" t="str">
        <f>IF(tbl_dmi_isin[[#This Row],[Index]]&gt;$A$2,"",INDEX(美元债一级!$A$2:$BO$32,tbl_dmi_isin[[#This Row],[Index]]+1,MATCH(D$2,美元债一级!$2:$2,0)))</f>
        <v/>
      </c>
      <c r="E242" s="10" t="str">
        <f>TEXT(tbl_dmi_isin[[#This Row],[定价日]],"YYMMDD")&amp;tbl_dmi_isin[[#This Row],[ISIN]]</f>
        <v/>
      </c>
      <c r="F242" s="104"/>
      <c r="G242" s="19" t="str">
        <f>IF(tbl_dmi_isin[[#This Row],[Index]]&gt;$A$2,"",INDEX(Corp_value!$A$1:$EC$2998,MATCH(tbl_dmi_isin[[#This Row],[ISIN]],Corp_value!$B:$B,0),MATCH(G$2,Corp_value!$1:$1,0)))</f>
        <v/>
      </c>
      <c r="H242" s="20" t="str">
        <f>IF(tbl_dmi_isin[[#This Row],[Index]]&gt;$A$2,"",INDEX(Corp_value!$A$1:$EC$2998,MATCH(tbl_dmi_isin[[#This Row],[ISIN]],Corp_value!$B:$B,0),MATCH(H$2,Corp_value!$1:$1,0)))</f>
        <v/>
      </c>
      <c r="I242" s="20" t="str">
        <f>IF(tbl_dmi_isin[[#This Row],[Index]]&gt;$A$2,"",IF(INDEX(Corp_value!$A$1:$EC$2998,MATCH(tbl_dmi_isin[[#This Row],[ISIN]],Corp_value!$B:$B,0),MATCH(I$2,Corp_value!$1:$1,0))="--","",INDEX(Corp_value!$A$1:$EC$2998,MATCH(tbl_dmi_isin[[#This Row],[ISIN]],Corp_value!$B:$B,0),MATCH(I$2,Corp_value!$1:$1,0))))</f>
        <v/>
      </c>
      <c r="J242" s="19" t="str">
        <f>IF(tbl_dmi_isin[[#This Row],[Index]]&gt;$A$2,"",INDEX(Corp_value!$A$1:$EC$2998,MATCH(tbl_dmi_isin[[#This Row],[ISIN]],Corp_value!$B:$B,0),MATCH(J$2,Corp_value!$1:$1,0)))</f>
        <v/>
      </c>
      <c r="K242" s="19" t="str">
        <f>IF(tbl_dmi_isin[[#This Row],[Index]]&gt;$A$2,"",INDEX(Corp_value!$A$1:$EC$2998,MATCH(tbl_dmi_isin[[#This Row],[ISIN]],Corp_value!$B:$B,0),MATCH(K$2,Corp_value!$1:$1,0)))</f>
        <v/>
      </c>
      <c r="L242" s="19" t="str">
        <f>IF(tbl_dmi_isin[[#This Row],[Index]]&gt;$A$2,"",IF(INDEX(Corp_value!$A$1:$EC$2998,MATCH(tbl_dmi_isin[[#This Row],[ISIN]],Corp_value!$B:$B,0),MATCH(L$2,Corp_value!$1:$1,0))="--","",INDEX(Corp_value!$A$1:$EC$2998,MATCH(tbl_dmi_isin[[#This Row],[ISIN]],Corp_value!$B:$B,0),MATCH(L$2,Corp_value!$1:$1,0))))</f>
        <v/>
      </c>
      <c r="M242" s="122" t="str">
        <f>IF(tbl_dmi_isin[[#This Row],[Index]]&gt;$A$2,"",INDEX(Corp_value!$A$1:$EC$2998,MATCH(tbl_dmi_isin[[#This Row],[ISIN]],Corp_value!$B:$B,0),MATCH(M$2,Corp_value!$1:$1,0)))</f>
        <v/>
      </c>
      <c r="N242" s="122" t="str">
        <f>IF(tbl_dmi_isin[[#This Row],[Index]]&gt;$A$2,"",IF(INDEX(Corp_value!$A$1:$EC$2998,MATCH(tbl_dmi_isin[[#This Row],[ISIN]],Corp_value!$B:$B,0),MATCH(N$2,Corp_value!$1:$1,0))="--","",INDEX(Corp_value!$A$1:$EC$2998,MATCH(tbl_dmi_isin[[#This Row],[ISIN]],Corp_value!$B:$B,0),MATCH(N$2,Corp_value!$1:$1,0))))</f>
        <v/>
      </c>
      <c r="O242" s="122" t="str">
        <f>IF(tbl_dmi_isin[[#This Row],[Index]]&gt;$A$2,"",INDEX(Corp_value!$A$1:$EC$2998,MATCH(tbl_dmi_isin[[#This Row],[ISIN]],Corp_value!$B:$B,0),MATCH(O$2,Corp_value!$1:$1,0)))</f>
        <v/>
      </c>
      <c r="P242" s="136" t="str">
        <f>IF(tbl_dmi_isin[[#This Row],[Index]]&gt;$A$2,"",TEXT(INDEX(Corp_value!$A$1:$EC$2998,MATCH(tbl_dmi_isin[[#This Row],[ISIN]],Corp_value!$B:$B,0),MATCH(P$2,Corp_value!$1:$1,0)),"yyyy/mm/dd"))</f>
        <v/>
      </c>
      <c r="Q242" s="136" t="str">
        <f>IF(tbl_dmi_isin[[#This Row],[Index]]&gt;$A$2,"",INDEX(美元债一级!$A$2:$BO$32,tbl_dmi_isin[[#This Row],[Index]]+1,MATCH(Q$2,美元债一级!$2:$2,0)))</f>
        <v/>
      </c>
      <c r="R242" s="136" t="str">
        <f>IF(tbl_dmi_isin[[#This Row],[Index]]&gt;$A$2,"",IF(TEXT(INDEX(Corp_value!$A$1:$EC$2998,MATCH(tbl_dmi_isin[[#This Row],[ISIN]],Corp_value!$B:$B,0),MATCH(R$2,Corp_value!$1:$1,0)),"yyyy/mm/dd")="--","",TEXT(INDEX(Corp_value!$A$1:$EC$2998,MATCH(tbl_dmi_isin[[#This Row],[ISIN]],Corp_value!$B:$B,0),MATCH(R$2,Corp_value!$1:$1,0)),"yyyy/mm/dd")))</f>
        <v/>
      </c>
      <c r="S242" s="122" t="str">
        <f>IF(tbl_dmi_isin[[#This Row],[Index]]&gt;$A$2,"",INDEX(Corp_value!$A$1:$EC$2998,MATCH(tbl_dmi_isin[[#This Row],[ISIN]],Corp_value!$B:$B,0),MATCH(S$2,Corp_value!$1:$1,0)))</f>
        <v/>
      </c>
      <c r="T242" s="122" t="str">
        <f>IF(tbl_dmi_isin[[#This Row],[Index]]&gt;$A$2,"",INDEX(美元债一级!$A$2:$BO$32,tbl_dmi_isin[[#This Row],[Index]]+1,MATCH(T$2,美元债一级!$2:$2,0)))</f>
        <v/>
      </c>
      <c r="U242" s="122" t="str">
        <f>IF(tbl_dmi_isin[[#This Row],[Index]]&gt;$A$2,"",IF(INDEX(Corp_value!$A$1:$EC$2998,MATCH(tbl_dmi_isin[[#This Row],[ISIN]],Corp_value!$B:$B,0),MATCH(U$2,Corp_value!$1:$1,0))="--","",INDEX(Corp_value!$A$1:$EC$2998,MATCH(tbl_dmi_isin[[#This Row],[ISIN]],Corp_value!$B:$B,0),MATCH(U$2,Corp_value!$1:$1,0))))</f>
        <v/>
      </c>
      <c r="V242" s="132" t="str">
        <f>IF(tbl_dmi_isin[[#This Row],[Index]]&gt;$A$2,"",INDEX(美元债一级!$A$2:$BO$32,tbl_dmi_isin[[#This Row],[Index]]+1,MATCH(V$2,美元债一级!$2:$2,0)))</f>
        <v/>
      </c>
      <c r="W242" s="140" t="str">
        <f>IF(tbl_dmi_isin[[#This Row],[Index]]&gt;$A$2,"",INDEX(Corp_value!$A$1:$EC$2998,MATCH(tbl_dmi_isin[[#This Row],[ISIN]],Corp_value!$B:$B,0),MATCH(W$2,Corp_value!$1:$1,0)))</f>
        <v/>
      </c>
      <c r="X242" s="140" t="str">
        <f>IF(tbl_dmi_isin[[#This Row],[Index]]&gt;$A$2,"",INDEX(Corp_value!$A$1:$EC$2998,MATCH(tbl_dmi_isin[[#This Row],[ISIN]],Corp_value!$B:$B,0),MATCH(X$2,Corp_value!$1:$1,0)))</f>
        <v/>
      </c>
      <c r="Y242" s="142" t="str">
        <f>IF(tbl_dmi_isin[[#This Row],[Index]]&gt;$A$2,"",INDEX(Corp_value!$A$1:$EC$2998,MATCH(tbl_dmi_isin[[#This Row],[ISIN]],Corp_value!$B:$B,0),MATCH(Y$2,Corp_value!$1:$1,0)))</f>
        <v/>
      </c>
      <c r="Z242" s="142" t="str">
        <f>IF(tbl_dmi_isin[[#This Row],[Index]]&gt;$A$2,"",INDEX(Corp_value!$A$1:$EC$2998,MATCH(tbl_dmi_isin[[#This Row],[ISIN]],Corp_value!$B:$B,0),MATCH(Z$2,Corp_value!$1:$1,0)))</f>
        <v/>
      </c>
    </row>
    <row r="243" spans="1:26">
      <c r="A243" s="10">
        <v>240</v>
      </c>
      <c r="B243" s="78" t="str">
        <f>IF(tbl_dmi_isin[[#This Row],[Index]]&gt;$A$2,"",TEXT(INDEX(美元债一级!$A$2:$BO$32,tbl_dmi_isin[[#This Row],[Index]]+1,MATCH(B$2,美元债一级!$2:$2,0)),"yyyy/mm/dd"))</f>
        <v/>
      </c>
      <c r="C243" s="10" t="str">
        <f>IF(tbl_dmi_isin[[#This Row],[Index]]&gt;$A$2,"",INDEX(美元债一级!$A$2:$BO$32,tbl_dmi_isin[[#This Row],[Index]]+1,MATCH(C$2,美元债一级!$2:$2,0)))</f>
        <v/>
      </c>
      <c r="D243" s="10" t="str">
        <f>IF(tbl_dmi_isin[[#This Row],[Index]]&gt;$A$2,"",INDEX(美元债一级!$A$2:$BO$32,tbl_dmi_isin[[#This Row],[Index]]+1,MATCH(D$2,美元债一级!$2:$2,0)))</f>
        <v/>
      </c>
      <c r="E243" s="10" t="str">
        <f>TEXT(tbl_dmi_isin[[#This Row],[定价日]],"YYMMDD")&amp;tbl_dmi_isin[[#This Row],[ISIN]]</f>
        <v/>
      </c>
      <c r="F243" s="104"/>
      <c r="G243" s="19" t="str">
        <f>IF(tbl_dmi_isin[[#This Row],[Index]]&gt;$A$2,"",INDEX(Corp_value!$A$1:$EC$2998,MATCH(tbl_dmi_isin[[#This Row],[ISIN]],Corp_value!$B:$B,0),MATCH(G$2,Corp_value!$1:$1,0)))</f>
        <v/>
      </c>
      <c r="H243" s="20" t="str">
        <f>IF(tbl_dmi_isin[[#This Row],[Index]]&gt;$A$2,"",INDEX(Corp_value!$A$1:$EC$2998,MATCH(tbl_dmi_isin[[#This Row],[ISIN]],Corp_value!$B:$B,0),MATCH(H$2,Corp_value!$1:$1,0)))</f>
        <v/>
      </c>
      <c r="I243" s="20" t="str">
        <f>IF(tbl_dmi_isin[[#This Row],[Index]]&gt;$A$2,"",IF(INDEX(Corp_value!$A$1:$EC$2998,MATCH(tbl_dmi_isin[[#This Row],[ISIN]],Corp_value!$B:$B,0),MATCH(I$2,Corp_value!$1:$1,0))="--","",INDEX(Corp_value!$A$1:$EC$2998,MATCH(tbl_dmi_isin[[#This Row],[ISIN]],Corp_value!$B:$B,0),MATCH(I$2,Corp_value!$1:$1,0))))</f>
        <v/>
      </c>
      <c r="J243" s="19" t="str">
        <f>IF(tbl_dmi_isin[[#This Row],[Index]]&gt;$A$2,"",INDEX(Corp_value!$A$1:$EC$2998,MATCH(tbl_dmi_isin[[#This Row],[ISIN]],Corp_value!$B:$B,0),MATCH(J$2,Corp_value!$1:$1,0)))</f>
        <v/>
      </c>
      <c r="K243" s="19" t="str">
        <f>IF(tbl_dmi_isin[[#This Row],[Index]]&gt;$A$2,"",INDEX(Corp_value!$A$1:$EC$2998,MATCH(tbl_dmi_isin[[#This Row],[ISIN]],Corp_value!$B:$B,0),MATCH(K$2,Corp_value!$1:$1,0)))</f>
        <v/>
      </c>
      <c r="L243" s="19" t="str">
        <f>IF(tbl_dmi_isin[[#This Row],[Index]]&gt;$A$2,"",IF(INDEX(Corp_value!$A$1:$EC$2998,MATCH(tbl_dmi_isin[[#This Row],[ISIN]],Corp_value!$B:$B,0),MATCH(L$2,Corp_value!$1:$1,0))="--","",INDEX(Corp_value!$A$1:$EC$2998,MATCH(tbl_dmi_isin[[#This Row],[ISIN]],Corp_value!$B:$B,0),MATCH(L$2,Corp_value!$1:$1,0))))</f>
        <v/>
      </c>
      <c r="M243" s="122" t="str">
        <f>IF(tbl_dmi_isin[[#This Row],[Index]]&gt;$A$2,"",INDEX(Corp_value!$A$1:$EC$2998,MATCH(tbl_dmi_isin[[#This Row],[ISIN]],Corp_value!$B:$B,0),MATCH(M$2,Corp_value!$1:$1,0)))</f>
        <v/>
      </c>
      <c r="N243" s="122" t="str">
        <f>IF(tbl_dmi_isin[[#This Row],[Index]]&gt;$A$2,"",IF(INDEX(Corp_value!$A$1:$EC$2998,MATCH(tbl_dmi_isin[[#This Row],[ISIN]],Corp_value!$B:$B,0),MATCH(N$2,Corp_value!$1:$1,0))="--","",INDEX(Corp_value!$A$1:$EC$2998,MATCH(tbl_dmi_isin[[#This Row],[ISIN]],Corp_value!$B:$B,0),MATCH(N$2,Corp_value!$1:$1,0))))</f>
        <v/>
      </c>
      <c r="O243" s="122" t="str">
        <f>IF(tbl_dmi_isin[[#This Row],[Index]]&gt;$A$2,"",INDEX(Corp_value!$A$1:$EC$2998,MATCH(tbl_dmi_isin[[#This Row],[ISIN]],Corp_value!$B:$B,0),MATCH(O$2,Corp_value!$1:$1,0)))</f>
        <v/>
      </c>
      <c r="P243" s="136" t="str">
        <f>IF(tbl_dmi_isin[[#This Row],[Index]]&gt;$A$2,"",TEXT(INDEX(Corp_value!$A$1:$EC$2998,MATCH(tbl_dmi_isin[[#This Row],[ISIN]],Corp_value!$B:$B,0),MATCH(P$2,Corp_value!$1:$1,0)),"yyyy/mm/dd"))</f>
        <v/>
      </c>
      <c r="Q243" s="136" t="str">
        <f>IF(tbl_dmi_isin[[#This Row],[Index]]&gt;$A$2,"",INDEX(美元债一级!$A$2:$BO$32,tbl_dmi_isin[[#This Row],[Index]]+1,MATCH(Q$2,美元债一级!$2:$2,0)))</f>
        <v/>
      </c>
      <c r="R243" s="136" t="str">
        <f>IF(tbl_dmi_isin[[#This Row],[Index]]&gt;$A$2,"",IF(TEXT(INDEX(Corp_value!$A$1:$EC$2998,MATCH(tbl_dmi_isin[[#This Row],[ISIN]],Corp_value!$B:$B,0),MATCH(R$2,Corp_value!$1:$1,0)),"yyyy/mm/dd")="--","",TEXT(INDEX(Corp_value!$A$1:$EC$2998,MATCH(tbl_dmi_isin[[#This Row],[ISIN]],Corp_value!$B:$B,0),MATCH(R$2,Corp_value!$1:$1,0)),"yyyy/mm/dd")))</f>
        <v/>
      </c>
      <c r="S243" s="122" t="str">
        <f>IF(tbl_dmi_isin[[#This Row],[Index]]&gt;$A$2,"",INDEX(Corp_value!$A$1:$EC$2998,MATCH(tbl_dmi_isin[[#This Row],[ISIN]],Corp_value!$B:$B,0),MATCH(S$2,Corp_value!$1:$1,0)))</f>
        <v/>
      </c>
      <c r="T243" s="122" t="str">
        <f>IF(tbl_dmi_isin[[#This Row],[Index]]&gt;$A$2,"",INDEX(美元债一级!$A$2:$BO$32,tbl_dmi_isin[[#This Row],[Index]]+1,MATCH(T$2,美元债一级!$2:$2,0)))</f>
        <v/>
      </c>
      <c r="U243" s="122" t="str">
        <f>IF(tbl_dmi_isin[[#This Row],[Index]]&gt;$A$2,"",IF(INDEX(Corp_value!$A$1:$EC$2998,MATCH(tbl_dmi_isin[[#This Row],[ISIN]],Corp_value!$B:$B,0),MATCH(U$2,Corp_value!$1:$1,0))="--","",INDEX(Corp_value!$A$1:$EC$2998,MATCH(tbl_dmi_isin[[#This Row],[ISIN]],Corp_value!$B:$B,0),MATCH(U$2,Corp_value!$1:$1,0))))</f>
        <v/>
      </c>
      <c r="V243" s="132" t="str">
        <f>IF(tbl_dmi_isin[[#This Row],[Index]]&gt;$A$2,"",INDEX(美元债一级!$A$2:$BO$32,tbl_dmi_isin[[#This Row],[Index]]+1,MATCH(V$2,美元债一级!$2:$2,0)))</f>
        <v/>
      </c>
      <c r="W243" s="140" t="str">
        <f>IF(tbl_dmi_isin[[#This Row],[Index]]&gt;$A$2,"",INDEX(Corp_value!$A$1:$EC$2998,MATCH(tbl_dmi_isin[[#This Row],[ISIN]],Corp_value!$B:$B,0),MATCH(W$2,Corp_value!$1:$1,0)))</f>
        <v/>
      </c>
      <c r="X243" s="140" t="str">
        <f>IF(tbl_dmi_isin[[#This Row],[Index]]&gt;$A$2,"",INDEX(Corp_value!$A$1:$EC$2998,MATCH(tbl_dmi_isin[[#This Row],[ISIN]],Corp_value!$B:$B,0),MATCH(X$2,Corp_value!$1:$1,0)))</f>
        <v/>
      </c>
      <c r="Y243" s="142" t="str">
        <f>IF(tbl_dmi_isin[[#This Row],[Index]]&gt;$A$2,"",INDEX(Corp_value!$A$1:$EC$2998,MATCH(tbl_dmi_isin[[#This Row],[ISIN]],Corp_value!$B:$B,0),MATCH(Y$2,Corp_value!$1:$1,0)))</f>
        <v/>
      </c>
      <c r="Z243" s="142" t="str">
        <f>IF(tbl_dmi_isin[[#This Row],[Index]]&gt;$A$2,"",INDEX(Corp_value!$A$1:$EC$2998,MATCH(tbl_dmi_isin[[#This Row],[ISIN]],Corp_value!$B:$B,0),MATCH(Z$2,Corp_value!$1:$1,0)))</f>
        <v/>
      </c>
    </row>
    <row r="244" spans="1:26">
      <c r="A244" s="10">
        <v>241</v>
      </c>
      <c r="B244" s="78" t="str">
        <f>IF(tbl_dmi_isin[[#This Row],[Index]]&gt;$A$2,"",TEXT(INDEX(美元债一级!$A$2:$BO$32,tbl_dmi_isin[[#This Row],[Index]]+1,MATCH(B$2,美元债一级!$2:$2,0)),"yyyy/mm/dd"))</f>
        <v/>
      </c>
      <c r="C244" s="10" t="str">
        <f>IF(tbl_dmi_isin[[#This Row],[Index]]&gt;$A$2,"",INDEX(美元债一级!$A$2:$BO$32,tbl_dmi_isin[[#This Row],[Index]]+1,MATCH(C$2,美元债一级!$2:$2,0)))</f>
        <v/>
      </c>
      <c r="D244" s="10" t="str">
        <f>IF(tbl_dmi_isin[[#This Row],[Index]]&gt;$A$2,"",INDEX(美元债一级!$A$2:$BO$32,tbl_dmi_isin[[#This Row],[Index]]+1,MATCH(D$2,美元债一级!$2:$2,0)))</f>
        <v/>
      </c>
      <c r="E244" s="10" t="str">
        <f>TEXT(tbl_dmi_isin[[#This Row],[定价日]],"YYMMDD")&amp;tbl_dmi_isin[[#This Row],[ISIN]]</f>
        <v/>
      </c>
      <c r="F244" s="104"/>
      <c r="G244" s="19" t="str">
        <f>IF(tbl_dmi_isin[[#This Row],[Index]]&gt;$A$2,"",INDEX(Corp_value!$A$1:$EC$2998,MATCH(tbl_dmi_isin[[#This Row],[ISIN]],Corp_value!$B:$B,0),MATCH(G$2,Corp_value!$1:$1,0)))</f>
        <v/>
      </c>
      <c r="H244" s="20" t="str">
        <f>IF(tbl_dmi_isin[[#This Row],[Index]]&gt;$A$2,"",INDEX(Corp_value!$A$1:$EC$2998,MATCH(tbl_dmi_isin[[#This Row],[ISIN]],Corp_value!$B:$B,0),MATCH(H$2,Corp_value!$1:$1,0)))</f>
        <v/>
      </c>
      <c r="I244" s="20" t="str">
        <f>IF(tbl_dmi_isin[[#This Row],[Index]]&gt;$A$2,"",IF(INDEX(Corp_value!$A$1:$EC$2998,MATCH(tbl_dmi_isin[[#This Row],[ISIN]],Corp_value!$B:$B,0),MATCH(I$2,Corp_value!$1:$1,0))="--","",INDEX(Corp_value!$A$1:$EC$2998,MATCH(tbl_dmi_isin[[#This Row],[ISIN]],Corp_value!$B:$B,0),MATCH(I$2,Corp_value!$1:$1,0))))</f>
        <v/>
      </c>
      <c r="J244" s="19" t="str">
        <f>IF(tbl_dmi_isin[[#This Row],[Index]]&gt;$A$2,"",INDEX(Corp_value!$A$1:$EC$2998,MATCH(tbl_dmi_isin[[#This Row],[ISIN]],Corp_value!$B:$B,0),MATCH(J$2,Corp_value!$1:$1,0)))</f>
        <v/>
      </c>
      <c r="K244" s="19" t="str">
        <f>IF(tbl_dmi_isin[[#This Row],[Index]]&gt;$A$2,"",INDEX(Corp_value!$A$1:$EC$2998,MATCH(tbl_dmi_isin[[#This Row],[ISIN]],Corp_value!$B:$B,0),MATCH(K$2,Corp_value!$1:$1,0)))</f>
        <v/>
      </c>
      <c r="L244" s="19" t="str">
        <f>IF(tbl_dmi_isin[[#This Row],[Index]]&gt;$A$2,"",IF(INDEX(Corp_value!$A$1:$EC$2998,MATCH(tbl_dmi_isin[[#This Row],[ISIN]],Corp_value!$B:$B,0),MATCH(L$2,Corp_value!$1:$1,0))="--","",INDEX(Corp_value!$A$1:$EC$2998,MATCH(tbl_dmi_isin[[#This Row],[ISIN]],Corp_value!$B:$B,0),MATCH(L$2,Corp_value!$1:$1,0))))</f>
        <v/>
      </c>
      <c r="M244" s="19" t="str">
        <f>IF(tbl_dmi_isin[[#This Row],[Index]]&gt;$A$2,"",INDEX(Corp_value!$A$1:$EC$2998,MATCH(tbl_dmi_isin[[#This Row],[ISIN]],Corp_value!$B:$B,0),MATCH(M$2,Corp_value!$1:$1,0)))</f>
        <v/>
      </c>
      <c r="N244" s="19" t="str">
        <f>IF(tbl_dmi_isin[[#This Row],[Index]]&gt;$A$2,"",IF(INDEX(Corp_value!$A$1:$EC$2998,MATCH(tbl_dmi_isin[[#This Row],[ISIN]],Corp_value!$B:$B,0),MATCH(N$2,Corp_value!$1:$1,0))="--","",INDEX(Corp_value!$A$1:$EC$2998,MATCH(tbl_dmi_isin[[#This Row],[ISIN]],Corp_value!$B:$B,0),MATCH(N$2,Corp_value!$1:$1,0))))</f>
        <v/>
      </c>
      <c r="O244" s="19" t="str">
        <f>IF(tbl_dmi_isin[[#This Row],[Index]]&gt;$A$2,"",INDEX(Corp_value!$A$1:$EC$2998,MATCH(tbl_dmi_isin[[#This Row],[ISIN]],Corp_value!$B:$B,0),MATCH(O$2,Corp_value!$1:$1,0)))</f>
        <v/>
      </c>
      <c r="P244" s="135" t="str">
        <f>IF(tbl_dmi_isin[[#This Row],[Index]]&gt;$A$2,"",TEXT(INDEX(Corp_value!$A$1:$EC$2998,MATCH(tbl_dmi_isin[[#This Row],[ISIN]],Corp_value!$B:$B,0),MATCH(P$2,Corp_value!$1:$1,0)),"yyyy/mm/dd"))</f>
        <v/>
      </c>
      <c r="Q244" s="135" t="str">
        <f>IF(tbl_dmi_isin[[#This Row],[Index]]&gt;$A$2,"",INDEX(美元债一级!$A$2:$BO$32,tbl_dmi_isin[[#This Row],[Index]]+1,MATCH(Q$2,美元债一级!$2:$2,0)))</f>
        <v/>
      </c>
      <c r="R244" s="135" t="str">
        <f>IF(tbl_dmi_isin[[#This Row],[Index]]&gt;$A$2,"",IF(TEXT(INDEX(Corp_value!$A$1:$EC$2998,MATCH(tbl_dmi_isin[[#This Row],[ISIN]],Corp_value!$B:$B,0),MATCH(R$2,Corp_value!$1:$1,0)),"yyyy/mm/dd")="--","",TEXT(INDEX(Corp_value!$A$1:$EC$2998,MATCH(tbl_dmi_isin[[#This Row],[ISIN]],Corp_value!$B:$B,0),MATCH(R$2,Corp_value!$1:$1,0)),"yyyy/mm/dd")))</f>
        <v/>
      </c>
      <c r="S244" s="19" t="str">
        <f>IF(tbl_dmi_isin[[#This Row],[Index]]&gt;$A$2,"",INDEX(Corp_value!$A$1:$EC$2998,MATCH(tbl_dmi_isin[[#This Row],[ISIN]],Corp_value!$B:$B,0),MATCH(S$2,Corp_value!$1:$1,0)))</f>
        <v/>
      </c>
      <c r="T244" s="19" t="str">
        <f>IF(tbl_dmi_isin[[#This Row],[Index]]&gt;$A$2,"",INDEX(美元债一级!$A$2:$BO$32,tbl_dmi_isin[[#This Row],[Index]]+1,MATCH(T$2,美元债一级!$2:$2,0)))</f>
        <v/>
      </c>
      <c r="U244" s="19" t="str">
        <f>IF(tbl_dmi_isin[[#This Row],[Index]]&gt;$A$2,"",IF(INDEX(Corp_value!$A$1:$EC$2998,MATCH(tbl_dmi_isin[[#This Row],[ISIN]],Corp_value!$B:$B,0),MATCH(U$2,Corp_value!$1:$1,0))="--","",INDEX(Corp_value!$A$1:$EC$2998,MATCH(tbl_dmi_isin[[#This Row],[ISIN]],Corp_value!$B:$B,0),MATCH(U$2,Corp_value!$1:$1,0))))</f>
        <v/>
      </c>
      <c r="V244" s="133" t="str">
        <f>IF(tbl_dmi_isin[[#This Row],[Index]]&gt;$A$2,"",INDEX(美元债一级!$A$2:$BO$32,tbl_dmi_isin[[#This Row],[Index]]+1,MATCH(V$2,美元债一级!$2:$2,0)))</f>
        <v/>
      </c>
      <c r="W244" s="139" t="str">
        <f>IF(tbl_dmi_isin[[#This Row],[Index]]&gt;$A$2,"",INDEX(Corp_value!$A$1:$EC$2998,MATCH(tbl_dmi_isin[[#This Row],[ISIN]],Corp_value!$B:$B,0),MATCH(W$2,Corp_value!$1:$1,0)))</f>
        <v/>
      </c>
      <c r="X244" s="139" t="str">
        <f>IF(tbl_dmi_isin[[#This Row],[Index]]&gt;$A$2,"",INDEX(Corp_value!$A$1:$EC$2998,MATCH(tbl_dmi_isin[[#This Row],[ISIN]],Corp_value!$B:$B,0),MATCH(X$2,Corp_value!$1:$1,0)))</f>
        <v/>
      </c>
      <c r="Y244" s="142" t="str">
        <f>IF(tbl_dmi_isin[[#This Row],[Index]]&gt;$A$2,"",INDEX(Corp_value!$A$1:$EC$2998,MATCH(tbl_dmi_isin[[#This Row],[ISIN]],Corp_value!$B:$B,0),MATCH(Y$2,Corp_value!$1:$1,0)))</f>
        <v/>
      </c>
      <c r="Z244" s="142" t="str">
        <f>IF(tbl_dmi_isin[[#This Row],[Index]]&gt;$A$2,"",INDEX(Corp_value!$A$1:$EC$2998,MATCH(tbl_dmi_isin[[#This Row],[ISIN]],Corp_value!$B:$B,0),MATCH(Z$2,Corp_value!$1:$1,0)))</f>
        <v/>
      </c>
    </row>
    <row r="245" spans="1:26">
      <c r="A245" s="10">
        <v>242</v>
      </c>
      <c r="B245" s="78" t="str">
        <f>IF(tbl_dmi_isin[[#This Row],[Index]]&gt;$A$2,"",TEXT(INDEX(美元债一级!$A$2:$BO$32,tbl_dmi_isin[[#This Row],[Index]]+1,MATCH(B$2,美元债一级!$2:$2,0)),"yyyy/mm/dd"))</f>
        <v/>
      </c>
      <c r="C245" s="10" t="str">
        <f>IF(tbl_dmi_isin[[#This Row],[Index]]&gt;$A$2,"",INDEX(美元债一级!$A$2:$BO$32,tbl_dmi_isin[[#This Row],[Index]]+1,MATCH(C$2,美元债一级!$2:$2,0)))</f>
        <v/>
      </c>
      <c r="D245" s="10" t="str">
        <f>IF(tbl_dmi_isin[[#This Row],[Index]]&gt;$A$2,"",INDEX(美元债一级!$A$2:$BO$32,tbl_dmi_isin[[#This Row],[Index]]+1,MATCH(D$2,美元债一级!$2:$2,0)))</f>
        <v/>
      </c>
      <c r="E245" s="10" t="str">
        <f>TEXT(tbl_dmi_isin[[#This Row],[定价日]],"YYMMDD")&amp;tbl_dmi_isin[[#This Row],[ISIN]]</f>
        <v/>
      </c>
      <c r="F245" s="106"/>
      <c r="G245" s="19" t="str">
        <f>IF(tbl_dmi_isin[[#This Row],[Index]]&gt;$A$2,"",INDEX(Corp_value!$A$1:$EC$2998,MATCH(tbl_dmi_isin[[#This Row],[ISIN]],Corp_value!$B:$B,0),MATCH(G$2,Corp_value!$1:$1,0)))</f>
        <v/>
      </c>
      <c r="H245" s="20" t="str">
        <f>IF(tbl_dmi_isin[[#This Row],[Index]]&gt;$A$2,"",INDEX(Corp_value!$A$1:$EC$2998,MATCH(tbl_dmi_isin[[#This Row],[ISIN]],Corp_value!$B:$B,0),MATCH(H$2,Corp_value!$1:$1,0)))</f>
        <v/>
      </c>
      <c r="I245" s="20" t="str">
        <f>IF(tbl_dmi_isin[[#This Row],[Index]]&gt;$A$2,"",IF(INDEX(Corp_value!$A$1:$EC$2998,MATCH(tbl_dmi_isin[[#This Row],[ISIN]],Corp_value!$B:$B,0),MATCH(I$2,Corp_value!$1:$1,0))="--","",INDEX(Corp_value!$A$1:$EC$2998,MATCH(tbl_dmi_isin[[#This Row],[ISIN]],Corp_value!$B:$B,0),MATCH(I$2,Corp_value!$1:$1,0))))</f>
        <v/>
      </c>
      <c r="J245" s="19" t="str">
        <f>IF(tbl_dmi_isin[[#This Row],[Index]]&gt;$A$2,"",INDEX(Corp_value!$A$1:$EC$2998,MATCH(tbl_dmi_isin[[#This Row],[ISIN]],Corp_value!$B:$B,0),MATCH(J$2,Corp_value!$1:$1,0)))</f>
        <v/>
      </c>
      <c r="K245" s="19" t="str">
        <f>IF(tbl_dmi_isin[[#This Row],[Index]]&gt;$A$2,"",INDEX(Corp_value!$A$1:$EC$2998,MATCH(tbl_dmi_isin[[#This Row],[ISIN]],Corp_value!$B:$B,0),MATCH(K$2,Corp_value!$1:$1,0)))</f>
        <v/>
      </c>
      <c r="L245" s="19" t="str">
        <f>IF(tbl_dmi_isin[[#This Row],[Index]]&gt;$A$2,"",IF(INDEX(Corp_value!$A$1:$EC$2998,MATCH(tbl_dmi_isin[[#This Row],[ISIN]],Corp_value!$B:$B,0),MATCH(L$2,Corp_value!$1:$1,0))="--","",INDEX(Corp_value!$A$1:$EC$2998,MATCH(tbl_dmi_isin[[#This Row],[ISIN]],Corp_value!$B:$B,0),MATCH(L$2,Corp_value!$1:$1,0))))</f>
        <v/>
      </c>
      <c r="M245" s="122" t="str">
        <f>IF(tbl_dmi_isin[[#This Row],[Index]]&gt;$A$2,"",INDEX(Corp_value!$A$1:$EC$2998,MATCH(tbl_dmi_isin[[#This Row],[ISIN]],Corp_value!$B:$B,0),MATCH(M$2,Corp_value!$1:$1,0)))</f>
        <v/>
      </c>
      <c r="N245" s="122" t="str">
        <f>IF(tbl_dmi_isin[[#This Row],[Index]]&gt;$A$2,"",IF(INDEX(Corp_value!$A$1:$EC$2998,MATCH(tbl_dmi_isin[[#This Row],[ISIN]],Corp_value!$B:$B,0),MATCH(N$2,Corp_value!$1:$1,0))="--","",INDEX(Corp_value!$A$1:$EC$2998,MATCH(tbl_dmi_isin[[#This Row],[ISIN]],Corp_value!$B:$B,0),MATCH(N$2,Corp_value!$1:$1,0))))</f>
        <v/>
      </c>
      <c r="O245" s="122" t="str">
        <f>IF(tbl_dmi_isin[[#This Row],[Index]]&gt;$A$2,"",INDEX(Corp_value!$A$1:$EC$2998,MATCH(tbl_dmi_isin[[#This Row],[ISIN]],Corp_value!$B:$B,0),MATCH(O$2,Corp_value!$1:$1,0)))</f>
        <v/>
      </c>
      <c r="P245" s="136" t="str">
        <f>IF(tbl_dmi_isin[[#This Row],[Index]]&gt;$A$2,"",TEXT(INDEX(Corp_value!$A$1:$EC$2998,MATCH(tbl_dmi_isin[[#This Row],[ISIN]],Corp_value!$B:$B,0),MATCH(P$2,Corp_value!$1:$1,0)),"yyyy/mm/dd"))</f>
        <v/>
      </c>
      <c r="Q245" s="136" t="str">
        <f>IF(tbl_dmi_isin[[#This Row],[Index]]&gt;$A$2,"",INDEX(美元债一级!$A$2:$BO$32,tbl_dmi_isin[[#This Row],[Index]]+1,MATCH(Q$2,美元债一级!$2:$2,0)))</f>
        <v/>
      </c>
      <c r="R245" s="136" t="str">
        <f>IF(tbl_dmi_isin[[#This Row],[Index]]&gt;$A$2,"",IF(TEXT(INDEX(Corp_value!$A$1:$EC$2998,MATCH(tbl_dmi_isin[[#This Row],[ISIN]],Corp_value!$B:$B,0),MATCH(R$2,Corp_value!$1:$1,0)),"yyyy/mm/dd")="--","",TEXT(INDEX(Corp_value!$A$1:$EC$2998,MATCH(tbl_dmi_isin[[#This Row],[ISIN]],Corp_value!$B:$B,0),MATCH(R$2,Corp_value!$1:$1,0)),"yyyy/mm/dd")))</f>
        <v/>
      </c>
      <c r="S245" s="122" t="str">
        <f>IF(tbl_dmi_isin[[#This Row],[Index]]&gt;$A$2,"",INDEX(Corp_value!$A$1:$EC$2998,MATCH(tbl_dmi_isin[[#This Row],[ISIN]],Corp_value!$B:$B,0),MATCH(S$2,Corp_value!$1:$1,0)))</f>
        <v/>
      </c>
      <c r="T245" s="122" t="str">
        <f>IF(tbl_dmi_isin[[#This Row],[Index]]&gt;$A$2,"",INDEX(美元债一级!$A$2:$BO$32,tbl_dmi_isin[[#This Row],[Index]]+1,MATCH(T$2,美元债一级!$2:$2,0)))</f>
        <v/>
      </c>
      <c r="U245" s="122" t="str">
        <f>IF(tbl_dmi_isin[[#This Row],[Index]]&gt;$A$2,"",IF(INDEX(Corp_value!$A$1:$EC$2998,MATCH(tbl_dmi_isin[[#This Row],[ISIN]],Corp_value!$B:$B,0),MATCH(U$2,Corp_value!$1:$1,0))="--","",INDEX(Corp_value!$A$1:$EC$2998,MATCH(tbl_dmi_isin[[#This Row],[ISIN]],Corp_value!$B:$B,0),MATCH(U$2,Corp_value!$1:$1,0))))</f>
        <v/>
      </c>
      <c r="V245" s="134" t="str">
        <f>IF(tbl_dmi_isin[[#This Row],[Index]]&gt;$A$2,"",INDEX(美元债一级!$A$2:$BO$32,tbl_dmi_isin[[#This Row],[Index]]+1,MATCH(V$2,美元债一级!$2:$2,0)))</f>
        <v/>
      </c>
      <c r="W245" s="139" t="str">
        <f>IF(tbl_dmi_isin[[#This Row],[Index]]&gt;$A$2,"",INDEX(Corp_value!$A$1:$EC$2998,MATCH(tbl_dmi_isin[[#This Row],[ISIN]],Corp_value!$B:$B,0),MATCH(W$2,Corp_value!$1:$1,0)))</f>
        <v/>
      </c>
      <c r="X245" s="139" t="str">
        <f>IF(tbl_dmi_isin[[#This Row],[Index]]&gt;$A$2,"",INDEX(Corp_value!$A$1:$EC$2998,MATCH(tbl_dmi_isin[[#This Row],[ISIN]],Corp_value!$B:$B,0),MATCH(X$2,Corp_value!$1:$1,0)))</f>
        <v/>
      </c>
      <c r="Y245" s="142" t="str">
        <f>IF(tbl_dmi_isin[[#This Row],[Index]]&gt;$A$2,"",INDEX(Corp_value!$A$1:$EC$2998,MATCH(tbl_dmi_isin[[#This Row],[ISIN]],Corp_value!$B:$B,0),MATCH(Y$2,Corp_value!$1:$1,0)))</f>
        <v/>
      </c>
      <c r="Z245" s="142" t="str">
        <f>IF(tbl_dmi_isin[[#This Row],[Index]]&gt;$A$2,"",INDEX(Corp_value!$A$1:$EC$2998,MATCH(tbl_dmi_isin[[#This Row],[ISIN]],Corp_value!$B:$B,0),MATCH(Z$2,Corp_value!$1:$1,0)))</f>
        <v/>
      </c>
    </row>
    <row r="246" spans="1:26">
      <c r="A246" s="10">
        <v>243</v>
      </c>
      <c r="B246" s="78" t="str">
        <f>IF(tbl_dmi_isin[[#This Row],[Index]]&gt;$A$2,"",TEXT(INDEX(美元债一级!$A$2:$BO$32,tbl_dmi_isin[[#This Row],[Index]]+1,MATCH(B$2,美元债一级!$2:$2,0)),"yyyy/mm/dd"))</f>
        <v/>
      </c>
      <c r="C246" s="10" t="str">
        <f>IF(tbl_dmi_isin[[#This Row],[Index]]&gt;$A$2,"",INDEX(美元债一级!$A$2:$BO$32,tbl_dmi_isin[[#This Row],[Index]]+1,MATCH(C$2,美元债一级!$2:$2,0)))</f>
        <v/>
      </c>
      <c r="D246" s="10" t="str">
        <f>IF(tbl_dmi_isin[[#This Row],[Index]]&gt;$A$2,"",INDEX(美元债一级!$A$2:$BO$32,tbl_dmi_isin[[#This Row],[Index]]+1,MATCH(D$2,美元债一级!$2:$2,0)))</f>
        <v/>
      </c>
      <c r="E246" s="10" t="str">
        <f>TEXT(tbl_dmi_isin[[#This Row],[定价日]],"YYMMDD")&amp;tbl_dmi_isin[[#This Row],[ISIN]]</f>
        <v/>
      </c>
      <c r="F246" s="106"/>
      <c r="G246" s="19" t="str">
        <f>IF(tbl_dmi_isin[[#This Row],[Index]]&gt;$A$2,"",INDEX(Corp_value!$A$1:$EC$2998,MATCH(tbl_dmi_isin[[#This Row],[ISIN]],Corp_value!$B:$B,0),MATCH(G$2,Corp_value!$1:$1,0)))</f>
        <v/>
      </c>
      <c r="H246" s="20" t="str">
        <f>IF(tbl_dmi_isin[[#This Row],[Index]]&gt;$A$2,"",INDEX(Corp_value!$A$1:$EC$2998,MATCH(tbl_dmi_isin[[#This Row],[ISIN]],Corp_value!$B:$B,0),MATCH(H$2,Corp_value!$1:$1,0)))</f>
        <v/>
      </c>
      <c r="I246" s="20" t="str">
        <f>IF(tbl_dmi_isin[[#This Row],[Index]]&gt;$A$2,"",IF(INDEX(Corp_value!$A$1:$EC$2998,MATCH(tbl_dmi_isin[[#This Row],[ISIN]],Corp_value!$B:$B,0),MATCH(I$2,Corp_value!$1:$1,0))="--","",INDEX(Corp_value!$A$1:$EC$2998,MATCH(tbl_dmi_isin[[#This Row],[ISIN]],Corp_value!$B:$B,0),MATCH(I$2,Corp_value!$1:$1,0))))</f>
        <v/>
      </c>
      <c r="J246" s="19" t="str">
        <f>IF(tbl_dmi_isin[[#This Row],[Index]]&gt;$A$2,"",INDEX(Corp_value!$A$1:$EC$2998,MATCH(tbl_dmi_isin[[#This Row],[ISIN]],Corp_value!$B:$B,0),MATCH(J$2,Corp_value!$1:$1,0)))</f>
        <v/>
      </c>
      <c r="K246" s="19" t="str">
        <f>IF(tbl_dmi_isin[[#This Row],[Index]]&gt;$A$2,"",INDEX(Corp_value!$A$1:$EC$2998,MATCH(tbl_dmi_isin[[#This Row],[ISIN]],Corp_value!$B:$B,0),MATCH(K$2,Corp_value!$1:$1,0)))</f>
        <v/>
      </c>
      <c r="L246" s="19" t="str">
        <f>IF(tbl_dmi_isin[[#This Row],[Index]]&gt;$A$2,"",IF(INDEX(Corp_value!$A$1:$EC$2998,MATCH(tbl_dmi_isin[[#This Row],[ISIN]],Corp_value!$B:$B,0),MATCH(L$2,Corp_value!$1:$1,0))="--","",INDEX(Corp_value!$A$1:$EC$2998,MATCH(tbl_dmi_isin[[#This Row],[ISIN]],Corp_value!$B:$B,0),MATCH(L$2,Corp_value!$1:$1,0))))</f>
        <v/>
      </c>
      <c r="M246" s="122" t="str">
        <f>IF(tbl_dmi_isin[[#This Row],[Index]]&gt;$A$2,"",INDEX(Corp_value!$A$1:$EC$2998,MATCH(tbl_dmi_isin[[#This Row],[ISIN]],Corp_value!$B:$B,0),MATCH(M$2,Corp_value!$1:$1,0)))</f>
        <v/>
      </c>
      <c r="N246" s="122" t="str">
        <f>IF(tbl_dmi_isin[[#This Row],[Index]]&gt;$A$2,"",IF(INDEX(Corp_value!$A$1:$EC$2998,MATCH(tbl_dmi_isin[[#This Row],[ISIN]],Corp_value!$B:$B,0),MATCH(N$2,Corp_value!$1:$1,0))="--","",INDEX(Corp_value!$A$1:$EC$2998,MATCH(tbl_dmi_isin[[#This Row],[ISIN]],Corp_value!$B:$B,0),MATCH(N$2,Corp_value!$1:$1,0))))</f>
        <v/>
      </c>
      <c r="O246" s="122" t="str">
        <f>IF(tbl_dmi_isin[[#This Row],[Index]]&gt;$A$2,"",INDEX(Corp_value!$A$1:$EC$2998,MATCH(tbl_dmi_isin[[#This Row],[ISIN]],Corp_value!$B:$B,0),MATCH(O$2,Corp_value!$1:$1,0)))</f>
        <v/>
      </c>
      <c r="P246" s="136" t="str">
        <f>IF(tbl_dmi_isin[[#This Row],[Index]]&gt;$A$2,"",TEXT(INDEX(Corp_value!$A$1:$EC$2998,MATCH(tbl_dmi_isin[[#This Row],[ISIN]],Corp_value!$B:$B,0),MATCH(P$2,Corp_value!$1:$1,0)),"yyyy/mm/dd"))</f>
        <v/>
      </c>
      <c r="Q246" s="136" t="str">
        <f>IF(tbl_dmi_isin[[#This Row],[Index]]&gt;$A$2,"",INDEX(美元债一级!$A$2:$BO$32,tbl_dmi_isin[[#This Row],[Index]]+1,MATCH(Q$2,美元债一级!$2:$2,0)))</f>
        <v/>
      </c>
      <c r="R246" s="136" t="str">
        <f>IF(tbl_dmi_isin[[#This Row],[Index]]&gt;$A$2,"",IF(TEXT(INDEX(Corp_value!$A$1:$EC$2998,MATCH(tbl_dmi_isin[[#This Row],[ISIN]],Corp_value!$B:$B,0),MATCH(R$2,Corp_value!$1:$1,0)),"yyyy/mm/dd")="--","",TEXT(INDEX(Corp_value!$A$1:$EC$2998,MATCH(tbl_dmi_isin[[#This Row],[ISIN]],Corp_value!$B:$B,0),MATCH(R$2,Corp_value!$1:$1,0)),"yyyy/mm/dd")))</f>
        <v/>
      </c>
      <c r="S246" s="122" t="str">
        <f>IF(tbl_dmi_isin[[#This Row],[Index]]&gt;$A$2,"",INDEX(Corp_value!$A$1:$EC$2998,MATCH(tbl_dmi_isin[[#This Row],[ISIN]],Corp_value!$B:$B,0),MATCH(S$2,Corp_value!$1:$1,0)))</f>
        <v/>
      </c>
      <c r="T246" s="122" t="str">
        <f>IF(tbl_dmi_isin[[#This Row],[Index]]&gt;$A$2,"",INDEX(美元债一级!$A$2:$BO$32,tbl_dmi_isin[[#This Row],[Index]]+1,MATCH(T$2,美元债一级!$2:$2,0)))</f>
        <v/>
      </c>
      <c r="U246" s="122" t="str">
        <f>IF(tbl_dmi_isin[[#This Row],[Index]]&gt;$A$2,"",IF(INDEX(Corp_value!$A$1:$EC$2998,MATCH(tbl_dmi_isin[[#This Row],[ISIN]],Corp_value!$B:$B,0),MATCH(U$2,Corp_value!$1:$1,0))="--","",INDEX(Corp_value!$A$1:$EC$2998,MATCH(tbl_dmi_isin[[#This Row],[ISIN]],Corp_value!$B:$B,0),MATCH(U$2,Corp_value!$1:$1,0))))</f>
        <v/>
      </c>
      <c r="V246" s="134" t="str">
        <f>IF(tbl_dmi_isin[[#This Row],[Index]]&gt;$A$2,"",INDEX(美元债一级!$A$2:$BO$32,tbl_dmi_isin[[#This Row],[Index]]+1,MATCH(V$2,美元债一级!$2:$2,0)))</f>
        <v/>
      </c>
      <c r="W246" s="139" t="str">
        <f>IF(tbl_dmi_isin[[#This Row],[Index]]&gt;$A$2,"",INDEX(Corp_value!$A$1:$EC$2998,MATCH(tbl_dmi_isin[[#This Row],[ISIN]],Corp_value!$B:$B,0),MATCH(W$2,Corp_value!$1:$1,0)))</f>
        <v/>
      </c>
      <c r="X246" s="139" t="str">
        <f>IF(tbl_dmi_isin[[#This Row],[Index]]&gt;$A$2,"",INDEX(Corp_value!$A$1:$EC$2998,MATCH(tbl_dmi_isin[[#This Row],[ISIN]],Corp_value!$B:$B,0),MATCH(X$2,Corp_value!$1:$1,0)))</f>
        <v/>
      </c>
      <c r="Y246" s="142" t="str">
        <f>IF(tbl_dmi_isin[[#This Row],[Index]]&gt;$A$2,"",INDEX(Corp_value!$A$1:$EC$2998,MATCH(tbl_dmi_isin[[#This Row],[ISIN]],Corp_value!$B:$B,0),MATCH(Y$2,Corp_value!$1:$1,0)))</f>
        <v/>
      </c>
      <c r="Z246" s="142" t="str">
        <f>IF(tbl_dmi_isin[[#This Row],[Index]]&gt;$A$2,"",INDEX(Corp_value!$A$1:$EC$2998,MATCH(tbl_dmi_isin[[#This Row],[ISIN]],Corp_value!$B:$B,0),MATCH(Z$2,Corp_value!$1:$1,0)))</f>
        <v/>
      </c>
    </row>
    <row r="247" spans="1:26">
      <c r="A247" s="10">
        <v>244</v>
      </c>
      <c r="B247" s="78" t="str">
        <f>IF(tbl_dmi_isin[[#This Row],[Index]]&gt;$A$2,"",TEXT(INDEX(美元债一级!$A$2:$BO$32,tbl_dmi_isin[[#This Row],[Index]]+1,MATCH(B$2,美元债一级!$2:$2,0)),"yyyy/mm/dd"))</f>
        <v/>
      </c>
      <c r="C247" s="10" t="str">
        <f>IF(tbl_dmi_isin[[#This Row],[Index]]&gt;$A$2,"",INDEX(美元债一级!$A$2:$BO$32,tbl_dmi_isin[[#This Row],[Index]]+1,MATCH(C$2,美元债一级!$2:$2,0)))</f>
        <v/>
      </c>
      <c r="D247" s="10" t="str">
        <f>IF(tbl_dmi_isin[[#This Row],[Index]]&gt;$A$2,"",INDEX(美元债一级!$A$2:$BO$32,tbl_dmi_isin[[#This Row],[Index]]+1,MATCH(D$2,美元债一级!$2:$2,0)))</f>
        <v/>
      </c>
      <c r="E247" s="10" t="str">
        <f>TEXT(tbl_dmi_isin[[#This Row],[定价日]],"YYMMDD")&amp;tbl_dmi_isin[[#This Row],[ISIN]]</f>
        <v/>
      </c>
      <c r="F247" s="106"/>
      <c r="G247" s="19" t="str">
        <f>IF(tbl_dmi_isin[[#This Row],[Index]]&gt;$A$2,"",INDEX(Corp_value!$A$1:$EC$2998,MATCH(tbl_dmi_isin[[#This Row],[ISIN]],Corp_value!$B:$B,0),MATCH(G$2,Corp_value!$1:$1,0)))</f>
        <v/>
      </c>
      <c r="H247" s="20" t="str">
        <f>IF(tbl_dmi_isin[[#This Row],[Index]]&gt;$A$2,"",INDEX(Corp_value!$A$1:$EC$2998,MATCH(tbl_dmi_isin[[#This Row],[ISIN]],Corp_value!$B:$B,0),MATCH(H$2,Corp_value!$1:$1,0)))</f>
        <v/>
      </c>
      <c r="I247" s="20" t="str">
        <f>IF(tbl_dmi_isin[[#This Row],[Index]]&gt;$A$2,"",IF(INDEX(Corp_value!$A$1:$EC$2998,MATCH(tbl_dmi_isin[[#This Row],[ISIN]],Corp_value!$B:$B,0),MATCH(I$2,Corp_value!$1:$1,0))="--","",INDEX(Corp_value!$A$1:$EC$2998,MATCH(tbl_dmi_isin[[#This Row],[ISIN]],Corp_value!$B:$B,0),MATCH(I$2,Corp_value!$1:$1,0))))</f>
        <v/>
      </c>
      <c r="J247" s="19" t="str">
        <f>IF(tbl_dmi_isin[[#This Row],[Index]]&gt;$A$2,"",INDEX(Corp_value!$A$1:$EC$2998,MATCH(tbl_dmi_isin[[#This Row],[ISIN]],Corp_value!$B:$B,0),MATCH(J$2,Corp_value!$1:$1,0)))</f>
        <v/>
      </c>
      <c r="K247" s="19" t="str">
        <f>IF(tbl_dmi_isin[[#This Row],[Index]]&gt;$A$2,"",INDEX(Corp_value!$A$1:$EC$2998,MATCH(tbl_dmi_isin[[#This Row],[ISIN]],Corp_value!$B:$B,0),MATCH(K$2,Corp_value!$1:$1,0)))</f>
        <v/>
      </c>
      <c r="L247" s="19" t="str">
        <f>IF(tbl_dmi_isin[[#This Row],[Index]]&gt;$A$2,"",IF(INDEX(Corp_value!$A$1:$EC$2998,MATCH(tbl_dmi_isin[[#This Row],[ISIN]],Corp_value!$B:$B,0),MATCH(L$2,Corp_value!$1:$1,0))="--","",INDEX(Corp_value!$A$1:$EC$2998,MATCH(tbl_dmi_isin[[#This Row],[ISIN]],Corp_value!$B:$B,0),MATCH(L$2,Corp_value!$1:$1,0))))</f>
        <v/>
      </c>
      <c r="M247" s="122" t="str">
        <f>IF(tbl_dmi_isin[[#This Row],[Index]]&gt;$A$2,"",INDEX(Corp_value!$A$1:$EC$2998,MATCH(tbl_dmi_isin[[#This Row],[ISIN]],Corp_value!$B:$B,0),MATCH(M$2,Corp_value!$1:$1,0)))</f>
        <v/>
      </c>
      <c r="N247" s="122" t="str">
        <f>IF(tbl_dmi_isin[[#This Row],[Index]]&gt;$A$2,"",IF(INDEX(Corp_value!$A$1:$EC$2998,MATCH(tbl_dmi_isin[[#This Row],[ISIN]],Corp_value!$B:$B,0),MATCH(N$2,Corp_value!$1:$1,0))="--","",INDEX(Corp_value!$A$1:$EC$2998,MATCH(tbl_dmi_isin[[#This Row],[ISIN]],Corp_value!$B:$B,0),MATCH(N$2,Corp_value!$1:$1,0))))</f>
        <v/>
      </c>
      <c r="O247" s="122" t="str">
        <f>IF(tbl_dmi_isin[[#This Row],[Index]]&gt;$A$2,"",INDEX(Corp_value!$A$1:$EC$2998,MATCH(tbl_dmi_isin[[#This Row],[ISIN]],Corp_value!$B:$B,0),MATCH(O$2,Corp_value!$1:$1,0)))</f>
        <v/>
      </c>
      <c r="P247" s="136" t="str">
        <f>IF(tbl_dmi_isin[[#This Row],[Index]]&gt;$A$2,"",TEXT(INDEX(Corp_value!$A$1:$EC$2998,MATCH(tbl_dmi_isin[[#This Row],[ISIN]],Corp_value!$B:$B,0),MATCH(P$2,Corp_value!$1:$1,0)),"yyyy/mm/dd"))</f>
        <v/>
      </c>
      <c r="Q247" s="136" t="str">
        <f>IF(tbl_dmi_isin[[#This Row],[Index]]&gt;$A$2,"",INDEX(美元债一级!$A$2:$BO$32,tbl_dmi_isin[[#This Row],[Index]]+1,MATCH(Q$2,美元债一级!$2:$2,0)))</f>
        <v/>
      </c>
      <c r="R247" s="136" t="str">
        <f>IF(tbl_dmi_isin[[#This Row],[Index]]&gt;$A$2,"",IF(TEXT(INDEX(Corp_value!$A$1:$EC$2998,MATCH(tbl_dmi_isin[[#This Row],[ISIN]],Corp_value!$B:$B,0),MATCH(R$2,Corp_value!$1:$1,0)),"yyyy/mm/dd")="--","",TEXT(INDEX(Corp_value!$A$1:$EC$2998,MATCH(tbl_dmi_isin[[#This Row],[ISIN]],Corp_value!$B:$B,0),MATCH(R$2,Corp_value!$1:$1,0)),"yyyy/mm/dd")))</f>
        <v/>
      </c>
      <c r="S247" s="122" t="str">
        <f>IF(tbl_dmi_isin[[#This Row],[Index]]&gt;$A$2,"",INDEX(Corp_value!$A$1:$EC$2998,MATCH(tbl_dmi_isin[[#This Row],[ISIN]],Corp_value!$B:$B,0),MATCH(S$2,Corp_value!$1:$1,0)))</f>
        <v/>
      </c>
      <c r="T247" s="122" t="str">
        <f>IF(tbl_dmi_isin[[#This Row],[Index]]&gt;$A$2,"",INDEX(美元债一级!$A$2:$BO$32,tbl_dmi_isin[[#This Row],[Index]]+1,MATCH(T$2,美元债一级!$2:$2,0)))</f>
        <v/>
      </c>
      <c r="U247" s="122" t="str">
        <f>IF(tbl_dmi_isin[[#This Row],[Index]]&gt;$A$2,"",IF(INDEX(Corp_value!$A$1:$EC$2998,MATCH(tbl_dmi_isin[[#This Row],[ISIN]],Corp_value!$B:$B,0),MATCH(U$2,Corp_value!$1:$1,0))="--","",INDEX(Corp_value!$A$1:$EC$2998,MATCH(tbl_dmi_isin[[#This Row],[ISIN]],Corp_value!$B:$B,0),MATCH(U$2,Corp_value!$1:$1,0))))</f>
        <v/>
      </c>
      <c r="V247" s="134" t="str">
        <f>IF(tbl_dmi_isin[[#This Row],[Index]]&gt;$A$2,"",INDEX(美元债一级!$A$2:$BO$32,tbl_dmi_isin[[#This Row],[Index]]+1,MATCH(V$2,美元债一级!$2:$2,0)))</f>
        <v/>
      </c>
      <c r="W247" s="139" t="str">
        <f>IF(tbl_dmi_isin[[#This Row],[Index]]&gt;$A$2,"",INDEX(Corp_value!$A$1:$EC$2998,MATCH(tbl_dmi_isin[[#This Row],[ISIN]],Corp_value!$B:$B,0),MATCH(W$2,Corp_value!$1:$1,0)))</f>
        <v/>
      </c>
      <c r="X247" s="139" t="str">
        <f>IF(tbl_dmi_isin[[#This Row],[Index]]&gt;$A$2,"",INDEX(Corp_value!$A$1:$EC$2998,MATCH(tbl_dmi_isin[[#This Row],[ISIN]],Corp_value!$B:$B,0),MATCH(X$2,Corp_value!$1:$1,0)))</f>
        <v/>
      </c>
      <c r="Y247" s="142" t="str">
        <f>IF(tbl_dmi_isin[[#This Row],[Index]]&gt;$A$2,"",INDEX(Corp_value!$A$1:$EC$2998,MATCH(tbl_dmi_isin[[#This Row],[ISIN]],Corp_value!$B:$B,0),MATCH(Y$2,Corp_value!$1:$1,0)))</f>
        <v/>
      </c>
      <c r="Z247" s="142" t="str">
        <f>IF(tbl_dmi_isin[[#This Row],[Index]]&gt;$A$2,"",INDEX(Corp_value!$A$1:$EC$2998,MATCH(tbl_dmi_isin[[#This Row],[ISIN]],Corp_value!$B:$B,0),MATCH(Z$2,Corp_value!$1:$1,0)))</f>
        <v/>
      </c>
    </row>
    <row r="248" spans="1:26">
      <c r="A248" s="10">
        <v>245</v>
      </c>
      <c r="B248" s="78" t="str">
        <f>IF(tbl_dmi_isin[[#This Row],[Index]]&gt;$A$2,"",TEXT(INDEX(美元债一级!$A$2:$BO$32,tbl_dmi_isin[[#This Row],[Index]]+1,MATCH(B$2,美元债一级!$2:$2,0)),"yyyy/mm/dd"))</f>
        <v/>
      </c>
      <c r="C248" s="10" t="str">
        <f>IF(tbl_dmi_isin[[#This Row],[Index]]&gt;$A$2,"",INDEX(美元债一级!$A$2:$BO$32,tbl_dmi_isin[[#This Row],[Index]]+1,MATCH(C$2,美元债一级!$2:$2,0)))</f>
        <v/>
      </c>
      <c r="D248" s="10" t="str">
        <f>IF(tbl_dmi_isin[[#This Row],[Index]]&gt;$A$2,"",INDEX(美元债一级!$A$2:$BO$32,tbl_dmi_isin[[#This Row],[Index]]+1,MATCH(D$2,美元债一级!$2:$2,0)))</f>
        <v/>
      </c>
      <c r="E248" s="10" t="str">
        <f>TEXT(tbl_dmi_isin[[#This Row],[定价日]],"YYMMDD")&amp;tbl_dmi_isin[[#This Row],[ISIN]]</f>
        <v/>
      </c>
      <c r="F248" s="106"/>
      <c r="G248" s="19" t="str">
        <f>IF(tbl_dmi_isin[[#This Row],[Index]]&gt;$A$2,"",INDEX(Corp_value!$A$1:$EC$2998,MATCH(tbl_dmi_isin[[#This Row],[ISIN]],Corp_value!$B:$B,0),MATCH(G$2,Corp_value!$1:$1,0)))</f>
        <v/>
      </c>
      <c r="H248" s="20" t="str">
        <f>IF(tbl_dmi_isin[[#This Row],[Index]]&gt;$A$2,"",INDEX(Corp_value!$A$1:$EC$2998,MATCH(tbl_dmi_isin[[#This Row],[ISIN]],Corp_value!$B:$B,0),MATCH(H$2,Corp_value!$1:$1,0)))</f>
        <v/>
      </c>
      <c r="I248" s="20" t="str">
        <f>IF(tbl_dmi_isin[[#This Row],[Index]]&gt;$A$2,"",IF(INDEX(Corp_value!$A$1:$EC$2998,MATCH(tbl_dmi_isin[[#This Row],[ISIN]],Corp_value!$B:$B,0),MATCH(I$2,Corp_value!$1:$1,0))="--","",INDEX(Corp_value!$A$1:$EC$2998,MATCH(tbl_dmi_isin[[#This Row],[ISIN]],Corp_value!$B:$B,0),MATCH(I$2,Corp_value!$1:$1,0))))</f>
        <v/>
      </c>
      <c r="J248" s="19" t="str">
        <f>IF(tbl_dmi_isin[[#This Row],[Index]]&gt;$A$2,"",INDEX(Corp_value!$A$1:$EC$2998,MATCH(tbl_dmi_isin[[#This Row],[ISIN]],Corp_value!$B:$B,0),MATCH(J$2,Corp_value!$1:$1,0)))</f>
        <v/>
      </c>
      <c r="K248" s="19" t="str">
        <f>IF(tbl_dmi_isin[[#This Row],[Index]]&gt;$A$2,"",INDEX(Corp_value!$A$1:$EC$2998,MATCH(tbl_dmi_isin[[#This Row],[ISIN]],Corp_value!$B:$B,0),MATCH(K$2,Corp_value!$1:$1,0)))</f>
        <v/>
      </c>
      <c r="L248" s="19" t="str">
        <f>IF(tbl_dmi_isin[[#This Row],[Index]]&gt;$A$2,"",IF(INDEX(Corp_value!$A$1:$EC$2998,MATCH(tbl_dmi_isin[[#This Row],[ISIN]],Corp_value!$B:$B,0),MATCH(L$2,Corp_value!$1:$1,0))="--","",INDEX(Corp_value!$A$1:$EC$2998,MATCH(tbl_dmi_isin[[#This Row],[ISIN]],Corp_value!$B:$B,0),MATCH(L$2,Corp_value!$1:$1,0))))</f>
        <v/>
      </c>
      <c r="M248" s="122" t="str">
        <f>IF(tbl_dmi_isin[[#This Row],[Index]]&gt;$A$2,"",INDEX(Corp_value!$A$1:$EC$2998,MATCH(tbl_dmi_isin[[#This Row],[ISIN]],Corp_value!$B:$B,0),MATCH(M$2,Corp_value!$1:$1,0)))</f>
        <v/>
      </c>
      <c r="N248" s="122" t="str">
        <f>IF(tbl_dmi_isin[[#This Row],[Index]]&gt;$A$2,"",IF(INDEX(Corp_value!$A$1:$EC$2998,MATCH(tbl_dmi_isin[[#This Row],[ISIN]],Corp_value!$B:$B,0),MATCH(N$2,Corp_value!$1:$1,0))="--","",INDEX(Corp_value!$A$1:$EC$2998,MATCH(tbl_dmi_isin[[#This Row],[ISIN]],Corp_value!$B:$B,0),MATCH(N$2,Corp_value!$1:$1,0))))</f>
        <v/>
      </c>
      <c r="O248" s="122" t="str">
        <f>IF(tbl_dmi_isin[[#This Row],[Index]]&gt;$A$2,"",INDEX(Corp_value!$A$1:$EC$2998,MATCH(tbl_dmi_isin[[#This Row],[ISIN]],Corp_value!$B:$B,0),MATCH(O$2,Corp_value!$1:$1,0)))</f>
        <v/>
      </c>
      <c r="P248" s="136" t="str">
        <f>IF(tbl_dmi_isin[[#This Row],[Index]]&gt;$A$2,"",TEXT(INDEX(Corp_value!$A$1:$EC$2998,MATCH(tbl_dmi_isin[[#This Row],[ISIN]],Corp_value!$B:$B,0),MATCH(P$2,Corp_value!$1:$1,0)),"yyyy/mm/dd"))</f>
        <v/>
      </c>
      <c r="Q248" s="136" t="str">
        <f>IF(tbl_dmi_isin[[#This Row],[Index]]&gt;$A$2,"",INDEX(美元债一级!$A$2:$BO$32,tbl_dmi_isin[[#This Row],[Index]]+1,MATCH(Q$2,美元债一级!$2:$2,0)))</f>
        <v/>
      </c>
      <c r="R248" s="136" t="str">
        <f>IF(tbl_dmi_isin[[#This Row],[Index]]&gt;$A$2,"",IF(TEXT(INDEX(Corp_value!$A$1:$EC$2998,MATCH(tbl_dmi_isin[[#This Row],[ISIN]],Corp_value!$B:$B,0),MATCH(R$2,Corp_value!$1:$1,0)),"yyyy/mm/dd")="--","",TEXT(INDEX(Corp_value!$A$1:$EC$2998,MATCH(tbl_dmi_isin[[#This Row],[ISIN]],Corp_value!$B:$B,0),MATCH(R$2,Corp_value!$1:$1,0)),"yyyy/mm/dd")))</f>
        <v/>
      </c>
      <c r="S248" s="122" t="str">
        <f>IF(tbl_dmi_isin[[#This Row],[Index]]&gt;$A$2,"",INDEX(Corp_value!$A$1:$EC$2998,MATCH(tbl_dmi_isin[[#This Row],[ISIN]],Corp_value!$B:$B,0),MATCH(S$2,Corp_value!$1:$1,0)))</f>
        <v/>
      </c>
      <c r="T248" s="122" t="str">
        <f>IF(tbl_dmi_isin[[#This Row],[Index]]&gt;$A$2,"",INDEX(美元债一级!$A$2:$BO$32,tbl_dmi_isin[[#This Row],[Index]]+1,MATCH(T$2,美元债一级!$2:$2,0)))</f>
        <v/>
      </c>
      <c r="U248" s="122" t="str">
        <f>IF(tbl_dmi_isin[[#This Row],[Index]]&gt;$A$2,"",IF(INDEX(Corp_value!$A$1:$EC$2998,MATCH(tbl_dmi_isin[[#This Row],[ISIN]],Corp_value!$B:$B,0),MATCH(U$2,Corp_value!$1:$1,0))="--","",INDEX(Corp_value!$A$1:$EC$2998,MATCH(tbl_dmi_isin[[#This Row],[ISIN]],Corp_value!$B:$B,0),MATCH(U$2,Corp_value!$1:$1,0))))</f>
        <v/>
      </c>
      <c r="V248" s="134" t="str">
        <f>IF(tbl_dmi_isin[[#This Row],[Index]]&gt;$A$2,"",INDEX(美元债一级!$A$2:$BO$32,tbl_dmi_isin[[#This Row],[Index]]+1,MATCH(V$2,美元债一级!$2:$2,0)))</f>
        <v/>
      </c>
      <c r="W248" s="139" t="str">
        <f>IF(tbl_dmi_isin[[#This Row],[Index]]&gt;$A$2,"",INDEX(Corp_value!$A$1:$EC$2998,MATCH(tbl_dmi_isin[[#This Row],[ISIN]],Corp_value!$B:$B,0),MATCH(W$2,Corp_value!$1:$1,0)))</f>
        <v/>
      </c>
      <c r="X248" s="139" t="str">
        <f>IF(tbl_dmi_isin[[#This Row],[Index]]&gt;$A$2,"",INDEX(Corp_value!$A$1:$EC$2998,MATCH(tbl_dmi_isin[[#This Row],[ISIN]],Corp_value!$B:$B,0),MATCH(X$2,Corp_value!$1:$1,0)))</f>
        <v/>
      </c>
      <c r="Y248" s="142" t="str">
        <f>IF(tbl_dmi_isin[[#This Row],[Index]]&gt;$A$2,"",INDEX(Corp_value!$A$1:$EC$2998,MATCH(tbl_dmi_isin[[#This Row],[ISIN]],Corp_value!$B:$B,0),MATCH(Y$2,Corp_value!$1:$1,0)))</f>
        <v/>
      </c>
      <c r="Z248" s="142" t="str">
        <f>IF(tbl_dmi_isin[[#This Row],[Index]]&gt;$A$2,"",INDEX(Corp_value!$A$1:$EC$2998,MATCH(tbl_dmi_isin[[#This Row],[ISIN]],Corp_value!$B:$B,0),MATCH(Z$2,Corp_value!$1:$1,0)))</f>
        <v/>
      </c>
    </row>
    <row r="249" spans="1:26">
      <c r="A249" s="10">
        <v>246</v>
      </c>
      <c r="B249" s="78" t="str">
        <f>IF(tbl_dmi_isin[[#This Row],[Index]]&gt;$A$2,"",TEXT(INDEX(美元债一级!$A$2:$BO$32,tbl_dmi_isin[[#This Row],[Index]]+1,MATCH(B$2,美元债一级!$2:$2,0)),"yyyy/mm/dd"))</f>
        <v/>
      </c>
      <c r="C249" s="10" t="str">
        <f>IF(tbl_dmi_isin[[#This Row],[Index]]&gt;$A$2,"",INDEX(美元债一级!$A$2:$BO$32,tbl_dmi_isin[[#This Row],[Index]]+1,MATCH(C$2,美元债一级!$2:$2,0)))</f>
        <v/>
      </c>
      <c r="D249" s="10" t="str">
        <f>IF(tbl_dmi_isin[[#This Row],[Index]]&gt;$A$2,"",INDEX(美元债一级!$A$2:$BO$32,tbl_dmi_isin[[#This Row],[Index]]+1,MATCH(D$2,美元债一级!$2:$2,0)))</f>
        <v/>
      </c>
      <c r="E249" s="10" t="str">
        <f>TEXT(tbl_dmi_isin[[#This Row],[定价日]],"YYMMDD")&amp;tbl_dmi_isin[[#This Row],[ISIN]]</f>
        <v/>
      </c>
      <c r="F249" s="106"/>
      <c r="G249" s="19" t="str">
        <f>IF(tbl_dmi_isin[[#This Row],[Index]]&gt;$A$2,"",INDEX(Corp_value!$A$1:$EC$2998,MATCH(tbl_dmi_isin[[#This Row],[ISIN]],Corp_value!$B:$B,0),MATCH(G$2,Corp_value!$1:$1,0)))</f>
        <v/>
      </c>
      <c r="H249" s="20" t="str">
        <f>IF(tbl_dmi_isin[[#This Row],[Index]]&gt;$A$2,"",INDEX(Corp_value!$A$1:$EC$2998,MATCH(tbl_dmi_isin[[#This Row],[ISIN]],Corp_value!$B:$B,0),MATCH(H$2,Corp_value!$1:$1,0)))</f>
        <v/>
      </c>
      <c r="I249" s="20" t="str">
        <f>IF(tbl_dmi_isin[[#This Row],[Index]]&gt;$A$2,"",IF(INDEX(Corp_value!$A$1:$EC$2998,MATCH(tbl_dmi_isin[[#This Row],[ISIN]],Corp_value!$B:$B,0),MATCH(I$2,Corp_value!$1:$1,0))="--","",INDEX(Corp_value!$A$1:$EC$2998,MATCH(tbl_dmi_isin[[#This Row],[ISIN]],Corp_value!$B:$B,0),MATCH(I$2,Corp_value!$1:$1,0))))</f>
        <v/>
      </c>
      <c r="J249" s="19" t="str">
        <f>IF(tbl_dmi_isin[[#This Row],[Index]]&gt;$A$2,"",INDEX(Corp_value!$A$1:$EC$2998,MATCH(tbl_dmi_isin[[#This Row],[ISIN]],Corp_value!$B:$B,0),MATCH(J$2,Corp_value!$1:$1,0)))</f>
        <v/>
      </c>
      <c r="K249" s="19" t="str">
        <f>IF(tbl_dmi_isin[[#This Row],[Index]]&gt;$A$2,"",INDEX(Corp_value!$A$1:$EC$2998,MATCH(tbl_dmi_isin[[#This Row],[ISIN]],Corp_value!$B:$B,0),MATCH(K$2,Corp_value!$1:$1,0)))</f>
        <v/>
      </c>
      <c r="L249" s="19" t="str">
        <f>IF(tbl_dmi_isin[[#This Row],[Index]]&gt;$A$2,"",IF(INDEX(Corp_value!$A$1:$EC$2998,MATCH(tbl_dmi_isin[[#This Row],[ISIN]],Corp_value!$B:$B,0),MATCH(L$2,Corp_value!$1:$1,0))="--","",INDEX(Corp_value!$A$1:$EC$2998,MATCH(tbl_dmi_isin[[#This Row],[ISIN]],Corp_value!$B:$B,0),MATCH(L$2,Corp_value!$1:$1,0))))</f>
        <v/>
      </c>
      <c r="M249" s="122" t="str">
        <f>IF(tbl_dmi_isin[[#This Row],[Index]]&gt;$A$2,"",INDEX(Corp_value!$A$1:$EC$2998,MATCH(tbl_dmi_isin[[#This Row],[ISIN]],Corp_value!$B:$B,0),MATCH(M$2,Corp_value!$1:$1,0)))</f>
        <v/>
      </c>
      <c r="N249" s="122" t="str">
        <f>IF(tbl_dmi_isin[[#This Row],[Index]]&gt;$A$2,"",IF(INDEX(Corp_value!$A$1:$EC$2998,MATCH(tbl_dmi_isin[[#This Row],[ISIN]],Corp_value!$B:$B,0),MATCH(N$2,Corp_value!$1:$1,0))="--","",INDEX(Corp_value!$A$1:$EC$2998,MATCH(tbl_dmi_isin[[#This Row],[ISIN]],Corp_value!$B:$B,0),MATCH(N$2,Corp_value!$1:$1,0))))</f>
        <v/>
      </c>
      <c r="O249" s="122" t="str">
        <f>IF(tbl_dmi_isin[[#This Row],[Index]]&gt;$A$2,"",INDEX(Corp_value!$A$1:$EC$2998,MATCH(tbl_dmi_isin[[#This Row],[ISIN]],Corp_value!$B:$B,0),MATCH(O$2,Corp_value!$1:$1,0)))</f>
        <v/>
      </c>
      <c r="P249" s="136" t="str">
        <f>IF(tbl_dmi_isin[[#This Row],[Index]]&gt;$A$2,"",TEXT(INDEX(Corp_value!$A$1:$EC$2998,MATCH(tbl_dmi_isin[[#This Row],[ISIN]],Corp_value!$B:$B,0),MATCH(P$2,Corp_value!$1:$1,0)),"yyyy/mm/dd"))</f>
        <v/>
      </c>
      <c r="Q249" s="136" t="str">
        <f>IF(tbl_dmi_isin[[#This Row],[Index]]&gt;$A$2,"",INDEX(美元债一级!$A$2:$BO$32,tbl_dmi_isin[[#This Row],[Index]]+1,MATCH(Q$2,美元债一级!$2:$2,0)))</f>
        <v/>
      </c>
      <c r="R249" s="136" t="str">
        <f>IF(tbl_dmi_isin[[#This Row],[Index]]&gt;$A$2,"",IF(TEXT(INDEX(Corp_value!$A$1:$EC$2998,MATCH(tbl_dmi_isin[[#This Row],[ISIN]],Corp_value!$B:$B,0),MATCH(R$2,Corp_value!$1:$1,0)),"yyyy/mm/dd")="--","",TEXT(INDEX(Corp_value!$A$1:$EC$2998,MATCH(tbl_dmi_isin[[#This Row],[ISIN]],Corp_value!$B:$B,0),MATCH(R$2,Corp_value!$1:$1,0)),"yyyy/mm/dd")))</f>
        <v/>
      </c>
      <c r="S249" s="122" t="str">
        <f>IF(tbl_dmi_isin[[#This Row],[Index]]&gt;$A$2,"",INDEX(Corp_value!$A$1:$EC$2998,MATCH(tbl_dmi_isin[[#This Row],[ISIN]],Corp_value!$B:$B,0),MATCH(S$2,Corp_value!$1:$1,0)))</f>
        <v/>
      </c>
      <c r="T249" s="122" t="str">
        <f>IF(tbl_dmi_isin[[#This Row],[Index]]&gt;$A$2,"",INDEX(美元债一级!$A$2:$BO$32,tbl_dmi_isin[[#This Row],[Index]]+1,MATCH(T$2,美元债一级!$2:$2,0)))</f>
        <v/>
      </c>
      <c r="U249" s="122" t="str">
        <f>IF(tbl_dmi_isin[[#This Row],[Index]]&gt;$A$2,"",IF(INDEX(Corp_value!$A$1:$EC$2998,MATCH(tbl_dmi_isin[[#This Row],[ISIN]],Corp_value!$B:$B,0),MATCH(U$2,Corp_value!$1:$1,0))="--","",INDEX(Corp_value!$A$1:$EC$2998,MATCH(tbl_dmi_isin[[#This Row],[ISIN]],Corp_value!$B:$B,0),MATCH(U$2,Corp_value!$1:$1,0))))</f>
        <v/>
      </c>
      <c r="V249" s="134" t="str">
        <f>IF(tbl_dmi_isin[[#This Row],[Index]]&gt;$A$2,"",INDEX(美元债一级!$A$2:$BO$32,tbl_dmi_isin[[#This Row],[Index]]+1,MATCH(V$2,美元债一级!$2:$2,0)))</f>
        <v/>
      </c>
      <c r="W249" s="139" t="str">
        <f>IF(tbl_dmi_isin[[#This Row],[Index]]&gt;$A$2,"",INDEX(Corp_value!$A$1:$EC$2998,MATCH(tbl_dmi_isin[[#This Row],[ISIN]],Corp_value!$B:$B,0),MATCH(W$2,Corp_value!$1:$1,0)))</f>
        <v/>
      </c>
      <c r="X249" s="139" t="str">
        <f>IF(tbl_dmi_isin[[#This Row],[Index]]&gt;$A$2,"",INDEX(Corp_value!$A$1:$EC$2998,MATCH(tbl_dmi_isin[[#This Row],[ISIN]],Corp_value!$B:$B,0),MATCH(X$2,Corp_value!$1:$1,0)))</f>
        <v/>
      </c>
      <c r="Y249" s="142" t="str">
        <f>IF(tbl_dmi_isin[[#This Row],[Index]]&gt;$A$2,"",INDEX(Corp_value!$A$1:$EC$2998,MATCH(tbl_dmi_isin[[#This Row],[ISIN]],Corp_value!$B:$B,0),MATCH(Y$2,Corp_value!$1:$1,0)))</f>
        <v/>
      </c>
      <c r="Z249" s="142" t="str">
        <f>IF(tbl_dmi_isin[[#This Row],[Index]]&gt;$A$2,"",INDEX(Corp_value!$A$1:$EC$2998,MATCH(tbl_dmi_isin[[#This Row],[ISIN]],Corp_value!$B:$B,0),MATCH(Z$2,Corp_value!$1:$1,0)))</f>
        <v/>
      </c>
    </row>
    <row r="250" spans="1:26">
      <c r="A250" s="10">
        <v>247</v>
      </c>
      <c r="B250" s="78" t="str">
        <f>IF(tbl_dmi_isin[[#This Row],[Index]]&gt;$A$2,"",TEXT(INDEX(美元债一级!$A$2:$BO$32,tbl_dmi_isin[[#This Row],[Index]]+1,MATCH(B$2,美元债一级!$2:$2,0)),"yyyy/mm/dd"))</f>
        <v/>
      </c>
      <c r="C250" s="10" t="str">
        <f>IF(tbl_dmi_isin[[#This Row],[Index]]&gt;$A$2,"",INDEX(美元债一级!$A$2:$BO$32,tbl_dmi_isin[[#This Row],[Index]]+1,MATCH(C$2,美元债一级!$2:$2,0)))</f>
        <v/>
      </c>
      <c r="D250" s="10" t="str">
        <f>IF(tbl_dmi_isin[[#This Row],[Index]]&gt;$A$2,"",INDEX(美元债一级!$A$2:$BO$32,tbl_dmi_isin[[#This Row],[Index]]+1,MATCH(D$2,美元债一级!$2:$2,0)))</f>
        <v/>
      </c>
      <c r="E250" s="10" t="str">
        <f>TEXT(tbl_dmi_isin[[#This Row],[定价日]],"YYMMDD")&amp;tbl_dmi_isin[[#This Row],[ISIN]]</f>
        <v/>
      </c>
      <c r="F250" s="106"/>
      <c r="G250" s="19" t="str">
        <f>IF(tbl_dmi_isin[[#This Row],[Index]]&gt;$A$2,"",INDEX(Corp_value!$A$1:$EC$2998,MATCH(tbl_dmi_isin[[#This Row],[ISIN]],Corp_value!$B:$B,0),MATCH(G$2,Corp_value!$1:$1,0)))</f>
        <v/>
      </c>
      <c r="H250" s="20" t="str">
        <f>IF(tbl_dmi_isin[[#This Row],[Index]]&gt;$A$2,"",INDEX(Corp_value!$A$1:$EC$2998,MATCH(tbl_dmi_isin[[#This Row],[ISIN]],Corp_value!$B:$B,0),MATCH(H$2,Corp_value!$1:$1,0)))</f>
        <v/>
      </c>
      <c r="I250" s="20" t="str">
        <f>IF(tbl_dmi_isin[[#This Row],[Index]]&gt;$A$2,"",IF(INDEX(Corp_value!$A$1:$EC$2998,MATCH(tbl_dmi_isin[[#This Row],[ISIN]],Corp_value!$B:$B,0),MATCH(I$2,Corp_value!$1:$1,0))="--","",INDEX(Corp_value!$A$1:$EC$2998,MATCH(tbl_dmi_isin[[#This Row],[ISIN]],Corp_value!$B:$B,0),MATCH(I$2,Corp_value!$1:$1,0))))</f>
        <v/>
      </c>
      <c r="J250" s="19" t="str">
        <f>IF(tbl_dmi_isin[[#This Row],[Index]]&gt;$A$2,"",INDEX(Corp_value!$A$1:$EC$2998,MATCH(tbl_dmi_isin[[#This Row],[ISIN]],Corp_value!$B:$B,0),MATCH(J$2,Corp_value!$1:$1,0)))</f>
        <v/>
      </c>
      <c r="K250" s="19" t="str">
        <f>IF(tbl_dmi_isin[[#This Row],[Index]]&gt;$A$2,"",INDEX(Corp_value!$A$1:$EC$2998,MATCH(tbl_dmi_isin[[#This Row],[ISIN]],Corp_value!$B:$B,0),MATCH(K$2,Corp_value!$1:$1,0)))</f>
        <v/>
      </c>
      <c r="L250" s="19" t="str">
        <f>IF(tbl_dmi_isin[[#This Row],[Index]]&gt;$A$2,"",IF(INDEX(Corp_value!$A$1:$EC$2998,MATCH(tbl_dmi_isin[[#This Row],[ISIN]],Corp_value!$B:$B,0),MATCH(L$2,Corp_value!$1:$1,0))="--","",INDEX(Corp_value!$A$1:$EC$2998,MATCH(tbl_dmi_isin[[#This Row],[ISIN]],Corp_value!$B:$B,0),MATCH(L$2,Corp_value!$1:$1,0))))</f>
        <v/>
      </c>
      <c r="M250" s="122" t="str">
        <f>IF(tbl_dmi_isin[[#This Row],[Index]]&gt;$A$2,"",INDEX(Corp_value!$A$1:$EC$2998,MATCH(tbl_dmi_isin[[#This Row],[ISIN]],Corp_value!$B:$B,0),MATCH(M$2,Corp_value!$1:$1,0)))</f>
        <v/>
      </c>
      <c r="N250" s="122" t="str">
        <f>IF(tbl_dmi_isin[[#This Row],[Index]]&gt;$A$2,"",IF(INDEX(Corp_value!$A$1:$EC$2998,MATCH(tbl_dmi_isin[[#This Row],[ISIN]],Corp_value!$B:$B,0),MATCH(N$2,Corp_value!$1:$1,0))="--","",INDEX(Corp_value!$A$1:$EC$2998,MATCH(tbl_dmi_isin[[#This Row],[ISIN]],Corp_value!$B:$B,0),MATCH(N$2,Corp_value!$1:$1,0))))</f>
        <v/>
      </c>
      <c r="O250" s="122" t="str">
        <f>IF(tbl_dmi_isin[[#This Row],[Index]]&gt;$A$2,"",INDEX(Corp_value!$A$1:$EC$2998,MATCH(tbl_dmi_isin[[#This Row],[ISIN]],Corp_value!$B:$B,0),MATCH(O$2,Corp_value!$1:$1,0)))</f>
        <v/>
      </c>
      <c r="P250" s="136" t="str">
        <f>IF(tbl_dmi_isin[[#This Row],[Index]]&gt;$A$2,"",TEXT(INDEX(Corp_value!$A$1:$EC$2998,MATCH(tbl_dmi_isin[[#This Row],[ISIN]],Corp_value!$B:$B,0),MATCH(P$2,Corp_value!$1:$1,0)),"yyyy/mm/dd"))</f>
        <v/>
      </c>
      <c r="Q250" s="136" t="str">
        <f>IF(tbl_dmi_isin[[#This Row],[Index]]&gt;$A$2,"",INDEX(美元债一级!$A$2:$BO$32,tbl_dmi_isin[[#This Row],[Index]]+1,MATCH(Q$2,美元债一级!$2:$2,0)))</f>
        <v/>
      </c>
      <c r="R250" s="136" t="str">
        <f>IF(tbl_dmi_isin[[#This Row],[Index]]&gt;$A$2,"",IF(TEXT(INDEX(Corp_value!$A$1:$EC$2998,MATCH(tbl_dmi_isin[[#This Row],[ISIN]],Corp_value!$B:$B,0),MATCH(R$2,Corp_value!$1:$1,0)),"yyyy/mm/dd")="--","",TEXT(INDEX(Corp_value!$A$1:$EC$2998,MATCH(tbl_dmi_isin[[#This Row],[ISIN]],Corp_value!$B:$B,0),MATCH(R$2,Corp_value!$1:$1,0)),"yyyy/mm/dd")))</f>
        <v/>
      </c>
      <c r="S250" s="122" t="str">
        <f>IF(tbl_dmi_isin[[#This Row],[Index]]&gt;$A$2,"",INDEX(Corp_value!$A$1:$EC$2998,MATCH(tbl_dmi_isin[[#This Row],[ISIN]],Corp_value!$B:$B,0),MATCH(S$2,Corp_value!$1:$1,0)))</f>
        <v/>
      </c>
      <c r="T250" s="122" t="str">
        <f>IF(tbl_dmi_isin[[#This Row],[Index]]&gt;$A$2,"",INDEX(美元债一级!$A$2:$BO$32,tbl_dmi_isin[[#This Row],[Index]]+1,MATCH(T$2,美元债一级!$2:$2,0)))</f>
        <v/>
      </c>
      <c r="U250" s="122" t="str">
        <f>IF(tbl_dmi_isin[[#This Row],[Index]]&gt;$A$2,"",IF(INDEX(Corp_value!$A$1:$EC$2998,MATCH(tbl_dmi_isin[[#This Row],[ISIN]],Corp_value!$B:$B,0),MATCH(U$2,Corp_value!$1:$1,0))="--","",INDEX(Corp_value!$A$1:$EC$2998,MATCH(tbl_dmi_isin[[#This Row],[ISIN]],Corp_value!$B:$B,0),MATCH(U$2,Corp_value!$1:$1,0))))</f>
        <v/>
      </c>
      <c r="V250" s="134" t="str">
        <f>IF(tbl_dmi_isin[[#This Row],[Index]]&gt;$A$2,"",INDEX(美元债一级!$A$2:$BO$32,tbl_dmi_isin[[#This Row],[Index]]+1,MATCH(V$2,美元债一级!$2:$2,0)))</f>
        <v/>
      </c>
      <c r="W250" s="139" t="str">
        <f>IF(tbl_dmi_isin[[#This Row],[Index]]&gt;$A$2,"",INDEX(Corp_value!$A$1:$EC$2998,MATCH(tbl_dmi_isin[[#This Row],[ISIN]],Corp_value!$B:$B,0),MATCH(W$2,Corp_value!$1:$1,0)))</f>
        <v/>
      </c>
      <c r="X250" s="139" t="str">
        <f>IF(tbl_dmi_isin[[#This Row],[Index]]&gt;$A$2,"",INDEX(Corp_value!$A$1:$EC$2998,MATCH(tbl_dmi_isin[[#This Row],[ISIN]],Corp_value!$B:$B,0),MATCH(X$2,Corp_value!$1:$1,0)))</f>
        <v/>
      </c>
      <c r="Y250" s="142" t="str">
        <f>IF(tbl_dmi_isin[[#This Row],[Index]]&gt;$A$2,"",INDEX(Corp_value!$A$1:$EC$2998,MATCH(tbl_dmi_isin[[#This Row],[ISIN]],Corp_value!$B:$B,0),MATCH(Y$2,Corp_value!$1:$1,0)))</f>
        <v/>
      </c>
      <c r="Z250" s="142" t="str">
        <f>IF(tbl_dmi_isin[[#This Row],[Index]]&gt;$A$2,"",INDEX(Corp_value!$A$1:$EC$2998,MATCH(tbl_dmi_isin[[#This Row],[ISIN]],Corp_value!$B:$B,0),MATCH(Z$2,Corp_value!$1:$1,0)))</f>
        <v/>
      </c>
    </row>
    <row r="251" spans="1:26">
      <c r="A251" s="10">
        <v>248</v>
      </c>
      <c r="B251" s="78" t="str">
        <f>IF(tbl_dmi_isin[[#This Row],[Index]]&gt;$A$2,"",TEXT(INDEX(美元债一级!$A$2:$BO$32,tbl_dmi_isin[[#This Row],[Index]]+1,MATCH(B$2,美元债一级!$2:$2,0)),"yyyy/mm/dd"))</f>
        <v/>
      </c>
      <c r="C251" s="10" t="str">
        <f>IF(tbl_dmi_isin[[#This Row],[Index]]&gt;$A$2,"",INDEX(美元债一级!$A$2:$BO$32,tbl_dmi_isin[[#This Row],[Index]]+1,MATCH(C$2,美元债一级!$2:$2,0)))</f>
        <v/>
      </c>
      <c r="D251" s="10" t="str">
        <f>IF(tbl_dmi_isin[[#This Row],[Index]]&gt;$A$2,"",INDEX(美元债一级!$A$2:$BO$32,tbl_dmi_isin[[#This Row],[Index]]+1,MATCH(D$2,美元债一级!$2:$2,0)))</f>
        <v/>
      </c>
      <c r="E251" s="10" t="str">
        <f>TEXT(tbl_dmi_isin[[#This Row],[定价日]],"YYMMDD")&amp;tbl_dmi_isin[[#This Row],[ISIN]]</f>
        <v/>
      </c>
      <c r="F251" s="105"/>
      <c r="G251" s="19" t="str">
        <f>IF(tbl_dmi_isin[[#This Row],[Index]]&gt;$A$2,"",INDEX(Corp_value!$A$1:$EC$2998,MATCH(tbl_dmi_isin[[#This Row],[ISIN]],Corp_value!$B:$B,0),MATCH(G$2,Corp_value!$1:$1,0)))</f>
        <v/>
      </c>
      <c r="H251" s="20" t="str">
        <f>IF(tbl_dmi_isin[[#This Row],[Index]]&gt;$A$2,"",INDEX(Corp_value!$A$1:$EC$2998,MATCH(tbl_dmi_isin[[#This Row],[ISIN]],Corp_value!$B:$B,0),MATCH(H$2,Corp_value!$1:$1,0)))</f>
        <v/>
      </c>
      <c r="I251" s="20" t="str">
        <f>IF(tbl_dmi_isin[[#This Row],[Index]]&gt;$A$2,"",IF(INDEX(Corp_value!$A$1:$EC$2998,MATCH(tbl_dmi_isin[[#This Row],[ISIN]],Corp_value!$B:$B,0),MATCH(I$2,Corp_value!$1:$1,0))="--","",INDEX(Corp_value!$A$1:$EC$2998,MATCH(tbl_dmi_isin[[#This Row],[ISIN]],Corp_value!$B:$B,0),MATCH(I$2,Corp_value!$1:$1,0))))</f>
        <v/>
      </c>
      <c r="J251" s="19" t="str">
        <f>IF(tbl_dmi_isin[[#This Row],[Index]]&gt;$A$2,"",INDEX(Corp_value!$A$1:$EC$2998,MATCH(tbl_dmi_isin[[#This Row],[ISIN]],Corp_value!$B:$B,0),MATCH(J$2,Corp_value!$1:$1,0)))</f>
        <v/>
      </c>
      <c r="K251" s="19" t="str">
        <f>IF(tbl_dmi_isin[[#This Row],[Index]]&gt;$A$2,"",INDEX(Corp_value!$A$1:$EC$2998,MATCH(tbl_dmi_isin[[#This Row],[ISIN]],Corp_value!$B:$B,0),MATCH(K$2,Corp_value!$1:$1,0)))</f>
        <v/>
      </c>
      <c r="L251" s="19" t="str">
        <f>IF(tbl_dmi_isin[[#This Row],[Index]]&gt;$A$2,"",IF(INDEX(Corp_value!$A$1:$EC$2998,MATCH(tbl_dmi_isin[[#This Row],[ISIN]],Corp_value!$B:$B,0),MATCH(L$2,Corp_value!$1:$1,0))="--","",INDEX(Corp_value!$A$1:$EC$2998,MATCH(tbl_dmi_isin[[#This Row],[ISIN]],Corp_value!$B:$B,0),MATCH(L$2,Corp_value!$1:$1,0))))</f>
        <v/>
      </c>
      <c r="M251" s="122" t="str">
        <f>IF(tbl_dmi_isin[[#This Row],[Index]]&gt;$A$2,"",INDEX(Corp_value!$A$1:$EC$2998,MATCH(tbl_dmi_isin[[#This Row],[ISIN]],Corp_value!$B:$B,0),MATCH(M$2,Corp_value!$1:$1,0)))</f>
        <v/>
      </c>
      <c r="N251" s="122" t="str">
        <f>IF(tbl_dmi_isin[[#This Row],[Index]]&gt;$A$2,"",IF(INDEX(Corp_value!$A$1:$EC$2998,MATCH(tbl_dmi_isin[[#This Row],[ISIN]],Corp_value!$B:$B,0),MATCH(N$2,Corp_value!$1:$1,0))="--","",INDEX(Corp_value!$A$1:$EC$2998,MATCH(tbl_dmi_isin[[#This Row],[ISIN]],Corp_value!$B:$B,0),MATCH(N$2,Corp_value!$1:$1,0))))</f>
        <v/>
      </c>
      <c r="O251" s="122" t="str">
        <f>IF(tbl_dmi_isin[[#This Row],[Index]]&gt;$A$2,"",INDEX(Corp_value!$A$1:$EC$2998,MATCH(tbl_dmi_isin[[#This Row],[ISIN]],Corp_value!$B:$B,0),MATCH(O$2,Corp_value!$1:$1,0)))</f>
        <v/>
      </c>
      <c r="P251" s="136" t="str">
        <f>IF(tbl_dmi_isin[[#This Row],[Index]]&gt;$A$2,"",TEXT(INDEX(Corp_value!$A$1:$EC$2998,MATCH(tbl_dmi_isin[[#This Row],[ISIN]],Corp_value!$B:$B,0),MATCH(P$2,Corp_value!$1:$1,0)),"yyyy/mm/dd"))</f>
        <v/>
      </c>
      <c r="Q251" s="136" t="str">
        <f>IF(tbl_dmi_isin[[#This Row],[Index]]&gt;$A$2,"",INDEX(美元债一级!$A$2:$BO$32,tbl_dmi_isin[[#This Row],[Index]]+1,MATCH(Q$2,美元债一级!$2:$2,0)))</f>
        <v/>
      </c>
      <c r="R251" s="136" t="str">
        <f>IF(tbl_dmi_isin[[#This Row],[Index]]&gt;$A$2,"",IF(TEXT(INDEX(Corp_value!$A$1:$EC$2998,MATCH(tbl_dmi_isin[[#This Row],[ISIN]],Corp_value!$B:$B,0),MATCH(R$2,Corp_value!$1:$1,0)),"yyyy/mm/dd")="--","",TEXT(INDEX(Corp_value!$A$1:$EC$2998,MATCH(tbl_dmi_isin[[#This Row],[ISIN]],Corp_value!$B:$B,0),MATCH(R$2,Corp_value!$1:$1,0)),"yyyy/mm/dd")))</f>
        <v/>
      </c>
      <c r="S251" s="122" t="str">
        <f>IF(tbl_dmi_isin[[#This Row],[Index]]&gt;$A$2,"",INDEX(Corp_value!$A$1:$EC$2998,MATCH(tbl_dmi_isin[[#This Row],[ISIN]],Corp_value!$B:$B,0),MATCH(S$2,Corp_value!$1:$1,0)))</f>
        <v/>
      </c>
      <c r="T251" s="122" t="str">
        <f>IF(tbl_dmi_isin[[#This Row],[Index]]&gt;$A$2,"",INDEX(美元债一级!$A$2:$BO$32,tbl_dmi_isin[[#This Row],[Index]]+1,MATCH(T$2,美元债一级!$2:$2,0)))</f>
        <v/>
      </c>
      <c r="U251" s="122" t="str">
        <f>IF(tbl_dmi_isin[[#This Row],[Index]]&gt;$A$2,"",IF(INDEX(Corp_value!$A$1:$EC$2998,MATCH(tbl_dmi_isin[[#This Row],[ISIN]],Corp_value!$B:$B,0),MATCH(U$2,Corp_value!$1:$1,0))="--","",INDEX(Corp_value!$A$1:$EC$2998,MATCH(tbl_dmi_isin[[#This Row],[ISIN]],Corp_value!$B:$B,0),MATCH(U$2,Corp_value!$1:$1,0))))</f>
        <v/>
      </c>
      <c r="V251" s="134" t="str">
        <f>IF(tbl_dmi_isin[[#This Row],[Index]]&gt;$A$2,"",INDEX(美元债一级!$A$2:$BO$32,tbl_dmi_isin[[#This Row],[Index]]+1,MATCH(V$2,美元债一级!$2:$2,0)))</f>
        <v/>
      </c>
      <c r="W251" s="139" t="str">
        <f>IF(tbl_dmi_isin[[#This Row],[Index]]&gt;$A$2,"",INDEX(Corp_value!$A$1:$EC$2998,MATCH(tbl_dmi_isin[[#This Row],[ISIN]],Corp_value!$B:$B,0),MATCH(W$2,Corp_value!$1:$1,0)))</f>
        <v/>
      </c>
      <c r="X251" s="139" t="str">
        <f>IF(tbl_dmi_isin[[#This Row],[Index]]&gt;$A$2,"",INDEX(Corp_value!$A$1:$EC$2998,MATCH(tbl_dmi_isin[[#This Row],[ISIN]],Corp_value!$B:$B,0),MATCH(X$2,Corp_value!$1:$1,0)))</f>
        <v/>
      </c>
      <c r="Y251" s="142" t="str">
        <f>IF(tbl_dmi_isin[[#This Row],[Index]]&gt;$A$2,"",INDEX(Corp_value!$A$1:$EC$2998,MATCH(tbl_dmi_isin[[#This Row],[ISIN]],Corp_value!$B:$B,0),MATCH(Y$2,Corp_value!$1:$1,0)))</f>
        <v/>
      </c>
      <c r="Z251" s="142" t="str">
        <f>IF(tbl_dmi_isin[[#This Row],[Index]]&gt;$A$2,"",INDEX(Corp_value!$A$1:$EC$2998,MATCH(tbl_dmi_isin[[#This Row],[ISIN]],Corp_value!$B:$B,0),MATCH(Z$2,Corp_value!$1:$1,0)))</f>
        <v/>
      </c>
    </row>
    <row r="252" spans="1:26">
      <c r="A252" s="10">
        <v>249</v>
      </c>
      <c r="B252" s="78" t="str">
        <f>IF(tbl_dmi_isin[[#This Row],[Index]]&gt;$A$2,"",TEXT(INDEX(美元债一级!$A$2:$BO$32,tbl_dmi_isin[[#This Row],[Index]]+1,MATCH(B$2,美元债一级!$2:$2,0)),"yyyy/mm/dd"))</f>
        <v/>
      </c>
      <c r="C252" s="10" t="str">
        <f>IF(tbl_dmi_isin[[#This Row],[Index]]&gt;$A$2,"",INDEX(美元债一级!$A$2:$BO$32,tbl_dmi_isin[[#This Row],[Index]]+1,MATCH(C$2,美元债一级!$2:$2,0)))</f>
        <v/>
      </c>
      <c r="D252" s="10" t="str">
        <f>IF(tbl_dmi_isin[[#This Row],[Index]]&gt;$A$2,"",INDEX(美元债一级!$A$2:$BO$32,tbl_dmi_isin[[#This Row],[Index]]+1,MATCH(D$2,美元债一级!$2:$2,0)))</f>
        <v/>
      </c>
      <c r="E252" s="10" t="str">
        <f>TEXT(tbl_dmi_isin[[#This Row],[定价日]],"YYMMDD")&amp;tbl_dmi_isin[[#This Row],[ISIN]]</f>
        <v/>
      </c>
      <c r="F252" s="105"/>
      <c r="G252" s="19" t="str">
        <f>IF(tbl_dmi_isin[[#This Row],[Index]]&gt;$A$2,"",INDEX(Corp_value!$A$1:$EC$2998,MATCH(tbl_dmi_isin[[#This Row],[ISIN]],Corp_value!$B:$B,0),MATCH(G$2,Corp_value!$1:$1,0)))</f>
        <v/>
      </c>
      <c r="H252" s="20" t="str">
        <f>IF(tbl_dmi_isin[[#This Row],[Index]]&gt;$A$2,"",INDEX(Corp_value!$A$1:$EC$2998,MATCH(tbl_dmi_isin[[#This Row],[ISIN]],Corp_value!$B:$B,0),MATCH(H$2,Corp_value!$1:$1,0)))</f>
        <v/>
      </c>
      <c r="I252" s="20" t="str">
        <f>IF(tbl_dmi_isin[[#This Row],[Index]]&gt;$A$2,"",IF(INDEX(Corp_value!$A$1:$EC$2998,MATCH(tbl_dmi_isin[[#This Row],[ISIN]],Corp_value!$B:$B,0),MATCH(I$2,Corp_value!$1:$1,0))="--","",INDEX(Corp_value!$A$1:$EC$2998,MATCH(tbl_dmi_isin[[#This Row],[ISIN]],Corp_value!$B:$B,0),MATCH(I$2,Corp_value!$1:$1,0))))</f>
        <v/>
      </c>
      <c r="J252" s="19" t="str">
        <f>IF(tbl_dmi_isin[[#This Row],[Index]]&gt;$A$2,"",INDEX(Corp_value!$A$1:$EC$2998,MATCH(tbl_dmi_isin[[#This Row],[ISIN]],Corp_value!$B:$B,0),MATCH(J$2,Corp_value!$1:$1,0)))</f>
        <v/>
      </c>
      <c r="K252" s="19" t="str">
        <f>IF(tbl_dmi_isin[[#This Row],[Index]]&gt;$A$2,"",INDEX(Corp_value!$A$1:$EC$2998,MATCH(tbl_dmi_isin[[#This Row],[ISIN]],Corp_value!$B:$B,0),MATCH(K$2,Corp_value!$1:$1,0)))</f>
        <v/>
      </c>
      <c r="L252" s="19" t="str">
        <f>IF(tbl_dmi_isin[[#This Row],[Index]]&gt;$A$2,"",IF(INDEX(Corp_value!$A$1:$EC$2998,MATCH(tbl_dmi_isin[[#This Row],[ISIN]],Corp_value!$B:$B,0),MATCH(L$2,Corp_value!$1:$1,0))="--","",INDEX(Corp_value!$A$1:$EC$2998,MATCH(tbl_dmi_isin[[#This Row],[ISIN]],Corp_value!$B:$B,0),MATCH(L$2,Corp_value!$1:$1,0))))</f>
        <v/>
      </c>
      <c r="M252" s="122" t="str">
        <f>IF(tbl_dmi_isin[[#This Row],[Index]]&gt;$A$2,"",INDEX(Corp_value!$A$1:$EC$2998,MATCH(tbl_dmi_isin[[#This Row],[ISIN]],Corp_value!$B:$B,0),MATCH(M$2,Corp_value!$1:$1,0)))</f>
        <v/>
      </c>
      <c r="N252" s="122" t="str">
        <f>IF(tbl_dmi_isin[[#This Row],[Index]]&gt;$A$2,"",IF(INDEX(Corp_value!$A$1:$EC$2998,MATCH(tbl_dmi_isin[[#This Row],[ISIN]],Corp_value!$B:$B,0),MATCH(N$2,Corp_value!$1:$1,0))="--","",INDEX(Corp_value!$A$1:$EC$2998,MATCH(tbl_dmi_isin[[#This Row],[ISIN]],Corp_value!$B:$B,0),MATCH(N$2,Corp_value!$1:$1,0))))</f>
        <v/>
      </c>
      <c r="O252" s="122" t="str">
        <f>IF(tbl_dmi_isin[[#This Row],[Index]]&gt;$A$2,"",INDEX(Corp_value!$A$1:$EC$2998,MATCH(tbl_dmi_isin[[#This Row],[ISIN]],Corp_value!$B:$B,0),MATCH(O$2,Corp_value!$1:$1,0)))</f>
        <v/>
      </c>
      <c r="P252" s="136" t="str">
        <f>IF(tbl_dmi_isin[[#This Row],[Index]]&gt;$A$2,"",TEXT(INDEX(Corp_value!$A$1:$EC$2998,MATCH(tbl_dmi_isin[[#This Row],[ISIN]],Corp_value!$B:$B,0),MATCH(P$2,Corp_value!$1:$1,0)),"yyyy/mm/dd"))</f>
        <v/>
      </c>
      <c r="Q252" s="136" t="str">
        <f>IF(tbl_dmi_isin[[#This Row],[Index]]&gt;$A$2,"",INDEX(美元债一级!$A$2:$BO$32,tbl_dmi_isin[[#This Row],[Index]]+1,MATCH(Q$2,美元债一级!$2:$2,0)))</f>
        <v/>
      </c>
      <c r="R252" s="136" t="str">
        <f>IF(tbl_dmi_isin[[#This Row],[Index]]&gt;$A$2,"",IF(TEXT(INDEX(Corp_value!$A$1:$EC$2998,MATCH(tbl_dmi_isin[[#This Row],[ISIN]],Corp_value!$B:$B,0),MATCH(R$2,Corp_value!$1:$1,0)),"yyyy/mm/dd")="--","",TEXT(INDEX(Corp_value!$A$1:$EC$2998,MATCH(tbl_dmi_isin[[#This Row],[ISIN]],Corp_value!$B:$B,0),MATCH(R$2,Corp_value!$1:$1,0)),"yyyy/mm/dd")))</f>
        <v/>
      </c>
      <c r="S252" s="122" t="str">
        <f>IF(tbl_dmi_isin[[#This Row],[Index]]&gt;$A$2,"",INDEX(Corp_value!$A$1:$EC$2998,MATCH(tbl_dmi_isin[[#This Row],[ISIN]],Corp_value!$B:$B,0),MATCH(S$2,Corp_value!$1:$1,0)))</f>
        <v/>
      </c>
      <c r="T252" s="122" t="str">
        <f>IF(tbl_dmi_isin[[#This Row],[Index]]&gt;$A$2,"",INDEX(美元债一级!$A$2:$BO$32,tbl_dmi_isin[[#This Row],[Index]]+1,MATCH(T$2,美元债一级!$2:$2,0)))</f>
        <v/>
      </c>
      <c r="U252" s="122" t="str">
        <f>IF(tbl_dmi_isin[[#This Row],[Index]]&gt;$A$2,"",IF(INDEX(Corp_value!$A$1:$EC$2998,MATCH(tbl_dmi_isin[[#This Row],[ISIN]],Corp_value!$B:$B,0),MATCH(U$2,Corp_value!$1:$1,0))="--","",INDEX(Corp_value!$A$1:$EC$2998,MATCH(tbl_dmi_isin[[#This Row],[ISIN]],Corp_value!$B:$B,0),MATCH(U$2,Corp_value!$1:$1,0))))</f>
        <v/>
      </c>
      <c r="V252" s="134" t="str">
        <f>IF(tbl_dmi_isin[[#This Row],[Index]]&gt;$A$2,"",INDEX(美元债一级!$A$2:$BO$32,tbl_dmi_isin[[#This Row],[Index]]+1,MATCH(V$2,美元债一级!$2:$2,0)))</f>
        <v/>
      </c>
      <c r="W252" s="139" t="str">
        <f>IF(tbl_dmi_isin[[#This Row],[Index]]&gt;$A$2,"",INDEX(Corp_value!$A$1:$EC$2998,MATCH(tbl_dmi_isin[[#This Row],[ISIN]],Corp_value!$B:$B,0),MATCH(W$2,Corp_value!$1:$1,0)))</f>
        <v/>
      </c>
      <c r="X252" s="139" t="str">
        <f>IF(tbl_dmi_isin[[#This Row],[Index]]&gt;$A$2,"",INDEX(Corp_value!$A$1:$EC$2998,MATCH(tbl_dmi_isin[[#This Row],[ISIN]],Corp_value!$B:$B,0),MATCH(X$2,Corp_value!$1:$1,0)))</f>
        <v/>
      </c>
      <c r="Y252" s="142" t="str">
        <f>IF(tbl_dmi_isin[[#This Row],[Index]]&gt;$A$2,"",INDEX(Corp_value!$A$1:$EC$2998,MATCH(tbl_dmi_isin[[#This Row],[ISIN]],Corp_value!$B:$B,0),MATCH(Y$2,Corp_value!$1:$1,0)))</f>
        <v/>
      </c>
      <c r="Z252" s="142" t="str">
        <f>IF(tbl_dmi_isin[[#This Row],[Index]]&gt;$A$2,"",INDEX(Corp_value!$A$1:$EC$2998,MATCH(tbl_dmi_isin[[#This Row],[ISIN]],Corp_value!$B:$B,0),MATCH(Z$2,Corp_value!$1:$1,0)))</f>
        <v/>
      </c>
    </row>
    <row r="253" spans="1:26">
      <c r="A253" s="10">
        <v>250</v>
      </c>
      <c r="B253" s="78" t="str">
        <f>IF(tbl_dmi_isin[[#This Row],[Index]]&gt;$A$2,"",TEXT(INDEX(美元债一级!$A$2:$BO$32,tbl_dmi_isin[[#This Row],[Index]]+1,MATCH(B$2,美元债一级!$2:$2,0)),"yyyy/mm/dd"))</f>
        <v/>
      </c>
      <c r="C253" s="10" t="str">
        <f>IF(tbl_dmi_isin[[#This Row],[Index]]&gt;$A$2,"",INDEX(美元债一级!$A$2:$BO$32,tbl_dmi_isin[[#This Row],[Index]]+1,MATCH(C$2,美元债一级!$2:$2,0)))</f>
        <v/>
      </c>
      <c r="D253" s="10" t="str">
        <f>IF(tbl_dmi_isin[[#This Row],[Index]]&gt;$A$2,"",INDEX(美元债一级!$A$2:$BO$32,tbl_dmi_isin[[#This Row],[Index]]+1,MATCH(D$2,美元债一级!$2:$2,0)))</f>
        <v/>
      </c>
      <c r="E253" s="10" t="str">
        <f>TEXT(tbl_dmi_isin[[#This Row],[定价日]],"YYMMDD")&amp;tbl_dmi_isin[[#This Row],[ISIN]]</f>
        <v/>
      </c>
      <c r="F253" s="105"/>
      <c r="G253" s="19" t="str">
        <f>IF(tbl_dmi_isin[[#This Row],[Index]]&gt;$A$2,"",INDEX(Corp_value!$A$1:$EC$2998,MATCH(tbl_dmi_isin[[#This Row],[ISIN]],Corp_value!$B:$B,0),MATCH(G$2,Corp_value!$1:$1,0)))</f>
        <v/>
      </c>
      <c r="H253" s="20" t="str">
        <f>IF(tbl_dmi_isin[[#This Row],[Index]]&gt;$A$2,"",INDEX(Corp_value!$A$1:$EC$2998,MATCH(tbl_dmi_isin[[#This Row],[ISIN]],Corp_value!$B:$B,0),MATCH(H$2,Corp_value!$1:$1,0)))</f>
        <v/>
      </c>
      <c r="I253" s="20" t="str">
        <f>IF(tbl_dmi_isin[[#This Row],[Index]]&gt;$A$2,"",IF(INDEX(Corp_value!$A$1:$EC$2998,MATCH(tbl_dmi_isin[[#This Row],[ISIN]],Corp_value!$B:$B,0),MATCH(I$2,Corp_value!$1:$1,0))="--","",INDEX(Corp_value!$A$1:$EC$2998,MATCH(tbl_dmi_isin[[#This Row],[ISIN]],Corp_value!$B:$B,0),MATCH(I$2,Corp_value!$1:$1,0))))</f>
        <v/>
      </c>
      <c r="J253" s="19" t="str">
        <f>IF(tbl_dmi_isin[[#This Row],[Index]]&gt;$A$2,"",INDEX(Corp_value!$A$1:$EC$2998,MATCH(tbl_dmi_isin[[#This Row],[ISIN]],Corp_value!$B:$B,0),MATCH(J$2,Corp_value!$1:$1,0)))</f>
        <v/>
      </c>
      <c r="K253" s="19" t="str">
        <f>IF(tbl_dmi_isin[[#This Row],[Index]]&gt;$A$2,"",INDEX(Corp_value!$A$1:$EC$2998,MATCH(tbl_dmi_isin[[#This Row],[ISIN]],Corp_value!$B:$B,0),MATCH(K$2,Corp_value!$1:$1,0)))</f>
        <v/>
      </c>
      <c r="L253" s="19" t="str">
        <f>IF(tbl_dmi_isin[[#This Row],[Index]]&gt;$A$2,"",IF(INDEX(Corp_value!$A$1:$EC$2998,MATCH(tbl_dmi_isin[[#This Row],[ISIN]],Corp_value!$B:$B,0),MATCH(L$2,Corp_value!$1:$1,0))="--","",INDEX(Corp_value!$A$1:$EC$2998,MATCH(tbl_dmi_isin[[#This Row],[ISIN]],Corp_value!$B:$B,0),MATCH(L$2,Corp_value!$1:$1,0))))</f>
        <v/>
      </c>
      <c r="M253" s="122" t="str">
        <f>IF(tbl_dmi_isin[[#This Row],[Index]]&gt;$A$2,"",INDEX(Corp_value!$A$1:$EC$2998,MATCH(tbl_dmi_isin[[#This Row],[ISIN]],Corp_value!$B:$B,0),MATCH(M$2,Corp_value!$1:$1,0)))</f>
        <v/>
      </c>
      <c r="N253" s="122" t="str">
        <f>IF(tbl_dmi_isin[[#This Row],[Index]]&gt;$A$2,"",IF(INDEX(Corp_value!$A$1:$EC$2998,MATCH(tbl_dmi_isin[[#This Row],[ISIN]],Corp_value!$B:$B,0),MATCH(N$2,Corp_value!$1:$1,0))="--","",INDEX(Corp_value!$A$1:$EC$2998,MATCH(tbl_dmi_isin[[#This Row],[ISIN]],Corp_value!$B:$B,0),MATCH(N$2,Corp_value!$1:$1,0))))</f>
        <v/>
      </c>
      <c r="O253" s="122" t="str">
        <f>IF(tbl_dmi_isin[[#This Row],[Index]]&gt;$A$2,"",INDEX(Corp_value!$A$1:$EC$2998,MATCH(tbl_dmi_isin[[#This Row],[ISIN]],Corp_value!$B:$B,0),MATCH(O$2,Corp_value!$1:$1,0)))</f>
        <v/>
      </c>
      <c r="P253" s="136" t="str">
        <f>IF(tbl_dmi_isin[[#This Row],[Index]]&gt;$A$2,"",TEXT(INDEX(Corp_value!$A$1:$EC$2998,MATCH(tbl_dmi_isin[[#This Row],[ISIN]],Corp_value!$B:$B,0),MATCH(P$2,Corp_value!$1:$1,0)),"yyyy/mm/dd"))</f>
        <v/>
      </c>
      <c r="Q253" s="136" t="str">
        <f>IF(tbl_dmi_isin[[#This Row],[Index]]&gt;$A$2,"",INDEX(美元债一级!$A$2:$BO$32,tbl_dmi_isin[[#This Row],[Index]]+1,MATCH(Q$2,美元债一级!$2:$2,0)))</f>
        <v/>
      </c>
      <c r="R253" s="136" t="str">
        <f>IF(tbl_dmi_isin[[#This Row],[Index]]&gt;$A$2,"",IF(TEXT(INDEX(Corp_value!$A$1:$EC$2998,MATCH(tbl_dmi_isin[[#This Row],[ISIN]],Corp_value!$B:$B,0),MATCH(R$2,Corp_value!$1:$1,0)),"yyyy/mm/dd")="--","",TEXT(INDEX(Corp_value!$A$1:$EC$2998,MATCH(tbl_dmi_isin[[#This Row],[ISIN]],Corp_value!$B:$B,0),MATCH(R$2,Corp_value!$1:$1,0)),"yyyy/mm/dd")))</f>
        <v/>
      </c>
      <c r="S253" s="122" t="str">
        <f>IF(tbl_dmi_isin[[#This Row],[Index]]&gt;$A$2,"",INDEX(Corp_value!$A$1:$EC$2998,MATCH(tbl_dmi_isin[[#This Row],[ISIN]],Corp_value!$B:$B,0),MATCH(S$2,Corp_value!$1:$1,0)))</f>
        <v/>
      </c>
      <c r="T253" s="122" t="str">
        <f>IF(tbl_dmi_isin[[#This Row],[Index]]&gt;$A$2,"",INDEX(美元债一级!$A$2:$BO$32,tbl_dmi_isin[[#This Row],[Index]]+1,MATCH(T$2,美元债一级!$2:$2,0)))</f>
        <v/>
      </c>
      <c r="U253" s="122" t="str">
        <f>IF(tbl_dmi_isin[[#This Row],[Index]]&gt;$A$2,"",IF(INDEX(Corp_value!$A$1:$EC$2998,MATCH(tbl_dmi_isin[[#This Row],[ISIN]],Corp_value!$B:$B,0),MATCH(U$2,Corp_value!$1:$1,0))="--","",INDEX(Corp_value!$A$1:$EC$2998,MATCH(tbl_dmi_isin[[#This Row],[ISIN]],Corp_value!$B:$B,0),MATCH(U$2,Corp_value!$1:$1,0))))</f>
        <v/>
      </c>
      <c r="V253" s="134" t="str">
        <f>IF(tbl_dmi_isin[[#This Row],[Index]]&gt;$A$2,"",INDEX(美元债一级!$A$2:$BO$32,tbl_dmi_isin[[#This Row],[Index]]+1,MATCH(V$2,美元债一级!$2:$2,0)))</f>
        <v/>
      </c>
      <c r="W253" s="139" t="str">
        <f>IF(tbl_dmi_isin[[#This Row],[Index]]&gt;$A$2,"",INDEX(Corp_value!$A$1:$EC$2998,MATCH(tbl_dmi_isin[[#This Row],[ISIN]],Corp_value!$B:$B,0),MATCH(W$2,Corp_value!$1:$1,0)))</f>
        <v/>
      </c>
      <c r="X253" s="139" t="str">
        <f>IF(tbl_dmi_isin[[#This Row],[Index]]&gt;$A$2,"",INDEX(Corp_value!$A$1:$EC$2998,MATCH(tbl_dmi_isin[[#This Row],[ISIN]],Corp_value!$B:$B,0),MATCH(X$2,Corp_value!$1:$1,0)))</f>
        <v/>
      </c>
      <c r="Y253" s="142" t="str">
        <f>IF(tbl_dmi_isin[[#This Row],[Index]]&gt;$A$2,"",INDEX(Corp_value!$A$1:$EC$2998,MATCH(tbl_dmi_isin[[#This Row],[ISIN]],Corp_value!$B:$B,0),MATCH(Y$2,Corp_value!$1:$1,0)))</f>
        <v/>
      </c>
      <c r="Z253" s="142" t="str">
        <f>IF(tbl_dmi_isin[[#This Row],[Index]]&gt;$A$2,"",INDEX(Corp_value!$A$1:$EC$2998,MATCH(tbl_dmi_isin[[#This Row],[ISIN]],Corp_value!$B:$B,0),MATCH(Z$2,Corp_value!$1:$1,0)))</f>
        <v/>
      </c>
    </row>
    <row r="254" spans="1:26">
      <c r="A254" s="10">
        <v>251</v>
      </c>
      <c r="B254" s="78" t="str">
        <f>IF(tbl_dmi_isin[[#This Row],[Index]]&gt;$A$2,"",TEXT(INDEX(美元债一级!$A$2:$BO$32,tbl_dmi_isin[[#This Row],[Index]]+1,MATCH(B$2,美元债一级!$2:$2,0)),"yyyy/mm/dd"))</f>
        <v/>
      </c>
      <c r="C254" s="10" t="str">
        <f>IF(tbl_dmi_isin[[#This Row],[Index]]&gt;$A$2,"",INDEX(美元债一级!$A$2:$BO$32,tbl_dmi_isin[[#This Row],[Index]]+1,MATCH(C$2,美元债一级!$2:$2,0)))</f>
        <v/>
      </c>
      <c r="D254" s="10" t="str">
        <f>IF(tbl_dmi_isin[[#This Row],[Index]]&gt;$A$2,"",INDEX(美元债一级!$A$2:$BO$32,tbl_dmi_isin[[#This Row],[Index]]+1,MATCH(D$2,美元债一级!$2:$2,0)))</f>
        <v/>
      </c>
      <c r="E254" s="10" t="str">
        <f>TEXT(tbl_dmi_isin[[#This Row],[定价日]],"YYMMDD")&amp;tbl_dmi_isin[[#This Row],[ISIN]]</f>
        <v/>
      </c>
      <c r="F254" s="106"/>
      <c r="G254" s="19" t="str">
        <f>IF(tbl_dmi_isin[[#This Row],[Index]]&gt;$A$2,"",INDEX(Corp_value!$A$1:$EC$2998,MATCH(tbl_dmi_isin[[#This Row],[ISIN]],Corp_value!$B:$B,0),MATCH(G$2,Corp_value!$1:$1,0)))</f>
        <v/>
      </c>
      <c r="H254" s="20" t="str">
        <f>IF(tbl_dmi_isin[[#This Row],[Index]]&gt;$A$2,"",INDEX(Corp_value!$A$1:$EC$2998,MATCH(tbl_dmi_isin[[#This Row],[ISIN]],Corp_value!$B:$B,0),MATCH(H$2,Corp_value!$1:$1,0)))</f>
        <v/>
      </c>
      <c r="I254" s="20" t="str">
        <f>IF(tbl_dmi_isin[[#This Row],[Index]]&gt;$A$2,"",IF(INDEX(Corp_value!$A$1:$EC$2998,MATCH(tbl_dmi_isin[[#This Row],[ISIN]],Corp_value!$B:$B,0),MATCH(I$2,Corp_value!$1:$1,0))="--","",INDEX(Corp_value!$A$1:$EC$2998,MATCH(tbl_dmi_isin[[#This Row],[ISIN]],Corp_value!$B:$B,0),MATCH(I$2,Corp_value!$1:$1,0))))</f>
        <v/>
      </c>
      <c r="J254" s="19" t="str">
        <f>IF(tbl_dmi_isin[[#This Row],[Index]]&gt;$A$2,"",INDEX(Corp_value!$A$1:$EC$2998,MATCH(tbl_dmi_isin[[#This Row],[ISIN]],Corp_value!$B:$B,0),MATCH(J$2,Corp_value!$1:$1,0)))</f>
        <v/>
      </c>
      <c r="K254" s="19" t="str">
        <f>IF(tbl_dmi_isin[[#This Row],[Index]]&gt;$A$2,"",INDEX(Corp_value!$A$1:$EC$2998,MATCH(tbl_dmi_isin[[#This Row],[ISIN]],Corp_value!$B:$B,0),MATCH(K$2,Corp_value!$1:$1,0)))</f>
        <v/>
      </c>
      <c r="L254" s="19" t="str">
        <f>IF(tbl_dmi_isin[[#This Row],[Index]]&gt;$A$2,"",IF(INDEX(Corp_value!$A$1:$EC$2998,MATCH(tbl_dmi_isin[[#This Row],[ISIN]],Corp_value!$B:$B,0),MATCH(L$2,Corp_value!$1:$1,0))="--","",INDEX(Corp_value!$A$1:$EC$2998,MATCH(tbl_dmi_isin[[#This Row],[ISIN]],Corp_value!$B:$B,0),MATCH(L$2,Corp_value!$1:$1,0))))</f>
        <v/>
      </c>
      <c r="M254" s="122" t="str">
        <f>IF(tbl_dmi_isin[[#This Row],[Index]]&gt;$A$2,"",INDEX(Corp_value!$A$1:$EC$2998,MATCH(tbl_dmi_isin[[#This Row],[ISIN]],Corp_value!$B:$B,0),MATCH(M$2,Corp_value!$1:$1,0)))</f>
        <v/>
      </c>
      <c r="N254" s="122" t="str">
        <f>IF(tbl_dmi_isin[[#This Row],[Index]]&gt;$A$2,"",IF(INDEX(Corp_value!$A$1:$EC$2998,MATCH(tbl_dmi_isin[[#This Row],[ISIN]],Corp_value!$B:$B,0),MATCH(N$2,Corp_value!$1:$1,0))="--","",INDEX(Corp_value!$A$1:$EC$2998,MATCH(tbl_dmi_isin[[#This Row],[ISIN]],Corp_value!$B:$B,0),MATCH(N$2,Corp_value!$1:$1,0))))</f>
        <v/>
      </c>
      <c r="O254" s="122" t="str">
        <f>IF(tbl_dmi_isin[[#This Row],[Index]]&gt;$A$2,"",INDEX(Corp_value!$A$1:$EC$2998,MATCH(tbl_dmi_isin[[#This Row],[ISIN]],Corp_value!$B:$B,0),MATCH(O$2,Corp_value!$1:$1,0)))</f>
        <v/>
      </c>
      <c r="P254" s="137" t="str">
        <f>IF(tbl_dmi_isin[[#This Row],[Index]]&gt;$A$2,"",TEXT(INDEX(Corp_value!$A$1:$EC$2998,MATCH(tbl_dmi_isin[[#This Row],[ISIN]],Corp_value!$B:$B,0),MATCH(P$2,Corp_value!$1:$1,0)),"yyyy/mm/dd"))</f>
        <v/>
      </c>
      <c r="Q254" s="137" t="str">
        <f>IF(tbl_dmi_isin[[#This Row],[Index]]&gt;$A$2,"",INDEX(美元债一级!$A$2:$BO$32,tbl_dmi_isin[[#This Row],[Index]]+1,MATCH(Q$2,美元债一级!$2:$2,0)))</f>
        <v/>
      </c>
      <c r="R254" s="137" t="str">
        <f>IF(tbl_dmi_isin[[#This Row],[Index]]&gt;$A$2,"",IF(TEXT(INDEX(Corp_value!$A$1:$EC$2998,MATCH(tbl_dmi_isin[[#This Row],[ISIN]],Corp_value!$B:$B,0),MATCH(R$2,Corp_value!$1:$1,0)),"yyyy/mm/dd")="--","",TEXT(INDEX(Corp_value!$A$1:$EC$2998,MATCH(tbl_dmi_isin[[#This Row],[ISIN]],Corp_value!$B:$B,0),MATCH(R$2,Corp_value!$1:$1,0)),"yyyy/mm/dd")))</f>
        <v/>
      </c>
      <c r="S254" s="122" t="str">
        <f>IF(tbl_dmi_isin[[#This Row],[Index]]&gt;$A$2,"",INDEX(Corp_value!$A$1:$EC$2998,MATCH(tbl_dmi_isin[[#This Row],[ISIN]],Corp_value!$B:$B,0),MATCH(S$2,Corp_value!$1:$1,0)))</f>
        <v/>
      </c>
      <c r="T254" s="122" t="str">
        <f>IF(tbl_dmi_isin[[#This Row],[Index]]&gt;$A$2,"",INDEX(美元债一级!$A$2:$BO$32,tbl_dmi_isin[[#This Row],[Index]]+1,MATCH(T$2,美元债一级!$2:$2,0)))</f>
        <v/>
      </c>
      <c r="U254" s="122" t="str">
        <f>IF(tbl_dmi_isin[[#This Row],[Index]]&gt;$A$2,"",IF(INDEX(Corp_value!$A$1:$EC$2998,MATCH(tbl_dmi_isin[[#This Row],[ISIN]],Corp_value!$B:$B,0),MATCH(U$2,Corp_value!$1:$1,0))="--","",INDEX(Corp_value!$A$1:$EC$2998,MATCH(tbl_dmi_isin[[#This Row],[ISIN]],Corp_value!$B:$B,0),MATCH(U$2,Corp_value!$1:$1,0))))</f>
        <v/>
      </c>
      <c r="V254" s="134" t="str">
        <f>IF(tbl_dmi_isin[[#This Row],[Index]]&gt;$A$2,"",INDEX(美元债一级!$A$2:$BO$32,tbl_dmi_isin[[#This Row],[Index]]+1,MATCH(V$2,美元债一级!$2:$2,0)))</f>
        <v/>
      </c>
      <c r="W254" s="139" t="str">
        <f>IF(tbl_dmi_isin[[#This Row],[Index]]&gt;$A$2,"",INDEX(Corp_value!$A$1:$EC$2998,MATCH(tbl_dmi_isin[[#This Row],[ISIN]],Corp_value!$B:$B,0),MATCH(W$2,Corp_value!$1:$1,0)))</f>
        <v/>
      </c>
      <c r="X254" s="139" t="str">
        <f>IF(tbl_dmi_isin[[#This Row],[Index]]&gt;$A$2,"",INDEX(Corp_value!$A$1:$EC$2998,MATCH(tbl_dmi_isin[[#This Row],[ISIN]],Corp_value!$B:$B,0),MATCH(X$2,Corp_value!$1:$1,0)))</f>
        <v/>
      </c>
      <c r="Y254" s="142" t="str">
        <f>IF(tbl_dmi_isin[[#This Row],[Index]]&gt;$A$2,"",INDEX(Corp_value!$A$1:$EC$2998,MATCH(tbl_dmi_isin[[#This Row],[ISIN]],Corp_value!$B:$B,0),MATCH(Y$2,Corp_value!$1:$1,0)))</f>
        <v/>
      </c>
      <c r="Z254" s="142" t="str">
        <f>IF(tbl_dmi_isin[[#This Row],[Index]]&gt;$A$2,"",INDEX(Corp_value!$A$1:$EC$2998,MATCH(tbl_dmi_isin[[#This Row],[ISIN]],Corp_value!$B:$B,0),MATCH(Z$2,Corp_value!$1:$1,0)))</f>
        <v/>
      </c>
    </row>
    <row r="255" spans="1:26">
      <c r="A255" s="10">
        <v>252</v>
      </c>
      <c r="B255" s="78" t="str">
        <f>IF(tbl_dmi_isin[[#This Row],[Index]]&gt;$A$2,"",TEXT(INDEX(美元债一级!$A$2:$BO$32,tbl_dmi_isin[[#This Row],[Index]]+1,MATCH(B$2,美元债一级!$2:$2,0)),"yyyy/mm/dd"))</f>
        <v/>
      </c>
      <c r="C255" s="10" t="str">
        <f>IF(tbl_dmi_isin[[#This Row],[Index]]&gt;$A$2,"",INDEX(美元债一级!$A$2:$BO$32,tbl_dmi_isin[[#This Row],[Index]]+1,MATCH(C$2,美元债一级!$2:$2,0)))</f>
        <v/>
      </c>
      <c r="D255" s="10" t="str">
        <f>IF(tbl_dmi_isin[[#This Row],[Index]]&gt;$A$2,"",INDEX(美元债一级!$A$2:$BO$32,tbl_dmi_isin[[#This Row],[Index]]+1,MATCH(D$2,美元债一级!$2:$2,0)))</f>
        <v/>
      </c>
      <c r="E255" s="10" t="str">
        <f>TEXT(tbl_dmi_isin[[#This Row],[定价日]],"YYMMDD")&amp;tbl_dmi_isin[[#This Row],[ISIN]]</f>
        <v/>
      </c>
      <c r="F255" s="105"/>
      <c r="G255" s="19" t="str">
        <f>IF(tbl_dmi_isin[[#This Row],[Index]]&gt;$A$2,"",INDEX(Corp_value!$A$1:$EC$2998,MATCH(tbl_dmi_isin[[#This Row],[ISIN]],Corp_value!$B:$B,0),MATCH(G$2,Corp_value!$1:$1,0)))</f>
        <v/>
      </c>
      <c r="H255" s="20" t="str">
        <f>IF(tbl_dmi_isin[[#This Row],[Index]]&gt;$A$2,"",INDEX(Corp_value!$A$1:$EC$2998,MATCH(tbl_dmi_isin[[#This Row],[ISIN]],Corp_value!$B:$B,0),MATCH(H$2,Corp_value!$1:$1,0)))</f>
        <v/>
      </c>
      <c r="I255" s="20" t="str">
        <f>IF(tbl_dmi_isin[[#This Row],[Index]]&gt;$A$2,"",IF(INDEX(Corp_value!$A$1:$EC$2998,MATCH(tbl_dmi_isin[[#This Row],[ISIN]],Corp_value!$B:$B,0),MATCH(I$2,Corp_value!$1:$1,0))="--","",INDEX(Corp_value!$A$1:$EC$2998,MATCH(tbl_dmi_isin[[#This Row],[ISIN]],Corp_value!$B:$B,0),MATCH(I$2,Corp_value!$1:$1,0))))</f>
        <v/>
      </c>
      <c r="J255" s="19" t="str">
        <f>IF(tbl_dmi_isin[[#This Row],[Index]]&gt;$A$2,"",INDEX(Corp_value!$A$1:$EC$2998,MATCH(tbl_dmi_isin[[#This Row],[ISIN]],Corp_value!$B:$B,0),MATCH(J$2,Corp_value!$1:$1,0)))</f>
        <v/>
      </c>
      <c r="K255" s="19" t="str">
        <f>IF(tbl_dmi_isin[[#This Row],[Index]]&gt;$A$2,"",INDEX(Corp_value!$A$1:$EC$2998,MATCH(tbl_dmi_isin[[#This Row],[ISIN]],Corp_value!$B:$B,0),MATCH(K$2,Corp_value!$1:$1,0)))</f>
        <v/>
      </c>
      <c r="L255" s="19" t="str">
        <f>IF(tbl_dmi_isin[[#This Row],[Index]]&gt;$A$2,"",IF(INDEX(Corp_value!$A$1:$EC$2998,MATCH(tbl_dmi_isin[[#This Row],[ISIN]],Corp_value!$B:$B,0),MATCH(L$2,Corp_value!$1:$1,0))="--","",INDEX(Corp_value!$A$1:$EC$2998,MATCH(tbl_dmi_isin[[#This Row],[ISIN]],Corp_value!$B:$B,0),MATCH(L$2,Corp_value!$1:$1,0))))</f>
        <v/>
      </c>
      <c r="M255" s="122" t="str">
        <f>IF(tbl_dmi_isin[[#This Row],[Index]]&gt;$A$2,"",INDEX(Corp_value!$A$1:$EC$2998,MATCH(tbl_dmi_isin[[#This Row],[ISIN]],Corp_value!$B:$B,0),MATCH(M$2,Corp_value!$1:$1,0)))</f>
        <v/>
      </c>
      <c r="N255" s="122" t="str">
        <f>IF(tbl_dmi_isin[[#This Row],[Index]]&gt;$A$2,"",IF(INDEX(Corp_value!$A$1:$EC$2998,MATCH(tbl_dmi_isin[[#This Row],[ISIN]],Corp_value!$B:$B,0),MATCH(N$2,Corp_value!$1:$1,0))="--","",INDEX(Corp_value!$A$1:$EC$2998,MATCH(tbl_dmi_isin[[#This Row],[ISIN]],Corp_value!$B:$B,0),MATCH(N$2,Corp_value!$1:$1,0))))</f>
        <v/>
      </c>
      <c r="O255" s="122" t="str">
        <f>IF(tbl_dmi_isin[[#This Row],[Index]]&gt;$A$2,"",INDEX(Corp_value!$A$1:$EC$2998,MATCH(tbl_dmi_isin[[#This Row],[ISIN]],Corp_value!$B:$B,0),MATCH(O$2,Corp_value!$1:$1,0)))</f>
        <v/>
      </c>
      <c r="P255" s="136" t="str">
        <f>IF(tbl_dmi_isin[[#This Row],[Index]]&gt;$A$2,"",TEXT(INDEX(Corp_value!$A$1:$EC$2998,MATCH(tbl_dmi_isin[[#This Row],[ISIN]],Corp_value!$B:$B,0),MATCH(P$2,Corp_value!$1:$1,0)),"yyyy/mm/dd"))</f>
        <v/>
      </c>
      <c r="Q255" s="136" t="str">
        <f>IF(tbl_dmi_isin[[#This Row],[Index]]&gt;$A$2,"",INDEX(美元债一级!$A$2:$BO$32,tbl_dmi_isin[[#This Row],[Index]]+1,MATCH(Q$2,美元债一级!$2:$2,0)))</f>
        <v/>
      </c>
      <c r="R255" s="136" t="str">
        <f>IF(tbl_dmi_isin[[#This Row],[Index]]&gt;$A$2,"",IF(TEXT(INDEX(Corp_value!$A$1:$EC$2998,MATCH(tbl_dmi_isin[[#This Row],[ISIN]],Corp_value!$B:$B,0),MATCH(R$2,Corp_value!$1:$1,0)),"yyyy/mm/dd")="--","",TEXT(INDEX(Corp_value!$A$1:$EC$2998,MATCH(tbl_dmi_isin[[#This Row],[ISIN]],Corp_value!$B:$B,0),MATCH(R$2,Corp_value!$1:$1,0)),"yyyy/mm/dd")))</f>
        <v/>
      </c>
      <c r="S255" s="122" t="str">
        <f>IF(tbl_dmi_isin[[#This Row],[Index]]&gt;$A$2,"",INDEX(Corp_value!$A$1:$EC$2998,MATCH(tbl_dmi_isin[[#This Row],[ISIN]],Corp_value!$B:$B,0),MATCH(S$2,Corp_value!$1:$1,0)))</f>
        <v/>
      </c>
      <c r="T255" s="122" t="str">
        <f>IF(tbl_dmi_isin[[#This Row],[Index]]&gt;$A$2,"",INDEX(美元债一级!$A$2:$BO$32,tbl_dmi_isin[[#This Row],[Index]]+1,MATCH(T$2,美元债一级!$2:$2,0)))</f>
        <v/>
      </c>
      <c r="U255" s="122" t="str">
        <f>IF(tbl_dmi_isin[[#This Row],[Index]]&gt;$A$2,"",IF(INDEX(Corp_value!$A$1:$EC$2998,MATCH(tbl_dmi_isin[[#This Row],[ISIN]],Corp_value!$B:$B,0),MATCH(U$2,Corp_value!$1:$1,0))="--","",INDEX(Corp_value!$A$1:$EC$2998,MATCH(tbl_dmi_isin[[#This Row],[ISIN]],Corp_value!$B:$B,0),MATCH(U$2,Corp_value!$1:$1,0))))</f>
        <v/>
      </c>
      <c r="V255" s="134" t="str">
        <f>IF(tbl_dmi_isin[[#This Row],[Index]]&gt;$A$2,"",INDEX(美元债一级!$A$2:$BO$32,tbl_dmi_isin[[#This Row],[Index]]+1,MATCH(V$2,美元债一级!$2:$2,0)))</f>
        <v/>
      </c>
      <c r="W255" s="139" t="str">
        <f>IF(tbl_dmi_isin[[#This Row],[Index]]&gt;$A$2,"",INDEX(Corp_value!$A$1:$EC$2998,MATCH(tbl_dmi_isin[[#This Row],[ISIN]],Corp_value!$B:$B,0),MATCH(W$2,Corp_value!$1:$1,0)))</f>
        <v/>
      </c>
      <c r="X255" s="139" t="str">
        <f>IF(tbl_dmi_isin[[#This Row],[Index]]&gt;$A$2,"",INDEX(Corp_value!$A$1:$EC$2998,MATCH(tbl_dmi_isin[[#This Row],[ISIN]],Corp_value!$B:$B,0),MATCH(X$2,Corp_value!$1:$1,0)))</f>
        <v/>
      </c>
      <c r="Y255" s="142" t="str">
        <f>IF(tbl_dmi_isin[[#This Row],[Index]]&gt;$A$2,"",INDEX(Corp_value!$A$1:$EC$2998,MATCH(tbl_dmi_isin[[#This Row],[ISIN]],Corp_value!$B:$B,0),MATCH(Y$2,Corp_value!$1:$1,0)))</f>
        <v/>
      </c>
      <c r="Z255" s="142" t="str">
        <f>IF(tbl_dmi_isin[[#This Row],[Index]]&gt;$A$2,"",INDEX(Corp_value!$A$1:$EC$2998,MATCH(tbl_dmi_isin[[#This Row],[ISIN]],Corp_value!$B:$B,0),MATCH(Z$2,Corp_value!$1:$1,0)))</f>
        <v/>
      </c>
    </row>
    <row r="256" spans="1:26">
      <c r="A256" s="10">
        <v>253</v>
      </c>
      <c r="B256" s="78" t="str">
        <f>IF(tbl_dmi_isin[[#This Row],[Index]]&gt;$A$2,"",TEXT(INDEX(美元债一级!$A$2:$BO$32,tbl_dmi_isin[[#This Row],[Index]]+1,MATCH(B$2,美元债一级!$2:$2,0)),"yyyy/mm/dd"))</f>
        <v/>
      </c>
      <c r="C256" s="10" t="str">
        <f>IF(tbl_dmi_isin[[#This Row],[Index]]&gt;$A$2,"",INDEX(美元债一级!$A$2:$BO$32,tbl_dmi_isin[[#This Row],[Index]]+1,MATCH(C$2,美元债一级!$2:$2,0)))</f>
        <v/>
      </c>
      <c r="D256" s="10" t="str">
        <f>IF(tbl_dmi_isin[[#This Row],[Index]]&gt;$A$2,"",INDEX(美元债一级!$A$2:$BO$32,tbl_dmi_isin[[#This Row],[Index]]+1,MATCH(D$2,美元债一级!$2:$2,0)))</f>
        <v/>
      </c>
      <c r="E256" s="10" t="str">
        <f>TEXT(tbl_dmi_isin[[#This Row],[定价日]],"YYMMDD")&amp;tbl_dmi_isin[[#This Row],[ISIN]]</f>
        <v/>
      </c>
      <c r="F256" s="105"/>
      <c r="G256" s="19" t="str">
        <f>IF(tbl_dmi_isin[[#This Row],[Index]]&gt;$A$2,"",INDEX(Corp_value!$A$1:$EC$2998,MATCH(tbl_dmi_isin[[#This Row],[ISIN]],Corp_value!$B:$B,0),MATCH(G$2,Corp_value!$1:$1,0)))</f>
        <v/>
      </c>
      <c r="H256" s="20" t="str">
        <f>IF(tbl_dmi_isin[[#This Row],[Index]]&gt;$A$2,"",INDEX(Corp_value!$A$1:$EC$2998,MATCH(tbl_dmi_isin[[#This Row],[ISIN]],Corp_value!$B:$B,0),MATCH(H$2,Corp_value!$1:$1,0)))</f>
        <v/>
      </c>
      <c r="I256" s="20" t="str">
        <f>IF(tbl_dmi_isin[[#This Row],[Index]]&gt;$A$2,"",IF(INDEX(Corp_value!$A$1:$EC$2998,MATCH(tbl_dmi_isin[[#This Row],[ISIN]],Corp_value!$B:$B,0),MATCH(I$2,Corp_value!$1:$1,0))="--","",INDEX(Corp_value!$A$1:$EC$2998,MATCH(tbl_dmi_isin[[#This Row],[ISIN]],Corp_value!$B:$B,0),MATCH(I$2,Corp_value!$1:$1,0))))</f>
        <v/>
      </c>
      <c r="J256" s="19" t="str">
        <f>IF(tbl_dmi_isin[[#This Row],[Index]]&gt;$A$2,"",INDEX(Corp_value!$A$1:$EC$2998,MATCH(tbl_dmi_isin[[#This Row],[ISIN]],Corp_value!$B:$B,0),MATCH(J$2,Corp_value!$1:$1,0)))</f>
        <v/>
      </c>
      <c r="K256" s="19" t="str">
        <f>IF(tbl_dmi_isin[[#This Row],[Index]]&gt;$A$2,"",INDEX(Corp_value!$A$1:$EC$2998,MATCH(tbl_dmi_isin[[#This Row],[ISIN]],Corp_value!$B:$B,0),MATCH(K$2,Corp_value!$1:$1,0)))</f>
        <v/>
      </c>
      <c r="L256" s="19" t="str">
        <f>IF(tbl_dmi_isin[[#This Row],[Index]]&gt;$A$2,"",IF(INDEX(Corp_value!$A$1:$EC$2998,MATCH(tbl_dmi_isin[[#This Row],[ISIN]],Corp_value!$B:$B,0),MATCH(L$2,Corp_value!$1:$1,0))="--","",INDEX(Corp_value!$A$1:$EC$2998,MATCH(tbl_dmi_isin[[#This Row],[ISIN]],Corp_value!$B:$B,0),MATCH(L$2,Corp_value!$1:$1,0))))</f>
        <v/>
      </c>
      <c r="M256" s="122" t="str">
        <f>IF(tbl_dmi_isin[[#This Row],[Index]]&gt;$A$2,"",INDEX(Corp_value!$A$1:$EC$2998,MATCH(tbl_dmi_isin[[#This Row],[ISIN]],Corp_value!$B:$B,0),MATCH(M$2,Corp_value!$1:$1,0)))</f>
        <v/>
      </c>
      <c r="N256" s="122" t="str">
        <f>IF(tbl_dmi_isin[[#This Row],[Index]]&gt;$A$2,"",IF(INDEX(Corp_value!$A$1:$EC$2998,MATCH(tbl_dmi_isin[[#This Row],[ISIN]],Corp_value!$B:$B,0),MATCH(N$2,Corp_value!$1:$1,0))="--","",INDEX(Corp_value!$A$1:$EC$2998,MATCH(tbl_dmi_isin[[#This Row],[ISIN]],Corp_value!$B:$B,0),MATCH(N$2,Corp_value!$1:$1,0))))</f>
        <v/>
      </c>
      <c r="O256" s="122" t="str">
        <f>IF(tbl_dmi_isin[[#This Row],[Index]]&gt;$A$2,"",INDEX(Corp_value!$A$1:$EC$2998,MATCH(tbl_dmi_isin[[#This Row],[ISIN]],Corp_value!$B:$B,0),MATCH(O$2,Corp_value!$1:$1,0)))</f>
        <v/>
      </c>
      <c r="P256" s="136" t="str">
        <f>IF(tbl_dmi_isin[[#This Row],[Index]]&gt;$A$2,"",TEXT(INDEX(Corp_value!$A$1:$EC$2998,MATCH(tbl_dmi_isin[[#This Row],[ISIN]],Corp_value!$B:$B,0),MATCH(P$2,Corp_value!$1:$1,0)),"yyyy/mm/dd"))</f>
        <v/>
      </c>
      <c r="Q256" s="136" t="str">
        <f>IF(tbl_dmi_isin[[#This Row],[Index]]&gt;$A$2,"",INDEX(美元债一级!$A$2:$BO$32,tbl_dmi_isin[[#This Row],[Index]]+1,MATCH(Q$2,美元债一级!$2:$2,0)))</f>
        <v/>
      </c>
      <c r="R256" s="136" t="str">
        <f>IF(tbl_dmi_isin[[#This Row],[Index]]&gt;$A$2,"",IF(TEXT(INDEX(Corp_value!$A$1:$EC$2998,MATCH(tbl_dmi_isin[[#This Row],[ISIN]],Corp_value!$B:$B,0),MATCH(R$2,Corp_value!$1:$1,0)),"yyyy/mm/dd")="--","",TEXT(INDEX(Corp_value!$A$1:$EC$2998,MATCH(tbl_dmi_isin[[#This Row],[ISIN]],Corp_value!$B:$B,0),MATCH(R$2,Corp_value!$1:$1,0)),"yyyy/mm/dd")))</f>
        <v/>
      </c>
      <c r="S256" s="122" t="str">
        <f>IF(tbl_dmi_isin[[#This Row],[Index]]&gt;$A$2,"",INDEX(Corp_value!$A$1:$EC$2998,MATCH(tbl_dmi_isin[[#This Row],[ISIN]],Corp_value!$B:$B,0),MATCH(S$2,Corp_value!$1:$1,0)))</f>
        <v/>
      </c>
      <c r="T256" s="122" t="str">
        <f>IF(tbl_dmi_isin[[#This Row],[Index]]&gt;$A$2,"",INDEX(美元债一级!$A$2:$BO$32,tbl_dmi_isin[[#This Row],[Index]]+1,MATCH(T$2,美元债一级!$2:$2,0)))</f>
        <v/>
      </c>
      <c r="U256" s="122" t="str">
        <f>IF(tbl_dmi_isin[[#This Row],[Index]]&gt;$A$2,"",IF(INDEX(Corp_value!$A$1:$EC$2998,MATCH(tbl_dmi_isin[[#This Row],[ISIN]],Corp_value!$B:$B,0),MATCH(U$2,Corp_value!$1:$1,0))="--","",INDEX(Corp_value!$A$1:$EC$2998,MATCH(tbl_dmi_isin[[#This Row],[ISIN]],Corp_value!$B:$B,0),MATCH(U$2,Corp_value!$1:$1,0))))</f>
        <v/>
      </c>
      <c r="V256" s="134" t="str">
        <f>IF(tbl_dmi_isin[[#This Row],[Index]]&gt;$A$2,"",INDEX(美元债一级!$A$2:$BO$32,tbl_dmi_isin[[#This Row],[Index]]+1,MATCH(V$2,美元债一级!$2:$2,0)))</f>
        <v/>
      </c>
      <c r="W256" s="139" t="str">
        <f>IF(tbl_dmi_isin[[#This Row],[Index]]&gt;$A$2,"",INDEX(Corp_value!$A$1:$EC$2998,MATCH(tbl_dmi_isin[[#This Row],[ISIN]],Corp_value!$B:$B,0),MATCH(W$2,Corp_value!$1:$1,0)))</f>
        <v/>
      </c>
      <c r="X256" s="139" t="str">
        <f>IF(tbl_dmi_isin[[#This Row],[Index]]&gt;$A$2,"",INDEX(Corp_value!$A$1:$EC$2998,MATCH(tbl_dmi_isin[[#This Row],[ISIN]],Corp_value!$B:$B,0),MATCH(X$2,Corp_value!$1:$1,0)))</f>
        <v/>
      </c>
      <c r="Y256" s="142" t="str">
        <f>IF(tbl_dmi_isin[[#This Row],[Index]]&gt;$A$2,"",INDEX(Corp_value!$A$1:$EC$2998,MATCH(tbl_dmi_isin[[#This Row],[ISIN]],Corp_value!$B:$B,0),MATCH(Y$2,Corp_value!$1:$1,0)))</f>
        <v/>
      </c>
      <c r="Z256" s="142" t="str">
        <f>IF(tbl_dmi_isin[[#This Row],[Index]]&gt;$A$2,"",INDEX(Corp_value!$A$1:$EC$2998,MATCH(tbl_dmi_isin[[#This Row],[ISIN]],Corp_value!$B:$B,0),MATCH(Z$2,Corp_value!$1:$1,0)))</f>
        <v/>
      </c>
    </row>
    <row r="257" spans="1:26">
      <c r="A257" s="10">
        <v>254</v>
      </c>
      <c r="B257" s="78" t="str">
        <f>IF(tbl_dmi_isin[[#This Row],[Index]]&gt;$A$2,"",TEXT(INDEX(美元债一级!$A$2:$BO$32,tbl_dmi_isin[[#This Row],[Index]]+1,MATCH(B$2,美元债一级!$2:$2,0)),"yyyy/mm/dd"))</f>
        <v/>
      </c>
      <c r="C257" s="10" t="str">
        <f>IF(tbl_dmi_isin[[#This Row],[Index]]&gt;$A$2,"",INDEX(美元债一级!$A$2:$BO$32,tbl_dmi_isin[[#This Row],[Index]]+1,MATCH(C$2,美元债一级!$2:$2,0)))</f>
        <v/>
      </c>
      <c r="D257" s="10" t="str">
        <f>IF(tbl_dmi_isin[[#This Row],[Index]]&gt;$A$2,"",INDEX(美元债一级!$A$2:$BO$32,tbl_dmi_isin[[#This Row],[Index]]+1,MATCH(D$2,美元债一级!$2:$2,0)))</f>
        <v/>
      </c>
      <c r="E257" s="10" t="str">
        <f>TEXT(tbl_dmi_isin[[#This Row],[定价日]],"YYMMDD")&amp;tbl_dmi_isin[[#This Row],[ISIN]]</f>
        <v/>
      </c>
      <c r="F257" s="138"/>
      <c r="G257" s="19" t="str">
        <f>IF(tbl_dmi_isin[[#This Row],[Index]]&gt;$A$2,"",INDEX(Corp_value!$A$1:$EC$2998,MATCH(tbl_dmi_isin[[#This Row],[ISIN]],Corp_value!$B:$B,0),MATCH(G$2,Corp_value!$1:$1,0)))</f>
        <v/>
      </c>
      <c r="H257" s="20" t="str">
        <f>IF(tbl_dmi_isin[[#This Row],[Index]]&gt;$A$2,"",INDEX(Corp_value!$A$1:$EC$2998,MATCH(tbl_dmi_isin[[#This Row],[ISIN]],Corp_value!$B:$B,0),MATCH(H$2,Corp_value!$1:$1,0)))</f>
        <v/>
      </c>
      <c r="I257" s="20" t="str">
        <f>IF(tbl_dmi_isin[[#This Row],[Index]]&gt;$A$2,"",IF(INDEX(Corp_value!$A$1:$EC$2998,MATCH(tbl_dmi_isin[[#This Row],[ISIN]],Corp_value!$B:$B,0),MATCH(I$2,Corp_value!$1:$1,0))="--","",INDEX(Corp_value!$A$1:$EC$2998,MATCH(tbl_dmi_isin[[#This Row],[ISIN]],Corp_value!$B:$B,0),MATCH(I$2,Corp_value!$1:$1,0))))</f>
        <v/>
      </c>
      <c r="J257" s="19" t="str">
        <f>IF(tbl_dmi_isin[[#This Row],[Index]]&gt;$A$2,"",INDEX(Corp_value!$A$1:$EC$2998,MATCH(tbl_dmi_isin[[#This Row],[ISIN]],Corp_value!$B:$B,0),MATCH(J$2,Corp_value!$1:$1,0)))</f>
        <v/>
      </c>
      <c r="K257" s="19" t="str">
        <f>IF(tbl_dmi_isin[[#This Row],[Index]]&gt;$A$2,"",INDEX(Corp_value!$A$1:$EC$2998,MATCH(tbl_dmi_isin[[#This Row],[ISIN]],Corp_value!$B:$B,0),MATCH(K$2,Corp_value!$1:$1,0)))</f>
        <v/>
      </c>
      <c r="L257" s="19" t="str">
        <f>IF(tbl_dmi_isin[[#This Row],[Index]]&gt;$A$2,"",IF(INDEX(Corp_value!$A$1:$EC$2998,MATCH(tbl_dmi_isin[[#This Row],[ISIN]],Corp_value!$B:$B,0),MATCH(L$2,Corp_value!$1:$1,0))="--","",INDEX(Corp_value!$A$1:$EC$2998,MATCH(tbl_dmi_isin[[#This Row],[ISIN]],Corp_value!$B:$B,0),MATCH(L$2,Corp_value!$1:$1,0))))</f>
        <v/>
      </c>
      <c r="M257" s="122" t="str">
        <f>IF(tbl_dmi_isin[[#This Row],[Index]]&gt;$A$2,"",INDEX(Corp_value!$A$1:$EC$2998,MATCH(tbl_dmi_isin[[#This Row],[ISIN]],Corp_value!$B:$B,0),MATCH(M$2,Corp_value!$1:$1,0)))</f>
        <v/>
      </c>
      <c r="N257" s="122" t="str">
        <f>IF(tbl_dmi_isin[[#This Row],[Index]]&gt;$A$2,"",IF(INDEX(Corp_value!$A$1:$EC$2998,MATCH(tbl_dmi_isin[[#This Row],[ISIN]],Corp_value!$B:$B,0),MATCH(N$2,Corp_value!$1:$1,0))="--","",INDEX(Corp_value!$A$1:$EC$2998,MATCH(tbl_dmi_isin[[#This Row],[ISIN]],Corp_value!$B:$B,0),MATCH(N$2,Corp_value!$1:$1,0))))</f>
        <v/>
      </c>
      <c r="O257" s="122" t="str">
        <f>IF(tbl_dmi_isin[[#This Row],[Index]]&gt;$A$2,"",INDEX(Corp_value!$A$1:$EC$2998,MATCH(tbl_dmi_isin[[#This Row],[ISIN]],Corp_value!$B:$B,0),MATCH(O$2,Corp_value!$1:$1,0)))</f>
        <v/>
      </c>
      <c r="P257" s="136" t="str">
        <f>IF(tbl_dmi_isin[[#This Row],[Index]]&gt;$A$2,"",TEXT(INDEX(Corp_value!$A$1:$EC$2998,MATCH(tbl_dmi_isin[[#This Row],[ISIN]],Corp_value!$B:$B,0),MATCH(P$2,Corp_value!$1:$1,0)),"yyyy/mm/dd"))</f>
        <v/>
      </c>
      <c r="Q257" s="136" t="str">
        <f>IF(tbl_dmi_isin[[#This Row],[Index]]&gt;$A$2,"",INDEX(美元债一级!$A$2:$BO$32,tbl_dmi_isin[[#This Row],[Index]]+1,MATCH(Q$2,美元债一级!$2:$2,0)))</f>
        <v/>
      </c>
      <c r="R257" s="136" t="str">
        <f>IF(tbl_dmi_isin[[#This Row],[Index]]&gt;$A$2,"",IF(TEXT(INDEX(Corp_value!$A$1:$EC$2998,MATCH(tbl_dmi_isin[[#This Row],[ISIN]],Corp_value!$B:$B,0),MATCH(R$2,Corp_value!$1:$1,0)),"yyyy/mm/dd")="--","",TEXT(INDEX(Corp_value!$A$1:$EC$2998,MATCH(tbl_dmi_isin[[#This Row],[ISIN]],Corp_value!$B:$B,0),MATCH(R$2,Corp_value!$1:$1,0)),"yyyy/mm/dd")))</f>
        <v/>
      </c>
      <c r="S257" s="122" t="str">
        <f>IF(tbl_dmi_isin[[#This Row],[Index]]&gt;$A$2,"",INDEX(Corp_value!$A$1:$EC$2998,MATCH(tbl_dmi_isin[[#This Row],[ISIN]],Corp_value!$B:$B,0),MATCH(S$2,Corp_value!$1:$1,0)))</f>
        <v/>
      </c>
      <c r="T257" s="122" t="str">
        <f>IF(tbl_dmi_isin[[#This Row],[Index]]&gt;$A$2,"",INDEX(美元债一级!$A$2:$BO$32,tbl_dmi_isin[[#This Row],[Index]]+1,MATCH(T$2,美元债一级!$2:$2,0)))</f>
        <v/>
      </c>
      <c r="U257" s="122" t="str">
        <f>IF(tbl_dmi_isin[[#This Row],[Index]]&gt;$A$2,"",IF(INDEX(Corp_value!$A$1:$EC$2998,MATCH(tbl_dmi_isin[[#This Row],[ISIN]],Corp_value!$B:$B,0),MATCH(U$2,Corp_value!$1:$1,0))="--","",INDEX(Corp_value!$A$1:$EC$2998,MATCH(tbl_dmi_isin[[#This Row],[ISIN]],Corp_value!$B:$B,0),MATCH(U$2,Corp_value!$1:$1,0))))</f>
        <v/>
      </c>
      <c r="V257" s="134" t="str">
        <f>IF(tbl_dmi_isin[[#This Row],[Index]]&gt;$A$2,"",INDEX(美元债一级!$A$2:$BO$32,tbl_dmi_isin[[#This Row],[Index]]+1,MATCH(V$2,美元债一级!$2:$2,0)))</f>
        <v/>
      </c>
      <c r="W257" s="139" t="str">
        <f>IF(tbl_dmi_isin[[#This Row],[Index]]&gt;$A$2,"",INDEX(Corp_value!$A$1:$EC$2998,MATCH(tbl_dmi_isin[[#This Row],[ISIN]],Corp_value!$B:$B,0),MATCH(W$2,Corp_value!$1:$1,0)))</f>
        <v/>
      </c>
      <c r="X257" s="139" t="str">
        <f>IF(tbl_dmi_isin[[#This Row],[Index]]&gt;$A$2,"",INDEX(Corp_value!$A$1:$EC$2998,MATCH(tbl_dmi_isin[[#This Row],[ISIN]],Corp_value!$B:$B,0),MATCH(X$2,Corp_value!$1:$1,0)))</f>
        <v/>
      </c>
      <c r="Y257" s="142" t="str">
        <f>IF(tbl_dmi_isin[[#This Row],[Index]]&gt;$A$2,"",INDEX(Corp_value!$A$1:$EC$2998,MATCH(tbl_dmi_isin[[#This Row],[ISIN]],Corp_value!$B:$B,0),MATCH(Y$2,Corp_value!$1:$1,0)))</f>
        <v/>
      </c>
      <c r="Z257" s="142" t="str">
        <f>IF(tbl_dmi_isin[[#This Row],[Index]]&gt;$A$2,"",INDEX(Corp_value!$A$1:$EC$2998,MATCH(tbl_dmi_isin[[#This Row],[ISIN]],Corp_value!$B:$B,0),MATCH(Z$2,Corp_value!$1:$1,0)))</f>
        <v/>
      </c>
    </row>
    <row r="258" spans="1:26">
      <c r="A258" s="10">
        <v>255</v>
      </c>
      <c r="B258" s="78" t="str">
        <f>IF(tbl_dmi_isin[[#This Row],[Index]]&gt;$A$2,"",TEXT(INDEX(美元债一级!$A$2:$BO$32,tbl_dmi_isin[[#This Row],[Index]]+1,MATCH(B$2,美元债一级!$2:$2,0)),"yyyy/mm/dd"))</f>
        <v/>
      </c>
      <c r="C258" s="10" t="str">
        <f>IF(tbl_dmi_isin[[#This Row],[Index]]&gt;$A$2,"",INDEX(美元债一级!$A$2:$BO$32,tbl_dmi_isin[[#This Row],[Index]]+1,MATCH(C$2,美元债一级!$2:$2,0)))</f>
        <v/>
      </c>
      <c r="D258" s="10" t="str">
        <f>IF(tbl_dmi_isin[[#This Row],[Index]]&gt;$A$2,"",INDEX(美元债一级!$A$2:$BO$32,tbl_dmi_isin[[#This Row],[Index]]+1,MATCH(D$2,美元债一级!$2:$2,0)))</f>
        <v/>
      </c>
      <c r="E258" s="10" t="str">
        <f>TEXT(tbl_dmi_isin[[#This Row],[定价日]],"YYMMDD")&amp;tbl_dmi_isin[[#This Row],[ISIN]]</f>
        <v/>
      </c>
      <c r="F258" s="106"/>
      <c r="G258" s="19" t="str">
        <f>IF(tbl_dmi_isin[[#This Row],[Index]]&gt;$A$2,"",INDEX(Corp_value!$A$1:$EC$2998,MATCH(tbl_dmi_isin[[#This Row],[ISIN]],Corp_value!$B:$B,0),MATCH(G$2,Corp_value!$1:$1,0)))</f>
        <v/>
      </c>
      <c r="H258" s="20" t="str">
        <f>IF(tbl_dmi_isin[[#This Row],[Index]]&gt;$A$2,"",INDEX(Corp_value!$A$1:$EC$2998,MATCH(tbl_dmi_isin[[#This Row],[ISIN]],Corp_value!$B:$B,0),MATCH(H$2,Corp_value!$1:$1,0)))</f>
        <v/>
      </c>
      <c r="I258" s="20" t="str">
        <f>IF(tbl_dmi_isin[[#This Row],[Index]]&gt;$A$2,"",IF(INDEX(Corp_value!$A$1:$EC$2998,MATCH(tbl_dmi_isin[[#This Row],[ISIN]],Corp_value!$B:$B,0),MATCH(I$2,Corp_value!$1:$1,0))="--","",INDEX(Corp_value!$A$1:$EC$2998,MATCH(tbl_dmi_isin[[#This Row],[ISIN]],Corp_value!$B:$B,0),MATCH(I$2,Corp_value!$1:$1,0))))</f>
        <v/>
      </c>
      <c r="J258" s="19" t="str">
        <f>IF(tbl_dmi_isin[[#This Row],[Index]]&gt;$A$2,"",INDEX(Corp_value!$A$1:$EC$2998,MATCH(tbl_dmi_isin[[#This Row],[ISIN]],Corp_value!$B:$B,0),MATCH(J$2,Corp_value!$1:$1,0)))</f>
        <v/>
      </c>
      <c r="K258" s="19" t="str">
        <f>IF(tbl_dmi_isin[[#This Row],[Index]]&gt;$A$2,"",INDEX(Corp_value!$A$1:$EC$2998,MATCH(tbl_dmi_isin[[#This Row],[ISIN]],Corp_value!$B:$B,0),MATCH(K$2,Corp_value!$1:$1,0)))</f>
        <v/>
      </c>
      <c r="L258" s="19" t="str">
        <f>IF(tbl_dmi_isin[[#This Row],[Index]]&gt;$A$2,"",IF(INDEX(Corp_value!$A$1:$EC$2998,MATCH(tbl_dmi_isin[[#This Row],[ISIN]],Corp_value!$B:$B,0),MATCH(L$2,Corp_value!$1:$1,0))="--","",INDEX(Corp_value!$A$1:$EC$2998,MATCH(tbl_dmi_isin[[#This Row],[ISIN]],Corp_value!$B:$B,0),MATCH(L$2,Corp_value!$1:$1,0))))</f>
        <v/>
      </c>
      <c r="M258" s="122" t="str">
        <f>IF(tbl_dmi_isin[[#This Row],[Index]]&gt;$A$2,"",INDEX(Corp_value!$A$1:$EC$2998,MATCH(tbl_dmi_isin[[#This Row],[ISIN]],Corp_value!$B:$B,0),MATCH(M$2,Corp_value!$1:$1,0)))</f>
        <v/>
      </c>
      <c r="N258" s="122" t="str">
        <f>IF(tbl_dmi_isin[[#This Row],[Index]]&gt;$A$2,"",IF(INDEX(Corp_value!$A$1:$EC$2998,MATCH(tbl_dmi_isin[[#This Row],[ISIN]],Corp_value!$B:$B,0),MATCH(N$2,Corp_value!$1:$1,0))="--","",INDEX(Corp_value!$A$1:$EC$2998,MATCH(tbl_dmi_isin[[#This Row],[ISIN]],Corp_value!$B:$B,0),MATCH(N$2,Corp_value!$1:$1,0))))</f>
        <v/>
      </c>
      <c r="O258" s="122" t="str">
        <f>IF(tbl_dmi_isin[[#This Row],[Index]]&gt;$A$2,"",INDEX(Corp_value!$A$1:$EC$2998,MATCH(tbl_dmi_isin[[#This Row],[ISIN]],Corp_value!$B:$B,0),MATCH(O$2,Corp_value!$1:$1,0)))</f>
        <v/>
      </c>
      <c r="P258" s="136" t="str">
        <f>IF(tbl_dmi_isin[[#This Row],[Index]]&gt;$A$2,"",TEXT(INDEX(Corp_value!$A$1:$EC$2998,MATCH(tbl_dmi_isin[[#This Row],[ISIN]],Corp_value!$B:$B,0),MATCH(P$2,Corp_value!$1:$1,0)),"yyyy/mm/dd"))</f>
        <v/>
      </c>
      <c r="Q258" s="136" t="str">
        <f>IF(tbl_dmi_isin[[#This Row],[Index]]&gt;$A$2,"",INDEX(美元债一级!$A$2:$BO$32,tbl_dmi_isin[[#This Row],[Index]]+1,MATCH(Q$2,美元债一级!$2:$2,0)))</f>
        <v/>
      </c>
      <c r="R258" s="136" t="str">
        <f>IF(tbl_dmi_isin[[#This Row],[Index]]&gt;$A$2,"",IF(TEXT(INDEX(Corp_value!$A$1:$EC$2998,MATCH(tbl_dmi_isin[[#This Row],[ISIN]],Corp_value!$B:$B,0),MATCH(R$2,Corp_value!$1:$1,0)),"yyyy/mm/dd")="--","",TEXT(INDEX(Corp_value!$A$1:$EC$2998,MATCH(tbl_dmi_isin[[#This Row],[ISIN]],Corp_value!$B:$B,0),MATCH(R$2,Corp_value!$1:$1,0)),"yyyy/mm/dd")))</f>
        <v/>
      </c>
      <c r="S258" s="122" t="str">
        <f>IF(tbl_dmi_isin[[#This Row],[Index]]&gt;$A$2,"",INDEX(Corp_value!$A$1:$EC$2998,MATCH(tbl_dmi_isin[[#This Row],[ISIN]],Corp_value!$B:$B,0),MATCH(S$2,Corp_value!$1:$1,0)))</f>
        <v/>
      </c>
      <c r="T258" s="122" t="str">
        <f>IF(tbl_dmi_isin[[#This Row],[Index]]&gt;$A$2,"",INDEX(美元债一级!$A$2:$BO$32,tbl_dmi_isin[[#This Row],[Index]]+1,MATCH(T$2,美元债一级!$2:$2,0)))</f>
        <v/>
      </c>
      <c r="U258" s="122" t="str">
        <f>IF(tbl_dmi_isin[[#This Row],[Index]]&gt;$A$2,"",IF(INDEX(Corp_value!$A$1:$EC$2998,MATCH(tbl_dmi_isin[[#This Row],[ISIN]],Corp_value!$B:$B,0),MATCH(U$2,Corp_value!$1:$1,0))="--","",INDEX(Corp_value!$A$1:$EC$2998,MATCH(tbl_dmi_isin[[#This Row],[ISIN]],Corp_value!$B:$B,0),MATCH(U$2,Corp_value!$1:$1,0))))</f>
        <v/>
      </c>
      <c r="V258" s="134" t="str">
        <f>IF(tbl_dmi_isin[[#This Row],[Index]]&gt;$A$2,"",INDEX(美元债一级!$A$2:$BO$32,tbl_dmi_isin[[#This Row],[Index]]+1,MATCH(V$2,美元债一级!$2:$2,0)))</f>
        <v/>
      </c>
      <c r="W258" s="139" t="str">
        <f>IF(tbl_dmi_isin[[#This Row],[Index]]&gt;$A$2,"",INDEX(Corp_value!$A$1:$EC$2998,MATCH(tbl_dmi_isin[[#This Row],[ISIN]],Corp_value!$B:$B,0),MATCH(W$2,Corp_value!$1:$1,0)))</f>
        <v/>
      </c>
      <c r="X258" s="139" t="str">
        <f>IF(tbl_dmi_isin[[#This Row],[Index]]&gt;$A$2,"",INDEX(Corp_value!$A$1:$EC$2998,MATCH(tbl_dmi_isin[[#This Row],[ISIN]],Corp_value!$B:$B,0),MATCH(X$2,Corp_value!$1:$1,0)))</f>
        <v/>
      </c>
      <c r="Y258" s="142" t="str">
        <f>IF(tbl_dmi_isin[[#This Row],[Index]]&gt;$A$2,"",INDEX(Corp_value!$A$1:$EC$2998,MATCH(tbl_dmi_isin[[#This Row],[ISIN]],Corp_value!$B:$B,0),MATCH(Y$2,Corp_value!$1:$1,0)))</f>
        <v/>
      </c>
      <c r="Z258" s="142" t="str">
        <f>IF(tbl_dmi_isin[[#This Row],[Index]]&gt;$A$2,"",INDEX(Corp_value!$A$1:$EC$2998,MATCH(tbl_dmi_isin[[#This Row],[ISIN]],Corp_value!$B:$B,0),MATCH(Z$2,Corp_value!$1:$1,0)))</f>
        <v/>
      </c>
    </row>
    <row r="259" spans="1:26">
      <c r="A259" s="10">
        <v>256</v>
      </c>
      <c r="B259" s="78" t="str">
        <f>IF(tbl_dmi_isin[[#This Row],[Index]]&gt;$A$2,"",TEXT(INDEX(美元债一级!$A$2:$BO$32,tbl_dmi_isin[[#This Row],[Index]]+1,MATCH(B$2,美元债一级!$2:$2,0)),"yyyy/mm/dd"))</f>
        <v/>
      </c>
      <c r="C259" s="10" t="str">
        <f>IF(tbl_dmi_isin[[#This Row],[Index]]&gt;$A$2,"",INDEX(美元债一级!$A$2:$BO$32,tbl_dmi_isin[[#This Row],[Index]]+1,MATCH(C$2,美元债一级!$2:$2,0)))</f>
        <v/>
      </c>
      <c r="D259" s="10" t="str">
        <f>IF(tbl_dmi_isin[[#This Row],[Index]]&gt;$A$2,"",INDEX(美元债一级!$A$2:$BO$32,tbl_dmi_isin[[#This Row],[Index]]+1,MATCH(D$2,美元债一级!$2:$2,0)))</f>
        <v/>
      </c>
      <c r="E259" s="10" t="str">
        <f>TEXT(tbl_dmi_isin[[#This Row],[定价日]],"YYMMDD")&amp;tbl_dmi_isin[[#This Row],[ISIN]]</f>
        <v/>
      </c>
      <c r="F259" s="105"/>
      <c r="G259" s="19" t="str">
        <f>IF(tbl_dmi_isin[[#This Row],[Index]]&gt;$A$2,"",INDEX(Corp_value!$A$1:$EC$2998,MATCH(tbl_dmi_isin[[#This Row],[ISIN]],Corp_value!$B:$B,0),MATCH(G$2,Corp_value!$1:$1,0)))</f>
        <v/>
      </c>
      <c r="H259" s="20" t="str">
        <f>IF(tbl_dmi_isin[[#This Row],[Index]]&gt;$A$2,"",INDEX(Corp_value!$A$1:$EC$2998,MATCH(tbl_dmi_isin[[#This Row],[ISIN]],Corp_value!$B:$B,0),MATCH(H$2,Corp_value!$1:$1,0)))</f>
        <v/>
      </c>
      <c r="I259" s="20" t="str">
        <f>IF(tbl_dmi_isin[[#This Row],[Index]]&gt;$A$2,"",IF(INDEX(Corp_value!$A$1:$EC$2998,MATCH(tbl_dmi_isin[[#This Row],[ISIN]],Corp_value!$B:$B,0),MATCH(I$2,Corp_value!$1:$1,0))="--","",INDEX(Corp_value!$A$1:$EC$2998,MATCH(tbl_dmi_isin[[#This Row],[ISIN]],Corp_value!$B:$B,0),MATCH(I$2,Corp_value!$1:$1,0))))</f>
        <v/>
      </c>
      <c r="J259" s="19" t="str">
        <f>IF(tbl_dmi_isin[[#This Row],[Index]]&gt;$A$2,"",INDEX(Corp_value!$A$1:$EC$2998,MATCH(tbl_dmi_isin[[#This Row],[ISIN]],Corp_value!$B:$B,0),MATCH(J$2,Corp_value!$1:$1,0)))</f>
        <v/>
      </c>
      <c r="K259" s="19" t="str">
        <f>IF(tbl_dmi_isin[[#This Row],[Index]]&gt;$A$2,"",INDEX(Corp_value!$A$1:$EC$2998,MATCH(tbl_dmi_isin[[#This Row],[ISIN]],Corp_value!$B:$B,0),MATCH(K$2,Corp_value!$1:$1,0)))</f>
        <v/>
      </c>
      <c r="L259" s="19" t="str">
        <f>IF(tbl_dmi_isin[[#This Row],[Index]]&gt;$A$2,"",IF(INDEX(Corp_value!$A$1:$EC$2998,MATCH(tbl_dmi_isin[[#This Row],[ISIN]],Corp_value!$B:$B,0),MATCH(L$2,Corp_value!$1:$1,0))="--","",INDEX(Corp_value!$A$1:$EC$2998,MATCH(tbl_dmi_isin[[#This Row],[ISIN]],Corp_value!$B:$B,0),MATCH(L$2,Corp_value!$1:$1,0))))</f>
        <v/>
      </c>
      <c r="M259" s="122" t="str">
        <f>IF(tbl_dmi_isin[[#This Row],[Index]]&gt;$A$2,"",INDEX(Corp_value!$A$1:$EC$2998,MATCH(tbl_dmi_isin[[#This Row],[ISIN]],Corp_value!$B:$B,0),MATCH(M$2,Corp_value!$1:$1,0)))</f>
        <v/>
      </c>
      <c r="N259" s="122" t="str">
        <f>IF(tbl_dmi_isin[[#This Row],[Index]]&gt;$A$2,"",IF(INDEX(Corp_value!$A$1:$EC$2998,MATCH(tbl_dmi_isin[[#This Row],[ISIN]],Corp_value!$B:$B,0),MATCH(N$2,Corp_value!$1:$1,0))="--","",INDEX(Corp_value!$A$1:$EC$2998,MATCH(tbl_dmi_isin[[#This Row],[ISIN]],Corp_value!$B:$B,0),MATCH(N$2,Corp_value!$1:$1,0))))</f>
        <v/>
      </c>
      <c r="O259" s="122" t="str">
        <f>IF(tbl_dmi_isin[[#This Row],[Index]]&gt;$A$2,"",INDEX(Corp_value!$A$1:$EC$2998,MATCH(tbl_dmi_isin[[#This Row],[ISIN]],Corp_value!$B:$B,0),MATCH(O$2,Corp_value!$1:$1,0)))</f>
        <v/>
      </c>
      <c r="P259" s="136" t="str">
        <f>IF(tbl_dmi_isin[[#This Row],[Index]]&gt;$A$2,"",TEXT(INDEX(Corp_value!$A$1:$EC$2998,MATCH(tbl_dmi_isin[[#This Row],[ISIN]],Corp_value!$B:$B,0),MATCH(P$2,Corp_value!$1:$1,0)),"yyyy/mm/dd"))</f>
        <v/>
      </c>
      <c r="Q259" s="136" t="str">
        <f>IF(tbl_dmi_isin[[#This Row],[Index]]&gt;$A$2,"",INDEX(美元债一级!$A$2:$BO$32,tbl_dmi_isin[[#This Row],[Index]]+1,MATCH(Q$2,美元债一级!$2:$2,0)))</f>
        <v/>
      </c>
      <c r="R259" s="136" t="str">
        <f>IF(tbl_dmi_isin[[#This Row],[Index]]&gt;$A$2,"",IF(TEXT(INDEX(Corp_value!$A$1:$EC$2998,MATCH(tbl_dmi_isin[[#This Row],[ISIN]],Corp_value!$B:$B,0),MATCH(R$2,Corp_value!$1:$1,0)),"yyyy/mm/dd")="--","",TEXT(INDEX(Corp_value!$A$1:$EC$2998,MATCH(tbl_dmi_isin[[#This Row],[ISIN]],Corp_value!$B:$B,0),MATCH(R$2,Corp_value!$1:$1,0)),"yyyy/mm/dd")))</f>
        <v/>
      </c>
      <c r="S259" s="122" t="str">
        <f>IF(tbl_dmi_isin[[#This Row],[Index]]&gt;$A$2,"",INDEX(Corp_value!$A$1:$EC$2998,MATCH(tbl_dmi_isin[[#This Row],[ISIN]],Corp_value!$B:$B,0),MATCH(S$2,Corp_value!$1:$1,0)))</f>
        <v/>
      </c>
      <c r="T259" s="122" t="str">
        <f>IF(tbl_dmi_isin[[#This Row],[Index]]&gt;$A$2,"",INDEX(美元债一级!$A$2:$BO$32,tbl_dmi_isin[[#This Row],[Index]]+1,MATCH(T$2,美元债一级!$2:$2,0)))</f>
        <v/>
      </c>
      <c r="U259" s="122" t="str">
        <f>IF(tbl_dmi_isin[[#This Row],[Index]]&gt;$A$2,"",IF(INDEX(Corp_value!$A$1:$EC$2998,MATCH(tbl_dmi_isin[[#This Row],[ISIN]],Corp_value!$B:$B,0),MATCH(U$2,Corp_value!$1:$1,0))="--","",INDEX(Corp_value!$A$1:$EC$2998,MATCH(tbl_dmi_isin[[#This Row],[ISIN]],Corp_value!$B:$B,0),MATCH(U$2,Corp_value!$1:$1,0))))</f>
        <v/>
      </c>
      <c r="V259" s="132" t="str">
        <f>IF(tbl_dmi_isin[[#This Row],[Index]]&gt;$A$2,"",INDEX(美元债一级!$A$2:$BO$32,tbl_dmi_isin[[#This Row],[Index]]+1,MATCH(V$2,美元债一级!$2:$2,0)))</f>
        <v/>
      </c>
      <c r="W259" s="140" t="str">
        <f>IF(tbl_dmi_isin[[#This Row],[Index]]&gt;$A$2,"",INDEX(Corp_value!$A$1:$EC$2998,MATCH(tbl_dmi_isin[[#This Row],[ISIN]],Corp_value!$B:$B,0),MATCH(W$2,Corp_value!$1:$1,0)))</f>
        <v/>
      </c>
      <c r="X259" s="140" t="str">
        <f>IF(tbl_dmi_isin[[#This Row],[Index]]&gt;$A$2,"",INDEX(Corp_value!$A$1:$EC$2998,MATCH(tbl_dmi_isin[[#This Row],[ISIN]],Corp_value!$B:$B,0),MATCH(X$2,Corp_value!$1:$1,0)))</f>
        <v/>
      </c>
      <c r="Y259" s="142" t="str">
        <f>IF(tbl_dmi_isin[[#This Row],[Index]]&gt;$A$2,"",INDEX(Corp_value!$A$1:$EC$2998,MATCH(tbl_dmi_isin[[#This Row],[ISIN]],Corp_value!$B:$B,0),MATCH(Y$2,Corp_value!$1:$1,0)))</f>
        <v/>
      </c>
      <c r="Z259" s="142" t="str">
        <f>IF(tbl_dmi_isin[[#This Row],[Index]]&gt;$A$2,"",INDEX(Corp_value!$A$1:$EC$2998,MATCH(tbl_dmi_isin[[#This Row],[ISIN]],Corp_value!$B:$B,0),MATCH(Z$2,Corp_value!$1:$1,0)))</f>
        <v/>
      </c>
    </row>
    <row r="260" spans="1:26">
      <c r="A260" s="10">
        <v>257</v>
      </c>
      <c r="B260" s="78" t="str">
        <f>IF(tbl_dmi_isin[[#This Row],[Index]]&gt;$A$2,"",TEXT(INDEX(美元债一级!$A$2:$BO$32,tbl_dmi_isin[[#This Row],[Index]]+1,MATCH(B$2,美元债一级!$2:$2,0)),"yyyy/mm/dd"))</f>
        <v/>
      </c>
      <c r="C260" s="10" t="str">
        <f>IF(tbl_dmi_isin[[#This Row],[Index]]&gt;$A$2,"",INDEX(美元债一级!$A$2:$BO$32,tbl_dmi_isin[[#This Row],[Index]]+1,MATCH(C$2,美元债一级!$2:$2,0)))</f>
        <v/>
      </c>
      <c r="D260" s="10" t="str">
        <f>IF(tbl_dmi_isin[[#This Row],[Index]]&gt;$A$2,"",INDEX(美元债一级!$A$2:$BO$32,tbl_dmi_isin[[#This Row],[Index]]+1,MATCH(D$2,美元债一级!$2:$2,0)))</f>
        <v/>
      </c>
      <c r="E260" s="10" t="str">
        <f>TEXT(tbl_dmi_isin[[#This Row],[定价日]],"YYMMDD")&amp;tbl_dmi_isin[[#This Row],[ISIN]]</f>
        <v/>
      </c>
      <c r="F260" s="104"/>
      <c r="G260" s="19" t="str">
        <f>IF(tbl_dmi_isin[[#This Row],[Index]]&gt;$A$2,"",INDEX(Corp_value!$A$1:$EC$2998,MATCH(tbl_dmi_isin[[#This Row],[ISIN]],Corp_value!$B:$B,0),MATCH(G$2,Corp_value!$1:$1,0)))</f>
        <v/>
      </c>
      <c r="H260" s="20" t="str">
        <f>IF(tbl_dmi_isin[[#This Row],[Index]]&gt;$A$2,"",INDEX(Corp_value!$A$1:$EC$2998,MATCH(tbl_dmi_isin[[#This Row],[ISIN]],Corp_value!$B:$B,0),MATCH(H$2,Corp_value!$1:$1,0)))</f>
        <v/>
      </c>
      <c r="I260" s="20" t="str">
        <f>IF(tbl_dmi_isin[[#This Row],[Index]]&gt;$A$2,"",IF(INDEX(Corp_value!$A$1:$EC$2998,MATCH(tbl_dmi_isin[[#This Row],[ISIN]],Corp_value!$B:$B,0),MATCH(I$2,Corp_value!$1:$1,0))="--","",INDEX(Corp_value!$A$1:$EC$2998,MATCH(tbl_dmi_isin[[#This Row],[ISIN]],Corp_value!$B:$B,0),MATCH(I$2,Corp_value!$1:$1,0))))</f>
        <v/>
      </c>
      <c r="J260" s="19" t="str">
        <f>IF(tbl_dmi_isin[[#This Row],[Index]]&gt;$A$2,"",INDEX(Corp_value!$A$1:$EC$2998,MATCH(tbl_dmi_isin[[#This Row],[ISIN]],Corp_value!$B:$B,0),MATCH(J$2,Corp_value!$1:$1,0)))</f>
        <v/>
      </c>
      <c r="K260" s="19" t="str">
        <f>IF(tbl_dmi_isin[[#This Row],[Index]]&gt;$A$2,"",INDEX(Corp_value!$A$1:$EC$2998,MATCH(tbl_dmi_isin[[#This Row],[ISIN]],Corp_value!$B:$B,0),MATCH(K$2,Corp_value!$1:$1,0)))</f>
        <v/>
      </c>
      <c r="L260" s="19" t="str">
        <f>IF(tbl_dmi_isin[[#This Row],[Index]]&gt;$A$2,"",IF(INDEX(Corp_value!$A$1:$EC$2998,MATCH(tbl_dmi_isin[[#This Row],[ISIN]],Corp_value!$B:$B,0),MATCH(L$2,Corp_value!$1:$1,0))="--","",INDEX(Corp_value!$A$1:$EC$2998,MATCH(tbl_dmi_isin[[#This Row],[ISIN]],Corp_value!$B:$B,0),MATCH(L$2,Corp_value!$1:$1,0))))</f>
        <v/>
      </c>
      <c r="M260" s="122" t="str">
        <f>IF(tbl_dmi_isin[[#This Row],[Index]]&gt;$A$2,"",INDEX(Corp_value!$A$1:$EC$2998,MATCH(tbl_dmi_isin[[#This Row],[ISIN]],Corp_value!$B:$B,0),MATCH(M$2,Corp_value!$1:$1,0)))</f>
        <v/>
      </c>
      <c r="N260" s="122" t="str">
        <f>IF(tbl_dmi_isin[[#This Row],[Index]]&gt;$A$2,"",IF(INDEX(Corp_value!$A$1:$EC$2998,MATCH(tbl_dmi_isin[[#This Row],[ISIN]],Corp_value!$B:$B,0),MATCH(N$2,Corp_value!$1:$1,0))="--","",INDEX(Corp_value!$A$1:$EC$2998,MATCH(tbl_dmi_isin[[#This Row],[ISIN]],Corp_value!$B:$B,0),MATCH(N$2,Corp_value!$1:$1,0))))</f>
        <v/>
      </c>
      <c r="O260" s="122" t="str">
        <f>IF(tbl_dmi_isin[[#This Row],[Index]]&gt;$A$2,"",INDEX(Corp_value!$A$1:$EC$2998,MATCH(tbl_dmi_isin[[#This Row],[ISIN]],Corp_value!$B:$B,0),MATCH(O$2,Corp_value!$1:$1,0)))</f>
        <v/>
      </c>
      <c r="P260" s="136" t="str">
        <f>IF(tbl_dmi_isin[[#This Row],[Index]]&gt;$A$2,"",TEXT(INDEX(Corp_value!$A$1:$EC$2998,MATCH(tbl_dmi_isin[[#This Row],[ISIN]],Corp_value!$B:$B,0),MATCH(P$2,Corp_value!$1:$1,0)),"yyyy/mm/dd"))</f>
        <v/>
      </c>
      <c r="Q260" s="136" t="str">
        <f>IF(tbl_dmi_isin[[#This Row],[Index]]&gt;$A$2,"",INDEX(美元债一级!$A$2:$BO$32,tbl_dmi_isin[[#This Row],[Index]]+1,MATCH(Q$2,美元债一级!$2:$2,0)))</f>
        <v/>
      </c>
      <c r="R260" s="136" t="str">
        <f>IF(tbl_dmi_isin[[#This Row],[Index]]&gt;$A$2,"",IF(TEXT(INDEX(Corp_value!$A$1:$EC$2998,MATCH(tbl_dmi_isin[[#This Row],[ISIN]],Corp_value!$B:$B,0),MATCH(R$2,Corp_value!$1:$1,0)),"yyyy/mm/dd")="--","",TEXT(INDEX(Corp_value!$A$1:$EC$2998,MATCH(tbl_dmi_isin[[#This Row],[ISIN]],Corp_value!$B:$B,0),MATCH(R$2,Corp_value!$1:$1,0)),"yyyy/mm/dd")))</f>
        <v/>
      </c>
      <c r="S260" s="122" t="str">
        <f>IF(tbl_dmi_isin[[#This Row],[Index]]&gt;$A$2,"",INDEX(Corp_value!$A$1:$EC$2998,MATCH(tbl_dmi_isin[[#This Row],[ISIN]],Corp_value!$B:$B,0),MATCH(S$2,Corp_value!$1:$1,0)))</f>
        <v/>
      </c>
      <c r="T260" s="122" t="str">
        <f>IF(tbl_dmi_isin[[#This Row],[Index]]&gt;$A$2,"",INDEX(美元债一级!$A$2:$BO$32,tbl_dmi_isin[[#This Row],[Index]]+1,MATCH(T$2,美元债一级!$2:$2,0)))</f>
        <v/>
      </c>
      <c r="U260" s="122" t="str">
        <f>IF(tbl_dmi_isin[[#This Row],[Index]]&gt;$A$2,"",IF(INDEX(Corp_value!$A$1:$EC$2998,MATCH(tbl_dmi_isin[[#This Row],[ISIN]],Corp_value!$B:$B,0),MATCH(U$2,Corp_value!$1:$1,0))="--","",INDEX(Corp_value!$A$1:$EC$2998,MATCH(tbl_dmi_isin[[#This Row],[ISIN]],Corp_value!$B:$B,0),MATCH(U$2,Corp_value!$1:$1,0))))</f>
        <v/>
      </c>
      <c r="V260" s="132" t="str">
        <f>IF(tbl_dmi_isin[[#This Row],[Index]]&gt;$A$2,"",INDEX(美元债一级!$A$2:$BO$32,tbl_dmi_isin[[#This Row],[Index]]+1,MATCH(V$2,美元债一级!$2:$2,0)))</f>
        <v/>
      </c>
      <c r="W260" s="140" t="str">
        <f>IF(tbl_dmi_isin[[#This Row],[Index]]&gt;$A$2,"",INDEX(Corp_value!$A$1:$EC$2998,MATCH(tbl_dmi_isin[[#This Row],[ISIN]],Corp_value!$B:$B,0),MATCH(W$2,Corp_value!$1:$1,0)))</f>
        <v/>
      </c>
      <c r="X260" s="140" t="str">
        <f>IF(tbl_dmi_isin[[#This Row],[Index]]&gt;$A$2,"",INDEX(Corp_value!$A$1:$EC$2998,MATCH(tbl_dmi_isin[[#This Row],[ISIN]],Corp_value!$B:$B,0),MATCH(X$2,Corp_value!$1:$1,0)))</f>
        <v/>
      </c>
      <c r="Y260" s="142" t="str">
        <f>IF(tbl_dmi_isin[[#This Row],[Index]]&gt;$A$2,"",INDEX(Corp_value!$A$1:$EC$2998,MATCH(tbl_dmi_isin[[#This Row],[ISIN]],Corp_value!$B:$B,0),MATCH(Y$2,Corp_value!$1:$1,0)))</f>
        <v/>
      </c>
      <c r="Z260" s="142" t="str">
        <f>IF(tbl_dmi_isin[[#This Row],[Index]]&gt;$A$2,"",INDEX(Corp_value!$A$1:$EC$2998,MATCH(tbl_dmi_isin[[#This Row],[ISIN]],Corp_value!$B:$B,0),MATCH(Z$2,Corp_value!$1:$1,0)))</f>
        <v/>
      </c>
    </row>
    <row r="261" spans="1:26">
      <c r="A261" s="10">
        <v>258</v>
      </c>
      <c r="B261" s="78" t="str">
        <f>IF(tbl_dmi_isin[[#This Row],[Index]]&gt;$A$2,"",TEXT(INDEX(美元债一级!$A$2:$BO$32,tbl_dmi_isin[[#This Row],[Index]]+1,MATCH(B$2,美元债一级!$2:$2,0)),"yyyy/mm/dd"))</f>
        <v/>
      </c>
      <c r="C261" s="10" t="str">
        <f>IF(tbl_dmi_isin[[#This Row],[Index]]&gt;$A$2,"",INDEX(美元债一级!$A$2:$BO$32,tbl_dmi_isin[[#This Row],[Index]]+1,MATCH(C$2,美元债一级!$2:$2,0)))</f>
        <v/>
      </c>
      <c r="D261" s="10" t="str">
        <f>IF(tbl_dmi_isin[[#This Row],[Index]]&gt;$A$2,"",INDEX(美元债一级!$A$2:$BO$32,tbl_dmi_isin[[#This Row],[Index]]+1,MATCH(D$2,美元债一级!$2:$2,0)))</f>
        <v/>
      </c>
      <c r="E261" s="10" t="str">
        <f>TEXT(tbl_dmi_isin[[#This Row],[定价日]],"YYMMDD")&amp;tbl_dmi_isin[[#This Row],[ISIN]]</f>
        <v/>
      </c>
      <c r="F261" s="104"/>
      <c r="G261" s="19" t="str">
        <f>IF(tbl_dmi_isin[[#This Row],[Index]]&gt;$A$2,"",INDEX(Corp_value!$A$1:$EC$2998,MATCH(tbl_dmi_isin[[#This Row],[ISIN]],Corp_value!$B:$B,0),MATCH(G$2,Corp_value!$1:$1,0)))</f>
        <v/>
      </c>
      <c r="H261" s="20" t="str">
        <f>IF(tbl_dmi_isin[[#This Row],[Index]]&gt;$A$2,"",INDEX(Corp_value!$A$1:$EC$2998,MATCH(tbl_dmi_isin[[#This Row],[ISIN]],Corp_value!$B:$B,0),MATCH(H$2,Corp_value!$1:$1,0)))</f>
        <v/>
      </c>
      <c r="I261" s="20" t="str">
        <f>IF(tbl_dmi_isin[[#This Row],[Index]]&gt;$A$2,"",IF(INDEX(Corp_value!$A$1:$EC$2998,MATCH(tbl_dmi_isin[[#This Row],[ISIN]],Corp_value!$B:$B,0),MATCH(I$2,Corp_value!$1:$1,0))="--","",INDEX(Corp_value!$A$1:$EC$2998,MATCH(tbl_dmi_isin[[#This Row],[ISIN]],Corp_value!$B:$B,0),MATCH(I$2,Corp_value!$1:$1,0))))</f>
        <v/>
      </c>
      <c r="J261" s="19" t="str">
        <f>IF(tbl_dmi_isin[[#This Row],[Index]]&gt;$A$2,"",INDEX(Corp_value!$A$1:$EC$2998,MATCH(tbl_dmi_isin[[#This Row],[ISIN]],Corp_value!$B:$B,0),MATCH(J$2,Corp_value!$1:$1,0)))</f>
        <v/>
      </c>
      <c r="K261" s="19" t="str">
        <f>IF(tbl_dmi_isin[[#This Row],[Index]]&gt;$A$2,"",INDEX(Corp_value!$A$1:$EC$2998,MATCH(tbl_dmi_isin[[#This Row],[ISIN]],Corp_value!$B:$B,0),MATCH(K$2,Corp_value!$1:$1,0)))</f>
        <v/>
      </c>
      <c r="L261" s="19" t="str">
        <f>IF(tbl_dmi_isin[[#This Row],[Index]]&gt;$A$2,"",IF(INDEX(Corp_value!$A$1:$EC$2998,MATCH(tbl_dmi_isin[[#This Row],[ISIN]],Corp_value!$B:$B,0),MATCH(L$2,Corp_value!$1:$1,0))="--","",INDEX(Corp_value!$A$1:$EC$2998,MATCH(tbl_dmi_isin[[#This Row],[ISIN]],Corp_value!$B:$B,0),MATCH(L$2,Corp_value!$1:$1,0))))</f>
        <v/>
      </c>
      <c r="M261" s="122" t="str">
        <f>IF(tbl_dmi_isin[[#This Row],[Index]]&gt;$A$2,"",INDEX(Corp_value!$A$1:$EC$2998,MATCH(tbl_dmi_isin[[#This Row],[ISIN]],Corp_value!$B:$B,0),MATCH(M$2,Corp_value!$1:$1,0)))</f>
        <v/>
      </c>
      <c r="N261" s="122" t="str">
        <f>IF(tbl_dmi_isin[[#This Row],[Index]]&gt;$A$2,"",IF(INDEX(Corp_value!$A$1:$EC$2998,MATCH(tbl_dmi_isin[[#This Row],[ISIN]],Corp_value!$B:$B,0),MATCH(N$2,Corp_value!$1:$1,0))="--","",INDEX(Corp_value!$A$1:$EC$2998,MATCH(tbl_dmi_isin[[#This Row],[ISIN]],Corp_value!$B:$B,0),MATCH(N$2,Corp_value!$1:$1,0))))</f>
        <v/>
      </c>
      <c r="O261" s="122" t="str">
        <f>IF(tbl_dmi_isin[[#This Row],[Index]]&gt;$A$2,"",INDEX(Corp_value!$A$1:$EC$2998,MATCH(tbl_dmi_isin[[#This Row],[ISIN]],Corp_value!$B:$B,0),MATCH(O$2,Corp_value!$1:$1,0)))</f>
        <v/>
      </c>
      <c r="P261" s="136" t="str">
        <f>IF(tbl_dmi_isin[[#This Row],[Index]]&gt;$A$2,"",TEXT(INDEX(Corp_value!$A$1:$EC$2998,MATCH(tbl_dmi_isin[[#This Row],[ISIN]],Corp_value!$B:$B,0),MATCH(P$2,Corp_value!$1:$1,0)),"yyyy/mm/dd"))</f>
        <v/>
      </c>
      <c r="Q261" s="136" t="str">
        <f>IF(tbl_dmi_isin[[#This Row],[Index]]&gt;$A$2,"",INDEX(美元债一级!$A$2:$BO$32,tbl_dmi_isin[[#This Row],[Index]]+1,MATCH(Q$2,美元债一级!$2:$2,0)))</f>
        <v/>
      </c>
      <c r="R261" s="136" t="str">
        <f>IF(tbl_dmi_isin[[#This Row],[Index]]&gt;$A$2,"",IF(TEXT(INDEX(Corp_value!$A$1:$EC$2998,MATCH(tbl_dmi_isin[[#This Row],[ISIN]],Corp_value!$B:$B,0),MATCH(R$2,Corp_value!$1:$1,0)),"yyyy/mm/dd")="--","",TEXT(INDEX(Corp_value!$A$1:$EC$2998,MATCH(tbl_dmi_isin[[#This Row],[ISIN]],Corp_value!$B:$B,0),MATCH(R$2,Corp_value!$1:$1,0)),"yyyy/mm/dd")))</f>
        <v/>
      </c>
      <c r="S261" s="122" t="str">
        <f>IF(tbl_dmi_isin[[#This Row],[Index]]&gt;$A$2,"",INDEX(Corp_value!$A$1:$EC$2998,MATCH(tbl_dmi_isin[[#This Row],[ISIN]],Corp_value!$B:$B,0),MATCH(S$2,Corp_value!$1:$1,0)))</f>
        <v/>
      </c>
      <c r="T261" s="122" t="str">
        <f>IF(tbl_dmi_isin[[#This Row],[Index]]&gt;$A$2,"",INDEX(美元债一级!$A$2:$BO$32,tbl_dmi_isin[[#This Row],[Index]]+1,MATCH(T$2,美元债一级!$2:$2,0)))</f>
        <v/>
      </c>
      <c r="U261" s="122" t="str">
        <f>IF(tbl_dmi_isin[[#This Row],[Index]]&gt;$A$2,"",IF(INDEX(Corp_value!$A$1:$EC$2998,MATCH(tbl_dmi_isin[[#This Row],[ISIN]],Corp_value!$B:$B,0),MATCH(U$2,Corp_value!$1:$1,0))="--","",INDEX(Corp_value!$A$1:$EC$2998,MATCH(tbl_dmi_isin[[#This Row],[ISIN]],Corp_value!$B:$B,0),MATCH(U$2,Corp_value!$1:$1,0))))</f>
        <v/>
      </c>
      <c r="V261" s="132" t="str">
        <f>IF(tbl_dmi_isin[[#This Row],[Index]]&gt;$A$2,"",INDEX(美元债一级!$A$2:$BO$32,tbl_dmi_isin[[#This Row],[Index]]+1,MATCH(V$2,美元债一级!$2:$2,0)))</f>
        <v/>
      </c>
      <c r="W261" s="140" t="str">
        <f>IF(tbl_dmi_isin[[#This Row],[Index]]&gt;$A$2,"",INDEX(Corp_value!$A$1:$EC$2998,MATCH(tbl_dmi_isin[[#This Row],[ISIN]],Corp_value!$B:$B,0),MATCH(W$2,Corp_value!$1:$1,0)))</f>
        <v/>
      </c>
      <c r="X261" s="140" t="str">
        <f>IF(tbl_dmi_isin[[#This Row],[Index]]&gt;$A$2,"",INDEX(Corp_value!$A$1:$EC$2998,MATCH(tbl_dmi_isin[[#This Row],[ISIN]],Corp_value!$B:$B,0),MATCH(X$2,Corp_value!$1:$1,0)))</f>
        <v/>
      </c>
      <c r="Y261" s="142" t="str">
        <f>IF(tbl_dmi_isin[[#This Row],[Index]]&gt;$A$2,"",INDEX(Corp_value!$A$1:$EC$2998,MATCH(tbl_dmi_isin[[#This Row],[ISIN]],Corp_value!$B:$B,0),MATCH(Y$2,Corp_value!$1:$1,0)))</f>
        <v/>
      </c>
      <c r="Z261" s="142" t="str">
        <f>IF(tbl_dmi_isin[[#This Row],[Index]]&gt;$A$2,"",INDEX(Corp_value!$A$1:$EC$2998,MATCH(tbl_dmi_isin[[#This Row],[ISIN]],Corp_value!$B:$B,0),MATCH(Z$2,Corp_value!$1:$1,0)))</f>
        <v/>
      </c>
    </row>
    <row r="262" spans="1:26">
      <c r="A262" s="10">
        <v>259</v>
      </c>
      <c r="B262" s="78" t="str">
        <f>IF(tbl_dmi_isin[[#This Row],[Index]]&gt;$A$2,"",TEXT(INDEX(美元债一级!$A$2:$BO$32,tbl_dmi_isin[[#This Row],[Index]]+1,MATCH(B$2,美元债一级!$2:$2,0)),"yyyy/mm/dd"))</f>
        <v/>
      </c>
      <c r="C262" s="10" t="str">
        <f>IF(tbl_dmi_isin[[#This Row],[Index]]&gt;$A$2,"",INDEX(美元债一级!$A$2:$BO$32,tbl_dmi_isin[[#This Row],[Index]]+1,MATCH(C$2,美元债一级!$2:$2,0)))</f>
        <v/>
      </c>
      <c r="D262" s="10" t="str">
        <f>IF(tbl_dmi_isin[[#This Row],[Index]]&gt;$A$2,"",INDEX(美元债一级!$A$2:$BO$32,tbl_dmi_isin[[#This Row],[Index]]+1,MATCH(D$2,美元债一级!$2:$2,0)))</f>
        <v/>
      </c>
      <c r="E262" s="10" t="str">
        <f>TEXT(tbl_dmi_isin[[#This Row],[定价日]],"YYMMDD")&amp;tbl_dmi_isin[[#This Row],[ISIN]]</f>
        <v/>
      </c>
      <c r="F262" s="104"/>
      <c r="G262" s="19" t="str">
        <f>IF(tbl_dmi_isin[[#This Row],[Index]]&gt;$A$2,"",INDEX(Corp_value!$A$1:$EC$2998,MATCH(tbl_dmi_isin[[#This Row],[ISIN]],Corp_value!$B:$B,0),MATCH(G$2,Corp_value!$1:$1,0)))</f>
        <v/>
      </c>
      <c r="H262" s="20" t="str">
        <f>IF(tbl_dmi_isin[[#This Row],[Index]]&gt;$A$2,"",INDEX(Corp_value!$A$1:$EC$2998,MATCH(tbl_dmi_isin[[#This Row],[ISIN]],Corp_value!$B:$B,0),MATCH(H$2,Corp_value!$1:$1,0)))</f>
        <v/>
      </c>
      <c r="I262" s="20" t="str">
        <f>IF(tbl_dmi_isin[[#This Row],[Index]]&gt;$A$2,"",IF(INDEX(Corp_value!$A$1:$EC$2998,MATCH(tbl_dmi_isin[[#This Row],[ISIN]],Corp_value!$B:$B,0),MATCH(I$2,Corp_value!$1:$1,0))="--","",INDEX(Corp_value!$A$1:$EC$2998,MATCH(tbl_dmi_isin[[#This Row],[ISIN]],Corp_value!$B:$B,0),MATCH(I$2,Corp_value!$1:$1,0))))</f>
        <v/>
      </c>
      <c r="J262" s="19" t="str">
        <f>IF(tbl_dmi_isin[[#This Row],[Index]]&gt;$A$2,"",INDEX(Corp_value!$A$1:$EC$2998,MATCH(tbl_dmi_isin[[#This Row],[ISIN]],Corp_value!$B:$B,0),MATCH(J$2,Corp_value!$1:$1,0)))</f>
        <v/>
      </c>
      <c r="K262" s="19" t="str">
        <f>IF(tbl_dmi_isin[[#This Row],[Index]]&gt;$A$2,"",INDEX(Corp_value!$A$1:$EC$2998,MATCH(tbl_dmi_isin[[#This Row],[ISIN]],Corp_value!$B:$B,0),MATCH(K$2,Corp_value!$1:$1,0)))</f>
        <v/>
      </c>
      <c r="L262" s="19" t="str">
        <f>IF(tbl_dmi_isin[[#This Row],[Index]]&gt;$A$2,"",IF(INDEX(Corp_value!$A$1:$EC$2998,MATCH(tbl_dmi_isin[[#This Row],[ISIN]],Corp_value!$B:$B,0),MATCH(L$2,Corp_value!$1:$1,0))="--","",INDEX(Corp_value!$A$1:$EC$2998,MATCH(tbl_dmi_isin[[#This Row],[ISIN]],Corp_value!$B:$B,0),MATCH(L$2,Corp_value!$1:$1,0))))</f>
        <v/>
      </c>
      <c r="M262" s="122" t="str">
        <f>IF(tbl_dmi_isin[[#This Row],[Index]]&gt;$A$2,"",INDEX(Corp_value!$A$1:$EC$2998,MATCH(tbl_dmi_isin[[#This Row],[ISIN]],Corp_value!$B:$B,0),MATCH(M$2,Corp_value!$1:$1,0)))</f>
        <v/>
      </c>
      <c r="N262" s="122" t="str">
        <f>IF(tbl_dmi_isin[[#This Row],[Index]]&gt;$A$2,"",IF(INDEX(Corp_value!$A$1:$EC$2998,MATCH(tbl_dmi_isin[[#This Row],[ISIN]],Corp_value!$B:$B,0),MATCH(N$2,Corp_value!$1:$1,0))="--","",INDEX(Corp_value!$A$1:$EC$2998,MATCH(tbl_dmi_isin[[#This Row],[ISIN]],Corp_value!$B:$B,0),MATCH(N$2,Corp_value!$1:$1,0))))</f>
        <v/>
      </c>
      <c r="O262" s="122" t="str">
        <f>IF(tbl_dmi_isin[[#This Row],[Index]]&gt;$A$2,"",INDEX(Corp_value!$A$1:$EC$2998,MATCH(tbl_dmi_isin[[#This Row],[ISIN]],Corp_value!$B:$B,0),MATCH(O$2,Corp_value!$1:$1,0)))</f>
        <v/>
      </c>
      <c r="P262" s="136" t="str">
        <f>IF(tbl_dmi_isin[[#This Row],[Index]]&gt;$A$2,"",TEXT(INDEX(Corp_value!$A$1:$EC$2998,MATCH(tbl_dmi_isin[[#This Row],[ISIN]],Corp_value!$B:$B,0),MATCH(P$2,Corp_value!$1:$1,0)),"yyyy/mm/dd"))</f>
        <v/>
      </c>
      <c r="Q262" s="136" t="str">
        <f>IF(tbl_dmi_isin[[#This Row],[Index]]&gt;$A$2,"",INDEX(美元债一级!$A$2:$BO$32,tbl_dmi_isin[[#This Row],[Index]]+1,MATCH(Q$2,美元债一级!$2:$2,0)))</f>
        <v/>
      </c>
      <c r="R262" s="136" t="str">
        <f>IF(tbl_dmi_isin[[#This Row],[Index]]&gt;$A$2,"",IF(TEXT(INDEX(Corp_value!$A$1:$EC$2998,MATCH(tbl_dmi_isin[[#This Row],[ISIN]],Corp_value!$B:$B,0),MATCH(R$2,Corp_value!$1:$1,0)),"yyyy/mm/dd")="--","",TEXT(INDEX(Corp_value!$A$1:$EC$2998,MATCH(tbl_dmi_isin[[#This Row],[ISIN]],Corp_value!$B:$B,0),MATCH(R$2,Corp_value!$1:$1,0)),"yyyy/mm/dd")))</f>
        <v/>
      </c>
      <c r="S262" s="122" t="str">
        <f>IF(tbl_dmi_isin[[#This Row],[Index]]&gt;$A$2,"",INDEX(Corp_value!$A$1:$EC$2998,MATCH(tbl_dmi_isin[[#This Row],[ISIN]],Corp_value!$B:$B,0),MATCH(S$2,Corp_value!$1:$1,0)))</f>
        <v/>
      </c>
      <c r="T262" s="122" t="str">
        <f>IF(tbl_dmi_isin[[#This Row],[Index]]&gt;$A$2,"",INDEX(美元债一级!$A$2:$BO$32,tbl_dmi_isin[[#This Row],[Index]]+1,MATCH(T$2,美元债一级!$2:$2,0)))</f>
        <v/>
      </c>
      <c r="U262" s="122" t="str">
        <f>IF(tbl_dmi_isin[[#This Row],[Index]]&gt;$A$2,"",IF(INDEX(Corp_value!$A$1:$EC$2998,MATCH(tbl_dmi_isin[[#This Row],[ISIN]],Corp_value!$B:$B,0),MATCH(U$2,Corp_value!$1:$1,0))="--","",INDEX(Corp_value!$A$1:$EC$2998,MATCH(tbl_dmi_isin[[#This Row],[ISIN]],Corp_value!$B:$B,0),MATCH(U$2,Corp_value!$1:$1,0))))</f>
        <v/>
      </c>
      <c r="V262" s="132" t="str">
        <f>IF(tbl_dmi_isin[[#This Row],[Index]]&gt;$A$2,"",INDEX(美元债一级!$A$2:$BO$32,tbl_dmi_isin[[#This Row],[Index]]+1,MATCH(V$2,美元债一级!$2:$2,0)))</f>
        <v/>
      </c>
      <c r="W262" s="140" t="str">
        <f>IF(tbl_dmi_isin[[#This Row],[Index]]&gt;$A$2,"",INDEX(Corp_value!$A$1:$EC$2998,MATCH(tbl_dmi_isin[[#This Row],[ISIN]],Corp_value!$B:$B,0),MATCH(W$2,Corp_value!$1:$1,0)))</f>
        <v/>
      </c>
      <c r="X262" s="140" t="str">
        <f>IF(tbl_dmi_isin[[#This Row],[Index]]&gt;$A$2,"",INDEX(Corp_value!$A$1:$EC$2998,MATCH(tbl_dmi_isin[[#This Row],[ISIN]],Corp_value!$B:$B,0),MATCH(X$2,Corp_value!$1:$1,0)))</f>
        <v/>
      </c>
      <c r="Y262" s="142" t="str">
        <f>IF(tbl_dmi_isin[[#This Row],[Index]]&gt;$A$2,"",INDEX(Corp_value!$A$1:$EC$2998,MATCH(tbl_dmi_isin[[#This Row],[ISIN]],Corp_value!$B:$B,0),MATCH(Y$2,Corp_value!$1:$1,0)))</f>
        <v/>
      </c>
      <c r="Z262" s="142" t="str">
        <f>IF(tbl_dmi_isin[[#This Row],[Index]]&gt;$A$2,"",INDEX(Corp_value!$A$1:$EC$2998,MATCH(tbl_dmi_isin[[#This Row],[ISIN]],Corp_value!$B:$B,0),MATCH(Z$2,Corp_value!$1:$1,0)))</f>
        <v/>
      </c>
    </row>
    <row r="263" spans="1:26">
      <c r="A263" s="10">
        <v>260</v>
      </c>
      <c r="B263" s="78" t="str">
        <f>IF(tbl_dmi_isin[[#This Row],[Index]]&gt;$A$2,"",TEXT(INDEX(美元债一级!$A$2:$BO$32,tbl_dmi_isin[[#This Row],[Index]]+1,MATCH(B$2,美元债一级!$2:$2,0)),"yyyy/mm/dd"))</f>
        <v/>
      </c>
      <c r="C263" s="10" t="str">
        <f>IF(tbl_dmi_isin[[#This Row],[Index]]&gt;$A$2,"",INDEX(美元债一级!$A$2:$BO$32,tbl_dmi_isin[[#This Row],[Index]]+1,MATCH(C$2,美元债一级!$2:$2,0)))</f>
        <v/>
      </c>
      <c r="D263" s="10" t="str">
        <f>IF(tbl_dmi_isin[[#This Row],[Index]]&gt;$A$2,"",INDEX(美元债一级!$A$2:$BO$32,tbl_dmi_isin[[#This Row],[Index]]+1,MATCH(D$2,美元债一级!$2:$2,0)))</f>
        <v/>
      </c>
      <c r="E263" s="10" t="str">
        <f>TEXT(tbl_dmi_isin[[#This Row],[定价日]],"YYMMDD")&amp;tbl_dmi_isin[[#This Row],[ISIN]]</f>
        <v/>
      </c>
      <c r="F263" s="104"/>
      <c r="G263" s="19" t="str">
        <f>IF(tbl_dmi_isin[[#This Row],[Index]]&gt;$A$2,"",INDEX(Corp_value!$A$1:$EC$2998,MATCH(tbl_dmi_isin[[#This Row],[ISIN]],Corp_value!$B:$B,0),MATCH(G$2,Corp_value!$1:$1,0)))</f>
        <v/>
      </c>
      <c r="H263" s="20" t="str">
        <f>IF(tbl_dmi_isin[[#This Row],[Index]]&gt;$A$2,"",INDEX(Corp_value!$A$1:$EC$2998,MATCH(tbl_dmi_isin[[#This Row],[ISIN]],Corp_value!$B:$B,0),MATCH(H$2,Corp_value!$1:$1,0)))</f>
        <v/>
      </c>
      <c r="I263" s="20" t="str">
        <f>IF(tbl_dmi_isin[[#This Row],[Index]]&gt;$A$2,"",IF(INDEX(Corp_value!$A$1:$EC$2998,MATCH(tbl_dmi_isin[[#This Row],[ISIN]],Corp_value!$B:$B,0),MATCH(I$2,Corp_value!$1:$1,0))="--","",INDEX(Corp_value!$A$1:$EC$2998,MATCH(tbl_dmi_isin[[#This Row],[ISIN]],Corp_value!$B:$B,0),MATCH(I$2,Corp_value!$1:$1,0))))</f>
        <v/>
      </c>
      <c r="J263" s="19" t="str">
        <f>IF(tbl_dmi_isin[[#This Row],[Index]]&gt;$A$2,"",INDEX(Corp_value!$A$1:$EC$2998,MATCH(tbl_dmi_isin[[#This Row],[ISIN]],Corp_value!$B:$B,0),MATCH(J$2,Corp_value!$1:$1,0)))</f>
        <v/>
      </c>
      <c r="K263" s="19" t="str">
        <f>IF(tbl_dmi_isin[[#This Row],[Index]]&gt;$A$2,"",INDEX(Corp_value!$A$1:$EC$2998,MATCH(tbl_dmi_isin[[#This Row],[ISIN]],Corp_value!$B:$B,0),MATCH(K$2,Corp_value!$1:$1,0)))</f>
        <v/>
      </c>
      <c r="L263" s="19" t="str">
        <f>IF(tbl_dmi_isin[[#This Row],[Index]]&gt;$A$2,"",IF(INDEX(Corp_value!$A$1:$EC$2998,MATCH(tbl_dmi_isin[[#This Row],[ISIN]],Corp_value!$B:$B,0),MATCH(L$2,Corp_value!$1:$1,0))="--","",INDEX(Corp_value!$A$1:$EC$2998,MATCH(tbl_dmi_isin[[#This Row],[ISIN]],Corp_value!$B:$B,0),MATCH(L$2,Corp_value!$1:$1,0))))</f>
        <v/>
      </c>
      <c r="M263" s="122" t="str">
        <f>IF(tbl_dmi_isin[[#This Row],[Index]]&gt;$A$2,"",INDEX(Corp_value!$A$1:$EC$2998,MATCH(tbl_dmi_isin[[#This Row],[ISIN]],Corp_value!$B:$B,0),MATCH(M$2,Corp_value!$1:$1,0)))</f>
        <v/>
      </c>
      <c r="N263" s="122" t="str">
        <f>IF(tbl_dmi_isin[[#This Row],[Index]]&gt;$A$2,"",IF(INDEX(Corp_value!$A$1:$EC$2998,MATCH(tbl_dmi_isin[[#This Row],[ISIN]],Corp_value!$B:$B,0),MATCH(N$2,Corp_value!$1:$1,0))="--","",INDEX(Corp_value!$A$1:$EC$2998,MATCH(tbl_dmi_isin[[#This Row],[ISIN]],Corp_value!$B:$B,0),MATCH(N$2,Corp_value!$1:$1,0))))</f>
        <v/>
      </c>
      <c r="O263" s="122" t="str">
        <f>IF(tbl_dmi_isin[[#This Row],[Index]]&gt;$A$2,"",INDEX(Corp_value!$A$1:$EC$2998,MATCH(tbl_dmi_isin[[#This Row],[ISIN]],Corp_value!$B:$B,0),MATCH(O$2,Corp_value!$1:$1,0)))</f>
        <v/>
      </c>
      <c r="P263" s="136" t="str">
        <f>IF(tbl_dmi_isin[[#This Row],[Index]]&gt;$A$2,"",TEXT(INDEX(Corp_value!$A$1:$EC$2998,MATCH(tbl_dmi_isin[[#This Row],[ISIN]],Corp_value!$B:$B,0),MATCH(P$2,Corp_value!$1:$1,0)),"yyyy/mm/dd"))</f>
        <v/>
      </c>
      <c r="Q263" s="136" t="str">
        <f>IF(tbl_dmi_isin[[#This Row],[Index]]&gt;$A$2,"",INDEX(美元债一级!$A$2:$BO$32,tbl_dmi_isin[[#This Row],[Index]]+1,MATCH(Q$2,美元债一级!$2:$2,0)))</f>
        <v/>
      </c>
      <c r="R263" s="136" t="str">
        <f>IF(tbl_dmi_isin[[#This Row],[Index]]&gt;$A$2,"",IF(TEXT(INDEX(Corp_value!$A$1:$EC$2998,MATCH(tbl_dmi_isin[[#This Row],[ISIN]],Corp_value!$B:$B,0),MATCH(R$2,Corp_value!$1:$1,0)),"yyyy/mm/dd")="--","",TEXT(INDEX(Corp_value!$A$1:$EC$2998,MATCH(tbl_dmi_isin[[#This Row],[ISIN]],Corp_value!$B:$B,0),MATCH(R$2,Corp_value!$1:$1,0)),"yyyy/mm/dd")))</f>
        <v/>
      </c>
      <c r="S263" s="122" t="str">
        <f>IF(tbl_dmi_isin[[#This Row],[Index]]&gt;$A$2,"",INDEX(Corp_value!$A$1:$EC$2998,MATCH(tbl_dmi_isin[[#This Row],[ISIN]],Corp_value!$B:$B,0),MATCH(S$2,Corp_value!$1:$1,0)))</f>
        <v/>
      </c>
      <c r="T263" s="122" t="str">
        <f>IF(tbl_dmi_isin[[#This Row],[Index]]&gt;$A$2,"",INDEX(美元债一级!$A$2:$BO$32,tbl_dmi_isin[[#This Row],[Index]]+1,MATCH(T$2,美元债一级!$2:$2,0)))</f>
        <v/>
      </c>
      <c r="U263" s="122" t="str">
        <f>IF(tbl_dmi_isin[[#This Row],[Index]]&gt;$A$2,"",IF(INDEX(Corp_value!$A$1:$EC$2998,MATCH(tbl_dmi_isin[[#This Row],[ISIN]],Corp_value!$B:$B,0),MATCH(U$2,Corp_value!$1:$1,0))="--","",INDEX(Corp_value!$A$1:$EC$2998,MATCH(tbl_dmi_isin[[#This Row],[ISIN]],Corp_value!$B:$B,0),MATCH(U$2,Corp_value!$1:$1,0))))</f>
        <v/>
      </c>
      <c r="V263" s="132" t="str">
        <f>IF(tbl_dmi_isin[[#This Row],[Index]]&gt;$A$2,"",INDEX(美元债一级!$A$2:$BO$32,tbl_dmi_isin[[#This Row],[Index]]+1,MATCH(V$2,美元债一级!$2:$2,0)))</f>
        <v/>
      </c>
      <c r="W263" s="140" t="str">
        <f>IF(tbl_dmi_isin[[#This Row],[Index]]&gt;$A$2,"",INDEX(Corp_value!$A$1:$EC$2998,MATCH(tbl_dmi_isin[[#This Row],[ISIN]],Corp_value!$B:$B,0),MATCH(W$2,Corp_value!$1:$1,0)))</f>
        <v/>
      </c>
      <c r="X263" s="140" t="str">
        <f>IF(tbl_dmi_isin[[#This Row],[Index]]&gt;$A$2,"",INDEX(Corp_value!$A$1:$EC$2998,MATCH(tbl_dmi_isin[[#This Row],[ISIN]],Corp_value!$B:$B,0),MATCH(X$2,Corp_value!$1:$1,0)))</f>
        <v/>
      </c>
      <c r="Y263" s="142" t="str">
        <f>IF(tbl_dmi_isin[[#This Row],[Index]]&gt;$A$2,"",INDEX(Corp_value!$A$1:$EC$2998,MATCH(tbl_dmi_isin[[#This Row],[ISIN]],Corp_value!$B:$B,0),MATCH(Y$2,Corp_value!$1:$1,0)))</f>
        <v/>
      </c>
      <c r="Z263" s="142" t="str">
        <f>IF(tbl_dmi_isin[[#This Row],[Index]]&gt;$A$2,"",INDEX(Corp_value!$A$1:$EC$2998,MATCH(tbl_dmi_isin[[#This Row],[ISIN]],Corp_value!$B:$B,0),MATCH(Z$2,Corp_value!$1:$1,0)))</f>
        <v/>
      </c>
    </row>
    <row r="264" spans="1:26">
      <c r="A264" s="10">
        <v>261</v>
      </c>
      <c r="B264" s="78" t="str">
        <f>IF(tbl_dmi_isin[[#This Row],[Index]]&gt;$A$2,"",TEXT(INDEX(美元债一级!$A$2:$BO$32,tbl_dmi_isin[[#This Row],[Index]]+1,MATCH(B$2,美元债一级!$2:$2,0)),"yyyy/mm/dd"))</f>
        <v/>
      </c>
      <c r="C264" s="10" t="str">
        <f>IF(tbl_dmi_isin[[#This Row],[Index]]&gt;$A$2,"",INDEX(美元债一级!$A$2:$BO$32,tbl_dmi_isin[[#This Row],[Index]]+1,MATCH(C$2,美元债一级!$2:$2,0)))</f>
        <v/>
      </c>
      <c r="D264" s="10" t="str">
        <f>IF(tbl_dmi_isin[[#This Row],[Index]]&gt;$A$2,"",INDEX(美元债一级!$A$2:$BO$32,tbl_dmi_isin[[#This Row],[Index]]+1,MATCH(D$2,美元债一级!$2:$2,0)))</f>
        <v/>
      </c>
      <c r="E264" s="10" t="str">
        <f>TEXT(tbl_dmi_isin[[#This Row],[定价日]],"YYMMDD")&amp;tbl_dmi_isin[[#This Row],[ISIN]]</f>
        <v/>
      </c>
      <c r="F264" s="104"/>
      <c r="G264" s="19" t="str">
        <f>IF(tbl_dmi_isin[[#This Row],[Index]]&gt;$A$2,"",INDEX(Corp_value!$A$1:$EC$2998,MATCH(tbl_dmi_isin[[#This Row],[ISIN]],Corp_value!$B:$B,0),MATCH(G$2,Corp_value!$1:$1,0)))</f>
        <v/>
      </c>
      <c r="H264" s="20" t="str">
        <f>IF(tbl_dmi_isin[[#This Row],[Index]]&gt;$A$2,"",INDEX(Corp_value!$A$1:$EC$2998,MATCH(tbl_dmi_isin[[#This Row],[ISIN]],Corp_value!$B:$B,0),MATCH(H$2,Corp_value!$1:$1,0)))</f>
        <v/>
      </c>
      <c r="I264" s="20" t="str">
        <f>IF(tbl_dmi_isin[[#This Row],[Index]]&gt;$A$2,"",IF(INDEX(Corp_value!$A$1:$EC$2998,MATCH(tbl_dmi_isin[[#This Row],[ISIN]],Corp_value!$B:$B,0),MATCH(I$2,Corp_value!$1:$1,0))="--","",INDEX(Corp_value!$A$1:$EC$2998,MATCH(tbl_dmi_isin[[#This Row],[ISIN]],Corp_value!$B:$B,0),MATCH(I$2,Corp_value!$1:$1,0))))</f>
        <v/>
      </c>
      <c r="J264" s="19" t="str">
        <f>IF(tbl_dmi_isin[[#This Row],[Index]]&gt;$A$2,"",INDEX(Corp_value!$A$1:$EC$2998,MATCH(tbl_dmi_isin[[#This Row],[ISIN]],Corp_value!$B:$B,0),MATCH(J$2,Corp_value!$1:$1,0)))</f>
        <v/>
      </c>
      <c r="K264" s="19" t="str">
        <f>IF(tbl_dmi_isin[[#This Row],[Index]]&gt;$A$2,"",INDEX(Corp_value!$A$1:$EC$2998,MATCH(tbl_dmi_isin[[#This Row],[ISIN]],Corp_value!$B:$B,0),MATCH(K$2,Corp_value!$1:$1,0)))</f>
        <v/>
      </c>
      <c r="L264" s="19" t="str">
        <f>IF(tbl_dmi_isin[[#This Row],[Index]]&gt;$A$2,"",IF(INDEX(Corp_value!$A$1:$EC$2998,MATCH(tbl_dmi_isin[[#This Row],[ISIN]],Corp_value!$B:$B,0),MATCH(L$2,Corp_value!$1:$1,0))="--","",INDEX(Corp_value!$A$1:$EC$2998,MATCH(tbl_dmi_isin[[#This Row],[ISIN]],Corp_value!$B:$B,0),MATCH(L$2,Corp_value!$1:$1,0))))</f>
        <v/>
      </c>
      <c r="M264" s="122" t="str">
        <f>IF(tbl_dmi_isin[[#This Row],[Index]]&gt;$A$2,"",INDEX(Corp_value!$A$1:$EC$2998,MATCH(tbl_dmi_isin[[#This Row],[ISIN]],Corp_value!$B:$B,0),MATCH(M$2,Corp_value!$1:$1,0)))</f>
        <v/>
      </c>
      <c r="N264" s="122" t="str">
        <f>IF(tbl_dmi_isin[[#This Row],[Index]]&gt;$A$2,"",IF(INDEX(Corp_value!$A$1:$EC$2998,MATCH(tbl_dmi_isin[[#This Row],[ISIN]],Corp_value!$B:$B,0),MATCH(N$2,Corp_value!$1:$1,0))="--","",INDEX(Corp_value!$A$1:$EC$2998,MATCH(tbl_dmi_isin[[#This Row],[ISIN]],Corp_value!$B:$B,0),MATCH(N$2,Corp_value!$1:$1,0))))</f>
        <v/>
      </c>
      <c r="O264" s="122" t="str">
        <f>IF(tbl_dmi_isin[[#This Row],[Index]]&gt;$A$2,"",INDEX(Corp_value!$A$1:$EC$2998,MATCH(tbl_dmi_isin[[#This Row],[ISIN]],Corp_value!$B:$B,0),MATCH(O$2,Corp_value!$1:$1,0)))</f>
        <v/>
      </c>
      <c r="P264" s="136" t="str">
        <f>IF(tbl_dmi_isin[[#This Row],[Index]]&gt;$A$2,"",TEXT(INDEX(Corp_value!$A$1:$EC$2998,MATCH(tbl_dmi_isin[[#This Row],[ISIN]],Corp_value!$B:$B,0),MATCH(P$2,Corp_value!$1:$1,0)),"yyyy/mm/dd"))</f>
        <v/>
      </c>
      <c r="Q264" s="136" t="str">
        <f>IF(tbl_dmi_isin[[#This Row],[Index]]&gt;$A$2,"",INDEX(美元债一级!$A$2:$BO$32,tbl_dmi_isin[[#This Row],[Index]]+1,MATCH(Q$2,美元债一级!$2:$2,0)))</f>
        <v/>
      </c>
      <c r="R264" s="136" t="str">
        <f>IF(tbl_dmi_isin[[#This Row],[Index]]&gt;$A$2,"",IF(TEXT(INDEX(Corp_value!$A$1:$EC$2998,MATCH(tbl_dmi_isin[[#This Row],[ISIN]],Corp_value!$B:$B,0),MATCH(R$2,Corp_value!$1:$1,0)),"yyyy/mm/dd")="--","",TEXT(INDEX(Corp_value!$A$1:$EC$2998,MATCH(tbl_dmi_isin[[#This Row],[ISIN]],Corp_value!$B:$B,0),MATCH(R$2,Corp_value!$1:$1,0)),"yyyy/mm/dd")))</f>
        <v/>
      </c>
      <c r="S264" s="122" t="str">
        <f>IF(tbl_dmi_isin[[#This Row],[Index]]&gt;$A$2,"",INDEX(Corp_value!$A$1:$EC$2998,MATCH(tbl_dmi_isin[[#This Row],[ISIN]],Corp_value!$B:$B,0),MATCH(S$2,Corp_value!$1:$1,0)))</f>
        <v/>
      </c>
      <c r="T264" s="122" t="str">
        <f>IF(tbl_dmi_isin[[#This Row],[Index]]&gt;$A$2,"",INDEX(美元债一级!$A$2:$BO$32,tbl_dmi_isin[[#This Row],[Index]]+1,MATCH(T$2,美元债一级!$2:$2,0)))</f>
        <v/>
      </c>
      <c r="U264" s="122" t="str">
        <f>IF(tbl_dmi_isin[[#This Row],[Index]]&gt;$A$2,"",IF(INDEX(Corp_value!$A$1:$EC$2998,MATCH(tbl_dmi_isin[[#This Row],[ISIN]],Corp_value!$B:$B,0),MATCH(U$2,Corp_value!$1:$1,0))="--","",INDEX(Corp_value!$A$1:$EC$2998,MATCH(tbl_dmi_isin[[#This Row],[ISIN]],Corp_value!$B:$B,0),MATCH(U$2,Corp_value!$1:$1,0))))</f>
        <v/>
      </c>
      <c r="V264" s="132" t="str">
        <f>IF(tbl_dmi_isin[[#This Row],[Index]]&gt;$A$2,"",INDEX(美元债一级!$A$2:$BO$32,tbl_dmi_isin[[#This Row],[Index]]+1,MATCH(V$2,美元债一级!$2:$2,0)))</f>
        <v/>
      </c>
      <c r="W264" s="140" t="str">
        <f>IF(tbl_dmi_isin[[#This Row],[Index]]&gt;$A$2,"",INDEX(Corp_value!$A$1:$EC$2998,MATCH(tbl_dmi_isin[[#This Row],[ISIN]],Corp_value!$B:$B,0),MATCH(W$2,Corp_value!$1:$1,0)))</f>
        <v/>
      </c>
      <c r="X264" s="140" t="str">
        <f>IF(tbl_dmi_isin[[#This Row],[Index]]&gt;$A$2,"",INDEX(Corp_value!$A$1:$EC$2998,MATCH(tbl_dmi_isin[[#This Row],[ISIN]],Corp_value!$B:$B,0),MATCH(X$2,Corp_value!$1:$1,0)))</f>
        <v/>
      </c>
      <c r="Y264" s="142" t="str">
        <f>IF(tbl_dmi_isin[[#This Row],[Index]]&gt;$A$2,"",INDEX(Corp_value!$A$1:$EC$2998,MATCH(tbl_dmi_isin[[#This Row],[ISIN]],Corp_value!$B:$B,0),MATCH(Y$2,Corp_value!$1:$1,0)))</f>
        <v/>
      </c>
      <c r="Z264" s="142" t="str">
        <f>IF(tbl_dmi_isin[[#This Row],[Index]]&gt;$A$2,"",INDEX(Corp_value!$A$1:$EC$2998,MATCH(tbl_dmi_isin[[#This Row],[ISIN]],Corp_value!$B:$B,0),MATCH(Z$2,Corp_value!$1:$1,0)))</f>
        <v/>
      </c>
    </row>
    <row r="265" spans="1:26">
      <c r="A265" s="10">
        <v>262</v>
      </c>
      <c r="B265" s="78" t="str">
        <f>IF(tbl_dmi_isin[[#This Row],[Index]]&gt;$A$2,"",TEXT(INDEX(美元债一级!$A$2:$BO$32,tbl_dmi_isin[[#This Row],[Index]]+1,MATCH(B$2,美元债一级!$2:$2,0)),"yyyy/mm/dd"))</f>
        <v/>
      </c>
      <c r="C265" s="10" t="str">
        <f>IF(tbl_dmi_isin[[#This Row],[Index]]&gt;$A$2,"",INDEX(美元债一级!$A$2:$BO$32,tbl_dmi_isin[[#This Row],[Index]]+1,MATCH(C$2,美元债一级!$2:$2,0)))</f>
        <v/>
      </c>
      <c r="D265" s="10" t="str">
        <f>IF(tbl_dmi_isin[[#This Row],[Index]]&gt;$A$2,"",INDEX(美元债一级!$A$2:$BO$32,tbl_dmi_isin[[#This Row],[Index]]+1,MATCH(D$2,美元债一级!$2:$2,0)))</f>
        <v/>
      </c>
      <c r="E265" s="10" t="str">
        <f>TEXT(tbl_dmi_isin[[#This Row],[定价日]],"YYMMDD")&amp;tbl_dmi_isin[[#This Row],[ISIN]]</f>
        <v/>
      </c>
      <c r="F265" s="104"/>
      <c r="G265" s="19" t="str">
        <f>IF(tbl_dmi_isin[[#This Row],[Index]]&gt;$A$2,"",INDEX(Corp_value!$A$1:$EC$2998,MATCH(tbl_dmi_isin[[#This Row],[ISIN]],Corp_value!$B:$B,0),MATCH(G$2,Corp_value!$1:$1,0)))</f>
        <v/>
      </c>
      <c r="H265" s="20" t="str">
        <f>IF(tbl_dmi_isin[[#This Row],[Index]]&gt;$A$2,"",INDEX(Corp_value!$A$1:$EC$2998,MATCH(tbl_dmi_isin[[#This Row],[ISIN]],Corp_value!$B:$B,0),MATCH(H$2,Corp_value!$1:$1,0)))</f>
        <v/>
      </c>
      <c r="I265" s="20" t="str">
        <f>IF(tbl_dmi_isin[[#This Row],[Index]]&gt;$A$2,"",IF(INDEX(Corp_value!$A$1:$EC$2998,MATCH(tbl_dmi_isin[[#This Row],[ISIN]],Corp_value!$B:$B,0),MATCH(I$2,Corp_value!$1:$1,0))="--","",INDEX(Corp_value!$A$1:$EC$2998,MATCH(tbl_dmi_isin[[#This Row],[ISIN]],Corp_value!$B:$B,0),MATCH(I$2,Corp_value!$1:$1,0))))</f>
        <v/>
      </c>
      <c r="J265" s="19" t="str">
        <f>IF(tbl_dmi_isin[[#This Row],[Index]]&gt;$A$2,"",INDEX(Corp_value!$A$1:$EC$2998,MATCH(tbl_dmi_isin[[#This Row],[ISIN]],Corp_value!$B:$B,0),MATCH(J$2,Corp_value!$1:$1,0)))</f>
        <v/>
      </c>
      <c r="K265" s="19" t="str">
        <f>IF(tbl_dmi_isin[[#This Row],[Index]]&gt;$A$2,"",INDEX(Corp_value!$A$1:$EC$2998,MATCH(tbl_dmi_isin[[#This Row],[ISIN]],Corp_value!$B:$B,0),MATCH(K$2,Corp_value!$1:$1,0)))</f>
        <v/>
      </c>
      <c r="L265" s="19" t="str">
        <f>IF(tbl_dmi_isin[[#This Row],[Index]]&gt;$A$2,"",IF(INDEX(Corp_value!$A$1:$EC$2998,MATCH(tbl_dmi_isin[[#This Row],[ISIN]],Corp_value!$B:$B,0),MATCH(L$2,Corp_value!$1:$1,0))="--","",INDEX(Corp_value!$A$1:$EC$2998,MATCH(tbl_dmi_isin[[#This Row],[ISIN]],Corp_value!$B:$B,0),MATCH(L$2,Corp_value!$1:$1,0))))</f>
        <v/>
      </c>
      <c r="M265" s="122" t="str">
        <f>IF(tbl_dmi_isin[[#This Row],[Index]]&gt;$A$2,"",INDEX(Corp_value!$A$1:$EC$2998,MATCH(tbl_dmi_isin[[#This Row],[ISIN]],Corp_value!$B:$B,0),MATCH(M$2,Corp_value!$1:$1,0)))</f>
        <v/>
      </c>
      <c r="N265" s="122" t="str">
        <f>IF(tbl_dmi_isin[[#This Row],[Index]]&gt;$A$2,"",IF(INDEX(Corp_value!$A$1:$EC$2998,MATCH(tbl_dmi_isin[[#This Row],[ISIN]],Corp_value!$B:$B,0),MATCH(N$2,Corp_value!$1:$1,0))="--","",INDEX(Corp_value!$A$1:$EC$2998,MATCH(tbl_dmi_isin[[#This Row],[ISIN]],Corp_value!$B:$B,0),MATCH(N$2,Corp_value!$1:$1,0))))</f>
        <v/>
      </c>
      <c r="O265" s="122" t="str">
        <f>IF(tbl_dmi_isin[[#This Row],[Index]]&gt;$A$2,"",INDEX(Corp_value!$A$1:$EC$2998,MATCH(tbl_dmi_isin[[#This Row],[ISIN]],Corp_value!$B:$B,0),MATCH(O$2,Corp_value!$1:$1,0)))</f>
        <v/>
      </c>
      <c r="P265" s="136" t="str">
        <f>IF(tbl_dmi_isin[[#This Row],[Index]]&gt;$A$2,"",TEXT(INDEX(Corp_value!$A$1:$EC$2998,MATCH(tbl_dmi_isin[[#This Row],[ISIN]],Corp_value!$B:$B,0),MATCH(P$2,Corp_value!$1:$1,0)),"yyyy/mm/dd"))</f>
        <v/>
      </c>
      <c r="Q265" s="136" t="str">
        <f>IF(tbl_dmi_isin[[#This Row],[Index]]&gt;$A$2,"",INDEX(美元债一级!$A$2:$BO$32,tbl_dmi_isin[[#This Row],[Index]]+1,MATCH(Q$2,美元债一级!$2:$2,0)))</f>
        <v/>
      </c>
      <c r="R265" s="136" t="str">
        <f>IF(tbl_dmi_isin[[#This Row],[Index]]&gt;$A$2,"",IF(TEXT(INDEX(Corp_value!$A$1:$EC$2998,MATCH(tbl_dmi_isin[[#This Row],[ISIN]],Corp_value!$B:$B,0),MATCH(R$2,Corp_value!$1:$1,0)),"yyyy/mm/dd")="--","",TEXT(INDEX(Corp_value!$A$1:$EC$2998,MATCH(tbl_dmi_isin[[#This Row],[ISIN]],Corp_value!$B:$B,0),MATCH(R$2,Corp_value!$1:$1,0)),"yyyy/mm/dd")))</f>
        <v/>
      </c>
      <c r="S265" s="122" t="str">
        <f>IF(tbl_dmi_isin[[#This Row],[Index]]&gt;$A$2,"",INDEX(Corp_value!$A$1:$EC$2998,MATCH(tbl_dmi_isin[[#This Row],[ISIN]],Corp_value!$B:$B,0),MATCH(S$2,Corp_value!$1:$1,0)))</f>
        <v/>
      </c>
      <c r="T265" s="122" t="str">
        <f>IF(tbl_dmi_isin[[#This Row],[Index]]&gt;$A$2,"",INDEX(美元债一级!$A$2:$BO$32,tbl_dmi_isin[[#This Row],[Index]]+1,MATCH(T$2,美元债一级!$2:$2,0)))</f>
        <v/>
      </c>
      <c r="U265" s="122" t="str">
        <f>IF(tbl_dmi_isin[[#This Row],[Index]]&gt;$A$2,"",IF(INDEX(Corp_value!$A$1:$EC$2998,MATCH(tbl_dmi_isin[[#This Row],[ISIN]],Corp_value!$B:$B,0),MATCH(U$2,Corp_value!$1:$1,0))="--","",INDEX(Corp_value!$A$1:$EC$2998,MATCH(tbl_dmi_isin[[#This Row],[ISIN]],Corp_value!$B:$B,0),MATCH(U$2,Corp_value!$1:$1,0))))</f>
        <v/>
      </c>
      <c r="V265" s="132" t="str">
        <f>IF(tbl_dmi_isin[[#This Row],[Index]]&gt;$A$2,"",INDEX(美元债一级!$A$2:$BO$32,tbl_dmi_isin[[#This Row],[Index]]+1,MATCH(V$2,美元债一级!$2:$2,0)))</f>
        <v/>
      </c>
      <c r="W265" s="140" t="str">
        <f>IF(tbl_dmi_isin[[#This Row],[Index]]&gt;$A$2,"",INDEX(Corp_value!$A$1:$EC$2998,MATCH(tbl_dmi_isin[[#This Row],[ISIN]],Corp_value!$B:$B,0),MATCH(W$2,Corp_value!$1:$1,0)))</f>
        <v/>
      </c>
      <c r="X265" s="140" t="str">
        <f>IF(tbl_dmi_isin[[#This Row],[Index]]&gt;$A$2,"",INDEX(Corp_value!$A$1:$EC$2998,MATCH(tbl_dmi_isin[[#This Row],[ISIN]],Corp_value!$B:$B,0),MATCH(X$2,Corp_value!$1:$1,0)))</f>
        <v/>
      </c>
      <c r="Y265" s="142" t="str">
        <f>IF(tbl_dmi_isin[[#This Row],[Index]]&gt;$A$2,"",INDEX(Corp_value!$A$1:$EC$2998,MATCH(tbl_dmi_isin[[#This Row],[ISIN]],Corp_value!$B:$B,0),MATCH(Y$2,Corp_value!$1:$1,0)))</f>
        <v/>
      </c>
      <c r="Z265" s="142" t="str">
        <f>IF(tbl_dmi_isin[[#This Row],[Index]]&gt;$A$2,"",INDEX(Corp_value!$A$1:$EC$2998,MATCH(tbl_dmi_isin[[#This Row],[ISIN]],Corp_value!$B:$B,0),MATCH(Z$2,Corp_value!$1:$1,0)))</f>
        <v/>
      </c>
    </row>
    <row r="266" spans="1:26">
      <c r="A266" s="10">
        <v>263</v>
      </c>
      <c r="B266" s="78" t="str">
        <f>IF(tbl_dmi_isin[[#This Row],[Index]]&gt;$A$2,"",TEXT(INDEX(美元债一级!$A$2:$BO$32,tbl_dmi_isin[[#This Row],[Index]]+1,MATCH(B$2,美元债一级!$2:$2,0)),"yyyy/mm/dd"))</f>
        <v/>
      </c>
      <c r="C266" s="10" t="str">
        <f>IF(tbl_dmi_isin[[#This Row],[Index]]&gt;$A$2,"",INDEX(美元债一级!$A$2:$BO$32,tbl_dmi_isin[[#This Row],[Index]]+1,MATCH(C$2,美元债一级!$2:$2,0)))</f>
        <v/>
      </c>
      <c r="D266" s="10" t="str">
        <f>IF(tbl_dmi_isin[[#This Row],[Index]]&gt;$A$2,"",INDEX(美元债一级!$A$2:$BO$32,tbl_dmi_isin[[#This Row],[Index]]+1,MATCH(D$2,美元债一级!$2:$2,0)))</f>
        <v/>
      </c>
      <c r="E266" s="10" t="str">
        <f>TEXT(tbl_dmi_isin[[#This Row],[定价日]],"YYMMDD")&amp;tbl_dmi_isin[[#This Row],[ISIN]]</f>
        <v/>
      </c>
      <c r="F266" s="104"/>
      <c r="G266" s="19" t="str">
        <f>IF(tbl_dmi_isin[[#This Row],[Index]]&gt;$A$2,"",INDEX(Corp_value!$A$1:$EC$2998,MATCH(tbl_dmi_isin[[#This Row],[ISIN]],Corp_value!$B:$B,0),MATCH(G$2,Corp_value!$1:$1,0)))</f>
        <v/>
      </c>
      <c r="H266" s="20" t="str">
        <f>IF(tbl_dmi_isin[[#This Row],[Index]]&gt;$A$2,"",INDEX(Corp_value!$A$1:$EC$2998,MATCH(tbl_dmi_isin[[#This Row],[ISIN]],Corp_value!$B:$B,0),MATCH(H$2,Corp_value!$1:$1,0)))</f>
        <v/>
      </c>
      <c r="I266" s="20" t="str">
        <f>IF(tbl_dmi_isin[[#This Row],[Index]]&gt;$A$2,"",IF(INDEX(Corp_value!$A$1:$EC$2998,MATCH(tbl_dmi_isin[[#This Row],[ISIN]],Corp_value!$B:$B,0),MATCH(I$2,Corp_value!$1:$1,0))="--","",INDEX(Corp_value!$A$1:$EC$2998,MATCH(tbl_dmi_isin[[#This Row],[ISIN]],Corp_value!$B:$B,0),MATCH(I$2,Corp_value!$1:$1,0))))</f>
        <v/>
      </c>
      <c r="J266" s="19" t="str">
        <f>IF(tbl_dmi_isin[[#This Row],[Index]]&gt;$A$2,"",INDEX(Corp_value!$A$1:$EC$2998,MATCH(tbl_dmi_isin[[#This Row],[ISIN]],Corp_value!$B:$B,0),MATCH(J$2,Corp_value!$1:$1,0)))</f>
        <v/>
      </c>
      <c r="K266" s="19" t="str">
        <f>IF(tbl_dmi_isin[[#This Row],[Index]]&gt;$A$2,"",INDEX(Corp_value!$A$1:$EC$2998,MATCH(tbl_dmi_isin[[#This Row],[ISIN]],Corp_value!$B:$B,0),MATCH(K$2,Corp_value!$1:$1,0)))</f>
        <v/>
      </c>
      <c r="L266" s="19" t="str">
        <f>IF(tbl_dmi_isin[[#This Row],[Index]]&gt;$A$2,"",IF(INDEX(Corp_value!$A$1:$EC$2998,MATCH(tbl_dmi_isin[[#This Row],[ISIN]],Corp_value!$B:$B,0),MATCH(L$2,Corp_value!$1:$1,0))="--","",INDEX(Corp_value!$A$1:$EC$2998,MATCH(tbl_dmi_isin[[#This Row],[ISIN]],Corp_value!$B:$B,0),MATCH(L$2,Corp_value!$1:$1,0))))</f>
        <v/>
      </c>
      <c r="M266" s="122" t="str">
        <f>IF(tbl_dmi_isin[[#This Row],[Index]]&gt;$A$2,"",INDEX(Corp_value!$A$1:$EC$2998,MATCH(tbl_dmi_isin[[#This Row],[ISIN]],Corp_value!$B:$B,0),MATCH(M$2,Corp_value!$1:$1,0)))</f>
        <v/>
      </c>
      <c r="N266" s="122" t="str">
        <f>IF(tbl_dmi_isin[[#This Row],[Index]]&gt;$A$2,"",IF(INDEX(Corp_value!$A$1:$EC$2998,MATCH(tbl_dmi_isin[[#This Row],[ISIN]],Corp_value!$B:$B,0),MATCH(N$2,Corp_value!$1:$1,0))="--","",INDEX(Corp_value!$A$1:$EC$2998,MATCH(tbl_dmi_isin[[#This Row],[ISIN]],Corp_value!$B:$B,0),MATCH(N$2,Corp_value!$1:$1,0))))</f>
        <v/>
      </c>
      <c r="O266" s="122" t="str">
        <f>IF(tbl_dmi_isin[[#This Row],[Index]]&gt;$A$2,"",INDEX(Corp_value!$A$1:$EC$2998,MATCH(tbl_dmi_isin[[#This Row],[ISIN]],Corp_value!$B:$B,0),MATCH(O$2,Corp_value!$1:$1,0)))</f>
        <v/>
      </c>
      <c r="P266" s="136" t="str">
        <f>IF(tbl_dmi_isin[[#This Row],[Index]]&gt;$A$2,"",TEXT(INDEX(Corp_value!$A$1:$EC$2998,MATCH(tbl_dmi_isin[[#This Row],[ISIN]],Corp_value!$B:$B,0),MATCH(P$2,Corp_value!$1:$1,0)),"yyyy/mm/dd"))</f>
        <v/>
      </c>
      <c r="Q266" s="136" t="str">
        <f>IF(tbl_dmi_isin[[#This Row],[Index]]&gt;$A$2,"",INDEX(美元债一级!$A$2:$BO$32,tbl_dmi_isin[[#This Row],[Index]]+1,MATCH(Q$2,美元债一级!$2:$2,0)))</f>
        <v/>
      </c>
      <c r="R266" s="136" t="str">
        <f>IF(tbl_dmi_isin[[#This Row],[Index]]&gt;$A$2,"",IF(TEXT(INDEX(Corp_value!$A$1:$EC$2998,MATCH(tbl_dmi_isin[[#This Row],[ISIN]],Corp_value!$B:$B,0),MATCH(R$2,Corp_value!$1:$1,0)),"yyyy/mm/dd")="--","",TEXT(INDEX(Corp_value!$A$1:$EC$2998,MATCH(tbl_dmi_isin[[#This Row],[ISIN]],Corp_value!$B:$B,0),MATCH(R$2,Corp_value!$1:$1,0)),"yyyy/mm/dd")))</f>
        <v/>
      </c>
      <c r="S266" s="122" t="str">
        <f>IF(tbl_dmi_isin[[#This Row],[Index]]&gt;$A$2,"",INDEX(Corp_value!$A$1:$EC$2998,MATCH(tbl_dmi_isin[[#This Row],[ISIN]],Corp_value!$B:$B,0),MATCH(S$2,Corp_value!$1:$1,0)))</f>
        <v/>
      </c>
      <c r="T266" s="122" t="str">
        <f>IF(tbl_dmi_isin[[#This Row],[Index]]&gt;$A$2,"",INDEX(美元债一级!$A$2:$BO$32,tbl_dmi_isin[[#This Row],[Index]]+1,MATCH(T$2,美元债一级!$2:$2,0)))</f>
        <v/>
      </c>
      <c r="U266" s="122" t="str">
        <f>IF(tbl_dmi_isin[[#This Row],[Index]]&gt;$A$2,"",IF(INDEX(Corp_value!$A$1:$EC$2998,MATCH(tbl_dmi_isin[[#This Row],[ISIN]],Corp_value!$B:$B,0),MATCH(U$2,Corp_value!$1:$1,0))="--","",INDEX(Corp_value!$A$1:$EC$2998,MATCH(tbl_dmi_isin[[#This Row],[ISIN]],Corp_value!$B:$B,0),MATCH(U$2,Corp_value!$1:$1,0))))</f>
        <v/>
      </c>
      <c r="V266" s="132" t="str">
        <f>IF(tbl_dmi_isin[[#This Row],[Index]]&gt;$A$2,"",INDEX(美元债一级!$A$2:$BO$32,tbl_dmi_isin[[#This Row],[Index]]+1,MATCH(V$2,美元债一级!$2:$2,0)))</f>
        <v/>
      </c>
      <c r="W266" s="140" t="str">
        <f>IF(tbl_dmi_isin[[#This Row],[Index]]&gt;$A$2,"",INDEX(Corp_value!$A$1:$EC$2998,MATCH(tbl_dmi_isin[[#This Row],[ISIN]],Corp_value!$B:$B,0),MATCH(W$2,Corp_value!$1:$1,0)))</f>
        <v/>
      </c>
      <c r="X266" s="140" t="str">
        <f>IF(tbl_dmi_isin[[#This Row],[Index]]&gt;$A$2,"",INDEX(Corp_value!$A$1:$EC$2998,MATCH(tbl_dmi_isin[[#This Row],[ISIN]],Corp_value!$B:$B,0),MATCH(X$2,Corp_value!$1:$1,0)))</f>
        <v/>
      </c>
      <c r="Y266" s="142" t="str">
        <f>IF(tbl_dmi_isin[[#This Row],[Index]]&gt;$A$2,"",INDEX(Corp_value!$A$1:$EC$2998,MATCH(tbl_dmi_isin[[#This Row],[ISIN]],Corp_value!$B:$B,0),MATCH(Y$2,Corp_value!$1:$1,0)))</f>
        <v/>
      </c>
      <c r="Z266" s="142" t="str">
        <f>IF(tbl_dmi_isin[[#This Row],[Index]]&gt;$A$2,"",INDEX(Corp_value!$A$1:$EC$2998,MATCH(tbl_dmi_isin[[#This Row],[ISIN]],Corp_value!$B:$B,0),MATCH(Z$2,Corp_value!$1:$1,0)))</f>
        <v/>
      </c>
    </row>
    <row r="267" spans="1:26">
      <c r="A267" s="10">
        <v>264</v>
      </c>
      <c r="B267" s="78" t="str">
        <f>IF(tbl_dmi_isin[[#This Row],[Index]]&gt;$A$2,"",TEXT(INDEX(美元债一级!$A$2:$BO$32,tbl_dmi_isin[[#This Row],[Index]]+1,MATCH(B$2,美元债一级!$2:$2,0)),"yyyy/mm/dd"))</f>
        <v/>
      </c>
      <c r="C267" s="10" t="str">
        <f>IF(tbl_dmi_isin[[#This Row],[Index]]&gt;$A$2,"",INDEX(美元债一级!$A$2:$BO$32,tbl_dmi_isin[[#This Row],[Index]]+1,MATCH(C$2,美元债一级!$2:$2,0)))</f>
        <v/>
      </c>
      <c r="D267" s="10" t="str">
        <f>IF(tbl_dmi_isin[[#This Row],[Index]]&gt;$A$2,"",INDEX(美元债一级!$A$2:$BO$32,tbl_dmi_isin[[#This Row],[Index]]+1,MATCH(D$2,美元债一级!$2:$2,0)))</f>
        <v/>
      </c>
      <c r="E267" s="10" t="str">
        <f>TEXT(tbl_dmi_isin[[#This Row],[定价日]],"YYMMDD")&amp;tbl_dmi_isin[[#This Row],[ISIN]]</f>
        <v/>
      </c>
      <c r="F267" s="104"/>
      <c r="G267" s="19" t="str">
        <f>IF(tbl_dmi_isin[[#This Row],[Index]]&gt;$A$2,"",INDEX(Corp_value!$A$1:$EC$2998,MATCH(tbl_dmi_isin[[#This Row],[ISIN]],Corp_value!$B:$B,0),MATCH(G$2,Corp_value!$1:$1,0)))</f>
        <v/>
      </c>
      <c r="H267" s="20" t="str">
        <f>IF(tbl_dmi_isin[[#This Row],[Index]]&gt;$A$2,"",INDEX(Corp_value!$A$1:$EC$2998,MATCH(tbl_dmi_isin[[#This Row],[ISIN]],Corp_value!$B:$B,0),MATCH(H$2,Corp_value!$1:$1,0)))</f>
        <v/>
      </c>
      <c r="I267" s="20" t="str">
        <f>IF(tbl_dmi_isin[[#This Row],[Index]]&gt;$A$2,"",IF(INDEX(Corp_value!$A$1:$EC$2998,MATCH(tbl_dmi_isin[[#This Row],[ISIN]],Corp_value!$B:$B,0),MATCH(I$2,Corp_value!$1:$1,0))="--","",INDEX(Corp_value!$A$1:$EC$2998,MATCH(tbl_dmi_isin[[#This Row],[ISIN]],Corp_value!$B:$B,0),MATCH(I$2,Corp_value!$1:$1,0))))</f>
        <v/>
      </c>
      <c r="J267" s="19" t="str">
        <f>IF(tbl_dmi_isin[[#This Row],[Index]]&gt;$A$2,"",INDEX(Corp_value!$A$1:$EC$2998,MATCH(tbl_dmi_isin[[#This Row],[ISIN]],Corp_value!$B:$B,0),MATCH(J$2,Corp_value!$1:$1,0)))</f>
        <v/>
      </c>
      <c r="K267" s="19" t="str">
        <f>IF(tbl_dmi_isin[[#This Row],[Index]]&gt;$A$2,"",INDEX(Corp_value!$A$1:$EC$2998,MATCH(tbl_dmi_isin[[#This Row],[ISIN]],Corp_value!$B:$B,0),MATCH(K$2,Corp_value!$1:$1,0)))</f>
        <v/>
      </c>
      <c r="L267" s="19" t="str">
        <f>IF(tbl_dmi_isin[[#This Row],[Index]]&gt;$A$2,"",IF(INDEX(Corp_value!$A$1:$EC$2998,MATCH(tbl_dmi_isin[[#This Row],[ISIN]],Corp_value!$B:$B,0),MATCH(L$2,Corp_value!$1:$1,0))="--","",INDEX(Corp_value!$A$1:$EC$2998,MATCH(tbl_dmi_isin[[#This Row],[ISIN]],Corp_value!$B:$B,0),MATCH(L$2,Corp_value!$1:$1,0))))</f>
        <v/>
      </c>
      <c r="M267" s="122" t="str">
        <f>IF(tbl_dmi_isin[[#This Row],[Index]]&gt;$A$2,"",INDEX(Corp_value!$A$1:$EC$2998,MATCH(tbl_dmi_isin[[#This Row],[ISIN]],Corp_value!$B:$B,0),MATCH(M$2,Corp_value!$1:$1,0)))</f>
        <v/>
      </c>
      <c r="N267" s="122" t="str">
        <f>IF(tbl_dmi_isin[[#This Row],[Index]]&gt;$A$2,"",IF(INDEX(Corp_value!$A$1:$EC$2998,MATCH(tbl_dmi_isin[[#This Row],[ISIN]],Corp_value!$B:$B,0),MATCH(N$2,Corp_value!$1:$1,0))="--","",INDEX(Corp_value!$A$1:$EC$2998,MATCH(tbl_dmi_isin[[#This Row],[ISIN]],Corp_value!$B:$B,0),MATCH(N$2,Corp_value!$1:$1,0))))</f>
        <v/>
      </c>
      <c r="O267" s="122" t="str">
        <f>IF(tbl_dmi_isin[[#This Row],[Index]]&gt;$A$2,"",INDEX(Corp_value!$A$1:$EC$2998,MATCH(tbl_dmi_isin[[#This Row],[ISIN]],Corp_value!$B:$B,0),MATCH(O$2,Corp_value!$1:$1,0)))</f>
        <v/>
      </c>
      <c r="P267" s="136" t="str">
        <f>IF(tbl_dmi_isin[[#This Row],[Index]]&gt;$A$2,"",TEXT(INDEX(Corp_value!$A$1:$EC$2998,MATCH(tbl_dmi_isin[[#This Row],[ISIN]],Corp_value!$B:$B,0),MATCH(P$2,Corp_value!$1:$1,0)),"yyyy/mm/dd"))</f>
        <v/>
      </c>
      <c r="Q267" s="136" t="str">
        <f>IF(tbl_dmi_isin[[#This Row],[Index]]&gt;$A$2,"",INDEX(美元债一级!$A$2:$BO$32,tbl_dmi_isin[[#This Row],[Index]]+1,MATCH(Q$2,美元债一级!$2:$2,0)))</f>
        <v/>
      </c>
      <c r="R267" s="136" t="str">
        <f>IF(tbl_dmi_isin[[#This Row],[Index]]&gt;$A$2,"",IF(TEXT(INDEX(Corp_value!$A$1:$EC$2998,MATCH(tbl_dmi_isin[[#This Row],[ISIN]],Corp_value!$B:$B,0),MATCH(R$2,Corp_value!$1:$1,0)),"yyyy/mm/dd")="--","",TEXT(INDEX(Corp_value!$A$1:$EC$2998,MATCH(tbl_dmi_isin[[#This Row],[ISIN]],Corp_value!$B:$B,0),MATCH(R$2,Corp_value!$1:$1,0)),"yyyy/mm/dd")))</f>
        <v/>
      </c>
      <c r="S267" s="122" t="str">
        <f>IF(tbl_dmi_isin[[#This Row],[Index]]&gt;$A$2,"",INDEX(Corp_value!$A$1:$EC$2998,MATCH(tbl_dmi_isin[[#This Row],[ISIN]],Corp_value!$B:$B,0),MATCH(S$2,Corp_value!$1:$1,0)))</f>
        <v/>
      </c>
      <c r="T267" s="122" t="str">
        <f>IF(tbl_dmi_isin[[#This Row],[Index]]&gt;$A$2,"",INDEX(美元债一级!$A$2:$BO$32,tbl_dmi_isin[[#This Row],[Index]]+1,MATCH(T$2,美元债一级!$2:$2,0)))</f>
        <v/>
      </c>
      <c r="U267" s="122" t="str">
        <f>IF(tbl_dmi_isin[[#This Row],[Index]]&gt;$A$2,"",IF(INDEX(Corp_value!$A$1:$EC$2998,MATCH(tbl_dmi_isin[[#This Row],[ISIN]],Corp_value!$B:$B,0),MATCH(U$2,Corp_value!$1:$1,0))="--","",INDEX(Corp_value!$A$1:$EC$2998,MATCH(tbl_dmi_isin[[#This Row],[ISIN]],Corp_value!$B:$B,0),MATCH(U$2,Corp_value!$1:$1,0))))</f>
        <v/>
      </c>
      <c r="V267" s="132" t="str">
        <f>IF(tbl_dmi_isin[[#This Row],[Index]]&gt;$A$2,"",INDEX(美元债一级!$A$2:$BO$32,tbl_dmi_isin[[#This Row],[Index]]+1,MATCH(V$2,美元债一级!$2:$2,0)))</f>
        <v/>
      </c>
      <c r="W267" s="140" t="str">
        <f>IF(tbl_dmi_isin[[#This Row],[Index]]&gt;$A$2,"",INDEX(Corp_value!$A$1:$EC$2998,MATCH(tbl_dmi_isin[[#This Row],[ISIN]],Corp_value!$B:$B,0),MATCH(W$2,Corp_value!$1:$1,0)))</f>
        <v/>
      </c>
      <c r="X267" s="140" t="str">
        <f>IF(tbl_dmi_isin[[#This Row],[Index]]&gt;$A$2,"",INDEX(Corp_value!$A$1:$EC$2998,MATCH(tbl_dmi_isin[[#This Row],[ISIN]],Corp_value!$B:$B,0),MATCH(X$2,Corp_value!$1:$1,0)))</f>
        <v/>
      </c>
      <c r="Y267" s="142" t="str">
        <f>IF(tbl_dmi_isin[[#This Row],[Index]]&gt;$A$2,"",INDEX(Corp_value!$A$1:$EC$2998,MATCH(tbl_dmi_isin[[#This Row],[ISIN]],Corp_value!$B:$B,0),MATCH(Y$2,Corp_value!$1:$1,0)))</f>
        <v/>
      </c>
      <c r="Z267" s="142" t="str">
        <f>IF(tbl_dmi_isin[[#This Row],[Index]]&gt;$A$2,"",INDEX(Corp_value!$A$1:$EC$2998,MATCH(tbl_dmi_isin[[#This Row],[ISIN]],Corp_value!$B:$B,0),MATCH(Z$2,Corp_value!$1:$1,0)))</f>
        <v/>
      </c>
    </row>
    <row r="268" spans="1:26">
      <c r="A268" s="10">
        <v>265</v>
      </c>
      <c r="B268" s="78" t="str">
        <f>IF(tbl_dmi_isin[[#This Row],[Index]]&gt;$A$2,"",TEXT(INDEX(美元债一级!$A$2:$BO$32,tbl_dmi_isin[[#This Row],[Index]]+1,MATCH(B$2,美元债一级!$2:$2,0)),"yyyy/mm/dd"))</f>
        <v/>
      </c>
      <c r="C268" s="10" t="str">
        <f>IF(tbl_dmi_isin[[#This Row],[Index]]&gt;$A$2,"",INDEX(美元债一级!$A$2:$BO$32,tbl_dmi_isin[[#This Row],[Index]]+1,MATCH(C$2,美元债一级!$2:$2,0)))</f>
        <v/>
      </c>
      <c r="D268" s="10" t="str">
        <f>IF(tbl_dmi_isin[[#This Row],[Index]]&gt;$A$2,"",INDEX(美元债一级!$A$2:$BO$32,tbl_dmi_isin[[#This Row],[Index]]+1,MATCH(D$2,美元债一级!$2:$2,0)))</f>
        <v/>
      </c>
      <c r="E268" s="10" t="str">
        <f>TEXT(tbl_dmi_isin[[#This Row],[定价日]],"YYMMDD")&amp;tbl_dmi_isin[[#This Row],[ISIN]]</f>
        <v/>
      </c>
      <c r="F268" s="104"/>
      <c r="G268" s="19" t="str">
        <f>IF(tbl_dmi_isin[[#This Row],[Index]]&gt;$A$2,"",INDEX(Corp_value!$A$1:$EC$2998,MATCH(tbl_dmi_isin[[#This Row],[ISIN]],Corp_value!$B:$B,0),MATCH(G$2,Corp_value!$1:$1,0)))</f>
        <v/>
      </c>
      <c r="H268" s="20" t="str">
        <f>IF(tbl_dmi_isin[[#This Row],[Index]]&gt;$A$2,"",INDEX(Corp_value!$A$1:$EC$2998,MATCH(tbl_dmi_isin[[#This Row],[ISIN]],Corp_value!$B:$B,0),MATCH(H$2,Corp_value!$1:$1,0)))</f>
        <v/>
      </c>
      <c r="I268" s="20" t="str">
        <f>IF(tbl_dmi_isin[[#This Row],[Index]]&gt;$A$2,"",IF(INDEX(Corp_value!$A$1:$EC$2998,MATCH(tbl_dmi_isin[[#This Row],[ISIN]],Corp_value!$B:$B,0),MATCH(I$2,Corp_value!$1:$1,0))="--","",INDEX(Corp_value!$A$1:$EC$2998,MATCH(tbl_dmi_isin[[#This Row],[ISIN]],Corp_value!$B:$B,0),MATCH(I$2,Corp_value!$1:$1,0))))</f>
        <v/>
      </c>
      <c r="J268" s="19" t="str">
        <f>IF(tbl_dmi_isin[[#This Row],[Index]]&gt;$A$2,"",INDEX(Corp_value!$A$1:$EC$2998,MATCH(tbl_dmi_isin[[#This Row],[ISIN]],Corp_value!$B:$B,0),MATCH(J$2,Corp_value!$1:$1,0)))</f>
        <v/>
      </c>
      <c r="K268" s="19" t="str">
        <f>IF(tbl_dmi_isin[[#This Row],[Index]]&gt;$A$2,"",INDEX(Corp_value!$A$1:$EC$2998,MATCH(tbl_dmi_isin[[#This Row],[ISIN]],Corp_value!$B:$B,0),MATCH(K$2,Corp_value!$1:$1,0)))</f>
        <v/>
      </c>
      <c r="L268" s="19" t="str">
        <f>IF(tbl_dmi_isin[[#This Row],[Index]]&gt;$A$2,"",IF(INDEX(Corp_value!$A$1:$EC$2998,MATCH(tbl_dmi_isin[[#This Row],[ISIN]],Corp_value!$B:$B,0),MATCH(L$2,Corp_value!$1:$1,0))="--","",INDEX(Corp_value!$A$1:$EC$2998,MATCH(tbl_dmi_isin[[#This Row],[ISIN]],Corp_value!$B:$B,0),MATCH(L$2,Corp_value!$1:$1,0))))</f>
        <v/>
      </c>
      <c r="M268" s="19" t="str">
        <f>IF(tbl_dmi_isin[[#This Row],[Index]]&gt;$A$2,"",INDEX(Corp_value!$A$1:$EC$2998,MATCH(tbl_dmi_isin[[#This Row],[ISIN]],Corp_value!$B:$B,0),MATCH(M$2,Corp_value!$1:$1,0)))</f>
        <v/>
      </c>
      <c r="N268" s="19" t="str">
        <f>IF(tbl_dmi_isin[[#This Row],[Index]]&gt;$A$2,"",IF(INDEX(Corp_value!$A$1:$EC$2998,MATCH(tbl_dmi_isin[[#This Row],[ISIN]],Corp_value!$B:$B,0),MATCH(N$2,Corp_value!$1:$1,0))="--","",INDEX(Corp_value!$A$1:$EC$2998,MATCH(tbl_dmi_isin[[#This Row],[ISIN]],Corp_value!$B:$B,0),MATCH(N$2,Corp_value!$1:$1,0))))</f>
        <v/>
      </c>
      <c r="O268" s="19" t="str">
        <f>IF(tbl_dmi_isin[[#This Row],[Index]]&gt;$A$2,"",INDEX(Corp_value!$A$1:$EC$2998,MATCH(tbl_dmi_isin[[#This Row],[ISIN]],Corp_value!$B:$B,0),MATCH(O$2,Corp_value!$1:$1,0)))</f>
        <v/>
      </c>
      <c r="P268" s="135" t="str">
        <f>IF(tbl_dmi_isin[[#This Row],[Index]]&gt;$A$2,"",TEXT(INDEX(Corp_value!$A$1:$EC$2998,MATCH(tbl_dmi_isin[[#This Row],[ISIN]],Corp_value!$B:$B,0),MATCH(P$2,Corp_value!$1:$1,0)),"yyyy/mm/dd"))</f>
        <v/>
      </c>
      <c r="Q268" s="135" t="str">
        <f>IF(tbl_dmi_isin[[#This Row],[Index]]&gt;$A$2,"",INDEX(美元债一级!$A$2:$BO$32,tbl_dmi_isin[[#This Row],[Index]]+1,MATCH(Q$2,美元债一级!$2:$2,0)))</f>
        <v/>
      </c>
      <c r="R268" s="135" t="str">
        <f>IF(tbl_dmi_isin[[#This Row],[Index]]&gt;$A$2,"",IF(TEXT(INDEX(Corp_value!$A$1:$EC$2998,MATCH(tbl_dmi_isin[[#This Row],[ISIN]],Corp_value!$B:$B,0),MATCH(R$2,Corp_value!$1:$1,0)),"yyyy/mm/dd")="--","",TEXT(INDEX(Corp_value!$A$1:$EC$2998,MATCH(tbl_dmi_isin[[#This Row],[ISIN]],Corp_value!$B:$B,0),MATCH(R$2,Corp_value!$1:$1,0)),"yyyy/mm/dd")))</f>
        <v/>
      </c>
      <c r="S268" s="19" t="str">
        <f>IF(tbl_dmi_isin[[#This Row],[Index]]&gt;$A$2,"",INDEX(Corp_value!$A$1:$EC$2998,MATCH(tbl_dmi_isin[[#This Row],[ISIN]],Corp_value!$B:$B,0),MATCH(S$2,Corp_value!$1:$1,0)))</f>
        <v/>
      </c>
      <c r="T268" s="19" t="str">
        <f>IF(tbl_dmi_isin[[#This Row],[Index]]&gt;$A$2,"",INDEX(美元债一级!$A$2:$BO$32,tbl_dmi_isin[[#This Row],[Index]]+1,MATCH(T$2,美元债一级!$2:$2,0)))</f>
        <v/>
      </c>
      <c r="U268" s="19" t="str">
        <f>IF(tbl_dmi_isin[[#This Row],[Index]]&gt;$A$2,"",IF(INDEX(Corp_value!$A$1:$EC$2998,MATCH(tbl_dmi_isin[[#This Row],[ISIN]],Corp_value!$B:$B,0),MATCH(U$2,Corp_value!$1:$1,0))="--","",INDEX(Corp_value!$A$1:$EC$2998,MATCH(tbl_dmi_isin[[#This Row],[ISIN]],Corp_value!$B:$B,0),MATCH(U$2,Corp_value!$1:$1,0))))</f>
        <v/>
      </c>
      <c r="V268" s="133" t="str">
        <f>IF(tbl_dmi_isin[[#This Row],[Index]]&gt;$A$2,"",INDEX(美元债一级!$A$2:$BO$32,tbl_dmi_isin[[#This Row],[Index]]+1,MATCH(V$2,美元债一级!$2:$2,0)))</f>
        <v/>
      </c>
      <c r="W268" s="139" t="str">
        <f>IF(tbl_dmi_isin[[#This Row],[Index]]&gt;$A$2,"",INDEX(Corp_value!$A$1:$EC$2998,MATCH(tbl_dmi_isin[[#This Row],[ISIN]],Corp_value!$B:$B,0),MATCH(W$2,Corp_value!$1:$1,0)))</f>
        <v/>
      </c>
      <c r="X268" s="139" t="str">
        <f>IF(tbl_dmi_isin[[#This Row],[Index]]&gt;$A$2,"",INDEX(Corp_value!$A$1:$EC$2998,MATCH(tbl_dmi_isin[[#This Row],[ISIN]],Corp_value!$B:$B,0),MATCH(X$2,Corp_value!$1:$1,0)))</f>
        <v/>
      </c>
      <c r="Y268" s="142" t="str">
        <f>IF(tbl_dmi_isin[[#This Row],[Index]]&gt;$A$2,"",INDEX(Corp_value!$A$1:$EC$2998,MATCH(tbl_dmi_isin[[#This Row],[ISIN]],Corp_value!$B:$B,0),MATCH(Y$2,Corp_value!$1:$1,0)))</f>
        <v/>
      </c>
      <c r="Z268" s="142" t="str">
        <f>IF(tbl_dmi_isin[[#This Row],[Index]]&gt;$A$2,"",INDEX(Corp_value!$A$1:$EC$2998,MATCH(tbl_dmi_isin[[#This Row],[ISIN]],Corp_value!$B:$B,0),MATCH(Z$2,Corp_value!$1:$1,0)))</f>
        <v/>
      </c>
    </row>
    <row r="269" spans="1:26">
      <c r="A269" s="10">
        <v>266</v>
      </c>
      <c r="B269" s="78" t="str">
        <f>IF(tbl_dmi_isin[[#This Row],[Index]]&gt;$A$2,"",TEXT(INDEX(美元债一级!$A$2:$BO$32,tbl_dmi_isin[[#This Row],[Index]]+1,MATCH(B$2,美元债一级!$2:$2,0)),"yyyy/mm/dd"))</f>
        <v/>
      </c>
      <c r="C269" s="10" t="str">
        <f>IF(tbl_dmi_isin[[#This Row],[Index]]&gt;$A$2,"",INDEX(美元债一级!$A$2:$BO$32,tbl_dmi_isin[[#This Row],[Index]]+1,MATCH(C$2,美元债一级!$2:$2,0)))</f>
        <v/>
      </c>
      <c r="D269" s="10" t="str">
        <f>IF(tbl_dmi_isin[[#This Row],[Index]]&gt;$A$2,"",INDEX(美元债一级!$A$2:$BO$32,tbl_dmi_isin[[#This Row],[Index]]+1,MATCH(D$2,美元债一级!$2:$2,0)))</f>
        <v/>
      </c>
      <c r="E269" s="10" t="str">
        <f>TEXT(tbl_dmi_isin[[#This Row],[定价日]],"YYMMDD")&amp;tbl_dmi_isin[[#This Row],[ISIN]]</f>
        <v/>
      </c>
      <c r="F269" s="106"/>
      <c r="G269" s="19" t="str">
        <f>IF(tbl_dmi_isin[[#This Row],[Index]]&gt;$A$2,"",INDEX(Corp_value!$A$1:$EC$2998,MATCH(tbl_dmi_isin[[#This Row],[ISIN]],Corp_value!$B:$B,0),MATCH(G$2,Corp_value!$1:$1,0)))</f>
        <v/>
      </c>
      <c r="H269" s="20" t="str">
        <f>IF(tbl_dmi_isin[[#This Row],[Index]]&gt;$A$2,"",INDEX(Corp_value!$A$1:$EC$2998,MATCH(tbl_dmi_isin[[#This Row],[ISIN]],Corp_value!$B:$B,0),MATCH(H$2,Corp_value!$1:$1,0)))</f>
        <v/>
      </c>
      <c r="I269" s="20" t="str">
        <f>IF(tbl_dmi_isin[[#This Row],[Index]]&gt;$A$2,"",IF(INDEX(Corp_value!$A$1:$EC$2998,MATCH(tbl_dmi_isin[[#This Row],[ISIN]],Corp_value!$B:$B,0),MATCH(I$2,Corp_value!$1:$1,0))="--","",INDEX(Corp_value!$A$1:$EC$2998,MATCH(tbl_dmi_isin[[#This Row],[ISIN]],Corp_value!$B:$B,0),MATCH(I$2,Corp_value!$1:$1,0))))</f>
        <v/>
      </c>
      <c r="J269" s="19" t="str">
        <f>IF(tbl_dmi_isin[[#This Row],[Index]]&gt;$A$2,"",INDEX(Corp_value!$A$1:$EC$2998,MATCH(tbl_dmi_isin[[#This Row],[ISIN]],Corp_value!$B:$B,0),MATCH(J$2,Corp_value!$1:$1,0)))</f>
        <v/>
      </c>
      <c r="K269" s="19" t="str">
        <f>IF(tbl_dmi_isin[[#This Row],[Index]]&gt;$A$2,"",INDEX(Corp_value!$A$1:$EC$2998,MATCH(tbl_dmi_isin[[#This Row],[ISIN]],Corp_value!$B:$B,0),MATCH(K$2,Corp_value!$1:$1,0)))</f>
        <v/>
      </c>
      <c r="L269" s="19" t="str">
        <f>IF(tbl_dmi_isin[[#This Row],[Index]]&gt;$A$2,"",IF(INDEX(Corp_value!$A$1:$EC$2998,MATCH(tbl_dmi_isin[[#This Row],[ISIN]],Corp_value!$B:$B,0),MATCH(L$2,Corp_value!$1:$1,0))="--","",INDEX(Corp_value!$A$1:$EC$2998,MATCH(tbl_dmi_isin[[#This Row],[ISIN]],Corp_value!$B:$B,0),MATCH(L$2,Corp_value!$1:$1,0))))</f>
        <v/>
      </c>
      <c r="M269" s="122" t="str">
        <f>IF(tbl_dmi_isin[[#This Row],[Index]]&gt;$A$2,"",INDEX(Corp_value!$A$1:$EC$2998,MATCH(tbl_dmi_isin[[#This Row],[ISIN]],Corp_value!$B:$B,0),MATCH(M$2,Corp_value!$1:$1,0)))</f>
        <v/>
      </c>
      <c r="N269" s="122" t="str">
        <f>IF(tbl_dmi_isin[[#This Row],[Index]]&gt;$A$2,"",IF(INDEX(Corp_value!$A$1:$EC$2998,MATCH(tbl_dmi_isin[[#This Row],[ISIN]],Corp_value!$B:$B,0),MATCH(N$2,Corp_value!$1:$1,0))="--","",INDEX(Corp_value!$A$1:$EC$2998,MATCH(tbl_dmi_isin[[#This Row],[ISIN]],Corp_value!$B:$B,0),MATCH(N$2,Corp_value!$1:$1,0))))</f>
        <v/>
      </c>
      <c r="O269" s="122" t="str">
        <f>IF(tbl_dmi_isin[[#This Row],[Index]]&gt;$A$2,"",INDEX(Corp_value!$A$1:$EC$2998,MATCH(tbl_dmi_isin[[#This Row],[ISIN]],Corp_value!$B:$B,0),MATCH(O$2,Corp_value!$1:$1,0)))</f>
        <v/>
      </c>
      <c r="P269" s="136" t="str">
        <f>IF(tbl_dmi_isin[[#This Row],[Index]]&gt;$A$2,"",TEXT(INDEX(Corp_value!$A$1:$EC$2998,MATCH(tbl_dmi_isin[[#This Row],[ISIN]],Corp_value!$B:$B,0),MATCH(P$2,Corp_value!$1:$1,0)),"yyyy/mm/dd"))</f>
        <v/>
      </c>
      <c r="Q269" s="136" t="str">
        <f>IF(tbl_dmi_isin[[#This Row],[Index]]&gt;$A$2,"",INDEX(美元债一级!$A$2:$BO$32,tbl_dmi_isin[[#This Row],[Index]]+1,MATCH(Q$2,美元债一级!$2:$2,0)))</f>
        <v/>
      </c>
      <c r="R269" s="136" t="str">
        <f>IF(tbl_dmi_isin[[#This Row],[Index]]&gt;$A$2,"",IF(TEXT(INDEX(Corp_value!$A$1:$EC$2998,MATCH(tbl_dmi_isin[[#This Row],[ISIN]],Corp_value!$B:$B,0),MATCH(R$2,Corp_value!$1:$1,0)),"yyyy/mm/dd")="--","",TEXT(INDEX(Corp_value!$A$1:$EC$2998,MATCH(tbl_dmi_isin[[#This Row],[ISIN]],Corp_value!$B:$B,0),MATCH(R$2,Corp_value!$1:$1,0)),"yyyy/mm/dd")))</f>
        <v/>
      </c>
      <c r="S269" s="122" t="str">
        <f>IF(tbl_dmi_isin[[#This Row],[Index]]&gt;$A$2,"",INDEX(Corp_value!$A$1:$EC$2998,MATCH(tbl_dmi_isin[[#This Row],[ISIN]],Corp_value!$B:$B,0),MATCH(S$2,Corp_value!$1:$1,0)))</f>
        <v/>
      </c>
      <c r="T269" s="122" t="str">
        <f>IF(tbl_dmi_isin[[#This Row],[Index]]&gt;$A$2,"",INDEX(美元债一级!$A$2:$BO$32,tbl_dmi_isin[[#This Row],[Index]]+1,MATCH(T$2,美元债一级!$2:$2,0)))</f>
        <v/>
      </c>
      <c r="U269" s="122" t="str">
        <f>IF(tbl_dmi_isin[[#This Row],[Index]]&gt;$A$2,"",IF(INDEX(Corp_value!$A$1:$EC$2998,MATCH(tbl_dmi_isin[[#This Row],[ISIN]],Corp_value!$B:$B,0),MATCH(U$2,Corp_value!$1:$1,0))="--","",INDEX(Corp_value!$A$1:$EC$2998,MATCH(tbl_dmi_isin[[#This Row],[ISIN]],Corp_value!$B:$B,0),MATCH(U$2,Corp_value!$1:$1,0))))</f>
        <v/>
      </c>
      <c r="V269" s="134" t="str">
        <f>IF(tbl_dmi_isin[[#This Row],[Index]]&gt;$A$2,"",INDEX(美元债一级!$A$2:$BO$32,tbl_dmi_isin[[#This Row],[Index]]+1,MATCH(V$2,美元债一级!$2:$2,0)))</f>
        <v/>
      </c>
      <c r="W269" s="139" t="str">
        <f>IF(tbl_dmi_isin[[#This Row],[Index]]&gt;$A$2,"",INDEX(Corp_value!$A$1:$EC$2998,MATCH(tbl_dmi_isin[[#This Row],[ISIN]],Corp_value!$B:$B,0),MATCH(W$2,Corp_value!$1:$1,0)))</f>
        <v/>
      </c>
      <c r="X269" s="139" t="str">
        <f>IF(tbl_dmi_isin[[#This Row],[Index]]&gt;$A$2,"",INDEX(Corp_value!$A$1:$EC$2998,MATCH(tbl_dmi_isin[[#This Row],[ISIN]],Corp_value!$B:$B,0),MATCH(X$2,Corp_value!$1:$1,0)))</f>
        <v/>
      </c>
      <c r="Y269" s="142" t="str">
        <f>IF(tbl_dmi_isin[[#This Row],[Index]]&gt;$A$2,"",INDEX(Corp_value!$A$1:$EC$2998,MATCH(tbl_dmi_isin[[#This Row],[ISIN]],Corp_value!$B:$B,0),MATCH(Y$2,Corp_value!$1:$1,0)))</f>
        <v/>
      </c>
      <c r="Z269" s="142" t="str">
        <f>IF(tbl_dmi_isin[[#This Row],[Index]]&gt;$A$2,"",INDEX(Corp_value!$A$1:$EC$2998,MATCH(tbl_dmi_isin[[#This Row],[ISIN]],Corp_value!$B:$B,0),MATCH(Z$2,Corp_value!$1:$1,0)))</f>
        <v/>
      </c>
    </row>
    <row r="270" spans="1:26">
      <c r="A270" s="10">
        <v>267</v>
      </c>
      <c r="B270" s="78" t="str">
        <f>IF(tbl_dmi_isin[[#This Row],[Index]]&gt;$A$2,"",TEXT(INDEX(美元债一级!$A$2:$BO$32,tbl_dmi_isin[[#This Row],[Index]]+1,MATCH(B$2,美元债一级!$2:$2,0)),"yyyy/mm/dd"))</f>
        <v/>
      </c>
      <c r="C270" s="10" t="str">
        <f>IF(tbl_dmi_isin[[#This Row],[Index]]&gt;$A$2,"",INDEX(美元债一级!$A$2:$BO$32,tbl_dmi_isin[[#This Row],[Index]]+1,MATCH(C$2,美元债一级!$2:$2,0)))</f>
        <v/>
      </c>
      <c r="D270" s="10" t="str">
        <f>IF(tbl_dmi_isin[[#This Row],[Index]]&gt;$A$2,"",INDEX(美元债一级!$A$2:$BO$32,tbl_dmi_isin[[#This Row],[Index]]+1,MATCH(D$2,美元债一级!$2:$2,0)))</f>
        <v/>
      </c>
      <c r="E270" s="10" t="str">
        <f>TEXT(tbl_dmi_isin[[#This Row],[定价日]],"YYMMDD")&amp;tbl_dmi_isin[[#This Row],[ISIN]]</f>
        <v/>
      </c>
      <c r="F270" s="106"/>
      <c r="G270" s="19" t="str">
        <f>IF(tbl_dmi_isin[[#This Row],[Index]]&gt;$A$2,"",INDEX(Corp_value!$A$1:$EC$2998,MATCH(tbl_dmi_isin[[#This Row],[ISIN]],Corp_value!$B:$B,0),MATCH(G$2,Corp_value!$1:$1,0)))</f>
        <v/>
      </c>
      <c r="H270" s="20" t="str">
        <f>IF(tbl_dmi_isin[[#This Row],[Index]]&gt;$A$2,"",INDEX(Corp_value!$A$1:$EC$2998,MATCH(tbl_dmi_isin[[#This Row],[ISIN]],Corp_value!$B:$B,0),MATCH(H$2,Corp_value!$1:$1,0)))</f>
        <v/>
      </c>
      <c r="I270" s="20" t="str">
        <f>IF(tbl_dmi_isin[[#This Row],[Index]]&gt;$A$2,"",IF(INDEX(Corp_value!$A$1:$EC$2998,MATCH(tbl_dmi_isin[[#This Row],[ISIN]],Corp_value!$B:$B,0),MATCH(I$2,Corp_value!$1:$1,0))="--","",INDEX(Corp_value!$A$1:$EC$2998,MATCH(tbl_dmi_isin[[#This Row],[ISIN]],Corp_value!$B:$B,0),MATCH(I$2,Corp_value!$1:$1,0))))</f>
        <v/>
      </c>
      <c r="J270" s="19" t="str">
        <f>IF(tbl_dmi_isin[[#This Row],[Index]]&gt;$A$2,"",INDEX(Corp_value!$A$1:$EC$2998,MATCH(tbl_dmi_isin[[#This Row],[ISIN]],Corp_value!$B:$B,0),MATCH(J$2,Corp_value!$1:$1,0)))</f>
        <v/>
      </c>
      <c r="K270" s="19" t="str">
        <f>IF(tbl_dmi_isin[[#This Row],[Index]]&gt;$A$2,"",INDEX(Corp_value!$A$1:$EC$2998,MATCH(tbl_dmi_isin[[#This Row],[ISIN]],Corp_value!$B:$B,0),MATCH(K$2,Corp_value!$1:$1,0)))</f>
        <v/>
      </c>
      <c r="L270" s="19" t="str">
        <f>IF(tbl_dmi_isin[[#This Row],[Index]]&gt;$A$2,"",IF(INDEX(Corp_value!$A$1:$EC$2998,MATCH(tbl_dmi_isin[[#This Row],[ISIN]],Corp_value!$B:$B,0),MATCH(L$2,Corp_value!$1:$1,0))="--","",INDEX(Corp_value!$A$1:$EC$2998,MATCH(tbl_dmi_isin[[#This Row],[ISIN]],Corp_value!$B:$B,0),MATCH(L$2,Corp_value!$1:$1,0))))</f>
        <v/>
      </c>
      <c r="M270" s="122" t="str">
        <f>IF(tbl_dmi_isin[[#This Row],[Index]]&gt;$A$2,"",INDEX(Corp_value!$A$1:$EC$2998,MATCH(tbl_dmi_isin[[#This Row],[ISIN]],Corp_value!$B:$B,0),MATCH(M$2,Corp_value!$1:$1,0)))</f>
        <v/>
      </c>
      <c r="N270" s="122" t="str">
        <f>IF(tbl_dmi_isin[[#This Row],[Index]]&gt;$A$2,"",IF(INDEX(Corp_value!$A$1:$EC$2998,MATCH(tbl_dmi_isin[[#This Row],[ISIN]],Corp_value!$B:$B,0),MATCH(N$2,Corp_value!$1:$1,0))="--","",INDEX(Corp_value!$A$1:$EC$2998,MATCH(tbl_dmi_isin[[#This Row],[ISIN]],Corp_value!$B:$B,0),MATCH(N$2,Corp_value!$1:$1,0))))</f>
        <v/>
      </c>
      <c r="O270" s="122" t="str">
        <f>IF(tbl_dmi_isin[[#This Row],[Index]]&gt;$A$2,"",INDEX(Corp_value!$A$1:$EC$2998,MATCH(tbl_dmi_isin[[#This Row],[ISIN]],Corp_value!$B:$B,0),MATCH(O$2,Corp_value!$1:$1,0)))</f>
        <v/>
      </c>
      <c r="P270" s="136" t="str">
        <f>IF(tbl_dmi_isin[[#This Row],[Index]]&gt;$A$2,"",TEXT(INDEX(Corp_value!$A$1:$EC$2998,MATCH(tbl_dmi_isin[[#This Row],[ISIN]],Corp_value!$B:$B,0),MATCH(P$2,Corp_value!$1:$1,0)),"yyyy/mm/dd"))</f>
        <v/>
      </c>
      <c r="Q270" s="136" t="str">
        <f>IF(tbl_dmi_isin[[#This Row],[Index]]&gt;$A$2,"",INDEX(美元债一级!$A$2:$BO$32,tbl_dmi_isin[[#This Row],[Index]]+1,MATCH(Q$2,美元债一级!$2:$2,0)))</f>
        <v/>
      </c>
      <c r="R270" s="136" t="str">
        <f>IF(tbl_dmi_isin[[#This Row],[Index]]&gt;$A$2,"",IF(TEXT(INDEX(Corp_value!$A$1:$EC$2998,MATCH(tbl_dmi_isin[[#This Row],[ISIN]],Corp_value!$B:$B,0),MATCH(R$2,Corp_value!$1:$1,0)),"yyyy/mm/dd")="--","",TEXT(INDEX(Corp_value!$A$1:$EC$2998,MATCH(tbl_dmi_isin[[#This Row],[ISIN]],Corp_value!$B:$B,0),MATCH(R$2,Corp_value!$1:$1,0)),"yyyy/mm/dd")))</f>
        <v/>
      </c>
      <c r="S270" s="122" t="str">
        <f>IF(tbl_dmi_isin[[#This Row],[Index]]&gt;$A$2,"",INDEX(Corp_value!$A$1:$EC$2998,MATCH(tbl_dmi_isin[[#This Row],[ISIN]],Corp_value!$B:$B,0),MATCH(S$2,Corp_value!$1:$1,0)))</f>
        <v/>
      </c>
      <c r="T270" s="122" t="str">
        <f>IF(tbl_dmi_isin[[#This Row],[Index]]&gt;$A$2,"",INDEX(美元债一级!$A$2:$BO$32,tbl_dmi_isin[[#This Row],[Index]]+1,MATCH(T$2,美元债一级!$2:$2,0)))</f>
        <v/>
      </c>
      <c r="U270" s="122" t="str">
        <f>IF(tbl_dmi_isin[[#This Row],[Index]]&gt;$A$2,"",IF(INDEX(Corp_value!$A$1:$EC$2998,MATCH(tbl_dmi_isin[[#This Row],[ISIN]],Corp_value!$B:$B,0),MATCH(U$2,Corp_value!$1:$1,0))="--","",INDEX(Corp_value!$A$1:$EC$2998,MATCH(tbl_dmi_isin[[#This Row],[ISIN]],Corp_value!$B:$B,0),MATCH(U$2,Corp_value!$1:$1,0))))</f>
        <v/>
      </c>
      <c r="V270" s="134" t="str">
        <f>IF(tbl_dmi_isin[[#This Row],[Index]]&gt;$A$2,"",INDEX(美元债一级!$A$2:$BO$32,tbl_dmi_isin[[#This Row],[Index]]+1,MATCH(V$2,美元债一级!$2:$2,0)))</f>
        <v/>
      </c>
      <c r="W270" s="139" t="str">
        <f>IF(tbl_dmi_isin[[#This Row],[Index]]&gt;$A$2,"",INDEX(Corp_value!$A$1:$EC$2998,MATCH(tbl_dmi_isin[[#This Row],[ISIN]],Corp_value!$B:$B,0),MATCH(W$2,Corp_value!$1:$1,0)))</f>
        <v/>
      </c>
      <c r="X270" s="139" t="str">
        <f>IF(tbl_dmi_isin[[#This Row],[Index]]&gt;$A$2,"",INDEX(Corp_value!$A$1:$EC$2998,MATCH(tbl_dmi_isin[[#This Row],[ISIN]],Corp_value!$B:$B,0),MATCH(X$2,Corp_value!$1:$1,0)))</f>
        <v/>
      </c>
      <c r="Y270" s="142" t="str">
        <f>IF(tbl_dmi_isin[[#This Row],[Index]]&gt;$A$2,"",INDEX(Corp_value!$A$1:$EC$2998,MATCH(tbl_dmi_isin[[#This Row],[ISIN]],Corp_value!$B:$B,0),MATCH(Y$2,Corp_value!$1:$1,0)))</f>
        <v/>
      </c>
      <c r="Z270" s="142" t="str">
        <f>IF(tbl_dmi_isin[[#This Row],[Index]]&gt;$A$2,"",INDEX(Corp_value!$A$1:$EC$2998,MATCH(tbl_dmi_isin[[#This Row],[ISIN]],Corp_value!$B:$B,0),MATCH(Z$2,Corp_value!$1:$1,0)))</f>
        <v/>
      </c>
    </row>
    <row r="271" spans="1:26">
      <c r="A271" s="10">
        <v>268</v>
      </c>
      <c r="B271" s="78" t="str">
        <f>IF(tbl_dmi_isin[[#This Row],[Index]]&gt;$A$2,"",TEXT(INDEX(美元债一级!$A$2:$BO$32,tbl_dmi_isin[[#This Row],[Index]]+1,MATCH(B$2,美元债一级!$2:$2,0)),"yyyy/mm/dd"))</f>
        <v/>
      </c>
      <c r="C271" s="10" t="str">
        <f>IF(tbl_dmi_isin[[#This Row],[Index]]&gt;$A$2,"",INDEX(美元债一级!$A$2:$BO$32,tbl_dmi_isin[[#This Row],[Index]]+1,MATCH(C$2,美元债一级!$2:$2,0)))</f>
        <v/>
      </c>
      <c r="D271" s="10" t="str">
        <f>IF(tbl_dmi_isin[[#This Row],[Index]]&gt;$A$2,"",INDEX(美元债一级!$A$2:$BO$32,tbl_dmi_isin[[#This Row],[Index]]+1,MATCH(D$2,美元债一级!$2:$2,0)))</f>
        <v/>
      </c>
      <c r="E271" s="10" t="str">
        <f>TEXT(tbl_dmi_isin[[#This Row],[定价日]],"YYMMDD")&amp;tbl_dmi_isin[[#This Row],[ISIN]]</f>
        <v/>
      </c>
      <c r="F271" s="106"/>
      <c r="G271" s="19" t="str">
        <f>IF(tbl_dmi_isin[[#This Row],[Index]]&gt;$A$2,"",INDEX(Corp_value!$A$1:$EC$2998,MATCH(tbl_dmi_isin[[#This Row],[ISIN]],Corp_value!$B:$B,0),MATCH(G$2,Corp_value!$1:$1,0)))</f>
        <v/>
      </c>
      <c r="H271" s="20" t="str">
        <f>IF(tbl_dmi_isin[[#This Row],[Index]]&gt;$A$2,"",INDEX(Corp_value!$A$1:$EC$2998,MATCH(tbl_dmi_isin[[#This Row],[ISIN]],Corp_value!$B:$B,0),MATCH(H$2,Corp_value!$1:$1,0)))</f>
        <v/>
      </c>
      <c r="I271" s="20" t="str">
        <f>IF(tbl_dmi_isin[[#This Row],[Index]]&gt;$A$2,"",IF(INDEX(Corp_value!$A$1:$EC$2998,MATCH(tbl_dmi_isin[[#This Row],[ISIN]],Corp_value!$B:$B,0),MATCH(I$2,Corp_value!$1:$1,0))="--","",INDEX(Corp_value!$A$1:$EC$2998,MATCH(tbl_dmi_isin[[#This Row],[ISIN]],Corp_value!$B:$B,0),MATCH(I$2,Corp_value!$1:$1,0))))</f>
        <v/>
      </c>
      <c r="J271" s="19" t="str">
        <f>IF(tbl_dmi_isin[[#This Row],[Index]]&gt;$A$2,"",INDEX(Corp_value!$A$1:$EC$2998,MATCH(tbl_dmi_isin[[#This Row],[ISIN]],Corp_value!$B:$B,0),MATCH(J$2,Corp_value!$1:$1,0)))</f>
        <v/>
      </c>
      <c r="K271" s="19" t="str">
        <f>IF(tbl_dmi_isin[[#This Row],[Index]]&gt;$A$2,"",INDEX(Corp_value!$A$1:$EC$2998,MATCH(tbl_dmi_isin[[#This Row],[ISIN]],Corp_value!$B:$B,0),MATCH(K$2,Corp_value!$1:$1,0)))</f>
        <v/>
      </c>
      <c r="L271" s="19" t="str">
        <f>IF(tbl_dmi_isin[[#This Row],[Index]]&gt;$A$2,"",IF(INDEX(Corp_value!$A$1:$EC$2998,MATCH(tbl_dmi_isin[[#This Row],[ISIN]],Corp_value!$B:$B,0),MATCH(L$2,Corp_value!$1:$1,0))="--","",INDEX(Corp_value!$A$1:$EC$2998,MATCH(tbl_dmi_isin[[#This Row],[ISIN]],Corp_value!$B:$B,0),MATCH(L$2,Corp_value!$1:$1,0))))</f>
        <v/>
      </c>
      <c r="M271" s="122" t="str">
        <f>IF(tbl_dmi_isin[[#This Row],[Index]]&gt;$A$2,"",INDEX(Corp_value!$A$1:$EC$2998,MATCH(tbl_dmi_isin[[#This Row],[ISIN]],Corp_value!$B:$B,0),MATCH(M$2,Corp_value!$1:$1,0)))</f>
        <v/>
      </c>
      <c r="N271" s="122" t="str">
        <f>IF(tbl_dmi_isin[[#This Row],[Index]]&gt;$A$2,"",IF(INDEX(Corp_value!$A$1:$EC$2998,MATCH(tbl_dmi_isin[[#This Row],[ISIN]],Corp_value!$B:$B,0),MATCH(N$2,Corp_value!$1:$1,0))="--","",INDEX(Corp_value!$A$1:$EC$2998,MATCH(tbl_dmi_isin[[#This Row],[ISIN]],Corp_value!$B:$B,0),MATCH(N$2,Corp_value!$1:$1,0))))</f>
        <v/>
      </c>
      <c r="O271" s="122" t="str">
        <f>IF(tbl_dmi_isin[[#This Row],[Index]]&gt;$A$2,"",INDEX(Corp_value!$A$1:$EC$2998,MATCH(tbl_dmi_isin[[#This Row],[ISIN]],Corp_value!$B:$B,0),MATCH(O$2,Corp_value!$1:$1,0)))</f>
        <v/>
      </c>
      <c r="P271" s="136" t="str">
        <f>IF(tbl_dmi_isin[[#This Row],[Index]]&gt;$A$2,"",TEXT(INDEX(Corp_value!$A$1:$EC$2998,MATCH(tbl_dmi_isin[[#This Row],[ISIN]],Corp_value!$B:$B,0),MATCH(P$2,Corp_value!$1:$1,0)),"yyyy/mm/dd"))</f>
        <v/>
      </c>
      <c r="Q271" s="136" t="str">
        <f>IF(tbl_dmi_isin[[#This Row],[Index]]&gt;$A$2,"",INDEX(美元债一级!$A$2:$BO$32,tbl_dmi_isin[[#This Row],[Index]]+1,MATCH(Q$2,美元债一级!$2:$2,0)))</f>
        <v/>
      </c>
      <c r="R271" s="136" t="str">
        <f>IF(tbl_dmi_isin[[#This Row],[Index]]&gt;$A$2,"",IF(TEXT(INDEX(Corp_value!$A$1:$EC$2998,MATCH(tbl_dmi_isin[[#This Row],[ISIN]],Corp_value!$B:$B,0),MATCH(R$2,Corp_value!$1:$1,0)),"yyyy/mm/dd")="--","",TEXT(INDEX(Corp_value!$A$1:$EC$2998,MATCH(tbl_dmi_isin[[#This Row],[ISIN]],Corp_value!$B:$B,0),MATCH(R$2,Corp_value!$1:$1,0)),"yyyy/mm/dd")))</f>
        <v/>
      </c>
      <c r="S271" s="122" t="str">
        <f>IF(tbl_dmi_isin[[#This Row],[Index]]&gt;$A$2,"",INDEX(Corp_value!$A$1:$EC$2998,MATCH(tbl_dmi_isin[[#This Row],[ISIN]],Corp_value!$B:$B,0),MATCH(S$2,Corp_value!$1:$1,0)))</f>
        <v/>
      </c>
      <c r="T271" s="122" t="str">
        <f>IF(tbl_dmi_isin[[#This Row],[Index]]&gt;$A$2,"",INDEX(美元债一级!$A$2:$BO$32,tbl_dmi_isin[[#This Row],[Index]]+1,MATCH(T$2,美元债一级!$2:$2,0)))</f>
        <v/>
      </c>
      <c r="U271" s="122" t="str">
        <f>IF(tbl_dmi_isin[[#This Row],[Index]]&gt;$A$2,"",IF(INDEX(Corp_value!$A$1:$EC$2998,MATCH(tbl_dmi_isin[[#This Row],[ISIN]],Corp_value!$B:$B,0),MATCH(U$2,Corp_value!$1:$1,0))="--","",INDEX(Corp_value!$A$1:$EC$2998,MATCH(tbl_dmi_isin[[#This Row],[ISIN]],Corp_value!$B:$B,0),MATCH(U$2,Corp_value!$1:$1,0))))</f>
        <v/>
      </c>
      <c r="V271" s="134" t="str">
        <f>IF(tbl_dmi_isin[[#This Row],[Index]]&gt;$A$2,"",INDEX(美元债一级!$A$2:$BO$32,tbl_dmi_isin[[#This Row],[Index]]+1,MATCH(V$2,美元债一级!$2:$2,0)))</f>
        <v/>
      </c>
      <c r="W271" s="139" t="str">
        <f>IF(tbl_dmi_isin[[#This Row],[Index]]&gt;$A$2,"",INDEX(Corp_value!$A$1:$EC$2998,MATCH(tbl_dmi_isin[[#This Row],[ISIN]],Corp_value!$B:$B,0),MATCH(W$2,Corp_value!$1:$1,0)))</f>
        <v/>
      </c>
      <c r="X271" s="139" t="str">
        <f>IF(tbl_dmi_isin[[#This Row],[Index]]&gt;$A$2,"",INDEX(Corp_value!$A$1:$EC$2998,MATCH(tbl_dmi_isin[[#This Row],[ISIN]],Corp_value!$B:$B,0),MATCH(X$2,Corp_value!$1:$1,0)))</f>
        <v/>
      </c>
      <c r="Y271" s="142" t="str">
        <f>IF(tbl_dmi_isin[[#This Row],[Index]]&gt;$A$2,"",INDEX(Corp_value!$A$1:$EC$2998,MATCH(tbl_dmi_isin[[#This Row],[ISIN]],Corp_value!$B:$B,0),MATCH(Y$2,Corp_value!$1:$1,0)))</f>
        <v/>
      </c>
      <c r="Z271" s="142" t="str">
        <f>IF(tbl_dmi_isin[[#This Row],[Index]]&gt;$A$2,"",INDEX(Corp_value!$A$1:$EC$2998,MATCH(tbl_dmi_isin[[#This Row],[ISIN]],Corp_value!$B:$B,0),MATCH(Z$2,Corp_value!$1:$1,0)))</f>
        <v/>
      </c>
    </row>
    <row r="272" spans="1:26">
      <c r="A272" s="10">
        <v>269</v>
      </c>
      <c r="B272" s="78" t="str">
        <f>IF(tbl_dmi_isin[[#This Row],[Index]]&gt;$A$2,"",TEXT(INDEX(美元债一级!$A$2:$BO$32,tbl_dmi_isin[[#This Row],[Index]]+1,MATCH(B$2,美元债一级!$2:$2,0)),"yyyy/mm/dd"))</f>
        <v/>
      </c>
      <c r="C272" s="10" t="str">
        <f>IF(tbl_dmi_isin[[#This Row],[Index]]&gt;$A$2,"",INDEX(美元债一级!$A$2:$BO$32,tbl_dmi_isin[[#This Row],[Index]]+1,MATCH(C$2,美元债一级!$2:$2,0)))</f>
        <v/>
      </c>
      <c r="D272" s="10" t="str">
        <f>IF(tbl_dmi_isin[[#This Row],[Index]]&gt;$A$2,"",INDEX(美元债一级!$A$2:$BO$32,tbl_dmi_isin[[#This Row],[Index]]+1,MATCH(D$2,美元债一级!$2:$2,0)))</f>
        <v/>
      </c>
      <c r="E272" s="10" t="str">
        <f>TEXT(tbl_dmi_isin[[#This Row],[定价日]],"YYMMDD")&amp;tbl_dmi_isin[[#This Row],[ISIN]]</f>
        <v/>
      </c>
      <c r="F272" s="106"/>
      <c r="G272" s="19" t="str">
        <f>IF(tbl_dmi_isin[[#This Row],[Index]]&gt;$A$2,"",INDEX(Corp_value!$A$1:$EC$2998,MATCH(tbl_dmi_isin[[#This Row],[ISIN]],Corp_value!$B:$B,0),MATCH(G$2,Corp_value!$1:$1,0)))</f>
        <v/>
      </c>
      <c r="H272" s="20" t="str">
        <f>IF(tbl_dmi_isin[[#This Row],[Index]]&gt;$A$2,"",INDEX(Corp_value!$A$1:$EC$2998,MATCH(tbl_dmi_isin[[#This Row],[ISIN]],Corp_value!$B:$B,0),MATCH(H$2,Corp_value!$1:$1,0)))</f>
        <v/>
      </c>
      <c r="I272" s="20" t="str">
        <f>IF(tbl_dmi_isin[[#This Row],[Index]]&gt;$A$2,"",IF(INDEX(Corp_value!$A$1:$EC$2998,MATCH(tbl_dmi_isin[[#This Row],[ISIN]],Corp_value!$B:$B,0),MATCH(I$2,Corp_value!$1:$1,0))="--","",INDEX(Corp_value!$A$1:$EC$2998,MATCH(tbl_dmi_isin[[#This Row],[ISIN]],Corp_value!$B:$B,0),MATCH(I$2,Corp_value!$1:$1,0))))</f>
        <v/>
      </c>
      <c r="J272" s="19" t="str">
        <f>IF(tbl_dmi_isin[[#This Row],[Index]]&gt;$A$2,"",INDEX(Corp_value!$A$1:$EC$2998,MATCH(tbl_dmi_isin[[#This Row],[ISIN]],Corp_value!$B:$B,0),MATCH(J$2,Corp_value!$1:$1,0)))</f>
        <v/>
      </c>
      <c r="K272" s="19" t="str">
        <f>IF(tbl_dmi_isin[[#This Row],[Index]]&gt;$A$2,"",INDEX(Corp_value!$A$1:$EC$2998,MATCH(tbl_dmi_isin[[#This Row],[ISIN]],Corp_value!$B:$B,0),MATCH(K$2,Corp_value!$1:$1,0)))</f>
        <v/>
      </c>
      <c r="L272" s="19" t="str">
        <f>IF(tbl_dmi_isin[[#This Row],[Index]]&gt;$A$2,"",IF(INDEX(Corp_value!$A$1:$EC$2998,MATCH(tbl_dmi_isin[[#This Row],[ISIN]],Corp_value!$B:$B,0),MATCH(L$2,Corp_value!$1:$1,0))="--","",INDEX(Corp_value!$A$1:$EC$2998,MATCH(tbl_dmi_isin[[#This Row],[ISIN]],Corp_value!$B:$B,0),MATCH(L$2,Corp_value!$1:$1,0))))</f>
        <v/>
      </c>
      <c r="M272" s="122" t="str">
        <f>IF(tbl_dmi_isin[[#This Row],[Index]]&gt;$A$2,"",INDEX(Corp_value!$A$1:$EC$2998,MATCH(tbl_dmi_isin[[#This Row],[ISIN]],Corp_value!$B:$B,0),MATCH(M$2,Corp_value!$1:$1,0)))</f>
        <v/>
      </c>
      <c r="N272" s="122" t="str">
        <f>IF(tbl_dmi_isin[[#This Row],[Index]]&gt;$A$2,"",IF(INDEX(Corp_value!$A$1:$EC$2998,MATCH(tbl_dmi_isin[[#This Row],[ISIN]],Corp_value!$B:$B,0),MATCH(N$2,Corp_value!$1:$1,0))="--","",INDEX(Corp_value!$A$1:$EC$2998,MATCH(tbl_dmi_isin[[#This Row],[ISIN]],Corp_value!$B:$B,0),MATCH(N$2,Corp_value!$1:$1,0))))</f>
        <v/>
      </c>
      <c r="O272" s="122" t="str">
        <f>IF(tbl_dmi_isin[[#This Row],[Index]]&gt;$A$2,"",INDEX(Corp_value!$A$1:$EC$2998,MATCH(tbl_dmi_isin[[#This Row],[ISIN]],Corp_value!$B:$B,0),MATCH(O$2,Corp_value!$1:$1,0)))</f>
        <v/>
      </c>
      <c r="P272" s="136" t="str">
        <f>IF(tbl_dmi_isin[[#This Row],[Index]]&gt;$A$2,"",TEXT(INDEX(Corp_value!$A$1:$EC$2998,MATCH(tbl_dmi_isin[[#This Row],[ISIN]],Corp_value!$B:$B,0),MATCH(P$2,Corp_value!$1:$1,0)),"yyyy/mm/dd"))</f>
        <v/>
      </c>
      <c r="Q272" s="136" t="str">
        <f>IF(tbl_dmi_isin[[#This Row],[Index]]&gt;$A$2,"",INDEX(美元债一级!$A$2:$BO$32,tbl_dmi_isin[[#This Row],[Index]]+1,MATCH(Q$2,美元债一级!$2:$2,0)))</f>
        <v/>
      </c>
      <c r="R272" s="136" t="str">
        <f>IF(tbl_dmi_isin[[#This Row],[Index]]&gt;$A$2,"",IF(TEXT(INDEX(Corp_value!$A$1:$EC$2998,MATCH(tbl_dmi_isin[[#This Row],[ISIN]],Corp_value!$B:$B,0),MATCH(R$2,Corp_value!$1:$1,0)),"yyyy/mm/dd")="--","",TEXT(INDEX(Corp_value!$A$1:$EC$2998,MATCH(tbl_dmi_isin[[#This Row],[ISIN]],Corp_value!$B:$B,0),MATCH(R$2,Corp_value!$1:$1,0)),"yyyy/mm/dd")))</f>
        <v/>
      </c>
      <c r="S272" s="122" t="str">
        <f>IF(tbl_dmi_isin[[#This Row],[Index]]&gt;$A$2,"",INDEX(Corp_value!$A$1:$EC$2998,MATCH(tbl_dmi_isin[[#This Row],[ISIN]],Corp_value!$B:$B,0),MATCH(S$2,Corp_value!$1:$1,0)))</f>
        <v/>
      </c>
      <c r="T272" s="122" t="str">
        <f>IF(tbl_dmi_isin[[#This Row],[Index]]&gt;$A$2,"",INDEX(美元债一级!$A$2:$BO$32,tbl_dmi_isin[[#This Row],[Index]]+1,MATCH(T$2,美元债一级!$2:$2,0)))</f>
        <v/>
      </c>
      <c r="U272" s="122" t="str">
        <f>IF(tbl_dmi_isin[[#This Row],[Index]]&gt;$A$2,"",IF(INDEX(Corp_value!$A$1:$EC$2998,MATCH(tbl_dmi_isin[[#This Row],[ISIN]],Corp_value!$B:$B,0),MATCH(U$2,Corp_value!$1:$1,0))="--","",INDEX(Corp_value!$A$1:$EC$2998,MATCH(tbl_dmi_isin[[#This Row],[ISIN]],Corp_value!$B:$B,0),MATCH(U$2,Corp_value!$1:$1,0))))</f>
        <v/>
      </c>
      <c r="V272" s="134" t="str">
        <f>IF(tbl_dmi_isin[[#This Row],[Index]]&gt;$A$2,"",INDEX(美元债一级!$A$2:$BO$32,tbl_dmi_isin[[#This Row],[Index]]+1,MATCH(V$2,美元债一级!$2:$2,0)))</f>
        <v/>
      </c>
      <c r="W272" s="139" t="str">
        <f>IF(tbl_dmi_isin[[#This Row],[Index]]&gt;$A$2,"",INDEX(Corp_value!$A$1:$EC$2998,MATCH(tbl_dmi_isin[[#This Row],[ISIN]],Corp_value!$B:$B,0),MATCH(W$2,Corp_value!$1:$1,0)))</f>
        <v/>
      </c>
      <c r="X272" s="139" t="str">
        <f>IF(tbl_dmi_isin[[#This Row],[Index]]&gt;$A$2,"",INDEX(Corp_value!$A$1:$EC$2998,MATCH(tbl_dmi_isin[[#This Row],[ISIN]],Corp_value!$B:$B,0),MATCH(X$2,Corp_value!$1:$1,0)))</f>
        <v/>
      </c>
      <c r="Y272" s="142" t="str">
        <f>IF(tbl_dmi_isin[[#This Row],[Index]]&gt;$A$2,"",INDEX(Corp_value!$A$1:$EC$2998,MATCH(tbl_dmi_isin[[#This Row],[ISIN]],Corp_value!$B:$B,0),MATCH(Y$2,Corp_value!$1:$1,0)))</f>
        <v/>
      </c>
      <c r="Z272" s="142" t="str">
        <f>IF(tbl_dmi_isin[[#This Row],[Index]]&gt;$A$2,"",INDEX(Corp_value!$A$1:$EC$2998,MATCH(tbl_dmi_isin[[#This Row],[ISIN]],Corp_value!$B:$B,0),MATCH(Z$2,Corp_value!$1:$1,0)))</f>
        <v/>
      </c>
    </row>
    <row r="273" spans="1:26">
      <c r="A273" s="10">
        <v>270</v>
      </c>
      <c r="B273" s="78" t="str">
        <f>IF(tbl_dmi_isin[[#This Row],[Index]]&gt;$A$2,"",TEXT(INDEX(美元债一级!$A$2:$BO$32,tbl_dmi_isin[[#This Row],[Index]]+1,MATCH(B$2,美元债一级!$2:$2,0)),"yyyy/mm/dd"))</f>
        <v/>
      </c>
      <c r="C273" s="10" t="str">
        <f>IF(tbl_dmi_isin[[#This Row],[Index]]&gt;$A$2,"",INDEX(美元债一级!$A$2:$BO$32,tbl_dmi_isin[[#This Row],[Index]]+1,MATCH(C$2,美元债一级!$2:$2,0)))</f>
        <v/>
      </c>
      <c r="D273" s="10" t="str">
        <f>IF(tbl_dmi_isin[[#This Row],[Index]]&gt;$A$2,"",INDEX(美元债一级!$A$2:$BO$32,tbl_dmi_isin[[#This Row],[Index]]+1,MATCH(D$2,美元债一级!$2:$2,0)))</f>
        <v/>
      </c>
      <c r="E273" s="10" t="str">
        <f>TEXT(tbl_dmi_isin[[#This Row],[定价日]],"YYMMDD")&amp;tbl_dmi_isin[[#This Row],[ISIN]]</f>
        <v/>
      </c>
      <c r="F273" s="106"/>
      <c r="G273" s="19" t="str">
        <f>IF(tbl_dmi_isin[[#This Row],[Index]]&gt;$A$2,"",INDEX(Corp_value!$A$1:$EC$2998,MATCH(tbl_dmi_isin[[#This Row],[ISIN]],Corp_value!$B:$B,0),MATCH(G$2,Corp_value!$1:$1,0)))</f>
        <v/>
      </c>
      <c r="H273" s="20" t="str">
        <f>IF(tbl_dmi_isin[[#This Row],[Index]]&gt;$A$2,"",INDEX(Corp_value!$A$1:$EC$2998,MATCH(tbl_dmi_isin[[#This Row],[ISIN]],Corp_value!$B:$B,0),MATCH(H$2,Corp_value!$1:$1,0)))</f>
        <v/>
      </c>
      <c r="I273" s="20" t="str">
        <f>IF(tbl_dmi_isin[[#This Row],[Index]]&gt;$A$2,"",IF(INDEX(Corp_value!$A$1:$EC$2998,MATCH(tbl_dmi_isin[[#This Row],[ISIN]],Corp_value!$B:$B,0),MATCH(I$2,Corp_value!$1:$1,0))="--","",INDEX(Corp_value!$A$1:$EC$2998,MATCH(tbl_dmi_isin[[#This Row],[ISIN]],Corp_value!$B:$B,0),MATCH(I$2,Corp_value!$1:$1,0))))</f>
        <v/>
      </c>
      <c r="J273" s="19" t="str">
        <f>IF(tbl_dmi_isin[[#This Row],[Index]]&gt;$A$2,"",INDEX(Corp_value!$A$1:$EC$2998,MATCH(tbl_dmi_isin[[#This Row],[ISIN]],Corp_value!$B:$B,0),MATCH(J$2,Corp_value!$1:$1,0)))</f>
        <v/>
      </c>
      <c r="K273" s="19" t="str">
        <f>IF(tbl_dmi_isin[[#This Row],[Index]]&gt;$A$2,"",INDEX(Corp_value!$A$1:$EC$2998,MATCH(tbl_dmi_isin[[#This Row],[ISIN]],Corp_value!$B:$B,0),MATCH(K$2,Corp_value!$1:$1,0)))</f>
        <v/>
      </c>
      <c r="L273" s="19" t="str">
        <f>IF(tbl_dmi_isin[[#This Row],[Index]]&gt;$A$2,"",IF(INDEX(Corp_value!$A$1:$EC$2998,MATCH(tbl_dmi_isin[[#This Row],[ISIN]],Corp_value!$B:$B,0),MATCH(L$2,Corp_value!$1:$1,0))="--","",INDEX(Corp_value!$A$1:$EC$2998,MATCH(tbl_dmi_isin[[#This Row],[ISIN]],Corp_value!$B:$B,0),MATCH(L$2,Corp_value!$1:$1,0))))</f>
        <v/>
      </c>
      <c r="M273" s="122" t="str">
        <f>IF(tbl_dmi_isin[[#This Row],[Index]]&gt;$A$2,"",INDEX(Corp_value!$A$1:$EC$2998,MATCH(tbl_dmi_isin[[#This Row],[ISIN]],Corp_value!$B:$B,0),MATCH(M$2,Corp_value!$1:$1,0)))</f>
        <v/>
      </c>
      <c r="N273" s="122" t="str">
        <f>IF(tbl_dmi_isin[[#This Row],[Index]]&gt;$A$2,"",IF(INDEX(Corp_value!$A$1:$EC$2998,MATCH(tbl_dmi_isin[[#This Row],[ISIN]],Corp_value!$B:$B,0),MATCH(N$2,Corp_value!$1:$1,0))="--","",INDEX(Corp_value!$A$1:$EC$2998,MATCH(tbl_dmi_isin[[#This Row],[ISIN]],Corp_value!$B:$B,0),MATCH(N$2,Corp_value!$1:$1,0))))</f>
        <v/>
      </c>
      <c r="O273" s="122" t="str">
        <f>IF(tbl_dmi_isin[[#This Row],[Index]]&gt;$A$2,"",INDEX(Corp_value!$A$1:$EC$2998,MATCH(tbl_dmi_isin[[#This Row],[ISIN]],Corp_value!$B:$B,0),MATCH(O$2,Corp_value!$1:$1,0)))</f>
        <v/>
      </c>
      <c r="P273" s="136" t="str">
        <f>IF(tbl_dmi_isin[[#This Row],[Index]]&gt;$A$2,"",TEXT(INDEX(Corp_value!$A$1:$EC$2998,MATCH(tbl_dmi_isin[[#This Row],[ISIN]],Corp_value!$B:$B,0),MATCH(P$2,Corp_value!$1:$1,0)),"yyyy/mm/dd"))</f>
        <v/>
      </c>
      <c r="Q273" s="136" t="str">
        <f>IF(tbl_dmi_isin[[#This Row],[Index]]&gt;$A$2,"",INDEX(美元债一级!$A$2:$BO$32,tbl_dmi_isin[[#This Row],[Index]]+1,MATCH(Q$2,美元债一级!$2:$2,0)))</f>
        <v/>
      </c>
      <c r="R273" s="136" t="str">
        <f>IF(tbl_dmi_isin[[#This Row],[Index]]&gt;$A$2,"",IF(TEXT(INDEX(Corp_value!$A$1:$EC$2998,MATCH(tbl_dmi_isin[[#This Row],[ISIN]],Corp_value!$B:$B,0),MATCH(R$2,Corp_value!$1:$1,0)),"yyyy/mm/dd")="--","",TEXT(INDEX(Corp_value!$A$1:$EC$2998,MATCH(tbl_dmi_isin[[#This Row],[ISIN]],Corp_value!$B:$B,0),MATCH(R$2,Corp_value!$1:$1,0)),"yyyy/mm/dd")))</f>
        <v/>
      </c>
      <c r="S273" s="122" t="str">
        <f>IF(tbl_dmi_isin[[#This Row],[Index]]&gt;$A$2,"",INDEX(Corp_value!$A$1:$EC$2998,MATCH(tbl_dmi_isin[[#This Row],[ISIN]],Corp_value!$B:$B,0),MATCH(S$2,Corp_value!$1:$1,0)))</f>
        <v/>
      </c>
      <c r="T273" s="122" t="str">
        <f>IF(tbl_dmi_isin[[#This Row],[Index]]&gt;$A$2,"",INDEX(美元债一级!$A$2:$BO$32,tbl_dmi_isin[[#This Row],[Index]]+1,MATCH(T$2,美元债一级!$2:$2,0)))</f>
        <v/>
      </c>
      <c r="U273" s="122" t="str">
        <f>IF(tbl_dmi_isin[[#This Row],[Index]]&gt;$A$2,"",IF(INDEX(Corp_value!$A$1:$EC$2998,MATCH(tbl_dmi_isin[[#This Row],[ISIN]],Corp_value!$B:$B,0),MATCH(U$2,Corp_value!$1:$1,0))="--","",INDEX(Corp_value!$A$1:$EC$2998,MATCH(tbl_dmi_isin[[#This Row],[ISIN]],Corp_value!$B:$B,0),MATCH(U$2,Corp_value!$1:$1,0))))</f>
        <v/>
      </c>
      <c r="V273" s="134" t="str">
        <f>IF(tbl_dmi_isin[[#This Row],[Index]]&gt;$A$2,"",INDEX(美元债一级!$A$2:$BO$32,tbl_dmi_isin[[#This Row],[Index]]+1,MATCH(V$2,美元债一级!$2:$2,0)))</f>
        <v/>
      </c>
      <c r="W273" s="139" t="str">
        <f>IF(tbl_dmi_isin[[#This Row],[Index]]&gt;$A$2,"",INDEX(Corp_value!$A$1:$EC$2998,MATCH(tbl_dmi_isin[[#This Row],[ISIN]],Corp_value!$B:$B,0),MATCH(W$2,Corp_value!$1:$1,0)))</f>
        <v/>
      </c>
      <c r="X273" s="139" t="str">
        <f>IF(tbl_dmi_isin[[#This Row],[Index]]&gt;$A$2,"",INDEX(Corp_value!$A$1:$EC$2998,MATCH(tbl_dmi_isin[[#This Row],[ISIN]],Corp_value!$B:$B,0),MATCH(X$2,Corp_value!$1:$1,0)))</f>
        <v/>
      </c>
      <c r="Y273" s="142" t="str">
        <f>IF(tbl_dmi_isin[[#This Row],[Index]]&gt;$A$2,"",INDEX(Corp_value!$A$1:$EC$2998,MATCH(tbl_dmi_isin[[#This Row],[ISIN]],Corp_value!$B:$B,0),MATCH(Y$2,Corp_value!$1:$1,0)))</f>
        <v/>
      </c>
      <c r="Z273" s="142" t="str">
        <f>IF(tbl_dmi_isin[[#This Row],[Index]]&gt;$A$2,"",INDEX(Corp_value!$A$1:$EC$2998,MATCH(tbl_dmi_isin[[#This Row],[ISIN]],Corp_value!$B:$B,0),MATCH(Z$2,Corp_value!$1:$1,0)))</f>
        <v/>
      </c>
    </row>
    <row r="274" spans="1:26">
      <c r="A274" s="10">
        <v>271</v>
      </c>
      <c r="B274" s="78" t="str">
        <f>IF(tbl_dmi_isin[[#This Row],[Index]]&gt;$A$2,"",TEXT(INDEX(美元债一级!$A$2:$BO$32,tbl_dmi_isin[[#This Row],[Index]]+1,MATCH(B$2,美元债一级!$2:$2,0)),"yyyy/mm/dd"))</f>
        <v/>
      </c>
      <c r="C274" s="10" t="str">
        <f>IF(tbl_dmi_isin[[#This Row],[Index]]&gt;$A$2,"",INDEX(美元债一级!$A$2:$BO$32,tbl_dmi_isin[[#This Row],[Index]]+1,MATCH(C$2,美元债一级!$2:$2,0)))</f>
        <v/>
      </c>
      <c r="D274" s="10" t="str">
        <f>IF(tbl_dmi_isin[[#This Row],[Index]]&gt;$A$2,"",INDEX(美元债一级!$A$2:$BO$32,tbl_dmi_isin[[#This Row],[Index]]+1,MATCH(D$2,美元债一级!$2:$2,0)))</f>
        <v/>
      </c>
      <c r="E274" s="10" t="str">
        <f>TEXT(tbl_dmi_isin[[#This Row],[定价日]],"YYMMDD")&amp;tbl_dmi_isin[[#This Row],[ISIN]]</f>
        <v/>
      </c>
      <c r="F274" s="106"/>
      <c r="G274" s="19" t="str">
        <f>IF(tbl_dmi_isin[[#This Row],[Index]]&gt;$A$2,"",INDEX(Corp_value!$A$1:$EC$2998,MATCH(tbl_dmi_isin[[#This Row],[ISIN]],Corp_value!$B:$B,0),MATCH(G$2,Corp_value!$1:$1,0)))</f>
        <v/>
      </c>
      <c r="H274" s="20" t="str">
        <f>IF(tbl_dmi_isin[[#This Row],[Index]]&gt;$A$2,"",INDEX(Corp_value!$A$1:$EC$2998,MATCH(tbl_dmi_isin[[#This Row],[ISIN]],Corp_value!$B:$B,0),MATCH(H$2,Corp_value!$1:$1,0)))</f>
        <v/>
      </c>
      <c r="I274" s="20" t="str">
        <f>IF(tbl_dmi_isin[[#This Row],[Index]]&gt;$A$2,"",IF(INDEX(Corp_value!$A$1:$EC$2998,MATCH(tbl_dmi_isin[[#This Row],[ISIN]],Corp_value!$B:$B,0),MATCH(I$2,Corp_value!$1:$1,0))="--","",INDEX(Corp_value!$A$1:$EC$2998,MATCH(tbl_dmi_isin[[#This Row],[ISIN]],Corp_value!$B:$B,0),MATCH(I$2,Corp_value!$1:$1,0))))</f>
        <v/>
      </c>
      <c r="J274" s="19" t="str">
        <f>IF(tbl_dmi_isin[[#This Row],[Index]]&gt;$A$2,"",INDEX(Corp_value!$A$1:$EC$2998,MATCH(tbl_dmi_isin[[#This Row],[ISIN]],Corp_value!$B:$B,0),MATCH(J$2,Corp_value!$1:$1,0)))</f>
        <v/>
      </c>
      <c r="K274" s="19" t="str">
        <f>IF(tbl_dmi_isin[[#This Row],[Index]]&gt;$A$2,"",INDEX(Corp_value!$A$1:$EC$2998,MATCH(tbl_dmi_isin[[#This Row],[ISIN]],Corp_value!$B:$B,0),MATCH(K$2,Corp_value!$1:$1,0)))</f>
        <v/>
      </c>
      <c r="L274" s="19" t="str">
        <f>IF(tbl_dmi_isin[[#This Row],[Index]]&gt;$A$2,"",IF(INDEX(Corp_value!$A$1:$EC$2998,MATCH(tbl_dmi_isin[[#This Row],[ISIN]],Corp_value!$B:$B,0),MATCH(L$2,Corp_value!$1:$1,0))="--","",INDEX(Corp_value!$A$1:$EC$2998,MATCH(tbl_dmi_isin[[#This Row],[ISIN]],Corp_value!$B:$B,0),MATCH(L$2,Corp_value!$1:$1,0))))</f>
        <v/>
      </c>
      <c r="M274" s="122" t="str">
        <f>IF(tbl_dmi_isin[[#This Row],[Index]]&gt;$A$2,"",INDEX(Corp_value!$A$1:$EC$2998,MATCH(tbl_dmi_isin[[#This Row],[ISIN]],Corp_value!$B:$B,0),MATCH(M$2,Corp_value!$1:$1,0)))</f>
        <v/>
      </c>
      <c r="N274" s="122" t="str">
        <f>IF(tbl_dmi_isin[[#This Row],[Index]]&gt;$A$2,"",IF(INDEX(Corp_value!$A$1:$EC$2998,MATCH(tbl_dmi_isin[[#This Row],[ISIN]],Corp_value!$B:$B,0),MATCH(N$2,Corp_value!$1:$1,0))="--","",INDEX(Corp_value!$A$1:$EC$2998,MATCH(tbl_dmi_isin[[#This Row],[ISIN]],Corp_value!$B:$B,0),MATCH(N$2,Corp_value!$1:$1,0))))</f>
        <v/>
      </c>
      <c r="O274" s="122" t="str">
        <f>IF(tbl_dmi_isin[[#This Row],[Index]]&gt;$A$2,"",INDEX(Corp_value!$A$1:$EC$2998,MATCH(tbl_dmi_isin[[#This Row],[ISIN]],Corp_value!$B:$B,0),MATCH(O$2,Corp_value!$1:$1,0)))</f>
        <v/>
      </c>
      <c r="P274" s="136" t="str">
        <f>IF(tbl_dmi_isin[[#This Row],[Index]]&gt;$A$2,"",TEXT(INDEX(Corp_value!$A$1:$EC$2998,MATCH(tbl_dmi_isin[[#This Row],[ISIN]],Corp_value!$B:$B,0),MATCH(P$2,Corp_value!$1:$1,0)),"yyyy/mm/dd"))</f>
        <v/>
      </c>
      <c r="Q274" s="136" t="str">
        <f>IF(tbl_dmi_isin[[#This Row],[Index]]&gt;$A$2,"",INDEX(美元债一级!$A$2:$BO$32,tbl_dmi_isin[[#This Row],[Index]]+1,MATCH(Q$2,美元债一级!$2:$2,0)))</f>
        <v/>
      </c>
      <c r="R274" s="136" t="str">
        <f>IF(tbl_dmi_isin[[#This Row],[Index]]&gt;$A$2,"",IF(TEXT(INDEX(Corp_value!$A$1:$EC$2998,MATCH(tbl_dmi_isin[[#This Row],[ISIN]],Corp_value!$B:$B,0),MATCH(R$2,Corp_value!$1:$1,0)),"yyyy/mm/dd")="--","",TEXT(INDEX(Corp_value!$A$1:$EC$2998,MATCH(tbl_dmi_isin[[#This Row],[ISIN]],Corp_value!$B:$B,0),MATCH(R$2,Corp_value!$1:$1,0)),"yyyy/mm/dd")))</f>
        <v/>
      </c>
      <c r="S274" s="122" t="str">
        <f>IF(tbl_dmi_isin[[#This Row],[Index]]&gt;$A$2,"",INDEX(Corp_value!$A$1:$EC$2998,MATCH(tbl_dmi_isin[[#This Row],[ISIN]],Corp_value!$B:$B,0),MATCH(S$2,Corp_value!$1:$1,0)))</f>
        <v/>
      </c>
      <c r="T274" s="122" t="str">
        <f>IF(tbl_dmi_isin[[#This Row],[Index]]&gt;$A$2,"",INDEX(美元债一级!$A$2:$BO$32,tbl_dmi_isin[[#This Row],[Index]]+1,MATCH(T$2,美元债一级!$2:$2,0)))</f>
        <v/>
      </c>
      <c r="U274" s="122" t="str">
        <f>IF(tbl_dmi_isin[[#This Row],[Index]]&gt;$A$2,"",IF(INDEX(Corp_value!$A$1:$EC$2998,MATCH(tbl_dmi_isin[[#This Row],[ISIN]],Corp_value!$B:$B,0),MATCH(U$2,Corp_value!$1:$1,0))="--","",INDEX(Corp_value!$A$1:$EC$2998,MATCH(tbl_dmi_isin[[#This Row],[ISIN]],Corp_value!$B:$B,0),MATCH(U$2,Corp_value!$1:$1,0))))</f>
        <v/>
      </c>
      <c r="V274" s="134" t="str">
        <f>IF(tbl_dmi_isin[[#This Row],[Index]]&gt;$A$2,"",INDEX(美元债一级!$A$2:$BO$32,tbl_dmi_isin[[#This Row],[Index]]+1,MATCH(V$2,美元债一级!$2:$2,0)))</f>
        <v/>
      </c>
      <c r="W274" s="139" t="str">
        <f>IF(tbl_dmi_isin[[#This Row],[Index]]&gt;$A$2,"",INDEX(Corp_value!$A$1:$EC$2998,MATCH(tbl_dmi_isin[[#This Row],[ISIN]],Corp_value!$B:$B,0),MATCH(W$2,Corp_value!$1:$1,0)))</f>
        <v/>
      </c>
      <c r="X274" s="139" t="str">
        <f>IF(tbl_dmi_isin[[#This Row],[Index]]&gt;$A$2,"",INDEX(Corp_value!$A$1:$EC$2998,MATCH(tbl_dmi_isin[[#This Row],[ISIN]],Corp_value!$B:$B,0),MATCH(X$2,Corp_value!$1:$1,0)))</f>
        <v/>
      </c>
      <c r="Y274" s="142" t="str">
        <f>IF(tbl_dmi_isin[[#This Row],[Index]]&gt;$A$2,"",INDEX(Corp_value!$A$1:$EC$2998,MATCH(tbl_dmi_isin[[#This Row],[ISIN]],Corp_value!$B:$B,0),MATCH(Y$2,Corp_value!$1:$1,0)))</f>
        <v/>
      </c>
      <c r="Z274" s="142" t="str">
        <f>IF(tbl_dmi_isin[[#This Row],[Index]]&gt;$A$2,"",INDEX(Corp_value!$A$1:$EC$2998,MATCH(tbl_dmi_isin[[#This Row],[ISIN]],Corp_value!$B:$B,0),MATCH(Z$2,Corp_value!$1:$1,0)))</f>
        <v/>
      </c>
    </row>
    <row r="275" spans="1:26">
      <c r="A275" s="10">
        <v>272</v>
      </c>
      <c r="B275" s="78" t="str">
        <f>IF(tbl_dmi_isin[[#This Row],[Index]]&gt;$A$2,"",TEXT(INDEX(美元债一级!$A$2:$BO$32,tbl_dmi_isin[[#This Row],[Index]]+1,MATCH(B$2,美元债一级!$2:$2,0)),"yyyy/mm/dd"))</f>
        <v/>
      </c>
      <c r="C275" s="10" t="str">
        <f>IF(tbl_dmi_isin[[#This Row],[Index]]&gt;$A$2,"",INDEX(美元债一级!$A$2:$BO$32,tbl_dmi_isin[[#This Row],[Index]]+1,MATCH(C$2,美元债一级!$2:$2,0)))</f>
        <v/>
      </c>
      <c r="D275" s="10" t="str">
        <f>IF(tbl_dmi_isin[[#This Row],[Index]]&gt;$A$2,"",INDEX(美元债一级!$A$2:$BO$32,tbl_dmi_isin[[#This Row],[Index]]+1,MATCH(D$2,美元债一级!$2:$2,0)))</f>
        <v/>
      </c>
      <c r="E275" s="10" t="str">
        <f>TEXT(tbl_dmi_isin[[#This Row],[定价日]],"YYMMDD")&amp;tbl_dmi_isin[[#This Row],[ISIN]]</f>
        <v/>
      </c>
      <c r="F275" s="105"/>
      <c r="G275" s="19" t="str">
        <f>IF(tbl_dmi_isin[[#This Row],[Index]]&gt;$A$2,"",INDEX(Corp_value!$A$1:$EC$2998,MATCH(tbl_dmi_isin[[#This Row],[ISIN]],Corp_value!$B:$B,0),MATCH(G$2,Corp_value!$1:$1,0)))</f>
        <v/>
      </c>
      <c r="H275" s="20" t="str">
        <f>IF(tbl_dmi_isin[[#This Row],[Index]]&gt;$A$2,"",INDEX(Corp_value!$A$1:$EC$2998,MATCH(tbl_dmi_isin[[#This Row],[ISIN]],Corp_value!$B:$B,0),MATCH(H$2,Corp_value!$1:$1,0)))</f>
        <v/>
      </c>
      <c r="I275" s="20" t="str">
        <f>IF(tbl_dmi_isin[[#This Row],[Index]]&gt;$A$2,"",IF(INDEX(Corp_value!$A$1:$EC$2998,MATCH(tbl_dmi_isin[[#This Row],[ISIN]],Corp_value!$B:$B,0),MATCH(I$2,Corp_value!$1:$1,0))="--","",INDEX(Corp_value!$A$1:$EC$2998,MATCH(tbl_dmi_isin[[#This Row],[ISIN]],Corp_value!$B:$B,0),MATCH(I$2,Corp_value!$1:$1,0))))</f>
        <v/>
      </c>
      <c r="J275" s="19" t="str">
        <f>IF(tbl_dmi_isin[[#This Row],[Index]]&gt;$A$2,"",INDEX(Corp_value!$A$1:$EC$2998,MATCH(tbl_dmi_isin[[#This Row],[ISIN]],Corp_value!$B:$B,0),MATCH(J$2,Corp_value!$1:$1,0)))</f>
        <v/>
      </c>
      <c r="K275" s="19" t="str">
        <f>IF(tbl_dmi_isin[[#This Row],[Index]]&gt;$A$2,"",INDEX(Corp_value!$A$1:$EC$2998,MATCH(tbl_dmi_isin[[#This Row],[ISIN]],Corp_value!$B:$B,0),MATCH(K$2,Corp_value!$1:$1,0)))</f>
        <v/>
      </c>
      <c r="L275" s="19" t="str">
        <f>IF(tbl_dmi_isin[[#This Row],[Index]]&gt;$A$2,"",IF(INDEX(Corp_value!$A$1:$EC$2998,MATCH(tbl_dmi_isin[[#This Row],[ISIN]],Corp_value!$B:$B,0),MATCH(L$2,Corp_value!$1:$1,0))="--","",INDEX(Corp_value!$A$1:$EC$2998,MATCH(tbl_dmi_isin[[#This Row],[ISIN]],Corp_value!$B:$B,0),MATCH(L$2,Corp_value!$1:$1,0))))</f>
        <v/>
      </c>
      <c r="M275" s="122" t="str">
        <f>IF(tbl_dmi_isin[[#This Row],[Index]]&gt;$A$2,"",INDEX(Corp_value!$A$1:$EC$2998,MATCH(tbl_dmi_isin[[#This Row],[ISIN]],Corp_value!$B:$B,0),MATCH(M$2,Corp_value!$1:$1,0)))</f>
        <v/>
      </c>
      <c r="N275" s="122" t="str">
        <f>IF(tbl_dmi_isin[[#This Row],[Index]]&gt;$A$2,"",IF(INDEX(Corp_value!$A$1:$EC$2998,MATCH(tbl_dmi_isin[[#This Row],[ISIN]],Corp_value!$B:$B,0),MATCH(N$2,Corp_value!$1:$1,0))="--","",INDEX(Corp_value!$A$1:$EC$2998,MATCH(tbl_dmi_isin[[#This Row],[ISIN]],Corp_value!$B:$B,0),MATCH(N$2,Corp_value!$1:$1,0))))</f>
        <v/>
      </c>
      <c r="O275" s="122" t="str">
        <f>IF(tbl_dmi_isin[[#This Row],[Index]]&gt;$A$2,"",INDEX(Corp_value!$A$1:$EC$2998,MATCH(tbl_dmi_isin[[#This Row],[ISIN]],Corp_value!$B:$B,0),MATCH(O$2,Corp_value!$1:$1,0)))</f>
        <v/>
      </c>
      <c r="P275" s="136" t="str">
        <f>IF(tbl_dmi_isin[[#This Row],[Index]]&gt;$A$2,"",TEXT(INDEX(Corp_value!$A$1:$EC$2998,MATCH(tbl_dmi_isin[[#This Row],[ISIN]],Corp_value!$B:$B,0),MATCH(P$2,Corp_value!$1:$1,0)),"yyyy/mm/dd"))</f>
        <v/>
      </c>
      <c r="Q275" s="136" t="str">
        <f>IF(tbl_dmi_isin[[#This Row],[Index]]&gt;$A$2,"",INDEX(美元债一级!$A$2:$BO$32,tbl_dmi_isin[[#This Row],[Index]]+1,MATCH(Q$2,美元债一级!$2:$2,0)))</f>
        <v/>
      </c>
      <c r="R275" s="136" t="str">
        <f>IF(tbl_dmi_isin[[#This Row],[Index]]&gt;$A$2,"",IF(TEXT(INDEX(Corp_value!$A$1:$EC$2998,MATCH(tbl_dmi_isin[[#This Row],[ISIN]],Corp_value!$B:$B,0),MATCH(R$2,Corp_value!$1:$1,0)),"yyyy/mm/dd")="--","",TEXT(INDEX(Corp_value!$A$1:$EC$2998,MATCH(tbl_dmi_isin[[#This Row],[ISIN]],Corp_value!$B:$B,0),MATCH(R$2,Corp_value!$1:$1,0)),"yyyy/mm/dd")))</f>
        <v/>
      </c>
      <c r="S275" s="122" t="str">
        <f>IF(tbl_dmi_isin[[#This Row],[Index]]&gt;$A$2,"",INDEX(Corp_value!$A$1:$EC$2998,MATCH(tbl_dmi_isin[[#This Row],[ISIN]],Corp_value!$B:$B,0),MATCH(S$2,Corp_value!$1:$1,0)))</f>
        <v/>
      </c>
      <c r="T275" s="122" t="str">
        <f>IF(tbl_dmi_isin[[#This Row],[Index]]&gt;$A$2,"",INDEX(美元债一级!$A$2:$BO$32,tbl_dmi_isin[[#This Row],[Index]]+1,MATCH(T$2,美元债一级!$2:$2,0)))</f>
        <v/>
      </c>
      <c r="U275" s="122" t="str">
        <f>IF(tbl_dmi_isin[[#This Row],[Index]]&gt;$A$2,"",IF(INDEX(Corp_value!$A$1:$EC$2998,MATCH(tbl_dmi_isin[[#This Row],[ISIN]],Corp_value!$B:$B,0),MATCH(U$2,Corp_value!$1:$1,0))="--","",INDEX(Corp_value!$A$1:$EC$2998,MATCH(tbl_dmi_isin[[#This Row],[ISIN]],Corp_value!$B:$B,0),MATCH(U$2,Corp_value!$1:$1,0))))</f>
        <v/>
      </c>
      <c r="V275" s="134" t="str">
        <f>IF(tbl_dmi_isin[[#This Row],[Index]]&gt;$A$2,"",INDEX(美元债一级!$A$2:$BO$32,tbl_dmi_isin[[#This Row],[Index]]+1,MATCH(V$2,美元债一级!$2:$2,0)))</f>
        <v/>
      </c>
      <c r="W275" s="139" t="str">
        <f>IF(tbl_dmi_isin[[#This Row],[Index]]&gt;$A$2,"",INDEX(Corp_value!$A$1:$EC$2998,MATCH(tbl_dmi_isin[[#This Row],[ISIN]],Corp_value!$B:$B,0),MATCH(W$2,Corp_value!$1:$1,0)))</f>
        <v/>
      </c>
      <c r="X275" s="139" t="str">
        <f>IF(tbl_dmi_isin[[#This Row],[Index]]&gt;$A$2,"",INDEX(Corp_value!$A$1:$EC$2998,MATCH(tbl_dmi_isin[[#This Row],[ISIN]],Corp_value!$B:$B,0),MATCH(X$2,Corp_value!$1:$1,0)))</f>
        <v/>
      </c>
      <c r="Y275" s="142" t="str">
        <f>IF(tbl_dmi_isin[[#This Row],[Index]]&gt;$A$2,"",INDEX(Corp_value!$A$1:$EC$2998,MATCH(tbl_dmi_isin[[#This Row],[ISIN]],Corp_value!$B:$B,0),MATCH(Y$2,Corp_value!$1:$1,0)))</f>
        <v/>
      </c>
      <c r="Z275" s="142" t="str">
        <f>IF(tbl_dmi_isin[[#This Row],[Index]]&gt;$A$2,"",INDEX(Corp_value!$A$1:$EC$2998,MATCH(tbl_dmi_isin[[#This Row],[ISIN]],Corp_value!$B:$B,0),MATCH(Z$2,Corp_value!$1:$1,0)))</f>
        <v/>
      </c>
    </row>
    <row r="276" spans="1:26">
      <c r="A276" s="10">
        <v>273</v>
      </c>
      <c r="B276" s="78" t="str">
        <f>IF(tbl_dmi_isin[[#This Row],[Index]]&gt;$A$2,"",TEXT(INDEX(美元债一级!$A$2:$BO$32,tbl_dmi_isin[[#This Row],[Index]]+1,MATCH(B$2,美元债一级!$2:$2,0)),"yyyy/mm/dd"))</f>
        <v/>
      </c>
      <c r="C276" s="10" t="str">
        <f>IF(tbl_dmi_isin[[#This Row],[Index]]&gt;$A$2,"",INDEX(美元债一级!$A$2:$BO$32,tbl_dmi_isin[[#This Row],[Index]]+1,MATCH(C$2,美元债一级!$2:$2,0)))</f>
        <v/>
      </c>
      <c r="D276" s="10" t="str">
        <f>IF(tbl_dmi_isin[[#This Row],[Index]]&gt;$A$2,"",INDEX(美元债一级!$A$2:$BO$32,tbl_dmi_isin[[#This Row],[Index]]+1,MATCH(D$2,美元债一级!$2:$2,0)))</f>
        <v/>
      </c>
      <c r="E276" s="10" t="str">
        <f>TEXT(tbl_dmi_isin[[#This Row],[定价日]],"YYMMDD")&amp;tbl_dmi_isin[[#This Row],[ISIN]]</f>
        <v/>
      </c>
      <c r="F276" s="105"/>
      <c r="G276" s="19" t="str">
        <f>IF(tbl_dmi_isin[[#This Row],[Index]]&gt;$A$2,"",INDEX(Corp_value!$A$1:$EC$2998,MATCH(tbl_dmi_isin[[#This Row],[ISIN]],Corp_value!$B:$B,0),MATCH(G$2,Corp_value!$1:$1,0)))</f>
        <v/>
      </c>
      <c r="H276" s="20" t="str">
        <f>IF(tbl_dmi_isin[[#This Row],[Index]]&gt;$A$2,"",INDEX(Corp_value!$A$1:$EC$2998,MATCH(tbl_dmi_isin[[#This Row],[ISIN]],Corp_value!$B:$B,0),MATCH(H$2,Corp_value!$1:$1,0)))</f>
        <v/>
      </c>
      <c r="I276" s="20" t="str">
        <f>IF(tbl_dmi_isin[[#This Row],[Index]]&gt;$A$2,"",IF(INDEX(Corp_value!$A$1:$EC$2998,MATCH(tbl_dmi_isin[[#This Row],[ISIN]],Corp_value!$B:$B,0),MATCH(I$2,Corp_value!$1:$1,0))="--","",INDEX(Corp_value!$A$1:$EC$2998,MATCH(tbl_dmi_isin[[#This Row],[ISIN]],Corp_value!$B:$B,0),MATCH(I$2,Corp_value!$1:$1,0))))</f>
        <v/>
      </c>
      <c r="J276" s="19" t="str">
        <f>IF(tbl_dmi_isin[[#This Row],[Index]]&gt;$A$2,"",INDEX(Corp_value!$A$1:$EC$2998,MATCH(tbl_dmi_isin[[#This Row],[ISIN]],Corp_value!$B:$B,0),MATCH(J$2,Corp_value!$1:$1,0)))</f>
        <v/>
      </c>
      <c r="K276" s="19" t="str">
        <f>IF(tbl_dmi_isin[[#This Row],[Index]]&gt;$A$2,"",INDEX(Corp_value!$A$1:$EC$2998,MATCH(tbl_dmi_isin[[#This Row],[ISIN]],Corp_value!$B:$B,0),MATCH(K$2,Corp_value!$1:$1,0)))</f>
        <v/>
      </c>
      <c r="L276" s="19" t="str">
        <f>IF(tbl_dmi_isin[[#This Row],[Index]]&gt;$A$2,"",IF(INDEX(Corp_value!$A$1:$EC$2998,MATCH(tbl_dmi_isin[[#This Row],[ISIN]],Corp_value!$B:$B,0),MATCH(L$2,Corp_value!$1:$1,0))="--","",INDEX(Corp_value!$A$1:$EC$2998,MATCH(tbl_dmi_isin[[#This Row],[ISIN]],Corp_value!$B:$B,0),MATCH(L$2,Corp_value!$1:$1,0))))</f>
        <v/>
      </c>
      <c r="M276" s="122" t="str">
        <f>IF(tbl_dmi_isin[[#This Row],[Index]]&gt;$A$2,"",INDEX(Corp_value!$A$1:$EC$2998,MATCH(tbl_dmi_isin[[#This Row],[ISIN]],Corp_value!$B:$B,0),MATCH(M$2,Corp_value!$1:$1,0)))</f>
        <v/>
      </c>
      <c r="N276" s="122" t="str">
        <f>IF(tbl_dmi_isin[[#This Row],[Index]]&gt;$A$2,"",IF(INDEX(Corp_value!$A$1:$EC$2998,MATCH(tbl_dmi_isin[[#This Row],[ISIN]],Corp_value!$B:$B,0),MATCH(N$2,Corp_value!$1:$1,0))="--","",INDEX(Corp_value!$A$1:$EC$2998,MATCH(tbl_dmi_isin[[#This Row],[ISIN]],Corp_value!$B:$B,0),MATCH(N$2,Corp_value!$1:$1,0))))</f>
        <v/>
      </c>
      <c r="O276" s="122" t="str">
        <f>IF(tbl_dmi_isin[[#This Row],[Index]]&gt;$A$2,"",INDEX(Corp_value!$A$1:$EC$2998,MATCH(tbl_dmi_isin[[#This Row],[ISIN]],Corp_value!$B:$B,0),MATCH(O$2,Corp_value!$1:$1,0)))</f>
        <v/>
      </c>
      <c r="P276" s="136" t="str">
        <f>IF(tbl_dmi_isin[[#This Row],[Index]]&gt;$A$2,"",TEXT(INDEX(Corp_value!$A$1:$EC$2998,MATCH(tbl_dmi_isin[[#This Row],[ISIN]],Corp_value!$B:$B,0),MATCH(P$2,Corp_value!$1:$1,0)),"yyyy/mm/dd"))</f>
        <v/>
      </c>
      <c r="Q276" s="136" t="str">
        <f>IF(tbl_dmi_isin[[#This Row],[Index]]&gt;$A$2,"",INDEX(美元债一级!$A$2:$BO$32,tbl_dmi_isin[[#This Row],[Index]]+1,MATCH(Q$2,美元债一级!$2:$2,0)))</f>
        <v/>
      </c>
      <c r="R276" s="136" t="str">
        <f>IF(tbl_dmi_isin[[#This Row],[Index]]&gt;$A$2,"",IF(TEXT(INDEX(Corp_value!$A$1:$EC$2998,MATCH(tbl_dmi_isin[[#This Row],[ISIN]],Corp_value!$B:$B,0),MATCH(R$2,Corp_value!$1:$1,0)),"yyyy/mm/dd")="--","",TEXT(INDEX(Corp_value!$A$1:$EC$2998,MATCH(tbl_dmi_isin[[#This Row],[ISIN]],Corp_value!$B:$B,0),MATCH(R$2,Corp_value!$1:$1,0)),"yyyy/mm/dd")))</f>
        <v/>
      </c>
      <c r="S276" s="122" t="str">
        <f>IF(tbl_dmi_isin[[#This Row],[Index]]&gt;$A$2,"",INDEX(Corp_value!$A$1:$EC$2998,MATCH(tbl_dmi_isin[[#This Row],[ISIN]],Corp_value!$B:$B,0),MATCH(S$2,Corp_value!$1:$1,0)))</f>
        <v/>
      </c>
      <c r="T276" s="122" t="str">
        <f>IF(tbl_dmi_isin[[#This Row],[Index]]&gt;$A$2,"",INDEX(美元债一级!$A$2:$BO$32,tbl_dmi_isin[[#This Row],[Index]]+1,MATCH(T$2,美元债一级!$2:$2,0)))</f>
        <v/>
      </c>
      <c r="U276" s="122" t="str">
        <f>IF(tbl_dmi_isin[[#This Row],[Index]]&gt;$A$2,"",IF(INDEX(Corp_value!$A$1:$EC$2998,MATCH(tbl_dmi_isin[[#This Row],[ISIN]],Corp_value!$B:$B,0),MATCH(U$2,Corp_value!$1:$1,0))="--","",INDEX(Corp_value!$A$1:$EC$2998,MATCH(tbl_dmi_isin[[#This Row],[ISIN]],Corp_value!$B:$B,0),MATCH(U$2,Corp_value!$1:$1,0))))</f>
        <v/>
      </c>
      <c r="V276" s="134" t="str">
        <f>IF(tbl_dmi_isin[[#This Row],[Index]]&gt;$A$2,"",INDEX(美元债一级!$A$2:$BO$32,tbl_dmi_isin[[#This Row],[Index]]+1,MATCH(V$2,美元债一级!$2:$2,0)))</f>
        <v/>
      </c>
      <c r="W276" s="139" t="str">
        <f>IF(tbl_dmi_isin[[#This Row],[Index]]&gt;$A$2,"",INDEX(Corp_value!$A$1:$EC$2998,MATCH(tbl_dmi_isin[[#This Row],[ISIN]],Corp_value!$B:$B,0),MATCH(W$2,Corp_value!$1:$1,0)))</f>
        <v/>
      </c>
      <c r="X276" s="139" t="str">
        <f>IF(tbl_dmi_isin[[#This Row],[Index]]&gt;$A$2,"",INDEX(Corp_value!$A$1:$EC$2998,MATCH(tbl_dmi_isin[[#This Row],[ISIN]],Corp_value!$B:$B,0),MATCH(X$2,Corp_value!$1:$1,0)))</f>
        <v/>
      </c>
      <c r="Y276" s="142" t="str">
        <f>IF(tbl_dmi_isin[[#This Row],[Index]]&gt;$A$2,"",INDEX(Corp_value!$A$1:$EC$2998,MATCH(tbl_dmi_isin[[#This Row],[ISIN]],Corp_value!$B:$B,0),MATCH(Y$2,Corp_value!$1:$1,0)))</f>
        <v/>
      </c>
      <c r="Z276" s="142" t="str">
        <f>IF(tbl_dmi_isin[[#This Row],[Index]]&gt;$A$2,"",INDEX(Corp_value!$A$1:$EC$2998,MATCH(tbl_dmi_isin[[#This Row],[ISIN]],Corp_value!$B:$B,0),MATCH(Z$2,Corp_value!$1:$1,0)))</f>
        <v/>
      </c>
    </row>
    <row r="277" spans="1:26">
      <c r="A277" s="10">
        <v>274</v>
      </c>
      <c r="B277" s="78" t="str">
        <f>IF(tbl_dmi_isin[[#This Row],[Index]]&gt;$A$2,"",TEXT(INDEX(美元债一级!$A$2:$BO$32,tbl_dmi_isin[[#This Row],[Index]]+1,MATCH(B$2,美元债一级!$2:$2,0)),"yyyy/mm/dd"))</f>
        <v/>
      </c>
      <c r="C277" s="10" t="str">
        <f>IF(tbl_dmi_isin[[#This Row],[Index]]&gt;$A$2,"",INDEX(美元债一级!$A$2:$BO$32,tbl_dmi_isin[[#This Row],[Index]]+1,MATCH(C$2,美元债一级!$2:$2,0)))</f>
        <v/>
      </c>
      <c r="D277" s="10" t="str">
        <f>IF(tbl_dmi_isin[[#This Row],[Index]]&gt;$A$2,"",INDEX(美元债一级!$A$2:$BO$32,tbl_dmi_isin[[#This Row],[Index]]+1,MATCH(D$2,美元债一级!$2:$2,0)))</f>
        <v/>
      </c>
      <c r="E277" s="10" t="str">
        <f>TEXT(tbl_dmi_isin[[#This Row],[定价日]],"YYMMDD")&amp;tbl_dmi_isin[[#This Row],[ISIN]]</f>
        <v/>
      </c>
      <c r="F277" s="105"/>
      <c r="G277" s="19" t="str">
        <f>IF(tbl_dmi_isin[[#This Row],[Index]]&gt;$A$2,"",INDEX(Corp_value!$A$1:$EC$2998,MATCH(tbl_dmi_isin[[#This Row],[ISIN]],Corp_value!$B:$B,0),MATCH(G$2,Corp_value!$1:$1,0)))</f>
        <v/>
      </c>
      <c r="H277" s="20" t="str">
        <f>IF(tbl_dmi_isin[[#This Row],[Index]]&gt;$A$2,"",INDEX(Corp_value!$A$1:$EC$2998,MATCH(tbl_dmi_isin[[#This Row],[ISIN]],Corp_value!$B:$B,0),MATCH(H$2,Corp_value!$1:$1,0)))</f>
        <v/>
      </c>
      <c r="I277" s="20" t="str">
        <f>IF(tbl_dmi_isin[[#This Row],[Index]]&gt;$A$2,"",IF(INDEX(Corp_value!$A$1:$EC$2998,MATCH(tbl_dmi_isin[[#This Row],[ISIN]],Corp_value!$B:$B,0),MATCH(I$2,Corp_value!$1:$1,0))="--","",INDEX(Corp_value!$A$1:$EC$2998,MATCH(tbl_dmi_isin[[#This Row],[ISIN]],Corp_value!$B:$B,0),MATCH(I$2,Corp_value!$1:$1,0))))</f>
        <v/>
      </c>
      <c r="J277" s="19" t="str">
        <f>IF(tbl_dmi_isin[[#This Row],[Index]]&gt;$A$2,"",INDEX(Corp_value!$A$1:$EC$2998,MATCH(tbl_dmi_isin[[#This Row],[ISIN]],Corp_value!$B:$B,0),MATCH(J$2,Corp_value!$1:$1,0)))</f>
        <v/>
      </c>
      <c r="K277" s="19" t="str">
        <f>IF(tbl_dmi_isin[[#This Row],[Index]]&gt;$A$2,"",INDEX(Corp_value!$A$1:$EC$2998,MATCH(tbl_dmi_isin[[#This Row],[ISIN]],Corp_value!$B:$B,0),MATCH(K$2,Corp_value!$1:$1,0)))</f>
        <v/>
      </c>
      <c r="L277" s="19" t="str">
        <f>IF(tbl_dmi_isin[[#This Row],[Index]]&gt;$A$2,"",IF(INDEX(Corp_value!$A$1:$EC$2998,MATCH(tbl_dmi_isin[[#This Row],[ISIN]],Corp_value!$B:$B,0),MATCH(L$2,Corp_value!$1:$1,0))="--","",INDEX(Corp_value!$A$1:$EC$2998,MATCH(tbl_dmi_isin[[#This Row],[ISIN]],Corp_value!$B:$B,0),MATCH(L$2,Corp_value!$1:$1,0))))</f>
        <v/>
      </c>
      <c r="M277" s="122" t="str">
        <f>IF(tbl_dmi_isin[[#This Row],[Index]]&gt;$A$2,"",INDEX(Corp_value!$A$1:$EC$2998,MATCH(tbl_dmi_isin[[#This Row],[ISIN]],Corp_value!$B:$B,0),MATCH(M$2,Corp_value!$1:$1,0)))</f>
        <v/>
      </c>
      <c r="N277" s="122" t="str">
        <f>IF(tbl_dmi_isin[[#This Row],[Index]]&gt;$A$2,"",IF(INDEX(Corp_value!$A$1:$EC$2998,MATCH(tbl_dmi_isin[[#This Row],[ISIN]],Corp_value!$B:$B,0),MATCH(N$2,Corp_value!$1:$1,0))="--","",INDEX(Corp_value!$A$1:$EC$2998,MATCH(tbl_dmi_isin[[#This Row],[ISIN]],Corp_value!$B:$B,0),MATCH(N$2,Corp_value!$1:$1,0))))</f>
        <v/>
      </c>
      <c r="O277" s="122" t="str">
        <f>IF(tbl_dmi_isin[[#This Row],[Index]]&gt;$A$2,"",INDEX(Corp_value!$A$1:$EC$2998,MATCH(tbl_dmi_isin[[#This Row],[ISIN]],Corp_value!$B:$B,0),MATCH(O$2,Corp_value!$1:$1,0)))</f>
        <v/>
      </c>
      <c r="P277" s="136" t="str">
        <f>IF(tbl_dmi_isin[[#This Row],[Index]]&gt;$A$2,"",TEXT(INDEX(Corp_value!$A$1:$EC$2998,MATCH(tbl_dmi_isin[[#This Row],[ISIN]],Corp_value!$B:$B,0),MATCH(P$2,Corp_value!$1:$1,0)),"yyyy/mm/dd"))</f>
        <v/>
      </c>
      <c r="Q277" s="136" t="str">
        <f>IF(tbl_dmi_isin[[#This Row],[Index]]&gt;$A$2,"",INDEX(美元债一级!$A$2:$BO$32,tbl_dmi_isin[[#This Row],[Index]]+1,MATCH(Q$2,美元债一级!$2:$2,0)))</f>
        <v/>
      </c>
      <c r="R277" s="136" t="str">
        <f>IF(tbl_dmi_isin[[#This Row],[Index]]&gt;$A$2,"",IF(TEXT(INDEX(Corp_value!$A$1:$EC$2998,MATCH(tbl_dmi_isin[[#This Row],[ISIN]],Corp_value!$B:$B,0),MATCH(R$2,Corp_value!$1:$1,0)),"yyyy/mm/dd")="--","",TEXT(INDEX(Corp_value!$A$1:$EC$2998,MATCH(tbl_dmi_isin[[#This Row],[ISIN]],Corp_value!$B:$B,0),MATCH(R$2,Corp_value!$1:$1,0)),"yyyy/mm/dd")))</f>
        <v/>
      </c>
      <c r="S277" s="122" t="str">
        <f>IF(tbl_dmi_isin[[#This Row],[Index]]&gt;$A$2,"",INDEX(Corp_value!$A$1:$EC$2998,MATCH(tbl_dmi_isin[[#This Row],[ISIN]],Corp_value!$B:$B,0),MATCH(S$2,Corp_value!$1:$1,0)))</f>
        <v/>
      </c>
      <c r="T277" s="122" t="str">
        <f>IF(tbl_dmi_isin[[#This Row],[Index]]&gt;$A$2,"",INDEX(美元债一级!$A$2:$BO$32,tbl_dmi_isin[[#This Row],[Index]]+1,MATCH(T$2,美元债一级!$2:$2,0)))</f>
        <v/>
      </c>
      <c r="U277" s="122" t="str">
        <f>IF(tbl_dmi_isin[[#This Row],[Index]]&gt;$A$2,"",IF(INDEX(Corp_value!$A$1:$EC$2998,MATCH(tbl_dmi_isin[[#This Row],[ISIN]],Corp_value!$B:$B,0),MATCH(U$2,Corp_value!$1:$1,0))="--","",INDEX(Corp_value!$A$1:$EC$2998,MATCH(tbl_dmi_isin[[#This Row],[ISIN]],Corp_value!$B:$B,0),MATCH(U$2,Corp_value!$1:$1,0))))</f>
        <v/>
      </c>
      <c r="V277" s="134" t="str">
        <f>IF(tbl_dmi_isin[[#This Row],[Index]]&gt;$A$2,"",INDEX(美元债一级!$A$2:$BO$32,tbl_dmi_isin[[#This Row],[Index]]+1,MATCH(V$2,美元债一级!$2:$2,0)))</f>
        <v/>
      </c>
      <c r="W277" s="139" t="str">
        <f>IF(tbl_dmi_isin[[#This Row],[Index]]&gt;$A$2,"",INDEX(Corp_value!$A$1:$EC$2998,MATCH(tbl_dmi_isin[[#This Row],[ISIN]],Corp_value!$B:$B,0),MATCH(W$2,Corp_value!$1:$1,0)))</f>
        <v/>
      </c>
      <c r="X277" s="139" t="str">
        <f>IF(tbl_dmi_isin[[#This Row],[Index]]&gt;$A$2,"",INDEX(Corp_value!$A$1:$EC$2998,MATCH(tbl_dmi_isin[[#This Row],[ISIN]],Corp_value!$B:$B,0),MATCH(X$2,Corp_value!$1:$1,0)))</f>
        <v/>
      </c>
      <c r="Y277" s="142" t="str">
        <f>IF(tbl_dmi_isin[[#This Row],[Index]]&gt;$A$2,"",INDEX(Corp_value!$A$1:$EC$2998,MATCH(tbl_dmi_isin[[#This Row],[ISIN]],Corp_value!$B:$B,0),MATCH(Y$2,Corp_value!$1:$1,0)))</f>
        <v/>
      </c>
      <c r="Z277" s="142" t="str">
        <f>IF(tbl_dmi_isin[[#This Row],[Index]]&gt;$A$2,"",INDEX(Corp_value!$A$1:$EC$2998,MATCH(tbl_dmi_isin[[#This Row],[ISIN]],Corp_value!$B:$B,0),MATCH(Z$2,Corp_value!$1:$1,0)))</f>
        <v/>
      </c>
    </row>
    <row r="278" spans="1:26">
      <c r="A278" s="10">
        <v>275</v>
      </c>
      <c r="B278" s="78" t="str">
        <f>IF(tbl_dmi_isin[[#This Row],[Index]]&gt;$A$2,"",TEXT(INDEX(美元债一级!$A$2:$BO$32,tbl_dmi_isin[[#This Row],[Index]]+1,MATCH(B$2,美元债一级!$2:$2,0)),"yyyy/mm/dd"))</f>
        <v/>
      </c>
      <c r="C278" s="10" t="str">
        <f>IF(tbl_dmi_isin[[#This Row],[Index]]&gt;$A$2,"",INDEX(美元债一级!$A$2:$BO$32,tbl_dmi_isin[[#This Row],[Index]]+1,MATCH(C$2,美元债一级!$2:$2,0)))</f>
        <v/>
      </c>
      <c r="D278" s="10" t="str">
        <f>IF(tbl_dmi_isin[[#This Row],[Index]]&gt;$A$2,"",INDEX(美元债一级!$A$2:$BO$32,tbl_dmi_isin[[#This Row],[Index]]+1,MATCH(D$2,美元债一级!$2:$2,0)))</f>
        <v/>
      </c>
      <c r="E278" s="10" t="str">
        <f>TEXT(tbl_dmi_isin[[#This Row],[定价日]],"YYMMDD")&amp;tbl_dmi_isin[[#This Row],[ISIN]]</f>
        <v/>
      </c>
      <c r="F278" s="106"/>
      <c r="G278" s="19" t="str">
        <f>IF(tbl_dmi_isin[[#This Row],[Index]]&gt;$A$2,"",INDEX(Corp_value!$A$1:$EC$2998,MATCH(tbl_dmi_isin[[#This Row],[ISIN]],Corp_value!$B:$B,0),MATCH(G$2,Corp_value!$1:$1,0)))</f>
        <v/>
      </c>
      <c r="H278" s="20" t="str">
        <f>IF(tbl_dmi_isin[[#This Row],[Index]]&gt;$A$2,"",INDEX(Corp_value!$A$1:$EC$2998,MATCH(tbl_dmi_isin[[#This Row],[ISIN]],Corp_value!$B:$B,0),MATCH(H$2,Corp_value!$1:$1,0)))</f>
        <v/>
      </c>
      <c r="I278" s="20" t="str">
        <f>IF(tbl_dmi_isin[[#This Row],[Index]]&gt;$A$2,"",IF(INDEX(Corp_value!$A$1:$EC$2998,MATCH(tbl_dmi_isin[[#This Row],[ISIN]],Corp_value!$B:$B,0),MATCH(I$2,Corp_value!$1:$1,0))="--","",INDEX(Corp_value!$A$1:$EC$2998,MATCH(tbl_dmi_isin[[#This Row],[ISIN]],Corp_value!$B:$B,0),MATCH(I$2,Corp_value!$1:$1,0))))</f>
        <v/>
      </c>
      <c r="J278" s="19" t="str">
        <f>IF(tbl_dmi_isin[[#This Row],[Index]]&gt;$A$2,"",INDEX(Corp_value!$A$1:$EC$2998,MATCH(tbl_dmi_isin[[#This Row],[ISIN]],Corp_value!$B:$B,0),MATCH(J$2,Corp_value!$1:$1,0)))</f>
        <v/>
      </c>
      <c r="K278" s="19" t="str">
        <f>IF(tbl_dmi_isin[[#This Row],[Index]]&gt;$A$2,"",INDEX(Corp_value!$A$1:$EC$2998,MATCH(tbl_dmi_isin[[#This Row],[ISIN]],Corp_value!$B:$B,0),MATCH(K$2,Corp_value!$1:$1,0)))</f>
        <v/>
      </c>
      <c r="L278" s="19" t="str">
        <f>IF(tbl_dmi_isin[[#This Row],[Index]]&gt;$A$2,"",IF(INDEX(Corp_value!$A$1:$EC$2998,MATCH(tbl_dmi_isin[[#This Row],[ISIN]],Corp_value!$B:$B,0),MATCH(L$2,Corp_value!$1:$1,0))="--","",INDEX(Corp_value!$A$1:$EC$2998,MATCH(tbl_dmi_isin[[#This Row],[ISIN]],Corp_value!$B:$B,0),MATCH(L$2,Corp_value!$1:$1,0))))</f>
        <v/>
      </c>
      <c r="M278" s="122" t="str">
        <f>IF(tbl_dmi_isin[[#This Row],[Index]]&gt;$A$2,"",INDEX(Corp_value!$A$1:$EC$2998,MATCH(tbl_dmi_isin[[#This Row],[ISIN]],Corp_value!$B:$B,0),MATCH(M$2,Corp_value!$1:$1,0)))</f>
        <v/>
      </c>
      <c r="N278" s="122" t="str">
        <f>IF(tbl_dmi_isin[[#This Row],[Index]]&gt;$A$2,"",IF(INDEX(Corp_value!$A$1:$EC$2998,MATCH(tbl_dmi_isin[[#This Row],[ISIN]],Corp_value!$B:$B,0),MATCH(N$2,Corp_value!$1:$1,0))="--","",INDEX(Corp_value!$A$1:$EC$2998,MATCH(tbl_dmi_isin[[#This Row],[ISIN]],Corp_value!$B:$B,0),MATCH(N$2,Corp_value!$1:$1,0))))</f>
        <v/>
      </c>
      <c r="O278" s="122" t="str">
        <f>IF(tbl_dmi_isin[[#This Row],[Index]]&gt;$A$2,"",INDEX(Corp_value!$A$1:$EC$2998,MATCH(tbl_dmi_isin[[#This Row],[ISIN]],Corp_value!$B:$B,0),MATCH(O$2,Corp_value!$1:$1,0)))</f>
        <v/>
      </c>
      <c r="P278" s="137" t="str">
        <f>IF(tbl_dmi_isin[[#This Row],[Index]]&gt;$A$2,"",TEXT(INDEX(Corp_value!$A$1:$EC$2998,MATCH(tbl_dmi_isin[[#This Row],[ISIN]],Corp_value!$B:$B,0),MATCH(P$2,Corp_value!$1:$1,0)),"yyyy/mm/dd"))</f>
        <v/>
      </c>
      <c r="Q278" s="137" t="str">
        <f>IF(tbl_dmi_isin[[#This Row],[Index]]&gt;$A$2,"",INDEX(美元债一级!$A$2:$BO$32,tbl_dmi_isin[[#This Row],[Index]]+1,MATCH(Q$2,美元债一级!$2:$2,0)))</f>
        <v/>
      </c>
      <c r="R278" s="137" t="str">
        <f>IF(tbl_dmi_isin[[#This Row],[Index]]&gt;$A$2,"",IF(TEXT(INDEX(Corp_value!$A$1:$EC$2998,MATCH(tbl_dmi_isin[[#This Row],[ISIN]],Corp_value!$B:$B,0),MATCH(R$2,Corp_value!$1:$1,0)),"yyyy/mm/dd")="--","",TEXT(INDEX(Corp_value!$A$1:$EC$2998,MATCH(tbl_dmi_isin[[#This Row],[ISIN]],Corp_value!$B:$B,0),MATCH(R$2,Corp_value!$1:$1,0)),"yyyy/mm/dd")))</f>
        <v/>
      </c>
      <c r="S278" s="122" t="str">
        <f>IF(tbl_dmi_isin[[#This Row],[Index]]&gt;$A$2,"",INDEX(Corp_value!$A$1:$EC$2998,MATCH(tbl_dmi_isin[[#This Row],[ISIN]],Corp_value!$B:$B,0),MATCH(S$2,Corp_value!$1:$1,0)))</f>
        <v/>
      </c>
      <c r="T278" s="122" t="str">
        <f>IF(tbl_dmi_isin[[#This Row],[Index]]&gt;$A$2,"",INDEX(美元债一级!$A$2:$BO$32,tbl_dmi_isin[[#This Row],[Index]]+1,MATCH(T$2,美元债一级!$2:$2,0)))</f>
        <v/>
      </c>
      <c r="U278" s="122" t="str">
        <f>IF(tbl_dmi_isin[[#This Row],[Index]]&gt;$A$2,"",IF(INDEX(Corp_value!$A$1:$EC$2998,MATCH(tbl_dmi_isin[[#This Row],[ISIN]],Corp_value!$B:$B,0),MATCH(U$2,Corp_value!$1:$1,0))="--","",INDEX(Corp_value!$A$1:$EC$2998,MATCH(tbl_dmi_isin[[#This Row],[ISIN]],Corp_value!$B:$B,0),MATCH(U$2,Corp_value!$1:$1,0))))</f>
        <v/>
      </c>
      <c r="V278" s="134" t="str">
        <f>IF(tbl_dmi_isin[[#This Row],[Index]]&gt;$A$2,"",INDEX(美元债一级!$A$2:$BO$32,tbl_dmi_isin[[#This Row],[Index]]+1,MATCH(V$2,美元债一级!$2:$2,0)))</f>
        <v/>
      </c>
      <c r="W278" s="139" t="str">
        <f>IF(tbl_dmi_isin[[#This Row],[Index]]&gt;$A$2,"",INDEX(Corp_value!$A$1:$EC$2998,MATCH(tbl_dmi_isin[[#This Row],[ISIN]],Corp_value!$B:$B,0),MATCH(W$2,Corp_value!$1:$1,0)))</f>
        <v/>
      </c>
      <c r="X278" s="139" t="str">
        <f>IF(tbl_dmi_isin[[#This Row],[Index]]&gt;$A$2,"",INDEX(Corp_value!$A$1:$EC$2998,MATCH(tbl_dmi_isin[[#This Row],[ISIN]],Corp_value!$B:$B,0),MATCH(X$2,Corp_value!$1:$1,0)))</f>
        <v/>
      </c>
      <c r="Y278" s="142" t="str">
        <f>IF(tbl_dmi_isin[[#This Row],[Index]]&gt;$A$2,"",INDEX(Corp_value!$A$1:$EC$2998,MATCH(tbl_dmi_isin[[#This Row],[ISIN]],Corp_value!$B:$B,0),MATCH(Y$2,Corp_value!$1:$1,0)))</f>
        <v/>
      </c>
      <c r="Z278" s="142" t="str">
        <f>IF(tbl_dmi_isin[[#This Row],[Index]]&gt;$A$2,"",INDEX(Corp_value!$A$1:$EC$2998,MATCH(tbl_dmi_isin[[#This Row],[ISIN]],Corp_value!$B:$B,0),MATCH(Z$2,Corp_value!$1:$1,0)))</f>
        <v/>
      </c>
    </row>
    <row r="279" spans="1:26">
      <c r="A279" s="10">
        <v>276</v>
      </c>
      <c r="B279" s="78" t="str">
        <f>IF(tbl_dmi_isin[[#This Row],[Index]]&gt;$A$2,"",TEXT(INDEX(美元债一级!$A$2:$BO$32,tbl_dmi_isin[[#This Row],[Index]]+1,MATCH(B$2,美元债一级!$2:$2,0)),"yyyy/mm/dd"))</f>
        <v/>
      </c>
      <c r="C279" s="10" t="str">
        <f>IF(tbl_dmi_isin[[#This Row],[Index]]&gt;$A$2,"",INDEX(美元债一级!$A$2:$BO$32,tbl_dmi_isin[[#This Row],[Index]]+1,MATCH(C$2,美元债一级!$2:$2,0)))</f>
        <v/>
      </c>
      <c r="D279" s="10" t="str">
        <f>IF(tbl_dmi_isin[[#This Row],[Index]]&gt;$A$2,"",INDEX(美元债一级!$A$2:$BO$32,tbl_dmi_isin[[#This Row],[Index]]+1,MATCH(D$2,美元债一级!$2:$2,0)))</f>
        <v/>
      </c>
      <c r="E279" s="10" t="str">
        <f>TEXT(tbl_dmi_isin[[#This Row],[定价日]],"YYMMDD")&amp;tbl_dmi_isin[[#This Row],[ISIN]]</f>
        <v/>
      </c>
      <c r="F279" s="105"/>
      <c r="G279" s="19" t="str">
        <f>IF(tbl_dmi_isin[[#This Row],[Index]]&gt;$A$2,"",INDEX(Corp_value!$A$1:$EC$2998,MATCH(tbl_dmi_isin[[#This Row],[ISIN]],Corp_value!$B:$B,0),MATCH(G$2,Corp_value!$1:$1,0)))</f>
        <v/>
      </c>
      <c r="H279" s="20" t="str">
        <f>IF(tbl_dmi_isin[[#This Row],[Index]]&gt;$A$2,"",INDEX(Corp_value!$A$1:$EC$2998,MATCH(tbl_dmi_isin[[#This Row],[ISIN]],Corp_value!$B:$B,0),MATCH(H$2,Corp_value!$1:$1,0)))</f>
        <v/>
      </c>
      <c r="I279" s="20" t="str">
        <f>IF(tbl_dmi_isin[[#This Row],[Index]]&gt;$A$2,"",IF(INDEX(Corp_value!$A$1:$EC$2998,MATCH(tbl_dmi_isin[[#This Row],[ISIN]],Corp_value!$B:$B,0),MATCH(I$2,Corp_value!$1:$1,0))="--","",INDEX(Corp_value!$A$1:$EC$2998,MATCH(tbl_dmi_isin[[#This Row],[ISIN]],Corp_value!$B:$B,0),MATCH(I$2,Corp_value!$1:$1,0))))</f>
        <v/>
      </c>
      <c r="J279" s="19" t="str">
        <f>IF(tbl_dmi_isin[[#This Row],[Index]]&gt;$A$2,"",INDEX(Corp_value!$A$1:$EC$2998,MATCH(tbl_dmi_isin[[#This Row],[ISIN]],Corp_value!$B:$B,0),MATCH(J$2,Corp_value!$1:$1,0)))</f>
        <v/>
      </c>
      <c r="K279" s="19" t="str">
        <f>IF(tbl_dmi_isin[[#This Row],[Index]]&gt;$A$2,"",INDEX(Corp_value!$A$1:$EC$2998,MATCH(tbl_dmi_isin[[#This Row],[ISIN]],Corp_value!$B:$B,0),MATCH(K$2,Corp_value!$1:$1,0)))</f>
        <v/>
      </c>
      <c r="L279" s="19" t="str">
        <f>IF(tbl_dmi_isin[[#This Row],[Index]]&gt;$A$2,"",IF(INDEX(Corp_value!$A$1:$EC$2998,MATCH(tbl_dmi_isin[[#This Row],[ISIN]],Corp_value!$B:$B,0),MATCH(L$2,Corp_value!$1:$1,0))="--","",INDEX(Corp_value!$A$1:$EC$2998,MATCH(tbl_dmi_isin[[#This Row],[ISIN]],Corp_value!$B:$B,0),MATCH(L$2,Corp_value!$1:$1,0))))</f>
        <v/>
      </c>
      <c r="M279" s="122" t="str">
        <f>IF(tbl_dmi_isin[[#This Row],[Index]]&gt;$A$2,"",INDEX(Corp_value!$A$1:$EC$2998,MATCH(tbl_dmi_isin[[#This Row],[ISIN]],Corp_value!$B:$B,0),MATCH(M$2,Corp_value!$1:$1,0)))</f>
        <v/>
      </c>
      <c r="N279" s="122" t="str">
        <f>IF(tbl_dmi_isin[[#This Row],[Index]]&gt;$A$2,"",IF(INDEX(Corp_value!$A$1:$EC$2998,MATCH(tbl_dmi_isin[[#This Row],[ISIN]],Corp_value!$B:$B,0),MATCH(N$2,Corp_value!$1:$1,0))="--","",INDEX(Corp_value!$A$1:$EC$2998,MATCH(tbl_dmi_isin[[#This Row],[ISIN]],Corp_value!$B:$B,0),MATCH(N$2,Corp_value!$1:$1,0))))</f>
        <v/>
      </c>
      <c r="O279" s="122" t="str">
        <f>IF(tbl_dmi_isin[[#This Row],[Index]]&gt;$A$2,"",INDEX(Corp_value!$A$1:$EC$2998,MATCH(tbl_dmi_isin[[#This Row],[ISIN]],Corp_value!$B:$B,0),MATCH(O$2,Corp_value!$1:$1,0)))</f>
        <v/>
      </c>
      <c r="P279" s="136" t="str">
        <f>IF(tbl_dmi_isin[[#This Row],[Index]]&gt;$A$2,"",TEXT(INDEX(Corp_value!$A$1:$EC$2998,MATCH(tbl_dmi_isin[[#This Row],[ISIN]],Corp_value!$B:$B,0),MATCH(P$2,Corp_value!$1:$1,0)),"yyyy/mm/dd"))</f>
        <v/>
      </c>
      <c r="Q279" s="136" t="str">
        <f>IF(tbl_dmi_isin[[#This Row],[Index]]&gt;$A$2,"",INDEX(美元债一级!$A$2:$BO$32,tbl_dmi_isin[[#This Row],[Index]]+1,MATCH(Q$2,美元债一级!$2:$2,0)))</f>
        <v/>
      </c>
      <c r="R279" s="136" t="str">
        <f>IF(tbl_dmi_isin[[#This Row],[Index]]&gt;$A$2,"",IF(TEXT(INDEX(Corp_value!$A$1:$EC$2998,MATCH(tbl_dmi_isin[[#This Row],[ISIN]],Corp_value!$B:$B,0),MATCH(R$2,Corp_value!$1:$1,0)),"yyyy/mm/dd")="--","",TEXT(INDEX(Corp_value!$A$1:$EC$2998,MATCH(tbl_dmi_isin[[#This Row],[ISIN]],Corp_value!$B:$B,0),MATCH(R$2,Corp_value!$1:$1,0)),"yyyy/mm/dd")))</f>
        <v/>
      </c>
      <c r="S279" s="122" t="str">
        <f>IF(tbl_dmi_isin[[#This Row],[Index]]&gt;$A$2,"",INDEX(Corp_value!$A$1:$EC$2998,MATCH(tbl_dmi_isin[[#This Row],[ISIN]],Corp_value!$B:$B,0),MATCH(S$2,Corp_value!$1:$1,0)))</f>
        <v/>
      </c>
      <c r="T279" s="122" t="str">
        <f>IF(tbl_dmi_isin[[#This Row],[Index]]&gt;$A$2,"",INDEX(美元债一级!$A$2:$BO$32,tbl_dmi_isin[[#This Row],[Index]]+1,MATCH(T$2,美元债一级!$2:$2,0)))</f>
        <v/>
      </c>
      <c r="U279" s="122" t="str">
        <f>IF(tbl_dmi_isin[[#This Row],[Index]]&gt;$A$2,"",IF(INDEX(Corp_value!$A$1:$EC$2998,MATCH(tbl_dmi_isin[[#This Row],[ISIN]],Corp_value!$B:$B,0),MATCH(U$2,Corp_value!$1:$1,0))="--","",INDEX(Corp_value!$A$1:$EC$2998,MATCH(tbl_dmi_isin[[#This Row],[ISIN]],Corp_value!$B:$B,0),MATCH(U$2,Corp_value!$1:$1,0))))</f>
        <v/>
      </c>
      <c r="V279" s="134" t="str">
        <f>IF(tbl_dmi_isin[[#This Row],[Index]]&gt;$A$2,"",INDEX(美元债一级!$A$2:$BO$32,tbl_dmi_isin[[#This Row],[Index]]+1,MATCH(V$2,美元债一级!$2:$2,0)))</f>
        <v/>
      </c>
      <c r="W279" s="139" t="str">
        <f>IF(tbl_dmi_isin[[#This Row],[Index]]&gt;$A$2,"",INDEX(Corp_value!$A$1:$EC$2998,MATCH(tbl_dmi_isin[[#This Row],[ISIN]],Corp_value!$B:$B,0),MATCH(W$2,Corp_value!$1:$1,0)))</f>
        <v/>
      </c>
      <c r="X279" s="139" t="str">
        <f>IF(tbl_dmi_isin[[#This Row],[Index]]&gt;$A$2,"",INDEX(Corp_value!$A$1:$EC$2998,MATCH(tbl_dmi_isin[[#This Row],[ISIN]],Corp_value!$B:$B,0),MATCH(X$2,Corp_value!$1:$1,0)))</f>
        <v/>
      </c>
      <c r="Y279" s="142" t="str">
        <f>IF(tbl_dmi_isin[[#This Row],[Index]]&gt;$A$2,"",INDEX(Corp_value!$A$1:$EC$2998,MATCH(tbl_dmi_isin[[#This Row],[ISIN]],Corp_value!$B:$B,0),MATCH(Y$2,Corp_value!$1:$1,0)))</f>
        <v/>
      </c>
      <c r="Z279" s="142" t="str">
        <f>IF(tbl_dmi_isin[[#This Row],[Index]]&gt;$A$2,"",INDEX(Corp_value!$A$1:$EC$2998,MATCH(tbl_dmi_isin[[#This Row],[ISIN]],Corp_value!$B:$B,0),MATCH(Z$2,Corp_value!$1:$1,0)))</f>
        <v/>
      </c>
    </row>
    <row r="280" spans="1:26">
      <c r="A280" s="10">
        <v>277</v>
      </c>
      <c r="B280" s="78" t="str">
        <f>IF(tbl_dmi_isin[[#This Row],[Index]]&gt;$A$2,"",TEXT(INDEX(美元债一级!$A$2:$BO$32,tbl_dmi_isin[[#This Row],[Index]]+1,MATCH(B$2,美元债一级!$2:$2,0)),"yyyy/mm/dd"))</f>
        <v/>
      </c>
      <c r="C280" s="10" t="str">
        <f>IF(tbl_dmi_isin[[#This Row],[Index]]&gt;$A$2,"",INDEX(美元债一级!$A$2:$BO$32,tbl_dmi_isin[[#This Row],[Index]]+1,MATCH(C$2,美元债一级!$2:$2,0)))</f>
        <v/>
      </c>
      <c r="D280" s="10" t="str">
        <f>IF(tbl_dmi_isin[[#This Row],[Index]]&gt;$A$2,"",INDEX(美元债一级!$A$2:$BO$32,tbl_dmi_isin[[#This Row],[Index]]+1,MATCH(D$2,美元债一级!$2:$2,0)))</f>
        <v/>
      </c>
      <c r="E280" s="10" t="str">
        <f>TEXT(tbl_dmi_isin[[#This Row],[定价日]],"YYMMDD")&amp;tbl_dmi_isin[[#This Row],[ISIN]]</f>
        <v/>
      </c>
      <c r="F280" s="105"/>
      <c r="G280" s="19" t="str">
        <f>IF(tbl_dmi_isin[[#This Row],[Index]]&gt;$A$2,"",INDEX(Corp_value!$A$1:$EC$2998,MATCH(tbl_dmi_isin[[#This Row],[ISIN]],Corp_value!$B:$B,0),MATCH(G$2,Corp_value!$1:$1,0)))</f>
        <v/>
      </c>
      <c r="H280" s="20" t="str">
        <f>IF(tbl_dmi_isin[[#This Row],[Index]]&gt;$A$2,"",INDEX(Corp_value!$A$1:$EC$2998,MATCH(tbl_dmi_isin[[#This Row],[ISIN]],Corp_value!$B:$B,0),MATCH(H$2,Corp_value!$1:$1,0)))</f>
        <v/>
      </c>
      <c r="I280" s="20" t="str">
        <f>IF(tbl_dmi_isin[[#This Row],[Index]]&gt;$A$2,"",IF(INDEX(Corp_value!$A$1:$EC$2998,MATCH(tbl_dmi_isin[[#This Row],[ISIN]],Corp_value!$B:$B,0),MATCH(I$2,Corp_value!$1:$1,0))="--","",INDEX(Corp_value!$A$1:$EC$2998,MATCH(tbl_dmi_isin[[#This Row],[ISIN]],Corp_value!$B:$B,0),MATCH(I$2,Corp_value!$1:$1,0))))</f>
        <v/>
      </c>
      <c r="J280" s="19" t="str">
        <f>IF(tbl_dmi_isin[[#This Row],[Index]]&gt;$A$2,"",INDEX(Corp_value!$A$1:$EC$2998,MATCH(tbl_dmi_isin[[#This Row],[ISIN]],Corp_value!$B:$B,0),MATCH(J$2,Corp_value!$1:$1,0)))</f>
        <v/>
      </c>
      <c r="K280" s="19" t="str">
        <f>IF(tbl_dmi_isin[[#This Row],[Index]]&gt;$A$2,"",INDEX(Corp_value!$A$1:$EC$2998,MATCH(tbl_dmi_isin[[#This Row],[ISIN]],Corp_value!$B:$B,0),MATCH(K$2,Corp_value!$1:$1,0)))</f>
        <v/>
      </c>
      <c r="L280" s="19" t="str">
        <f>IF(tbl_dmi_isin[[#This Row],[Index]]&gt;$A$2,"",IF(INDEX(Corp_value!$A$1:$EC$2998,MATCH(tbl_dmi_isin[[#This Row],[ISIN]],Corp_value!$B:$B,0),MATCH(L$2,Corp_value!$1:$1,0))="--","",INDEX(Corp_value!$A$1:$EC$2998,MATCH(tbl_dmi_isin[[#This Row],[ISIN]],Corp_value!$B:$B,0),MATCH(L$2,Corp_value!$1:$1,0))))</f>
        <v/>
      </c>
      <c r="M280" s="122" t="str">
        <f>IF(tbl_dmi_isin[[#This Row],[Index]]&gt;$A$2,"",INDEX(Corp_value!$A$1:$EC$2998,MATCH(tbl_dmi_isin[[#This Row],[ISIN]],Corp_value!$B:$B,0),MATCH(M$2,Corp_value!$1:$1,0)))</f>
        <v/>
      </c>
      <c r="N280" s="122" t="str">
        <f>IF(tbl_dmi_isin[[#This Row],[Index]]&gt;$A$2,"",IF(INDEX(Corp_value!$A$1:$EC$2998,MATCH(tbl_dmi_isin[[#This Row],[ISIN]],Corp_value!$B:$B,0),MATCH(N$2,Corp_value!$1:$1,0))="--","",INDEX(Corp_value!$A$1:$EC$2998,MATCH(tbl_dmi_isin[[#This Row],[ISIN]],Corp_value!$B:$B,0),MATCH(N$2,Corp_value!$1:$1,0))))</f>
        <v/>
      </c>
      <c r="O280" s="122" t="str">
        <f>IF(tbl_dmi_isin[[#This Row],[Index]]&gt;$A$2,"",INDEX(Corp_value!$A$1:$EC$2998,MATCH(tbl_dmi_isin[[#This Row],[ISIN]],Corp_value!$B:$B,0),MATCH(O$2,Corp_value!$1:$1,0)))</f>
        <v/>
      </c>
      <c r="P280" s="136" t="str">
        <f>IF(tbl_dmi_isin[[#This Row],[Index]]&gt;$A$2,"",TEXT(INDEX(Corp_value!$A$1:$EC$2998,MATCH(tbl_dmi_isin[[#This Row],[ISIN]],Corp_value!$B:$B,0),MATCH(P$2,Corp_value!$1:$1,0)),"yyyy/mm/dd"))</f>
        <v/>
      </c>
      <c r="Q280" s="136" t="str">
        <f>IF(tbl_dmi_isin[[#This Row],[Index]]&gt;$A$2,"",INDEX(美元债一级!$A$2:$BO$32,tbl_dmi_isin[[#This Row],[Index]]+1,MATCH(Q$2,美元债一级!$2:$2,0)))</f>
        <v/>
      </c>
      <c r="R280" s="136" t="str">
        <f>IF(tbl_dmi_isin[[#This Row],[Index]]&gt;$A$2,"",IF(TEXT(INDEX(Corp_value!$A$1:$EC$2998,MATCH(tbl_dmi_isin[[#This Row],[ISIN]],Corp_value!$B:$B,0),MATCH(R$2,Corp_value!$1:$1,0)),"yyyy/mm/dd")="--","",TEXT(INDEX(Corp_value!$A$1:$EC$2998,MATCH(tbl_dmi_isin[[#This Row],[ISIN]],Corp_value!$B:$B,0),MATCH(R$2,Corp_value!$1:$1,0)),"yyyy/mm/dd")))</f>
        <v/>
      </c>
      <c r="S280" s="122" t="str">
        <f>IF(tbl_dmi_isin[[#This Row],[Index]]&gt;$A$2,"",INDEX(Corp_value!$A$1:$EC$2998,MATCH(tbl_dmi_isin[[#This Row],[ISIN]],Corp_value!$B:$B,0),MATCH(S$2,Corp_value!$1:$1,0)))</f>
        <v/>
      </c>
      <c r="T280" s="122" t="str">
        <f>IF(tbl_dmi_isin[[#This Row],[Index]]&gt;$A$2,"",INDEX(美元债一级!$A$2:$BO$32,tbl_dmi_isin[[#This Row],[Index]]+1,MATCH(T$2,美元债一级!$2:$2,0)))</f>
        <v/>
      </c>
      <c r="U280" s="122" t="str">
        <f>IF(tbl_dmi_isin[[#This Row],[Index]]&gt;$A$2,"",IF(INDEX(Corp_value!$A$1:$EC$2998,MATCH(tbl_dmi_isin[[#This Row],[ISIN]],Corp_value!$B:$B,0),MATCH(U$2,Corp_value!$1:$1,0))="--","",INDEX(Corp_value!$A$1:$EC$2998,MATCH(tbl_dmi_isin[[#This Row],[ISIN]],Corp_value!$B:$B,0),MATCH(U$2,Corp_value!$1:$1,0))))</f>
        <v/>
      </c>
      <c r="V280" s="134" t="str">
        <f>IF(tbl_dmi_isin[[#This Row],[Index]]&gt;$A$2,"",INDEX(美元债一级!$A$2:$BO$32,tbl_dmi_isin[[#This Row],[Index]]+1,MATCH(V$2,美元债一级!$2:$2,0)))</f>
        <v/>
      </c>
      <c r="W280" s="139" t="str">
        <f>IF(tbl_dmi_isin[[#This Row],[Index]]&gt;$A$2,"",INDEX(Corp_value!$A$1:$EC$2998,MATCH(tbl_dmi_isin[[#This Row],[ISIN]],Corp_value!$B:$B,0),MATCH(W$2,Corp_value!$1:$1,0)))</f>
        <v/>
      </c>
      <c r="X280" s="139" t="str">
        <f>IF(tbl_dmi_isin[[#This Row],[Index]]&gt;$A$2,"",INDEX(Corp_value!$A$1:$EC$2998,MATCH(tbl_dmi_isin[[#This Row],[ISIN]],Corp_value!$B:$B,0),MATCH(X$2,Corp_value!$1:$1,0)))</f>
        <v/>
      </c>
      <c r="Y280" s="142" t="str">
        <f>IF(tbl_dmi_isin[[#This Row],[Index]]&gt;$A$2,"",INDEX(Corp_value!$A$1:$EC$2998,MATCH(tbl_dmi_isin[[#This Row],[ISIN]],Corp_value!$B:$B,0),MATCH(Y$2,Corp_value!$1:$1,0)))</f>
        <v/>
      </c>
      <c r="Z280" s="142" t="str">
        <f>IF(tbl_dmi_isin[[#This Row],[Index]]&gt;$A$2,"",INDEX(Corp_value!$A$1:$EC$2998,MATCH(tbl_dmi_isin[[#This Row],[ISIN]],Corp_value!$B:$B,0),MATCH(Z$2,Corp_value!$1:$1,0)))</f>
        <v/>
      </c>
    </row>
    <row r="281" spans="1:26">
      <c r="A281" s="10">
        <v>278</v>
      </c>
      <c r="B281" s="78" t="str">
        <f>IF(tbl_dmi_isin[[#This Row],[Index]]&gt;$A$2,"",TEXT(INDEX(美元债一级!$A$2:$BO$32,tbl_dmi_isin[[#This Row],[Index]]+1,MATCH(B$2,美元债一级!$2:$2,0)),"yyyy/mm/dd"))</f>
        <v/>
      </c>
      <c r="C281" s="10" t="str">
        <f>IF(tbl_dmi_isin[[#This Row],[Index]]&gt;$A$2,"",INDEX(美元债一级!$A$2:$BO$32,tbl_dmi_isin[[#This Row],[Index]]+1,MATCH(C$2,美元债一级!$2:$2,0)))</f>
        <v/>
      </c>
      <c r="D281" s="10" t="str">
        <f>IF(tbl_dmi_isin[[#This Row],[Index]]&gt;$A$2,"",INDEX(美元债一级!$A$2:$BO$32,tbl_dmi_isin[[#This Row],[Index]]+1,MATCH(D$2,美元债一级!$2:$2,0)))</f>
        <v/>
      </c>
      <c r="E281" s="10" t="str">
        <f>TEXT(tbl_dmi_isin[[#This Row],[定价日]],"YYMMDD")&amp;tbl_dmi_isin[[#This Row],[ISIN]]</f>
        <v/>
      </c>
      <c r="F281" s="138"/>
      <c r="G281" s="19" t="str">
        <f>IF(tbl_dmi_isin[[#This Row],[Index]]&gt;$A$2,"",INDEX(Corp_value!$A$1:$EC$2998,MATCH(tbl_dmi_isin[[#This Row],[ISIN]],Corp_value!$B:$B,0),MATCH(G$2,Corp_value!$1:$1,0)))</f>
        <v/>
      </c>
      <c r="H281" s="20" t="str">
        <f>IF(tbl_dmi_isin[[#This Row],[Index]]&gt;$A$2,"",INDEX(Corp_value!$A$1:$EC$2998,MATCH(tbl_dmi_isin[[#This Row],[ISIN]],Corp_value!$B:$B,0),MATCH(H$2,Corp_value!$1:$1,0)))</f>
        <v/>
      </c>
      <c r="I281" s="20" t="str">
        <f>IF(tbl_dmi_isin[[#This Row],[Index]]&gt;$A$2,"",IF(INDEX(Corp_value!$A$1:$EC$2998,MATCH(tbl_dmi_isin[[#This Row],[ISIN]],Corp_value!$B:$B,0),MATCH(I$2,Corp_value!$1:$1,0))="--","",INDEX(Corp_value!$A$1:$EC$2998,MATCH(tbl_dmi_isin[[#This Row],[ISIN]],Corp_value!$B:$B,0),MATCH(I$2,Corp_value!$1:$1,0))))</f>
        <v/>
      </c>
      <c r="J281" s="19" t="str">
        <f>IF(tbl_dmi_isin[[#This Row],[Index]]&gt;$A$2,"",INDEX(Corp_value!$A$1:$EC$2998,MATCH(tbl_dmi_isin[[#This Row],[ISIN]],Corp_value!$B:$B,0),MATCH(J$2,Corp_value!$1:$1,0)))</f>
        <v/>
      </c>
      <c r="K281" s="19" t="str">
        <f>IF(tbl_dmi_isin[[#This Row],[Index]]&gt;$A$2,"",INDEX(Corp_value!$A$1:$EC$2998,MATCH(tbl_dmi_isin[[#This Row],[ISIN]],Corp_value!$B:$B,0),MATCH(K$2,Corp_value!$1:$1,0)))</f>
        <v/>
      </c>
      <c r="L281" s="19" t="str">
        <f>IF(tbl_dmi_isin[[#This Row],[Index]]&gt;$A$2,"",IF(INDEX(Corp_value!$A$1:$EC$2998,MATCH(tbl_dmi_isin[[#This Row],[ISIN]],Corp_value!$B:$B,0),MATCH(L$2,Corp_value!$1:$1,0))="--","",INDEX(Corp_value!$A$1:$EC$2998,MATCH(tbl_dmi_isin[[#This Row],[ISIN]],Corp_value!$B:$B,0),MATCH(L$2,Corp_value!$1:$1,0))))</f>
        <v/>
      </c>
      <c r="M281" s="122" t="str">
        <f>IF(tbl_dmi_isin[[#This Row],[Index]]&gt;$A$2,"",INDEX(Corp_value!$A$1:$EC$2998,MATCH(tbl_dmi_isin[[#This Row],[ISIN]],Corp_value!$B:$B,0),MATCH(M$2,Corp_value!$1:$1,0)))</f>
        <v/>
      </c>
      <c r="N281" s="122" t="str">
        <f>IF(tbl_dmi_isin[[#This Row],[Index]]&gt;$A$2,"",IF(INDEX(Corp_value!$A$1:$EC$2998,MATCH(tbl_dmi_isin[[#This Row],[ISIN]],Corp_value!$B:$B,0),MATCH(N$2,Corp_value!$1:$1,0))="--","",INDEX(Corp_value!$A$1:$EC$2998,MATCH(tbl_dmi_isin[[#This Row],[ISIN]],Corp_value!$B:$B,0),MATCH(N$2,Corp_value!$1:$1,0))))</f>
        <v/>
      </c>
      <c r="O281" s="122" t="str">
        <f>IF(tbl_dmi_isin[[#This Row],[Index]]&gt;$A$2,"",INDEX(Corp_value!$A$1:$EC$2998,MATCH(tbl_dmi_isin[[#This Row],[ISIN]],Corp_value!$B:$B,0),MATCH(O$2,Corp_value!$1:$1,0)))</f>
        <v/>
      </c>
      <c r="P281" s="136" t="str">
        <f>IF(tbl_dmi_isin[[#This Row],[Index]]&gt;$A$2,"",TEXT(INDEX(Corp_value!$A$1:$EC$2998,MATCH(tbl_dmi_isin[[#This Row],[ISIN]],Corp_value!$B:$B,0),MATCH(P$2,Corp_value!$1:$1,0)),"yyyy/mm/dd"))</f>
        <v/>
      </c>
      <c r="Q281" s="136" t="str">
        <f>IF(tbl_dmi_isin[[#This Row],[Index]]&gt;$A$2,"",INDEX(美元债一级!$A$2:$BO$32,tbl_dmi_isin[[#This Row],[Index]]+1,MATCH(Q$2,美元债一级!$2:$2,0)))</f>
        <v/>
      </c>
      <c r="R281" s="136" t="str">
        <f>IF(tbl_dmi_isin[[#This Row],[Index]]&gt;$A$2,"",IF(TEXT(INDEX(Corp_value!$A$1:$EC$2998,MATCH(tbl_dmi_isin[[#This Row],[ISIN]],Corp_value!$B:$B,0),MATCH(R$2,Corp_value!$1:$1,0)),"yyyy/mm/dd")="--","",TEXT(INDEX(Corp_value!$A$1:$EC$2998,MATCH(tbl_dmi_isin[[#This Row],[ISIN]],Corp_value!$B:$B,0),MATCH(R$2,Corp_value!$1:$1,0)),"yyyy/mm/dd")))</f>
        <v/>
      </c>
      <c r="S281" s="122" t="str">
        <f>IF(tbl_dmi_isin[[#This Row],[Index]]&gt;$A$2,"",INDEX(Corp_value!$A$1:$EC$2998,MATCH(tbl_dmi_isin[[#This Row],[ISIN]],Corp_value!$B:$B,0),MATCH(S$2,Corp_value!$1:$1,0)))</f>
        <v/>
      </c>
      <c r="T281" s="122" t="str">
        <f>IF(tbl_dmi_isin[[#This Row],[Index]]&gt;$A$2,"",INDEX(美元债一级!$A$2:$BO$32,tbl_dmi_isin[[#This Row],[Index]]+1,MATCH(T$2,美元债一级!$2:$2,0)))</f>
        <v/>
      </c>
      <c r="U281" s="122" t="str">
        <f>IF(tbl_dmi_isin[[#This Row],[Index]]&gt;$A$2,"",IF(INDEX(Corp_value!$A$1:$EC$2998,MATCH(tbl_dmi_isin[[#This Row],[ISIN]],Corp_value!$B:$B,0),MATCH(U$2,Corp_value!$1:$1,0))="--","",INDEX(Corp_value!$A$1:$EC$2998,MATCH(tbl_dmi_isin[[#This Row],[ISIN]],Corp_value!$B:$B,0),MATCH(U$2,Corp_value!$1:$1,0))))</f>
        <v/>
      </c>
      <c r="V281" s="134" t="str">
        <f>IF(tbl_dmi_isin[[#This Row],[Index]]&gt;$A$2,"",INDEX(美元债一级!$A$2:$BO$32,tbl_dmi_isin[[#This Row],[Index]]+1,MATCH(V$2,美元债一级!$2:$2,0)))</f>
        <v/>
      </c>
      <c r="W281" s="139" t="str">
        <f>IF(tbl_dmi_isin[[#This Row],[Index]]&gt;$A$2,"",INDEX(Corp_value!$A$1:$EC$2998,MATCH(tbl_dmi_isin[[#This Row],[ISIN]],Corp_value!$B:$B,0),MATCH(W$2,Corp_value!$1:$1,0)))</f>
        <v/>
      </c>
      <c r="X281" s="139" t="str">
        <f>IF(tbl_dmi_isin[[#This Row],[Index]]&gt;$A$2,"",INDEX(Corp_value!$A$1:$EC$2998,MATCH(tbl_dmi_isin[[#This Row],[ISIN]],Corp_value!$B:$B,0),MATCH(X$2,Corp_value!$1:$1,0)))</f>
        <v/>
      </c>
      <c r="Y281" s="142" t="str">
        <f>IF(tbl_dmi_isin[[#This Row],[Index]]&gt;$A$2,"",INDEX(Corp_value!$A$1:$EC$2998,MATCH(tbl_dmi_isin[[#This Row],[ISIN]],Corp_value!$B:$B,0),MATCH(Y$2,Corp_value!$1:$1,0)))</f>
        <v/>
      </c>
      <c r="Z281" s="142" t="str">
        <f>IF(tbl_dmi_isin[[#This Row],[Index]]&gt;$A$2,"",INDEX(Corp_value!$A$1:$EC$2998,MATCH(tbl_dmi_isin[[#This Row],[ISIN]],Corp_value!$B:$B,0),MATCH(Z$2,Corp_value!$1:$1,0)))</f>
        <v/>
      </c>
    </row>
    <row r="282" spans="1:26">
      <c r="A282" s="10">
        <v>279</v>
      </c>
      <c r="B282" s="78" t="str">
        <f>IF(tbl_dmi_isin[[#This Row],[Index]]&gt;$A$2,"",TEXT(INDEX(美元债一级!$A$2:$BO$32,tbl_dmi_isin[[#This Row],[Index]]+1,MATCH(B$2,美元债一级!$2:$2,0)),"yyyy/mm/dd"))</f>
        <v/>
      </c>
      <c r="C282" s="10" t="str">
        <f>IF(tbl_dmi_isin[[#This Row],[Index]]&gt;$A$2,"",INDEX(美元债一级!$A$2:$BO$32,tbl_dmi_isin[[#This Row],[Index]]+1,MATCH(C$2,美元债一级!$2:$2,0)))</f>
        <v/>
      </c>
      <c r="D282" s="10" t="str">
        <f>IF(tbl_dmi_isin[[#This Row],[Index]]&gt;$A$2,"",INDEX(美元债一级!$A$2:$BO$32,tbl_dmi_isin[[#This Row],[Index]]+1,MATCH(D$2,美元债一级!$2:$2,0)))</f>
        <v/>
      </c>
      <c r="E282" s="10" t="str">
        <f>TEXT(tbl_dmi_isin[[#This Row],[定价日]],"YYMMDD")&amp;tbl_dmi_isin[[#This Row],[ISIN]]</f>
        <v/>
      </c>
      <c r="F282" s="106"/>
      <c r="G282" s="19" t="str">
        <f>IF(tbl_dmi_isin[[#This Row],[Index]]&gt;$A$2,"",INDEX(Corp_value!$A$1:$EC$2998,MATCH(tbl_dmi_isin[[#This Row],[ISIN]],Corp_value!$B:$B,0),MATCH(G$2,Corp_value!$1:$1,0)))</f>
        <v/>
      </c>
      <c r="H282" s="20" t="str">
        <f>IF(tbl_dmi_isin[[#This Row],[Index]]&gt;$A$2,"",INDEX(Corp_value!$A$1:$EC$2998,MATCH(tbl_dmi_isin[[#This Row],[ISIN]],Corp_value!$B:$B,0),MATCH(H$2,Corp_value!$1:$1,0)))</f>
        <v/>
      </c>
      <c r="I282" s="20" t="str">
        <f>IF(tbl_dmi_isin[[#This Row],[Index]]&gt;$A$2,"",IF(INDEX(Corp_value!$A$1:$EC$2998,MATCH(tbl_dmi_isin[[#This Row],[ISIN]],Corp_value!$B:$B,0),MATCH(I$2,Corp_value!$1:$1,0))="--","",INDEX(Corp_value!$A$1:$EC$2998,MATCH(tbl_dmi_isin[[#This Row],[ISIN]],Corp_value!$B:$B,0),MATCH(I$2,Corp_value!$1:$1,0))))</f>
        <v/>
      </c>
      <c r="J282" s="19" t="str">
        <f>IF(tbl_dmi_isin[[#This Row],[Index]]&gt;$A$2,"",INDEX(Corp_value!$A$1:$EC$2998,MATCH(tbl_dmi_isin[[#This Row],[ISIN]],Corp_value!$B:$B,0),MATCH(J$2,Corp_value!$1:$1,0)))</f>
        <v/>
      </c>
      <c r="K282" s="19" t="str">
        <f>IF(tbl_dmi_isin[[#This Row],[Index]]&gt;$A$2,"",INDEX(Corp_value!$A$1:$EC$2998,MATCH(tbl_dmi_isin[[#This Row],[ISIN]],Corp_value!$B:$B,0),MATCH(K$2,Corp_value!$1:$1,0)))</f>
        <v/>
      </c>
      <c r="L282" s="19" t="str">
        <f>IF(tbl_dmi_isin[[#This Row],[Index]]&gt;$A$2,"",IF(INDEX(Corp_value!$A$1:$EC$2998,MATCH(tbl_dmi_isin[[#This Row],[ISIN]],Corp_value!$B:$B,0),MATCH(L$2,Corp_value!$1:$1,0))="--","",INDEX(Corp_value!$A$1:$EC$2998,MATCH(tbl_dmi_isin[[#This Row],[ISIN]],Corp_value!$B:$B,0),MATCH(L$2,Corp_value!$1:$1,0))))</f>
        <v/>
      </c>
      <c r="M282" s="122" t="str">
        <f>IF(tbl_dmi_isin[[#This Row],[Index]]&gt;$A$2,"",INDEX(Corp_value!$A$1:$EC$2998,MATCH(tbl_dmi_isin[[#This Row],[ISIN]],Corp_value!$B:$B,0),MATCH(M$2,Corp_value!$1:$1,0)))</f>
        <v/>
      </c>
      <c r="N282" s="122" t="str">
        <f>IF(tbl_dmi_isin[[#This Row],[Index]]&gt;$A$2,"",IF(INDEX(Corp_value!$A$1:$EC$2998,MATCH(tbl_dmi_isin[[#This Row],[ISIN]],Corp_value!$B:$B,0),MATCH(N$2,Corp_value!$1:$1,0))="--","",INDEX(Corp_value!$A$1:$EC$2998,MATCH(tbl_dmi_isin[[#This Row],[ISIN]],Corp_value!$B:$B,0),MATCH(N$2,Corp_value!$1:$1,0))))</f>
        <v/>
      </c>
      <c r="O282" s="122" t="str">
        <f>IF(tbl_dmi_isin[[#This Row],[Index]]&gt;$A$2,"",INDEX(Corp_value!$A$1:$EC$2998,MATCH(tbl_dmi_isin[[#This Row],[ISIN]],Corp_value!$B:$B,0),MATCH(O$2,Corp_value!$1:$1,0)))</f>
        <v/>
      </c>
      <c r="P282" s="136" t="str">
        <f>IF(tbl_dmi_isin[[#This Row],[Index]]&gt;$A$2,"",TEXT(INDEX(Corp_value!$A$1:$EC$2998,MATCH(tbl_dmi_isin[[#This Row],[ISIN]],Corp_value!$B:$B,0),MATCH(P$2,Corp_value!$1:$1,0)),"yyyy/mm/dd"))</f>
        <v/>
      </c>
      <c r="Q282" s="136" t="str">
        <f>IF(tbl_dmi_isin[[#This Row],[Index]]&gt;$A$2,"",INDEX(美元债一级!$A$2:$BO$32,tbl_dmi_isin[[#This Row],[Index]]+1,MATCH(Q$2,美元债一级!$2:$2,0)))</f>
        <v/>
      </c>
      <c r="R282" s="136" t="str">
        <f>IF(tbl_dmi_isin[[#This Row],[Index]]&gt;$A$2,"",IF(TEXT(INDEX(Corp_value!$A$1:$EC$2998,MATCH(tbl_dmi_isin[[#This Row],[ISIN]],Corp_value!$B:$B,0),MATCH(R$2,Corp_value!$1:$1,0)),"yyyy/mm/dd")="--","",TEXT(INDEX(Corp_value!$A$1:$EC$2998,MATCH(tbl_dmi_isin[[#This Row],[ISIN]],Corp_value!$B:$B,0),MATCH(R$2,Corp_value!$1:$1,0)),"yyyy/mm/dd")))</f>
        <v/>
      </c>
      <c r="S282" s="122" t="str">
        <f>IF(tbl_dmi_isin[[#This Row],[Index]]&gt;$A$2,"",INDEX(Corp_value!$A$1:$EC$2998,MATCH(tbl_dmi_isin[[#This Row],[ISIN]],Corp_value!$B:$B,0),MATCH(S$2,Corp_value!$1:$1,0)))</f>
        <v/>
      </c>
      <c r="T282" s="122" t="str">
        <f>IF(tbl_dmi_isin[[#This Row],[Index]]&gt;$A$2,"",INDEX(美元债一级!$A$2:$BO$32,tbl_dmi_isin[[#This Row],[Index]]+1,MATCH(T$2,美元债一级!$2:$2,0)))</f>
        <v/>
      </c>
      <c r="U282" s="122" t="str">
        <f>IF(tbl_dmi_isin[[#This Row],[Index]]&gt;$A$2,"",IF(INDEX(Corp_value!$A$1:$EC$2998,MATCH(tbl_dmi_isin[[#This Row],[ISIN]],Corp_value!$B:$B,0),MATCH(U$2,Corp_value!$1:$1,0))="--","",INDEX(Corp_value!$A$1:$EC$2998,MATCH(tbl_dmi_isin[[#This Row],[ISIN]],Corp_value!$B:$B,0),MATCH(U$2,Corp_value!$1:$1,0))))</f>
        <v/>
      </c>
      <c r="V282" s="134" t="str">
        <f>IF(tbl_dmi_isin[[#This Row],[Index]]&gt;$A$2,"",INDEX(美元债一级!$A$2:$BO$32,tbl_dmi_isin[[#This Row],[Index]]+1,MATCH(V$2,美元债一级!$2:$2,0)))</f>
        <v/>
      </c>
      <c r="W282" s="139" t="str">
        <f>IF(tbl_dmi_isin[[#This Row],[Index]]&gt;$A$2,"",INDEX(Corp_value!$A$1:$EC$2998,MATCH(tbl_dmi_isin[[#This Row],[ISIN]],Corp_value!$B:$B,0),MATCH(W$2,Corp_value!$1:$1,0)))</f>
        <v/>
      </c>
      <c r="X282" s="139" t="str">
        <f>IF(tbl_dmi_isin[[#This Row],[Index]]&gt;$A$2,"",INDEX(Corp_value!$A$1:$EC$2998,MATCH(tbl_dmi_isin[[#This Row],[ISIN]],Corp_value!$B:$B,0),MATCH(X$2,Corp_value!$1:$1,0)))</f>
        <v/>
      </c>
      <c r="Y282" s="142" t="str">
        <f>IF(tbl_dmi_isin[[#This Row],[Index]]&gt;$A$2,"",INDEX(Corp_value!$A$1:$EC$2998,MATCH(tbl_dmi_isin[[#This Row],[ISIN]],Corp_value!$B:$B,0),MATCH(Y$2,Corp_value!$1:$1,0)))</f>
        <v/>
      </c>
      <c r="Z282" s="142" t="str">
        <f>IF(tbl_dmi_isin[[#This Row],[Index]]&gt;$A$2,"",INDEX(Corp_value!$A$1:$EC$2998,MATCH(tbl_dmi_isin[[#This Row],[ISIN]],Corp_value!$B:$B,0),MATCH(Z$2,Corp_value!$1:$1,0)))</f>
        <v/>
      </c>
    </row>
    <row r="283" spans="1:26">
      <c r="A283" s="10">
        <v>280</v>
      </c>
      <c r="B283" s="78" t="str">
        <f>IF(tbl_dmi_isin[[#This Row],[Index]]&gt;$A$2,"",TEXT(INDEX(美元债一级!$A$2:$BO$32,tbl_dmi_isin[[#This Row],[Index]]+1,MATCH(B$2,美元债一级!$2:$2,0)),"yyyy/mm/dd"))</f>
        <v/>
      </c>
      <c r="C283" s="10" t="str">
        <f>IF(tbl_dmi_isin[[#This Row],[Index]]&gt;$A$2,"",INDEX(美元债一级!$A$2:$BO$32,tbl_dmi_isin[[#This Row],[Index]]+1,MATCH(C$2,美元债一级!$2:$2,0)))</f>
        <v/>
      </c>
      <c r="D283" s="10" t="str">
        <f>IF(tbl_dmi_isin[[#This Row],[Index]]&gt;$A$2,"",INDEX(美元债一级!$A$2:$BO$32,tbl_dmi_isin[[#This Row],[Index]]+1,MATCH(D$2,美元债一级!$2:$2,0)))</f>
        <v/>
      </c>
      <c r="E283" s="10" t="str">
        <f>TEXT(tbl_dmi_isin[[#This Row],[定价日]],"YYMMDD")&amp;tbl_dmi_isin[[#This Row],[ISIN]]</f>
        <v/>
      </c>
      <c r="F283" s="105"/>
      <c r="G283" s="19" t="str">
        <f>IF(tbl_dmi_isin[[#This Row],[Index]]&gt;$A$2,"",INDEX(Corp_value!$A$1:$EC$2998,MATCH(tbl_dmi_isin[[#This Row],[ISIN]],Corp_value!$B:$B,0),MATCH(G$2,Corp_value!$1:$1,0)))</f>
        <v/>
      </c>
      <c r="H283" s="20" t="str">
        <f>IF(tbl_dmi_isin[[#This Row],[Index]]&gt;$A$2,"",INDEX(Corp_value!$A$1:$EC$2998,MATCH(tbl_dmi_isin[[#This Row],[ISIN]],Corp_value!$B:$B,0),MATCH(H$2,Corp_value!$1:$1,0)))</f>
        <v/>
      </c>
      <c r="I283" s="20" t="str">
        <f>IF(tbl_dmi_isin[[#This Row],[Index]]&gt;$A$2,"",IF(INDEX(Corp_value!$A$1:$EC$2998,MATCH(tbl_dmi_isin[[#This Row],[ISIN]],Corp_value!$B:$B,0),MATCH(I$2,Corp_value!$1:$1,0))="--","",INDEX(Corp_value!$A$1:$EC$2998,MATCH(tbl_dmi_isin[[#This Row],[ISIN]],Corp_value!$B:$B,0),MATCH(I$2,Corp_value!$1:$1,0))))</f>
        <v/>
      </c>
      <c r="J283" s="19" t="str">
        <f>IF(tbl_dmi_isin[[#This Row],[Index]]&gt;$A$2,"",INDEX(Corp_value!$A$1:$EC$2998,MATCH(tbl_dmi_isin[[#This Row],[ISIN]],Corp_value!$B:$B,0),MATCH(J$2,Corp_value!$1:$1,0)))</f>
        <v/>
      </c>
      <c r="K283" s="19" t="str">
        <f>IF(tbl_dmi_isin[[#This Row],[Index]]&gt;$A$2,"",INDEX(Corp_value!$A$1:$EC$2998,MATCH(tbl_dmi_isin[[#This Row],[ISIN]],Corp_value!$B:$B,0),MATCH(K$2,Corp_value!$1:$1,0)))</f>
        <v/>
      </c>
      <c r="L283" s="19" t="str">
        <f>IF(tbl_dmi_isin[[#This Row],[Index]]&gt;$A$2,"",IF(INDEX(Corp_value!$A$1:$EC$2998,MATCH(tbl_dmi_isin[[#This Row],[ISIN]],Corp_value!$B:$B,0),MATCH(L$2,Corp_value!$1:$1,0))="--","",INDEX(Corp_value!$A$1:$EC$2998,MATCH(tbl_dmi_isin[[#This Row],[ISIN]],Corp_value!$B:$B,0),MATCH(L$2,Corp_value!$1:$1,0))))</f>
        <v/>
      </c>
      <c r="M283" s="122" t="str">
        <f>IF(tbl_dmi_isin[[#This Row],[Index]]&gt;$A$2,"",INDEX(Corp_value!$A$1:$EC$2998,MATCH(tbl_dmi_isin[[#This Row],[ISIN]],Corp_value!$B:$B,0),MATCH(M$2,Corp_value!$1:$1,0)))</f>
        <v/>
      </c>
      <c r="N283" s="122" t="str">
        <f>IF(tbl_dmi_isin[[#This Row],[Index]]&gt;$A$2,"",IF(INDEX(Corp_value!$A$1:$EC$2998,MATCH(tbl_dmi_isin[[#This Row],[ISIN]],Corp_value!$B:$B,0),MATCH(N$2,Corp_value!$1:$1,0))="--","",INDEX(Corp_value!$A$1:$EC$2998,MATCH(tbl_dmi_isin[[#This Row],[ISIN]],Corp_value!$B:$B,0),MATCH(N$2,Corp_value!$1:$1,0))))</f>
        <v/>
      </c>
      <c r="O283" s="122" t="str">
        <f>IF(tbl_dmi_isin[[#This Row],[Index]]&gt;$A$2,"",INDEX(Corp_value!$A$1:$EC$2998,MATCH(tbl_dmi_isin[[#This Row],[ISIN]],Corp_value!$B:$B,0),MATCH(O$2,Corp_value!$1:$1,0)))</f>
        <v/>
      </c>
      <c r="P283" s="136" t="str">
        <f>IF(tbl_dmi_isin[[#This Row],[Index]]&gt;$A$2,"",TEXT(INDEX(Corp_value!$A$1:$EC$2998,MATCH(tbl_dmi_isin[[#This Row],[ISIN]],Corp_value!$B:$B,0),MATCH(P$2,Corp_value!$1:$1,0)),"yyyy/mm/dd"))</f>
        <v/>
      </c>
      <c r="Q283" s="136" t="str">
        <f>IF(tbl_dmi_isin[[#This Row],[Index]]&gt;$A$2,"",INDEX(美元债一级!$A$2:$BO$32,tbl_dmi_isin[[#This Row],[Index]]+1,MATCH(Q$2,美元债一级!$2:$2,0)))</f>
        <v/>
      </c>
      <c r="R283" s="136" t="str">
        <f>IF(tbl_dmi_isin[[#This Row],[Index]]&gt;$A$2,"",IF(TEXT(INDEX(Corp_value!$A$1:$EC$2998,MATCH(tbl_dmi_isin[[#This Row],[ISIN]],Corp_value!$B:$B,0),MATCH(R$2,Corp_value!$1:$1,0)),"yyyy/mm/dd")="--","",TEXT(INDEX(Corp_value!$A$1:$EC$2998,MATCH(tbl_dmi_isin[[#This Row],[ISIN]],Corp_value!$B:$B,0),MATCH(R$2,Corp_value!$1:$1,0)),"yyyy/mm/dd")))</f>
        <v/>
      </c>
      <c r="S283" s="122" t="str">
        <f>IF(tbl_dmi_isin[[#This Row],[Index]]&gt;$A$2,"",INDEX(Corp_value!$A$1:$EC$2998,MATCH(tbl_dmi_isin[[#This Row],[ISIN]],Corp_value!$B:$B,0),MATCH(S$2,Corp_value!$1:$1,0)))</f>
        <v/>
      </c>
      <c r="T283" s="122" t="str">
        <f>IF(tbl_dmi_isin[[#This Row],[Index]]&gt;$A$2,"",INDEX(美元债一级!$A$2:$BO$32,tbl_dmi_isin[[#This Row],[Index]]+1,MATCH(T$2,美元债一级!$2:$2,0)))</f>
        <v/>
      </c>
      <c r="U283" s="122" t="str">
        <f>IF(tbl_dmi_isin[[#This Row],[Index]]&gt;$A$2,"",IF(INDEX(Corp_value!$A$1:$EC$2998,MATCH(tbl_dmi_isin[[#This Row],[ISIN]],Corp_value!$B:$B,0),MATCH(U$2,Corp_value!$1:$1,0))="--","",INDEX(Corp_value!$A$1:$EC$2998,MATCH(tbl_dmi_isin[[#This Row],[ISIN]],Corp_value!$B:$B,0),MATCH(U$2,Corp_value!$1:$1,0))))</f>
        <v/>
      </c>
      <c r="V283" s="132" t="str">
        <f>IF(tbl_dmi_isin[[#This Row],[Index]]&gt;$A$2,"",INDEX(美元债一级!$A$2:$BO$32,tbl_dmi_isin[[#This Row],[Index]]+1,MATCH(V$2,美元债一级!$2:$2,0)))</f>
        <v/>
      </c>
      <c r="W283" s="140" t="str">
        <f>IF(tbl_dmi_isin[[#This Row],[Index]]&gt;$A$2,"",INDEX(Corp_value!$A$1:$EC$2998,MATCH(tbl_dmi_isin[[#This Row],[ISIN]],Corp_value!$B:$B,0),MATCH(W$2,Corp_value!$1:$1,0)))</f>
        <v/>
      </c>
      <c r="X283" s="140" t="str">
        <f>IF(tbl_dmi_isin[[#This Row],[Index]]&gt;$A$2,"",INDEX(Corp_value!$A$1:$EC$2998,MATCH(tbl_dmi_isin[[#This Row],[ISIN]],Corp_value!$B:$B,0),MATCH(X$2,Corp_value!$1:$1,0)))</f>
        <v/>
      </c>
      <c r="Y283" s="142" t="str">
        <f>IF(tbl_dmi_isin[[#This Row],[Index]]&gt;$A$2,"",INDEX(Corp_value!$A$1:$EC$2998,MATCH(tbl_dmi_isin[[#This Row],[ISIN]],Corp_value!$B:$B,0),MATCH(Y$2,Corp_value!$1:$1,0)))</f>
        <v/>
      </c>
      <c r="Z283" s="142" t="str">
        <f>IF(tbl_dmi_isin[[#This Row],[Index]]&gt;$A$2,"",INDEX(Corp_value!$A$1:$EC$2998,MATCH(tbl_dmi_isin[[#This Row],[ISIN]],Corp_value!$B:$B,0),MATCH(Z$2,Corp_value!$1:$1,0)))</f>
        <v/>
      </c>
    </row>
    <row r="284" spans="1:26">
      <c r="A284" s="10">
        <v>281</v>
      </c>
      <c r="B284" s="78" t="str">
        <f>IF(tbl_dmi_isin[[#This Row],[Index]]&gt;$A$2,"",TEXT(INDEX(美元债一级!$A$2:$BO$32,tbl_dmi_isin[[#This Row],[Index]]+1,MATCH(B$2,美元债一级!$2:$2,0)),"yyyy/mm/dd"))</f>
        <v/>
      </c>
      <c r="C284" s="10" t="str">
        <f>IF(tbl_dmi_isin[[#This Row],[Index]]&gt;$A$2,"",INDEX(美元债一级!$A$2:$BO$32,tbl_dmi_isin[[#This Row],[Index]]+1,MATCH(C$2,美元债一级!$2:$2,0)))</f>
        <v/>
      </c>
      <c r="D284" s="10" t="str">
        <f>IF(tbl_dmi_isin[[#This Row],[Index]]&gt;$A$2,"",INDEX(美元债一级!$A$2:$BO$32,tbl_dmi_isin[[#This Row],[Index]]+1,MATCH(D$2,美元债一级!$2:$2,0)))</f>
        <v/>
      </c>
      <c r="E284" s="10" t="str">
        <f>TEXT(tbl_dmi_isin[[#This Row],[定价日]],"YYMMDD")&amp;tbl_dmi_isin[[#This Row],[ISIN]]</f>
        <v/>
      </c>
      <c r="F284" s="104"/>
      <c r="G284" s="19" t="str">
        <f>IF(tbl_dmi_isin[[#This Row],[Index]]&gt;$A$2,"",INDEX(Corp_value!$A$1:$EC$2998,MATCH(tbl_dmi_isin[[#This Row],[ISIN]],Corp_value!$B:$B,0),MATCH(G$2,Corp_value!$1:$1,0)))</f>
        <v/>
      </c>
      <c r="H284" s="20" t="str">
        <f>IF(tbl_dmi_isin[[#This Row],[Index]]&gt;$A$2,"",INDEX(Corp_value!$A$1:$EC$2998,MATCH(tbl_dmi_isin[[#This Row],[ISIN]],Corp_value!$B:$B,0),MATCH(H$2,Corp_value!$1:$1,0)))</f>
        <v/>
      </c>
      <c r="I284" s="20" t="str">
        <f>IF(tbl_dmi_isin[[#This Row],[Index]]&gt;$A$2,"",IF(INDEX(Corp_value!$A$1:$EC$2998,MATCH(tbl_dmi_isin[[#This Row],[ISIN]],Corp_value!$B:$B,0),MATCH(I$2,Corp_value!$1:$1,0))="--","",INDEX(Corp_value!$A$1:$EC$2998,MATCH(tbl_dmi_isin[[#This Row],[ISIN]],Corp_value!$B:$B,0),MATCH(I$2,Corp_value!$1:$1,0))))</f>
        <v/>
      </c>
      <c r="J284" s="19" t="str">
        <f>IF(tbl_dmi_isin[[#This Row],[Index]]&gt;$A$2,"",INDEX(Corp_value!$A$1:$EC$2998,MATCH(tbl_dmi_isin[[#This Row],[ISIN]],Corp_value!$B:$B,0),MATCH(J$2,Corp_value!$1:$1,0)))</f>
        <v/>
      </c>
      <c r="K284" s="19" t="str">
        <f>IF(tbl_dmi_isin[[#This Row],[Index]]&gt;$A$2,"",INDEX(Corp_value!$A$1:$EC$2998,MATCH(tbl_dmi_isin[[#This Row],[ISIN]],Corp_value!$B:$B,0),MATCH(K$2,Corp_value!$1:$1,0)))</f>
        <v/>
      </c>
      <c r="L284" s="19" t="str">
        <f>IF(tbl_dmi_isin[[#This Row],[Index]]&gt;$A$2,"",IF(INDEX(Corp_value!$A$1:$EC$2998,MATCH(tbl_dmi_isin[[#This Row],[ISIN]],Corp_value!$B:$B,0),MATCH(L$2,Corp_value!$1:$1,0))="--","",INDEX(Corp_value!$A$1:$EC$2998,MATCH(tbl_dmi_isin[[#This Row],[ISIN]],Corp_value!$B:$B,0),MATCH(L$2,Corp_value!$1:$1,0))))</f>
        <v/>
      </c>
      <c r="M284" s="122" t="str">
        <f>IF(tbl_dmi_isin[[#This Row],[Index]]&gt;$A$2,"",INDEX(Corp_value!$A$1:$EC$2998,MATCH(tbl_dmi_isin[[#This Row],[ISIN]],Corp_value!$B:$B,0),MATCH(M$2,Corp_value!$1:$1,0)))</f>
        <v/>
      </c>
      <c r="N284" s="122" t="str">
        <f>IF(tbl_dmi_isin[[#This Row],[Index]]&gt;$A$2,"",IF(INDEX(Corp_value!$A$1:$EC$2998,MATCH(tbl_dmi_isin[[#This Row],[ISIN]],Corp_value!$B:$B,0),MATCH(N$2,Corp_value!$1:$1,0))="--","",INDEX(Corp_value!$A$1:$EC$2998,MATCH(tbl_dmi_isin[[#This Row],[ISIN]],Corp_value!$B:$B,0),MATCH(N$2,Corp_value!$1:$1,0))))</f>
        <v/>
      </c>
      <c r="O284" s="122" t="str">
        <f>IF(tbl_dmi_isin[[#This Row],[Index]]&gt;$A$2,"",INDEX(Corp_value!$A$1:$EC$2998,MATCH(tbl_dmi_isin[[#This Row],[ISIN]],Corp_value!$B:$B,0),MATCH(O$2,Corp_value!$1:$1,0)))</f>
        <v/>
      </c>
      <c r="P284" s="136" t="str">
        <f>IF(tbl_dmi_isin[[#This Row],[Index]]&gt;$A$2,"",TEXT(INDEX(Corp_value!$A$1:$EC$2998,MATCH(tbl_dmi_isin[[#This Row],[ISIN]],Corp_value!$B:$B,0),MATCH(P$2,Corp_value!$1:$1,0)),"yyyy/mm/dd"))</f>
        <v/>
      </c>
      <c r="Q284" s="136" t="str">
        <f>IF(tbl_dmi_isin[[#This Row],[Index]]&gt;$A$2,"",INDEX(美元债一级!$A$2:$BO$32,tbl_dmi_isin[[#This Row],[Index]]+1,MATCH(Q$2,美元债一级!$2:$2,0)))</f>
        <v/>
      </c>
      <c r="R284" s="136" t="str">
        <f>IF(tbl_dmi_isin[[#This Row],[Index]]&gt;$A$2,"",IF(TEXT(INDEX(Corp_value!$A$1:$EC$2998,MATCH(tbl_dmi_isin[[#This Row],[ISIN]],Corp_value!$B:$B,0),MATCH(R$2,Corp_value!$1:$1,0)),"yyyy/mm/dd")="--","",TEXT(INDEX(Corp_value!$A$1:$EC$2998,MATCH(tbl_dmi_isin[[#This Row],[ISIN]],Corp_value!$B:$B,0),MATCH(R$2,Corp_value!$1:$1,0)),"yyyy/mm/dd")))</f>
        <v/>
      </c>
      <c r="S284" s="122" t="str">
        <f>IF(tbl_dmi_isin[[#This Row],[Index]]&gt;$A$2,"",INDEX(Corp_value!$A$1:$EC$2998,MATCH(tbl_dmi_isin[[#This Row],[ISIN]],Corp_value!$B:$B,0),MATCH(S$2,Corp_value!$1:$1,0)))</f>
        <v/>
      </c>
      <c r="T284" s="122" t="str">
        <f>IF(tbl_dmi_isin[[#This Row],[Index]]&gt;$A$2,"",INDEX(美元债一级!$A$2:$BO$32,tbl_dmi_isin[[#This Row],[Index]]+1,MATCH(T$2,美元债一级!$2:$2,0)))</f>
        <v/>
      </c>
      <c r="U284" s="122" t="str">
        <f>IF(tbl_dmi_isin[[#This Row],[Index]]&gt;$A$2,"",IF(INDEX(Corp_value!$A$1:$EC$2998,MATCH(tbl_dmi_isin[[#This Row],[ISIN]],Corp_value!$B:$B,0),MATCH(U$2,Corp_value!$1:$1,0))="--","",INDEX(Corp_value!$A$1:$EC$2998,MATCH(tbl_dmi_isin[[#This Row],[ISIN]],Corp_value!$B:$B,0),MATCH(U$2,Corp_value!$1:$1,0))))</f>
        <v/>
      </c>
      <c r="V284" s="132" t="str">
        <f>IF(tbl_dmi_isin[[#This Row],[Index]]&gt;$A$2,"",INDEX(美元债一级!$A$2:$BO$32,tbl_dmi_isin[[#This Row],[Index]]+1,MATCH(V$2,美元债一级!$2:$2,0)))</f>
        <v/>
      </c>
      <c r="W284" s="140" t="str">
        <f>IF(tbl_dmi_isin[[#This Row],[Index]]&gt;$A$2,"",INDEX(Corp_value!$A$1:$EC$2998,MATCH(tbl_dmi_isin[[#This Row],[ISIN]],Corp_value!$B:$B,0),MATCH(W$2,Corp_value!$1:$1,0)))</f>
        <v/>
      </c>
      <c r="X284" s="140" t="str">
        <f>IF(tbl_dmi_isin[[#This Row],[Index]]&gt;$A$2,"",INDEX(Corp_value!$A$1:$EC$2998,MATCH(tbl_dmi_isin[[#This Row],[ISIN]],Corp_value!$B:$B,0),MATCH(X$2,Corp_value!$1:$1,0)))</f>
        <v/>
      </c>
      <c r="Y284" s="142" t="str">
        <f>IF(tbl_dmi_isin[[#This Row],[Index]]&gt;$A$2,"",INDEX(Corp_value!$A$1:$EC$2998,MATCH(tbl_dmi_isin[[#This Row],[ISIN]],Corp_value!$B:$B,0),MATCH(Y$2,Corp_value!$1:$1,0)))</f>
        <v/>
      </c>
      <c r="Z284" s="142" t="str">
        <f>IF(tbl_dmi_isin[[#This Row],[Index]]&gt;$A$2,"",INDEX(Corp_value!$A$1:$EC$2998,MATCH(tbl_dmi_isin[[#This Row],[ISIN]],Corp_value!$B:$B,0),MATCH(Z$2,Corp_value!$1:$1,0)))</f>
        <v/>
      </c>
    </row>
    <row r="285" spans="1:26">
      <c r="A285" s="10">
        <v>282</v>
      </c>
      <c r="B285" s="78" t="str">
        <f>IF(tbl_dmi_isin[[#This Row],[Index]]&gt;$A$2,"",TEXT(INDEX(美元债一级!$A$2:$BO$32,tbl_dmi_isin[[#This Row],[Index]]+1,MATCH(B$2,美元债一级!$2:$2,0)),"yyyy/mm/dd"))</f>
        <v/>
      </c>
      <c r="C285" s="10" t="str">
        <f>IF(tbl_dmi_isin[[#This Row],[Index]]&gt;$A$2,"",INDEX(美元债一级!$A$2:$BO$32,tbl_dmi_isin[[#This Row],[Index]]+1,MATCH(C$2,美元债一级!$2:$2,0)))</f>
        <v/>
      </c>
      <c r="D285" s="10" t="str">
        <f>IF(tbl_dmi_isin[[#This Row],[Index]]&gt;$A$2,"",INDEX(美元债一级!$A$2:$BO$32,tbl_dmi_isin[[#This Row],[Index]]+1,MATCH(D$2,美元债一级!$2:$2,0)))</f>
        <v/>
      </c>
      <c r="E285" s="10" t="str">
        <f>TEXT(tbl_dmi_isin[[#This Row],[定价日]],"YYMMDD")&amp;tbl_dmi_isin[[#This Row],[ISIN]]</f>
        <v/>
      </c>
      <c r="F285" s="104"/>
      <c r="G285" s="19" t="str">
        <f>IF(tbl_dmi_isin[[#This Row],[Index]]&gt;$A$2,"",INDEX(Corp_value!$A$1:$EC$2998,MATCH(tbl_dmi_isin[[#This Row],[ISIN]],Corp_value!$B:$B,0),MATCH(G$2,Corp_value!$1:$1,0)))</f>
        <v/>
      </c>
      <c r="H285" s="20" t="str">
        <f>IF(tbl_dmi_isin[[#This Row],[Index]]&gt;$A$2,"",INDEX(Corp_value!$A$1:$EC$2998,MATCH(tbl_dmi_isin[[#This Row],[ISIN]],Corp_value!$B:$B,0),MATCH(H$2,Corp_value!$1:$1,0)))</f>
        <v/>
      </c>
      <c r="I285" s="20" t="str">
        <f>IF(tbl_dmi_isin[[#This Row],[Index]]&gt;$A$2,"",IF(INDEX(Corp_value!$A$1:$EC$2998,MATCH(tbl_dmi_isin[[#This Row],[ISIN]],Corp_value!$B:$B,0),MATCH(I$2,Corp_value!$1:$1,0))="--","",INDEX(Corp_value!$A$1:$EC$2998,MATCH(tbl_dmi_isin[[#This Row],[ISIN]],Corp_value!$B:$B,0),MATCH(I$2,Corp_value!$1:$1,0))))</f>
        <v/>
      </c>
      <c r="J285" s="19" t="str">
        <f>IF(tbl_dmi_isin[[#This Row],[Index]]&gt;$A$2,"",INDEX(Corp_value!$A$1:$EC$2998,MATCH(tbl_dmi_isin[[#This Row],[ISIN]],Corp_value!$B:$B,0),MATCH(J$2,Corp_value!$1:$1,0)))</f>
        <v/>
      </c>
      <c r="K285" s="19" t="str">
        <f>IF(tbl_dmi_isin[[#This Row],[Index]]&gt;$A$2,"",INDEX(Corp_value!$A$1:$EC$2998,MATCH(tbl_dmi_isin[[#This Row],[ISIN]],Corp_value!$B:$B,0),MATCH(K$2,Corp_value!$1:$1,0)))</f>
        <v/>
      </c>
      <c r="L285" s="19" t="str">
        <f>IF(tbl_dmi_isin[[#This Row],[Index]]&gt;$A$2,"",IF(INDEX(Corp_value!$A$1:$EC$2998,MATCH(tbl_dmi_isin[[#This Row],[ISIN]],Corp_value!$B:$B,0),MATCH(L$2,Corp_value!$1:$1,0))="--","",INDEX(Corp_value!$A$1:$EC$2998,MATCH(tbl_dmi_isin[[#This Row],[ISIN]],Corp_value!$B:$B,0),MATCH(L$2,Corp_value!$1:$1,0))))</f>
        <v/>
      </c>
      <c r="M285" s="122" t="str">
        <f>IF(tbl_dmi_isin[[#This Row],[Index]]&gt;$A$2,"",INDEX(Corp_value!$A$1:$EC$2998,MATCH(tbl_dmi_isin[[#This Row],[ISIN]],Corp_value!$B:$B,0),MATCH(M$2,Corp_value!$1:$1,0)))</f>
        <v/>
      </c>
      <c r="N285" s="122" t="str">
        <f>IF(tbl_dmi_isin[[#This Row],[Index]]&gt;$A$2,"",IF(INDEX(Corp_value!$A$1:$EC$2998,MATCH(tbl_dmi_isin[[#This Row],[ISIN]],Corp_value!$B:$B,0),MATCH(N$2,Corp_value!$1:$1,0))="--","",INDEX(Corp_value!$A$1:$EC$2998,MATCH(tbl_dmi_isin[[#This Row],[ISIN]],Corp_value!$B:$B,0),MATCH(N$2,Corp_value!$1:$1,0))))</f>
        <v/>
      </c>
      <c r="O285" s="122" t="str">
        <f>IF(tbl_dmi_isin[[#This Row],[Index]]&gt;$A$2,"",INDEX(Corp_value!$A$1:$EC$2998,MATCH(tbl_dmi_isin[[#This Row],[ISIN]],Corp_value!$B:$B,0),MATCH(O$2,Corp_value!$1:$1,0)))</f>
        <v/>
      </c>
      <c r="P285" s="136" t="str">
        <f>IF(tbl_dmi_isin[[#This Row],[Index]]&gt;$A$2,"",TEXT(INDEX(Corp_value!$A$1:$EC$2998,MATCH(tbl_dmi_isin[[#This Row],[ISIN]],Corp_value!$B:$B,0),MATCH(P$2,Corp_value!$1:$1,0)),"yyyy/mm/dd"))</f>
        <v/>
      </c>
      <c r="Q285" s="136" t="str">
        <f>IF(tbl_dmi_isin[[#This Row],[Index]]&gt;$A$2,"",INDEX(美元债一级!$A$2:$BO$32,tbl_dmi_isin[[#This Row],[Index]]+1,MATCH(Q$2,美元债一级!$2:$2,0)))</f>
        <v/>
      </c>
      <c r="R285" s="136" t="str">
        <f>IF(tbl_dmi_isin[[#This Row],[Index]]&gt;$A$2,"",IF(TEXT(INDEX(Corp_value!$A$1:$EC$2998,MATCH(tbl_dmi_isin[[#This Row],[ISIN]],Corp_value!$B:$B,0),MATCH(R$2,Corp_value!$1:$1,0)),"yyyy/mm/dd")="--","",TEXT(INDEX(Corp_value!$A$1:$EC$2998,MATCH(tbl_dmi_isin[[#This Row],[ISIN]],Corp_value!$B:$B,0),MATCH(R$2,Corp_value!$1:$1,0)),"yyyy/mm/dd")))</f>
        <v/>
      </c>
      <c r="S285" s="122" t="str">
        <f>IF(tbl_dmi_isin[[#This Row],[Index]]&gt;$A$2,"",INDEX(Corp_value!$A$1:$EC$2998,MATCH(tbl_dmi_isin[[#This Row],[ISIN]],Corp_value!$B:$B,0),MATCH(S$2,Corp_value!$1:$1,0)))</f>
        <v/>
      </c>
      <c r="T285" s="122" t="str">
        <f>IF(tbl_dmi_isin[[#This Row],[Index]]&gt;$A$2,"",INDEX(美元债一级!$A$2:$BO$32,tbl_dmi_isin[[#This Row],[Index]]+1,MATCH(T$2,美元债一级!$2:$2,0)))</f>
        <v/>
      </c>
      <c r="U285" s="122" t="str">
        <f>IF(tbl_dmi_isin[[#This Row],[Index]]&gt;$A$2,"",IF(INDEX(Corp_value!$A$1:$EC$2998,MATCH(tbl_dmi_isin[[#This Row],[ISIN]],Corp_value!$B:$B,0),MATCH(U$2,Corp_value!$1:$1,0))="--","",INDEX(Corp_value!$A$1:$EC$2998,MATCH(tbl_dmi_isin[[#This Row],[ISIN]],Corp_value!$B:$B,0),MATCH(U$2,Corp_value!$1:$1,0))))</f>
        <v/>
      </c>
      <c r="V285" s="132" t="str">
        <f>IF(tbl_dmi_isin[[#This Row],[Index]]&gt;$A$2,"",INDEX(美元债一级!$A$2:$BO$32,tbl_dmi_isin[[#This Row],[Index]]+1,MATCH(V$2,美元债一级!$2:$2,0)))</f>
        <v/>
      </c>
      <c r="W285" s="140" t="str">
        <f>IF(tbl_dmi_isin[[#This Row],[Index]]&gt;$A$2,"",INDEX(Corp_value!$A$1:$EC$2998,MATCH(tbl_dmi_isin[[#This Row],[ISIN]],Corp_value!$B:$B,0),MATCH(W$2,Corp_value!$1:$1,0)))</f>
        <v/>
      </c>
      <c r="X285" s="140" t="str">
        <f>IF(tbl_dmi_isin[[#This Row],[Index]]&gt;$A$2,"",INDEX(Corp_value!$A$1:$EC$2998,MATCH(tbl_dmi_isin[[#This Row],[ISIN]],Corp_value!$B:$B,0),MATCH(X$2,Corp_value!$1:$1,0)))</f>
        <v/>
      </c>
      <c r="Y285" s="142" t="str">
        <f>IF(tbl_dmi_isin[[#This Row],[Index]]&gt;$A$2,"",INDEX(Corp_value!$A$1:$EC$2998,MATCH(tbl_dmi_isin[[#This Row],[ISIN]],Corp_value!$B:$B,0),MATCH(Y$2,Corp_value!$1:$1,0)))</f>
        <v/>
      </c>
      <c r="Z285" s="142" t="str">
        <f>IF(tbl_dmi_isin[[#This Row],[Index]]&gt;$A$2,"",INDEX(Corp_value!$A$1:$EC$2998,MATCH(tbl_dmi_isin[[#This Row],[ISIN]],Corp_value!$B:$B,0),MATCH(Z$2,Corp_value!$1:$1,0)))</f>
        <v/>
      </c>
    </row>
    <row r="286" spans="1:26">
      <c r="A286" s="10">
        <v>283</v>
      </c>
      <c r="B286" s="78" t="str">
        <f>IF(tbl_dmi_isin[[#This Row],[Index]]&gt;$A$2,"",TEXT(INDEX(美元债一级!$A$2:$BO$32,tbl_dmi_isin[[#This Row],[Index]]+1,MATCH(B$2,美元债一级!$2:$2,0)),"yyyy/mm/dd"))</f>
        <v/>
      </c>
      <c r="C286" s="10" t="str">
        <f>IF(tbl_dmi_isin[[#This Row],[Index]]&gt;$A$2,"",INDEX(美元债一级!$A$2:$BO$32,tbl_dmi_isin[[#This Row],[Index]]+1,MATCH(C$2,美元债一级!$2:$2,0)))</f>
        <v/>
      </c>
      <c r="D286" s="10" t="str">
        <f>IF(tbl_dmi_isin[[#This Row],[Index]]&gt;$A$2,"",INDEX(美元债一级!$A$2:$BO$32,tbl_dmi_isin[[#This Row],[Index]]+1,MATCH(D$2,美元债一级!$2:$2,0)))</f>
        <v/>
      </c>
      <c r="E286" s="10" t="str">
        <f>TEXT(tbl_dmi_isin[[#This Row],[定价日]],"YYMMDD")&amp;tbl_dmi_isin[[#This Row],[ISIN]]</f>
        <v/>
      </c>
      <c r="F286" s="104"/>
      <c r="G286" s="19" t="str">
        <f>IF(tbl_dmi_isin[[#This Row],[Index]]&gt;$A$2,"",INDEX(Corp_value!$A$1:$EC$2998,MATCH(tbl_dmi_isin[[#This Row],[ISIN]],Corp_value!$B:$B,0),MATCH(G$2,Corp_value!$1:$1,0)))</f>
        <v/>
      </c>
      <c r="H286" s="20" t="str">
        <f>IF(tbl_dmi_isin[[#This Row],[Index]]&gt;$A$2,"",INDEX(Corp_value!$A$1:$EC$2998,MATCH(tbl_dmi_isin[[#This Row],[ISIN]],Corp_value!$B:$B,0),MATCH(H$2,Corp_value!$1:$1,0)))</f>
        <v/>
      </c>
      <c r="I286" s="20" t="str">
        <f>IF(tbl_dmi_isin[[#This Row],[Index]]&gt;$A$2,"",IF(INDEX(Corp_value!$A$1:$EC$2998,MATCH(tbl_dmi_isin[[#This Row],[ISIN]],Corp_value!$B:$B,0),MATCH(I$2,Corp_value!$1:$1,0))="--","",INDEX(Corp_value!$A$1:$EC$2998,MATCH(tbl_dmi_isin[[#This Row],[ISIN]],Corp_value!$B:$B,0),MATCH(I$2,Corp_value!$1:$1,0))))</f>
        <v/>
      </c>
      <c r="J286" s="19" t="str">
        <f>IF(tbl_dmi_isin[[#This Row],[Index]]&gt;$A$2,"",INDEX(Corp_value!$A$1:$EC$2998,MATCH(tbl_dmi_isin[[#This Row],[ISIN]],Corp_value!$B:$B,0),MATCH(J$2,Corp_value!$1:$1,0)))</f>
        <v/>
      </c>
      <c r="K286" s="19" t="str">
        <f>IF(tbl_dmi_isin[[#This Row],[Index]]&gt;$A$2,"",INDEX(Corp_value!$A$1:$EC$2998,MATCH(tbl_dmi_isin[[#This Row],[ISIN]],Corp_value!$B:$B,0),MATCH(K$2,Corp_value!$1:$1,0)))</f>
        <v/>
      </c>
      <c r="L286" s="19" t="str">
        <f>IF(tbl_dmi_isin[[#This Row],[Index]]&gt;$A$2,"",IF(INDEX(Corp_value!$A$1:$EC$2998,MATCH(tbl_dmi_isin[[#This Row],[ISIN]],Corp_value!$B:$B,0),MATCH(L$2,Corp_value!$1:$1,0))="--","",INDEX(Corp_value!$A$1:$EC$2998,MATCH(tbl_dmi_isin[[#This Row],[ISIN]],Corp_value!$B:$B,0),MATCH(L$2,Corp_value!$1:$1,0))))</f>
        <v/>
      </c>
      <c r="M286" s="122" t="str">
        <f>IF(tbl_dmi_isin[[#This Row],[Index]]&gt;$A$2,"",INDEX(Corp_value!$A$1:$EC$2998,MATCH(tbl_dmi_isin[[#This Row],[ISIN]],Corp_value!$B:$B,0),MATCH(M$2,Corp_value!$1:$1,0)))</f>
        <v/>
      </c>
      <c r="N286" s="122" t="str">
        <f>IF(tbl_dmi_isin[[#This Row],[Index]]&gt;$A$2,"",IF(INDEX(Corp_value!$A$1:$EC$2998,MATCH(tbl_dmi_isin[[#This Row],[ISIN]],Corp_value!$B:$B,0),MATCH(N$2,Corp_value!$1:$1,0))="--","",INDEX(Corp_value!$A$1:$EC$2998,MATCH(tbl_dmi_isin[[#This Row],[ISIN]],Corp_value!$B:$B,0),MATCH(N$2,Corp_value!$1:$1,0))))</f>
        <v/>
      </c>
      <c r="O286" s="122" t="str">
        <f>IF(tbl_dmi_isin[[#This Row],[Index]]&gt;$A$2,"",INDEX(Corp_value!$A$1:$EC$2998,MATCH(tbl_dmi_isin[[#This Row],[ISIN]],Corp_value!$B:$B,0),MATCH(O$2,Corp_value!$1:$1,0)))</f>
        <v/>
      </c>
      <c r="P286" s="136" t="str">
        <f>IF(tbl_dmi_isin[[#This Row],[Index]]&gt;$A$2,"",TEXT(INDEX(Corp_value!$A$1:$EC$2998,MATCH(tbl_dmi_isin[[#This Row],[ISIN]],Corp_value!$B:$B,0),MATCH(P$2,Corp_value!$1:$1,0)),"yyyy/mm/dd"))</f>
        <v/>
      </c>
      <c r="Q286" s="136" t="str">
        <f>IF(tbl_dmi_isin[[#This Row],[Index]]&gt;$A$2,"",INDEX(美元债一级!$A$2:$BO$32,tbl_dmi_isin[[#This Row],[Index]]+1,MATCH(Q$2,美元债一级!$2:$2,0)))</f>
        <v/>
      </c>
      <c r="R286" s="136" t="str">
        <f>IF(tbl_dmi_isin[[#This Row],[Index]]&gt;$A$2,"",IF(TEXT(INDEX(Corp_value!$A$1:$EC$2998,MATCH(tbl_dmi_isin[[#This Row],[ISIN]],Corp_value!$B:$B,0),MATCH(R$2,Corp_value!$1:$1,0)),"yyyy/mm/dd")="--","",TEXT(INDEX(Corp_value!$A$1:$EC$2998,MATCH(tbl_dmi_isin[[#This Row],[ISIN]],Corp_value!$B:$B,0),MATCH(R$2,Corp_value!$1:$1,0)),"yyyy/mm/dd")))</f>
        <v/>
      </c>
      <c r="S286" s="122" t="str">
        <f>IF(tbl_dmi_isin[[#This Row],[Index]]&gt;$A$2,"",INDEX(Corp_value!$A$1:$EC$2998,MATCH(tbl_dmi_isin[[#This Row],[ISIN]],Corp_value!$B:$B,0),MATCH(S$2,Corp_value!$1:$1,0)))</f>
        <v/>
      </c>
      <c r="T286" s="122" t="str">
        <f>IF(tbl_dmi_isin[[#This Row],[Index]]&gt;$A$2,"",INDEX(美元债一级!$A$2:$BO$32,tbl_dmi_isin[[#This Row],[Index]]+1,MATCH(T$2,美元债一级!$2:$2,0)))</f>
        <v/>
      </c>
      <c r="U286" s="122" t="str">
        <f>IF(tbl_dmi_isin[[#This Row],[Index]]&gt;$A$2,"",IF(INDEX(Corp_value!$A$1:$EC$2998,MATCH(tbl_dmi_isin[[#This Row],[ISIN]],Corp_value!$B:$B,0),MATCH(U$2,Corp_value!$1:$1,0))="--","",INDEX(Corp_value!$A$1:$EC$2998,MATCH(tbl_dmi_isin[[#This Row],[ISIN]],Corp_value!$B:$B,0),MATCH(U$2,Corp_value!$1:$1,0))))</f>
        <v/>
      </c>
      <c r="V286" s="132" t="str">
        <f>IF(tbl_dmi_isin[[#This Row],[Index]]&gt;$A$2,"",INDEX(美元债一级!$A$2:$BO$32,tbl_dmi_isin[[#This Row],[Index]]+1,MATCH(V$2,美元债一级!$2:$2,0)))</f>
        <v/>
      </c>
      <c r="W286" s="140" t="str">
        <f>IF(tbl_dmi_isin[[#This Row],[Index]]&gt;$A$2,"",INDEX(Corp_value!$A$1:$EC$2998,MATCH(tbl_dmi_isin[[#This Row],[ISIN]],Corp_value!$B:$B,0),MATCH(W$2,Corp_value!$1:$1,0)))</f>
        <v/>
      </c>
      <c r="X286" s="140" t="str">
        <f>IF(tbl_dmi_isin[[#This Row],[Index]]&gt;$A$2,"",INDEX(Corp_value!$A$1:$EC$2998,MATCH(tbl_dmi_isin[[#This Row],[ISIN]],Corp_value!$B:$B,0),MATCH(X$2,Corp_value!$1:$1,0)))</f>
        <v/>
      </c>
      <c r="Y286" s="142" t="str">
        <f>IF(tbl_dmi_isin[[#This Row],[Index]]&gt;$A$2,"",INDEX(Corp_value!$A$1:$EC$2998,MATCH(tbl_dmi_isin[[#This Row],[ISIN]],Corp_value!$B:$B,0),MATCH(Y$2,Corp_value!$1:$1,0)))</f>
        <v/>
      </c>
      <c r="Z286" s="142" t="str">
        <f>IF(tbl_dmi_isin[[#This Row],[Index]]&gt;$A$2,"",INDEX(Corp_value!$A$1:$EC$2998,MATCH(tbl_dmi_isin[[#This Row],[ISIN]],Corp_value!$B:$B,0),MATCH(Z$2,Corp_value!$1:$1,0)))</f>
        <v/>
      </c>
    </row>
    <row r="287" spans="1:26">
      <c r="A287" s="10">
        <v>284</v>
      </c>
      <c r="B287" s="78" t="str">
        <f>IF(tbl_dmi_isin[[#This Row],[Index]]&gt;$A$2,"",TEXT(INDEX(美元债一级!$A$2:$BO$32,tbl_dmi_isin[[#This Row],[Index]]+1,MATCH(B$2,美元债一级!$2:$2,0)),"yyyy/mm/dd"))</f>
        <v/>
      </c>
      <c r="C287" s="10" t="str">
        <f>IF(tbl_dmi_isin[[#This Row],[Index]]&gt;$A$2,"",INDEX(美元债一级!$A$2:$BO$32,tbl_dmi_isin[[#This Row],[Index]]+1,MATCH(C$2,美元债一级!$2:$2,0)))</f>
        <v/>
      </c>
      <c r="D287" s="10" t="str">
        <f>IF(tbl_dmi_isin[[#This Row],[Index]]&gt;$A$2,"",INDEX(美元债一级!$A$2:$BO$32,tbl_dmi_isin[[#This Row],[Index]]+1,MATCH(D$2,美元债一级!$2:$2,0)))</f>
        <v/>
      </c>
      <c r="E287" s="10" t="str">
        <f>TEXT(tbl_dmi_isin[[#This Row],[定价日]],"YYMMDD")&amp;tbl_dmi_isin[[#This Row],[ISIN]]</f>
        <v/>
      </c>
      <c r="F287" s="104"/>
      <c r="G287" s="19" t="str">
        <f>IF(tbl_dmi_isin[[#This Row],[Index]]&gt;$A$2,"",INDEX(Corp_value!$A$1:$EC$2998,MATCH(tbl_dmi_isin[[#This Row],[ISIN]],Corp_value!$B:$B,0),MATCH(G$2,Corp_value!$1:$1,0)))</f>
        <v/>
      </c>
      <c r="H287" s="20" t="str">
        <f>IF(tbl_dmi_isin[[#This Row],[Index]]&gt;$A$2,"",INDEX(Corp_value!$A$1:$EC$2998,MATCH(tbl_dmi_isin[[#This Row],[ISIN]],Corp_value!$B:$B,0),MATCH(H$2,Corp_value!$1:$1,0)))</f>
        <v/>
      </c>
      <c r="I287" s="20" t="str">
        <f>IF(tbl_dmi_isin[[#This Row],[Index]]&gt;$A$2,"",IF(INDEX(Corp_value!$A$1:$EC$2998,MATCH(tbl_dmi_isin[[#This Row],[ISIN]],Corp_value!$B:$B,0),MATCH(I$2,Corp_value!$1:$1,0))="--","",INDEX(Corp_value!$A$1:$EC$2998,MATCH(tbl_dmi_isin[[#This Row],[ISIN]],Corp_value!$B:$B,0),MATCH(I$2,Corp_value!$1:$1,0))))</f>
        <v/>
      </c>
      <c r="J287" s="19" t="str">
        <f>IF(tbl_dmi_isin[[#This Row],[Index]]&gt;$A$2,"",INDEX(Corp_value!$A$1:$EC$2998,MATCH(tbl_dmi_isin[[#This Row],[ISIN]],Corp_value!$B:$B,0),MATCH(J$2,Corp_value!$1:$1,0)))</f>
        <v/>
      </c>
      <c r="K287" s="19" t="str">
        <f>IF(tbl_dmi_isin[[#This Row],[Index]]&gt;$A$2,"",INDEX(Corp_value!$A$1:$EC$2998,MATCH(tbl_dmi_isin[[#This Row],[ISIN]],Corp_value!$B:$B,0),MATCH(K$2,Corp_value!$1:$1,0)))</f>
        <v/>
      </c>
      <c r="L287" s="19" t="str">
        <f>IF(tbl_dmi_isin[[#This Row],[Index]]&gt;$A$2,"",IF(INDEX(Corp_value!$A$1:$EC$2998,MATCH(tbl_dmi_isin[[#This Row],[ISIN]],Corp_value!$B:$B,0),MATCH(L$2,Corp_value!$1:$1,0))="--","",INDEX(Corp_value!$A$1:$EC$2998,MATCH(tbl_dmi_isin[[#This Row],[ISIN]],Corp_value!$B:$B,0),MATCH(L$2,Corp_value!$1:$1,0))))</f>
        <v/>
      </c>
      <c r="M287" s="122" t="str">
        <f>IF(tbl_dmi_isin[[#This Row],[Index]]&gt;$A$2,"",INDEX(Corp_value!$A$1:$EC$2998,MATCH(tbl_dmi_isin[[#This Row],[ISIN]],Corp_value!$B:$B,0),MATCH(M$2,Corp_value!$1:$1,0)))</f>
        <v/>
      </c>
      <c r="N287" s="122" t="str">
        <f>IF(tbl_dmi_isin[[#This Row],[Index]]&gt;$A$2,"",IF(INDEX(Corp_value!$A$1:$EC$2998,MATCH(tbl_dmi_isin[[#This Row],[ISIN]],Corp_value!$B:$B,0),MATCH(N$2,Corp_value!$1:$1,0))="--","",INDEX(Corp_value!$A$1:$EC$2998,MATCH(tbl_dmi_isin[[#This Row],[ISIN]],Corp_value!$B:$B,0),MATCH(N$2,Corp_value!$1:$1,0))))</f>
        <v/>
      </c>
      <c r="O287" s="122" t="str">
        <f>IF(tbl_dmi_isin[[#This Row],[Index]]&gt;$A$2,"",INDEX(Corp_value!$A$1:$EC$2998,MATCH(tbl_dmi_isin[[#This Row],[ISIN]],Corp_value!$B:$B,0),MATCH(O$2,Corp_value!$1:$1,0)))</f>
        <v/>
      </c>
      <c r="P287" s="136" t="str">
        <f>IF(tbl_dmi_isin[[#This Row],[Index]]&gt;$A$2,"",TEXT(INDEX(Corp_value!$A$1:$EC$2998,MATCH(tbl_dmi_isin[[#This Row],[ISIN]],Corp_value!$B:$B,0),MATCH(P$2,Corp_value!$1:$1,0)),"yyyy/mm/dd"))</f>
        <v/>
      </c>
      <c r="Q287" s="136" t="str">
        <f>IF(tbl_dmi_isin[[#This Row],[Index]]&gt;$A$2,"",INDEX(美元债一级!$A$2:$BO$32,tbl_dmi_isin[[#This Row],[Index]]+1,MATCH(Q$2,美元债一级!$2:$2,0)))</f>
        <v/>
      </c>
      <c r="R287" s="136" t="str">
        <f>IF(tbl_dmi_isin[[#This Row],[Index]]&gt;$A$2,"",IF(TEXT(INDEX(Corp_value!$A$1:$EC$2998,MATCH(tbl_dmi_isin[[#This Row],[ISIN]],Corp_value!$B:$B,0),MATCH(R$2,Corp_value!$1:$1,0)),"yyyy/mm/dd")="--","",TEXT(INDEX(Corp_value!$A$1:$EC$2998,MATCH(tbl_dmi_isin[[#This Row],[ISIN]],Corp_value!$B:$B,0),MATCH(R$2,Corp_value!$1:$1,0)),"yyyy/mm/dd")))</f>
        <v/>
      </c>
      <c r="S287" s="122" t="str">
        <f>IF(tbl_dmi_isin[[#This Row],[Index]]&gt;$A$2,"",INDEX(Corp_value!$A$1:$EC$2998,MATCH(tbl_dmi_isin[[#This Row],[ISIN]],Corp_value!$B:$B,0),MATCH(S$2,Corp_value!$1:$1,0)))</f>
        <v/>
      </c>
      <c r="T287" s="122" t="str">
        <f>IF(tbl_dmi_isin[[#This Row],[Index]]&gt;$A$2,"",INDEX(美元债一级!$A$2:$BO$32,tbl_dmi_isin[[#This Row],[Index]]+1,MATCH(T$2,美元债一级!$2:$2,0)))</f>
        <v/>
      </c>
      <c r="U287" s="122" t="str">
        <f>IF(tbl_dmi_isin[[#This Row],[Index]]&gt;$A$2,"",IF(INDEX(Corp_value!$A$1:$EC$2998,MATCH(tbl_dmi_isin[[#This Row],[ISIN]],Corp_value!$B:$B,0),MATCH(U$2,Corp_value!$1:$1,0))="--","",INDEX(Corp_value!$A$1:$EC$2998,MATCH(tbl_dmi_isin[[#This Row],[ISIN]],Corp_value!$B:$B,0),MATCH(U$2,Corp_value!$1:$1,0))))</f>
        <v/>
      </c>
      <c r="V287" s="132" t="str">
        <f>IF(tbl_dmi_isin[[#This Row],[Index]]&gt;$A$2,"",INDEX(美元债一级!$A$2:$BO$32,tbl_dmi_isin[[#This Row],[Index]]+1,MATCH(V$2,美元债一级!$2:$2,0)))</f>
        <v/>
      </c>
      <c r="W287" s="140" t="str">
        <f>IF(tbl_dmi_isin[[#This Row],[Index]]&gt;$A$2,"",INDEX(Corp_value!$A$1:$EC$2998,MATCH(tbl_dmi_isin[[#This Row],[ISIN]],Corp_value!$B:$B,0),MATCH(W$2,Corp_value!$1:$1,0)))</f>
        <v/>
      </c>
      <c r="X287" s="140" t="str">
        <f>IF(tbl_dmi_isin[[#This Row],[Index]]&gt;$A$2,"",INDEX(Corp_value!$A$1:$EC$2998,MATCH(tbl_dmi_isin[[#This Row],[ISIN]],Corp_value!$B:$B,0),MATCH(X$2,Corp_value!$1:$1,0)))</f>
        <v/>
      </c>
      <c r="Y287" s="142" t="str">
        <f>IF(tbl_dmi_isin[[#This Row],[Index]]&gt;$A$2,"",INDEX(Corp_value!$A$1:$EC$2998,MATCH(tbl_dmi_isin[[#This Row],[ISIN]],Corp_value!$B:$B,0),MATCH(Y$2,Corp_value!$1:$1,0)))</f>
        <v/>
      </c>
      <c r="Z287" s="142" t="str">
        <f>IF(tbl_dmi_isin[[#This Row],[Index]]&gt;$A$2,"",INDEX(Corp_value!$A$1:$EC$2998,MATCH(tbl_dmi_isin[[#This Row],[ISIN]],Corp_value!$B:$B,0),MATCH(Z$2,Corp_value!$1:$1,0)))</f>
        <v/>
      </c>
    </row>
    <row r="288" spans="1:26">
      <c r="A288" s="10">
        <v>285</v>
      </c>
      <c r="B288" s="78" t="str">
        <f>IF(tbl_dmi_isin[[#This Row],[Index]]&gt;$A$2,"",TEXT(INDEX(美元债一级!$A$2:$BO$32,tbl_dmi_isin[[#This Row],[Index]]+1,MATCH(B$2,美元债一级!$2:$2,0)),"yyyy/mm/dd"))</f>
        <v/>
      </c>
      <c r="C288" s="10" t="str">
        <f>IF(tbl_dmi_isin[[#This Row],[Index]]&gt;$A$2,"",INDEX(美元债一级!$A$2:$BO$32,tbl_dmi_isin[[#This Row],[Index]]+1,MATCH(C$2,美元债一级!$2:$2,0)))</f>
        <v/>
      </c>
      <c r="D288" s="10" t="str">
        <f>IF(tbl_dmi_isin[[#This Row],[Index]]&gt;$A$2,"",INDEX(美元债一级!$A$2:$BO$32,tbl_dmi_isin[[#This Row],[Index]]+1,MATCH(D$2,美元债一级!$2:$2,0)))</f>
        <v/>
      </c>
      <c r="E288" s="10" t="str">
        <f>TEXT(tbl_dmi_isin[[#This Row],[定价日]],"YYMMDD")&amp;tbl_dmi_isin[[#This Row],[ISIN]]</f>
        <v/>
      </c>
      <c r="F288" s="104"/>
      <c r="G288" s="19" t="str">
        <f>IF(tbl_dmi_isin[[#This Row],[Index]]&gt;$A$2,"",INDEX(Corp_value!$A$1:$EC$2998,MATCH(tbl_dmi_isin[[#This Row],[ISIN]],Corp_value!$B:$B,0),MATCH(G$2,Corp_value!$1:$1,0)))</f>
        <v/>
      </c>
      <c r="H288" s="20" t="str">
        <f>IF(tbl_dmi_isin[[#This Row],[Index]]&gt;$A$2,"",INDEX(Corp_value!$A$1:$EC$2998,MATCH(tbl_dmi_isin[[#This Row],[ISIN]],Corp_value!$B:$B,0),MATCH(H$2,Corp_value!$1:$1,0)))</f>
        <v/>
      </c>
      <c r="I288" s="20" t="str">
        <f>IF(tbl_dmi_isin[[#This Row],[Index]]&gt;$A$2,"",IF(INDEX(Corp_value!$A$1:$EC$2998,MATCH(tbl_dmi_isin[[#This Row],[ISIN]],Corp_value!$B:$B,0),MATCH(I$2,Corp_value!$1:$1,0))="--","",INDEX(Corp_value!$A$1:$EC$2998,MATCH(tbl_dmi_isin[[#This Row],[ISIN]],Corp_value!$B:$B,0),MATCH(I$2,Corp_value!$1:$1,0))))</f>
        <v/>
      </c>
      <c r="J288" s="19" t="str">
        <f>IF(tbl_dmi_isin[[#This Row],[Index]]&gt;$A$2,"",INDEX(Corp_value!$A$1:$EC$2998,MATCH(tbl_dmi_isin[[#This Row],[ISIN]],Corp_value!$B:$B,0),MATCH(J$2,Corp_value!$1:$1,0)))</f>
        <v/>
      </c>
      <c r="K288" s="19" t="str">
        <f>IF(tbl_dmi_isin[[#This Row],[Index]]&gt;$A$2,"",INDEX(Corp_value!$A$1:$EC$2998,MATCH(tbl_dmi_isin[[#This Row],[ISIN]],Corp_value!$B:$B,0),MATCH(K$2,Corp_value!$1:$1,0)))</f>
        <v/>
      </c>
      <c r="L288" s="19" t="str">
        <f>IF(tbl_dmi_isin[[#This Row],[Index]]&gt;$A$2,"",IF(INDEX(Corp_value!$A$1:$EC$2998,MATCH(tbl_dmi_isin[[#This Row],[ISIN]],Corp_value!$B:$B,0),MATCH(L$2,Corp_value!$1:$1,0))="--","",INDEX(Corp_value!$A$1:$EC$2998,MATCH(tbl_dmi_isin[[#This Row],[ISIN]],Corp_value!$B:$B,0),MATCH(L$2,Corp_value!$1:$1,0))))</f>
        <v/>
      </c>
      <c r="M288" s="122" t="str">
        <f>IF(tbl_dmi_isin[[#This Row],[Index]]&gt;$A$2,"",INDEX(Corp_value!$A$1:$EC$2998,MATCH(tbl_dmi_isin[[#This Row],[ISIN]],Corp_value!$B:$B,0),MATCH(M$2,Corp_value!$1:$1,0)))</f>
        <v/>
      </c>
      <c r="N288" s="122" t="str">
        <f>IF(tbl_dmi_isin[[#This Row],[Index]]&gt;$A$2,"",IF(INDEX(Corp_value!$A$1:$EC$2998,MATCH(tbl_dmi_isin[[#This Row],[ISIN]],Corp_value!$B:$B,0),MATCH(N$2,Corp_value!$1:$1,0))="--","",INDEX(Corp_value!$A$1:$EC$2998,MATCH(tbl_dmi_isin[[#This Row],[ISIN]],Corp_value!$B:$B,0),MATCH(N$2,Corp_value!$1:$1,0))))</f>
        <v/>
      </c>
      <c r="O288" s="122" t="str">
        <f>IF(tbl_dmi_isin[[#This Row],[Index]]&gt;$A$2,"",INDEX(Corp_value!$A$1:$EC$2998,MATCH(tbl_dmi_isin[[#This Row],[ISIN]],Corp_value!$B:$B,0),MATCH(O$2,Corp_value!$1:$1,0)))</f>
        <v/>
      </c>
      <c r="P288" s="136" t="str">
        <f>IF(tbl_dmi_isin[[#This Row],[Index]]&gt;$A$2,"",TEXT(INDEX(Corp_value!$A$1:$EC$2998,MATCH(tbl_dmi_isin[[#This Row],[ISIN]],Corp_value!$B:$B,0),MATCH(P$2,Corp_value!$1:$1,0)),"yyyy/mm/dd"))</f>
        <v/>
      </c>
      <c r="Q288" s="136" t="str">
        <f>IF(tbl_dmi_isin[[#This Row],[Index]]&gt;$A$2,"",INDEX(美元债一级!$A$2:$BO$32,tbl_dmi_isin[[#This Row],[Index]]+1,MATCH(Q$2,美元债一级!$2:$2,0)))</f>
        <v/>
      </c>
      <c r="R288" s="136" t="str">
        <f>IF(tbl_dmi_isin[[#This Row],[Index]]&gt;$A$2,"",IF(TEXT(INDEX(Corp_value!$A$1:$EC$2998,MATCH(tbl_dmi_isin[[#This Row],[ISIN]],Corp_value!$B:$B,0),MATCH(R$2,Corp_value!$1:$1,0)),"yyyy/mm/dd")="--","",TEXT(INDEX(Corp_value!$A$1:$EC$2998,MATCH(tbl_dmi_isin[[#This Row],[ISIN]],Corp_value!$B:$B,0),MATCH(R$2,Corp_value!$1:$1,0)),"yyyy/mm/dd")))</f>
        <v/>
      </c>
      <c r="S288" s="122" t="str">
        <f>IF(tbl_dmi_isin[[#This Row],[Index]]&gt;$A$2,"",INDEX(Corp_value!$A$1:$EC$2998,MATCH(tbl_dmi_isin[[#This Row],[ISIN]],Corp_value!$B:$B,0),MATCH(S$2,Corp_value!$1:$1,0)))</f>
        <v/>
      </c>
      <c r="T288" s="122" t="str">
        <f>IF(tbl_dmi_isin[[#This Row],[Index]]&gt;$A$2,"",INDEX(美元债一级!$A$2:$BO$32,tbl_dmi_isin[[#This Row],[Index]]+1,MATCH(T$2,美元债一级!$2:$2,0)))</f>
        <v/>
      </c>
      <c r="U288" s="122" t="str">
        <f>IF(tbl_dmi_isin[[#This Row],[Index]]&gt;$A$2,"",IF(INDEX(Corp_value!$A$1:$EC$2998,MATCH(tbl_dmi_isin[[#This Row],[ISIN]],Corp_value!$B:$B,0),MATCH(U$2,Corp_value!$1:$1,0))="--","",INDEX(Corp_value!$A$1:$EC$2998,MATCH(tbl_dmi_isin[[#This Row],[ISIN]],Corp_value!$B:$B,0),MATCH(U$2,Corp_value!$1:$1,0))))</f>
        <v/>
      </c>
      <c r="V288" s="132" t="str">
        <f>IF(tbl_dmi_isin[[#This Row],[Index]]&gt;$A$2,"",INDEX(美元债一级!$A$2:$BO$32,tbl_dmi_isin[[#This Row],[Index]]+1,MATCH(V$2,美元债一级!$2:$2,0)))</f>
        <v/>
      </c>
      <c r="W288" s="140" t="str">
        <f>IF(tbl_dmi_isin[[#This Row],[Index]]&gt;$A$2,"",INDEX(Corp_value!$A$1:$EC$2998,MATCH(tbl_dmi_isin[[#This Row],[ISIN]],Corp_value!$B:$B,0),MATCH(W$2,Corp_value!$1:$1,0)))</f>
        <v/>
      </c>
      <c r="X288" s="140" t="str">
        <f>IF(tbl_dmi_isin[[#This Row],[Index]]&gt;$A$2,"",INDEX(Corp_value!$A$1:$EC$2998,MATCH(tbl_dmi_isin[[#This Row],[ISIN]],Corp_value!$B:$B,0),MATCH(X$2,Corp_value!$1:$1,0)))</f>
        <v/>
      </c>
      <c r="Y288" s="142" t="str">
        <f>IF(tbl_dmi_isin[[#This Row],[Index]]&gt;$A$2,"",INDEX(Corp_value!$A$1:$EC$2998,MATCH(tbl_dmi_isin[[#This Row],[ISIN]],Corp_value!$B:$B,0),MATCH(Y$2,Corp_value!$1:$1,0)))</f>
        <v/>
      </c>
      <c r="Z288" s="142" t="str">
        <f>IF(tbl_dmi_isin[[#This Row],[Index]]&gt;$A$2,"",INDEX(Corp_value!$A$1:$EC$2998,MATCH(tbl_dmi_isin[[#This Row],[ISIN]],Corp_value!$B:$B,0),MATCH(Z$2,Corp_value!$1:$1,0)))</f>
        <v/>
      </c>
    </row>
    <row r="289" spans="1:26">
      <c r="A289" s="10">
        <v>286</v>
      </c>
      <c r="B289" s="78" t="str">
        <f>IF(tbl_dmi_isin[[#This Row],[Index]]&gt;$A$2,"",TEXT(INDEX(美元债一级!$A$2:$BO$32,tbl_dmi_isin[[#This Row],[Index]]+1,MATCH(B$2,美元债一级!$2:$2,0)),"yyyy/mm/dd"))</f>
        <v/>
      </c>
      <c r="C289" s="10" t="str">
        <f>IF(tbl_dmi_isin[[#This Row],[Index]]&gt;$A$2,"",INDEX(美元债一级!$A$2:$BO$32,tbl_dmi_isin[[#This Row],[Index]]+1,MATCH(C$2,美元债一级!$2:$2,0)))</f>
        <v/>
      </c>
      <c r="D289" s="10" t="str">
        <f>IF(tbl_dmi_isin[[#This Row],[Index]]&gt;$A$2,"",INDEX(美元债一级!$A$2:$BO$32,tbl_dmi_isin[[#This Row],[Index]]+1,MATCH(D$2,美元债一级!$2:$2,0)))</f>
        <v/>
      </c>
      <c r="E289" s="10" t="str">
        <f>TEXT(tbl_dmi_isin[[#This Row],[定价日]],"YYMMDD")&amp;tbl_dmi_isin[[#This Row],[ISIN]]</f>
        <v/>
      </c>
      <c r="F289" s="104"/>
      <c r="G289" s="19" t="str">
        <f>IF(tbl_dmi_isin[[#This Row],[Index]]&gt;$A$2,"",INDEX(Corp_value!$A$1:$EC$2998,MATCH(tbl_dmi_isin[[#This Row],[ISIN]],Corp_value!$B:$B,0),MATCH(G$2,Corp_value!$1:$1,0)))</f>
        <v/>
      </c>
      <c r="H289" s="20" t="str">
        <f>IF(tbl_dmi_isin[[#This Row],[Index]]&gt;$A$2,"",INDEX(Corp_value!$A$1:$EC$2998,MATCH(tbl_dmi_isin[[#This Row],[ISIN]],Corp_value!$B:$B,0),MATCH(H$2,Corp_value!$1:$1,0)))</f>
        <v/>
      </c>
      <c r="I289" s="20" t="str">
        <f>IF(tbl_dmi_isin[[#This Row],[Index]]&gt;$A$2,"",IF(INDEX(Corp_value!$A$1:$EC$2998,MATCH(tbl_dmi_isin[[#This Row],[ISIN]],Corp_value!$B:$B,0),MATCH(I$2,Corp_value!$1:$1,0))="--","",INDEX(Corp_value!$A$1:$EC$2998,MATCH(tbl_dmi_isin[[#This Row],[ISIN]],Corp_value!$B:$B,0),MATCH(I$2,Corp_value!$1:$1,0))))</f>
        <v/>
      </c>
      <c r="J289" s="19" t="str">
        <f>IF(tbl_dmi_isin[[#This Row],[Index]]&gt;$A$2,"",INDEX(Corp_value!$A$1:$EC$2998,MATCH(tbl_dmi_isin[[#This Row],[ISIN]],Corp_value!$B:$B,0),MATCH(J$2,Corp_value!$1:$1,0)))</f>
        <v/>
      </c>
      <c r="K289" s="19" t="str">
        <f>IF(tbl_dmi_isin[[#This Row],[Index]]&gt;$A$2,"",INDEX(Corp_value!$A$1:$EC$2998,MATCH(tbl_dmi_isin[[#This Row],[ISIN]],Corp_value!$B:$B,0),MATCH(K$2,Corp_value!$1:$1,0)))</f>
        <v/>
      </c>
      <c r="L289" s="19" t="str">
        <f>IF(tbl_dmi_isin[[#This Row],[Index]]&gt;$A$2,"",IF(INDEX(Corp_value!$A$1:$EC$2998,MATCH(tbl_dmi_isin[[#This Row],[ISIN]],Corp_value!$B:$B,0),MATCH(L$2,Corp_value!$1:$1,0))="--","",INDEX(Corp_value!$A$1:$EC$2998,MATCH(tbl_dmi_isin[[#This Row],[ISIN]],Corp_value!$B:$B,0),MATCH(L$2,Corp_value!$1:$1,0))))</f>
        <v/>
      </c>
      <c r="M289" s="122" t="str">
        <f>IF(tbl_dmi_isin[[#This Row],[Index]]&gt;$A$2,"",INDEX(Corp_value!$A$1:$EC$2998,MATCH(tbl_dmi_isin[[#This Row],[ISIN]],Corp_value!$B:$B,0),MATCH(M$2,Corp_value!$1:$1,0)))</f>
        <v/>
      </c>
      <c r="N289" s="122" t="str">
        <f>IF(tbl_dmi_isin[[#This Row],[Index]]&gt;$A$2,"",IF(INDEX(Corp_value!$A$1:$EC$2998,MATCH(tbl_dmi_isin[[#This Row],[ISIN]],Corp_value!$B:$B,0),MATCH(N$2,Corp_value!$1:$1,0))="--","",INDEX(Corp_value!$A$1:$EC$2998,MATCH(tbl_dmi_isin[[#This Row],[ISIN]],Corp_value!$B:$B,0),MATCH(N$2,Corp_value!$1:$1,0))))</f>
        <v/>
      </c>
      <c r="O289" s="122" t="str">
        <f>IF(tbl_dmi_isin[[#This Row],[Index]]&gt;$A$2,"",INDEX(Corp_value!$A$1:$EC$2998,MATCH(tbl_dmi_isin[[#This Row],[ISIN]],Corp_value!$B:$B,0),MATCH(O$2,Corp_value!$1:$1,0)))</f>
        <v/>
      </c>
      <c r="P289" s="136" t="str">
        <f>IF(tbl_dmi_isin[[#This Row],[Index]]&gt;$A$2,"",TEXT(INDEX(Corp_value!$A$1:$EC$2998,MATCH(tbl_dmi_isin[[#This Row],[ISIN]],Corp_value!$B:$B,0),MATCH(P$2,Corp_value!$1:$1,0)),"yyyy/mm/dd"))</f>
        <v/>
      </c>
      <c r="Q289" s="136" t="str">
        <f>IF(tbl_dmi_isin[[#This Row],[Index]]&gt;$A$2,"",INDEX(美元债一级!$A$2:$BO$32,tbl_dmi_isin[[#This Row],[Index]]+1,MATCH(Q$2,美元债一级!$2:$2,0)))</f>
        <v/>
      </c>
      <c r="R289" s="136" t="str">
        <f>IF(tbl_dmi_isin[[#This Row],[Index]]&gt;$A$2,"",IF(TEXT(INDEX(Corp_value!$A$1:$EC$2998,MATCH(tbl_dmi_isin[[#This Row],[ISIN]],Corp_value!$B:$B,0),MATCH(R$2,Corp_value!$1:$1,0)),"yyyy/mm/dd")="--","",TEXT(INDEX(Corp_value!$A$1:$EC$2998,MATCH(tbl_dmi_isin[[#This Row],[ISIN]],Corp_value!$B:$B,0),MATCH(R$2,Corp_value!$1:$1,0)),"yyyy/mm/dd")))</f>
        <v/>
      </c>
      <c r="S289" s="122" t="str">
        <f>IF(tbl_dmi_isin[[#This Row],[Index]]&gt;$A$2,"",INDEX(Corp_value!$A$1:$EC$2998,MATCH(tbl_dmi_isin[[#This Row],[ISIN]],Corp_value!$B:$B,0),MATCH(S$2,Corp_value!$1:$1,0)))</f>
        <v/>
      </c>
      <c r="T289" s="122" t="str">
        <f>IF(tbl_dmi_isin[[#This Row],[Index]]&gt;$A$2,"",INDEX(美元债一级!$A$2:$BO$32,tbl_dmi_isin[[#This Row],[Index]]+1,MATCH(T$2,美元债一级!$2:$2,0)))</f>
        <v/>
      </c>
      <c r="U289" s="122" t="str">
        <f>IF(tbl_dmi_isin[[#This Row],[Index]]&gt;$A$2,"",IF(INDEX(Corp_value!$A$1:$EC$2998,MATCH(tbl_dmi_isin[[#This Row],[ISIN]],Corp_value!$B:$B,0),MATCH(U$2,Corp_value!$1:$1,0))="--","",INDEX(Corp_value!$A$1:$EC$2998,MATCH(tbl_dmi_isin[[#This Row],[ISIN]],Corp_value!$B:$B,0),MATCH(U$2,Corp_value!$1:$1,0))))</f>
        <v/>
      </c>
      <c r="V289" s="132" t="str">
        <f>IF(tbl_dmi_isin[[#This Row],[Index]]&gt;$A$2,"",INDEX(美元债一级!$A$2:$BO$32,tbl_dmi_isin[[#This Row],[Index]]+1,MATCH(V$2,美元债一级!$2:$2,0)))</f>
        <v/>
      </c>
      <c r="W289" s="140" t="str">
        <f>IF(tbl_dmi_isin[[#This Row],[Index]]&gt;$A$2,"",INDEX(Corp_value!$A$1:$EC$2998,MATCH(tbl_dmi_isin[[#This Row],[ISIN]],Corp_value!$B:$B,0),MATCH(W$2,Corp_value!$1:$1,0)))</f>
        <v/>
      </c>
      <c r="X289" s="140" t="str">
        <f>IF(tbl_dmi_isin[[#This Row],[Index]]&gt;$A$2,"",INDEX(Corp_value!$A$1:$EC$2998,MATCH(tbl_dmi_isin[[#This Row],[ISIN]],Corp_value!$B:$B,0),MATCH(X$2,Corp_value!$1:$1,0)))</f>
        <v/>
      </c>
      <c r="Y289" s="142" t="str">
        <f>IF(tbl_dmi_isin[[#This Row],[Index]]&gt;$A$2,"",INDEX(Corp_value!$A$1:$EC$2998,MATCH(tbl_dmi_isin[[#This Row],[ISIN]],Corp_value!$B:$B,0),MATCH(Y$2,Corp_value!$1:$1,0)))</f>
        <v/>
      </c>
      <c r="Z289" s="142" t="str">
        <f>IF(tbl_dmi_isin[[#This Row],[Index]]&gt;$A$2,"",INDEX(Corp_value!$A$1:$EC$2998,MATCH(tbl_dmi_isin[[#This Row],[ISIN]],Corp_value!$B:$B,0),MATCH(Z$2,Corp_value!$1:$1,0)))</f>
        <v/>
      </c>
    </row>
    <row r="290" spans="1:26">
      <c r="A290" s="10">
        <v>287</v>
      </c>
      <c r="B290" s="78" t="str">
        <f>IF(tbl_dmi_isin[[#This Row],[Index]]&gt;$A$2,"",TEXT(INDEX(美元债一级!$A$2:$BO$32,tbl_dmi_isin[[#This Row],[Index]]+1,MATCH(B$2,美元债一级!$2:$2,0)),"yyyy/mm/dd"))</f>
        <v/>
      </c>
      <c r="C290" s="10" t="str">
        <f>IF(tbl_dmi_isin[[#This Row],[Index]]&gt;$A$2,"",INDEX(美元债一级!$A$2:$BO$32,tbl_dmi_isin[[#This Row],[Index]]+1,MATCH(C$2,美元债一级!$2:$2,0)))</f>
        <v/>
      </c>
      <c r="D290" s="10" t="str">
        <f>IF(tbl_dmi_isin[[#This Row],[Index]]&gt;$A$2,"",INDEX(美元债一级!$A$2:$BO$32,tbl_dmi_isin[[#This Row],[Index]]+1,MATCH(D$2,美元债一级!$2:$2,0)))</f>
        <v/>
      </c>
      <c r="E290" s="10" t="str">
        <f>TEXT(tbl_dmi_isin[[#This Row],[定价日]],"YYMMDD")&amp;tbl_dmi_isin[[#This Row],[ISIN]]</f>
        <v/>
      </c>
      <c r="F290" s="104"/>
      <c r="G290" s="19" t="str">
        <f>IF(tbl_dmi_isin[[#This Row],[Index]]&gt;$A$2,"",INDEX(Corp_value!$A$1:$EC$2998,MATCH(tbl_dmi_isin[[#This Row],[ISIN]],Corp_value!$B:$B,0),MATCH(G$2,Corp_value!$1:$1,0)))</f>
        <v/>
      </c>
      <c r="H290" s="20" t="str">
        <f>IF(tbl_dmi_isin[[#This Row],[Index]]&gt;$A$2,"",INDEX(Corp_value!$A$1:$EC$2998,MATCH(tbl_dmi_isin[[#This Row],[ISIN]],Corp_value!$B:$B,0),MATCH(H$2,Corp_value!$1:$1,0)))</f>
        <v/>
      </c>
      <c r="I290" s="20" t="str">
        <f>IF(tbl_dmi_isin[[#This Row],[Index]]&gt;$A$2,"",IF(INDEX(Corp_value!$A$1:$EC$2998,MATCH(tbl_dmi_isin[[#This Row],[ISIN]],Corp_value!$B:$B,0),MATCH(I$2,Corp_value!$1:$1,0))="--","",INDEX(Corp_value!$A$1:$EC$2998,MATCH(tbl_dmi_isin[[#This Row],[ISIN]],Corp_value!$B:$B,0),MATCH(I$2,Corp_value!$1:$1,0))))</f>
        <v/>
      </c>
      <c r="J290" s="19" t="str">
        <f>IF(tbl_dmi_isin[[#This Row],[Index]]&gt;$A$2,"",INDEX(Corp_value!$A$1:$EC$2998,MATCH(tbl_dmi_isin[[#This Row],[ISIN]],Corp_value!$B:$B,0),MATCH(J$2,Corp_value!$1:$1,0)))</f>
        <v/>
      </c>
      <c r="K290" s="19" t="str">
        <f>IF(tbl_dmi_isin[[#This Row],[Index]]&gt;$A$2,"",INDEX(Corp_value!$A$1:$EC$2998,MATCH(tbl_dmi_isin[[#This Row],[ISIN]],Corp_value!$B:$B,0),MATCH(K$2,Corp_value!$1:$1,0)))</f>
        <v/>
      </c>
      <c r="L290" s="19" t="str">
        <f>IF(tbl_dmi_isin[[#This Row],[Index]]&gt;$A$2,"",IF(INDEX(Corp_value!$A$1:$EC$2998,MATCH(tbl_dmi_isin[[#This Row],[ISIN]],Corp_value!$B:$B,0),MATCH(L$2,Corp_value!$1:$1,0))="--","",INDEX(Corp_value!$A$1:$EC$2998,MATCH(tbl_dmi_isin[[#This Row],[ISIN]],Corp_value!$B:$B,0),MATCH(L$2,Corp_value!$1:$1,0))))</f>
        <v/>
      </c>
      <c r="M290" s="122" t="str">
        <f>IF(tbl_dmi_isin[[#This Row],[Index]]&gt;$A$2,"",INDEX(Corp_value!$A$1:$EC$2998,MATCH(tbl_dmi_isin[[#This Row],[ISIN]],Corp_value!$B:$B,0),MATCH(M$2,Corp_value!$1:$1,0)))</f>
        <v/>
      </c>
      <c r="N290" s="122" t="str">
        <f>IF(tbl_dmi_isin[[#This Row],[Index]]&gt;$A$2,"",IF(INDEX(Corp_value!$A$1:$EC$2998,MATCH(tbl_dmi_isin[[#This Row],[ISIN]],Corp_value!$B:$B,0),MATCH(N$2,Corp_value!$1:$1,0))="--","",INDEX(Corp_value!$A$1:$EC$2998,MATCH(tbl_dmi_isin[[#This Row],[ISIN]],Corp_value!$B:$B,0),MATCH(N$2,Corp_value!$1:$1,0))))</f>
        <v/>
      </c>
      <c r="O290" s="122" t="str">
        <f>IF(tbl_dmi_isin[[#This Row],[Index]]&gt;$A$2,"",INDEX(Corp_value!$A$1:$EC$2998,MATCH(tbl_dmi_isin[[#This Row],[ISIN]],Corp_value!$B:$B,0),MATCH(O$2,Corp_value!$1:$1,0)))</f>
        <v/>
      </c>
      <c r="P290" s="136" t="str">
        <f>IF(tbl_dmi_isin[[#This Row],[Index]]&gt;$A$2,"",TEXT(INDEX(Corp_value!$A$1:$EC$2998,MATCH(tbl_dmi_isin[[#This Row],[ISIN]],Corp_value!$B:$B,0),MATCH(P$2,Corp_value!$1:$1,0)),"yyyy/mm/dd"))</f>
        <v/>
      </c>
      <c r="Q290" s="136" t="str">
        <f>IF(tbl_dmi_isin[[#This Row],[Index]]&gt;$A$2,"",INDEX(美元债一级!$A$2:$BO$32,tbl_dmi_isin[[#This Row],[Index]]+1,MATCH(Q$2,美元债一级!$2:$2,0)))</f>
        <v/>
      </c>
      <c r="R290" s="136" t="str">
        <f>IF(tbl_dmi_isin[[#This Row],[Index]]&gt;$A$2,"",IF(TEXT(INDEX(Corp_value!$A$1:$EC$2998,MATCH(tbl_dmi_isin[[#This Row],[ISIN]],Corp_value!$B:$B,0),MATCH(R$2,Corp_value!$1:$1,0)),"yyyy/mm/dd")="--","",TEXT(INDEX(Corp_value!$A$1:$EC$2998,MATCH(tbl_dmi_isin[[#This Row],[ISIN]],Corp_value!$B:$B,0),MATCH(R$2,Corp_value!$1:$1,0)),"yyyy/mm/dd")))</f>
        <v/>
      </c>
      <c r="S290" s="122" t="str">
        <f>IF(tbl_dmi_isin[[#This Row],[Index]]&gt;$A$2,"",INDEX(Corp_value!$A$1:$EC$2998,MATCH(tbl_dmi_isin[[#This Row],[ISIN]],Corp_value!$B:$B,0),MATCH(S$2,Corp_value!$1:$1,0)))</f>
        <v/>
      </c>
      <c r="T290" s="122" t="str">
        <f>IF(tbl_dmi_isin[[#This Row],[Index]]&gt;$A$2,"",INDEX(美元债一级!$A$2:$BO$32,tbl_dmi_isin[[#This Row],[Index]]+1,MATCH(T$2,美元债一级!$2:$2,0)))</f>
        <v/>
      </c>
      <c r="U290" s="122" t="str">
        <f>IF(tbl_dmi_isin[[#This Row],[Index]]&gt;$A$2,"",IF(INDEX(Corp_value!$A$1:$EC$2998,MATCH(tbl_dmi_isin[[#This Row],[ISIN]],Corp_value!$B:$B,0),MATCH(U$2,Corp_value!$1:$1,0))="--","",INDEX(Corp_value!$A$1:$EC$2998,MATCH(tbl_dmi_isin[[#This Row],[ISIN]],Corp_value!$B:$B,0),MATCH(U$2,Corp_value!$1:$1,0))))</f>
        <v/>
      </c>
      <c r="V290" s="132" t="str">
        <f>IF(tbl_dmi_isin[[#This Row],[Index]]&gt;$A$2,"",INDEX(美元债一级!$A$2:$BO$32,tbl_dmi_isin[[#This Row],[Index]]+1,MATCH(V$2,美元债一级!$2:$2,0)))</f>
        <v/>
      </c>
      <c r="W290" s="140" t="str">
        <f>IF(tbl_dmi_isin[[#This Row],[Index]]&gt;$A$2,"",INDEX(Corp_value!$A$1:$EC$2998,MATCH(tbl_dmi_isin[[#This Row],[ISIN]],Corp_value!$B:$B,0),MATCH(W$2,Corp_value!$1:$1,0)))</f>
        <v/>
      </c>
      <c r="X290" s="140" t="str">
        <f>IF(tbl_dmi_isin[[#This Row],[Index]]&gt;$A$2,"",INDEX(Corp_value!$A$1:$EC$2998,MATCH(tbl_dmi_isin[[#This Row],[ISIN]],Corp_value!$B:$B,0),MATCH(X$2,Corp_value!$1:$1,0)))</f>
        <v/>
      </c>
      <c r="Y290" s="142" t="str">
        <f>IF(tbl_dmi_isin[[#This Row],[Index]]&gt;$A$2,"",INDEX(Corp_value!$A$1:$EC$2998,MATCH(tbl_dmi_isin[[#This Row],[ISIN]],Corp_value!$B:$B,0),MATCH(Y$2,Corp_value!$1:$1,0)))</f>
        <v/>
      </c>
      <c r="Z290" s="142" t="str">
        <f>IF(tbl_dmi_isin[[#This Row],[Index]]&gt;$A$2,"",INDEX(Corp_value!$A$1:$EC$2998,MATCH(tbl_dmi_isin[[#This Row],[ISIN]],Corp_value!$B:$B,0),MATCH(Z$2,Corp_value!$1:$1,0)))</f>
        <v/>
      </c>
    </row>
    <row r="291" spans="1:26">
      <c r="A291" s="10">
        <v>288</v>
      </c>
      <c r="B291" s="78" t="str">
        <f>IF(tbl_dmi_isin[[#This Row],[Index]]&gt;$A$2,"",TEXT(INDEX(美元债一级!$A$2:$BO$32,tbl_dmi_isin[[#This Row],[Index]]+1,MATCH(B$2,美元债一级!$2:$2,0)),"yyyy/mm/dd"))</f>
        <v/>
      </c>
      <c r="C291" s="10" t="str">
        <f>IF(tbl_dmi_isin[[#This Row],[Index]]&gt;$A$2,"",INDEX(美元债一级!$A$2:$BO$32,tbl_dmi_isin[[#This Row],[Index]]+1,MATCH(C$2,美元债一级!$2:$2,0)))</f>
        <v/>
      </c>
      <c r="D291" s="10" t="str">
        <f>IF(tbl_dmi_isin[[#This Row],[Index]]&gt;$A$2,"",INDEX(美元债一级!$A$2:$BO$32,tbl_dmi_isin[[#This Row],[Index]]+1,MATCH(D$2,美元债一级!$2:$2,0)))</f>
        <v/>
      </c>
      <c r="E291" s="10" t="str">
        <f>TEXT(tbl_dmi_isin[[#This Row],[定价日]],"YYMMDD")&amp;tbl_dmi_isin[[#This Row],[ISIN]]</f>
        <v/>
      </c>
      <c r="F291" s="104"/>
      <c r="G291" s="19" t="str">
        <f>IF(tbl_dmi_isin[[#This Row],[Index]]&gt;$A$2,"",INDEX(Corp_value!$A$1:$EC$2998,MATCH(tbl_dmi_isin[[#This Row],[ISIN]],Corp_value!$B:$B,0),MATCH(G$2,Corp_value!$1:$1,0)))</f>
        <v/>
      </c>
      <c r="H291" s="20" t="str">
        <f>IF(tbl_dmi_isin[[#This Row],[Index]]&gt;$A$2,"",INDEX(Corp_value!$A$1:$EC$2998,MATCH(tbl_dmi_isin[[#This Row],[ISIN]],Corp_value!$B:$B,0),MATCH(H$2,Corp_value!$1:$1,0)))</f>
        <v/>
      </c>
      <c r="I291" s="20" t="str">
        <f>IF(tbl_dmi_isin[[#This Row],[Index]]&gt;$A$2,"",IF(INDEX(Corp_value!$A$1:$EC$2998,MATCH(tbl_dmi_isin[[#This Row],[ISIN]],Corp_value!$B:$B,0),MATCH(I$2,Corp_value!$1:$1,0))="--","",INDEX(Corp_value!$A$1:$EC$2998,MATCH(tbl_dmi_isin[[#This Row],[ISIN]],Corp_value!$B:$B,0),MATCH(I$2,Corp_value!$1:$1,0))))</f>
        <v/>
      </c>
      <c r="J291" s="19" t="str">
        <f>IF(tbl_dmi_isin[[#This Row],[Index]]&gt;$A$2,"",INDEX(Corp_value!$A$1:$EC$2998,MATCH(tbl_dmi_isin[[#This Row],[ISIN]],Corp_value!$B:$B,0),MATCH(J$2,Corp_value!$1:$1,0)))</f>
        <v/>
      </c>
      <c r="K291" s="19" t="str">
        <f>IF(tbl_dmi_isin[[#This Row],[Index]]&gt;$A$2,"",INDEX(Corp_value!$A$1:$EC$2998,MATCH(tbl_dmi_isin[[#This Row],[ISIN]],Corp_value!$B:$B,0),MATCH(K$2,Corp_value!$1:$1,0)))</f>
        <v/>
      </c>
      <c r="L291" s="19" t="str">
        <f>IF(tbl_dmi_isin[[#This Row],[Index]]&gt;$A$2,"",IF(INDEX(Corp_value!$A$1:$EC$2998,MATCH(tbl_dmi_isin[[#This Row],[ISIN]],Corp_value!$B:$B,0),MATCH(L$2,Corp_value!$1:$1,0))="--","",INDEX(Corp_value!$A$1:$EC$2998,MATCH(tbl_dmi_isin[[#This Row],[ISIN]],Corp_value!$B:$B,0),MATCH(L$2,Corp_value!$1:$1,0))))</f>
        <v/>
      </c>
      <c r="M291" s="122" t="str">
        <f>IF(tbl_dmi_isin[[#This Row],[Index]]&gt;$A$2,"",INDEX(Corp_value!$A$1:$EC$2998,MATCH(tbl_dmi_isin[[#This Row],[ISIN]],Corp_value!$B:$B,0),MATCH(M$2,Corp_value!$1:$1,0)))</f>
        <v/>
      </c>
      <c r="N291" s="122" t="str">
        <f>IF(tbl_dmi_isin[[#This Row],[Index]]&gt;$A$2,"",IF(INDEX(Corp_value!$A$1:$EC$2998,MATCH(tbl_dmi_isin[[#This Row],[ISIN]],Corp_value!$B:$B,0),MATCH(N$2,Corp_value!$1:$1,0))="--","",INDEX(Corp_value!$A$1:$EC$2998,MATCH(tbl_dmi_isin[[#This Row],[ISIN]],Corp_value!$B:$B,0),MATCH(N$2,Corp_value!$1:$1,0))))</f>
        <v/>
      </c>
      <c r="O291" s="122" t="str">
        <f>IF(tbl_dmi_isin[[#This Row],[Index]]&gt;$A$2,"",INDEX(Corp_value!$A$1:$EC$2998,MATCH(tbl_dmi_isin[[#This Row],[ISIN]],Corp_value!$B:$B,0),MATCH(O$2,Corp_value!$1:$1,0)))</f>
        <v/>
      </c>
      <c r="P291" s="136" t="str">
        <f>IF(tbl_dmi_isin[[#This Row],[Index]]&gt;$A$2,"",TEXT(INDEX(Corp_value!$A$1:$EC$2998,MATCH(tbl_dmi_isin[[#This Row],[ISIN]],Corp_value!$B:$B,0),MATCH(P$2,Corp_value!$1:$1,0)),"yyyy/mm/dd"))</f>
        <v/>
      </c>
      <c r="Q291" s="136" t="str">
        <f>IF(tbl_dmi_isin[[#This Row],[Index]]&gt;$A$2,"",INDEX(美元债一级!$A$2:$BO$32,tbl_dmi_isin[[#This Row],[Index]]+1,MATCH(Q$2,美元债一级!$2:$2,0)))</f>
        <v/>
      </c>
      <c r="R291" s="136" t="str">
        <f>IF(tbl_dmi_isin[[#This Row],[Index]]&gt;$A$2,"",IF(TEXT(INDEX(Corp_value!$A$1:$EC$2998,MATCH(tbl_dmi_isin[[#This Row],[ISIN]],Corp_value!$B:$B,0),MATCH(R$2,Corp_value!$1:$1,0)),"yyyy/mm/dd")="--","",TEXT(INDEX(Corp_value!$A$1:$EC$2998,MATCH(tbl_dmi_isin[[#This Row],[ISIN]],Corp_value!$B:$B,0),MATCH(R$2,Corp_value!$1:$1,0)),"yyyy/mm/dd")))</f>
        <v/>
      </c>
      <c r="S291" s="122" t="str">
        <f>IF(tbl_dmi_isin[[#This Row],[Index]]&gt;$A$2,"",INDEX(Corp_value!$A$1:$EC$2998,MATCH(tbl_dmi_isin[[#This Row],[ISIN]],Corp_value!$B:$B,0),MATCH(S$2,Corp_value!$1:$1,0)))</f>
        <v/>
      </c>
      <c r="T291" s="122" t="str">
        <f>IF(tbl_dmi_isin[[#This Row],[Index]]&gt;$A$2,"",INDEX(美元债一级!$A$2:$BO$32,tbl_dmi_isin[[#This Row],[Index]]+1,MATCH(T$2,美元债一级!$2:$2,0)))</f>
        <v/>
      </c>
      <c r="U291" s="122" t="str">
        <f>IF(tbl_dmi_isin[[#This Row],[Index]]&gt;$A$2,"",IF(INDEX(Corp_value!$A$1:$EC$2998,MATCH(tbl_dmi_isin[[#This Row],[ISIN]],Corp_value!$B:$B,0),MATCH(U$2,Corp_value!$1:$1,0))="--","",INDEX(Corp_value!$A$1:$EC$2998,MATCH(tbl_dmi_isin[[#This Row],[ISIN]],Corp_value!$B:$B,0),MATCH(U$2,Corp_value!$1:$1,0))))</f>
        <v/>
      </c>
      <c r="V291" s="132" t="str">
        <f>IF(tbl_dmi_isin[[#This Row],[Index]]&gt;$A$2,"",INDEX(美元债一级!$A$2:$BO$32,tbl_dmi_isin[[#This Row],[Index]]+1,MATCH(V$2,美元债一级!$2:$2,0)))</f>
        <v/>
      </c>
      <c r="W291" s="140" t="str">
        <f>IF(tbl_dmi_isin[[#This Row],[Index]]&gt;$A$2,"",INDEX(Corp_value!$A$1:$EC$2998,MATCH(tbl_dmi_isin[[#This Row],[ISIN]],Corp_value!$B:$B,0),MATCH(W$2,Corp_value!$1:$1,0)))</f>
        <v/>
      </c>
      <c r="X291" s="140" t="str">
        <f>IF(tbl_dmi_isin[[#This Row],[Index]]&gt;$A$2,"",INDEX(Corp_value!$A$1:$EC$2998,MATCH(tbl_dmi_isin[[#This Row],[ISIN]],Corp_value!$B:$B,0),MATCH(X$2,Corp_value!$1:$1,0)))</f>
        <v/>
      </c>
      <c r="Y291" s="142" t="str">
        <f>IF(tbl_dmi_isin[[#This Row],[Index]]&gt;$A$2,"",INDEX(Corp_value!$A$1:$EC$2998,MATCH(tbl_dmi_isin[[#This Row],[ISIN]],Corp_value!$B:$B,0),MATCH(Y$2,Corp_value!$1:$1,0)))</f>
        <v/>
      </c>
      <c r="Z291" s="142" t="str">
        <f>IF(tbl_dmi_isin[[#This Row],[Index]]&gt;$A$2,"",INDEX(Corp_value!$A$1:$EC$2998,MATCH(tbl_dmi_isin[[#This Row],[ISIN]],Corp_value!$B:$B,0),MATCH(Z$2,Corp_value!$1:$1,0)))</f>
        <v/>
      </c>
    </row>
    <row r="292" spans="1:26">
      <c r="A292" s="10">
        <v>289</v>
      </c>
      <c r="B292" s="78" t="str">
        <f>IF(tbl_dmi_isin[[#This Row],[Index]]&gt;$A$2,"",TEXT(INDEX(美元债一级!$A$2:$BO$32,tbl_dmi_isin[[#This Row],[Index]]+1,MATCH(B$2,美元债一级!$2:$2,0)),"yyyy/mm/dd"))</f>
        <v/>
      </c>
      <c r="C292" s="10" t="str">
        <f>IF(tbl_dmi_isin[[#This Row],[Index]]&gt;$A$2,"",INDEX(美元债一级!$A$2:$BO$32,tbl_dmi_isin[[#This Row],[Index]]+1,MATCH(C$2,美元债一级!$2:$2,0)))</f>
        <v/>
      </c>
      <c r="D292" s="10" t="str">
        <f>IF(tbl_dmi_isin[[#This Row],[Index]]&gt;$A$2,"",INDEX(美元债一级!$A$2:$BO$32,tbl_dmi_isin[[#This Row],[Index]]+1,MATCH(D$2,美元债一级!$2:$2,0)))</f>
        <v/>
      </c>
      <c r="E292" s="10" t="str">
        <f>TEXT(tbl_dmi_isin[[#This Row],[定价日]],"YYMMDD")&amp;tbl_dmi_isin[[#This Row],[ISIN]]</f>
        <v/>
      </c>
      <c r="F292" s="104"/>
      <c r="G292" s="19" t="str">
        <f>IF(tbl_dmi_isin[[#This Row],[Index]]&gt;$A$2,"",INDEX(Corp_value!$A$1:$EC$2998,MATCH(tbl_dmi_isin[[#This Row],[ISIN]],Corp_value!$B:$B,0),MATCH(G$2,Corp_value!$1:$1,0)))</f>
        <v/>
      </c>
      <c r="H292" s="20" t="str">
        <f>IF(tbl_dmi_isin[[#This Row],[Index]]&gt;$A$2,"",INDEX(Corp_value!$A$1:$EC$2998,MATCH(tbl_dmi_isin[[#This Row],[ISIN]],Corp_value!$B:$B,0),MATCH(H$2,Corp_value!$1:$1,0)))</f>
        <v/>
      </c>
      <c r="I292" s="20" t="str">
        <f>IF(tbl_dmi_isin[[#This Row],[Index]]&gt;$A$2,"",IF(INDEX(Corp_value!$A$1:$EC$2998,MATCH(tbl_dmi_isin[[#This Row],[ISIN]],Corp_value!$B:$B,0),MATCH(I$2,Corp_value!$1:$1,0))="--","",INDEX(Corp_value!$A$1:$EC$2998,MATCH(tbl_dmi_isin[[#This Row],[ISIN]],Corp_value!$B:$B,0),MATCH(I$2,Corp_value!$1:$1,0))))</f>
        <v/>
      </c>
      <c r="J292" s="19" t="str">
        <f>IF(tbl_dmi_isin[[#This Row],[Index]]&gt;$A$2,"",INDEX(Corp_value!$A$1:$EC$2998,MATCH(tbl_dmi_isin[[#This Row],[ISIN]],Corp_value!$B:$B,0),MATCH(J$2,Corp_value!$1:$1,0)))</f>
        <v/>
      </c>
      <c r="K292" s="19" t="str">
        <f>IF(tbl_dmi_isin[[#This Row],[Index]]&gt;$A$2,"",INDEX(Corp_value!$A$1:$EC$2998,MATCH(tbl_dmi_isin[[#This Row],[ISIN]],Corp_value!$B:$B,0),MATCH(K$2,Corp_value!$1:$1,0)))</f>
        <v/>
      </c>
      <c r="L292" s="19" t="str">
        <f>IF(tbl_dmi_isin[[#This Row],[Index]]&gt;$A$2,"",IF(INDEX(Corp_value!$A$1:$EC$2998,MATCH(tbl_dmi_isin[[#This Row],[ISIN]],Corp_value!$B:$B,0),MATCH(L$2,Corp_value!$1:$1,0))="--","",INDEX(Corp_value!$A$1:$EC$2998,MATCH(tbl_dmi_isin[[#This Row],[ISIN]],Corp_value!$B:$B,0),MATCH(L$2,Corp_value!$1:$1,0))))</f>
        <v/>
      </c>
      <c r="M292" s="19" t="str">
        <f>IF(tbl_dmi_isin[[#This Row],[Index]]&gt;$A$2,"",INDEX(Corp_value!$A$1:$EC$2998,MATCH(tbl_dmi_isin[[#This Row],[ISIN]],Corp_value!$B:$B,0),MATCH(M$2,Corp_value!$1:$1,0)))</f>
        <v/>
      </c>
      <c r="N292" s="19" t="str">
        <f>IF(tbl_dmi_isin[[#This Row],[Index]]&gt;$A$2,"",IF(INDEX(Corp_value!$A$1:$EC$2998,MATCH(tbl_dmi_isin[[#This Row],[ISIN]],Corp_value!$B:$B,0),MATCH(N$2,Corp_value!$1:$1,0))="--","",INDEX(Corp_value!$A$1:$EC$2998,MATCH(tbl_dmi_isin[[#This Row],[ISIN]],Corp_value!$B:$B,0),MATCH(N$2,Corp_value!$1:$1,0))))</f>
        <v/>
      </c>
      <c r="O292" s="19" t="str">
        <f>IF(tbl_dmi_isin[[#This Row],[Index]]&gt;$A$2,"",INDEX(Corp_value!$A$1:$EC$2998,MATCH(tbl_dmi_isin[[#This Row],[ISIN]],Corp_value!$B:$B,0),MATCH(O$2,Corp_value!$1:$1,0)))</f>
        <v/>
      </c>
      <c r="P292" s="135" t="str">
        <f>IF(tbl_dmi_isin[[#This Row],[Index]]&gt;$A$2,"",TEXT(INDEX(Corp_value!$A$1:$EC$2998,MATCH(tbl_dmi_isin[[#This Row],[ISIN]],Corp_value!$B:$B,0),MATCH(P$2,Corp_value!$1:$1,0)),"yyyy/mm/dd"))</f>
        <v/>
      </c>
      <c r="Q292" s="135" t="str">
        <f>IF(tbl_dmi_isin[[#This Row],[Index]]&gt;$A$2,"",INDEX(美元债一级!$A$2:$BO$32,tbl_dmi_isin[[#This Row],[Index]]+1,MATCH(Q$2,美元债一级!$2:$2,0)))</f>
        <v/>
      </c>
      <c r="R292" s="135" t="str">
        <f>IF(tbl_dmi_isin[[#This Row],[Index]]&gt;$A$2,"",IF(TEXT(INDEX(Corp_value!$A$1:$EC$2998,MATCH(tbl_dmi_isin[[#This Row],[ISIN]],Corp_value!$B:$B,0),MATCH(R$2,Corp_value!$1:$1,0)),"yyyy/mm/dd")="--","",TEXT(INDEX(Corp_value!$A$1:$EC$2998,MATCH(tbl_dmi_isin[[#This Row],[ISIN]],Corp_value!$B:$B,0),MATCH(R$2,Corp_value!$1:$1,0)),"yyyy/mm/dd")))</f>
        <v/>
      </c>
      <c r="S292" s="19" t="str">
        <f>IF(tbl_dmi_isin[[#This Row],[Index]]&gt;$A$2,"",INDEX(Corp_value!$A$1:$EC$2998,MATCH(tbl_dmi_isin[[#This Row],[ISIN]],Corp_value!$B:$B,0),MATCH(S$2,Corp_value!$1:$1,0)))</f>
        <v/>
      </c>
      <c r="T292" s="19" t="str">
        <f>IF(tbl_dmi_isin[[#This Row],[Index]]&gt;$A$2,"",INDEX(美元债一级!$A$2:$BO$32,tbl_dmi_isin[[#This Row],[Index]]+1,MATCH(T$2,美元债一级!$2:$2,0)))</f>
        <v/>
      </c>
      <c r="U292" s="19" t="str">
        <f>IF(tbl_dmi_isin[[#This Row],[Index]]&gt;$A$2,"",IF(INDEX(Corp_value!$A$1:$EC$2998,MATCH(tbl_dmi_isin[[#This Row],[ISIN]],Corp_value!$B:$B,0),MATCH(U$2,Corp_value!$1:$1,0))="--","",INDEX(Corp_value!$A$1:$EC$2998,MATCH(tbl_dmi_isin[[#This Row],[ISIN]],Corp_value!$B:$B,0),MATCH(U$2,Corp_value!$1:$1,0))))</f>
        <v/>
      </c>
      <c r="V292" s="133" t="str">
        <f>IF(tbl_dmi_isin[[#This Row],[Index]]&gt;$A$2,"",INDEX(美元债一级!$A$2:$BO$32,tbl_dmi_isin[[#This Row],[Index]]+1,MATCH(V$2,美元债一级!$2:$2,0)))</f>
        <v/>
      </c>
      <c r="W292" s="139" t="str">
        <f>IF(tbl_dmi_isin[[#This Row],[Index]]&gt;$A$2,"",INDEX(Corp_value!$A$1:$EC$2998,MATCH(tbl_dmi_isin[[#This Row],[ISIN]],Corp_value!$B:$B,0),MATCH(W$2,Corp_value!$1:$1,0)))</f>
        <v/>
      </c>
      <c r="X292" s="139" t="str">
        <f>IF(tbl_dmi_isin[[#This Row],[Index]]&gt;$A$2,"",INDEX(Corp_value!$A$1:$EC$2998,MATCH(tbl_dmi_isin[[#This Row],[ISIN]],Corp_value!$B:$B,0),MATCH(X$2,Corp_value!$1:$1,0)))</f>
        <v/>
      </c>
      <c r="Y292" s="142" t="str">
        <f>IF(tbl_dmi_isin[[#This Row],[Index]]&gt;$A$2,"",INDEX(Corp_value!$A$1:$EC$2998,MATCH(tbl_dmi_isin[[#This Row],[ISIN]],Corp_value!$B:$B,0),MATCH(Y$2,Corp_value!$1:$1,0)))</f>
        <v/>
      </c>
      <c r="Z292" s="142" t="str">
        <f>IF(tbl_dmi_isin[[#This Row],[Index]]&gt;$A$2,"",INDEX(Corp_value!$A$1:$EC$2998,MATCH(tbl_dmi_isin[[#This Row],[ISIN]],Corp_value!$B:$B,0),MATCH(Z$2,Corp_value!$1:$1,0)))</f>
        <v/>
      </c>
    </row>
    <row r="293" spans="1:26">
      <c r="A293" s="10">
        <v>290</v>
      </c>
      <c r="B293" s="78" t="str">
        <f>IF(tbl_dmi_isin[[#This Row],[Index]]&gt;$A$2,"",TEXT(INDEX(美元债一级!$A$2:$BO$32,tbl_dmi_isin[[#This Row],[Index]]+1,MATCH(B$2,美元债一级!$2:$2,0)),"yyyy/mm/dd"))</f>
        <v/>
      </c>
      <c r="C293" s="10" t="str">
        <f>IF(tbl_dmi_isin[[#This Row],[Index]]&gt;$A$2,"",INDEX(美元债一级!$A$2:$BO$32,tbl_dmi_isin[[#This Row],[Index]]+1,MATCH(C$2,美元债一级!$2:$2,0)))</f>
        <v/>
      </c>
      <c r="D293" s="10" t="str">
        <f>IF(tbl_dmi_isin[[#This Row],[Index]]&gt;$A$2,"",INDEX(美元债一级!$A$2:$BO$32,tbl_dmi_isin[[#This Row],[Index]]+1,MATCH(D$2,美元债一级!$2:$2,0)))</f>
        <v/>
      </c>
      <c r="E293" s="10" t="str">
        <f>TEXT(tbl_dmi_isin[[#This Row],[定价日]],"YYMMDD")&amp;tbl_dmi_isin[[#This Row],[ISIN]]</f>
        <v/>
      </c>
      <c r="F293" s="106"/>
      <c r="G293" s="19" t="str">
        <f>IF(tbl_dmi_isin[[#This Row],[Index]]&gt;$A$2,"",INDEX(Corp_value!$A$1:$EC$2998,MATCH(tbl_dmi_isin[[#This Row],[ISIN]],Corp_value!$B:$B,0),MATCH(G$2,Corp_value!$1:$1,0)))</f>
        <v/>
      </c>
      <c r="H293" s="20" t="str">
        <f>IF(tbl_dmi_isin[[#This Row],[Index]]&gt;$A$2,"",INDEX(Corp_value!$A$1:$EC$2998,MATCH(tbl_dmi_isin[[#This Row],[ISIN]],Corp_value!$B:$B,0),MATCH(H$2,Corp_value!$1:$1,0)))</f>
        <v/>
      </c>
      <c r="I293" s="20" t="str">
        <f>IF(tbl_dmi_isin[[#This Row],[Index]]&gt;$A$2,"",IF(INDEX(Corp_value!$A$1:$EC$2998,MATCH(tbl_dmi_isin[[#This Row],[ISIN]],Corp_value!$B:$B,0),MATCH(I$2,Corp_value!$1:$1,0))="--","",INDEX(Corp_value!$A$1:$EC$2998,MATCH(tbl_dmi_isin[[#This Row],[ISIN]],Corp_value!$B:$B,0),MATCH(I$2,Corp_value!$1:$1,0))))</f>
        <v/>
      </c>
      <c r="J293" s="19" t="str">
        <f>IF(tbl_dmi_isin[[#This Row],[Index]]&gt;$A$2,"",INDEX(Corp_value!$A$1:$EC$2998,MATCH(tbl_dmi_isin[[#This Row],[ISIN]],Corp_value!$B:$B,0),MATCH(J$2,Corp_value!$1:$1,0)))</f>
        <v/>
      </c>
      <c r="K293" s="19" t="str">
        <f>IF(tbl_dmi_isin[[#This Row],[Index]]&gt;$A$2,"",INDEX(Corp_value!$A$1:$EC$2998,MATCH(tbl_dmi_isin[[#This Row],[ISIN]],Corp_value!$B:$B,0),MATCH(K$2,Corp_value!$1:$1,0)))</f>
        <v/>
      </c>
      <c r="L293" s="19" t="str">
        <f>IF(tbl_dmi_isin[[#This Row],[Index]]&gt;$A$2,"",IF(INDEX(Corp_value!$A$1:$EC$2998,MATCH(tbl_dmi_isin[[#This Row],[ISIN]],Corp_value!$B:$B,0),MATCH(L$2,Corp_value!$1:$1,0))="--","",INDEX(Corp_value!$A$1:$EC$2998,MATCH(tbl_dmi_isin[[#This Row],[ISIN]],Corp_value!$B:$B,0),MATCH(L$2,Corp_value!$1:$1,0))))</f>
        <v/>
      </c>
      <c r="M293" s="122" t="str">
        <f>IF(tbl_dmi_isin[[#This Row],[Index]]&gt;$A$2,"",INDEX(Corp_value!$A$1:$EC$2998,MATCH(tbl_dmi_isin[[#This Row],[ISIN]],Corp_value!$B:$B,0),MATCH(M$2,Corp_value!$1:$1,0)))</f>
        <v/>
      </c>
      <c r="N293" s="122" t="str">
        <f>IF(tbl_dmi_isin[[#This Row],[Index]]&gt;$A$2,"",IF(INDEX(Corp_value!$A$1:$EC$2998,MATCH(tbl_dmi_isin[[#This Row],[ISIN]],Corp_value!$B:$B,0),MATCH(N$2,Corp_value!$1:$1,0))="--","",INDEX(Corp_value!$A$1:$EC$2998,MATCH(tbl_dmi_isin[[#This Row],[ISIN]],Corp_value!$B:$B,0),MATCH(N$2,Corp_value!$1:$1,0))))</f>
        <v/>
      </c>
      <c r="O293" s="122" t="str">
        <f>IF(tbl_dmi_isin[[#This Row],[Index]]&gt;$A$2,"",INDEX(Corp_value!$A$1:$EC$2998,MATCH(tbl_dmi_isin[[#This Row],[ISIN]],Corp_value!$B:$B,0),MATCH(O$2,Corp_value!$1:$1,0)))</f>
        <v/>
      </c>
      <c r="P293" s="136" t="str">
        <f>IF(tbl_dmi_isin[[#This Row],[Index]]&gt;$A$2,"",TEXT(INDEX(Corp_value!$A$1:$EC$2998,MATCH(tbl_dmi_isin[[#This Row],[ISIN]],Corp_value!$B:$B,0),MATCH(P$2,Corp_value!$1:$1,0)),"yyyy/mm/dd"))</f>
        <v/>
      </c>
      <c r="Q293" s="136" t="str">
        <f>IF(tbl_dmi_isin[[#This Row],[Index]]&gt;$A$2,"",INDEX(美元债一级!$A$2:$BO$32,tbl_dmi_isin[[#This Row],[Index]]+1,MATCH(Q$2,美元债一级!$2:$2,0)))</f>
        <v/>
      </c>
      <c r="R293" s="136" t="str">
        <f>IF(tbl_dmi_isin[[#This Row],[Index]]&gt;$A$2,"",IF(TEXT(INDEX(Corp_value!$A$1:$EC$2998,MATCH(tbl_dmi_isin[[#This Row],[ISIN]],Corp_value!$B:$B,0),MATCH(R$2,Corp_value!$1:$1,0)),"yyyy/mm/dd")="--","",TEXT(INDEX(Corp_value!$A$1:$EC$2998,MATCH(tbl_dmi_isin[[#This Row],[ISIN]],Corp_value!$B:$B,0),MATCH(R$2,Corp_value!$1:$1,0)),"yyyy/mm/dd")))</f>
        <v/>
      </c>
      <c r="S293" s="122" t="str">
        <f>IF(tbl_dmi_isin[[#This Row],[Index]]&gt;$A$2,"",INDEX(Corp_value!$A$1:$EC$2998,MATCH(tbl_dmi_isin[[#This Row],[ISIN]],Corp_value!$B:$B,0),MATCH(S$2,Corp_value!$1:$1,0)))</f>
        <v/>
      </c>
      <c r="T293" s="122" t="str">
        <f>IF(tbl_dmi_isin[[#This Row],[Index]]&gt;$A$2,"",INDEX(美元债一级!$A$2:$BO$32,tbl_dmi_isin[[#This Row],[Index]]+1,MATCH(T$2,美元债一级!$2:$2,0)))</f>
        <v/>
      </c>
      <c r="U293" s="122" t="str">
        <f>IF(tbl_dmi_isin[[#This Row],[Index]]&gt;$A$2,"",IF(INDEX(Corp_value!$A$1:$EC$2998,MATCH(tbl_dmi_isin[[#This Row],[ISIN]],Corp_value!$B:$B,0),MATCH(U$2,Corp_value!$1:$1,0))="--","",INDEX(Corp_value!$A$1:$EC$2998,MATCH(tbl_dmi_isin[[#This Row],[ISIN]],Corp_value!$B:$B,0),MATCH(U$2,Corp_value!$1:$1,0))))</f>
        <v/>
      </c>
      <c r="V293" s="134" t="str">
        <f>IF(tbl_dmi_isin[[#This Row],[Index]]&gt;$A$2,"",INDEX(美元债一级!$A$2:$BO$32,tbl_dmi_isin[[#This Row],[Index]]+1,MATCH(V$2,美元债一级!$2:$2,0)))</f>
        <v/>
      </c>
      <c r="W293" s="139" t="str">
        <f>IF(tbl_dmi_isin[[#This Row],[Index]]&gt;$A$2,"",INDEX(Corp_value!$A$1:$EC$2998,MATCH(tbl_dmi_isin[[#This Row],[ISIN]],Corp_value!$B:$B,0),MATCH(W$2,Corp_value!$1:$1,0)))</f>
        <v/>
      </c>
      <c r="X293" s="139" t="str">
        <f>IF(tbl_dmi_isin[[#This Row],[Index]]&gt;$A$2,"",INDEX(Corp_value!$A$1:$EC$2998,MATCH(tbl_dmi_isin[[#This Row],[ISIN]],Corp_value!$B:$B,0),MATCH(X$2,Corp_value!$1:$1,0)))</f>
        <v/>
      </c>
      <c r="Y293" s="142" t="str">
        <f>IF(tbl_dmi_isin[[#This Row],[Index]]&gt;$A$2,"",INDEX(Corp_value!$A$1:$EC$2998,MATCH(tbl_dmi_isin[[#This Row],[ISIN]],Corp_value!$B:$B,0),MATCH(Y$2,Corp_value!$1:$1,0)))</f>
        <v/>
      </c>
      <c r="Z293" s="142" t="str">
        <f>IF(tbl_dmi_isin[[#This Row],[Index]]&gt;$A$2,"",INDEX(Corp_value!$A$1:$EC$2998,MATCH(tbl_dmi_isin[[#This Row],[ISIN]],Corp_value!$B:$B,0),MATCH(Z$2,Corp_value!$1:$1,0)))</f>
        <v/>
      </c>
    </row>
    <row r="294" spans="1:26">
      <c r="A294" s="10">
        <v>291</v>
      </c>
      <c r="B294" s="78" t="str">
        <f>IF(tbl_dmi_isin[[#This Row],[Index]]&gt;$A$2,"",TEXT(INDEX(美元债一级!$A$2:$BO$32,tbl_dmi_isin[[#This Row],[Index]]+1,MATCH(B$2,美元债一级!$2:$2,0)),"yyyy/mm/dd"))</f>
        <v/>
      </c>
      <c r="C294" s="10" t="str">
        <f>IF(tbl_dmi_isin[[#This Row],[Index]]&gt;$A$2,"",INDEX(美元债一级!$A$2:$BO$32,tbl_dmi_isin[[#This Row],[Index]]+1,MATCH(C$2,美元债一级!$2:$2,0)))</f>
        <v/>
      </c>
      <c r="D294" s="10" t="str">
        <f>IF(tbl_dmi_isin[[#This Row],[Index]]&gt;$A$2,"",INDEX(美元债一级!$A$2:$BO$32,tbl_dmi_isin[[#This Row],[Index]]+1,MATCH(D$2,美元债一级!$2:$2,0)))</f>
        <v/>
      </c>
      <c r="E294" s="10" t="str">
        <f>TEXT(tbl_dmi_isin[[#This Row],[定价日]],"YYMMDD")&amp;tbl_dmi_isin[[#This Row],[ISIN]]</f>
        <v/>
      </c>
      <c r="F294" s="106"/>
      <c r="G294" s="19" t="str">
        <f>IF(tbl_dmi_isin[[#This Row],[Index]]&gt;$A$2,"",INDEX(Corp_value!$A$1:$EC$2998,MATCH(tbl_dmi_isin[[#This Row],[ISIN]],Corp_value!$B:$B,0),MATCH(G$2,Corp_value!$1:$1,0)))</f>
        <v/>
      </c>
      <c r="H294" s="20" t="str">
        <f>IF(tbl_dmi_isin[[#This Row],[Index]]&gt;$A$2,"",INDEX(Corp_value!$A$1:$EC$2998,MATCH(tbl_dmi_isin[[#This Row],[ISIN]],Corp_value!$B:$B,0),MATCH(H$2,Corp_value!$1:$1,0)))</f>
        <v/>
      </c>
      <c r="I294" s="20" t="str">
        <f>IF(tbl_dmi_isin[[#This Row],[Index]]&gt;$A$2,"",IF(INDEX(Corp_value!$A$1:$EC$2998,MATCH(tbl_dmi_isin[[#This Row],[ISIN]],Corp_value!$B:$B,0),MATCH(I$2,Corp_value!$1:$1,0))="--","",INDEX(Corp_value!$A$1:$EC$2998,MATCH(tbl_dmi_isin[[#This Row],[ISIN]],Corp_value!$B:$B,0),MATCH(I$2,Corp_value!$1:$1,0))))</f>
        <v/>
      </c>
      <c r="J294" s="19" t="str">
        <f>IF(tbl_dmi_isin[[#This Row],[Index]]&gt;$A$2,"",INDEX(Corp_value!$A$1:$EC$2998,MATCH(tbl_dmi_isin[[#This Row],[ISIN]],Corp_value!$B:$B,0),MATCH(J$2,Corp_value!$1:$1,0)))</f>
        <v/>
      </c>
      <c r="K294" s="19" t="str">
        <f>IF(tbl_dmi_isin[[#This Row],[Index]]&gt;$A$2,"",INDEX(Corp_value!$A$1:$EC$2998,MATCH(tbl_dmi_isin[[#This Row],[ISIN]],Corp_value!$B:$B,0),MATCH(K$2,Corp_value!$1:$1,0)))</f>
        <v/>
      </c>
      <c r="L294" s="19" t="str">
        <f>IF(tbl_dmi_isin[[#This Row],[Index]]&gt;$A$2,"",IF(INDEX(Corp_value!$A$1:$EC$2998,MATCH(tbl_dmi_isin[[#This Row],[ISIN]],Corp_value!$B:$B,0),MATCH(L$2,Corp_value!$1:$1,0))="--","",INDEX(Corp_value!$A$1:$EC$2998,MATCH(tbl_dmi_isin[[#This Row],[ISIN]],Corp_value!$B:$B,0),MATCH(L$2,Corp_value!$1:$1,0))))</f>
        <v/>
      </c>
      <c r="M294" s="122" t="str">
        <f>IF(tbl_dmi_isin[[#This Row],[Index]]&gt;$A$2,"",INDEX(Corp_value!$A$1:$EC$2998,MATCH(tbl_dmi_isin[[#This Row],[ISIN]],Corp_value!$B:$B,0),MATCH(M$2,Corp_value!$1:$1,0)))</f>
        <v/>
      </c>
      <c r="N294" s="122" t="str">
        <f>IF(tbl_dmi_isin[[#This Row],[Index]]&gt;$A$2,"",IF(INDEX(Corp_value!$A$1:$EC$2998,MATCH(tbl_dmi_isin[[#This Row],[ISIN]],Corp_value!$B:$B,0),MATCH(N$2,Corp_value!$1:$1,0))="--","",INDEX(Corp_value!$A$1:$EC$2998,MATCH(tbl_dmi_isin[[#This Row],[ISIN]],Corp_value!$B:$B,0),MATCH(N$2,Corp_value!$1:$1,0))))</f>
        <v/>
      </c>
      <c r="O294" s="122" t="str">
        <f>IF(tbl_dmi_isin[[#This Row],[Index]]&gt;$A$2,"",INDEX(Corp_value!$A$1:$EC$2998,MATCH(tbl_dmi_isin[[#This Row],[ISIN]],Corp_value!$B:$B,0),MATCH(O$2,Corp_value!$1:$1,0)))</f>
        <v/>
      </c>
      <c r="P294" s="136" t="str">
        <f>IF(tbl_dmi_isin[[#This Row],[Index]]&gt;$A$2,"",TEXT(INDEX(Corp_value!$A$1:$EC$2998,MATCH(tbl_dmi_isin[[#This Row],[ISIN]],Corp_value!$B:$B,0),MATCH(P$2,Corp_value!$1:$1,0)),"yyyy/mm/dd"))</f>
        <v/>
      </c>
      <c r="Q294" s="136" t="str">
        <f>IF(tbl_dmi_isin[[#This Row],[Index]]&gt;$A$2,"",INDEX(美元债一级!$A$2:$BO$32,tbl_dmi_isin[[#This Row],[Index]]+1,MATCH(Q$2,美元债一级!$2:$2,0)))</f>
        <v/>
      </c>
      <c r="R294" s="136" t="str">
        <f>IF(tbl_dmi_isin[[#This Row],[Index]]&gt;$A$2,"",IF(TEXT(INDEX(Corp_value!$A$1:$EC$2998,MATCH(tbl_dmi_isin[[#This Row],[ISIN]],Corp_value!$B:$B,0),MATCH(R$2,Corp_value!$1:$1,0)),"yyyy/mm/dd")="--","",TEXT(INDEX(Corp_value!$A$1:$EC$2998,MATCH(tbl_dmi_isin[[#This Row],[ISIN]],Corp_value!$B:$B,0),MATCH(R$2,Corp_value!$1:$1,0)),"yyyy/mm/dd")))</f>
        <v/>
      </c>
      <c r="S294" s="122" t="str">
        <f>IF(tbl_dmi_isin[[#This Row],[Index]]&gt;$A$2,"",INDEX(Corp_value!$A$1:$EC$2998,MATCH(tbl_dmi_isin[[#This Row],[ISIN]],Corp_value!$B:$B,0),MATCH(S$2,Corp_value!$1:$1,0)))</f>
        <v/>
      </c>
      <c r="T294" s="122" t="str">
        <f>IF(tbl_dmi_isin[[#This Row],[Index]]&gt;$A$2,"",INDEX(美元债一级!$A$2:$BO$32,tbl_dmi_isin[[#This Row],[Index]]+1,MATCH(T$2,美元债一级!$2:$2,0)))</f>
        <v/>
      </c>
      <c r="U294" s="122" t="str">
        <f>IF(tbl_dmi_isin[[#This Row],[Index]]&gt;$A$2,"",IF(INDEX(Corp_value!$A$1:$EC$2998,MATCH(tbl_dmi_isin[[#This Row],[ISIN]],Corp_value!$B:$B,0),MATCH(U$2,Corp_value!$1:$1,0))="--","",INDEX(Corp_value!$A$1:$EC$2998,MATCH(tbl_dmi_isin[[#This Row],[ISIN]],Corp_value!$B:$B,0),MATCH(U$2,Corp_value!$1:$1,0))))</f>
        <v/>
      </c>
      <c r="V294" s="134" t="str">
        <f>IF(tbl_dmi_isin[[#This Row],[Index]]&gt;$A$2,"",INDEX(美元债一级!$A$2:$BO$32,tbl_dmi_isin[[#This Row],[Index]]+1,MATCH(V$2,美元债一级!$2:$2,0)))</f>
        <v/>
      </c>
      <c r="W294" s="139" t="str">
        <f>IF(tbl_dmi_isin[[#This Row],[Index]]&gt;$A$2,"",INDEX(Corp_value!$A$1:$EC$2998,MATCH(tbl_dmi_isin[[#This Row],[ISIN]],Corp_value!$B:$B,0),MATCH(W$2,Corp_value!$1:$1,0)))</f>
        <v/>
      </c>
      <c r="X294" s="139" t="str">
        <f>IF(tbl_dmi_isin[[#This Row],[Index]]&gt;$A$2,"",INDEX(Corp_value!$A$1:$EC$2998,MATCH(tbl_dmi_isin[[#This Row],[ISIN]],Corp_value!$B:$B,0),MATCH(X$2,Corp_value!$1:$1,0)))</f>
        <v/>
      </c>
      <c r="Y294" s="142" t="str">
        <f>IF(tbl_dmi_isin[[#This Row],[Index]]&gt;$A$2,"",INDEX(Corp_value!$A$1:$EC$2998,MATCH(tbl_dmi_isin[[#This Row],[ISIN]],Corp_value!$B:$B,0),MATCH(Y$2,Corp_value!$1:$1,0)))</f>
        <v/>
      </c>
      <c r="Z294" s="142" t="str">
        <f>IF(tbl_dmi_isin[[#This Row],[Index]]&gt;$A$2,"",INDEX(Corp_value!$A$1:$EC$2998,MATCH(tbl_dmi_isin[[#This Row],[ISIN]],Corp_value!$B:$B,0),MATCH(Z$2,Corp_value!$1:$1,0)))</f>
        <v/>
      </c>
    </row>
    <row r="295" spans="1:26">
      <c r="A295" s="10">
        <v>292</v>
      </c>
      <c r="B295" s="78" t="str">
        <f>IF(tbl_dmi_isin[[#This Row],[Index]]&gt;$A$2,"",TEXT(INDEX(美元债一级!$A$2:$BO$32,tbl_dmi_isin[[#This Row],[Index]]+1,MATCH(B$2,美元债一级!$2:$2,0)),"yyyy/mm/dd"))</f>
        <v/>
      </c>
      <c r="C295" s="10" t="str">
        <f>IF(tbl_dmi_isin[[#This Row],[Index]]&gt;$A$2,"",INDEX(美元债一级!$A$2:$BO$32,tbl_dmi_isin[[#This Row],[Index]]+1,MATCH(C$2,美元债一级!$2:$2,0)))</f>
        <v/>
      </c>
      <c r="D295" s="10" t="str">
        <f>IF(tbl_dmi_isin[[#This Row],[Index]]&gt;$A$2,"",INDEX(美元债一级!$A$2:$BO$32,tbl_dmi_isin[[#This Row],[Index]]+1,MATCH(D$2,美元债一级!$2:$2,0)))</f>
        <v/>
      </c>
      <c r="E295" s="10" t="str">
        <f>TEXT(tbl_dmi_isin[[#This Row],[定价日]],"YYMMDD")&amp;tbl_dmi_isin[[#This Row],[ISIN]]</f>
        <v/>
      </c>
      <c r="F295" s="106"/>
      <c r="G295" s="19" t="str">
        <f>IF(tbl_dmi_isin[[#This Row],[Index]]&gt;$A$2,"",INDEX(Corp_value!$A$1:$EC$2998,MATCH(tbl_dmi_isin[[#This Row],[ISIN]],Corp_value!$B:$B,0),MATCH(G$2,Corp_value!$1:$1,0)))</f>
        <v/>
      </c>
      <c r="H295" s="20" t="str">
        <f>IF(tbl_dmi_isin[[#This Row],[Index]]&gt;$A$2,"",INDEX(Corp_value!$A$1:$EC$2998,MATCH(tbl_dmi_isin[[#This Row],[ISIN]],Corp_value!$B:$B,0),MATCH(H$2,Corp_value!$1:$1,0)))</f>
        <v/>
      </c>
      <c r="I295" s="20" t="str">
        <f>IF(tbl_dmi_isin[[#This Row],[Index]]&gt;$A$2,"",IF(INDEX(Corp_value!$A$1:$EC$2998,MATCH(tbl_dmi_isin[[#This Row],[ISIN]],Corp_value!$B:$B,0),MATCH(I$2,Corp_value!$1:$1,0))="--","",INDEX(Corp_value!$A$1:$EC$2998,MATCH(tbl_dmi_isin[[#This Row],[ISIN]],Corp_value!$B:$B,0),MATCH(I$2,Corp_value!$1:$1,0))))</f>
        <v/>
      </c>
      <c r="J295" s="19" t="str">
        <f>IF(tbl_dmi_isin[[#This Row],[Index]]&gt;$A$2,"",INDEX(Corp_value!$A$1:$EC$2998,MATCH(tbl_dmi_isin[[#This Row],[ISIN]],Corp_value!$B:$B,0),MATCH(J$2,Corp_value!$1:$1,0)))</f>
        <v/>
      </c>
      <c r="K295" s="19" t="str">
        <f>IF(tbl_dmi_isin[[#This Row],[Index]]&gt;$A$2,"",INDEX(Corp_value!$A$1:$EC$2998,MATCH(tbl_dmi_isin[[#This Row],[ISIN]],Corp_value!$B:$B,0),MATCH(K$2,Corp_value!$1:$1,0)))</f>
        <v/>
      </c>
      <c r="L295" s="19" t="str">
        <f>IF(tbl_dmi_isin[[#This Row],[Index]]&gt;$A$2,"",IF(INDEX(Corp_value!$A$1:$EC$2998,MATCH(tbl_dmi_isin[[#This Row],[ISIN]],Corp_value!$B:$B,0),MATCH(L$2,Corp_value!$1:$1,0))="--","",INDEX(Corp_value!$A$1:$EC$2998,MATCH(tbl_dmi_isin[[#This Row],[ISIN]],Corp_value!$B:$B,0),MATCH(L$2,Corp_value!$1:$1,0))))</f>
        <v/>
      </c>
      <c r="M295" s="122" t="str">
        <f>IF(tbl_dmi_isin[[#This Row],[Index]]&gt;$A$2,"",INDEX(Corp_value!$A$1:$EC$2998,MATCH(tbl_dmi_isin[[#This Row],[ISIN]],Corp_value!$B:$B,0),MATCH(M$2,Corp_value!$1:$1,0)))</f>
        <v/>
      </c>
      <c r="N295" s="122" t="str">
        <f>IF(tbl_dmi_isin[[#This Row],[Index]]&gt;$A$2,"",IF(INDEX(Corp_value!$A$1:$EC$2998,MATCH(tbl_dmi_isin[[#This Row],[ISIN]],Corp_value!$B:$B,0),MATCH(N$2,Corp_value!$1:$1,0))="--","",INDEX(Corp_value!$A$1:$EC$2998,MATCH(tbl_dmi_isin[[#This Row],[ISIN]],Corp_value!$B:$B,0),MATCH(N$2,Corp_value!$1:$1,0))))</f>
        <v/>
      </c>
      <c r="O295" s="122" t="str">
        <f>IF(tbl_dmi_isin[[#This Row],[Index]]&gt;$A$2,"",INDEX(Corp_value!$A$1:$EC$2998,MATCH(tbl_dmi_isin[[#This Row],[ISIN]],Corp_value!$B:$B,0),MATCH(O$2,Corp_value!$1:$1,0)))</f>
        <v/>
      </c>
      <c r="P295" s="136" t="str">
        <f>IF(tbl_dmi_isin[[#This Row],[Index]]&gt;$A$2,"",TEXT(INDEX(Corp_value!$A$1:$EC$2998,MATCH(tbl_dmi_isin[[#This Row],[ISIN]],Corp_value!$B:$B,0),MATCH(P$2,Corp_value!$1:$1,0)),"yyyy/mm/dd"))</f>
        <v/>
      </c>
      <c r="Q295" s="136" t="str">
        <f>IF(tbl_dmi_isin[[#This Row],[Index]]&gt;$A$2,"",INDEX(美元债一级!$A$2:$BO$32,tbl_dmi_isin[[#This Row],[Index]]+1,MATCH(Q$2,美元债一级!$2:$2,0)))</f>
        <v/>
      </c>
      <c r="R295" s="136" t="str">
        <f>IF(tbl_dmi_isin[[#This Row],[Index]]&gt;$A$2,"",IF(TEXT(INDEX(Corp_value!$A$1:$EC$2998,MATCH(tbl_dmi_isin[[#This Row],[ISIN]],Corp_value!$B:$B,0),MATCH(R$2,Corp_value!$1:$1,0)),"yyyy/mm/dd")="--","",TEXT(INDEX(Corp_value!$A$1:$EC$2998,MATCH(tbl_dmi_isin[[#This Row],[ISIN]],Corp_value!$B:$B,0),MATCH(R$2,Corp_value!$1:$1,0)),"yyyy/mm/dd")))</f>
        <v/>
      </c>
      <c r="S295" s="122" t="str">
        <f>IF(tbl_dmi_isin[[#This Row],[Index]]&gt;$A$2,"",INDEX(Corp_value!$A$1:$EC$2998,MATCH(tbl_dmi_isin[[#This Row],[ISIN]],Corp_value!$B:$B,0),MATCH(S$2,Corp_value!$1:$1,0)))</f>
        <v/>
      </c>
      <c r="T295" s="122" t="str">
        <f>IF(tbl_dmi_isin[[#This Row],[Index]]&gt;$A$2,"",INDEX(美元债一级!$A$2:$BO$32,tbl_dmi_isin[[#This Row],[Index]]+1,MATCH(T$2,美元债一级!$2:$2,0)))</f>
        <v/>
      </c>
      <c r="U295" s="122" t="str">
        <f>IF(tbl_dmi_isin[[#This Row],[Index]]&gt;$A$2,"",IF(INDEX(Corp_value!$A$1:$EC$2998,MATCH(tbl_dmi_isin[[#This Row],[ISIN]],Corp_value!$B:$B,0),MATCH(U$2,Corp_value!$1:$1,0))="--","",INDEX(Corp_value!$A$1:$EC$2998,MATCH(tbl_dmi_isin[[#This Row],[ISIN]],Corp_value!$B:$B,0),MATCH(U$2,Corp_value!$1:$1,0))))</f>
        <v/>
      </c>
      <c r="V295" s="134" t="str">
        <f>IF(tbl_dmi_isin[[#This Row],[Index]]&gt;$A$2,"",INDEX(美元债一级!$A$2:$BO$32,tbl_dmi_isin[[#This Row],[Index]]+1,MATCH(V$2,美元债一级!$2:$2,0)))</f>
        <v/>
      </c>
      <c r="W295" s="139" t="str">
        <f>IF(tbl_dmi_isin[[#This Row],[Index]]&gt;$A$2,"",INDEX(Corp_value!$A$1:$EC$2998,MATCH(tbl_dmi_isin[[#This Row],[ISIN]],Corp_value!$B:$B,0),MATCH(W$2,Corp_value!$1:$1,0)))</f>
        <v/>
      </c>
      <c r="X295" s="139" t="str">
        <f>IF(tbl_dmi_isin[[#This Row],[Index]]&gt;$A$2,"",INDEX(Corp_value!$A$1:$EC$2998,MATCH(tbl_dmi_isin[[#This Row],[ISIN]],Corp_value!$B:$B,0),MATCH(X$2,Corp_value!$1:$1,0)))</f>
        <v/>
      </c>
      <c r="Y295" s="142" t="str">
        <f>IF(tbl_dmi_isin[[#This Row],[Index]]&gt;$A$2,"",INDEX(Corp_value!$A$1:$EC$2998,MATCH(tbl_dmi_isin[[#This Row],[ISIN]],Corp_value!$B:$B,0),MATCH(Y$2,Corp_value!$1:$1,0)))</f>
        <v/>
      </c>
      <c r="Z295" s="142" t="str">
        <f>IF(tbl_dmi_isin[[#This Row],[Index]]&gt;$A$2,"",INDEX(Corp_value!$A$1:$EC$2998,MATCH(tbl_dmi_isin[[#This Row],[ISIN]],Corp_value!$B:$B,0),MATCH(Z$2,Corp_value!$1:$1,0)))</f>
        <v/>
      </c>
    </row>
    <row r="296" spans="1:26">
      <c r="A296" s="10">
        <v>293</v>
      </c>
      <c r="B296" s="78" t="str">
        <f>IF(tbl_dmi_isin[[#This Row],[Index]]&gt;$A$2,"",TEXT(INDEX(美元债一级!$A$2:$BO$32,tbl_dmi_isin[[#This Row],[Index]]+1,MATCH(B$2,美元债一级!$2:$2,0)),"yyyy/mm/dd"))</f>
        <v/>
      </c>
      <c r="C296" s="10" t="str">
        <f>IF(tbl_dmi_isin[[#This Row],[Index]]&gt;$A$2,"",INDEX(美元债一级!$A$2:$BO$32,tbl_dmi_isin[[#This Row],[Index]]+1,MATCH(C$2,美元债一级!$2:$2,0)))</f>
        <v/>
      </c>
      <c r="D296" s="10" t="str">
        <f>IF(tbl_dmi_isin[[#This Row],[Index]]&gt;$A$2,"",INDEX(美元债一级!$A$2:$BO$32,tbl_dmi_isin[[#This Row],[Index]]+1,MATCH(D$2,美元债一级!$2:$2,0)))</f>
        <v/>
      </c>
      <c r="E296" s="10" t="str">
        <f>TEXT(tbl_dmi_isin[[#This Row],[定价日]],"YYMMDD")&amp;tbl_dmi_isin[[#This Row],[ISIN]]</f>
        <v/>
      </c>
      <c r="F296" s="106"/>
      <c r="G296" s="19" t="str">
        <f>IF(tbl_dmi_isin[[#This Row],[Index]]&gt;$A$2,"",INDEX(Corp_value!$A$1:$EC$2998,MATCH(tbl_dmi_isin[[#This Row],[ISIN]],Corp_value!$B:$B,0),MATCH(G$2,Corp_value!$1:$1,0)))</f>
        <v/>
      </c>
      <c r="H296" s="20" t="str">
        <f>IF(tbl_dmi_isin[[#This Row],[Index]]&gt;$A$2,"",INDEX(Corp_value!$A$1:$EC$2998,MATCH(tbl_dmi_isin[[#This Row],[ISIN]],Corp_value!$B:$B,0),MATCH(H$2,Corp_value!$1:$1,0)))</f>
        <v/>
      </c>
      <c r="I296" s="20" t="str">
        <f>IF(tbl_dmi_isin[[#This Row],[Index]]&gt;$A$2,"",IF(INDEX(Corp_value!$A$1:$EC$2998,MATCH(tbl_dmi_isin[[#This Row],[ISIN]],Corp_value!$B:$B,0),MATCH(I$2,Corp_value!$1:$1,0))="--","",INDEX(Corp_value!$A$1:$EC$2998,MATCH(tbl_dmi_isin[[#This Row],[ISIN]],Corp_value!$B:$B,0),MATCH(I$2,Corp_value!$1:$1,0))))</f>
        <v/>
      </c>
      <c r="J296" s="19" t="str">
        <f>IF(tbl_dmi_isin[[#This Row],[Index]]&gt;$A$2,"",INDEX(Corp_value!$A$1:$EC$2998,MATCH(tbl_dmi_isin[[#This Row],[ISIN]],Corp_value!$B:$B,0),MATCH(J$2,Corp_value!$1:$1,0)))</f>
        <v/>
      </c>
      <c r="K296" s="19" t="str">
        <f>IF(tbl_dmi_isin[[#This Row],[Index]]&gt;$A$2,"",INDEX(Corp_value!$A$1:$EC$2998,MATCH(tbl_dmi_isin[[#This Row],[ISIN]],Corp_value!$B:$B,0),MATCH(K$2,Corp_value!$1:$1,0)))</f>
        <v/>
      </c>
      <c r="L296" s="19" t="str">
        <f>IF(tbl_dmi_isin[[#This Row],[Index]]&gt;$A$2,"",IF(INDEX(Corp_value!$A$1:$EC$2998,MATCH(tbl_dmi_isin[[#This Row],[ISIN]],Corp_value!$B:$B,0),MATCH(L$2,Corp_value!$1:$1,0))="--","",INDEX(Corp_value!$A$1:$EC$2998,MATCH(tbl_dmi_isin[[#This Row],[ISIN]],Corp_value!$B:$B,0),MATCH(L$2,Corp_value!$1:$1,0))))</f>
        <v/>
      </c>
      <c r="M296" s="122" t="str">
        <f>IF(tbl_dmi_isin[[#This Row],[Index]]&gt;$A$2,"",INDEX(Corp_value!$A$1:$EC$2998,MATCH(tbl_dmi_isin[[#This Row],[ISIN]],Corp_value!$B:$B,0),MATCH(M$2,Corp_value!$1:$1,0)))</f>
        <v/>
      </c>
      <c r="N296" s="122" t="str">
        <f>IF(tbl_dmi_isin[[#This Row],[Index]]&gt;$A$2,"",IF(INDEX(Corp_value!$A$1:$EC$2998,MATCH(tbl_dmi_isin[[#This Row],[ISIN]],Corp_value!$B:$B,0),MATCH(N$2,Corp_value!$1:$1,0))="--","",INDEX(Corp_value!$A$1:$EC$2998,MATCH(tbl_dmi_isin[[#This Row],[ISIN]],Corp_value!$B:$B,0),MATCH(N$2,Corp_value!$1:$1,0))))</f>
        <v/>
      </c>
      <c r="O296" s="122" t="str">
        <f>IF(tbl_dmi_isin[[#This Row],[Index]]&gt;$A$2,"",INDEX(Corp_value!$A$1:$EC$2998,MATCH(tbl_dmi_isin[[#This Row],[ISIN]],Corp_value!$B:$B,0),MATCH(O$2,Corp_value!$1:$1,0)))</f>
        <v/>
      </c>
      <c r="P296" s="136" t="str">
        <f>IF(tbl_dmi_isin[[#This Row],[Index]]&gt;$A$2,"",TEXT(INDEX(Corp_value!$A$1:$EC$2998,MATCH(tbl_dmi_isin[[#This Row],[ISIN]],Corp_value!$B:$B,0),MATCH(P$2,Corp_value!$1:$1,0)),"yyyy/mm/dd"))</f>
        <v/>
      </c>
      <c r="Q296" s="136" t="str">
        <f>IF(tbl_dmi_isin[[#This Row],[Index]]&gt;$A$2,"",INDEX(美元债一级!$A$2:$BO$32,tbl_dmi_isin[[#This Row],[Index]]+1,MATCH(Q$2,美元债一级!$2:$2,0)))</f>
        <v/>
      </c>
      <c r="R296" s="136" t="str">
        <f>IF(tbl_dmi_isin[[#This Row],[Index]]&gt;$A$2,"",IF(TEXT(INDEX(Corp_value!$A$1:$EC$2998,MATCH(tbl_dmi_isin[[#This Row],[ISIN]],Corp_value!$B:$B,0),MATCH(R$2,Corp_value!$1:$1,0)),"yyyy/mm/dd")="--","",TEXT(INDEX(Corp_value!$A$1:$EC$2998,MATCH(tbl_dmi_isin[[#This Row],[ISIN]],Corp_value!$B:$B,0),MATCH(R$2,Corp_value!$1:$1,0)),"yyyy/mm/dd")))</f>
        <v/>
      </c>
      <c r="S296" s="122" t="str">
        <f>IF(tbl_dmi_isin[[#This Row],[Index]]&gt;$A$2,"",INDEX(Corp_value!$A$1:$EC$2998,MATCH(tbl_dmi_isin[[#This Row],[ISIN]],Corp_value!$B:$B,0),MATCH(S$2,Corp_value!$1:$1,0)))</f>
        <v/>
      </c>
      <c r="T296" s="122" t="str">
        <f>IF(tbl_dmi_isin[[#This Row],[Index]]&gt;$A$2,"",INDEX(美元债一级!$A$2:$BO$32,tbl_dmi_isin[[#This Row],[Index]]+1,MATCH(T$2,美元债一级!$2:$2,0)))</f>
        <v/>
      </c>
      <c r="U296" s="122" t="str">
        <f>IF(tbl_dmi_isin[[#This Row],[Index]]&gt;$A$2,"",IF(INDEX(Corp_value!$A$1:$EC$2998,MATCH(tbl_dmi_isin[[#This Row],[ISIN]],Corp_value!$B:$B,0),MATCH(U$2,Corp_value!$1:$1,0))="--","",INDEX(Corp_value!$A$1:$EC$2998,MATCH(tbl_dmi_isin[[#This Row],[ISIN]],Corp_value!$B:$B,0),MATCH(U$2,Corp_value!$1:$1,0))))</f>
        <v/>
      </c>
      <c r="V296" s="134" t="str">
        <f>IF(tbl_dmi_isin[[#This Row],[Index]]&gt;$A$2,"",INDEX(美元债一级!$A$2:$BO$32,tbl_dmi_isin[[#This Row],[Index]]+1,MATCH(V$2,美元债一级!$2:$2,0)))</f>
        <v/>
      </c>
      <c r="W296" s="139" t="str">
        <f>IF(tbl_dmi_isin[[#This Row],[Index]]&gt;$A$2,"",INDEX(Corp_value!$A$1:$EC$2998,MATCH(tbl_dmi_isin[[#This Row],[ISIN]],Corp_value!$B:$B,0),MATCH(W$2,Corp_value!$1:$1,0)))</f>
        <v/>
      </c>
      <c r="X296" s="139" t="str">
        <f>IF(tbl_dmi_isin[[#This Row],[Index]]&gt;$A$2,"",INDEX(Corp_value!$A$1:$EC$2998,MATCH(tbl_dmi_isin[[#This Row],[ISIN]],Corp_value!$B:$B,0),MATCH(X$2,Corp_value!$1:$1,0)))</f>
        <v/>
      </c>
      <c r="Y296" s="142" t="str">
        <f>IF(tbl_dmi_isin[[#This Row],[Index]]&gt;$A$2,"",INDEX(Corp_value!$A$1:$EC$2998,MATCH(tbl_dmi_isin[[#This Row],[ISIN]],Corp_value!$B:$B,0),MATCH(Y$2,Corp_value!$1:$1,0)))</f>
        <v/>
      </c>
      <c r="Z296" s="142" t="str">
        <f>IF(tbl_dmi_isin[[#This Row],[Index]]&gt;$A$2,"",INDEX(Corp_value!$A$1:$EC$2998,MATCH(tbl_dmi_isin[[#This Row],[ISIN]],Corp_value!$B:$B,0),MATCH(Z$2,Corp_value!$1:$1,0)))</f>
        <v/>
      </c>
    </row>
    <row r="297" spans="1:26">
      <c r="A297" s="10">
        <v>294</v>
      </c>
      <c r="B297" s="78" t="str">
        <f>IF(tbl_dmi_isin[[#This Row],[Index]]&gt;$A$2,"",TEXT(INDEX(美元债一级!$A$2:$BO$32,tbl_dmi_isin[[#This Row],[Index]]+1,MATCH(B$2,美元债一级!$2:$2,0)),"yyyy/mm/dd"))</f>
        <v/>
      </c>
      <c r="C297" s="10" t="str">
        <f>IF(tbl_dmi_isin[[#This Row],[Index]]&gt;$A$2,"",INDEX(美元债一级!$A$2:$BO$32,tbl_dmi_isin[[#This Row],[Index]]+1,MATCH(C$2,美元债一级!$2:$2,0)))</f>
        <v/>
      </c>
      <c r="D297" s="10" t="str">
        <f>IF(tbl_dmi_isin[[#This Row],[Index]]&gt;$A$2,"",INDEX(美元债一级!$A$2:$BO$32,tbl_dmi_isin[[#This Row],[Index]]+1,MATCH(D$2,美元债一级!$2:$2,0)))</f>
        <v/>
      </c>
      <c r="E297" s="10" t="str">
        <f>TEXT(tbl_dmi_isin[[#This Row],[定价日]],"YYMMDD")&amp;tbl_dmi_isin[[#This Row],[ISIN]]</f>
        <v/>
      </c>
      <c r="F297" s="106"/>
      <c r="G297" s="19" t="str">
        <f>IF(tbl_dmi_isin[[#This Row],[Index]]&gt;$A$2,"",INDEX(Corp_value!$A$1:$EC$2998,MATCH(tbl_dmi_isin[[#This Row],[ISIN]],Corp_value!$B:$B,0),MATCH(G$2,Corp_value!$1:$1,0)))</f>
        <v/>
      </c>
      <c r="H297" s="20" t="str">
        <f>IF(tbl_dmi_isin[[#This Row],[Index]]&gt;$A$2,"",INDEX(Corp_value!$A$1:$EC$2998,MATCH(tbl_dmi_isin[[#This Row],[ISIN]],Corp_value!$B:$B,0),MATCH(H$2,Corp_value!$1:$1,0)))</f>
        <v/>
      </c>
      <c r="I297" s="20" t="str">
        <f>IF(tbl_dmi_isin[[#This Row],[Index]]&gt;$A$2,"",IF(INDEX(Corp_value!$A$1:$EC$2998,MATCH(tbl_dmi_isin[[#This Row],[ISIN]],Corp_value!$B:$B,0),MATCH(I$2,Corp_value!$1:$1,0))="--","",INDEX(Corp_value!$A$1:$EC$2998,MATCH(tbl_dmi_isin[[#This Row],[ISIN]],Corp_value!$B:$B,0),MATCH(I$2,Corp_value!$1:$1,0))))</f>
        <v/>
      </c>
      <c r="J297" s="19" t="str">
        <f>IF(tbl_dmi_isin[[#This Row],[Index]]&gt;$A$2,"",INDEX(Corp_value!$A$1:$EC$2998,MATCH(tbl_dmi_isin[[#This Row],[ISIN]],Corp_value!$B:$B,0),MATCH(J$2,Corp_value!$1:$1,0)))</f>
        <v/>
      </c>
      <c r="K297" s="19" t="str">
        <f>IF(tbl_dmi_isin[[#This Row],[Index]]&gt;$A$2,"",INDEX(Corp_value!$A$1:$EC$2998,MATCH(tbl_dmi_isin[[#This Row],[ISIN]],Corp_value!$B:$B,0),MATCH(K$2,Corp_value!$1:$1,0)))</f>
        <v/>
      </c>
      <c r="L297" s="19" t="str">
        <f>IF(tbl_dmi_isin[[#This Row],[Index]]&gt;$A$2,"",IF(INDEX(Corp_value!$A$1:$EC$2998,MATCH(tbl_dmi_isin[[#This Row],[ISIN]],Corp_value!$B:$B,0),MATCH(L$2,Corp_value!$1:$1,0))="--","",INDEX(Corp_value!$A$1:$EC$2998,MATCH(tbl_dmi_isin[[#This Row],[ISIN]],Corp_value!$B:$B,0),MATCH(L$2,Corp_value!$1:$1,0))))</f>
        <v/>
      </c>
      <c r="M297" s="122" t="str">
        <f>IF(tbl_dmi_isin[[#This Row],[Index]]&gt;$A$2,"",INDEX(Corp_value!$A$1:$EC$2998,MATCH(tbl_dmi_isin[[#This Row],[ISIN]],Corp_value!$B:$B,0),MATCH(M$2,Corp_value!$1:$1,0)))</f>
        <v/>
      </c>
      <c r="N297" s="122" t="str">
        <f>IF(tbl_dmi_isin[[#This Row],[Index]]&gt;$A$2,"",IF(INDEX(Corp_value!$A$1:$EC$2998,MATCH(tbl_dmi_isin[[#This Row],[ISIN]],Corp_value!$B:$B,0),MATCH(N$2,Corp_value!$1:$1,0))="--","",INDEX(Corp_value!$A$1:$EC$2998,MATCH(tbl_dmi_isin[[#This Row],[ISIN]],Corp_value!$B:$B,0),MATCH(N$2,Corp_value!$1:$1,0))))</f>
        <v/>
      </c>
      <c r="O297" s="122" t="str">
        <f>IF(tbl_dmi_isin[[#This Row],[Index]]&gt;$A$2,"",INDEX(Corp_value!$A$1:$EC$2998,MATCH(tbl_dmi_isin[[#This Row],[ISIN]],Corp_value!$B:$B,0),MATCH(O$2,Corp_value!$1:$1,0)))</f>
        <v/>
      </c>
      <c r="P297" s="136" t="str">
        <f>IF(tbl_dmi_isin[[#This Row],[Index]]&gt;$A$2,"",TEXT(INDEX(Corp_value!$A$1:$EC$2998,MATCH(tbl_dmi_isin[[#This Row],[ISIN]],Corp_value!$B:$B,0),MATCH(P$2,Corp_value!$1:$1,0)),"yyyy/mm/dd"))</f>
        <v/>
      </c>
      <c r="Q297" s="136" t="str">
        <f>IF(tbl_dmi_isin[[#This Row],[Index]]&gt;$A$2,"",INDEX(美元债一级!$A$2:$BO$32,tbl_dmi_isin[[#This Row],[Index]]+1,MATCH(Q$2,美元债一级!$2:$2,0)))</f>
        <v/>
      </c>
      <c r="R297" s="136" t="str">
        <f>IF(tbl_dmi_isin[[#This Row],[Index]]&gt;$A$2,"",IF(TEXT(INDEX(Corp_value!$A$1:$EC$2998,MATCH(tbl_dmi_isin[[#This Row],[ISIN]],Corp_value!$B:$B,0),MATCH(R$2,Corp_value!$1:$1,0)),"yyyy/mm/dd")="--","",TEXT(INDEX(Corp_value!$A$1:$EC$2998,MATCH(tbl_dmi_isin[[#This Row],[ISIN]],Corp_value!$B:$B,0),MATCH(R$2,Corp_value!$1:$1,0)),"yyyy/mm/dd")))</f>
        <v/>
      </c>
      <c r="S297" s="122" t="str">
        <f>IF(tbl_dmi_isin[[#This Row],[Index]]&gt;$A$2,"",INDEX(Corp_value!$A$1:$EC$2998,MATCH(tbl_dmi_isin[[#This Row],[ISIN]],Corp_value!$B:$B,0),MATCH(S$2,Corp_value!$1:$1,0)))</f>
        <v/>
      </c>
      <c r="T297" s="122" t="str">
        <f>IF(tbl_dmi_isin[[#This Row],[Index]]&gt;$A$2,"",INDEX(美元债一级!$A$2:$BO$32,tbl_dmi_isin[[#This Row],[Index]]+1,MATCH(T$2,美元债一级!$2:$2,0)))</f>
        <v/>
      </c>
      <c r="U297" s="122" t="str">
        <f>IF(tbl_dmi_isin[[#This Row],[Index]]&gt;$A$2,"",IF(INDEX(Corp_value!$A$1:$EC$2998,MATCH(tbl_dmi_isin[[#This Row],[ISIN]],Corp_value!$B:$B,0),MATCH(U$2,Corp_value!$1:$1,0))="--","",INDEX(Corp_value!$A$1:$EC$2998,MATCH(tbl_dmi_isin[[#This Row],[ISIN]],Corp_value!$B:$B,0),MATCH(U$2,Corp_value!$1:$1,0))))</f>
        <v/>
      </c>
      <c r="V297" s="134" t="str">
        <f>IF(tbl_dmi_isin[[#This Row],[Index]]&gt;$A$2,"",INDEX(美元债一级!$A$2:$BO$32,tbl_dmi_isin[[#This Row],[Index]]+1,MATCH(V$2,美元债一级!$2:$2,0)))</f>
        <v/>
      </c>
      <c r="W297" s="139" t="str">
        <f>IF(tbl_dmi_isin[[#This Row],[Index]]&gt;$A$2,"",INDEX(Corp_value!$A$1:$EC$2998,MATCH(tbl_dmi_isin[[#This Row],[ISIN]],Corp_value!$B:$B,0),MATCH(W$2,Corp_value!$1:$1,0)))</f>
        <v/>
      </c>
      <c r="X297" s="139" t="str">
        <f>IF(tbl_dmi_isin[[#This Row],[Index]]&gt;$A$2,"",INDEX(Corp_value!$A$1:$EC$2998,MATCH(tbl_dmi_isin[[#This Row],[ISIN]],Corp_value!$B:$B,0),MATCH(X$2,Corp_value!$1:$1,0)))</f>
        <v/>
      </c>
      <c r="Y297" s="142" t="str">
        <f>IF(tbl_dmi_isin[[#This Row],[Index]]&gt;$A$2,"",INDEX(Corp_value!$A$1:$EC$2998,MATCH(tbl_dmi_isin[[#This Row],[ISIN]],Corp_value!$B:$B,0),MATCH(Y$2,Corp_value!$1:$1,0)))</f>
        <v/>
      </c>
      <c r="Z297" s="142" t="str">
        <f>IF(tbl_dmi_isin[[#This Row],[Index]]&gt;$A$2,"",INDEX(Corp_value!$A$1:$EC$2998,MATCH(tbl_dmi_isin[[#This Row],[ISIN]],Corp_value!$B:$B,0),MATCH(Z$2,Corp_value!$1:$1,0)))</f>
        <v/>
      </c>
    </row>
    <row r="298" spans="1:26">
      <c r="A298" s="10">
        <v>295</v>
      </c>
      <c r="B298" s="78" t="str">
        <f>IF(tbl_dmi_isin[[#This Row],[Index]]&gt;$A$2,"",TEXT(INDEX(美元债一级!$A$2:$BO$32,tbl_dmi_isin[[#This Row],[Index]]+1,MATCH(B$2,美元债一级!$2:$2,0)),"yyyy/mm/dd"))</f>
        <v/>
      </c>
      <c r="C298" s="10" t="str">
        <f>IF(tbl_dmi_isin[[#This Row],[Index]]&gt;$A$2,"",INDEX(美元债一级!$A$2:$BO$32,tbl_dmi_isin[[#This Row],[Index]]+1,MATCH(C$2,美元债一级!$2:$2,0)))</f>
        <v/>
      </c>
      <c r="D298" s="10" t="str">
        <f>IF(tbl_dmi_isin[[#This Row],[Index]]&gt;$A$2,"",INDEX(美元债一级!$A$2:$BO$32,tbl_dmi_isin[[#This Row],[Index]]+1,MATCH(D$2,美元债一级!$2:$2,0)))</f>
        <v/>
      </c>
      <c r="E298" s="10" t="str">
        <f>TEXT(tbl_dmi_isin[[#This Row],[定价日]],"YYMMDD")&amp;tbl_dmi_isin[[#This Row],[ISIN]]</f>
        <v/>
      </c>
      <c r="F298" s="106"/>
      <c r="G298" s="19" t="str">
        <f>IF(tbl_dmi_isin[[#This Row],[Index]]&gt;$A$2,"",INDEX(Corp_value!$A$1:$EC$2998,MATCH(tbl_dmi_isin[[#This Row],[ISIN]],Corp_value!$B:$B,0),MATCH(G$2,Corp_value!$1:$1,0)))</f>
        <v/>
      </c>
      <c r="H298" s="20" t="str">
        <f>IF(tbl_dmi_isin[[#This Row],[Index]]&gt;$A$2,"",INDEX(Corp_value!$A$1:$EC$2998,MATCH(tbl_dmi_isin[[#This Row],[ISIN]],Corp_value!$B:$B,0),MATCH(H$2,Corp_value!$1:$1,0)))</f>
        <v/>
      </c>
      <c r="I298" s="20" t="str">
        <f>IF(tbl_dmi_isin[[#This Row],[Index]]&gt;$A$2,"",IF(INDEX(Corp_value!$A$1:$EC$2998,MATCH(tbl_dmi_isin[[#This Row],[ISIN]],Corp_value!$B:$B,0),MATCH(I$2,Corp_value!$1:$1,0))="--","",INDEX(Corp_value!$A$1:$EC$2998,MATCH(tbl_dmi_isin[[#This Row],[ISIN]],Corp_value!$B:$B,0),MATCH(I$2,Corp_value!$1:$1,0))))</f>
        <v/>
      </c>
      <c r="J298" s="19" t="str">
        <f>IF(tbl_dmi_isin[[#This Row],[Index]]&gt;$A$2,"",INDEX(Corp_value!$A$1:$EC$2998,MATCH(tbl_dmi_isin[[#This Row],[ISIN]],Corp_value!$B:$B,0),MATCH(J$2,Corp_value!$1:$1,0)))</f>
        <v/>
      </c>
      <c r="K298" s="19" t="str">
        <f>IF(tbl_dmi_isin[[#This Row],[Index]]&gt;$A$2,"",INDEX(Corp_value!$A$1:$EC$2998,MATCH(tbl_dmi_isin[[#This Row],[ISIN]],Corp_value!$B:$B,0),MATCH(K$2,Corp_value!$1:$1,0)))</f>
        <v/>
      </c>
      <c r="L298" s="19" t="str">
        <f>IF(tbl_dmi_isin[[#This Row],[Index]]&gt;$A$2,"",IF(INDEX(Corp_value!$A$1:$EC$2998,MATCH(tbl_dmi_isin[[#This Row],[ISIN]],Corp_value!$B:$B,0),MATCH(L$2,Corp_value!$1:$1,0))="--","",INDEX(Corp_value!$A$1:$EC$2998,MATCH(tbl_dmi_isin[[#This Row],[ISIN]],Corp_value!$B:$B,0),MATCH(L$2,Corp_value!$1:$1,0))))</f>
        <v/>
      </c>
      <c r="M298" s="122" t="str">
        <f>IF(tbl_dmi_isin[[#This Row],[Index]]&gt;$A$2,"",INDEX(Corp_value!$A$1:$EC$2998,MATCH(tbl_dmi_isin[[#This Row],[ISIN]],Corp_value!$B:$B,0),MATCH(M$2,Corp_value!$1:$1,0)))</f>
        <v/>
      </c>
      <c r="N298" s="122" t="str">
        <f>IF(tbl_dmi_isin[[#This Row],[Index]]&gt;$A$2,"",IF(INDEX(Corp_value!$A$1:$EC$2998,MATCH(tbl_dmi_isin[[#This Row],[ISIN]],Corp_value!$B:$B,0),MATCH(N$2,Corp_value!$1:$1,0))="--","",INDEX(Corp_value!$A$1:$EC$2998,MATCH(tbl_dmi_isin[[#This Row],[ISIN]],Corp_value!$B:$B,0),MATCH(N$2,Corp_value!$1:$1,0))))</f>
        <v/>
      </c>
      <c r="O298" s="122" t="str">
        <f>IF(tbl_dmi_isin[[#This Row],[Index]]&gt;$A$2,"",INDEX(Corp_value!$A$1:$EC$2998,MATCH(tbl_dmi_isin[[#This Row],[ISIN]],Corp_value!$B:$B,0),MATCH(O$2,Corp_value!$1:$1,0)))</f>
        <v/>
      </c>
      <c r="P298" s="136" t="str">
        <f>IF(tbl_dmi_isin[[#This Row],[Index]]&gt;$A$2,"",TEXT(INDEX(Corp_value!$A$1:$EC$2998,MATCH(tbl_dmi_isin[[#This Row],[ISIN]],Corp_value!$B:$B,0),MATCH(P$2,Corp_value!$1:$1,0)),"yyyy/mm/dd"))</f>
        <v/>
      </c>
      <c r="Q298" s="136" t="str">
        <f>IF(tbl_dmi_isin[[#This Row],[Index]]&gt;$A$2,"",INDEX(美元债一级!$A$2:$BO$32,tbl_dmi_isin[[#This Row],[Index]]+1,MATCH(Q$2,美元债一级!$2:$2,0)))</f>
        <v/>
      </c>
      <c r="R298" s="136" t="str">
        <f>IF(tbl_dmi_isin[[#This Row],[Index]]&gt;$A$2,"",IF(TEXT(INDEX(Corp_value!$A$1:$EC$2998,MATCH(tbl_dmi_isin[[#This Row],[ISIN]],Corp_value!$B:$B,0),MATCH(R$2,Corp_value!$1:$1,0)),"yyyy/mm/dd")="--","",TEXT(INDEX(Corp_value!$A$1:$EC$2998,MATCH(tbl_dmi_isin[[#This Row],[ISIN]],Corp_value!$B:$B,0),MATCH(R$2,Corp_value!$1:$1,0)),"yyyy/mm/dd")))</f>
        <v/>
      </c>
      <c r="S298" s="122" t="str">
        <f>IF(tbl_dmi_isin[[#This Row],[Index]]&gt;$A$2,"",INDEX(Corp_value!$A$1:$EC$2998,MATCH(tbl_dmi_isin[[#This Row],[ISIN]],Corp_value!$B:$B,0),MATCH(S$2,Corp_value!$1:$1,0)))</f>
        <v/>
      </c>
      <c r="T298" s="122" t="str">
        <f>IF(tbl_dmi_isin[[#This Row],[Index]]&gt;$A$2,"",INDEX(美元债一级!$A$2:$BO$32,tbl_dmi_isin[[#This Row],[Index]]+1,MATCH(T$2,美元债一级!$2:$2,0)))</f>
        <v/>
      </c>
      <c r="U298" s="122" t="str">
        <f>IF(tbl_dmi_isin[[#This Row],[Index]]&gt;$A$2,"",IF(INDEX(Corp_value!$A$1:$EC$2998,MATCH(tbl_dmi_isin[[#This Row],[ISIN]],Corp_value!$B:$B,0),MATCH(U$2,Corp_value!$1:$1,0))="--","",INDEX(Corp_value!$A$1:$EC$2998,MATCH(tbl_dmi_isin[[#This Row],[ISIN]],Corp_value!$B:$B,0),MATCH(U$2,Corp_value!$1:$1,0))))</f>
        <v/>
      </c>
      <c r="V298" s="134" t="str">
        <f>IF(tbl_dmi_isin[[#This Row],[Index]]&gt;$A$2,"",INDEX(美元债一级!$A$2:$BO$32,tbl_dmi_isin[[#This Row],[Index]]+1,MATCH(V$2,美元债一级!$2:$2,0)))</f>
        <v/>
      </c>
      <c r="W298" s="139" t="str">
        <f>IF(tbl_dmi_isin[[#This Row],[Index]]&gt;$A$2,"",INDEX(Corp_value!$A$1:$EC$2998,MATCH(tbl_dmi_isin[[#This Row],[ISIN]],Corp_value!$B:$B,0),MATCH(W$2,Corp_value!$1:$1,0)))</f>
        <v/>
      </c>
      <c r="X298" s="139" t="str">
        <f>IF(tbl_dmi_isin[[#This Row],[Index]]&gt;$A$2,"",INDEX(Corp_value!$A$1:$EC$2998,MATCH(tbl_dmi_isin[[#This Row],[ISIN]],Corp_value!$B:$B,0),MATCH(X$2,Corp_value!$1:$1,0)))</f>
        <v/>
      </c>
      <c r="Y298" s="142" t="str">
        <f>IF(tbl_dmi_isin[[#This Row],[Index]]&gt;$A$2,"",INDEX(Corp_value!$A$1:$EC$2998,MATCH(tbl_dmi_isin[[#This Row],[ISIN]],Corp_value!$B:$B,0),MATCH(Y$2,Corp_value!$1:$1,0)))</f>
        <v/>
      </c>
      <c r="Z298" s="142" t="str">
        <f>IF(tbl_dmi_isin[[#This Row],[Index]]&gt;$A$2,"",INDEX(Corp_value!$A$1:$EC$2998,MATCH(tbl_dmi_isin[[#This Row],[ISIN]],Corp_value!$B:$B,0),MATCH(Z$2,Corp_value!$1:$1,0)))</f>
        <v/>
      </c>
    </row>
    <row r="299" spans="1:26">
      <c r="A299" s="10">
        <v>296</v>
      </c>
      <c r="B299" s="78" t="str">
        <f>IF(tbl_dmi_isin[[#This Row],[Index]]&gt;$A$2,"",TEXT(INDEX(美元债一级!$A$2:$BO$32,tbl_dmi_isin[[#This Row],[Index]]+1,MATCH(B$2,美元债一级!$2:$2,0)),"yyyy/mm/dd"))</f>
        <v/>
      </c>
      <c r="C299" s="10" t="str">
        <f>IF(tbl_dmi_isin[[#This Row],[Index]]&gt;$A$2,"",INDEX(美元债一级!$A$2:$BO$32,tbl_dmi_isin[[#This Row],[Index]]+1,MATCH(C$2,美元债一级!$2:$2,0)))</f>
        <v/>
      </c>
      <c r="D299" s="10" t="str">
        <f>IF(tbl_dmi_isin[[#This Row],[Index]]&gt;$A$2,"",INDEX(美元债一级!$A$2:$BO$32,tbl_dmi_isin[[#This Row],[Index]]+1,MATCH(D$2,美元债一级!$2:$2,0)))</f>
        <v/>
      </c>
      <c r="E299" s="10" t="str">
        <f>TEXT(tbl_dmi_isin[[#This Row],[定价日]],"YYMMDD")&amp;tbl_dmi_isin[[#This Row],[ISIN]]</f>
        <v/>
      </c>
      <c r="F299" s="105"/>
      <c r="G299" s="19" t="str">
        <f>IF(tbl_dmi_isin[[#This Row],[Index]]&gt;$A$2,"",INDEX(Corp_value!$A$1:$EC$2998,MATCH(tbl_dmi_isin[[#This Row],[ISIN]],Corp_value!$B:$B,0),MATCH(G$2,Corp_value!$1:$1,0)))</f>
        <v/>
      </c>
      <c r="H299" s="20" t="str">
        <f>IF(tbl_dmi_isin[[#This Row],[Index]]&gt;$A$2,"",INDEX(Corp_value!$A$1:$EC$2998,MATCH(tbl_dmi_isin[[#This Row],[ISIN]],Corp_value!$B:$B,0),MATCH(H$2,Corp_value!$1:$1,0)))</f>
        <v/>
      </c>
      <c r="I299" s="20" t="str">
        <f>IF(tbl_dmi_isin[[#This Row],[Index]]&gt;$A$2,"",IF(INDEX(Corp_value!$A$1:$EC$2998,MATCH(tbl_dmi_isin[[#This Row],[ISIN]],Corp_value!$B:$B,0),MATCH(I$2,Corp_value!$1:$1,0))="--","",INDEX(Corp_value!$A$1:$EC$2998,MATCH(tbl_dmi_isin[[#This Row],[ISIN]],Corp_value!$B:$B,0),MATCH(I$2,Corp_value!$1:$1,0))))</f>
        <v/>
      </c>
      <c r="J299" s="19" t="str">
        <f>IF(tbl_dmi_isin[[#This Row],[Index]]&gt;$A$2,"",INDEX(Corp_value!$A$1:$EC$2998,MATCH(tbl_dmi_isin[[#This Row],[ISIN]],Corp_value!$B:$B,0),MATCH(J$2,Corp_value!$1:$1,0)))</f>
        <v/>
      </c>
      <c r="K299" s="19" t="str">
        <f>IF(tbl_dmi_isin[[#This Row],[Index]]&gt;$A$2,"",INDEX(Corp_value!$A$1:$EC$2998,MATCH(tbl_dmi_isin[[#This Row],[ISIN]],Corp_value!$B:$B,0),MATCH(K$2,Corp_value!$1:$1,0)))</f>
        <v/>
      </c>
      <c r="L299" s="19" t="str">
        <f>IF(tbl_dmi_isin[[#This Row],[Index]]&gt;$A$2,"",IF(INDEX(Corp_value!$A$1:$EC$2998,MATCH(tbl_dmi_isin[[#This Row],[ISIN]],Corp_value!$B:$B,0),MATCH(L$2,Corp_value!$1:$1,0))="--","",INDEX(Corp_value!$A$1:$EC$2998,MATCH(tbl_dmi_isin[[#This Row],[ISIN]],Corp_value!$B:$B,0),MATCH(L$2,Corp_value!$1:$1,0))))</f>
        <v/>
      </c>
      <c r="M299" s="122" t="str">
        <f>IF(tbl_dmi_isin[[#This Row],[Index]]&gt;$A$2,"",INDEX(Corp_value!$A$1:$EC$2998,MATCH(tbl_dmi_isin[[#This Row],[ISIN]],Corp_value!$B:$B,0),MATCH(M$2,Corp_value!$1:$1,0)))</f>
        <v/>
      </c>
      <c r="N299" s="122" t="str">
        <f>IF(tbl_dmi_isin[[#This Row],[Index]]&gt;$A$2,"",IF(INDEX(Corp_value!$A$1:$EC$2998,MATCH(tbl_dmi_isin[[#This Row],[ISIN]],Corp_value!$B:$B,0),MATCH(N$2,Corp_value!$1:$1,0))="--","",INDEX(Corp_value!$A$1:$EC$2998,MATCH(tbl_dmi_isin[[#This Row],[ISIN]],Corp_value!$B:$B,0),MATCH(N$2,Corp_value!$1:$1,0))))</f>
        <v/>
      </c>
      <c r="O299" s="122" t="str">
        <f>IF(tbl_dmi_isin[[#This Row],[Index]]&gt;$A$2,"",INDEX(Corp_value!$A$1:$EC$2998,MATCH(tbl_dmi_isin[[#This Row],[ISIN]],Corp_value!$B:$B,0),MATCH(O$2,Corp_value!$1:$1,0)))</f>
        <v/>
      </c>
      <c r="P299" s="136" t="str">
        <f>IF(tbl_dmi_isin[[#This Row],[Index]]&gt;$A$2,"",TEXT(INDEX(Corp_value!$A$1:$EC$2998,MATCH(tbl_dmi_isin[[#This Row],[ISIN]],Corp_value!$B:$B,0),MATCH(P$2,Corp_value!$1:$1,0)),"yyyy/mm/dd"))</f>
        <v/>
      </c>
      <c r="Q299" s="136" t="str">
        <f>IF(tbl_dmi_isin[[#This Row],[Index]]&gt;$A$2,"",INDEX(美元债一级!$A$2:$BO$32,tbl_dmi_isin[[#This Row],[Index]]+1,MATCH(Q$2,美元债一级!$2:$2,0)))</f>
        <v/>
      </c>
      <c r="R299" s="136" t="str">
        <f>IF(tbl_dmi_isin[[#This Row],[Index]]&gt;$A$2,"",IF(TEXT(INDEX(Corp_value!$A$1:$EC$2998,MATCH(tbl_dmi_isin[[#This Row],[ISIN]],Corp_value!$B:$B,0),MATCH(R$2,Corp_value!$1:$1,0)),"yyyy/mm/dd")="--","",TEXT(INDEX(Corp_value!$A$1:$EC$2998,MATCH(tbl_dmi_isin[[#This Row],[ISIN]],Corp_value!$B:$B,0),MATCH(R$2,Corp_value!$1:$1,0)),"yyyy/mm/dd")))</f>
        <v/>
      </c>
      <c r="S299" s="122" t="str">
        <f>IF(tbl_dmi_isin[[#This Row],[Index]]&gt;$A$2,"",INDEX(Corp_value!$A$1:$EC$2998,MATCH(tbl_dmi_isin[[#This Row],[ISIN]],Corp_value!$B:$B,0),MATCH(S$2,Corp_value!$1:$1,0)))</f>
        <v/>
      </c>
      <c r="T299" s="122" t="str">
        <f>IF(tbl_dmi_isin[[#This Row],[Index]]&gt;$A$2,"",INDEX(美元债一级!$A$2:$BO$32,tbl_dmi_isin[[#This Row],[Index]]+1,MATCH(T$2,美元债一级!$2:$2,0)))</f>
        <v/>
      </c>
      <c r="U299" s="122" t="str">
        <f>IF(tbl_dmi_isin[[#This Row],[Index]]&gt;$A$2,"",IF(INDEX(Corp_value!$A$1:$EC$2998,MATCH(tbl_dmi_isin[[#This Row],[ISIN]],Corp_value!$B:$B,0),MATCH(U$2,Corp_value!$1:$1,0))="--","",INDEX(Corp_value!$A$1:$EC$2998,MATCH(tbl_dmi_isin[[#This Row],[ISIN]],Corp_value!$B:$B,0),MATCH(U$2,Corp_value!$1:$1,0))))</f>
        <v/>
      </c>
      <c r="V299" s="134" t="str">
        <f>IF(tbl_dmi_isin[[#This Row],[Index]]&gt;$A$2,"",INDEX(美元债一级!$A$2:$BO$32,tbl_dmi_isin[[#This Row],[Index]]+1,MATCH(V$2,美元债一级!$2:$2,0)))</f>
        <v/>
      </c>
      <c r="W299" s="139" t="str">
        <f>IF(tbl_dmi_isin[[#This Row],[Index]]&gt;$A$2,"",INDEX(Corp_value!$A$1:$EC$2998,MATCH(tbl_dmi_isin[[#This Row],[ISIN]],Corp_value!$B:$B,0),MATCH(W$2,Corp_value!$1:$1,0)))</f>
        <v/>
      </c>
      <c r="X299" s="139" t="str">
        <f>IF(tbl_dmi_isin[[#This Row],[Index]]&gt;$A$2,"",INDEX(Corp_value!$A$1:$EC$2998,MATCH(tbl_dmi_isin[[#This Row],[ISIN]],Corp_value!$B:$B,0),MATCH(X$2,Corp_value!$1:$1,0)))</f>
        <v/>
      </c>
      <c r="Y299" s="142" t="str">
        <f>IF(tbl_dmi_isin[[#This Row],[Index]]&gt;$A$2,"",INDEX(Corp_value!$A$1:$EC$2998,MATCH(tbl_dmi_isin[[#This Row],[ISIN]],Corp_value!$B:$B,0),MATCH(Y$2,Corp_value!$1:$1,0)))</f>
        <v/>
      </c>
      <c r="Z299" s="142" t="str">
        <f>IF(tbl_dmi_isin[[#This Row],[Index]]&gt;$A$2,"",INDEX(Corp_value!$A$1:$EC$2998,MATCH(tbl_dmi_isin[[#This Row],[ISIN]],Corp_value!$B:$B,0),MATCH(Z$2,Corp_value!$1:$1,0)))</f>
        <v/>
      </c>
    </row>
    <row r="300" spans="1:26">
      <c r="A300" s="10">
        <v>297</v>
      </c>
      <c r="B300" s="78" t="str">
        <f>IF(tbl_dmi_isin[[#This Row],[Index]]&gt;$A$2,"",TEXT(INDEX(美元债一级!$A$2:$BO$32,tbl_dmi_isin[[#This Row],[Index]]+1,MATCH(B$2,美元债一级!$2:$2,0)),"yyyy/mm/dd"))</f>
        <v/>
      </c>
      <c r="C300" s="10" t="str">
        <f>IF(tbl_dmi_isin[[#This Row],[Index]]&gt;$A$2,"",INDEX(美元债一级!$A$2:$BO$32,tbl_dmi_isin[[#This Row],[Index]]+1,MATCH(C$2,美元债一级!$2:$2,0)))</f>
        <v/>
      </c>
      <c r="D300" s="10" t="str">
        <f>IF(tbl_dmi_isin[[#This Row],[Index]]&gt;$A$2,"",INDEX(美元债一级!$A$2:$BO$32,tbl_dmi_isin[[#This Row],[Index]]+1,MATCH(D$2,美元债一级!$2:$2,0)))</f>
        <v/>
      </c>
      <c r="E300" s="10" t="str">
        <f>TEXT(tbl_dmi_isin[[#This Row],[定价日]],"YYMMDD")&amp;tbl_dmi_isin[[#This Row],[ISIN]]</f>
        <v/>
      </c>
      <c r="F300" s="105"/>
      <c r="G300" s="19" t="str">
        <f>IF(tbl_dmi_isin[[#This Row],[Index]]&gt;$A$2,"",INDEX(Corp_value!$A$1:$EC$2998,MATCH(tbl_dmi_isin[[#This Row],[ISIN]],Corp_value!$B:$B,0),MATCH(G$2,Corp_value!$1:$1,0)))</f>
        <v/>
      </c>
      <c r="H300" s="20" t="str">
        <f>IF(tbl_dmi_isin[[#This Row],[Index]]&gt;$A$2,"",INDEX(Corp_value!$A$1:$EC$2998,MATCH(tbl_dmi_isin[[#This Row],[ISIN]],Corp_value!$B:$B,0),MATCH(H$2,Corp_value!$1:$1,0)))</f>
        <v/>
      </c>
      <c r="I300" s="20" t="str">
        <f>IF(tbl_dmi_isin[[#This Row],[Index]]&gt;$A$2,"",IF(INDEX(Corp_value!$A$1:$EC$2998,MATCH(tbl_dmi_isin[[#This Row],[ISIN]],Corp_value!$B:$B,0),MATCH(I$2,Corp_value!$1:$1,0))="--","",INDEX(Corp_value!$A$1:$EC$2998,MATCH(tbl_dmi_isin[[#This Row],[ISIN]],Corp_value!$B:$B,0),MATCH(I$2,Corp_value!$1:$1,0))))</f>
        <v/>
      </c>
      <c r="J300" s="19" t="str">
        <f>IF(tbl_dmi_isin[[#This Row],[Index]]&gt;$A$2,"",INDEX(Corp_value!$A$1:$EC$2998,MATCH(tbl_dmi_isin[[#This Row],[ISIN]],Corp_value!$B:$B,0),MATCH(J$2,Corp_value!$1:$1,0)))</f>
        <v/>
      </c>
      <c r="K300" s="19" t="str">
        <f>IF(tbl_dmi_isin[[#This Row],[Index]]&gt;$A$2,"",INDEX(Corp_value!$A$1:$EC$2998,MATCH(tbl_dmi_isin[[#This Row],[ISIN]],Corp_value!$B:$B,0),MATCH(K$2,Corp_value!$1:$1,0)))</f>
        <v/>
      </c>
      <c r="L300" s="19" t="str">
        <f>IF(tbl_dmi_isin[[#This Row],[Index]]&gt;$A$2,"",IF(INDEX(Corp_value!$A$1:$EC$2998,MATCH(tbl_dmi_isin[[#This Row],[ISIN]],Corp_value!$B:$B,0),MATCH(L$2,Corp_value!$1:$1,0))="--","",INDEX(Corp_value!$A$1:$EC$2998,MATCH(tbl_dmi_isin[[#This Row],[ISIN]],Corp_value!$B:$B,0),MATCH(L$2,Corp_value!$1:$1,0))))</f>
        <v/>
      </c>
      <c r="M300" s="122" t="str">
        <f>IF(tbl_dmi_isin[[#This Row],[Index]]&gt;$A$2,"",INDEX(Corp_value!$A$1:$EC$2998,MATCH(tbl_dmi_isin[[#This Row],[ISIN]],Corp_value!$B:$B,0),MATCH(M$2,Corp_value!$1:$1,0)))</f>
        <v/>
      </c>
      <c r="N300" s="122" t="str">
        <f>IF(tbl_dmi_isin[[#This Row],[Index]]&gt;$A$2,"",IF(INDEX(Corp_value!$A$1:$EC$2998,MATCH(tbl_dmi_isin[[#This Row],[ISIN]],Corp_value!$B:$B,0),MATCH(N$2,Corp_value!$1:$1,0))="--","",INDEX(Corp_value!$A$1:$EC$2998,MATCH(tbl_dmi_isin[[#This Row],[ISIN]],Corp_value!$B:$B,0),MATCH(N$2,Corp_value!$1:$1,0))))</f>
        <v/>
      </c>
      <c r="O300" s="122" t="str">
        <f>IF(tbl_dmi_isin[[#This Row],[Index]]&gt;$A$2,"",INDEX(Corp_value!$A$1:$EC$2998,MATCH(tbl_dmi_isin[[#This Row],[ISIN]],Corp_value!$B:$B,0),MATCH(O$2,Corp_value!$1:$1,0)))</f>
        <v/>
      </c>
      <c r="P300" s="136" t="str">
        <f>IF(tbl_dmi_isin[[#This Row],[Index]]&gt;$A$2,"",TEXT(INDEX(Corp_value!$A$1:$EC$2998,MATCH(tbl_dmi_isin[[#This Row],[ISIN]],Corp_value!$B:$B,0),MATCH(P$2,Corp_value!$1:$1,0)),"yyyy/mm/dd"))</f>
        <v/>
      </c>
      <c r="Q300" s="136" t="str">
        <f>IF(tbl_dmi_isin[[#This Row],[Index]]&gt;$A$2,"",INDEX(美元债一级!$A$2:$BO$32,tbl_dmi_isin[[#This Row],[Index]]+1,MATCH(Q$2,美元债一级!$2:$2,0)))</f>
        <v/>
      </c>
      <c r="R300" s="136" t="str">
        <f>IF(tbl_dmi_isin[[#This Row],[Index]]&gt;$A$2,"",IF(TEXT(INDEX(Corp_value!$A$1:$EC$2998,MATCH(tbl_dmi_isin[[#This Row],[ISIN]],Corp_value!$B:$B,0),MATCH(R$2,Corp_value!$1:$1,0)),"yyyy/mm/dd")="--","",TEXT(INDEX(Corp_value!$A$1:$EC$2998,MATCH(tbl_dmi_isin[[#This Row],[ISIN]],Corp_value!$B:$B,0),MATCH(R$2,Corp_value!$1:$1,0)),"yyyy/mm/dd")))</f>
        <v/>
      </c>
      <c r="S300" s="122" t="str">
        <f>IF(tbl_dmi_isin[[#This Row],[Index]]&gt;$A$2,"",INDEX(Corp_value!$A$1:$EC$2998,MATCH(tbl_dmi_isin[[#This Row],[ISIN]],Corp_value!$B:$B,0),MATCH(S$2,Corp_value!$1:$1,0)))</f>
        <v/>
      </c>
      <c r="T300" s="122" t="str">
        <f>IF(tbl_dmi_isin[[#This Row],[Index]]&gt;$A$2,"",INDEX(美元债一级!$A$2:$BO$32,tbl_dmi_isin[[#This Row],[Index]]+1,MATCH(T$2,美元债一级!$2:$2,0)))</f>
        <v/>
      </c>
      <c r="U300" s="122" t="str">
        <f>IF(tbl_dmi_isin[[#This Row],[Index]]&gt;$A$2,"",IF(INDEX(Corp_value!$A$1:$EC$2998,MATCH(tbl_dmi_isin[[#This Row],[ISIN]],Corp_value!$B:$B,0),MATCH(U$2,Corp_value!$1:$1,0))="--","",INDEX(Corp_value!$A$1:$EC$2998,MATCH(tbl_dmi_isin[[#This Row],[ISIN]],Corp_value!$B:$B,0),MATCH(U$2,Corp_value!$1:$1,0))))</f>
        <v/>
      </c>
      <c r="V300" s="134" t="str">
        <f>IF(tbl_dmi_isin[[#This Row],[Index]]&gt;$A$2,"",INDEX(美元债一级!$A$2:$BO$32,tbl_dmi_isin[[#This Row],[Index]]+1,MATCH(V$2,美元债一级!$2:$2,0)))</f>
        <v/>
      </c>
      <c r="W300" s="139" t="str">
        <f>IF(tbl_dmi_isin[[#This Row],[Index]]&gt;$A$2,"",INDEX(Corp_value!$A$1:$EC$2998,MATCH(tbl_dmi_isin[[#This Row],[ISIN]],Corp_value!$B:$B,0),MATCH(W$2,Corp_value!$1:$1,0)))</f>
        <v/>
      </c>
      <c r="X300" s="139" t="str">
        <f>IF(tbl_dmi_isin[[#This Row],[Index]]&gt;$A$2,"",INDEX(Corp_value!$A$1:$EC$2998,MATCH(tbl_dmi_isin[[#This Row],[ISIN]],Corp_value!$B:$B,0),MATCH(X$2,Corp_value!$1:$1,0)))</f>
        <v/>
      </c>
      <c r="Y300" s="142" t="str">
        <f>IF(tbl_dmi_isin[[#This Row],[Index]]&gt;$A$2,"",INDEX(Corp_value!$A$1:$EC$2998,MATCH(tbl_dmi_isin[[#This Row],[ISIN]],Corp_value!$B:$B,0),MATCH(Y$2,Corp_value!$1:$1,0)))</f>
        <v/>
      </c>
      <c r="Z300" s="142" t="str">
        <f>IF(tbl_dmi_isin[[#This Row],[Index]]&gt;$A$2,"",INDEX(Corp_value!$A$1:$EC$2998,MATCH(tbl_dmi_isin[[#This Row],[ISIN]],Corp_value!$B:$B,0),MATCH(Z$2,Corp_value!$1:$1,0)))</f>
        <v/>
      </c>
    </row>
    <row r="301" spans="1:26">
      <c r="A301" s="10">
        <v>298</v>
      </c>
      <c r="B301" s="78" t="str">
        <f>IF(tbl_dmi_isin[[#This Row],[Index]]&gt;$A$2,"",TEXT(INDEX(美元债一级!$A$2:$BO$32,tbl_dmi_isin[[#This Row],[Index]]+1,MATCH(B$2,美元债一级!$2:$2,0)),"yyyy/mm/dd"))</f>
        <v/>
      </c>
      <c r="C301" s="10" t="str">
        <f>IF(tbl_dmi_isin[[#This Row],[Index]]&gt;$A$2,"",INDEX(美元债一级!$A$2:$BO$32,tbl_dmi_isin[[#This Row],[Index]]+1,MATCH(C$2,美元债一级!$2:$2,0)))</f>
        <v/>
      </c>
      <c r="D301" s="10" t="str">
        <f>IF(tbl_dmi_isin[[#This Row],[Index]]&gt;$A$2,"",INDEX(美元债一级!$A$2:$BO$32,tbl_dmi_isin[[#This Row],[Index]]+1,MATCH(D$2,美元债一级!$2:$2,0)))</f>
        <v/>
      </c>
      <c r="E301" s="10" t="str">
        <f>TEXT(tbl_dmi_isin[[#This Row],[定价日]],"YYMMDD")&amp;tbl_dmi_isin[[#This Row],[ISIN]]</f>
        <v/>
      </c>
      <c r="F301" s="105"/>
      <c r="G301" s="19" t="str">
        <f>IF(tbl_dmi_isin[[#This Row],[Index]]&gt;$A$2,"",INDEX(Corp_value!$A$1:$EC$2998,MATCH(tbl_dmi_isin[[#This Row],[ISIN]],Corp_value!$B:$B,0),MATCH(G$2,Corp_value!$1:$1,0)))</f>
        <v/>
      </c>
      <c r="H301" s="20" t="str">
        <f>IF(tbl_dmi_isin[[#This Row],[Index]]&gt;$A$2,"",INDEX(Corp_value!$A$1:$EC$2998,MATCH(tbl_dmi_isin[[#This Row],[ISIN]],Corp_value!$B:$B,0),MATCH(H$2,Corp_value!$1:$1,0)))</f>
        <v/>
      </c>
      <c r="I301" s="20" t="str">
        <f>IF(tbl_dmi_isin[[#This Row],[Index]]&gt;$A$2,"",IF(INDEX(Corp_value!$A$1:$EC$2998,MATCH(tbl_dmi_isin[[#This Row],[ISIN]],Corp_value!$B:$B,0),MATCH(I$2,Corp_value!$1:$1,0))="--","",INDEX(Corp_value!$A$1:$EC$2998,MATCH(tbl_dmi_isin[[#This Row],[ISIN]],Corp_value!$B:$B,0),MATCH(I$2,Corp_value!$1:$1,0))))</f>
        <v/>
      </c>
      <c r="J301" s="19" t="str">
        <f>IF(tbl_dmi_isin[[#This Row],[Index]]&gt;$A$2,"",INDEX(Corp_value!$A$1:$EC$2998,MATCH(tbl_dmi_isin[[#This Row],[ISIN]],Corp_value!$B:$B,0),MATCH(J$2,Corp_value!$1:$1,0)))</f>
        <v/>
      </c>
      <c r="K301" s="19" t="str">
        <f>IF(tbl_dmi_isin[[#This Row],[Index]]&gt;$A$2,"",INDEX(Corp_value!$A$1:$EC$2998,MATCH(tbl_dmi_isin[[#This Row],[ISIN]],Corp_value!$B:$B,0),MATCH(K$2,Corp_value!$1:$1,0)))</f>
        <v/>
      </c>
      <c r="L301" s="19" t="str">
        <f>IF(tbl_dmi_isin[[#This Row],[Index]]&gt;$A$2,"",IF(INDEX(Corp_value!$A$1:$EC$2998,MATCH(tbl_dmi_isin[[#This Row],[ISIN]],Corp_value!$B:$B,0),MATCH(L$2,Corp_value!$1:$1,0))="--","",INDEX(Corp_value!$A$1:$EC$2998,MATCH(tbl_dmi_isin[[#This Row],[ISIN]],Corp_value!$B:$B,0),MATCH(L$2,Corp_value!$1:$1,0))))</f>
        <v/>
      </c>
      <c r="M301" s="122" t="str">
        <f>IF(tbl_dmi_isin[[#This Row],[Index]]&gt;$A$2,"",INDEX(Corp_value!$A$1:$EC$2998,MATCH(tbl_dmi_isin[[#This Row],[ISIN]],Corp_value!$B:$B,0),MATCH(M$2,Corp_value!$1:$1,0)))</f>
        <v/>
      </c>
      <c r="N301" s="122" t="str">
        <f>IF(tbl_dmi_isin[[#This Row],[Index]]&gt;$A$2,"",IF(INDEX(Corp_value!$A$1:$EC$2998,MATCH(tbl_dmi_isin[[#This Row],[ISIN]],Corp_value!$B:$B,0),MATCH(N$2,Corp_value!$1:$1,0))="--","",INDEX(Corp_value!$A$1:$EC$2998,MATCH(tbl_dmi_isin[[#This Row],[ISIN]],Corp_value!$B:$B,0),MATCH(N$2,Corp_value!$1:$1,0))))</f>
        <v/>
      </c>
      <c r="O301" s="122" t="str">
        <f>IF(tbl_dmi_isin[[#This Row],[Index]]&gt;$A$2,"",INDEX(Corp_value!$A$1:$EC$2998,MATCH(tbl_dmi_isin[[#This Row],[ISIN]],Corp_value!$B:$B,0),MATCH(O$2,Corp_value!$1:$1,0)))</f>
        <v/>
      </c>
      <c r="P301" s="136" t="str">
        <f>IF(tbl_dmi_isin[[#This Row],[Index]]&gt;$A$2,"",TEXT(INDEX(Corp_value!$A$1:$EC$2998,MATCH(tbl_dmi_isin[[#This Row],[ISIN]],Corp_value!$B:$B,0),MATCH(P$2,Corp_value!$1:$1,0)),"yyyy/mm/dd"))</f>
        <v/>
      </c>
      <c r="Q301" s="136" t="str">
        <f>IF(tbl_dmi_isin[[#This Row],[Index]]&gt;$A$2,"",INDEX(美元债一级!$A$2:$BO$32,tbl_dmi_isin[[#This Row],[Index]]+1,MATCH(Q$2,美元债一级!$2:$2,0)))</f>
        <v/>
      </c>
      <c r="R301" s="136" t="str">
        <f>IF(tbl_dmi_isin[[#This Row],[Index]]&gt;$A$2,"",IF(TEXT(INDEX(Corp_value!$A$1:$EC$2998,MATCH(tbl_dmi_isin[[#This Row],[ISIN]],Corp_value!$B:$B,0),MATCH(R$2,Corp_value!$1:$1,0)),"yyyy/mm/dd")="--","",TEXT(INDEX(Corp_value!$A$1:$EC$2998,MATCH(tbl_dmi_isin[[#This Row],[ISIN]],Corp_value!$B:$B,0),MATCH(R$2,Corp_value!$1:$1,0)),"yyyy/mm/dd")))</f>
        <v/>
      </c>
      <c r="S301" s="122" t="str">
        <f>IF(tbl_dmi_isin[[#This Row],[Index]]&gt;$A$2,"",INDEX(Corp_value!$A$1:$EC$2998,MATCH(tbl_dmi_isin[[#This Row],[ISIN]],Corp_value!$B:$B,0),MATCH(S$2,Corp_value!$1:$1,0)))</f>
        <v/>
      </c>
      <c r="T301" s="122" t="str">
        <f>IF(tbl_dmi_isin[[#This Row],[Index]]&gt;$A$2,"",INDEX(美元债一级!$A$2:$BO$32,tbl_dmi_isin[[#This Row],[Index]]+1,MATCH(T$2,美元债一级!$2:$2,0)))</f>
        <v/>
      </c>
      <c r="U301" s="122" t="str">
        <f>IF(tbl_dmi_isin[[#This Row],[Index]]&gt;$A$2,"",IF(INDEX(Corp_value!$A$1:$EC$2998,MATCH(tbl_dmi_isin[[#This Row],[ISIN]],Corp_value!$B:$B,0),MATCH(U$2,Corp_value!$1:$1,0))="--","",INDEX(Corp_value!$A$1:$EC$2998,MATCH(tbl_dmi_isin[[#This Row],[ISIN]],Corp_value!$B:$B,0),MATCH(U$2,Corp_value!$1:$1,0))))</f>
        <v/>
      </c>
      <c r="V301" s="134" t="str">
        <f>IF(tbl_dmi_isin[[#This Row],[Index]]&gt;$A$2,"",INDEX(美元债一级!$A$2:$BO$32,tbl_dmi_isin[[#This Row],[Index]]+1,MATCH(V$2,美元债一级!$2:$2,0)))</f>
        <v/>
      </c>
      <c r="W301" s="139" t="str">
        <f>IF(tbl_dmi_isin[[#This Row],[Index]]&gt;$A$2,"",INDEX(Corp_value!$A$1:$EC$2998,MATCH(tbl_dmi_isin[[#This Row],[ISIN]],Corp_value!$B:$B,0),MATCH(W$2,Corp_value!$1:$1,0)))</f>
        <v/>
      </c>
      <c r="X301" s="139" t="str">
        <f>IF(tbl_dmi_isin[[#This Row],[Index]]&gt;$A$2,"",INDEX(Corp_value!$A$1:$EC$2998,MATCH(tbl_dmi_isin[[#This Row],[ISIN]],Corp_value!$B:$B,0),MATCH(X$2,Corp_value!$1:$1,0)))</f>
        <v/>
      </c>
      <c r="Y301" s="142" t="str">
        <f>IF(tbl_dmi_isin[[#This Row],[Index]]&gt;$A$2,"",INDEX(Corp_value!$A$1:$EC$2998,MATCH(tbl_dmi_isin[[#This Row],[ISIN]],Corp_value!$B:$B,0),MATCH(Y$2,Corp_value!$1:$1,0)))</f>
        <v/>
      </c>
      <c r="Z301" s="142" t="str">
        <f>IF(tbl_dmi_isin[[#This Row],[Index]]&gt;$A$2,"",INDEX(Corp_value!$A$1:$EC$2998,MATCH(tbl_dmi_isin[[#This Row],[ISIN]],Corp_value!$B:$B,0),MATCH(Z$2,Corp_value!$1:$1,0)))</f>
        <v/>
      </c>
    </row>
    <row r="302" spans="1:26">
      <c r="A302" s="10">
        <v>299</v>
      </c>
      <c r="B302" s="78" t="str">
        <f>IF(tbl_dmi_isin[[#This Row],[Index]]&gt;$A$2,"",TEXT(INDEX(美元债一级!$A$2:$BO$32,tbl_dmi_isin[[#This Row],[Index]]+1,MATCH(B$2,美元债一级!$2:$2,0)),"yyyy/mm/dd"))</f>
        <v/>
      </c>
      <c r="C302" s="10" t="str">
        <f>IF(tbl_dmi_isin[[#This Row],[Index]]&gt;$A$2,"",INDEX(美元债一级!$A$2:$BO$32,tbl_dmi_isin[[#This Row],[Index]]+1,MATCH(C$2,美元债一级!$2:$2,0)))</f>
        <v/>
      </c>
      <c r="D302" s="10" t="str">
        <f>IF(tbl_dmi_isin[[#This Row],[Index]]&gt;$A$2,"",INDEX(美元债一级!$A$2:$BO$32,tbl_dmi_isin[[#This Row],[Index]]+1,MATCH(D$2,美元债一级!$2:$2,0)))</f>
        <v/>
      </c>
      <c r="E302" s="10" t="str">
        <f>TEXT(tbl_dmi_isin[[#This Row],[定价日]],"YYMMDD")&amp;tbl_dmi_isin[[#This Row],[ISIN]]</f>
        <v/>
      </c>
      <c r="F302" s="106"/>
      <c r="G302" s="19" t="str">
        <f>IF(tbl_dmi_isin[[#This Row],[Index]]&gt;$A$2,"",INDEX(Corp_value!$A$1:$EC$2998,MATCH(tbl_dmi_isin[[#This Row],[ISIN]],Corp_value!$B:$B,0),MATCH(G$2,Corp_value!$1:$1,0)))</f>
        <v/>
      </c>
      <c r="H302" s="20" t="str">
        <f>IF(tbl_dmi_isin[[#This Row],[Index]]&gt;$A$2,"",INDEX(Corp_value!$A$1:$EC$2998,MATCH(tbl_dmi_isin[[#This Row],[ISIN]],Corp_value!$B:$B,0),MATCH(H$2,Corp_value!$1:$1,0)))</f>
        <v/>
      </c>
      <c r="I302" s="20" t="str">
        <f>IF(tbl_dmi_isin[[#This Row],[Index]]&gt;$A$2,"",IF(INDEX(Corp_value!$A$1:$EC$2998,MATCH(tbl_dmi_isin[[#This Row],[ISIN]],Corp_value!$B:$B,0),MATCH(I$2,Corp_value!$1:$1,0))="--","",INDEX(Corp_value!$A$1:$EC$2998,MATCH(tbl_dmi_isin[[#This Row],[ISIN]],Corp_value!$B:$B,0),MATCH(I$2,Corp_value!$1:$1,0))))</f>
        <v/>
      </c>
      <c r="J302" s="19" t="str">
        <f>IF(tbl_dmi_isin[[#This Row],[Index]]&gt;$A$2,"",INDEX(Corp_value!$A$1:$EC$2998,MATCH(tbl_dmi_isin[[#This Row],[ISIN]],Corp_value!$B:$B,0),MATCH(J$2,Corp_value!$1:$1,0)))</f>
        <v/>
      </c>
      <c r="K302" s="19" t="str">
        <f>IF(tbl_dmi_isin[[#This Row],[Index]]&gt;$A$2,"",INDEX(Corp_value!$A$1:$EC$2998,MATCH(tbl_dmi_isin[[#This Row],[ISIN]],Corp_value!$B:$B,0),MATCH(K$2,Corp_value!$1:$1,0)))</f>
        <v/>
      </c>
      <c r="L302" s="19" t="str">
        <f>IF(tbl_dmi_isin[[#This Row],[Index]]&gt;$A$2,"",IF(INDEX(Corp_value!$A$1:$EC$2998,MATCH(tbl_dmi_isin[[#This Row],[ISIN]],Corp_value!$B:$B,0),MATCH(L$2,Corp_value!$1:$1,0))="--","",INDEX(Corp_value!$A$1:$EC$2998,MATCH(tbl_dmi_isin[[#This Row],[ISIN]],Corp_value!$B:$B,0),MATCH(L$2,Corp_value!$1:$1,0))))</f>
        <v/>
      </c>
      <c r="M302" s="122" t="str">
        <f>IF(tbl_dmi_isin[[#This Row],[Index]]&gt;$A$2,"",INDEX(Corp_value!$A$1:$EC$2998,MATCH(tbl_dmi_isin[[#This Row],[ISIN]],Corp_value!$B:$B,0),MATCH(M$2,Corp_value!$1:$1,0)))</f>
        <v/>
      </c>
      <c r="N302" s="122" t="str">
        <f>IF(tbl_dmi_isin[[#This Row],[Index]]&gt;$A$2,"",IF(INDEX(Corp_value!$A$1:$EC$2998,MATCH(tbl_dmi_isin[[#This Row],[ISIN]],Corp_value!$B:$B,0),MATCH(N$2,Corp_value!$1:$1,0))="--","",INDEX(Corp_value!$A$1:$EC$2998,MATCH(tbl_dmi_isin[[#This Row],[ISIN]],Corp_value!$B:$B,0),MATCH(N$2,Corp_value!$1:$1,0))))</f>
        <v/>
      </c>
      <c r="O302" s="122" t="str">
        <f>IF(tbl_dmi_isin[[#This Row],[Index]]&gt;$A$2,"",INDEX(Corp_value!$A$1:$EC$2998,MATCH(tbl_dmi_isin[[#This Row],[ISIN]],Corp_value!$B:$B,0),MATCH(O$2,Corp_value!$1:$1,0)))</f>
        <v/>
      </c>
      <c r="P302" s="137" t="str">
        <f>IF(tbl_dmi_isin[[#This Row],[Index]]&gt;$A$2,"",TEXT(INDEX(Corp_value!$A$1:$EC$2998,MATCH(tbl_dmi_isin[[#This Row],[ISIN]],Corp_value!$B:$B,0),MATCH(P$2,Corp_value!$1:$1,0)),"yyyy/mm/dd"))</f>
        <v/>
      </c>
      <c r="Q302" s="137" t="str">
        <f>IF(tbl_dmi_isin[[#This Row],[Index]]&gt;$A$2,"",INDEX(美元债一级!$A$2:$BO$32,tbl_dmi_isin[[#This Row],[Index]]+1,MATCH(Q$2,美元债一级!$2:$2,0)))</f>
        <v/>
      </c>
      <c r="R302" s="137" t="str">
        <f>IF(tbl_dmi_isin[[#This Row],[Index]]&gt;$A$2,"",IF(TEXT(INDEX(Corp_value!$A$1:$EC$2998,MATCH(tbl_dmi_isin[[#This Row],[ISIN]],Corp_value!$B:$B,0),MATCH(R$2,Corp_value!$1:$1,0)),"yyyy/mm/dd")="--","",TEXT(INDEX(Corp_value!$A$1:$EC$2998,MATCH(tbl_dmi_isin[[#This Row],[ISIN]],Corp_value!$B:$B,0),MATCH(R$2,Corp_value!$1:$1,0)),"yyyy/mm/dd")))</f>
        <v/>
      </c>
      <c r="S302" s="122" t="str">
        <f>IF(tbl_dmi_isin[[#This Row],[Index]]&gt;$A$2,"",INDEX(Corp_value!$A$1:$EC$2998,MATCH(tbl_dmi_isin[[#This Row],[ISIN]],Corp_value!$B:$B,0),MATCH(S$2,Corp_value!$1:$1,0)))</f>
        <v/>
      </c>
      <c r="T302" s="122" t="str">
        <f>IF(tbl_dmi_isin[[#This Row],[Index]]&gt;$A$2,"",INDEX(美元债一级!$A$2:$BO$32,tbl_dmi_isin[[#This Row],[Index]]+1,MATCH(T$2,美元债一级!$2:$2,0)))</f>
        <v/>
      </c>
      <c r="U302" s="122" t="str">
        <f>IF(tbl_dmi_isin[[#This Row],[Index]]&gt;$A$2,"",IF(INDEX(Corp_value!$A$1:$EC$2998,MATCH(tbl_dmi_isin[[#This Row],[ISIN]],Corp_value!$B:$B,0),MATCH(U$2,Corp_value!$1:$1,0))="--","",INDEX(Corp_value!$A$1:$EC$2998,MATCH(tbl_dmi_isin[[#This Row],[ISIN]],Corp_value!$B:$B,0),MATCH(U$2,Corp_value!$1:$1,0))))</f>
        <v/>
      </c>
      <c r="V302" s="134" t="str">
        <f>IF(tbl_dmi_isin[[#This Row],[Index]]&gt;$A$2,"",INDEX(美元债一级!$A$2:$BO$32,tbl_dmi_isin[[#This Row],[Index]]+1,MATCH(V$2,美元债一级!$2:$2,0)))</f>
        <v/>
      </c>
      <c r="W302" s="139" t="str">
        <f>IF(tbl_dmi_isin[[#This Row],[Index]]&gt;$A$2,"",INDEX(Corp_value!$A$1:$EC$2998,MATCH(tbl_dmi_isin[[#This Row],[ISIN]],Corp_value!$B:$B,0),MATCH(W$2,Corp_value!$1:$1,0)))</f>
        <v/>
      </c>
      <c r="X302" s="139" t="str">
        <f>IF(tbl_dmi_isin[[#This Row],[Index]]&gt;$A$2,"",INDEX(Corp_value!$A$1:$EC$2998,MATCH(tbl_dmi_isin[[#This Row],[ISIN]],Corp_value!$B:$B,0),MATCH(X$2,Corp_value!$1:$1,0)))</f>
        <v/>
      </c>
      <c r="Y302" s="142" t="str">
        <f>IF(tbl_dmi_isin[[#This Row],[Index]]&gt;$A$2,"",INDEX(Corp_value!$A$1:$EC$2998,MATCH(tbl_dmi_isin[[#This Row],[ISIN]],Corp_value!$B:$B,0),MATCH(Y$2,Corp_value!$1:$1,0)))</f>
        <v/>
      </c>
      <c r="Z302" s="142" t="str">
        <f>IF(tbl_dmi_isin[[#This Row],[Index]]&gt;$A$2,"",INDEX(Corp_value!$A$1:$EC$2998,MATCH(tbl_dmi_isin[[#This Row],[ISIN]],Corp_value!$B:$B,0),MATCH(Z$2,Corp_value!$1:$1,0)))</f>
        <v/>
      </c>
    </row>
    <row r="303" spans="1:26">
      <c r="A303" s="10">
        <v>300</v>
      </c>
      <c r="B303" s="78" t="str">
        <f>IF(tbl_dmi_isin[[#This Row],[Index]]&gt;$A$2,"",TEXT(INDEX(美元债一级!$A$2:$BO$32,tbl_dmi_isin[[#This Row],[Index]]+1,MATCH(B$2,美元债一级!$2:$2,0)),"yyyy/mm/dd"))</f>
        <v/>
      </c>
      <c r="C303" s="10" t="str">
        <f>IF(tbl_dmi_isin[[#This Row],[Index]]&gt;$A$2,"",INDEX(美元债一级!$A$2:$BO$32,tbl_dmi_isin[[#This Row],[Index]]+1,MATCH(C$2,美元债一级!$2:$2,0)))</f>
        <v/>
      </c>
      <c r="D303" s="10" t="str">
        <f>IF(tbl_dmi_isin[[#This Row],[Index]]&gt;$A$2,"",INDEX(美元债一级!$A$2:$BO$32,tbl_dmi_isin[[#This Row],[Index]]+1,MATCH(D$2,美元债一级!$2:$2,0)))</f>
        <v/>
      </c>
      <c r="E303" s="10" t="str">
        <f>TEXT(tbl_dmi_isin[[#This Row],[定价日]],"YYMMDD")&amp;tbl_dmi_isin[[#This Row],[ISIN]]</f>
        <v/>
      </c>
      <c r="F303" s="105"/>
      <c r="G303" s="19" t="str">
        <f>IF(tbl_dmi_isin[[#This Row],[Index]]&gt;$A$2,"",INDEX(Corp_value!$A$1:$EC$2998,MATCH(tbl_dmi_isin[[#This Row],[ISIN]],Corp_value!$B:$B,0),MATCH(G$2,Corp_value!$1:$1,0)))</f>
        <v/>
      </c>
      <c r="H303" s="20" t="str">
        <f>IF(tbl_dmi_isin[[#This Row],[Index]]&gt;$A$2,"",INDEX(Corp_value!$A$1:$EC$2998,MATCH(tbl_dmi_isin[[#This Row],[ISIN]],Corp_value!$B:$B,0),MATCH(H$2,Corp_value!$1:$1,0)))</f>
        <v/>
      </c>
      <c r="I303" s="20" t="str">
        <f>IF(tbl_dmi_isin[[#This Row],[Index]]&gt;$A$2,"",IF(INDEX(Corp_value!$A$1:$EC$2998,MATCH(tbl_dmi_isin[[#This Row],[ISIN]],Corp_value!$B:$B,0),MATCH(I$2,Corp_value!$1:$1,0))="--","",INDEX(Corp_value!$A$1:$EC$2998,MATCH(tbl_dmi_isin[[#This Row],[ISIN]],Corp_value!$B:$B,0),MATCH(I$2,Corp_value!$1:$1,0))))</f>
        <v/>
      </c>
      <c r="J303" s="19" t="str">
        <f>IF(tbl_dmi_isin[[#This Row],[Index]]&gt;$A$2,"",INDEX(Corp_value!$A$1:$EC$2998,MATCH(tbl_dmi_isin[[#This Row],[ISIN]],Corp_value!$B:$B,0),MATCH(J$2,Corp_value!$1:$1,0)))</f>
        <v/>
      </c>
      <c r="K303" s="19" t="str">
        <f>IF(tbl_dmi_isin[[#This Row],[Index]]&gt;$A$2,"",INDEX(Corp_value!$A$1:$EC$2998,MATCH(tbl_dmi_isin[[#This Row],[ISIN]],Corp_value!$B:$B,0),MATCH(K$2,Corp_value!$1:$1,0)))</f>
        <v/>
      </c>
      <c r="L303" s="19" t="str">
        <f>IF(tbl_dmi_isin[[#This Row],[Index]]&gt;$A$2,"",IF(INDEX(Corp_value!$A$1:$EC$2998,MATCH(tbl_dmi_isin[[#This Row],[ISIN]],Corp_value!$B:$B,0),MATCH(L$2,Corp_value!$1:$1,0))="--","",INDEX(Corp_value!$A$1:$EC$2998,MATCH(tbl_dmi_isin[[#This Row],[ISIN]],Corp_value!$B:$B,0),MATCH(L$2,Corp_value!$1:$1,0))))</f>
        <v/>
      </c>
      <c r="M303" s="122" t="str">
        <f>IF(tbl_dmi_isin[[#This Row],[Index]]&gt;$A$2,"",INDEX(Corp_value!$A$1:$EC$2998,MATCH(tbl_dmi_isin[[#This Row],[ISIN]],Corp_value!$B:$B,0),MATCH(M$2,Corp_value!$1:$1,0)))</f>
        <v/>
      </c>
      <c r="N303" s="122" t="str">
        <f>IF(tbl_dmi_isin[[#This Row],[Index]]&gt;$A$2,"",IF(INDEX(Corp_value!$A$1:$EC$2998,MATCH(tbl_dmi_isin[[#This Row],[ISIN]],Corp_value!$B:$B,0),MATCH(N$2,Corp_value!$1:$1,0))="--","",INDEX(Corp_value!$A$1:$EC$2998,MATCH(tbl_dmi_isin[[#This Row],[ISIN]],Corp_value!$B:$B,0),MATCH(N$2,Corp_value!$1:$1,0))))</f>
        <v/>
      </c>
      <c r="O303" s="122" t="str">
        <f>IF(tbl_dmi_isin[[#This Row],[Index]]&gt;$A$2,"",INDEX(Corp_value!$A$1:$EC$2998,MATCH(tbl_dmi_isin[[#This Row],[ISIN]],Corp_value!$B:$B,0),MATCH(O$2,Corp_value!$1:$1,0)))</f>
        <v/>
      </c>
      <c r="P303" s="136" t="str">
        <f>IF(tbl_dmi_isin[[#This Row],[Index]]&gt;$A$2,"",TEXT(INDEX(Corp_value!$A$1:$EC$2998,MATCH(tbl_dmi_isin[[#This Row],[ISIN]],Corp_value!$B:$B,0),MATCH(P$2,Corp_value!$1:$1,0)),"yyyy/mm/dd"))</f>
        <v/>
      </c>
      <c r="Q303" s="136" t="str">
        <f>IF(tbl_dmi_isin[[#This Row],[Index]]&gt;$A$2,"",INDEX(美元债一级!$A$2:$BO$32,tbl_dmi_isin[[#This Row],[Index]]+1,MATCH(Q$2,美元债一级!$2:$2,0)))</f>
        <v/>
      </c>
      <c r="R303" s="136" t="str">
        <f>IF(tbl_dmi_isin[[#This Row],[Index]]&gt;$A$2,"",IF(TEXT(INDEX(Corp_value!$A$1:$EC$2998,MATCH(tbl_dmi_isin[[#This Row],[ISIN]],Corp_value!$B:$B,0),MATCH(R$2,Corp_value!$1:$1,0)),"yyyy/mm/dd")="--","",TEXT(INDEX(Corp_value!$A$1:$EC$2998,MATCH(tbl_dmi_isin[[#This Row],[ISIN]],Corp_value!$B:$B,0),MATCH(R$2,Corp_value!$1:$1,0)),"yyyy/mm/dd")))</f>
        <v/>
      </c>
      <c r="S303" s="122" t="str">
        <f>IF(tbl_dmi_isin[[#This Row],[Index]]&gt;$A$2,"",INDEX(Corp_value!$A$1:$EC$2998,MATCH(tbl_dmi_isin[[#This Row],[ISIN]],Corp_value!$B:$B,0),MATCH(S$2,Corp_value!$1:$1,0)))</f>
        <v/>
      </c>
      <c r="T303" s="122" t="str">
        <f>IF(tbl_dmi_isin[[#This Row],[Index]]&gt;$A$2,"",INDEX(美元债一级!$A$2:$BO$32,tbl_dmi_isin[[#This Row],[Index]]+1,MATCH(T$2,美元债一级!$2:$2,0)))</f>
        <v/>
      </c>
      <c r="U303" s="122" t="str">
        <f>IF(tbl_dmi_isin[[#This Row],[Index]]&gt;$A$2,"",IF(INDEX(Corp_value!$A$1:$EC$2998,MATCH(tbl_dmi_isin[[#This Row],[ISIN]],Corp_value!$B:$B,0),MATCH(U$2,Corp_value!$1:$1,0))="--","",INDEX(Corp_value!$A$1:$EC$2998,MATCH(tbl_dmi_isin[[#This Row],[ISIN]],Corp_value!$B:$B,0),MATCH(U$2,Corp_value!$1:$1,0))))</f>
        <v/>
      </c>
      <c r="V303" s="134" t="str">
        <f>IF(tbl_dmi_isin[[#This Row],[Index]]&gt;$A$2,"",INDEX(美元债一级!$A$2:$BO$32,tbl_dmi_isin[[#This Row],[Index]]+1,MATCH(V$2,美元债一级!$2:$2,0)))</f>
        <v/>
      </c>
      <c r="W303" s="139" t="str">
        <f>IF(tbl_dmi_isin[[#This Row],[Index]]&gt;$A$2,"",INDEX(Corp_value!$A$1:$EC$2998,MATCH(tbl_dmi_isin[[#This Row],[ISIN]],Corp_value!$B:$B,0),MATCH(W$2,Corp_value!$1:$1,0)))</f>
        <v/>
      </c>
      <c r="X303" s="139" t="str">
        <f>IF(tbl_dmi_isin[[#This Row],[Index]]&gt;$A$2,"",INDEX(Corp_value!$A$1:$EC$2998,MATCH(tbl_dmi_isin[[#This Row],[ISIN]],Corp_value!$B:$B,0),MATCH(X$2,Corp_value!$1:$1,0)))</f>
        <v/>
      </c>
      <c r="Y303" s="142" t="str">
        <f>IF(tbl_dmi_isin[[#This Row],[Index]]&gt;$A$2,"",INDEX(Corp_value!$A$1:$EC$2998,MATCH(tbl_dmi_isin[[#This Row],[ISIN]],Corp_value!$B:$B,0),MATCH(Y$2,Corp_value!$1:$1,0)))</f>
        <v/>
      </c>
      <c r="Z303" s="142" t="str">
        <f>IF(tbl_dmi_isin[[#This Row],[Index]]&gt;$A$2,"",INDEX(Corp_value!$A$1:$EC$2998,MATCH(tbl_dmi_isin[[#This Row],[ISIN]],Corp_value!$B:$B,0),MATCH(Z$2,Corp_value!$1:$1,0)))</f>
        <v/>
      </c>
    </row>
    <row r="304" spans="1:26">
      <c r="A304" s="10">
        <v>301</v>
      </c>
      <c r="B304" s="78" t="str">
        <f>IF(tbl_dmi_isin[[#This Row],[Index]]&gt;$A$2,"",TEXT(INDEX(美元债一级!$A$2:$BO$32,tbl_dmi_isin[[#This Row],[Index]]+1,MATCH(B$2,美元债一级!$2:$2,0)),"yyyy/mm/dd"))</f>
        <v/>
      </c>
      <c r="C304" s="10" t="str">
        <f>IF(tbl_dmi_isin[[#This Row],[Index]]&gt;$A$2,"",INDEX(美元债一级!$A$2:$BO$32,tbl_dmi_isin[[#This Row],[Index]]+1,MATCH(C$2,美元债一级!$2:$2,0)))</f>
        <v/>
      </c>
      <c r="D304" s="10" t="str">
        <f>IF(tbl_dmi_isin[[#This Row],[Index]]&gt;$A$2,"",INDEX(美元债一级!$A$2:$BO$32,tbl_dmi_isin[[#This Row],[Index]]+1,MATCH(D$2,美元债一级!$2:$2,0)))</f>
        <v/>
      </c>
      <c r="E304" s="10" t="str">
        <f>TEXT(tbl_dmi_isin[[#This Row],[定价日]],"YYMMDD")&amp;tbl_dmi_isin[[#This Row],[ISIN]]</f>
        <v/>
      </c>
      <c r="F304" s="105"/>
      <c r="G304" s="19" t="str">
        <f>IF(tbl_dmi_isin[[#This Row],[Index]]&gt;$A$2,"",INDEX(Corp_value!$A$1:$EC$2998,MATCH(tbl_dmi_isin[[#This Row],[ISIN]],Corp_value!$B:$B,0),MATCH(G$2,Corp_value!$1:$1,0)))</f>
        <v/>
      </c>
      <c r="H304" s="20" t="str">
        <f>IF(tbl_dmi_isin[[#This Row],[Index]]&gt;$A$2,"",INDEX(Corp_value!$A$1:$EC$2998,MATCH(tbl_dmi_isin[[#This Row],[ISIN]],Corp_value!$B:$B,0),MATCH(H$2,Corp_value!$1:$1,0)))</f>
        <v/>
      </c>
      <c r="I304" s="20" t="str">
        <f>IF(tbl_dmi_isin[[#This Row],[Index]]&gt;$A$2,"",IF(INDEX(Corp_value!$A$1:$EC$2998,MATCH(tbl_dmi_isin[[#This Row],[ISIN]],Corp_value!$B:$B,0),MATCH(I$2,Corp_value!$1:$1,0))="--","",INDEX(Corp_value!$A$1:$EC$2998,MATCH(tbl_dmi_isin[[#This Row],[ISIN]],Corp_value!$B:$B,0),MATCH(I$2,Corp_value!$1:$1,0))))</f>
        <v/>
      </c>
      <c r="J304" s="19" t="str">
        <f>IF(tbl_dmi_isin[[#This Row],[Index]]&gt;$A$2,"",INDEX(Corp_value!$A$1:$EC$2998,MATCH(tbl_dmi_isin[[#This Row],[ISIN]],Corp_value!$B:$B,0),MATCH(J$2,Corp_value!$1:$1,0)))</f>
        <v/>
      </c>
      <c r="K304" s="19" t="str">
        <f>IF(tbl_dmi_isin[[#This Row],[Index]]&gt;$A$2,"",INDEX(Corp_value!$A$1:$EC$2998,MATCH(tbl_dmi_isin[[#This Row],[ISIN]],Corp_value!$B:$B,0),MATCH(K$2,Corp_value!$1:$1,0)))</f>
        <v/>
      </c>
      <c r="L304" s="19" t="str">
        <f>IF(tbl_dmi_isin[[#This Row],[Index]]&gt;$A$2,"",IF(INDEX(Corp_value!$A$1:$EC$2998,MATCH(tbl_dmi_isin[[#This Row],[ISIN]],Corp_value!$B:$B,0),MATCH(L$2,Corp_value!$1:$1,0))="--","",INDEX(Corp_value!$A$1:$EC$2998,MATCH(tbl_dmi_isin[[#This Row],[ISIN]],Corp_value!$B:$B,0),MATCH(L$2,Corp_value!$1:$1,0))))</f>
        <v/>
      </c>
      <c r="M304" s="122" t="str">
        <f>IF(tbl_dmi_isin[[#This Row],[Index]]&gt;$A$2,"",INDEX(Corp_value!$A$1:$EC$2998,MATCH(tbl_dmi_isin[[#This Row],[ISIN]],Corp_value!$B:$B,0),MATCH(M$2,Corp_value!$1:$1,0)))</f>
        <v/>
      </c>
      <c r="N304" s="122" t="str">
        <f>IF(tbl_dmi_isin[[#This Row],[Index]]&gt;$A$2,"",IF(INDEX(Corp_value!$A$1:$EC$2998,MATCH(tbl_dmi_isin[[#This Row],[ISIN]],Corp_value!$B:$B,0),MATCH(N$2,Corp_value!$1:$1,0))="--","",INDEX(Corp_value!$A$1:$EC$2998,MATCH(tbl_dmi_isin[[#This Row],[ISIN]],Corp_value!$B:$B,0),MATCH(N$2,Corp_value!$1:$1,0))))</f>
        <v/>
      </c>
      <c r="O304" s="122" t="str">
        <f>IF(tbl_dmi_isin[[#This Row],[Index]]&gt;$A$2,"",INDEX(Corp_value!$A$1:$EC$2998,MATCH(tbl_dmi_isin[[#This Row],[ISIN]],Corp_value!$B:$B,0),MATCH(O$2,Corp_value!$1:$1,0)))</f>
        <v/>
      </c>
      <c r="P304" s="136" t="str">
        <f>IF(tbl_dmi_isin[[#This Row],[Index]]&gt;$A$2,"",TEXT(INDEX(Corp_value!$A$1:$EC$2998,MATCH(tbl_dmi_isin[[#This Row],[ISIN]],Corp_value!$B:$B,0),MATCH(P$2,Corp_value!$1:$1,0)),"yyyy/mm/dd"))</f>
        <v/>
      </c>
      <c r="Q304" s="136" t="str">
        <f>IF(tbl_dmi_isin[[#This Row],[Index]]&gt;$A$2,"",INDEX(美元债一级!$A$2:$BO$32,tbl_dmi_isin[[#This Row],[Index]]+1,MATCH(Q$2,美元债一级!$2:$2,0)))</f>
        <v/>
      </c>
      <c r="R304" s="136" t="str">
        <f>IF(tbl_dmi_isin[[#This Row],[Index]]&gt;$A$2,"",IF(TEXT(INDEX(Corp_value!$A$1:$EC$2998,MATCH(tbl_dmi_isin[[#This Row],[ISIN]],Corp_value!$B:$B,0),MATCH(R$2,Corp_value!$1:$1,0)),"yyyy/mm/dd")="--","",TEXT(INDEX(Corp_value!$A$1:$EC$2998,MATCH(tbl_dmi_isin[[#This Row],[ISIN]],Corp_value!$B:$B,0),MATCH(R$2,Corp_value!$1:$1,0)),"yyyy/mm/dd")))</f>
        <v/>
      </c>
      <c r="S304" s="122" t="str">
        <f>IF(tbl_dmi_isin[[#This Row],[Index]]&gt;$A$2,"",INDEX(Corp_value!$A$1:$EC$2998,MATCH(tbl_dmi_isin[[#This Row],[ISIN]],Corp_value!$B:$B,0),MATCH(S$2,Corp_value!$1:$1,0)))</f>
        <v/>
      </c>
      <c r="T304" s="122" t="str">
        <f>IF(tbl_dmi_isin[[#This Row],[Index]]&gt;$A$2,"",INDEX(美元债一级!$A$2:$BO$32,tbl_dmi_isin[[#This Row],[Index]]+1,MATCH(T$2,美元债一级!$2:$2,0)))</f>
        <v/>
      </c>
      <c r="U304" s="122" t="str">
        <f>IF(tbl_dmi_isin[[#This Row],[Index]]&gt;$A$2,"",IF(INDEX(Corp_value!$A$1:$EC$2998,MATCH(tbl_dmi_isin[[#This Row],[ISIN]],Corp_value!$B:$B,0),MATCH(U$2,Corp_value!$1:$1,0))="--","",INDEX(Corp_value!$A$1:$EC$2998,MATCH(tbl_dmi_isin[[#This Row],[ISIN]],Corp_value!$B:$B,0),MATCH(U$2,Corp_value!$1:$1,0))))</f>
        <v/>
      </c>
      <c r="V304" s="134" t="str">
        <f>IF(tbl_dmi_isin[[#This Row],[Index]]&gt;$A$2,"",INDEX(美元债一级!$A$2:$BO$32,tbl_dmi_isin[[#This Row],[Index]]+1,MATCH(V$2,美元债一级!$2:$2,0)))</f>
        <v/>
      </c>
      <c r="W304" s="139" t="str">
        <f>IF(tbl_dmi_isin[[#This Row],[Index]]&gt;$A$2,"",INDEX(Corp_value!$A$1:$EC$2998,MATCH(tbl_dmi_isin[[#This Row],[ISIN]],Corp_value!$B:$B,0),MATCH(W$2,Corp_value!$1:$1,0)))</f>
        <v/>
      </c>
      <c r="X304" s="139" t="str">
        <f>IF(tbl_dmi_isin[[#This Row],[Index]]&gt;$A$2,"",INDEX(Corp_value!$A$1:$EC$2998,MATCH(tbl_dmi_isin[[#This Row],[ISIN]],Corp_value!$B:$B,0),MATCH(X$2,Corp_value!$1:$1,0)))</f>
        <v/>
      </c>
      <c r="Y304" s="142" t="str">
        <f>IF(tbl_dmi_isin[[#This Row],[Index]]&gt;$A$2,"",INDEX(Corp_value!$A$1:$EC$2998,MATCH(tbl_dmi_isin[[#This Row],[ISIN]],Corp_value!$B:$B,0),MATCH(Y$2,Corp_value!$1:$1,0)))</f>
        <v/>
      </c>
      <c r="Z304" s="142" t="str">
        <f>IF(tbl_dmi_isin[[#This Row],[Index]]&gt;$A$2,"",INDEX(Corp_value!$A$1:$EC$2998,MATCH(tbl_dmi_isin[[#This Row],[ISIN]],Corp_value!$B:$B,0),MATCH(Z$2,Corp_value!$1:$1,0)))</f>
        <v/>
      </c>
    </row>
    <row r="305" spans="1:26">
      <c r="A305" s="10">
        <v>302</v>
      </c>
      <c r="B305" s="78" t="str">
        <f>IF(tbl_dmi_isin[[#This Row],[Index]]&gt;$A$2,"",TEXT(INDEX(美元债一级!$A$2:$BO$32,tbl_dmi_isin[[#This Row],[Index]]+1,MATCH(B$2,美元债一级!$2:$2,0)),"yyyy/mm/dd"))</f>
        <v/>
      </c>
      <c r="C305" s="10" t="str">
        <f>IF(tbl_dmi_isin[[#This Row],[Index]]&gt;$A$2,"",INDEX(美元债一级!$A$2:$BO$32,tbl_dmi_isin[[#This Row],[Index]]+1,MATCH(C$2,美元债一级!$2:$2,0)))</f>
        <v/>
      </c>
      <c r="D305" s="10" t="str">
        <f>IF(tbl_dmi_isin[[#This Row],[Index]]&gt;$A$2,"",INDEX(美元债一级!$A$2:$BO$32,tbl_dmi_isin[[#This Row],[Index]]+1,MATCH(D$2,美元债一级!$2:$2,0)))</f>
        <v/>
      </c>
      <c r="E305" s="10" t="str">
        <f>TEXT(tbl_dmi_isin[[#This Row],[定价日]],"YYMMDD")&amp;tbl_dmi_isin[[#This Row],[ISIN]]</f>
        <v/>
      </c>
      <c r="F305" s="138"/>
      <c r="G305" s="19" t="str">
        <f>IF(tbl_dmi_isin[[#This Row],[Index]]&gt;$A$2,"",INDEX(Corp_value!$A$1:$EC$2998,MATCH(tbl_dmi_isin[[#This Row],[ISIN]],Corp_value!$B:$B,0),MATCH(G$2,Corp_value!$1:$1,0)))</f>
        <v/>
      </c>
      <c r="H305" s="20" t="str">
        <f>IF(tbl_dmi_isin[[#This Row],[Index]]&gt;$A$2,"",INDEX(Corp_value!$A$1:$EC$2998,MATCH(tbl_dmi_isin[[#This Row],[ISIN]],Corp_value!$B:$B,0),MATCH(H$2,Corp_value!$1:$1,0)))</f>
        <v/>
      </c>
      <c r="I305" s="20" t="str">
        <f>IF(tbl_dmi_isin[[#This Row],[Index]]&gt;$A$2,"",IF(INDEX(Corp_value!$A$1:$EC$2998,MATCH(tbl_dmi_isin[[#This Row],[ISIN]],Corp_value!$B:$B,0),MATCH(I$2,Corp_value!$1:$1,0))="--","",INDEX(Corp_value!$A$1:$EC$2998,MATCH(tbl_dmi_isin[[#This Row],[ISIN]],Corp_value!$B:$B,0),MATCH(I$2,Corp_value!$1:$1,0))))</f>
        <v/>
      </c>
      <c r="J305" s="19" t="str">
        <f>IF(tbl_dmi_isin[[#This Row],[Index]]&gt;$A$2,"",INDEX(Corp_value!$A$1:$EC$2998,MATCH(tbl_dmi_isin[[#This Row],[ISIN]],Corp_value!$B:$B,0),MATCH(J$2,Corp_value!$1:$1,0)))</f>
        <v/>
      </c>
      <c r="K305" s="19" t="str">
        <f>IF(tbl_dmi_isin[[#This Row],[Index]]&gt;$A$2,"",INDEX(Corp_value!$A$1:$EC$2998,MATCH(tbl_dmi_isin[[#This Row],[ISIN]],Corp_value!$B:$B,0),MATCH(K$2,Corp_value!$1:$1,0)))</f>
        <v/>
      </c>
      <c r="L305" s="19" t="str">
        <f>IF(tbl_dmi_isin[[#This Row],[Index]]&gt;$A$2,"",IF(INDEX(Corp_value!$A$1:$EC$2998,MATCH(tbl_dmi_isin[[#This Row],[ISIN]],Corp_value!$B:$B,0),MATCH(L$2,Corp_value!$1:$1,0))="--","",INDEX(Corp_value!$A$1:$EC$2998,MATCH(tbl_dmi_isin[[#This Row],[ISIN]],Corp_value!$B:$B,0),MATCH(L$2,Corp_value!$1:$1,0))))</f>
        <v/>
      </c>
      <c r="M305" s="122" t="str">
        <f>IF(tbl_dmi_isin[[#This Row],[Index]]&gt;$A$2,"",INDEX(Corp_value!$A$1:$EC$2998,MATCH(tbl_dmi_isin[[#This Row],[ISIN]],Corp_value!$B:$B,0),MATCH(M$2,Corp_value!$1:$1,0)))</f>
        <v/>
      </c>
      <c r="N305" s="122" t="str">
        <f>IF(tbl_dmi_isin[[#This Row],[Index]]&gt;$A$2,"",IF(INDEX(Corp_value!$A$1:$EC$2998,MATCH(tbl_dmi_isin[[#This Row],[ISIN]],Corp_value!$B:$B,0),MATCH(N$2,Corp_value!$1:$1,0))="--","",INDEX(Corp_value!$A$1:$EC$2998,MATCH(tbl_dmi_isin[[#This Row],[ISIN]],Corp_value!$B:$B,0),MATCH(N$2,Corp_value!$1:$1,0))))</f>
        <v/>
      </c>
      <c r="O305" s="122" t="str">
        <f>IF(tbl_dmi_isin[[#This Row],[Index]]&gt;$A$2,"",INDEX(Corp_value!$A$1:$EC$2998,MATCH(tbl_dmi_isin[[#This Row],[ISIN]],Corp_value!$B:$B,0),MATCH(O$2,Corp_value!$1:$1,0)))</f>
        <v/>
      </c>
      <c r="P305" s="136" t="str">
        <f>IF(tbl_dmi_isin[[#This Row],[Index]]&gt;$A$2,"",TEXT(INDEX(Corp_value!$A$1:$EC$2998,MATCH(tbl_dmi_isin[[#This Row],[ISIN]],Corp_value!$B:$B,0),MATCH(P$2,Corp_value!$1:$1,0)),"yyyy/mm/dd"))</f>
        <v/>
      </c>
      <c r="Q305" s="136" t="str">
        <f>IF(tbl_dmi_isin[[#This Row],[Index]]&gt;$A$2,"",INDEX(美元债一级!$A$2:$BO$32,tbl_dmi_isin[[#This Row],[Index]]+1,MATCH(Q$2,美元债一级!$2:$2,0)))</f>
        <v/>
      </c>
      <c r="R305" s="136" t="str">
        <f>IF(tbl_dmi_isin[[#This Row],[Index]]&gt;$A$2,"",IF(TEXT(INDEX(Corp_value!$A$1:$EC$2998,MATCH(tbl_dmi_isin[[#This Row],[ISIN]],Corp_value!$B:$B,0),MATCH(R$2,Corp_value!$1:$1,0)),"yyyy/mm/dd")="--","",TEXT(INDEX(Corp_value!$A$1:$EC$2998,MATCH(tbl_dmi_isin[[#This Row],[ISIN]],Corp_value!$B:$B,0),MATCH(R$2,Corp_value!$1:$1,0)),"yyyy/mm/dd")))</f>
        <v/>
      </c>
      <c r="S305" s="122" t="str">
        <f>IF(tbl_dmi_isin[[#This Row],[Index]]&gt;$A$2,"",INDEX(Corp_value!$A$1:$EC$2998,MATCH(tbl_dmi_isin[[#This Row],[ISIN]],Corp_value!$B:$B,0),MATCH(S$2,Corp_value!$1:$1,0)))</f>
        <v/>
      </c>
      <c r="T305" s="122" t="str">
        <f>IF(tbl_dmi_isin[[#This Row],[Index]]&gt;$A$2,"",INDEX(美元债一级!$A$2:$BO$32,tbl_dmi_isin[[#This Row],[Index]]+1,MATCH(T$2,美元债一级!$2:$2,0)))</f>
        <v/>
      </c>
      <c r="U305" s="122" t="str">
        <f>IF(tbl_dmi_isin[[#This Row],[Index]]&gt;$A$2,"",IF(INDEX(Corp_value!$A$1:$EC$2998,MATCH(tbl_dmi_isin[[#This Row],[ISIN]],Corp_value!$B:$B,0),MATCH(U$2,Corp_value!$1:$1,0))="--","",INDEX(Corp_value!$A$1:$EC$2998,MATCH(tbl_dmi_isin[[#This Row],[ISIN]],Corp_value!$B:$B,0),MATCH(U$2,Corp_value!$1:$1,0))))</f>
        <v/>
      </c>
      <c r="V305" s="134" t="str">
        <f>IF(tbl_dmi_isin[[#This Row],[Index]]&gt;$A$2,"",INDEX(美元债一级!$A$2:$BO$32,tbl_dmi_isin[[#This Row],[Index]]+1,MATCH(V$2,美元债一级!$2:$2,0)))</f>
        <v/>
      </c>
      <c r="W305" s="139" t="str">
        <f>IF(tbl_dmi_isin[[#This Row],[Index]]&gt;$A$2,"",INDEX(Corp_value!$A$1:$EC$2998,MATCH(tbl_dmi_isin[[#This Row],[ISIN]],Corp_value!$B:$B,0),MATCH(W$2,Corp_value!$1:$1,0)))</f>
        <v/>
      </c>
      <c r="X305" s="139" t="str">
        <f>IF(tbl_dmi_isin[[#This Row],[Index]]&gt;$A$2,"",INDEX(Corp_value!$A$1:$EC$2998,MATCH(tbl_dmi_isin[[#This Row],[ISIN]],Corp_value!$B:$B,0),MATCH(X$2,Corp_value!$1:$1,0)))</f>
        <v/>
      </c>
      <c r="Y305" s="142" t="str">
        <f>IF(tbl_dmi_isin[[#This Row],[Index]]&gt;$A$2,"",INDEX(Corp_value!$A$1:$EC$2998,MATCH(tbl_dmi_isin[[#This Row],[ISIN]],Corp_value!$B:$B,0),MATCH(Y$2,Corp_value!$1:$1,0)))</f>
        <v/>
      </c>
      <c r="Z305" s="142" t="str">
        <f>IF(tbl_dmi_isin[[#This Row],[Index]]&gt;$A$2,"",INDEX(Corp_value!$A$1:$EC$2998,MATCH(tbl_dmi_isin[[#This Row],[ISIN]],Corp_value!$B:$B,0),MATCH(Z$2,Corp_value!$1:$1,0)))</f>
        <v/>
      </c>
    </row>
    <row r="306" spans="1:26">
      <c r="A306" s="10">
        <v>303</v>
      </c>
      <c r="B306" s="78" t="str">
        <f>IF(tbl_dmi_isin[[#This Row],[Index]]&gt;$A$2,"",TEXT(INDEX(美元债一级!$A$2:$BO$32,tbl_dmi_isin[[#This Row],[Index]]+1,MATCH(B$2,美元债一级!$2:$2,0)),"yyyy/mm/dd"))</f>
        <v/>
      </c>
      <c r="C306" s="10" t="str">
        <f>IF(tbl_dmi_isin[[#This Row],[Index]]&gt;$A$2,"",INDEX(美元债一级!$A$2:$BO$32,tbl_dmi_isin[[#This Row],[Index]]+1,MATCH(C$2,美元债一级!$2:$2,0)))</f>
        <v/>
      </c>
      <c r="D306" s="10" t="str">
        <f>IF(tbl_dmi_isin[[#This Row],[Index]]&gt;$A$2,"",INDEX(美元债一级!$A$2:$BO$32,tbl_dmi_isin[[#This Row],[Index]]+1,MATCH(D$2,美元债一级!$2:$2,0)))</f>
        <v/>
      </c>
      <c r="E306" s="10" t="str">
        <f>TEXT(tbl_dmi_isin[[#This Row],[定价日]],"YYMMDD")&amp;tbl_dmi_isin[[#This Row],[ISIN]]</f>
        <v/>
      </c>
      <c r="F306" s="106"/>
      <c r="G306" s="19" t="str">
        <f>IF(tbl_dmi_isin[[#This Row],[Index]]&gt;$A$2,"",INDEX(Corp_value!$A$1:$EC$2998,MATCH(tbl_dmi_isin[[#This Row],[ISIN]],Corp_value!$B:$B,0),MATCH(G$2,Corp_value!$1:$1,0)))</f>
        <v/>
      </c>
      <c r="H306" s="20" t="str">
        <f>IF(tbl_dmi_isin[[#This Row],[Index]]&gt;$A$2,"",INDEX(Corp_value!$A$1:$EC$2998,MATCH(tbl_dmi_isin[[#This Row],[ISIN]],Corp_value!$B:$B,0),MATCH(H$2,Corp_value!$1:$1,0)))</f>
        <v/>
      </c>
      <c r="I306" s="20" t="str">
        <f>IF(tbl_dmi_isin[[#This Row],[Index]]&gt;$A$2,"",IF(INDEX(Corp_value!$A$1:$EC$2998,MATCH(tbl_dmi_isin[[#This Row],[ISIN]],Corp_value!$B:$B,0),MATCH(I$2,Corp_value!$1:$1,0))="--","",INDEX(Corp_value!$A$1:$EC$2998,MATCH(tbl_dmi_isin[[#This Row],[ISIN]],Corp_value!$B:$B,0),MATCH(I$2,Corp_value!$1:$1,0))))</f>
        <v/>
      </c>
      <c r="J306" s="19" t="str">
        <f>IF(tbl_dmi_isin[[#This Row],[Index]]&gt;$A$2,"",INDEX(Corp_value!$A$1:$EC$2998,MATCH(tbl_dmi_isin[[#This Row],[ISIN]],Corp_value!$B:$B,0),MATCH(J$2,Corp_value!$1:$1,0)))</f>
        <v/>
      </c>
      <c r="K306" s="19" t="str">
        <f>IF(tbl_dmi_isin[[#This Row],[Index]]&gt;$A$2,"",INDEX(Corp_value!$A$1:$EC$2998,MATCH(tbl_dmi_isin[[#This Row],[ISIN]],Corp_value!$B:$B,0),MATCH(K$2,Corp_value!$1:$1,0)))</f>
        <v/>
      </c>
      <c r="L306" s="19" t="str">
        <f>IF(tbl_dmi_isin[[#This Row],[Index]]&gt;$A$2,"",IF(INDEX(Corp_value!$A$1:$EC$2998,MATCH(tbl_dmi_isin[[#This Row],[ISIN]],Corp_value!$B:$B,0),MATCH(L$2,Corp_value!$1:$1,0))="--","",INDEX(Corp_value!$A$1:$EC$2998,MATCH(tbl_dmi_isin[[#This Row],[ISIN]],Corp_value!$B:$B,0),MATCH(L$2,Corp_value!$1:$1,0))))</f>
        <v/>
      </c>
      <c r="M306" s="122" t="str">
        <f>IF(tbl_dmi_isin[[#This Row],[Index]]&gt;$A$2,"",INDEX(Corp_value!$A$1:$EC$2998,MATCH(tbl_dmi_isin[[#This Row],[ISIN]],Corp_value!$B:$B,0),MATCH(M$2,Corp_value!$1:$1,0)))</f>
        <v/>
      </c>
      <c r="N306" s="122" t="str">
        <f>IF(tbl_dmi_isin[[#This Row],[Index]]&gt;$A$2,"",IF(INDEX(Corp_value!$A$1:$EC$2998,MATCH(tbl_dmi_isin[[#This Row],[ISIN]],Corp_value!$B:$B,0),MATCH(N$2,Corp_value!$1:$1,0))="--","",INDEX(Corp_value!$A$1:$EC$2998,MATCH(tbl_dmi_isin[[#This Row],[ISIN]],Corp_value!$B:$B,0),MATCH(N$2,Corp_value!$1:$1,0))))</f>
        <v/>
      </c>
      <c r="O306" s="122" t="str">
        <f>IF(tbl_dmi_isin[[#This Row],[Index]]&gt;$A$2,"",INDEX(Corp_value!$A$1:$EC$2998,MATCH(tbl_dmi_isin[[#This Row],[ISIN]],Corp_value!$B:$B,0),MATCH(O$2,Corp_value!$1:$1,0)))</f>
        <v/>
      </c>
      <c r="P306" s="136" t="str">
        <f>IF(tbl_dmi_isin[[#This Row],[Index]]&gt;$A$2,"",TEXT(INDEX(Corp_value!$A$1:$EC$2998,MATCH(tbl_dmi_isin[[#This Row],[ISIN]],Corp_value!$B:$B,0),MATCH(P$2,Corp_value!$1:$1,0)),"yyyy/mm/dd"))</f>
        <v/>
      </c>
      <c r="Q306" s="136" t="str">
        <f>IF(tbl_dmi_isin[[#This Row],[Index]]&gt;$A$2,"",INDEX(美元债一级!$A$2:$BO$32,tbl_dmi_isin[[#This Row],[Index]]+1,MATCH(Q$2,美元债一级!$2:$2,0)))</f>
        <v/>
      </c>
      <c r="R306" s="136" t="str">
        <f>IF(tbl_dmi_isin[[#This Row],[Index]]&gt;$A$2,"",IF(TEXT(INDEX(Corp_value!$A$1:$EC$2998,MATCH(tbl_dmi_isin[[#This Row],[ISIN]],Corp_value!$B:$B,0),MATCH(R$2,Corp_value!$1:$1,0)),"yyyy/mm/dd")="--","",TEXT(INDEX(Corp_value!$A$1:$EC$2998,MATCH(tbl_dmi_isin[[#This Row],[ISIN]],Corp_value!$B:$B,0),MATCH(R$2,Corp_value!$1:$1,0)),"yyyy/mm/dd")))</f>
        <v/>
      </c>
      <c r="S306" s="122" t="str">
        <f>IF(tbl_dmi_isin[[#This Row],[Index]]&gt;$A$2,"",INDEX(Corp_value!$A$1:$EC$2998,MATCH(tbl_dmi_isin[[#This Row],[ISIN]],Corp_value!$B:$B,0),MATCH(S$2,Corp_value!$1:$1,0)))</f>
        <v/>
      </c>
      <c r="T306" s="122" t="str">
        <f>IF(tbl_dmi_isin[[#This Row],[Index]]&gt;$A$2,"",INDEX(美元债一级!$A$2:$BO$32,tbl_dmi_isin[[#This Row],[Index]]+1,MATCH(T$2,美元债一级!$2:$2,0)))</f>
        <v/>
      </c>
      <c r="U306" s="122" t="str">
        <f>IF(tbl_dmi_isin[[#This Row],[Index]]&gt;$A$2,"",IF(INDEX(Corp_value!$A$1:$EC$2998,MATCH(tbl_dmi_isin[[#This Row],[ISIN]],Corp_value!$B:$B,0),MATCH(U$2,Corp_value!$1:$1,0))="--","",INDEX(Corp_value!$A$1:$EC$2998,MATCH(tbl_dmi_isin[[#This Row],[ISIN]],Corp_value!$B:$B,0),MATCH(U$2,Corp_value!$1:$1,0))))</f>
        <v/>
      </c>
      <c r="V306" s="134" t="str">
        <f>IF(tbl_dmi_isin[[#This Row],[Index]]&gt;$A$2,"",INDEX(美元债一级!$A$2:$BO$32,tbl_dmi_isin[[#This Row],[Index]]+1,MATCH(V$2,美元债一级!$2:$2,0)))</f>
        <v/>
      </c>
      <c r="W306" s="139" t="str">
        <f>IF(tbl_dmi_isin[[#This Row],[Index]]&gt;$A$2,"",INDEX(Corp_value!$A$1:$EC$2998,MATCH(tbl_dmi_isin[[#This Row],[ISIN]],Corp_value!$B:$B,0),MATCH(W$2,Corp_value!$1:$1,0)))</f>
        <v/>
      </c>
      <c r="X306" s="139" t="str">
        <f>IF(tbl_dmi_isin[[#This Row],[Index]]&gt;$A$2,"",INDEX(Corp_value!$A$1:$EC$2998,MATCH(tbl_dmi_isin[[#This Row],[ISIN]],Corp_value!$B:$B,0),MATCH(X$2,Corp_value!$1:$1,0)))</f>
        <v/>
      </c>
      <c r="Y306" s="142" t="str">
        <f>IF(tbl_dmi_isin[[#This Row],[Index]]&gt;$A$2,"",INDEX(Corp_value!$A$1:$EC$2998,MATCH(tbl_dmi_isin[[#This Row],[ISIN]],Corp_value!$B:$B,0),MATCH(Y$2,Corp_value!$1:$1,0)))</f>
        <v/>
      </c>
      <c r="Z306" s="142" t="str">
        <f>IF(tbl_dmi_isin[[#This Row],[Index]]&gt;$A$2,"",INDEX(Corp_value!$A$1:$EC$2998,MATCH(tbl_dmi_isin[[#This Row],[ISIN]],Corp_value!$B:$B,0),MATCH(Z$2,Corp_value!$1:$1,0)))</f>
        <v/>
      </c>
    </row>
    <row r="307" spans="1:26">
      <c r="A307" s="10">
        <v>304</v>
      </c>
      <c r="B307" s="78" t="str">
        <f>IF(tbl_dmi_isin[[#This Row],[Index]]&gt;$A$2,"",TEXT(INDEX(美元债一级!$A$2:$BO$32,tbl_dmi_isin[[#This Row],[Index]]+1,MATCH(B$2,美元债一级!$2:$2,0)),"yyyy/mm/dd"))</f>
        <v/>
      </c>
      <c r="C307" s="10" t="str">
        <f>IF(tbl_dmi_isin[[#This Row],[Index]]&gt;$A$2,"",INDEX(美元债一级!$A$2:$BO$32,tbl_dmi_isin[[#This Row],[Index]]+1,MATCH(C$2,美元债一级!$2:$2,0)))</f>
        <v/>
      </c>
      <c r="D307" s="10" t="str">
        <f>IF(tbl_dmi_isin[[#This Row],[Index]]&gt;$A$2,"",INDEX(美元债一级!$A$2:$BO$32,tbl_dmi_isin[[#This Row],[Index]]+1,MATCH(D$2,美元债一级!$2:$2,0)))</f>
        <v/>
      </c>
      <c r="E307" s="10" t="str">
        <f>TEXT(tbl_dmi_isin[[#This Row],[定价日]],"YYMMDD")&amp;tbl_dmi_isin[[#This Row],[ISIN]]</f>
        <v/>
      </c>
      <c r="F307" s="105"/>
      <c r="G307" s="19" t="str">
        <f>IF(tbl_dmi_isin[[#This Row],[Index]]&gt;$A$2,"",INDEX(Corp_value!$A$1:$EC$2998,MATCH(tbl_dmi_isin[[#This Row],[ISIN]],Corp_value!$B:$B,0),MATCH(G$2,Corp_value!$1:$1,0)))</f>
        <v/>
      </c>
      <c r="H307" s="20" t="str">
        <f>IF(tbl_dmi_isin[[#This Row],[Index]]&gt;$A$2,"",INDEX(Corp_value!$A$1:$EC$2998,MATCH(tbl_dmi_isin[[#This Row],[ISIN]],Corp_value!$B:$B,0),MATCH(H$2,Corp_value!$1:$1,0)))</f>
        <v/>
      </c>
      <c r="I307" s="20" t="str">
        <f>IF(tbl_dmi_isin[[#This Row],[Index]]&gt;$A$2,"",IF(INDEX(Corp_value!$A$1:$EC$2998,MATCH(tbl_dmi_isin[[#This Row],[ISIN]],Corp_value!$B:$B,0),MATCH(I$2,Corp_value!$1:$1,0))="--","",INDEX(Corp_value!$A$1:$EC$2998,MATCH(tbl_dmi_isin[[#This Row],[ISIN]],Corp_value!$B:$B,0),MATCH(I$2,Corp_value!$1:$1,0))))</f>
        <v/>
      </c>
      <c r="J307" s="19" t="str">
        <f>IF(tbl_dmi_isin[[#This Row],[Index]]&gt;$A$2,"",INDEX(Corp_value!$A$1:$EC$2998,MATCH(tbl_dmi_isin[[#This Row],[ISIN]],Corp_value!$B:$B,0),MATCH(J$2,Corp_value!$1:$1,0)))</f>
        <v/>
      </c>
      <c r="K307" s="19" t="str">
        <f>IF(tbl_dmi_isin[[#This Row],[Index]]&gt;$A$2,"",INDEX(Corp_value!$A$1:$EC$2998,MATCH(tbl_dmi_isin[[#This Row],[ISIN]],Corp_value!$B:$B,0),MATCH(K$2,Corp_value!$1:$1,0)))</f>
        <v/>
      </c>
      <c r="L307" s="19" t="str">
        <f>IF(tbl_dmi_isin[[#This Row],[Index]]&gt;$A$2,"",IF(INDEX(Corp_value!$A$1:$EC$2998,MATCH(tbl_dmi_isin[[#This Row],[ISIN]],Corp_value!$B:$B,0),MATCH(L$2,Corp_value!$1:$1,0))="--","",INDEX(Corp_value!$A$1:$EC$2998,MATCH(tbl_dmi_isin[[#This Row],[ISIN]],Corp_value!$B:$B,0),MATCH(L$2,Corp_value!$1:$1,0))))</f>
        <v/>
      </c>
      <c r="M307" s="122" t="str">
        <f>IF(tbl_dmi_isin[[#This Row],[Index]]&gt;$A$2,"",INDEX(Corp_value!$A$1:$EC$2998,MATCH(tbl_dmi_isin[[#This Row],[ISIN]],Corp_value!$B:$B,0),MATCH(M$2,Corp_value!$1:$1,0)))</f>
        <v/>
      </c>
      <c r="N307" s="122" t="str">
        <f>IF(tbl_dmi_isin[[#This Row],[Index]]&gt;$A$2,"",IF(INDEX(Corp_value!$A$1:$EC$2998,MATCH(tbl_dmi_isin[[#This Row],[ISIN]],Corp_value!$B:$B,0),MATCH(N$2,Corp_value!$1:$1,0))="--","",INDEX(Corp_value!$A$1:$EC$2998,MATCH(tbl_dmi_isin[[#This Row],[ISIN]],Corp_value!$B:$B,0),MATCH(N$2,Corp_value!$1:$1,0))))</f>
        <v/>
      </c>
      <c r="O307" s="122" t="str">
        <f>IF(tbl_dmi_isin[[#This Row],[Index]]&gt;$A$2,"",INDEX(Corp_value!$A$1:$EC$2998,MATCH(tbl_dmi_isin[[#This Row],[ISIN]],Corp_value!$B:$B,0),MATCH(O$2,Corp_value!$1:$1,0)))</f>
        <v/>
      </c>
      <c r="P307" s="136" t="str">
        <f>IF(tbl_dmi_isin[[#This Row],[Index]]&gt;$A$2,"",TEXT(INDEX(Corp_value!$A$1:$EC$2998,MATCH(tbl_dmi_isin[[#This Row],[ISIN]],Corp_value!$B:$B,0),MATCH(P$2,Corp_value!$1:$1,0)),"yyyy/mm/dd"))</f>
        <v/>
      </c>
      <c r="Q307" s="136" t="str">
        <f>IF(tbl_dmi_isin[[#This Row],[Index]]&gt;$A$2,"",INDEX(美元债一级!$A$2:$BO$32,tbl_dmi_isin[[#This Row],[Index]]+1,MATCH(Q$2,美元债一级!$2:$2,0)))</f>
        <v/>
      </c>
      <c r="R307" s="136" t="str">
        <f>IF(tbl_dmi_isin[[#This Row],[Index]]&gt;$A$2,"",IF(TEXT(INDEX(Corp_value!$A$1:$EC$2998,MATCH(tbl_dmi_isin[[#This Row],[ISIN]],Corp_value!$B:$B,0),MATCH(R$2,Corp_value!$1:$1,0)),"yyyy/mm/dd")="--","",TEXT(INDEX(Corp_value!$A$1:$EC$2998,MATCH(tbl_dmi_isin[[#This Row],[ISIN]],Corp_value!$B:$B,0),MATCH(R$2,Corp_value!$1:$1,0)),"yyyy/mm/dd")))</f>
        <v/>
      </c>
      <c r="S307" s="122" t="str">
        <f>IF(tbl_dmi_isin[[#This Row],[Index]]&gt;$A$2,"",INDEX(Corp_value!$A$1:$EC$2998,MATCH(tbl_dmi_isin[[#This Row],[ISIN]],Corp_value!$B:$B,0),MATCH(S$2,Corp_value!$1:$1,0)))</f>
        <v/>
      </c>
      <c r="T307" s="122" t="str">
        <f>IF(tbl_dmi_isin[[#This Row],[Index]]&gt;$A$2,"",INDEX(美元债一级!$A$2:$BO$32,tbl_dmi_isin[[#This Row],[Index]]+1,MATCH(T$2,美元债一级!$2:$2,0)))</f>
        <v/>
      </c>
      <c r="U307" s="122" t="str">
        <f>IF(tbl_dmi_isin[[#This Row],[Index]]&gt;$A$2,"",IF(INDEX(Corp_value!$A$1:$EC$2998,MATCH(tbl_dmi_isin[[#This Row],[ISIN]],Corp_value!$B:$B,0),MATCH(U$2,Corp_value!$1:$1,0))="--","",INDEX(Corp_value!$A$1:$EC$2998,MATCH(tbl_dmi_isin[[#This Row],[ISIN]],Corp_value!$B:$B,0),MATCH(U$2,Corp_value!$1:$1,0))))</f>
        <v/>
      </c>
      <c r="V307" s="132" t="str">
        <f>IF(tbl_dmi_isin[[#This Row],[Index]]&gt;$A$2,"",INDEX(美元债一级!$A$2:$BO$32,tbl_dmi_isin[[#This Row],[Index]]+1,MATCH(V$2,美元债一级!$2:$2,0)))</f>
        <v/>
      </c>
      <c r="W307" s="140" t="str">
        <f>IF(tbl_dmi_isin[[#This Row],[Index]]&gt;$A$2,"",INDEX(Corp_value!$A$1:$EC$2998,MATCH(tbl_dmi_isin[[#This Row],[ISIN]],Corp_value!$B:$B,0),MATCH(W$2,Corp_value!$1:$1,0)))</f>
        <v/>
      </c>
      <c r="X307" s="140" t="str">
        <f>IF(tbl_dmi_isin[[#This Row],[Index]]&gt;$A$2,"",INDEX(Corp_value!$A$1:$EC$2998,MATCH(tbl_dmi_isin[[#This Row],[ISIN]],Corp_value!$B:$B,0),MATCH(X$2,Corp_value!$1:$1,0)))</f>
        <v/>
      </c>
      <c r="Y307" s="142" t="str">
        <f>IF(tbl_dmi_isin[[#This Row],[Index]]&gt;$A$2,"",INDEX(Corp_value!$A$1:$EC$2998,MATCH(tbl_dmi_isin[[#This Row],[ISIN]],Corp_value!$B:$B,0),MATCH(Y$2,Corp_value!$1:$1,0)))</f>
        <v/>
      </c>
      <c r="Z307" s="142" t="str">
        <f>IF(tbl_dmi_isin[[#This Row],[Index]]&gt;$A$2,"",INDEX(Corp_value!$A$1:$EC$2998,MATCH(tbl_dmi_isin[[#This Row],[ISIN]],Corp_value!$B:$B,0),MATCH(Z$2,Corp_value!$1:$1,0)))</f>
        <v/>
      </c>
    </row>
    <row r="308" spans="1:26">
      <c r="A308" s="10">
        <v>305</v>
      </c>
      <c r="B308" s="78" t="str">
        <f>IF(tbl_dmi_isin[[#This Row],[Index]]&gt;$A$2,"",TEXT(INDEX(美元债一级!$A$2:$BO$32,tbl_dmi_isin[[#This Row],[Index]]+1,MATCH(B$2,美元债一级!$2:$2,0)),"yyyy/mm/dd"))</f>
        <v/>
      </c>
      <c r="C308" s="10" t="str">
        <f>IF(tbl_dmi_isin[[#This Row],[Index]]&gt;$A$2,"",INDEX(美元债一级!$A$2:$BO$32,tbl_dmi_isin[[#This Row],[Index]]+1,MATCH(C$2,美元债一级!$2:$2,0)))</f>
        <v/>
      </c>
      <c r="D308" s="10" t="str">
        <f>IF(tbl_dmi_isin[[#This Row],[Index]]&gt;$A$2,"",INDEX(美元债一级!$A$2:$BO$32,tbl_dmi_isin[[#This Row],[Index]]+1,MATCH(D$2,美元债一级!$2:$2,0)))</f>
        <v/>
      </c>
      <c r="E308" s="10" t="str">
        <f>TEXT(tbl_dmi_isin[[#This Row],[定价日]],"YYMMDD")&amp;tbl_dmi_isin[[#This Row],[ISIN]]</f>
        <v/>
      </c>
      <c r="F308" s="104"/>
      <c r="G308" s="19" t="str">
        <f>IF(tbl_dmi_isin[[#This Row],[Index]]&gt;$A$2,"",INDEX(Corp_value!$A$1:$EC$2998,MATCH(tbl_dmi_isin[[#This Row],[ISIN]],Corp_value!$B:$B,0),MATCH(G$2,Corp_value!$1:$1,0)))</f>
        <v/>
      </c>
      <c r="H308" s="20" t="str">
        <f>IF(tbl_dmi_isin[[#This Row],[Index]]&gt;$A$2,"",INDEX(Corp_value!$A$1:$EC$2998,MATCH(tbl_dmi_isin[[#This Row],[ISIN]],Corp_value!$B:$B,0),MATCH(H$2,Corp_value!$1:$1,0)))</f>
        <v/>
      </c>
      <c r="I308" s="20" t="str">
        <f>IF(tbl_dmi_isin[[#This Row],[Index]]&gt;$A$2,"",IF(INDEX(Corp_value!$A$1:$EC$2998,MATCH(tbl_dmi_isin[[#This Row],[ISIN]],Corp_value!$B:$B,0),MATCH(I$2,Corp_value!$1:$1,0))="--","",INDEX(Corp_value!$A$1:$EC$2998,MATCH(tbl_dmi_isin[[#This Row],[ISIN]],Corp_value!$B:$B,0),MATCH(I$2,Corp_value!$1:$1,0))))</f>
        <v/>
      </c>
      <c r="J308" s="19" t="str">
        <f>IF(tbl_dmi_isin[[#This Row],[Index]]&gt;$A$2,"",INDEX(Corp_value!$A$1:$EC$2998,MATCH(tbl_dmi_isin[[#This Row],[ISIN]],Corp_value!$B:$B,0),MATCH(J$2,Corp_value!$1:$1,0)))</f>
        <v/>
      </c>
      <c r="K308" s="19" t="str">
        <f>IF(tbl_dmi_isin[[#This Row],[Index]]&gt;$A$2,"",INDEX(Corp_value!$A$1:$EC$2998,MATCH(tbl_dmi_isin[[#This Row],[ISIN]],Corp_value!$B:$B,0),MATCH(K$2,Corp_value!$1:$1,0)))</f>
        <v/>
      </c>
      <c r="L308" s="19" t="str">
        <f>IF(tbl_dmi_isin[[#This Row],[Index]]&gt;$A$2,"",IF(INDEX(Corp_value!$A$1:$EC$2998,MATCH(tbl_dmi_isin[[#This Row],[ISIN]],Corp_value!$B:$B,0),MATCH(L$2,Corp_value!$1:$1,0))="--","",INDEX(Corp_value!$A$1:$EC$2998,MATCH(tbl_dmi_isin[[#This Row],[ISIN]],Corp_value!$B:$B,0),MATCH(L$2,Corp_value!$1:$1,0))))</f>
        <v/>
      </c>
      <c r="M308" s="122" t="str">
        <f>IF(tbl_dmi_isin[[#This Row],[Index]]&gt;$A$2,"",INDEX(Corp_value!$A$1:$EC$2998,MATCH(tbl_dmi_isin[[#This Row],[ISIN]],Corp_value!$B:$B,0),MATCH(M$2,Corp_value!$1:$1,0)))</f>
        <v/>
      </c>
      <c r="N308" s="122" t="str">
        <f>IF(tbl_dmi_isin[[#This Row],[Index]]&gt;$A$2,"",IF(INDEX(Corp_value!$A$1:$EC$2998,MATCH(tbl_dmi_isin[[#This Row],[ISIN]],Corp_value!$B:$B,0),MATCH(N$2,Corp_value!$1:$1,0))="--","",INDEX(Corp_value!$A$1:$EC$2998,MATCH(tbl_dmi_isin[[#This Row],[ISIN]],Corp_value!$B:$B,0),MATCH(N$2,Corp_value!$1:$1,0))))</f>
        <v/>
      </c>
      <c r="O308" s="122" t="str">
        <f>IF(tbl_dmi_isin[[#This Row],[Index]]&gt;$A$2,"",INDEX(Corp_value!$A$1:$EC$2998,MATCH(tbl_dmi_isin[[#This Row],[ISIN]],Corp_value!$B:$B,0),MATCH(O$2,Corp_value!$1:$1,0)))</f>
        <v/>
      </c>
      <c r="P308" s="136" t="str">
        <f>IF(tbl_dmi_isin[[#This Row],[Index]]&gt;$A$2,"",TEXT(INDEX(Corp_value!$A$1:$EC$2998,MATCH(tbl_dmi_isin[[#This Row],[ISIN]],Corp_value!$B:$B,0),MATCH(P$2,Corp_value!$1:$1,0)),"yyyy/mm/dd"))</f>
        <v/>
      </c>
      <c r="Q308" s="136" t="str">
        <f>IF(tbl_dmi_isin[[#This Row],[Index]]&gt;$A$2,"",INDEX(美元债一级!$A$2:$BO$32,tbl_dmi_isin[[#This Row],[Index]]+1,MATCH(Q$2,美元债一级!$2:$2,0)))</f>
        <v/>
      </c>
      <c r="R308" s="136" t="str">
        <f>IF(tbl_dmi_isin[[#This Row],[Index]]&gt;$A$2,"",IF(TEXT(INDEX(Corp_value!$A$1:$EC$2998,MATCH(tbl_dmi_isin[[#This Row],[ISIN]],Corp_value!$B:$B,0),MATCH(R$2,Corp_value!$1:$1,0)),"yyyy/mm/dd")="--","",TEXT(INDEX(Corp_value!$A$1:$EC$2998,MATCH(tbl_dmi_isin[[#This Row],[ISIN]],Corp_value!$B:$B,0),MATCH(R$2,Corp_value!$1:$1,0)),"yyyy/mm/dd")))</f>
        <v/>
      </c>
      <c r="S308" s="122" t="str">
        <f>IF(tbl_dmi_isin[[#This Row],[Index]]&gt;$A$2,"",INDEX(Corp_value!$A$1:$EC$2998,MATCH(tbl_dmi_isin[[#This Row],[ISIN]],Corp_value!$B:$B,0),MATCH(S$2,Corp_value!$1:$1,0)))</f>
        <v/>
      </c>
      <c r="T308" s="122" t="str">
        <f>IF(tbl_dmi_isin[[#This Row],[Index]]&gt;$A$2,"",INDEX(美元债一级!$A$2:$BO$32,tbl_dmi_isin[[#This Row],[Index]]+1,MATCH(T$2,美元债一级!$2:$2,0)))</f>
        <v/>
      </c>
      <c r="U308" s="122" t="str">
        <f>IF(tbl_dmi_isin[[#This Row],[Index]]&gt;$A$2,"",IF(INDEX(Corp_value!$A$1:$EC$2998,MATCH(tbl_dmi_isin[[#This Row],[ISIN]],Corp_value!$B:$B,0),MATCH(U$2,Corp_value!$1:$1,0))="--","",INDEX(Corp_value!$A$1:$EC$2998,MATCH(tbl_dmi_isin[[#This Row],[ISIN]],Corp_value!$B:$B,0),MATCH(U$2,Corp_value!$1:$1,0))))</f>
        <v/>
      </c>
      <c r="V308" s="132" t="str">
        <f>IF(tbl_dmi_isin[[#This Row],[Index]]&gt;$A$2,"",INDEX(美元债一级!$A$2:$BO$32,tbl_dmi_isin[[#This Row],[Index]]+1,MATCH(V$2,美元债一级!$2:$2,0)))</f>
        <v/>
      </c>
      <c r="W308" s="140" t="str">
        <f>IF(tbl_dmi_isin[[#This Row],[Index]]&gt;$A$2,"",INDEX(Corp_value!$A$1:$EC$2998,MATCH(tbl_dmi_isin[[#This Row],[ISIN]],Corp_value!$B:$B,0),MATCH(W$2,Corp_value!$1:$1,0)))</f>
        <v/>
      </c>
      <c r="X308" s="140" t="str">
        <f>IF(tbl_dmi_isin[[#This Row],[Index]]&gt;$A$2,"",INDEX(Corp_value!$A$1:$EC$2998,MATCH(tbl_dmi_isin[[#This Row],[ISIN]],Corp_value!$B:$B,0),MATCH(X$2,Corp_value!$1:$1,0)))</f>
        <v/>
      </c>
      <c r="Y308" s="142" t="str">
        <f>IF(tbl_dmi_isin[[#This Row],[Index]]&gt;$A$2,"",INDEX(Corp_value!$A$1:$EC$2998,MATCH(tbl_dmi_isin[[#This Row],[ISIN]],Corp_value!$B:$B,0),MATCH(Y$2,Corp_value!$1:$1,0)))</f>
        <v/>
      </c>
      <c r="Z308" s="142" t="str">
        <f>IF(tbl_dmi_isin[[#This Row],[Index]]&gt;$A$2,"",INDEX(Corp_value!$A$1:$EC$2998,MATCH(tbl_dmi_isin[[#This Row],[ISIN]],Corp_value!$B:$B,0),MATCH(Z$2,Corp_value!$1:$1,0)))</f>
        <v/>
      </c>
    </row>
    <row r="309" spans="1:26">
      <c r="A309" s="10">
        <v>306</v>
      </c>
      <c r="B309" s="78" t="str">
        <f>IF(tbl_dmi_isin[[#This Row],[Index]]&gt;$A$2,"",TEXT(INDEX(美元债一级!$A$2:$BO$32,tbl_dmi_isin[[#This Row],[Index]]+1,MATCH(B$2,美元债一级!$2:$2,0)),"yyyy/mm/dd"))</f>
        <v/>
      </c>
      <c r="C309" s="10" t="str">
        <f>IF(tbl_dmi_isin[[#This Row],[Index]]&gt;$A$2,"",INDEX(美元债一级!$A$2:$BO$32,tbl_dmi_isin[[#This Row],[Index]]+1,MATCH(C$2,美元债一级!$2:$2,0)))</f>
        <v/>
      </c>
      <c r="D309" s="10" t="str">
        <f>IF(tbl_dmi_isin[[#This Row],[Index]]&gt;$A$2,"",INDEX(美元债一级!$A$2:$BO$32,tbl_dmi_isin[[#This Row],[Index]]+1,MATCH(D$2,美元债一级!$2:$2,0)))</f>
        <v/>
      </c>
      <c r="E309" s="10" t="str">
        <f>TEXT(tbl_dmi_isin[[#This Row],[定价日]],"YYMMDD")&amp;tbl_dmi_isin[[#This Row],[ISIN]]</f>
        <v/>
      </c>
      <c r="F309" s="104"/>
      <c r="G309" s="19" t="str">
        <f>IF(tbl_dmi_isin[[#This Row],[Index]]&gt;$A$2,"",INDEX(Corp_value!$A$1:$EC$2998,MATCH(tbl_dmi_isin[[#This Row],[ISIN]],Corp_value!$B:$B,0),MATCH(G$2,Corp_value!$1:$1,0)))</f>
        <v/>
      </c>
      <c r="H309" s="20" t="str">
        <f>IF(tbl_dmi_isin[[#This Row],[Index]]&gt;$A$2,"",INDEX(Corp_value!$A$1:$EC$2998,MATCH(tbl_dmi_isin[[#This Row],[ISIN]],Corp_value!$B:$B,0),MATCH(H$2,Corp_value!$1:$1,0)))</f>
        <v/>
      </c>
      <c r="I309" s="20" t="str">
        <f>IF(tbl_dmi_isin[[#This Row],[Index]]&gt;$A$2,"",IF(INDEX(Corp_value!$A$1:$EC$2998,MATCH(tbl_dmi_isin[[#This Row],[ISIN]],Corp_value!$B:$B,0),MATCH(I$2,Corp_value!$1:$1,0))="--","",INDEX(Corp_value!$A$1:$EC$2998,MATCH(tbl_dmi_isin[[#This Row],[ISIN]],Corp_value!$B:$B,0),MATCH(I$2,Corp_value!$1:$1,0))))</f>
        <v/>
      </c>
      <c r="J309" s="19" t="str">
        <f>IF(tbl_dmi_isin[[#This Row],[Index]]&gt;$A$2,"",INDEX(Corp_value!$A$1:$EC$2998,MATCH(tbl_dmi_isin[[#This Row],[ISIN]],Corp_value!$B:$B,0),MATCH(J$2,Corp_value!$1:$1,0)))</f>
        <v/>
      </c>
      <c r="K309" s="19" t="str">
        <f>IF(tbl_dmi_isin[[#This Row],[Index]]&gt;$A$2,"",INDEX(Corp_value!$A$1:$EC$2998,MATCH(tbl_dmi_isin[[#This Row],[ISIN]],Corp_value!$B:$B,0),MATCH(K$2,Corp_value!$1:$1,0)))</f>
        <v/>
      </c>
      <c r="L309" s="19" t="str">
        <f>IF(tbl_dmi_isin[[#This Row],[Index]]&gt;$A$2,"",IF(INDEX(Corp_value!$A$1:$EC$2998,MATCH(tbl_dmi_isin[[#This Row],[ISIN]],Corp_value!$B:$B,0),MATCH(L$2,Corp_value!$1:$1,0))="--","",INDEX(Corp_value!$A$1:$EC$2998,MATCH(tbl_dmi_isin[[#This Row],[ISIN]],Corp_value!$B:$B,0),MATCH(L$2,Corp_value!$1:$1,0))))</f>
        <v/>
      </c>
      <c r="M309" s="122" t="str">
        <f>IF(tbl_dmi_isin[[#This Row],[Index]]&gt;$A$2,"",INDEX(Corp_value!$A$1:$EC$2998,MATCH(tbl_dmi_isin[[#This Row],[ISIN]],Corp_value!$B:$B,0),MATCH(M$2,Corp_value!$1:$1,0)))</f>
        <v/>
      </c>
      <c r="N309" s="122" t="str">
        <f>IF(tbl_dmi_isin[[#This Row],[Index]]&gt;$A$2,"",IF(INDEX(Corp_value!$A$1:$EC$2998,MATCH(tbl_dmi_isin[[#This Row],[ISIN]],Corp_value!$B:$B,0),MATCH(N$2,Corp_value!$1:$1,0))="--","",INDEX(Corp_value!$A$1:$EC$2998,MATCH(tbl_dmi_isin[[#This Row],[ISIN]],Corp_value!$B:$B,0),MATCH(N$2,Corp_value!$1:$1,0))))</f>
        <v/>
      </c>
      <c r="O309" s="122" t="str">
        <f>IF(tbl_dmi_isin[[#This Row],[Index]]&gt;$A$2,"",INDEX(Corp_value!$A$1:$EC$2998,MATCH(tbl_dmi_isin[[#This Row],[ISIN]],Corp_value!$B:$B,0),MATCH(O$2,Corp_value!$1:$1,0)))</f>
        <v/>
      </c>
      <c r="P309" s="136" t="str">
        <f>IF(tbl_dmi_isin[[#This Row],[Index]]&gt;$A$2,"",TEXT(INDEX(Corp_value!$A$1:$EC$2998,MATCH(tbl_dmi_isin[[#This Row],[ISIN]],Corp_value!$B:$B,0),MATCH(P$2,Corp_value!$1:$1,0)),"yyyy/mm/dd"))</f>
        <v/>
      </c>
      <c r="Q309" s="136" t="str">
        <f>IF(tbl_dmi_isin[[#This Row],[Index]]&gt;$A$2,"",INDEX(美元债一级!$A$2:$BO$32,tbl_dmi_isin[[#This Row],[Index]]+1,MATCH(Q$2,美元债一级!$2:$2,0)))</f>
        <v/>
      </c>
      <c r="R309" s="136" t="str">
        <f>IF(tbl_dmi_isin[[#This Row],[Index]]&gt;$A$2,"",IF(TEXT(INDEX(Corp_value!$A$1:$EC$2998,MATCH(tbl_dmi_isin[[#This Row],[ISIN]],Corp_value!$B:$B,0),MATCH(R$2,Corp_value!$1:$1,0)),"yyyy/mm/dd")="--","",TEXT(INDEX(Corp_value!$A$1:$EC$2998,MATCH(tbl_dmi_isin[[#This Row],[ISIN]],Corp_value!$B:$B,0),MATCH(R$2,Corp_value!$1:$1,0)),"yyyy/mm/dd")))</f>
        <v/>
      </c>
      <c r="S309" s="122" t="str">
        <f>IF(tbl_dmi_isin[[#This Row],[Index]]&gt;$A$2,"",INDEX(Corp_value!$A$1:$EC$2998,MATCH(tbl_dmi_isin[[#This Row],[ISIN]],Corp_value!$B:$B,0),MATCH(S$2,Corp_value!$1:$1,0)))</f>
        <v/>
      </c>
      <c r="T309" s="122" t="str">
        <f>IF(tbl_dmi_isin[[#This Row],[Index]]&gt;$A$2,"",INDEX(美元债一级!$A$2:$BO$32,tbl_dmi_isin[[#This Row],[Index]]+1,MATCH(T$2,美元债一级!$2:$2,0)))</f>
        <v/>
      </c>
      <c r="U309" s="122" t="str">
        <f>IF(tbl_dmi_isin[[#This Row],[Index]]&gt;$A$2,"",IF(INDEX(Corp_value!$A$1:$EC$2998,MATCH(tbl_dmi_isin[[#This Row],[ISIN]],Corp_value!$B:$B,0),MATCH(U$2,Corp_value!$1:$1,0))="--","",INDEX(Corp_value!$A$1:$EC$2998,MATCH(tbl_dmi_isin[[#This Row],[ISIN]],Corp_value!$B:$B,0),MATCH(U$2,Corp_value!$1:$1,0))))</f>
        <v/>
      </c>
      <c r="V309" s="132" t="str">
        <f>IF(tbl_dmi_isin[[#This Row],[Index]]&gt;$A$2,"",INDEX(美元债一级!$A$2:$BO$32,tbl_dmi_isin[[#This Row],[Index]]+1,MATCH(V$2,美元债一级!$2:$2,0)))</f>
        <v/>
      </c>
      <c r="W309" s="140" t="str">
        <f>IF(tbl_dmi_isin[[#This Row],[Index]]&gt;$A$2,"",INDEX(Corp_value!$A$1:$EC$2998,MATCH(tbl_dmi_isin[[#This Row],[ISIN]],Corp_value!$B:$B,0),MATCH(W$2,Corp_value!$1:$1,0)))</f>
        <v/>
      </c>
      <c r="X309" s="140" t="str">
        <f>IF(tbl_dmi_isin[[#This Row],[Index]]&gt;$A$2,"",INDEX(Corp_value!$A$1:$EC$2998,MATCH(tbl_dmi_isin[[#This Row],[ISIN]],Corp_value!$B:$B,0),MATCH(X$2,Corp_value!$1:$1,0)))</f>
        <v/>
      </c>
      <c r="Y309" s="142" t="str">
        <f>IF(tbl_dmi_isin[[#This Row],[Index]]&gt;$A$2,"",INDEX(Corp_value!$A$1:$EC$2998,MATCH(tbl_dmi_isin[[#This Row],[ISIN]],Corp_value!$B:$B,0),MATCH(Y$2,Corp_value!$1:$1,0)))</f>
        <v/>
      </c>
      <c r="Z309" s="142" t="str">
        <f>IF(tbl_dmi_isin[[#This Row],[Index]]&gt;$A$2,"",INDEX(Corp_value!$A$1:$EC$2998,MATCH(tbl_dmi_isin[[#This Row],[ISIN]],Corp_value!$B:$B,0),MATCH(Z$2,Corp_value!$1:$1,0)))</f>
        <v/>
      </c>
    </row>
    <row r="310" spans="1:26">
      <c r="A310" s="10">
        <v>307</v>
      </c>
      <c r="B310" s="78" t="str">
        <f>IF(tbl_dmi_isin[[#This Row],[Index]]&gt;$A$2,"",TEXT(INDEX(美元债一级!$A$2:$BO$32,tbl_dmi_isin[[#This Row],[Index]]+1,MATCH(B$2,美元债一级!$2:$2,0)),"yyyy/mm/dd"))</f>
        <v/>
      </c>
      <c r="C310" s="10" t="str">
        <f>IF(tbl_dmi_isin[[#This Row],[Index]]&gt;$A$2,"",INDEX(美元债一级!$A$2:$BO$32,tbl_dmi_isin[[#This Row],[Index]]+1,MATCH(C$2,美元债一级!$2:$2,0)))</f>
        <v/>
      </c>
      <c r="D310" s="10" t="str">
        <f>IF(tbl_dmi_isin[[#This Row],[Index]]&gt;$A$2,"",INDEX(美元债一级!$A$2:$BO$32,tbl_dmi_isin[[#This Row],[Index]]+1,MATCH(D$2,美元债一级!$2:$2,0)))</f>
        <v/>
      </c>
      <c r="E310" s="10" t="str">
        <f>TEXT(tbl_dmi_isin[[#This Row],[定价日]],"YYMMDD")&amp;tbl_dmi_isin[[#This Row],[ISIN]]</f>
        <v/>
      </c>
      <c r="F310" s="104"/>
      <c r="G310" s="19" t="str">
        <f>IF(tbl_dmi_isin[[#This Row],[Index]]&gt;$A$2,"",INDEX(Corp_value!$A$1:$EC$2998,MATCH(tbl_dmi_isin[[#This Row],[ISIN]],Corp_value!$B:$B,0),MATCH(G$2,Corp_value!$1:$1,0)))</f>
        <v/>
      </c>
      <c r="H310" s="20" t="str">
        <f>IF(tbl_dmi_isin[[#This Row],[Index]]&gt;$A$2,"",INDEX(Corp_value!$A$1:$EC$2998,MATCH(tbl_dmi_isin[[#This Row],[ISIN]],Corp_value!$B:$B,0),MATCH(H$2,Corp_value!$1:$1,0)))</f>
        <v/>
      </c>
      <c r="I310" s="20" t="str">
        <f>IF(tbl_dmi_isin[[#This Row],[Index]]&gt;$A$2,"",IF(INDEX(Corp_value!$A$1:$EC$2998,MATCH(tbl_dmi_isin[[#This Row],[ISIN]],Corp_value!$B:$B,0),MATCH(I$2,Corp_value!$1:$1,0))="--","",INDEX(Corp_value!$A$1:$EC$2998,MATCH(tbl_dmi_isin[[#This Row],[ISIN]],Corp_value!$B:$B,0),MATCH(I$2,Corp_value!$1:$1,0))))</f>
        <v/>
      </c>
      <c r="J310" s="19" t="str">
        <f>IF(tbl_dmi_isin[[#This Row],[Index]]&gt;$A$2,"",INDEX(Corp_value!$A$1:$EC$2998,MATCH(tbl_dmi_isin[[#This Row],[ISIN]],Corp_value!$B:$B,0),MATCH(J$2,Corp_value!$1:$1,0)))</f>
        <v/>
      </c>
      <c r="K310" s="19" t="str">
        <f>IF(tbl_dmi_isin[[#This Row],[Index]]&gt;$A$2,"",INDEX(Corp_value!$A$1:$EC$2998,MATCH(tbl_dmi_isin[[#This Row],[ISIN]],Corp_value!$B:$B,0),MATCH(K$2,Corp_value!$1:$1,0)))</f>
        <v/>
      </c>
      <c r="L310" s="19" t="str">
        <f>IF(tbl_dmi_isin[[#This Row],[Index]]&gt;$A$2,"",IF(INDEX(Corp_value!$A$1:$EC$2998,MATCH(tbl_dmi_isin[[#This Row],[ISIN]],Corp_value!$B:$B,0),MATCH(L$2,Corp_value!$1:$1,0))="--","",INDEX(Corp_value!$A$1:$EC$2998,MATCH(tbl_dmi_isin[[#This Row],[ISIN]],Corp_value!$B:$B,0),MATCH(L$2,Corp_value!$1:$1,0))))</f>
        <v/>
      </c>
      <c r="M310" s="122" t="str">
        <f>IF(tbl_dmi_isin[[#This Row],[Index]]&gt;$A$2,"",INDEX(Corp_value!$A$1:$EC$2998,MATCH(tbl_dmi_isin[[#This Row],[ISIN]],Corp_value!$B:$B,0),MATCH(M$2,Corp_value!$1:$1,0)))</f>
        <v/>
      </c>
      <c r="N310" s="122" t="str">
        <f>IF(tbl_dmi_isin[[#This Row],[Index]]&gt;$A$2,"",IF(INDEX(Corp_value!$A$1:$EC$2998,MATCH(tbl_dmi_isin[[#This Row],[ISIN]],Corp_value!$B:$B,0),MATCH(N$2,Corp_value!$1:$1,0))="--","",INDEX(Corp_value!$A$1:$EC$2998,MATCH(tbl_dmi_isin[[#This Row],[ISIN]],Corp_value!$B:$B,0),MATCH(N$2,Corp_value!$1:$1,0))))</f>
        <v/>
      </c>
      <c r="O310" s="122" t="str">
        <f>IF(tbl_dmi_isin[[#This Row],[Index]]&gt;$A$2,"",INDEX(Corp_value!$A$1:$EC$2998,MATCH(tbl_dmi_isin[[#This Row],[ISIN]],Corp_value!$B:$B,0),MATCH(O$2,Corp_value!$1:$1,0)))</f>
        <v/>
      </c>
      <c r="P310" s="136" t="str">
        <f>IF(tbl_dmi_isin[[#This Row],[Index]]&gt;$A$2,"",TEXT(INDEX(Corp_value!$A$1:$EC$2998,MATCH(tbl_dmi_isin[[#This Row],[ISIN]],Corp_value!$B:$B,0),MATCH(P$2,Corp_value!$1:$1,0)),"yyyy/mm/dd"))</f>
        <v/>
      </c>
      <c r="Q310" s="136" t="str">
        <f>IF(tbl_dmi_isin[[#This Row],[Index]]&gt;$A$2,"",INDEX(美元债一级!$A$2:$BO$32,tbl_dmi_isin[[#This Row],[Index]]+1,MATCH(Q$2,美元债一级!$2:$2,0)))</f>
        <v/>
      </c>
      <c r="R310" s="136" t="str">
        <f>IF(tbl_dmi_isin[[#This Row],[Index]]&gt;$A$2,"",IF(TEXT(INDEX(Corp_value!$A$1:$EC$2998,MATCH(tbl_dmi_isin[[#This Row],[ISIN]],Corp_value!$B:$B,0),MATCH(R$2,Corp_value!$1:$1,0)),"yyyy/mm/dd")="--","",TEXT(INDEX(Corp_value!$A$1:$EC$2998,MATCH(tbl_dmi_isin[[#This Row],[ISIN]],Corp_value!$B:$B,0),MATCH(R$2,Corp_value!$1:$1,0)),"yyyy/mm/dd")))</f>
        <v/>
      </c>
      <c r="S310" s="122" t="str">
        <f>IF(tbl_dmi_isin[[#This Row],[Index]]&gt;$A$2,"",INDEX(Corp_value!$A$1:$EC$2998,MATCH(tbl_dmi_isin[[#This Row],[ISIN]],Corp_value!$B:$B,0),MATCH(S$2,Corp_value!$1:$1,0)))</f>
        <v/>
      </c>
      <c r="T310" s="122" t="str">
        <f>IF(tbl_dmi_isin[[#This Row],[Index]]&gt;$A$2,"",INDEX(美元债一级!$A$2:$BO$32,tbl_dmi_isin[[#This Row],[Index]]+1,MATCH(T$2,美元债一级!$2:$2,0)))</f>
        <v/>
      </c>
      <c r="U310" s="122" t="str">
        <f>IF(tbl_dmi_isin[[#This Row],[Index]]&gt;$A$2,"",IF(INDEX(Corp_value!$A$1:$EC$2998,MATCH(tbl_dmi_isin[[#This Row],[ISIN]],Corp_value!$B:$B,0),MATCH(U$2,Corp_value!$1:$1,0))="--","",INDEX(Corp_value!$A$1:$EC$2998,MATCH(tbl_dmi_isin[[#This Row],[ISIN]],Corp_value!$B:$B,0),MATCH(U$2,Corp_value!$1:$1,0))))</f>
        <v/>
      </c>
      <c r="V310" s="132" t="str">
        <f>IF(tbl_dmi_isin[[#This Row],[Index]]&gt;$A$2,"",INDEX(美元债一级!$A$2:$BO$32,tbl_dmi_isin[[#This Row],[Index]]+1,MATCH(V$2,美元债一级!$2:$2,0)))</f>
        <v/>
      </c>
      <c r="W310" s="140" t="str">
        <f>IF(tbl_dmi_isin[[#This Row],[Index]]&gt;$A$2,"",INDEX(Corp_value!$A$1:$EC$2998,MATCH(tbl_dmi_isin[[#This Row],[ISIN]],Corp_value!$B:$B,0),MATCH(W$2,Corp_value!$1:$1,0)))</f>
        <v/>
      </c>
      <c r="X310" s="140" t="str">
        <f>IF(tbl_dmi_isin[[#This Row],[Index]]&gt;$A$2,"",INDEX(Corp_value!$A$1:$EC$2998,MATCH(tbl_dmi_isin[[#This Row],[ISIN]],Corp_value!$B:$B,0),MATCH(X$2,Corp_value!$1:$1,0)))</f>
        <v/>
      </c>
      <c r="Y310" s="142" t="str">
        <f>IF(tbl_dmi_isin[[#This Row],[Index]]&gt;$A$2,"",INDEX(Corp_value!$A$1:$EC$2998,MATCH(tbl_dmi_isin[[#This Row],[ISIN]],Corp_value!$B:$B,0),MATCH(Y$2,Corp_value!$1:$1,0)))</f>
        <v/>
      </c>
      <c r="Z310" s="142" t="str">
        <f>IF(tbl_dmi_isin[[#This Row],[Index]]&gt;$A$2,"",INDEX(Corp_value!$A$1:$EC$2998,MATCH(tbl_dmi_isin[[#This Row],[ISIN]],Corp_value!$B:$B,0),MATCH(Z$2,Corp_value!$1:$1,0)))</f>
        <v/>
      </c>
    </row>
    <row r="311" spans="1:26">
      <c r="A311" s="10">
        <v>308</v>
      </c>
      <c r="B311" s="78" t="str">
        <f>IF(tbl_dmi_isin[[#This Row],[Index]]&gt;$A$2,"",TEXT(INDEX(美元债一级!$A$2:$BO$32,tbl_dmi_isin[[#This Row],[Index]]+1,MATCH(B$2,美元债一级!$2:$2,0)),"yyyy/mm/dd"))</f>
        <v/>
      </c>
      <c r="C311" s="10" t="str">
        <f>IF(tbl_dmi_isin[[#This Row],[Index]]&gt;$A$2,"",INDEX(美元债一级!$A$2:$BO$32,tbl_dmi_isin[[#This Row],[Index]]+1,MATCH(C$2,美元债一级!$2:$2,0)))</f>
        <v/>
      </c>
      <c r="D311" s="10" t="str">
        <f>IF(tbl_dmi_isin[[#This Row],[Index]]&gt;$A$2,"",INDEX(美元债一级!$A$2:$BO$32,tbl_dmi_isin[[#This Row],[Index]]+1,MATCH(D$2,美元债一级!$2:$2,0)))</f>
        <v/>
      </c>
      <c r="E311" s="10" t="str">
        <f>TEXT(tbl_dmi_isin[[#This Row],[定价日]],"YYMMDD")&amp;tbl_dmi_isin[[#This Row],[ISIN]]</f>
        <v/>
      </c>
      <c r="F311" s="104"/>
      <c r="G311" s="19" t="str">
        <f>IF(tbl_dmi_isin[[#This Row],[Index]]&gt;$A$2,"",INDEX(Corp_value!$A$1:$EC$2998,MATCH(tbl_dmi_isin[[#This Row],[ISIN]],Corp_value!$B:$B,0),MATCH(G$2,Corp_value!$1:$1,0)))</f>
        <v/>
      </c>
      <c r="H311" s="20" t="str">
        <f>IF(tbl_dmi_isin[[#This Row],[Index]]&gt;$A$2,"",INDEX(Corp_value!$A$1:$EC$2998,MATCH(tbl_dmi_isin[[#This Row],[ISIN]],Corp_value!$B:$B,0),MATCH(H$2,Corp_value!$1:$1,0)))</f>
        <v/>
      </c>
      <c r="I311" s="20" t="str">
        <f>IF(tbl_dmi_isin[[#This Row],[Index]]&gt;$A$2,"",IF(INDEX(Corp_value!$A$1:$EC$2998,MATCH(tbl_dmi_isin[[#This Row],[ISIN]],Corp_value!$B:$B,0),MATCH(I$2,Corp_value!$1:$1,0))="--","",INDEX(Corp_value!$A$1:$EC$2998,MATCH(tbl_dmi_isin[[#This Row],[ISIN]],Corp_value!$B:$B,0),MATCH(I$2,Corp_value!$1:$1,0))))</f>
        <v/>
      </c>
      <c r="J311" s="19" t="str">
        <f>IF(tbl_dmi_isin[[#This Row],[Index]]&gt;$A$2,"",INDEX(Corp_value!$A$1:$EC$2998,MATCH(tbl_dmi_isin[[#This Row],[ISIN]],Corp_value!$B:$B,0),MATCH(J$2,Corp_value!$1:$1,0)))</f>
        <v/>
      </c>
      <c r="K311" s="19" t="str">
        <f>IF(tbl_dmi_isin[[#This Row],[Index]]&gt;$A$2,"",INDEX(Corp_value!$A$1:$EC$2998,MATCH(tbl_dmi_isin[[#This Row],[ISIN]],Corp_value!$B:$B,0),MATCH(K$2,Corp_value!$1:$1,0)))</f>
        <v/>
      </c>
      <c r="L311" s="19" t="str">
        <f>IF(tbl_dmi_isin[[#This Row],[Index]]&gt;$A$2,"",IF(INDEX(Corp_value!$A$1:$EC$2998,MATCH(tbl_dmi_isin[[#This Row],[ISIN]],Corp_value!$B:$B,0),MATCH(L$2,Corp_value!$1:$1,0))="--","",INDEX(Corp_value!$A$1:$EC$2998,MATCH(tbl_dmi_isin[[#This Row],[ISIN]],Corp_value!$B:$B,0),MATCH(L$2,Corp_value!$1:$1,0))))</f>
        <v/>
      </c>
      <c r="M311" s="122" t="str">
        <f>IF(tbl_dmi_isin[[#This Row],[Index]]&gt;$A$2,"",INDEX(Corp_value!$A$1:$EC$2998,MATCH(tbl_dmi_isin[[#This Row],[ISIN]],Corp_value!$B:$B,0),MATCH(M$2,Corp_value!$1:$1,0)))</f>
        <v/>
      </c>
      <c r="N311" s="122" t="str">
        <f>IF(tbl_dmi_isin[[#This Row],[Index]]&gt;$A$2,"",IF(INDEX(Corp_value!$A$1:$EC$2998,MATCH(tbl_dmi_isin[[#This Row],[ISIN]],Corp_value!$B:$B,0),MATCH(N$2,Corp_value!$1:$1,0))="--","",INDEX(Corp_value!$A$1:$EC$2998,MATCH(tbl_dmi_isin[[#This Row],[ISIN]],Corp_value!$B:$B,0),MATCH(N$2,Corp_value!$1:$1,0))))</f>
        <v/>
      </c>
      <c r="O311" s="122" t="str">
        <f>IF(tbl_dmi_isin[[#This Row],[Index]]&gt;$A$2,"",INDEX(Corp_value!$A$1:$EC$2998,MATCH(tbl_dmi_isin[[#This Row],[ISIN]],Corp_value!$B:$B,0),MATCH(O$2,Corp_value!$1:$1,0)))</f>
        <v/>
      </c>
      <c r="P311" s="136" t="str">
        <f>IF(tbl_dmi_isin[[#This Row],[Index]]&gt;$A$2,"",TEXT(INDEX(Corp_value!$A$1:$EC$2998,MATCH(tbl_dmi_isin[[#This Row],[ISIN]],Corp_value!$B:$B,0),MATCH(P$2,Corp_value!$1:$1,0)),"yyyy/mm/dd"))</f>
        <v/>
      </c>
      <c r="Q311" s="136" t="str">
        <f>IF(tbl_dmi_isin[[#This Row],[Index]]&gt;$A$2,"",INDEX(美元债一级!$A$2:$BO$32,tbl_dmi_isin[[#This Row],[Index]]+1,MATCH(Q$2,美元债一级!$2:$2,0)))</f>
        <v/>
      </c>
      <c r="R311" s="136" t="str">
        <f>IF(tbl_dmi_isin[[#This Row],[Index]]&gt;$A$2,"",IF(TEXT(INDEX(Corp_value!$A$1:$EC$2998,MATCH(tbl_dmi_isin[[#This Row],[ISIN]],Corp_value!$B:$B,0),MATCH(R$2,Corp_value!$1:$1,0)),"yyyy/mm/dd")="--","",TEXT(INDEX(Corp_value!$A$1:$EC$2998,MATCH(tbl_dmi_isin[[#This Row],[ISIN]],Corp_value!$B:$B,0),MATCH(R$2,Corp_value!$1:$1,0)),"yyyy/mm/dd")))</f>
        <v/>
      </c>
      <c r="S311" s="122" t="str">
        <f>IF(tbl_dmi_isin[[#This Row],[Index]]&gt;$A$2,"",INDEX(Corp_value!$A$1:$EC$2998,MATCH(tbl_dmi_isin[[#This Row],[ISIN]],Corp_value!$B:$B,0),MATCH(S$2,Corp_value!$1:$1,0)))</f>
        <v/>
      </c>
      <c r="T311" s="122" t="str">
        <f>IF(tbl_dmi_isin[[#This Row],[Index]]&gt;$A$2,"",INDEX(美元债一级!$A$2:$BO$32,tbl_dmi_isin[[#This Row],[Index]]+1,MATCH(T$2,美元债一级!$2:$2,0)))</f>
        <v/>
      </c>
      <c r="U311" s="122" t="str">
        <f>IF(tbl_dmi_isin[[#This Row],[Index]]&gt;$A$2,"",IF(INDEX(Corp_value!$A$1:$EC$2998,MATCH(tbl_dmi_isin[[#This Row],[ISIN]],Corp_value!$B:$B,0),MATCH(U$2,Corp_value!$1:$1,0))="--","",INDEX(Corp_value!$A$1:$EC$2998,MATCH(tbl_dmi_isin[[#This Row],[ISIN]],Corp_value!$B:$B,0),MATCH(U$2,Corp_value!$1:$1,0))))</f>
        <v/>
      </c>
      <c r="V311" s="132" t="str">
        <f>IF(tbl_dmi_isin[[#This Row],[Index]]&gt;$A$2,"",INDEX(美元债一级!$A$2:$BO$32,tbl_dmi_isin[[#This Row],[Index]]+1,MATCH(V$2,美元债一级!$2:$2,0)))</f>
        <v/>
      </c>
      <c r="W311" s="140" t="str">
        <f>IF(tbl_dmi_isin[[#This Row],[Index]]&gt;$A$2,"",INDEX(Corp_value!$A$1:$EC$2998,MATCH(tbl_dmi_isin[[#This Row],[ISIN]],Corp_value!$B:$B,0),MATCH(W$2,Corp_value!$1:$1,0)))</f>
        <v/>
      </c>
      <c r="X311" s="140" t="str">
        <f>IF(tbl_dmi_isin[[#This Row],[Index]]&gt;$A$2,"",INDEX(Corp_value!$A$1:$EC$2998,MATCH(tbl_dmi_isin[[#This Row],[ISIN]],Corp_value!$B:$B,0),MATCH(X$2,Corp_value!$1:$1,0)))</f>
        <v/>
      </c>
      <c r="Y311" s="142" t="str">
        <f>IF(tbl_dmi_isin[[#This Row],[Index]]&gt;$A$2,"",INDEX(Corp_value!$A$1:$EC$2998,MATCH(tbl_dmi_isin[[#This Row],[ISIN]],Corp_value!$B:$B,0),MATCH(Y$2,Corp_value!$1:$1,0)))</f>
        <v/>
      </c>
      <c r="Z311" s="142" t="str">
        <f>IF(tbl_dmi_isin[[#This Row],[Index]]&gt;$A$2,"",INDEX(Corp_value!$A$1:$EC$2998,MATCH(tbl_dmi_isin[[#This Row],[ISIN]],Corp_value!$B:$B,0),MATCH(Z$2,Corp_value!$1:$1,0)))</f>
        <v/>
      </c>
    </row>
    <row r="312" spans="1:26">
      <c r="A312" s="10">
        <v>309</v>
      </c>
      <c r="B312" s="78" t="str">
        <f>IF(tbl_dmi_isin[[#This Row],[Index]]&gt;$A$2,"",TEXT(INDEX(美元债一级!$A$2:$BO$32,tbl_dmi_isin[[#This Row],[Index]]+1,MATCH(B$2,美元债一级!$2:$2,0)),"yyyy/mm/dd"))</f>
        <v/>
      </c>
      <c r="C312" s="10" t="str">
        <f>IF(tbl_dmi_isin[[#This Row],[Index]]&gt;$A$2,"",INDEX(美元债一级!$A$2:$BO$32,tbl_dmi_isin[[#This Row],[Index]]+1,MATCH(C$2,美元债一级!$2:$2,0)))</f>
        <v/>
      </c>
      <c r="D312" s="10" t="str">
        <f>IF(tbl_dmi_isin[[#This Row],[Index]]&gt;$A$2,"",INDEX(美元债一级!$A$2:$BO$32,tbl_dmi_isin[[#This Row],[Index]]+1,MATCH(D$2,美元债一级!$2:$2,0)))</f>
        <v/>
      </c>
      <c r="E312" s="10" t="str">
        <f>TEXT(tbl_dmi_isin[[#This Row],[定价日]],"YYMMDD")&amp;tbl_dmi_isin[[#This Row],[ISIN]]</f>
        <v/>
      </c>
      <c r="F312" s="104"/>
      <c r="G312" s="19" t="str">
        <f>IF(tbl_dmi_isin[[#This Row],[Index]]&gt;$A$2,"",INDEX(Corp_value!$A$1:$EC$2998,MATCH(tbl_dmi_isin[[#This Row],[ISIN]],Corp_value!$B:$B,0),MATCH(G$2,Corp_value!$1:$1,0)))</f>
        <v/>
      </c>
      <c r="H312" s="20" t="str">
        <f>IF(tbl_dmi_isin[[#This Row],[Index]]&gt;$A$2,"",INDEX(Corp_value!$A$1:$EC$2998,MATCH(tbl_dmi_isin[[#This Row],[ISIN]],Corp_value!$B:$B,0),MATCH(H$2,Corp_value!$1:$1,0)))</f>
        <v/>
      </c>
      <c r="I312" s="20" t="str">
        <f>IF(tbl_dmi_isin[[#This Row],[Index]]&gt;$A$2,"",IF(INDEX(Corp_value!$A$1:$EC$2998,MATCH(tbl_dmi_isin[[#This Row],[ISIN]],Corp_value!$B:$B,0),MATCH(I$2,Corp_value!$1:$1,0))="--","",INDEX(Corp_value!$A$1:$EC$2998,MATCH(tbl_dmi_isin[[#This Row],[ISIN]],Corp_value!$B:$B,0),MATCH(I$2,Corp_value!$1:$1,0))))</f>
        <v/>
      </c>
      <c r="J312" s="19" t="str">
        <f>IF(tbl_dmi_isin[[#This Row],[Index]]&gt;$A$2,"",INDEX(Corp_value!$A$1:$EC$2998,MATCH(tbl_dmi_isin[[#This Row],[ISIN]],Corp_value!$B:$B,0),MATCH(J$2,Corp_value!$1:$1,0)))</f>
        <v/>
      </c>
      <c r="K312" s="19" t="str">
        <f>IF(tbl_dmi_isin[[#This Row],[Index]]&gt;$A$2,"",INDEX(Corp_value!$A$1:$EC$2998,MATCH(tbl_dmi_isin[[#This Row],[ISIN]],Corp_value!$B:$B,0),MATCH(K$2,Corp_value!$1:$1,0)))</f>
        <v/>
      </c>
      <c r="L312" s="19" t="str">
        <f>IF(tbl_dmi_isin[[#This Row],[Index]]&gt;$A$2,"",IF(INDEX(Corp_value!$A$1:$EC$2998,MATCH(tbl_dmi_isin[[#This Row],[ISIN]],Corp_value!$B:$B,0),MATCH(L$2,Corp_value!$1:$1,0))="--","",INDEX(Corp_value!$A$1:$EC$2998,MATCH(tbl_dmi_isin[[#This Row],[ISIN]],Corp_value!$B:$B,0),MATCH(L$2,Corp_value!$1:$1,0))))</f>
        <v/>
      </c>
      <c r="M312" s="122" t="str">
        <f>IF(tbl_dmi_isin[[#This Row],[Index]]&gt;$A$2,"",INDEX(Corp_value!$A$1:$EC$2998,MATCH(tbl_dmi_isin[[#This Row],[ISIN]],Corp_value!$B:$B,0),MATCH(M$2,Corp_value!$1:$1,0)))</f>
        <v/>
      </c>
      <c r="N312" s="122" t="str">
        <f>IF(tbl_dmi_isin[[#This Row],[Index]]&gt;$A$2,"",IF(INDEX(Corp_value!$A$1:$EC$2998,MATCH(tbl_dmi_isin[[#This Row],[ISIN]],Corp_value!$B:$B,0),MATCH(N$2,Corp_value!$1:$1,0))="--","",INDEX(Corp_value!$A$1:$EC$2998,MATCH(tbl_dmi_isin[[#This Row],[ISIN]],Corp_value!$B:$B,0),MATCH(N$2,Corp_value!$1:$1,0))))</f>
        <v/>
      </c>
      <c r="O312" s="122" t="str">
        <f>IF(tbl_dmi_isin[[#This Row],[Index]]&gt;$A$2,"",INDEX(Corp_value!$A$1:$EC$2998,MATCH(tbl_dmi_isin[[#This Row],[ISIN]],Corp_value!$B:$B,0),MATCH(O$2,Corp_value!$1:$1,0)))</f>
        <v/>
      </c>
      <c r="P312" s="136" t="str">
        <f>IF(tbl_dmi_isin[[#This Row],[Index]]&gt;$A$2,"",TEXT(INDEX(Corp_value!$A$1:$EC$2998,MATCH(tbl_dmi_isin[[#This Row],[ISIN]],Corp_value!$B:$B,0),MATCH(P$2,Corp_value!$1:$1,0)),"yyyy/mm/dd"))</f>
        <v/>
      </c>
      <c r="Q312" s="136" t="str">
        <f>IF(tbl_dmi_isin[[#This Row],[Index]]&gt;$A$2,"",INDEX(美元债一级!$A$2:$BO$32,tbl_dmi_isin[[#This Row],[Index]]+1,MATCH(Q$2,美元债一级!$2:$2,0)))</f>
        <v/>
      </c>
      <c r="R312" s="136" t="str">
        <f>IF(tbl_dmi_isin[[#This Row],[Index]]&gt;$A$2,"",IF(TEXT(INDEX(Corp_value!$A$1:$EC$2998,MATCH(tbl_dmi_isin[[#This Row],[ISIN]],Corp_value!$B:$B,0),MATCH(R$2,Corp_value!$1:$1,0)),"yyyy/mm/dd")="--","",TEXT(INDEX(Corp_value!$A$1:$EC$2998,MATCH(tbl_dmi_isin[[#This Row],[ISIN]],Corp_value!$B:$B,0),MATCH(R$2,Corp_value!$1:$1,0)),"yyyy/mm/dd")))</f>
        <v/>
      </c>
      <c r="S312" s="122" t="str">
        <f>IF(tbl_dmi_isin[[#This Row],[Index]]&gt;$A$2,"",INDEX(Corp_value!$A$1:$EC$2998,MATCH(tbl_dmi_isin[[#This Row],[ISIN]],Corp_value!$B:$B,0),MATCH(S$2,Corp_value!$1:$1,0)))</f>
        <v/>
      </c>
      <c r="T312" s="122" t="str">
        <f>IF(tbl_dmi_isin[[#This Row],[Index]]&gt;$A$2,"",INDEX(美元债一级!$A$2:$BO$32,tbl_dmi_isin[[#This Row],[Index]]+1,MATCH(T$2,美元债一级!$2:$2,0)))</f>
        <v/>
      </c>
      <c r="U312" s="122" t="str">
        <f>IF(tbl_dmi_isin[[#This Row],[Index]]&gt;$A$2,"",IF(INDEX(Corp_value!$A$1:$EC$2998,MATCH(tbl_dmi_isin[[#This Row],[ISIN]],Corp_value!$B:$B,0),MATCH(U$2,Corp_value!$1:$1,0))="--","",INDEX(Corp_value!$A$1:$EC$2998,MATCH(tbl_dmi_isin[[#This Row],[ISIN]],Corp_value!$B:$B,0),MATCH(U$2,Corp_value!$1:$1,0))))</f>
        <v/>
      </c>
      <c r="V312" s="132" t="str">
        <f>IF(tbl_dmi_isin[[#This Row],[Index]]&gt;$A$2,"",INDEX(美元债一级!$A$2:$BO$32,tbl_dmi_isin[[#This Row],[Index]]+1,MATCH(V$2,美元债一级!$2:$2,0)))</f>
        <v/>
      </c>
      <c r="W312" s="140" t="str">
        <f>IF(tbl_dmi_isin[[#This Row],[Index]]&gt;$A$2,"",INDEX(Corp_value!$A$1:$EC$2998,MATCH(tbl_dmi_isin[[#This Row],[ISIN]],Corp_value!$B:$B,0),MATCH(W$2,Corp_value!$1:$1,0)))</f>
        <v/>
      </c>
      <c r="X312" s="140" t="str">
        <f>IF(tbl_dmi_isin[[#This Row],[Index]]&gt;$A$2,"",INDEX(Corp_value!$A$1:$EC$2998,MATCH(tbl_dmi_isin[[#This Row],[ISIN]],Corp_value!$B:$B,0),MATCH(X$2,Corp_value!$1:$1,0)))</f>
        <v/>
      </c>
      <c r="Y312" s="142" t="str">
        <f>IF(tbl_dmi_isin[[#This Row],[Index]]&gt;$A$2,"",INDEX(Corp_value!$A$1:$EC$2998,MATCH(tbl_dmi_isin[[#This Row],[ISIN]],Corp_value!$B:$B,0),MATCH(Y$2,Corp_value!$1:$1,0)))</f>
        <v/>
      </c>
      <c r="Z312" s="142" t="str">
        <f>IF(tbl_dmi_isin[[#This Row],[Index]]&gt;$A$2,"",INDEX(Corp_value!$A$1:$EC$2998,MATCH(tbl_dmi_isin[[#This Row],[ISIN]],Corp_value!$B:$B,0),MATCH(Z$2,Corp_value!$1:$1,0)))</f>
        <v/>
      </c>
    </row>
    <row r="313" spans="1:26">
      <c r="A313" s="10">
        <v>310</v>
      </c>
      <c r="B313" s="78" t="str">
        <f>IF(tbl_dmi_isin[[#This Row],[Index]]&gt;$A$2,"",TEXT(INDEX(美元债一级!$A$2:$BO$32,tbl_dmi_isin[[#This Row],[Index]]+1,MATCH(B$2,美元债一级!$2:$2,0)),"yyyy/mm/dd"))</f>
        <v/>
      </c>
      <c r="C313" s="10" t="str">
        <f>IF(tbl_dmi_isin[[#This Row],[Index]]&gt;$A$2,"",INDEX(美元债一级!$A$2:$BO$32,tbl_dmi_isin[[#This Row],[Index]]+1,MATCH(C$2,美元债一级!$2:$2,0)))</f>
        <v/>
      </c>
      <c r="D313" s="10" t="str">
        <f>IF(tbl_dmi_isin[[#This Row],[Index]]&gt;$A$2,"",INDEX(美元债一级!$A$2:$BO$32,tbl_dmi_isin[[#This Row],[Index]]+1,MATCH(D$2,美元债一级!$2:$2,0)))</f>
        <v/>
      </c>
      <c r="E313" s="10" t="str">
        <f>TEXT(tbl_dmi_isin[[#This Row],[定价日]],"YYMMDD")&amp;tbl_dmi_isin[[#This Row],[ISIN]]</f>
        <v/>
      </c>
      <c r="F313" s="104"/>
      <c r="G313" s="19" t="str">
        <f>IF(tbl_dmi_isin[[#This Row],[Index]]&gt;$A$2,"",INDEX(Corp_value!$A$1:$EC$2998,MATCH(tbl_dmi_isin[[#This Row],[ISIN]],Corp_value!$B:$B,0),MATCH(G$2,Corp_value!$1:$1,0)))</f>
        <v/>
      </c>
      <c r="H313" s="20" t="str">
        <f>IF(tbl_dmi_isin[[#This Row],[Index]]&gt;$A$2,"",INDEX(Corp_value!$A$1:$EC$2998,MATCH(tbl_dmi_isin[[#This Row],[ISIN]],Corp_value!$B:$B,0),MATCH(H$2,Corp_value!$1:$1,0)))</f>
        <v/>
      </c>
      <c r="I313" s="20" t="str">
        <f>IF(tbl_dmi_isin[[#This Row],[Index]]&gt;$A$2,"",IF(INDEX(Corp_value!$A$1:$EC$2998,MATCH(tbl_dmi_isin[[#This Row],[ISIN]],Corp_value!$B:$B,0),MATCH(I$2,Corp_value!$1:$1,0))="--","",INDEX(Corp_value!$A$1:$EC$2998,MATCH(tbl_dmi_isin[[#This Row],[ISIN]],Corp_value!$B:$B,0),MATCH(I$2,Corp_value!$1:$1,0))))</f>
        <v/>
      </c>
      <c r="J313" s="19" t="str">
        <f>IF(tbl_dmi_isin[[#This Row],[Index]]&gt;$A$2,"",INDEX(Corp_value!$A$1:$EC$2998,MATCH(tbl_dmi_isin[[#This Row],[ISIN]],Corp_value!$B:$B,0),MATCH(J$2,Corp_value!$1:$1,0)))</f>
        <v/>
      </c>
      <c r="K313" s="19" t="str">
        <f>IF(tbl_dmi_isin[[#This Row],[Index]]&gt;$A$2,"",INDEX(Corp_value!$A$1:$EC$2998,MATCH(tbl_dmi_isin[[#This Row],[ISIN]],Corp_value!$B:$B,0),MATCH(K$2,Corp_value!$1:$1,0)))</f>
        <v/>
      </c>
      <c r="L313" s="19" t="str">
        <f>IF(tbl_dmi_isin[[#This Row],[Index]]&gt;$A$2,"",IF(INDEX(Corp_value!$A$1:$EC$2998,MATCH(tbl_dmi_isin[[#This Row],[ISIN]],Corp_value!$B:$B,0),MATCH(L$2,Corp_value!$1:$1,0))="--","",INDEX(Corp_value!$A$1:$EC$2998,MATCH(tbl_dmi_isin[[#This Row],[ISIN]],Corp_value!$B:$B,0),MATCH(L$2,Corp_value!$1:$1,0))))</f>
        <v/>
      </c>
      <c r="M313" s="122" t="str">
        <f>IF(tbl_dmi_isin[[#This Row],[Index]]&gt;$A$2,"",INDEX(Corp_value!$A$1:$EC$2998,MATCH(tbl_dmi_isin[[#This Row],[ISIN]],Corp_value!$B:$B,0),MATCH(M$2,Corp_value!$1:$1,0)))</f>
        <v/>
      </c>
      <c r="N313" s="122" t="str">
        <f>IF(tbl_dmi_isin[[#This Row],[Index]]&gt;$A$2,"",IF(INDEX(Corp_value!$A$1:$EC$2998,MATCH(tbl_dmi_isin[[#This Row],[ISIN]],Corp_value!$B:$B,0),MATCH(N$2,Corp_value!$1:$1,0))="--","",INDEX(Corp_value!$A$1:$EC$2998,MATCH(tbl_dmi_isin[[#This Row],[ISIN]],Corp_value!$B:$B,0),MATCH(N$2,Corp_value!$1:$1,0))))</f>
        <v/>
      </c>
      <c r="O313" s="122" t="str">
        <f>IF(tbl_dmi_isin[[#This Row],[Index]]&gt;$A$2,"",INDEX(Corp_value!$A$1:$EC$2998,MATCH(tbl_dmi_isin[[#This Row],[ISIN]],Corp_value!$B:$B,0),MATCH(O$2,Corp_value!$1:$1,0)))</f>
        <v/>
      </c>
      <c r="P313" s="136" t="str">
        <f>IF(tbl_dmi_isin[[#This Row],[Index]]&gt;$A$2,"",TEXT(INDEX(Corp_value!$A$1:$EC$2998,MATCH(tbl_dmi_isin[[#This Row],[ISIN]],Corp_value!$B:$B,0),MATCH(P$2,Corp_value!$1:$1,0)),"yyyy/mm/dd"))</f>
        <v/>
      </c>
      <c r="Q313" s="136" t="str">
        <f>IF(tbl_dmi_isin[[#This Row],[Index]]&gt;$A$2,"",INDEX(美元债一级!$A$2:$BO$32,tbl_dmi_isin[[#This Row],[Index]]+1,MATCH(Q$2,美元债一级!$2:$2,0)))</f>
        <v/>
      </c>
      <c r="R313" s="136" t="str">
        <f>IF(tbl_dmi_isin[[#This Row],[Index]]&gt;$A$2,"",IF(TEXT(INDEX(Corp_value!$A$1:$EC$2998,MATCH(tbl_dmi_isin[[#This Row],[ISIN]],Corp_value!$B:$B,0),MATCH(R$2,Corp_value!$1:$1,0)),"yyyy/mm/dd")="--","",TEXT(INDEX(Corp_value!$A$1:$EC$2998,MATCH(tbl_dmi_isin[[#This Row],[ISIN]],Corp_value!$B:$B,0),MATCH(R$2,Corp_value!$1:$1,0)),"yyyy/mm/dd")))</f>
        <v/>
      </c>
      <c r="S313" s="122" t="str">
        <f>IF(tbl_dmi_isin[[#This Row],[Index]]&gt;$A$2,"",INDEX(Corp_value!$A$1:$EC$2998,MATCH(tbl_dmi_isin[[#This Row],[ISIN]],Corp_value!$B:$B,0),MATCH(S$2,Corp_value!$1:$1,0)))</f>
        <v/>
      </c>
      <c r="T313" s="122" t="str">
        <f>IF(tbl_dmi_isin[[#This Row],[Index]]&gt;$A$2,"",INDEX(美元债一级!$A$2:$BO$32,tbl_dmi_isin[[#This Row],[Index]]+1,MATCH(T$2,美元债一级!$2:$2,0)))</f>
        <v/>
      </c>
      <c r="U313" s="122" t="str">
        <f>IF(tbl_dmi_isin[[#This Row],[Index]]&gt;$A$2,"",IF(INDEX(Corp_value!$A$1:$EC$2998,MATCH(tbl_dmi_isin[[#This Row],[ISIN]],Corp_value!$B:$B,0),MATCH(U$2,Corp_value!$1:$1,0))="--","",INDEX(Corp_value!$A$1:$EC$2998,MATCH(tbl_dmi_isin[[#This Row],[ISIN]],Corp_value!$B:$B,0),MATCH(U$2,Corp_value!$1:$1,0))))</f>
        <v/>
      </c>
      <c r="V313" s="132" t="str">
        <f>IF(tbl_dmi_isin[[#This Row],[Index]]&gt;$A$2,"",INDEX(美元债一级!$A$2:$BO$32,tbl_dmi_isin[[#This Row],[Index]]+1,MATCH(V$2,美元债一级!$2:$2,0)))</f>
        <v/>
      </c>
      <c r="W313" s="140" t="str">
        <f>IF(tbl_dmi_isin[[#This Row],[Index]]&gt;$A$2,"",INDEX(Corp_value!$A$1:$EC$2998,MATCH(tbl_dmi_isin[[#This Row],[ISIN]],Corp_value!$B:$B,0),MATCH(W$2,Corp_value!$1:$1,0)))</f>
        <v/>
      </c>
      <c r="X313" s="140" t="str">
        <f>IF(tbl_dmi_isin[[#This Row],[Index]]&gt;$A$2,"",INDEX(Corp_value!$A$1:$EC$2998,MATCH(tbl_dmi_isin[[#This Row],[ISIN]],Corp_value!$B:$B,0),MATCH(X$2,Corp_value!$1:$1,0)))</f>
        <v/>
      </c>
      <c r="Y313" s="142" t="str">
        <f>IF(tbl_dmi_isin[[#This Row],[Index]]&gt;$A$2,"",INDEX(Corp_value!$A$1:$EC$2998,MATCH(tbl_dmi_isin[[#This Row],[ISIN]],Corp_value!$B:$B,0),MATCH(Y$2,Corp_value!$1:$1,0)))</f>
        <v/>
      </c>
      <c r="Z313" s="142" t="str">
        <f>IF(tbl_dmi_isin[[#This Row],[Index]]&gt;$A$2,"",INDEX(Corp_value!$A$1:$EC$2998,MATCH(tbl_dmi_isin[[#This Row],[ISIN]],Corp_value!$B:$B,0),MATCH(Z$2,Corp_value!$1:$1,0)))</f>
        <v/>
      </c>
    </row>
  </sheetData>
  <phoneticPr fontId="10" type="noConversion"/>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1"/>
  </sheetPr>
  <dimension ref="A1:BV318"/>
  <sheetViews>
    <sheetView zoomScaleNormal="100" workbookViewId="0">
      <pane xSplit="1" topLeftCell="B1" activePane="topRight" state="frozen"/>
      <selection activeCell="D7" sqref="D7"/>
      <selection pane="topRight" activeCell="B59" sqref="B59"/>
    </sheetView>
  </sheetViews>
  <sheetFormatPr defaultColWidth="8.88671875" defaultRowHeight="15" customHeight="1"/>
  <cols>
    <col min="1" max="1" width="5.77734375" style="62" bestFit="1" customWidth="1"/>
    <col min="2" max="2" width="29.5546875" style="62" customWidth="1"/>
    <col min="3" max="3" width="17.33203125" style="62" customWidth="1"/>
    <col min="4" max="4" width="17.5546875" style="62" customWidth="1"/>
    <col min="5" max="5" width="24.21875" style="62" customWidth="1"/>
    <col min="6" max="6" width="21.44140625" style="62" bestFit="1" customWidth="1"/>
    <col min="7" max="7" width="8.6640625" style="62" customWidth="1"/>
    <col min="8" max="8" width="8.5546875" style="62" bestFit="1" customWidth="1"/>
    <col min="9" max="10" width="7.88671875" style="62" bestFit="1" customWidth="1"/>
    <col min="11" max="11" width="11.109375" style="62" bestFit="1" customWidth="1"/>
    <col min="12" max="12" width="16.6640625" style="62" bestFit="1" customWidth="1"/>
    <col min="13" max="13" width="17.6640625" style="62" bestFit="1" customWidth="1"/>
    <col min="14" max="14" width="18.44140625" style="62" bestFit="1" customWidth="1"/>
    <col min="15" max="15" width="19.5546875" style="62" bestFit="1" customWidth="1"/>
    <col min="16" max="17" width="19.5546875" style="62" customWidth="1"/>
    <col min="18" max="18" width="16.21875" style="62" bestFit="1" customWidth="1"/>
    <col min="19" max="19" width="15.21875" style="62" customWidth="1"/>
    <col min="20" max="20" width="16.6640625" style="62" bestFit="1" customWidth="1"/>
    <col min="21" max="21" width="17.6640625" style="62" bestFit="1" customWidth="1"/>
    <col min="22" max="22" width="18.44140625" style="62" bestFit="1" customWidth="1"/>
    <col min="23" max="23" width="19.5546875" style="62" bestFit="1" customWidth="1"/>
    <col min="24" max="25" width="19.5546875" style="62" customWidth="1"/>
    <col min="26" max="26" width="14.21875" style="62" bestFit="1" customWidth="1"/>
    <col min="27" max="27" width="24.6640625" style="62" bestFit="1" customWidth="1"/>
    <col min="28" max="28" width="24.6640625" style="62" customWidth="1"/>
    <col min="29" max="29" width="8.6640625" style="62" bestFit="1" customWidth="1"/>
    <col min="30" max="30" width="9.44140625" style="62" bestFit="1" customWidth="1"/>
    <col min="31" max="31" width="12.88671875" style="62" bestFit="1" customWidth="1"/>
    <col min="32" max="34" width="7.44140625" style="62" bestFit="1" customWidth="1"/>
    <col min="35" max="35" width="11.88671875" style="62" bestFit="1" customWidth="1"/>
    <col min="36" max="36" width="11.88671875" style="62" customWidth="1"/>
    <col min="37" max="37" width="9.21875" style="62" bestFit="1" customWidth="1"/>
    <col min="38" max="38" width="9.21875" style="62" customWidth="1"/>
    <col min="39" max="39" width="14.33203125" style="62" customWidth="1"/>
    <col min="40" max="40" width="15.6640625" style="62" customWidth="1"/>
    <col min="41" max="41" width="20.44140625" style="62" customWidth="1"/>
    <col min="42" max="42" width="19.77734375" style="62" customWidth="1"/>
    <col min="43" max="43" width="22.6640625" style="62" customWidth="1"/>
    <col min="44" max="44" width="15.6640625" style="62" customWidth="1"/>
    <col min="45" max="45" width="21.33203125" style="62" customWidth="1"/>
    <col min="46" max="46" width="15.88671875" style="62" customWidth="1"/>
    <col min="47" max="47" width="20.88671875" style="62" customWidth="1"/>
    <col min="48" max="49" width="9.21875" style="62" customWidth="1"/>
    <col min="50" max="50" width="14.77734375" style="62" customWidth="1"/>
    <col min="51" max="51" width="13" style="62" customWidth="1"/>
    <col min="52" max="55" width="9.21875" style="62" customWidth="1"/>
    <col min="56" max="60" width="11" style="62" customWidth="1"/>
    <col min="61" max="62" width="15.44140625" style="62" customWidth="1"/>
    <col min="63" max="63" width="16" style="62" customWidth="1"/>
    <col min="64" max="67" width="11" style="62" customWidth="1"/>
    <col min="68" max="68" width="9.21875" style="62" customWidth="1"/>
    <col min="69" max="71" width="8.88671875" style="62"/>
    <col min="72" max="72" width="9.5546875" style="62" customWidth="1"/>
    <col min="73" max="16384" width="8.88671875" style="62"/>
  </cols>
  <sheetData>
    <row r="1" spans="1:74" ht="57" customHeight="1" thickBot="1">
      <c r="A1" s="108">
        <f>COUNTA(美元债一级!$A:$A)-2</f>
        <v>30</v>
      </c>
      <c r="B1" s="62" t="s">
        <v>44</v>
      </c>
      <c r="C1" s="62" t="s">
        <v>142</v>
      </c>
      <c r="D1" s="62" t="s">
        <v>143</v>
      </c>
      <c r="E1" s="62" t="s">
        <v>144</v>
      </c>
      <c r="F1" s="62" t="s">
        <v>145</v>
      </c>
      <c r="G1" s="62" t="s">
        <v>204</v>
      </c>
      <c r="H1" s="62" t="s">
        <v>146</v>
      </c>
      <c r="I1" s="62" t="s">
        <v>147</v>
      </c>
      <c r="J1" s="62" t="s">
        <v>148</v>
      </c>
      <c r="K1" s="62" t="s">
        <v>23</v>
      </c>
      <c r="L1" s="62" t="s">
        <v>556</v>
      </c>
      <c r="M1" s="62" t="s">
        <v>24</v>
      </c>
      <c r="N1" s="62" t="s">
        <v>149</v>
      </c>
      <c r="O1" s="62" t="s">
        <v>45</v>
      </c>
      <c r="P1" s="62" t="s">
        <v>46</v>
      </c>
      <c r="R1" s="62" t="s">
        <v>364</v>
      </c>
      <c r="S1" s="62" t="s">
        <v>202</v>
      </c>
      <c r="T1" s="62" t="s">
        <v>556</v>
      </c>
      <c r="U1" s="62" t="s">
        <v>559</v>
      </c>
      <c r="V1" s="62" t="s">
        <v>560</v>
      </c>
      <c r="W1" s="62" t="s">
        <v>561</v>
      </c>
      <c r="X1" s="62" t="s">
        <v>562</v>
      </c>
      <c r="Z1" s="79" t="s">
        <v>574</v>
      </c>
      <c r="AA1" s="62" t="s">
        <v>2</v>
      </c>
      <c r="AB1" s="62" t="s">
        <v>573</v>
      </c>
      <c r="AC1" s="62" t="s">
        <v>3</v>
      </c>
      <c r="AD1" s="62" t="s">
        <v>128</v>
      </c>
      <c r="AE1" s="62" t="s">
        <v>127</v>
      </c>
      <c r="AF1" s="62" t="s">
        <v>39</v>
      </c>
      <c r="AG1" s="62" t="s">
        <v>113</v>
      </c>
      <c r="AH1" s="62" t="s">
        <v>38</v>
      </c>
      <c r="AI1" s="62" t="s">
        <v>317</v>
      </c>
      <c r="AJ1" s="62" t="s">
        <v>387</v>
      </c>
      <c r="AK1" s="60" t="s">
        <v>40</v>
      </c>
      <c r="AL1" s="126" t="s">
        <v>442</v>
      </c>
      <c r="AM1" s="127" t="s">
        <v>145</v>
      </c>
      <c r="AN1" s="127" t="s">
        <v>451</v>
      </c>
      <c r="AO1" s="127" t="s">
        <v>484</v>
      </c>
      <c r="AP1" s="127" t="s">
        <v>477</v>
      </c>
      <c r="AQ1" s="127" t="s">
        <v>46</v>
      </c>
      <c r="AR1" s="127"/>
      <c r="AS1" s="127" t="s">
        <v>434</v>
      </c>
      <c r="AT1" s="127" t="s">
        <v>435</v>
      </c>
      <c r="AU1" s="127"/>
      <c r="AV1" s="127" t="s">
        <v>436</v>
      </c>
      <c r="AW1" s="127" t="s">
        <v>437</v>
      </c>
      <c r="AX1" s="127" t="s">
        <v>142</v>
      </c>
      <c r="AY1" s="127" t="s">
        <v>438</v>
      </c>
      <c r="AZ1" s="127" t="s">
        <v>439</v>
      </c>
      <c r="BA1" s="127" t="s">
        <v>440</v>
      </c>
      <c r="BB1" s="127" t="s">
        <v>441</v>
      </c>
      <c r="BC1" s="127" t="s">
        <v>452</v>
      </c>
      <c r="BD1" s="127" t="s">
        <v>460</v>
      </c>
      <c r="BE1" s="127" t="s">
        <v>465</v>
      </c>
      <c r="BF1" s="127" t="s">
        <v>466</v>
      </c>
      <c r="BG1" s="127" t="s">
        <v>553</v>
      </c>
      <c r="BH1" s="127" t="s">
        <v>473</v>
      </c>
      <c r="BI1" s="62" t="s">
        <v>23</v>
      </c>
      <c r="BJ1" t="s">
        <v>556</v>
      </c>
      <c r="BK1" s="62" t="s">
        <v>477</v>
      </c>
      <c r="BL1" s="62" t="s">
        <v>476</v>
      </c>
      <c r="BM1" s="147" t="s">
        <v>565</v>
      </c>
      <c r="BN1" s="79" t="s">
        <v>567</v>
      </c>
      <c r="BO1" s="79" t="s">
        <v>571</v>
      </c>
      <c r="BP1" s="124"/>
      <c r="BS1" s="65" t="s">
        <v>97</v>
      </c>
      <c r="BT1" s="65" t="s">
        <v>98</v>
      </c>
      <c r="BU1" s="65" t="s">
        <v>99</v>
      </c>
      <c r="BV1" s="65" t="s">
        <v>100</v>
      </c>
    </row>
    <row r="2" spans="1:74" ht="15" customHeight="1">
      <c r="A2" s="63" t="s">
        <v>36</v>
      </c>
      <c r="B2" s="63" t="s">
        <v>0</v>
      </c>
      <c r="C2" s="63" t="s">
        <v>14</v>
      </c>
      <c r="D2" s="63" t="s">
        <v>151</v>
      </c>
      <c r="E2" s="63" t="s">
        <v>152</v>
      </c>
      <c r="F2" s="63" t="s">
        <v>153</v>
      </c>
      <c r="G2" s="63" t="s">
        <v>154</v>
      </c>
      <c r="H2" s="63" t="s">
        <v>47</v>
      </c>
      <c r="I2" s="63" t="s">
        <v>48</v>
      </c>
      <c r="J2" s="63" t="s">
        <v>49</v>
      </c>
      <c r="K2" s="63" t="s">
        <v>50</v>
      </c>
      <c r="L2" s="63" t="s">
        <v>558</v>
      </c>
      <c r="M2" s="63" t="s">
        <v>51</v>
      </c>
      <c r="N2" s="63" t="s">
        <v>52</v>
      </c>
      <c r="O2" s="63" t="s">
        <v>53</v>
      </c>
      <c r="P2" s="63" t="s">
        <v>54</v>
      </c>
      <c r="Q2" s="63" t="s">
        <v>557</v>
      </c>
      <c r="R2" s="63" t="s">
        <v>55</v>
      </c>
      <c r="S2" s="63" t="s">
        <v>485</v>
      </c>
      <c r="T2" s="63" t="s">
        <v>563</v>
      </c>
      <c r="U2" s="63" t="s">
        <v>62</v>
      </c>
      <c r="V2" s="63" t="s">
        <v>60</v>
      </c>
      <c r="W2" s="63" t="s">
        <v>61</v>
      </c>
      <c r="X2" s="63" t="s">
        <v>59</v>
      </c>
      <c r="Y2" s="63" t="s">
        <v>564</v>
      </c>
      <c r="Z2" s="63" t="s">
        <v>56</v>
      </c>
      <c r="AA2" s="63" t="s">
        <v>57</v>
      </c>
      <c r="AB2" s="63" t="s">
        <v>575</v>
      </c>
      <c r="AC2" s="63" t="s">
        <v>58</v>
      </c>
      <c r="AD2" s="63" t="s">
        <v>155</v>
      </c>
      <c r="AE2" s="64" t="s">
        <v>114</v>
      </c>
      <c r="AF2" s="63" t="s">
        <v>39</v>
      </c>
      <c r="AG2" s="63" t="s">
        <v>113</v>
      </c>
      <c r="AH2" s="63" t="s">
        <v>38</v>
      </c>
      <c r="AI2" s="63" t="s">
        <v>318</v>
      </c>
      <c r="AJ2" s="63" t="s">
        <v>365</v>
      </c>
      <c r="AK2" s="64" t="s">
        <v>40</v>
      </c>
      <c r="AL2" s="125" t="s">
        <v>430</v>
      </c>
      <c r="AM2" s="125" t="s">
        <v>443</v>
      </c>
      <c r="AN2" s="125" t="s">
        <v>444</v>
      </c>
      <c r="AO2" s="125" t="s">
        <v>479</v>
      </c>
      <c r="AP2" s="125" t="s">
        <v>480</v>
      </c>
      <c r="AQ2" s="125" t="s">
        <v>481</v>
      </c>
      <c r="AR2" s="125" t="s">
        <v>482</v>
      </c>
      <c r="AS2" s="125" t="s">
        <v>431</v>
      </c>
      <c r="AT2" s="125" t="s">
        <v>446</v>
      </c>
      <c r="AU2" s="125" t="s">
        <v>447</v>
      </c>
      <c r="AV2" s="125" t="s">
        <v>409</v>
      </c>
      <c r="AW2" s="125" t="s">
        <v>119</v>
      </c>
      <c r="AX2" s="125" t="s">
        <v>37</v>
      </c>
      <c r="AY2" s="125" t="s">
        <v>432</v>
      </c>
      <c r="AZ2" s="125" t="s">
        <v>377</v>
      </c>
      <c r="BA2" s="125" t="s">
        <v>115</v>
      </c>
      <c r="BB2" s="125" t="s">
        <v>433</v>
      </c>
      <c r="BC2" s="125" t="s">
        <v>453</v>
      </c>
      <c r="BD2" s="125" t="s">
        <v>458</v>
      </c>
      <c r="BE2" s="125" t="s">
        <v>462</v>
      </c>
      <c r="BF2" s="125" t="s">
        <v>464</v>
      </c>
      <c r="BG2" s="125" t="s">
        <v>554</v>
      </c>
      <c r="BH2" s="125" t="s">
        <v>475</v>
      </c>
      <c r="BI2" s="125" t="s">
        <v>467</v>
      </c>
      <c r="BJ2" s="125" t="s">
        <v>491</v>
      </c>
      <c r="BK2" s="125" t="s">
        <v>470</v>
      </c>
      <c r="BL2" s="125" t="s">
        <v>472</v>
      </c>
      <c r="BM2" s="125" t="s">
        <v>566</v>
      </c>
      <c r="BN2" s="125" t="s">
        <v>568</v>
      </c>
      <c r="BO2" s="64" t="s">
        <v>572</v>
      </c>
      <c r="BP2" s="124" t="s">
        <v>478</v>
      </c>
      <c r="BS2" s="65">
        <v>1</v>
      </c>
      <c r="BT2" s="65" t="s">
        <v>101</v>
      </c>
      <c r="BU2" s="65" t="s">
        <v>102</v>
      </c>
      <c r="BV2" s="65" t="s">
        <v>102</v>
      </c>
    </row>
    <row r="3" spans="1:74" s="79" customFormat="1" ht="15" customHeight="1">
      <c r="A3" s="109">
        <v>1</v>
      </c>
      <c r="B3" s="110" t="str">
        <f>IF(美元债一级!$C$3:$C$1048576&lt;&gt;"",美元债一级!$C3,"")</f>
        <v>XS2737024583</v>
      </c>
      <c r="C3" s="111" t="e">
        <f ca="1">IF(tbl_coded[[#This Row],[ISIN]]="","",IF(tbl_coded[[#This Row],[Index]]&gt;$A$1,"",IF(_xll.BDP($B3&amp;" Corp",C$1)="#N/A N/A","",_xll.BDP($B3&amp;" Corp",C$1))))</f>
        <v>#NAME?</v>
      </c>
      <c r="D3" s="111" t="e">
        <f ca="1">IF(tbl_coded[[#This Row],[ISIN]]="","",IF(_xll.BDP($B3&amp;" Corp",D$1)="#N/A N/A","",_xll.BDP($B3&amp;" Corp",D$1)))</f>
        <v>#NAME?</v>
      </c>
      <c r="E3" s="111" t="e">
        <f ca="1">IF(tbl_coded[[#This Row],[ISIN]]="","",IF(_xll.BDP($B3&amp;" Corp",E$1)="#N/A N/A","--",_xll.BDP($B3&amp;" Corp",E$1)))</f>
        <v>#NAME?</v>
      </c>
      <c r="F3" s="111" t="e">
        <f ca="1">IF(tbl_coded[[#This Row],[ISIN]]="","",IF(_xll.BDS($B3&amp;" Corp",F$1)="#N/A Field Not Applicable","",_xll.BDS($B3&amp;" Corp",F$1)))</f>
        <v>#NAME?</v>
      </c>
      <c r="G3" s="111" t="e">
        <f ca="1">IF(tbl_coded[[#This Row],[ISIN]]="","",IF(_xll.BDP($F3&amp;" CompanyID",G$1)="#N/A Invalid Security","",_xll.BDP($F3&amp;" CompanyID",G$1)))</f>
        <v>#NAME?</v>
      </c>
      <c r="H3" s="111" t="e">
        <f ca="1">IF(tbl_coded[[#This Row],[ISIN]]="","",IF(_xll.BDP($B3&amp;" Corp",H$1)="#N/A N/A","--",_xll.BDP($B3&amp;" Corp",H$1)))</f>
        <v>#NAME?</v>
      </c>
      <c r="I3" s="111" t="e">
        <f ca="1">IF(tbl_coded[[#This Row],[ISIN]]="","",IF(_xll.BDP($B3&amp;" Corp",I$1)="#N/A N/A","--",_xll.BDP($B3&amp;" Corp",I$1)))</f>
        <v>#NAME?</v>
      </c>
      <c r="J3" s="111" t="e">
        <f ca="1">IF(tbl_coded[[#This Row],[ISIN]]="","",IF(_xll.BDP($B3&amp;" Corp",J$1)="#N/A N/A","--",_xll.BDP($B3&amp;" Corp",J$1)))</f>
        <v>#NAME?</v>
      </c>
      <c r="K3" s="111" t="e">
        <f ca="1">IF(tbl_coded[[#This Row],[ISIN]]="","",IF(_xll.BDP($B3&amp;" Corp",K$1)="#N/A N/A","--",_xll.BDP($B3&amp;" Corp",K$1)))</f>
        <v>#NAME?</v>
      </c>
      <c r="L3" s="111" t="e">
        <f ca="1">IF(tbl_coded[[#This Row],[ISIN]]="","",IF(_xll.BDP($B3&amp;" Corp",L$1)="#N/A N/A","--",_xll.BDP($B3&amp;" Corp",L$1)))</f>
        <v>#NAME?</v>
      </c>
      <c r="M3" s="111" t="e">
        <f ca="1">IF(tbl_coded[[#This Row],[ISIN]]="","",IF(_xll.BDP($B3&amp;" Corp",M$1)="#N/A N/A","--",_xll.BDP($B3&amp;" Corp",M$1)))</f>
        <v>#NAME?</v>
      </c>
      <c r="N3" s="111" t="e">
        <f ca="1">IF(tbl_coded[[#This Row],[ISIN]]="","",IF(_xll.BDP($B3&amp;" Corp",N$1)="#N/A N/A","--",_xll.BDP($B3&amp;" Corp",N$1)))</f>
        <v>#NAME?</v>
      </c>
      <c r="O3" s="112" t="e">
        <f ca="1">IF(tbl_coded[[#This Row],[ISIN]]="","",IF(_xll.BDP($B3&amp;" Corp",O$1)="#N/A N/A","--",_xll.BDP($B3&amp;" Corp",O$1)))</f>
        <v>#NAME?</v>
      </c>
      <c r="P3" s="112" t="e">
        <f ca="1">IF(tbl_coded[[#This Row],[ISIN]]="","",IF(_xll.BDP($B3&amp;" Corp",P$1)="#N/A N/A","--",_xll.BDP($B3&amp;" Corp",P$1)))</f>
        <v>#NAME?</v>
      </c>
      <c r="Q3"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 s="112" t="e">
        <f ca="1">IF(tbl_coded[[#This Row],[ISIN]]="","",IF(OR(_xll.BDP($B3&amp;" Corp",R$1)="#N/A N/A",_xll.BDP($B3&amp;" Corp",R$1)="#N/A Invalid Security",_xll.BDP($B3&amp;" Corp",R$1)="#N/A Field Not Applicable"),"--",_xll.BDP($B3&amp;" Corp",R$1)))</f>
        <v>#NAME?</v>
      </c>
      <c r="S3" s="112" t="e">
        <f ca="1">IF(tbl_coded[[#This Row],[ISIN]]="","",IF(OR(_xll.BDP($R3&amp;" Equity",S$1)="#N/A N/A",_xll.BDP($R3&amp;" Equity",S$1)="#N/A Invalid Security"),"--",_xll.BDP($R3&amp;" Equity",S$1)))</f>
        <v>#NAME?</v>
      </c>
      <c r="T3" s="112" t="e">
        <f ca="1">IF(tbl_coded[[#This Row],[ISIN]]="","",IF(OR(_xll.BDP($R3&amp;" Equity",T$1)="#N/A N/A",_xll.BDP($R3&amp;" Equity",T$1)="#N/A Invalid Security"),"--",_xll.BDP($R3&amp;" Equity",T$1)))</f>
        <v>#NAME?</v>
      </c>
      <c r="U3" s="112" t="e">
        <f ca="1">IF(tbl_coded[[#This Row],[ISIN]]="","",IF(OR(_xll.BDP($R3&amp;" Equity",U$1)="#N/A N/A",_xll.BDP($R3&amp;" Equity",U$1)="#N/A Invalid Security"),"--",_xll.BDP($R3&amp;" Equity",U$1)))</f>
        <v>#NAME?</v>
      </c>
      <c r="V3" s="112" t="e">
        <f ca="1">IF(tbl_coded[[#This Row],[ISIN]]="","",IF(OR(_xll.BDP($R3&amp;" Equity",V$1)="#N/A N/A",_xll.BDP($R3&amp;" Equity",V$1)="#N/A Invalid Security"),"--",_xll.BDP($R3&amp;" Equity",V$1)))</f>
        <v>#NAME?</v>
      </c>
      <c r="W3" s="112" t="e">
        <f ca="1">IF(tbl_coded[[#This Row],[ISIN]]="","",IF(OR(_xll.BDP($R3&amp;" Equity",W$1)="#N/A N/A",_xll.BDP($R3&amp;" Equity",W$1)="#N/A Invalid Security"),"--",_xll.BDP($R3&amp;" Equity",W$1)))</f>
        <v>#NAME?</v>
      </c>
      <c r="X3" s="112" t="e">
        <f ca="1">IF(tbl_coded[[#This Row],[ISIN]]="","",IF(OR(_xll.BDP($R3&amp;" Equity",X$1)="#N/A N/A",_xll.BDP($R3&amp;" Equity",X$1)="#N/A Invalid Security"),"--",_xll.BDP($R3&amp;" Equity",X$1)))</f>
        <v>#NAME?</v>
      </c>
      <c r="Y3"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 s="112" t="str">
        <f ca="1">IF(tbl_coded[[#This Row],[ISIN]]="","",IF(ISNUMBER(_xll.BDP(B3&amp;" Corp",Z$1)),_xll.BDP(B3&amp;" Corp",Z$1),""))</f>
        <v/>
      </c>
      <c r="AA3" s="112" t="str">
        <f ca="1">IF(tbl_coded[[#This Row],[ISIN]]="","",IF(ISNUMBER(_xll.BDP(B3&amp;" Corp",AA$1)),_xll.BDP(B3&amp;" Corp",AA$1),""))</f>
        <v/>
      </c>
      <c r="AB3" s="112" t="str">
        <f ca="1">IF(tbl_coded[[#This Row],[ISIN]]="","",IF(ISNUMBER(_xll.BDP(B3&amp;" Corp",AB$1)),_xll.BDP(B3&amp;" Corp",AB$1),""))</f>
        <v/>
      </c>
      <c r="AC3" s="112" t="str">
        <f ca="1">IF(tbl_coded[[#This Row],[ISIN]]="","",IF(ISNUMBER(_xll.BDP(B3&amp;" Corp",AC$1)),_xll.BDP(B3&amp;" Corp",AC$1),""))</f>
        <v/>
      </c>
      <c r="AD3" s="112" t="e">
        <f ca="1">IF(tbl_coded[[#This Row],[ISIN]]="","",IF((_xll.BDP(B3&amp;" Corp",AD$1))="#N/A Field Not Applicable","",_xll.BDP(B3&amp;" Corp",AD$1)))</f>
        <v>#NAME?</v>
      </c>
      <c r="AE3" s="112" t="e">
        <f ca="1">IF(tbl_coded[[#This Row],[ISIN]]="","",IF((_xll.BDP(B3&amp;" Corp",AE$1))="#N/A N/A","--",_xll.BDP(B3&amp;" Corp",AE$1)))</f>
        <v>#NAME?</v>
      </c>
      <c r="AF3" s="112" t="e">
        <f ca="1">IF(tbl_coded[[#This Row],[ISIN]]="","",IF(IFERROR(MATCH(H3,rtg_num[Moody''s],0)&gt;10,0),"HY",IF(IFERROR(MATCH(I3,rtg_num[S&amp;P],0)&gt;10,0),"HY",IF(IFERROR(MATCH(J3,rtg_num[Fitch],0)&gt;10,0),"HY",IF(H3&amp;I3&amp;J3="------","NR",IF(IFERROR(FIND("#N/A",Coded!H3),0)&amp;IFERROR(FIND("#N/A",Coded!H3),0)&amp;IFERROR(FIND("#N/A",Coded!H3),0)&lt;&gt;"000",IF(INDEX(美元债一级!$O:$O,MATCH(tbl_coded[[#This Row],[ISIN]],美元债一级!$I:$I,0))="--/--/--","NR","IG"),"IG"))))))</f>
        <v>#NAME?</v>
      </c>
      <c r="AG3"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 s="112" t="e">
        <f ca="1">IF(tbl_coded[[#This Row],[ISIN]]="","",IF(_xll.BDP($B3&amp;" Corp",AI$1)="#N/A N/A","--",_xll.BDP($B3&amp;" Corp",AI$1)))</f>
        <v>#NAME?</v>
      </c>
      <c r="AJ3" s="112" t="e">
        <f ca="1">IF(tbl_coded[[#This Row],[ISIN]]="","",IF(OR(_xll.BDP(_xll.BDP(tbl_coded[[#This Row],[ISIN]]&amp;" Corp", "ISSUER_EQUITY_TICKER")&amp;" Equity",AJ$1)="#N/A N/A"),"--",_xll.BDP(_xll.BDP(tbl_coded[[#This Row],[ISIN]]&amp;" Corp", "ISSUER_EQUITY_TICKER")&amp;" Equity",AJ$1)))</f>
        <v>#NAME?</v>
      </c>
      <c r="AK3"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 s="115" t="e">
        <f ca="1">IF(tbl_coded[[#This Row],[ISIN]]="","",IF(OR(_xll.BDP(_xll.BDP(tbl_coded[[#This Row],[ISIN]]&amp;" Corp", "ISSUER_EQUITY_TICKER")&amp;" Equity",AL$1)="#N/A N/A"),"--",_xll.BDP(_xll.BDP(tbl_coded[[#This Row],[ISIN]]&amp;" Corp", "ISSUER_EQUITY_TICKER")&amp;" Equity",AL$1)))</f>
        <v>#NAME?</v>
      </c>
      <c r="AM3" s="115" t="e">
        <f ca="1">IF(tbl_coded[[#This Row],[ISIN]]="","",IF(_xll.BDS($B3&amp;" Corp",AM$1)="#N/A Field Not Applicable","",_xll.BDS($B3&amp;" Corp",AM$1)))</f>
        <v>#NAME?</v>
      </c>
      <c r="AN3" s="115" t="e">
        <f ca="1">IF(tbl_coded[[#This Row],[ISIN]]="","",IF(_xll.BDP(tbl_coded[[#This Row],[KPW Provider BBID]]&amp;" CompanyID","NAME")="#N/A Invalid Security","",_xll.BDP(tbl_coded[[#This Row],[KPW Provider BBID]]&amp;" CompanyID","NAME")))</f>
        <v>#NAME?</v>
      </c>
      <c r="AO3" s="115" t="e">
        <f ca="1">IF(tbl_coded[[#This Row],[ISIN]]="","",IF(_xll.BDP(tbl_coded[[#This Row],[KPW Provider BBID]]&amp;" CompanyID",$AO$1)="#N/A Invalid Security","--",IF(_xll.BDP(tbl_coded[[#This Row],[KPW Provider BBID]]&amp;" CompanyID",$AO$1)="#N/A N/A","--",_xll.BDP(tbl_coded[[#This Row],[KPW Provider BBID]]&amp;" CompanyID",$AO$1))))</f>
        <v>#NAME?</v>
      </c>
      <c r="AP3" s="115" t="e">
        <f ca="1">IF(tbl_coded[[#This Row],[ISIN]]="","",IF(_xll.BDP(tbl_coded[[#This Row],[KPW Provider BBID]]&amp;" CompanyID",$AP$1)="#N/A Invalid Security","--",IF(_xll.BDP(tbl_coded[[#This Row],[KPW Provider BBID]]&amp;" CompanyID",$AP$1)="#N/A N/A","--",_xll.BDP(tbl_coded[[#This Row],[KPW Provider BBID]]&amp;" CompanyID",$AP$1))))</f>
        <v>#NAME?</v>
      </c>
      <c r="AQ3" s="115" t="e">
        <f ca="1">IF(tbl_coded[[#This Row],[ISIN]]="","",IF(_xll.BDP(tbl_coded[[#This Row],[KPW Provider BBID]]&amp;" CompanyID",$AQ$1)="#N/A Invalid Security","--",IF(_xll.BDP(tbl_coded[[#This Row],[KPW Provider BBID]]&amp;" CompanyID",$AQ$1)="#N/A N/A","--",_xll.BDP(tbl_coded[[#This Row],[KPW Provider BBID]]&amp;" CompanyID",$AQ$1))))</f>
        <v>#NAME?</v>
      </c>
      <c r="AR3" s="115" t="e">
        <f ca="1">IF(tbl_coded[[#This Row],[ISIN]]="","",tbl_coded[[#This Row],[穆迪KPW评级]]&amp;"/"&amp;tbl_coded[[#This Row],[SPKPW评级]]&amp;"/"&amp;tbl_coded[[#This Row],[FITCHKPW评级]])</f>
        <v>#NAME?</v>
      </c>
      <c r="AS3" s="115" t="e">
        <f ca="1">IF(tbl_coded[[#This Row],[ISIN]]="","",IF(OR(_xll.BDP($B3&amp;" Corp",AS$1)="#N/A N/A"),"--",_xll.BDP($B3&amp;" Corp",AS$1)))</f>
        <v>#NAME?</v>
      </c>
      <c r="AT3" s="115" t="e">
        <f ca="1">IF(tbl_coded[[#This Row],[ISIN]]="","",IF(_xll.BDS($B3&amp;" Corp",AT$1)="#N/A Field Not Applicable","",_xll.BDS($B3&amp;" Corp",AT$1)))</f>
        <v>#NAME?</v>
      </c>
      <c r="AU3" s="115" t="e">
        <f ca="1">IF(tbl_coded[[#This Row],[SBLC Provider BBID]]="","",_xll.BDP(tbl_coded[[#This Row],[SBLC Provider BBID]]&amp;" CompanyID","NAME"))</f>
        <v>#NAME?</v>
      </c>
      <c r="AV3" s="115" t="e">
        <f ca="1">IF(tbl_coded[[#This Row],[ISIN]]="","",IF(OR(_xll.BDP($B3&amp;" Corp",AV$1)="#N/A N/A"),"--",TEXT(_xll.BDP($B3&amp;" Corp",AV$1),"yyyy/mm/dd")))</f>
        <v>#NAME?</v>
      </c>
      <c r="AW3" s="115" t="e">
        <f ca="1">IF(tbl_coded[[#This Row],[ISIN]]="","",IF(OR(_xll.BDP($B3&amp;" Corp",AW$1)="#N/A N/A"),"--",TEXT(_xll.BDP($B3&amp;" Corp",AW$1),"yyyy/mm/dd")))</f>
        <v>#NAME?</v>
      </c>
      <c r="AX3" s="115" t="e">
        <f ca="1">IF(tbl_coded[[#This Row],[ISIN]]="","",IF(OR(_xll.BDP($B3&amp;" Corp",AX$1)="#N/A N/A"),"--",TEXT(_xll.BDP($B3&amp;" Corp",AX$1),"yyyy/mm/dd")))</f>
        <v>#NAME?</v>
      </c>
      <c r="AY3" s="115" t="e">
        <f ca="1">IF(tbl_coded[[#This Row],[ISIN]]="","",IF(OR(_xll.BDP($B3&amp;" Corp",AY$1)="#N/A Field Not Applicable"),"--",TEXT(_xll.BDP($B3&amp;" Corp",AY$1),"yyyy/mm/dd")))</f>
        <v>#NAME?</v>
      </c>
      <c r="AZ3" s="115" t="e">
        <f ca="1">IF(tbl_coded[[#This Row],[ISIN]]="","",IF(OR(_xll.BDP($B3&amp;" Corp",AZ$1)="#N/A N/A"),"--",_xll.BDP($B3&amp;" Corp",AZ$1)))</f>
        <v>#NAME?</v>
      </c>
      <c r="BA3" s="115" t="e">
        <f ca="1">IF(tbl_coded[[#This Row],[ISIN]]="","",IF(OR(_xll.BDP($B3&amp;" Corp",BA$1)="#N/A N/A"),"--",_xll.BDP($B3&amp;" Corp",BA$1)))</f>
        <v>#NAME?</v>
      </c>
      <c r="BB3" s="115" t="e">
        <f ca="1">IF(tbl_coded[[#This Row],[ISIN]]="","",IF(OR(_xll.BDP($B3&amp;" Corp",BB$1)="#N/A N/A"),"--",_xll.BDP($B3&amp;" Corp",BB$1)))</f>
        <v>#NAME?</v>
      </c>
      <c r="BC3" s="115" t="e">
        <f ca="1">IF(tbl_coded[[#This Row],[ISIN]]="","",IF(OR(_xll.BDP($B3&amp;" Corp",BC$1)="#N/A Field Not Applicable"),"--",_xll.BDP($B3&amp;" Corp",BC$1)))</f>
        <v>#NAME?</v>
      </c>
      <c r="BD3" s="115" t="e">
        <f ca="1">IF(tbl_coded[[#This Row],[ISIN]]="","",IF(OR(_xll.BDP($B3&amp;" Corp",BD$1)="#N/A Field Not Applicable"),"--",_xll.BDP($B3&amp;" Corp",BD$1)))</f>
        <v>#NAME?</v>
      </c>
      <c r="BE3" s="115" t="e">
        <f ca="1">IF(tbl_coded[[#This Row],[ISIN]]="","",IF(OR(_xll.BDP($B3&amp;" Corp",BE$1)="#N/A Field Not Applicable"),"--",_xll.BDP($B3&amp;" Corp",BE$1)))</f>
        <v>#NAME?</v>
      </c>
      <c r="BF3" s="115" t="e">
        <f ca="1">IF(tbl_coded[[#This Row],[ISIN]]="","",IF(OR(_xll.BDP($B3&amp;" Corp",BF$1)="#N/A Field Not Applicable"),"--",_xll.BDP($B3&amp;" Corp",BF$1)))</f>
        <v>#NAME?</v>
      </c>
      <c r="BG3" s="115" t="e">
        <f ca="1">IF(tbl_coded[[#This Row],[ISIN]]="","",IF(OR(_xll.BDP($B3&amp;" Corp",BG$1)="#N/A Field Not Applicable"),"--",IF(_xll.BDP($B3&amp;" Corp",BG$1)="#N/A N/A","N",_xll.BDP($B3&amp;" Corp",BG$1))))</f>
        <v>#NAME?</v>
      </c>
      <c r="BH3" s="115" t="e">
        <f ca="1">IF(tbl_coded[[#This Row],[ISIN]]="","",IF(OR(_xll.BDP($B3&amp;" Corp",BH$1)="#N/A N/A"),"",_xll.BDP($B3&amp;" Corp",BH$1)))</f>
        <v>#NAME?</v>
      </c>
      <c r="BI3" s="115" t="e">
        <f ca="1">IF(tbl_coded[[#This Row],[ISIN]]="","",IF(OR(tbl_coded[[#This Row],[Parent company tiker]]=""),"",IF(_xll.BDP(tbl_coded[[#This Row],[Parent company tiker]]&amp;" Equity",BI$1)="#N/A N/A","--",_xll.BDP(tbl_coded[[#This Row],[Parent company tiker]]&amp;" Equity",BI$1))))</f>
        <v>#NAME?</v>
      </c>
      <c r="BJ3" s="115" t="e">
        <f ca="1">IF(tbl_coded[[#This Row],[ISIN]]="","",IF(OR(tbl_coded[[#This Row],[Parent company tiker]]=""),"",IF(_xll.BDP(tbl_coded[[#This Row],[Parent company tiker]]&amp;" Equity",BJ$1)="#N/A N/A","--",_xll.BDP(tbl_coded[[#This Row],[Parent company tiker]]&amp;" Equity",BJ$1))))</f>
        <v>#NAME?</v>
      </c>
      <c r="BK3" s="115" t="e">
        <f ca="1">IF(tbl_coded[[#This Row],[ISIN]]="","",IF(OR(tbl_coded[[#This Row],[Parent company tiker]]=""),"",IF(_xll.BDP(tbl_coded[[#This Row],[Parent company tiker]]&amp;" Equity",BK$1)="#N/A N/A","--",_xll.BDP(tbl_coded[[#This Row],[Parent company tiker]]&amp;" Equity",BK$1))))</f>
        <v>#NAME?</v>
      </c>
      <c r="BL3" s="115" t="e">
        <f ca="1">IF(tbl_coded[[#This Row],[ISIN]]="","",IF(OR(tbl_coded[[#This Row],[Parent company tiker]]=""),"",IF(_xll.BDP(tbl_coded[[#This Row],[Parent company tiker]]&amp;" Equity",BL$1)="#N/A N/A","--",_xll.BDP(tbl_coded[[#This Row],[Parent company tiker]]&amp;" Equity",BL$1))))</f>
        <v>#NAME?</v>
      </c>
      <c r="BM3"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 s="115" t="e">
        <f ca="1">IF(tbl_coded[[#This Row],[Column9]]&lt;&gt;"--",tbl_coded[[#This Row],[G''tor rating]],IF(tbl_coded[[#This Row],[KPW Name]]&lt;&gt;"",tbl_coded[[#This Row],[KPW Rating]],IF(tbl_coded[[#This Row],[Parent company tiker]]&lt;&gt;"",tbl_coded[[#This Row],[parent评级]],tbl_coded[[#This Row],[Issuer rating]])))</f>
        <v>#NAME?</v>
      </c>
      <c r="BO3" s="148" t="str">
        <f ca="1">IFERROR(IF(tbl_coded[[#This Row],[GREEN]]="Y","GREEN",IF(tbl_coded[[#This Row],[SUSTAINABLE]]="Y","SUSTAINABLE",IF(tbl_coded[[#This Row],[SOCIAL]]="Y","SOCIAL",IF(tbl_coded[[#This Row],[Sustainable linked]]="Y","SUSTAINABLE LINKED"," ")))),"")</f>
        <v/>
      </c>
      <c r="BP3" s="124"/>
      <c r="BR3" s="62"/>
      <c r="BS3" s="65">
        <v>2</v>
      </c>
      <c r="BT3" s="65" t="s">
        <v>103</v>
      </c>
      <c r="BU3" s="65" t="s">
        <v>104</v>
      </c>
      <c r="BV3" s="65" t="s">
        <v>104</v>
      </c>
    </row>
    <row r="4" spans="1:74" ht="15" customHeight="1">
      <c r="A4" s="109">
        <v>2</v>
      </c>
      <c r="B4" s="110" t="str">
        <f>IF(美元债一级!$C$3:$C$1048576&lt;&gt;"",美元债一级!$C4,"")</f>
        <v>XS2721113756</v>
      </c>
      <c r="C4" s="111" t="e">
        <f ca="1">IF(tbl_coded[[#This Row],[ISIN]]="","",IF(tbl_coded[[#This Row],[Index]]&gt;$A$1,"",IF(_xll.BDP($B4&amp;" Corp",C$1)="#N/A N/A","",_xll.BDP($B4&amp;" Corp",C$1))))</f>
        <v>#NAME?</v>
      </c>
      <c r="D4" s="111" t="e">
        <f ca="1">IF(tbl_coded[[#This Row],[ISIN]]="","",IF(_xll.BDP($B4&amp;" Corp",D$1)="#N/A N/A","",_xll.BDP($B4&amp;" Corp",D$1)))</f>
        <v>#NAME?</v>
      </c>
      <c r="E4" s="111" t="e">
        <f ca="1">IF(tbl_coded[[#This Row],[ISIN]]="","",IF(_xll.BDP($B4&amp;" Corp",E$1)="#N/A N/A","--",_xll.BDP($B4&amp;" Corp",E$1)))</f>
        <v>#NAME?</v>
      </c>
      <c r="F4" s="111" t="e">
        <f ca="1">IF(tbl_coded[[#This Row],[ISIN]]="","",IF(_xll.BDS($B4&amp;" Corp",F$1)="#N/A Field Not Applicable","",_xll.BDS($B4&amp;" Corp",F$1)))</f>
        <v>#NAME?</v>
      </c>
      <c r="G4" s="111" t="e">
        <f ca="1">IF(tbl_coded[[#This Row],[ISIN]]="","",IF(_xll.BDP($F4&amp;" CompanyID",G$1)="#N/A Invalid Security","",_xll.BDP($F4&amp;" CompanyID",G$1)))</f>
        <v>#NAME?</v>
      </c>
      <c r="H4" s="111" t="e">
        <f ca="1">IF(tbl_coded[[#This Row],[ISIN]]="","",IF(_xll.BDP($B4&amp;" Corp",H$1)="#N/A N/A","--",_xll.BDP($B4&amp;" Corp",H$1)))</f>
        <v>#NAME?</v>
      </c>
      <c r="I4" s="111" t="e">
        <f ca="1">IF(tbl_coded[[#This Row],[ISIN]]="","",IF(_xll.BDP($B4&amp;" Corp",I$1)="#N/A N/A","--",_xll.BDP($B4&amp;" Corp",I$1)))</f>
        <v>#NAME?</v>
      </c>
      <c r="J4" s="111" t="e">
        <f ca="1">IF(tbl_coded[[#This Row],[ISIN]]="","",IF(_xll.BDP($B4&amp;" Corp",J$1)="#N/A N/A","--",_xll.BDP($B4&amp;" Corp",J$1)))</f>
        <v>#NAME?</v>
      </c>
      <c r="K4" s="111" t="e">
        <f ca="1">IF(tbl_coded[[#This Row],[ISIN]]="","",IF(_xll.BDP($B4&amp;" Corp",K$1)="#N/A N/A","--",_xll.BDP($B4&amp;" Corp",K$1)))</f>
        <v>#NAME?</v>
      </c>
      <c r="L4" s="111" t="e">
        <f ca="1">IF(tbl_coded[[#This Row],[ISIN]]="","",IF(_xll.BDP($B4&amp;" Corp",L$1)="#N/A N/A","--",_xll.BDP($B4&amp;" Corp",L$1)))</f>
        <v>#NAME?</v>
      </c>
      <c r="M4" s="111" t="e">
        <f ca="1">IF(tbl_coded[[#This Row],[ISIN]]="","",IF(_xll.BDP($B4&amp;" Corp",M$1)="#N/A N/A","--",_xll.BDP($B4&amp;" Corp",M$1)))</f>
        <v>#NAME?</v>
      </c>
      <c r="N4" s="111" t="e">
        <f ca="1">IF(tbl_coded[[#This Row],[ISIN]]="","",IF(_xll.BDP($B4&amp;" Corp",N$1)="#N/A N/A","--",_xll.BDP($B4&amp;" Corp",N$1)))</f>
        <v>#NAME?</v>
      </c>
      <c r="O4" s="112" t="e">
        <f ca="1">IF(tbl_coded[[#This Row],[ISIN]]="","",IF(_xll.BDP($B4&amp;" Corp",O$1)="#N/A N/A","--",_xll.BDP($B4&amp;" Corp",O$1)))</f>
        <v>#NAME?</v>
      </c>
      <c r="P4" s="112" t="e">
        <f ca="1">IF(tbl_coded[[#This Row],[ISIN]]="","",IF(_xll.BDP($B4&amp;" Corp",P$1)="#N/A N/A","--",_xll.BDP($B4&amp;" Corp",P$1)))</f>
        <v>#NAME?</v>
      </c>
      <c r="Q4"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 s="112" t="e">
        <f ca="1">IF(tbl_coded[[#This Row],[ISIN]]="","",IF(OR(_xll.BDP($B4&amp;" Corp",R$1)="#N/A N/A",_xll.BDP($B4&amp;" Corp",R$1)="#N/A Invalid Security",_xll.BDP($B4&amp;" Corp",R$1)="#N/A Field Not Applicable"),"--",_xll.BDP($B4&amp;" Corp",R$1)))</f>
        <v>#NAME?</v>
      </c>
      <c r="S4" s="112" t="e">
        <f ca="1">IF(tbl_coded[[#This Row],[ISIN]]="","",IF(OR(_xll.BDP($R4&amp;" Equity",S$1)="#N/A N/A",_xll.BDP($R4&amp;" Equity",S$1)="#N/A Invalid Security"),"--",_xll.BDP($R4&amp;" Equity",S$1)))</f>
        <v>#NAME?</v>
      </c>
      <c r="T4" s="112" t="e">
        <f ca="1">IF(tbl_coded[[#This Row],[ISIN]]="","",IF(OR(_xll.BDP($R4&amp;" Equity",T$1)="#N/A N/A",_xll.BDP($R4&amp;" Equity",T$1)="#N/A Invalid Security"),"--",_xll.BDP($R4&amp;" Equity",T$1)))</f>
        <v>#NAME?</v>
      </c>
      <c r="U4" s="112" t="e">
        <f ca="1">IF(tbl_coded[[#This Row],[ISIN]]="","",IF(OR(_xll.BDP($R4&amp;" Equity",U$1)="#N/A N/A",_xll.BDP($R4&amp;" Equity",U$1)="#N/A Invalid Security"),"--",_xll.BDP($R4&amp;" Equity",U$1)))</f>
        <v>#NAME?</v>
      </c>
      <c r="V4" s="112" t="e">
        <f ca="1">IF(tbl_coded[[#This Row],[ISIN]]="","",IF(OR(_xll.BDP($R4&amp;" Equity",V$1)="#N/A N/A",_xll.BDP($R4&amp;" Equity",V$1)="#N/A Invalid Security"),"--",_xll.BDP($R4&amp;" Equity",V$1)))</f>
        <v>#NAME?</v>
      </c>
      <c r="W4" s="112" t="e">
        <f ca="1">IF(tbl_coded[[#This Row],[ISIN]]="","",IF(OR(_xll.BDP($R4&amp;" Equity",W$1)="#N/A N/A",_xll.BDP($R4&amp;" Equity",W$1)="#N/A Invalid Security"),"--",_xll.BDP($R4&amp;" Equity",W$1)))</f>
        <v>#NAME?</v>
      </c>
      <c r="X4" s="112" t="e">
        <f ca="1">IF(tbl_coded[[#This Row],[ISIN]]="","",IF(OR(_xll.BDP($R4&amp;" Equity",X$1)="#N/A N/A",_xll.BDP($R4&amp;" Equity",X$1)="#N/A Invalid Security"),"--",_xll.BDP($R4&amp;" Equity",X$1)))</f>
        <v>#NAME?</v>
      </c>
      <c r="Y4"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 s="112" t="str">
        <f ca="1">IF(tbl_coded[[#This Row],[ISIN]]="","",IF(ISNUMBER(_xll.BDP(B4&amp;" Corp",Z$1)),_xll.BDP(B4&amp;" Corp",Z$1),""))</f>
        <v/>
      </c>
      <c r="AA4" s="112" t="str">
        <f ca="1">IF(tbl_coded[[#This Row],[ISIN]]="","",IF(ISNUMBER(_xll.BDP(B4&amp;" Corp",AA$1)),_xll.BDP(B4&amp;" Corp",AA$1),""))</f>
        <v/>
      </c>
      <c r="AB4" s="112" t="str">
        <f ca="1">IF(tbl_coded[[#This Row],[ISIN]]="","",IF(ISNUMBER(_xll.BDP(B4&amp;" Corp",AB$1)),_xll.BDP(B4&amp;" Corp",AB$1),""))</f>
        <v/>
      </c>
      <c r="AC4" s="112" t="str">
        <f ca="1">IF(tbl_coded[[#This Row],[ISIN]]="","",IF(ISNUMBER(_xll.BDP(B4&amp;" Corp",AC$1)),_xll.BDP(B4&amp;" Corp",AC$1),""))</f>
        <v/>
      </c>
      <c r="AD4" s="112" t="e">
        <f ca="1">IF(tbl_coded[[#This Row],[ISIN]]="","",IF((_xll.BDP(B4&amp;" Corp",AD$1))="#N/A Field Not Applicable","",_xll.BDP(B4&amp;" Corp",AD$1)))</f>
        <v>#NAME?</v>
      </c>
      <c r="AE4" s="112" t="e">
        <f ca="1">IF(tbl_coded[[#This Row],[ISIN]]="","",IF((_xll.BDP(B4&amp;" Corp",AE$1))="#N/A N/A","--",_xll.BDP(B4&amp;" Corp",AE$1)))</f>
        <v>#NAME?</v>
      </c>
      <c r="AF4" s="112" t="e">
        <f ca="1">IF(tbl_coded[[#This Row],[ISIN]]="","",IF(IFERROR(MATCH(H4,rtg_num[Moody''s],0)&gt;10,0),"HY",IF(IFERROR(MATCH(I4,rtg_num[S&amp;P],0)&gt;10,0),"HY",IF(IFERROR(MATCH(J4,rtg_num[Fitch],0)&gt;10,0),"HY",IF(H4&amp;I4&amp;J4="------","NR",IF(IFERROR(FIND("#N/A",Coded!H4),0)&amp;IFERROR(FIND("#N/A",Coded!H4),0)&amp;IFERROR(FIND("#N/A",Coded!H4),0)&lt;&gt;"000",IF(INDEX(美元债一级!$O:$O,MATCH(tbl_coded[[#This Row],[ISIN]],美元债一级!$I:$I,0))="--/--/--","NR","IG"),"IG"))))))</f>
        <v>#NAME?</v>
      </c>
      <c r="AG4"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4" s="113" t="e">
        <f ca="1">IF(tbl_coded[[#This Row],[ISIN]]="","",IF(_xll.BDP($B4&amp;" Corp",AI$1)="#N/A N/A","--",_xll.BDP($B4&amp;" Corp",AI$1)))</f>
        <v>#NAME?</v>
      </c>
      <c r="AJ4" s="112" t="e">
        <f ca="1">IF(tbl_coded[[#This Row],[ISIN]]="","",IF(OR(_xll.BDP(_xll.BDP(tbl_coded[[#This Row],[ISIN]]&amp;" Corp", "ISSUER_EQUITY_TICKER")&amp;" Equity",AJ$1)="#N/A N/A"),"--",_xll.BDP(_xll.BDP(tbl_coded[[#This Row],[ISIN]]&amp;" Corp", "ISSUER_EQUITY_TICKER")&amp;" Equity",AJ$1)))</f>
        <v>#NAME?</v>
      </c>
      <c r="AK4"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 s="115" t="e">
        <f ca="1">IF(tbl_coded[[#This Row],[ISIN]]="","",IF(OR(_xll.BDP(_xll.BDP(tbl_coded[[#This Row],[ISIN]]&amp;" Corp", "ISSUER_EQUITY_TICKER")&amp;" Equity",AL$1)="#N/A N/A"),"--",_xll.BDP(_xll.BDP(tbl_coded[[#This Row],[ISIN]]&amp;" Corp", "ISSUER_EQUITY_TICKER")&amp;" Equity",AL$1)))</f>
        <v>#NAME?</v>
      </c>
      <c r="AM4" s="115" t="e">
        <f ca="1">IF(tbl_coded[[#This Row],[ISIN]]="","",IF(_xll.BDS($B4&amp;" Corp",AM$1)="#N/A Field Not Applicable","",_xll.BDS($B4&amp;" Corp",AM$1)))</f>
        <v>#NAME?</v>
      </c>
      <c r="AN4" s="115" t="e">
        <f ca="1">IF(tbl_coded[[#This Row],[ISIN]]="","",IF(_xll.BDP(tbl_coded[[#This Row],[KPW Provider BBID]]&amp;" CompanyID","NAME")="#N/A Invalid Security","",_xll.BDP(tbl_coded[[#This Row],[KPW Provider BBID]]&amp;" CompanyID","NAME")))</f>
        <v>#NAME?</v>
      </c>
      <c r="AO4" s="115" t="e">
        <f ca="1">IF(tbl_coded[[#This Row],[ISIN]]="","",IF(_xll.BDP(tbl_coded[[#This Row],[KPW Provider BBID]]&amp;" CompanyID",$AO$1)="#N/A Invalid Security","--",IF(_xll.BDP(tbl_coded[[#This Row],[KPW Provider BBID]]&amp;" CompanyID",$AO$1)="#N/A N/A","--",_xll.BDP(tbl_coded[[#This Row],[KPW Provider BBID]]&amp;" CompanyID",$AO$1))))</f>
        <v>#NAME?</v>
      </c>
      <c r="AP4" s="115" t="e">
        <f ca="1">IF(tbl_coded[[#This Row],[ISIN]]="","",IF(_xll.BDP(tbl_coded[[#This Row],[KPW Provider BBID]]&amp;" CompanyID",$AP$1)="#N/A Invalid Security","--",IF(_xll.BDP(tbl_coded[[#This Row],[KPW Provider BBID]]&amp;" CompanyID",$AP$1)="#N/A N/A","--",_xll.BDP(tbl_coded[[#This Row],[KPW Provider BBID]]&amp;" CompanyID",$AP$1))))</f>
        <v>#NAME?</v>
      </c>
      <c r="AQ4" s="115" t="e">
        <f ca="1">IF(tbl_coded[[#This Row],[ISIN]]="","",IF(_xll.BDP(tbl_coded[[#This Row],[KPW Provider BBID]]&amp;" CompanyID",$AQ$1)="#N/A Invalid Security","--",IF(_xll.BDP(tbl_coded[[#This Row],[KPW Provider BBID]]&amp;" CompanyID",$AQ$1)="#N/A N/A","--",_xll.BDP(tbl_coded[[#This Row],[KPW Provider BBID]]&amp;" CompanyID",$AQ$1))))</f>
        <v>#NAME?</v>
      </c>
      <c r="AR4" s="115" t="e">
        <f ca="1">IF(tbl_coded[[#This Row],[ISIN]]="","",tbl_coded[[#This Row],[穆迪KPW评级]]&amp;"/"&amp;tbl_coded[[#This Row],[SPKPW评级]]&amp;"/"&amp;tbl_coded[[#This Row],[FITCHKPW评级]])</f>
        <v>#NAME?</v>
      </c>
      <c r="AS4" s="115" t="e">
        <f ca="1">IF(tbl_coded[[#This Row],[ISIN]]="","",IF(OR(_xll.BDP($B4&amp;" Corp",AS$1)="#N/A N/A"),"--",_xll.BDP($B4&amp;" Corp",AS$1)))</f>
        <v>#NAME?</v>
      </c>
      <c r="AT4" s="115" t="e">
        <f ca="1">IF(tbl_coded[[#This Row],[ISIN]]="","",IF(_xll.BDS($B4&amp;" Corp",AT$1)="#N/A Field Not Applicable","",_xll.BDS($B4&amp;" Corp",AT$1)))</f>
        <v>#NAME?</v>
      </c>
      <c r="AU4" s="115" t="e">
        <f ca="1">IF(tbl_coded[[#This Row],[SBLC Provider BBID]]="","",_xll.BDP(tbl_coded[[#This Row],[SBLC Provider BBID]]&amp;" CompanyID","NAME"))</f>
        <v>#NAME?</v>
      </c>
      <c r="AV4" s="115" t="e">
        <f ca="1">IF(tbl_coded[[#This Row],[ISIN]]="","",IF(OR(_xll.BDP($B4&amp;" Corp",AV$1)="#N/A N/A"),"--",TEXT(_xll.BDP($B4&amp;" Corp",AV$1),"yyyy/mm/dd")))</f>
        <v>#NAME?</v>
      </c>
      <c r="AW4" s="115" t="e">
        <f ca="1">IF(tbl_coded[[#This Row],[ISIN]]="","",IF(OR(_xll.BDP($B4&amp;" Corp",AW$1)="#N/A N/A"),"--",TEXT(_xll.BDP($B4&amp;" Corp",AW$1),"yyyy/mm/dd")))</f>
        <v>#NAME?</v>
      </c>
      <c r="AX4" s="115" t="e">
        <f ca="1">IF(tbl_coded[[#This Row],[ISIN]]="","",IF(OR(_xll.BDP($B4&amp;" Corp",AX$1)="#N/A N/A"),"--",TEXT(_xll.BDP($B4&amp;" Corp",AX$1),"yyyy/mm/dd")))</f>
        <v>#NAME?</v>
      </c>
      <c r="AY4" s="115" t="e">
        <f ca="1">IF(tbl_coded[[#This Row],[ISIN]]="","",IF(OR(_xll.BDP($B4&amp;" Corp",AY$1)="#N/A Field Not Applicable"),"--",TEXT(_xll.BDP($B4&amp;" Corp",AY$1),"yyyy/mm/dd")))</f>
        <v>#NAME?</v>
      </c>
      <c r="AZ4" s="115" t="e">
        <f ca="1">IF(tbl_coded[[#This Row],[ISIN]]="","",IF(OR(_xll.BDP($B4&amp;" Corp",AZ$1)="#N/A N/A"),"--",_xll.BDP($B4&amp;" Corp",AZ$1)))</f>
        <v>#NAME?</v>
      </c>
      <c r="BA4" s="115" t="e">
        <f ca="1">IF(tbl_coded[[#This Row],[ISIN]]="","",IF(OR(_xll.BDP($B4&amp;" Corp",BA$1)="#N/A N/A"),"--",_xll.BDP($B4&amp;" Corp",BA$1)))</f>
        <v>#NAME?</v>
      </c>
      <c r="BB4" s="115" t="e">
        <f ca="1">IF(tbl_coded[[#This Row],[ISIN]]="","",IF(OR(_xll.BDP($B4&amp;" Corp",BB$1)="#N/A N/A"),"--",_xll.BDP($B4&amp;" Corp",BB$1)))</f>
        <v>#NAME?</v>
      </c>
      <c r="BC4" s="115" t="e">
        <f ca="1">IF(tbl_coded[[#This Row],[ISIN]]="","",IF(OR(_xll.BDP($B4&amp;" Corp",BC$1)="#N/A Field Not Applicable"),"--",_xll.BDP($B4&amp;" Corp",BC$1)))</f>
        <v>#NAME?</v>
      </c>
      <c r="BD4" s="115" t="e">
        <f ca="1">IF(tbl_coded[[#This Row],[ISIN]]="","",IF(OR(_xll.BDP($B4&amp;" Corp",BD$1)="#N/A Field Not Applicable"),"--",_xll.BDP($B4&amp;" Corp",BD$1)))</f>
        <v>#NAME?</v>
      </c>
      <c r="BE4" s="115" t="e">
        <f ca="1">IF(tbl_coded[[#This Row],[ISIN]]="","",IF(OR(_xll.BDP($B4&amp;" Corp",BE$1)="#N/A Field Not Applicable"),"--",_xll.BDP($B4&amp;" Corp",BE$1)))</f>
        <v>#NAME?</v>
      </c>
      <c r="BF4" s="115" t="e">
        <f ca="1">IF(tbl_coded[[#This Row],[ISIN]]="","",IF(OR(_xll.BDP($B4&amp;" Corp",BF$1)="#N/A Field Not Applicable"),"--",_xll.BDP($B4&amp;" Corp",BF$1)))</f>
        <v>#NAME?</v>
      </c>
      <c r="BG4" s="115" t="e">
        <f ca="1">IF(tbl_coded[[#This Row],[ISIN]]="","",IF(OR(_xll.BDP($B4&amp;" Corp",BG$1)="#N/A Field Not Applicable"),"--",IF(_xll.BDP($B4&amp;" Corp",BG$1)="#N/A N/A","N",_xll.BDP($B4&amp;" Corp",BG$1))))</f>
        <v>#NAME?</v>
      </c>
      <c r="BH4" s="115" t="e">
        <f ca="1">IF(tbl_coded[[#This Row],[ISIN]]="","",IF(OR(_xll.BDP($B4&amp;" Corp",BH$1)="#N/A N/A"),"",_xll.BDP($B4&amp;" Corp",BH$1)))</f>
        <v>#NAME?</v>
      </c>
      <c r="BI4" s="115" t="e">
        <f ca="1">IF(tbl_coded[[#This Row],[ISIN]]="","",IF(OR(tbl_coded[[#This Row],[Parent company tiker]]=""),"",IF(_xll.BDP(tbl_coded[[#This Row],[Parent company tiker]]&amp;" Equity",BI$1)="#N/A N/A","--",_xll.BDP(tbl_coded[[#This Row],[Parent company tiker]]&amp;" Equity",BI$1))))</f>
        <v>#NAME?</v>
      </c>
      <c r="BJ4" s="115" t="e">
        <f ca="1">IF(tbl_coded[[#This Row],[ISIN]]="","",IF(OR(tbl_coded[[#This Row],[Parent company tiker]]=""),"",IF(_xll.BDP(tbl_coded[[#This Row],[Parent company tiker]]&amp;" Equity",BJ$1)="#N/A N/A","--",_xll.BDP(tbl_coded[[#This Row],[Parent company tiker]]&amp;" Equity",BJ$1))))</f>
        <v>#NAME?</v>
      </c>
      <c r="BK4" s="115" t="e">
        <f ca="1">IF(tbl_coded[[#This Row],[ISIN]]="","",IF(OR(tbl_coded[[#This Row],[Parent company tiker]]=""),"",IF(_xll.BDP(tbl_coded[[#This Row],[Parent company tiker]]&amp;" Equity",BK$1)="#N/A N/A","--",_xll.BDP(tbl_coded[[#This Row],[Parent company tiker]]&amp;" Equity",BK$1))))</f>
        <v>#NAME?</v>
      </c>
      <c r="BL4" s="115" t="e">
        <f ca="1">IF(tbl_coded[[#This Row],[ISIN]]="","",IF(OR(tbl_coded[[#This Row],[Parent company tiker]]=""),"",IF(_xll.BDP(tbl_coded[[#This Row],[Parent company tiker]]&amp;" Equity",BL$1)="#N/A N/A","--",_xll.BDP(tbl_coded[[#This Row],[Parent company tiker]]&amp;" Equity",BL$1))))</f>
        <v>#NAME?</v>
      </c>
      <c r="BM4"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 s="115" t="e">
        <f ca="1">IF(tbl_coded[[#This Row],[Column9]]&lt;&gt;"--",tbl_coded[[#This Row],[G''tor rating]],IF(tbl_coded[[#This Row],[KPW Name]]&lt;&gt;"",tbl_coded[[#This Row],[KPW Rating]],IF(tbl_coded[[#This Row],[Parent company tiker]]&lt;&gt;"",tbl_coded[[#This Row],[parent评级]],tbl_coded[[#This Row],[Issuer rating]])))</f>
        <v>#NAME?</v>
      </c>
      <c r="BO4" s="148" t="str">
        <f ca="1">IFERROR(IF(tbl_coded[[#This Row],[GREEN]]="Y","GREEN",IF(tbl_coded[[#This Row],[SUSTAINABLE]]="Y","SUSTAINABLE",IF(tbl_coded[[#This Row],[SOCIAL]]="Y","SOCIAL",IF(tbl_coded[[#This Row],[Sustainable linked]]="Y","SUSTAINABLE LINKED"," ")))),"")</f>
        <v/>
      </c>
      <c r="BP4" s="124"/>
      <c r="BS4" s="65">
        <v>3</v>
      </c>
      <c r="BT4" s="65" t="s">
        <v>105</v>
      </c>
      <c r="BU4" s="65" t="s">
        <v>89</v>
      </c>
      <c r="BV4" s="65" t="s">
        <v>89</v>
      </c>
    </row>
    <row r="5" spans="1:74" ht="15" customHeight="1">
      <c r="A5" s="109">
        <v>3</v>
      </c>
      <c r="B5" s="110" t="str">
        <f>IF(美元债一级!$C$3:$C$1048576&lt;&gt;"",美元债一级!$C5,"")</f>
        <v>XS2736886412</v>
      </c>
      <c r="C5" s="111" t="e">
        <f ca="1">IF(tbl_coded[[#This Row],[ISIN]]="","",IF(tbl_coded[[#This Row],[Index]]&gt;$A$1,"",IF(_xll.BDP($B5&amp;" Corp",C$1)="#N/A N/A","",_xll.BDP($B5&amp;" Corp",C$1))))</f>
        <v>#NAME?</v>
      </c>
      <c r="D5" s="111" t="e">
        <f ca="1">IF(tbl_coded[[#This Row],[ISIN]]="","",IF(_xll.BDP($B5&amp;" Corp",D$1)="#N/A N/A","",_xll.BDP($B5&amp;" Corp",D$1)))</f>
        <v>#NAME?</v>
      </c>
      <c r="E5" s="111" t="e">
        <f ca="1">IF(tbl_coded[[#This Row],[ISIN]]="","",IF(_xll.BDP($B5&amp;" Corp",E$1)="#N/A N/A","--",_xll.BDP($B5&amp;" Corp",E$1)))</f>
        <v>#NAME?</v>
      </c>
      <c r="F5" s="111" t="e">
        <f ca="1">IF(tbl_coded[[#This Row],[ISIN]]="","",IF(_xll.BDS($B5&amp;" Corp",F$1)="#N/A Field Not Applicable","",_xll.BDS($B5&amp;" Corp",F$1)))</f>
        <v>#NAME?</v>
      </c>
      <c r="G5" s="111" t="e">
        <f ca="1">IF(tbl_coded[[#This Row],[ISIN]]="","",IF(_xll.BDP($F5&amp;" CompanyID",G$1)="#N/A Invalid Security","",_xll.BDP($F5&amp;" CompanyID",G$1)))</f>
        <v>#NAME?</v>
      </c>
      <c r="H5" s="111" t="e">
        <f ca="1">IF(tbl_coded[[#This Row],[ISIN]]="","",IF(_xll.BDP($B5&amp;" Corp",H$1)="#N/A N/A","--",_xll.BDP($B5&amp;" Corp",H$1)))</f>
        <v>#NAME?</v>
      </c>
      <c r="I5" s="111" t="e">
        <f ca="1">IF(tbl_coded[[#This Row],[ISIN]]="","",IF(_xll.BDP($B5&amp;" Corp",I$1)="#N/A N/A","--",_xll.BDP($B5&amp;" Corp",I$1)))</f>
        <v>#NAME?</v>
      </c>
      <c r="J5" s="111" t="e">
        <f ca="1">IF(tbl_coded[[#This Row],[ISIN]]="","",IF(_xll.BDP($B5&amp;" Corp",J$1)="#N/A N/A","--",_xll.BDP($B5&amp;" Corp",J$1)))</f>
        <v>#NAME?</v>
      </c>
      <c r="K5" s="111" t="e">
        <f ca="1">IF(tbl_coded[[#This Row],[ISIN]]="","",IF(_xll.BDP($B5&amp;" Corp",K$1)="#N/A N/A","--",_xll.BDP($B5&amp;" Corp",K$1)))</f>
        <v>#NAME?</v>
      </c>
      <c r="L5" s="111" t="e">
        <f ca="1">IF(tbl_coded[[#This Row],[ISIN]]="","",IF(_xll.BDP($B5&amp;" Corp",L$1)="#N/A N/A","--",_xll.BDP($B5&amp;" Corp",L$1)))</f>
        <v>#NAME?</v>
      </c>
      <c r="M5" s="111" t="e">
        <f ca="1">IF(tbl_coded[[#This Row],[ISIN]]="","",IF(_xll.BDP($B5&amp;" Corp",M$1)="#N/A N/A","--",_xll.BDP($B5&amp;" Corp",M$1)))</f>
        <v>#NAME?</v>
      </c>
      <c r="N5" s="111" t="e">
        <f ca="1">IF(tbl_coded[[#This Row],[ISIN]]="","",IF(_xll.BDP($B5&amp;" Corp",N$1)="#N/A N/A","--",_xll.BDP($B5&amp;" Corp",N$1)))</f>
        <v>#NAME?</v>
      </c>
      <c r="O5" s="112" t="e">
        <f ca="1">IF(tbl_coded[[#This Row],[ISIN]]="","",IF(_xll.BDP($B5&amp;" Corp",O$1)="#N/A N/A","--",_xll.BDP($B5&amp;" Corp",O$1)))</f>
        <v>#NAME?</v>
      </c>
      <c r="P5" s="112" t="e">
        <f ca="1">IF(tbl_coded[[#This Row],[ISIN]]="","",IF(_xll.BDP($B5&amp;" Corp",P$1)="#N/A N/A","--",_xll.BDP($B5&amp;" Corp",P$1)))</f>
        <v>#NAME?</v>
      </c>
      <c r="Q5"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 s="112" t="e">
        <f ca="1">IF(tbl_coded[[#This Row],[ISIN]]="","",IF(OR(_xll.BDP($B5&amp;" Corp",R$1)="#N/A N/A",_xll.BDP($B5&amp;" Corp",R$1)="#N/A Invalid Security",_xll.BDP($B5&amp;" Corp",R$1)="#N/A Field Not Applicable"),"--",_xll.BDP($B5&amp;" Corp",R$1)))</f>
        <v>#NAME?</v>
      </c>
      <c r="S5" s="112" t="e">
        <f ca="1">IF(tbl_coded[[#This Row],[ISIN]]="","",IF(OR(_xll.BDP($R5&amp;" Equity",S$1)="#N/A N/A",_xll.BDP($R5&amp;" Equity",S$1)="#N/A Invalid Security"),"--",_xll.BDP($R5&amp;" Equity",S$1)))</f>
        <v>#NAME?</v>
      </c>
      <c r="T5" s="112" t="e">
        <f ca="1">IF(tbl_coded[[#This Row],[ISIN]]="","",IF(OR(_xll.BDP($R5&amp;" Equity",T$1)="#N/A N/A",_xll.BDP($R5&amp;" Equity",T$1)="#N/A Invalid Security"),"--",_xll.BDP($R5&amp;" Equity",T$1)))</f>
        <v>#NAME?</v>
      </c>
      <c r="U5" s="112" t="e">
        <f ca="1">IF(tbl_coded[[#This Row],[ISIN]]="","",IF(OR(_xll.BDP($R5&amp;" Equity",U$1)="#N/A N/A",_xll.BDP($R5&amp;" Equity",U$1)="#N/A Invalid Security"),"--",_xll.BDP($R5&amp;" Equity",U$1)))</f>
        <v>#NAME?</v>
      </c>
      <c r="V5" s="112" t="e">
        <f ca="1">IF(tbl_coded[[#This Row],[ISIN]]="","",IF(OR(_xll.BDP($R5&amp;" Equity",V$1)="#N/A N/A",_xll.BDP($R5&amp;" Equity",V$1)="#N/A Invalid Security"),"--",_xll.BDP($R5&amp;" Equity",V$1)))</f>
        <v>#NAME?</v>
      </c>
      <c r="W5" s="112" t="e">
        <f ca="1">IF(tbl_coded[[#This Row],[ISIN]]="","",IF(OR(_xll.BDP($R5&amp;" Equity",W$1)="#N/A N/A",_xll.BDP($R5&amp;" Equity",W$1)="#N/A Invalid Security"),"--",_xll.BDP($R5&amp;" Equity",W$1)))</f>
        <v>#NAME?</v>
      </c>
      <c r="X5" s="112" t="e">
        <f ca="1">IF(tbl_coded[[#This Row],[ISIN]]="","",IF(OR(_xll.BDP($R5&amp;" Equity",X$1)="#N/A N/A",_xll.BDP($R5&amp;" Equity",X$1)="#N/A Invalid Security"),"--",_xll.BDP($R5&amp;" Equity",X$1)))</f>
        <v>#NAME?</v>
      </c>
      <c r="Y5"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 s="112" t="str">
        <f ca="1">IF(tbl_coded[[#This Row],[ISIN]]="","",IF(ISNUMBER(_xll.BDP(B5&amp;" Corp",Z$1)),_xll.BDP(B5&amp;" Corp",Z$1),""))</f>
        <v/>
      </c>
      <c r="AA5" s="112" t="str">
        <f ca="1">IF(tbl_coded[[#This Row],[ISIN]]="","",IF(ISNUMBER(_xll.BDP(B5&amp;" Corp",AA$1)),_xll.BDP(B5&amp;" Corp",AA$1),""))</f>
        <v/>
      </c>
      <c r="AB5" s="112" t="str">
        <f ca="1">IF(tbl_coded[[#This Row],[ISIN]]="","",IF(ISNUMBER(_xll.BDP(B5&amp;" Corp",AB$1)),_xll.BDP(B5&amp;" Corp",AB$1),""))</f>
        <v/>
      </c>
      <c r="AC5" s="112" t="str">
        <f ca="1">IF(tbl_coded[[#This Row],[ISIN]]="","",IF(ISNUMBER(_xll.BDP(B5&amp;" Corp",AC$1)),_xll.BDP(B5&amp;" Corp",AC$1),""))</f>
        <v/>
      </c>
      <c r="AD5" s="112" t="e">
        <f ca="1">IF(tbl_coded[[#This Row],[ISIN]]="","",IF((_xll.BDP(B5&amp;" Corp",AD$1))="#N/A Field Not Applicable","",_xll.BDP(B5&amp;" Corp",AD$1)))</f>
        <v>#NAME?</v>
      </c>
      <c r="AE5" s="112" t="e">
        <f ca="1">IF(tbl_coded[[#This Row],[ISIN]]="","",IF((_xll.BDP(B5&amp;" Corp",AE$1))="#N/A N/A","--",_xll.BDP(B5&amp;" Corp",AE$1)))</f>
        <v>#NAME?</v>
      </c>
      <c r="AF5" s="112" t="e">
        <f ca="1">IF(tbl_coded[[#This Row],[ISIN]]="","",IF(IFERROR(MATCH(H5,rtg_num[Moody''s],0)&gt;10,0),"HY",IF(IFERROR(MATCH(I5,rtg_num[S&amp;P],0)&gt;10,0),"HY",IF(IFERROR(MATCH(J5,rtg_num[Fitch],0)&gt;10,0),"HY",IF(H5&amp;I5&amp;J5="------","NR",IF(IFERROR(FIND("#N/A",Coded!H5),0)&amp;IFERROR(FIND("#N/A",Coded!H5),0)&amp;IFERROR(FIND("#N/A",Coded!H5),0)&lt;&gt;"000",IF(INDEX(美元债一级!$O:$O,MATCH(tbl_coded[[#This Row],[ISIN]],美元债一级!$I:$I,0))="--/--/--","NR","IG"),"IG"))))))</f>
        <v>#NAME?</v>
      </c>
      <c r="AG5"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5" s="113" t="e">
        <f ca="1">IF(tbl_coded[[#This Row],[ISIN]]="","",IF(_xll.BDP($B5&amp;" Corp",AI$1)="#N/A N/A","--",_xll.BDP($B5&amp;" Corp",AI$1)))</f>
        <v>#NAME?</v>
      </c>
      <c r="AJ5" s="112" t="e">
        <f ca="1">IF(tbl_coded[[#This Row],[ISIN]]="","",IF(OR(_xll.BDP(_xll.BDP(tbl_coded[[#This Row],[ISIN]]&amp;" Corp", "ISSUER_EQUITY_TICKER")&amp;" Equity",AJ$1)="#N/A N/A"),"--",_xll.BDP(_xll.BDP(tbl_coded[[#This Row],[ISIN]]&amp;" Corp", "ISSUER_EQUITY_TICKER")&amp;" Equity",AJ$1)))</f>
        <v>#NAME?</v>
      </c>
      <c r="AK5"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 s="115" t="e">
        <f ca="1">IF(tbl_coded[[#This Row],[ISIN]]="","",IF(OR(_xll.BDP(_xll.BDP(tbl_coded[[#This Row],[ISIN]]&amp;" Corp", "ISSUER_EQUITY_TICKER")&amp;" Equity",AL$1)="#N/A N/A"),"--",_xll.BDP(_xll.BDP(tbl_coded[[#This Row],[ISIN]]&amp;" Corp", "ISSUER_EQUITY_TICKER")&amp;" Equity",AL$1)))</f>
        <v>#NAME?</v>
      </c>
      <c r="AM5" s="115" t="e">
        <f ca="1">IF(tbl_coded[[#This Row],[ISIN]]="","",IF(_xll.BDS($B5&amp;" Corp",AM$1)="#N/A Field Not Applicable","",_xll.BDS($B5&amp;" Corp",AM$1)))</f>
        <v>#NAME?</v>
      </c>
      <c r="AN5" s="115" t="e">
        <f ca="1">IF(tbl_coded[[#This Row],[ISIN]]="","",IF(_xll.BDP(tbl_coded[[#This Row],[KPW Provider BBID]]&amp;" CompanyID","NAME")="#N/A Invalid Security","",_xll.BDP(tbl_coded[[#This Row],[KPW Provider BBID]]&amp;" CompanyID","NAME")))</f>
        <v>#NAME?</v>
      </c>
      <c r="AO5" s="115" t="e">
        <f ca="1">IF(tbl_coded[[#This Row],[ISIN]]="","",IF(_xll.BDP(tbl_coded[[#This Row],[KPW Provider BBID]]&amp;" CompanyID",$AO$1)="#N/A Invalid Security","--",IF(_xll.BDP(tbl_coded[[#This Row],[KPW Provider BBID]]&amp;" CompanyID",$AO$1)="#N/A N/A","--",_xll.BDP(tbl_coded[[#This Row],[KPW Provider BBID]]&amp;" CompanyID",$AO$1))))</f>
        <v>#NAME?</v>
      </c>
      <c r="AP5" s="115" t="e">
        <f ca="1">IF(tbl_coded[[#This Row],[ISIN]]="","",IF(_xll.BDP(tbl_coded[[#This Row],[KPW Provider BBID]]&amp;" CompanyID",$AP$1)="#N/A Invalid Security","--",IF(_xll.BDP(tbl_coded[[#This Row],[KPW Provider BBID]]&amp;" CompanyID",$AP$1)="#N/A N/A","--",_xll.BDP(tbl_coded[[#This Row],[KPW Provider BBID]]&amp;" CompanyID",$AP$1))))</f>
        <v>#NAME?</v>
      </c>
      <c r="AQ5" s="115" t="e">
        <f ca="1">IF(tbl_coded[[#This Row],[ISIN]]="","",IF(_xll.BDP(tbl_coded[[#This Row],[KPW Provider BBID]]&amp;" CompanyID",$AQ$1)="#N/A Invalid Security","--",IF(_xll.BDP(tbl_coded[[#This Row],[KPW Provider BBID]]&amp;" CompanyID",$AQ$1)="#N/A N/A","--",_xll.BDP(tbl_coded[[#This Row],[KPW Provider BBID]]&amp;" CompanyID",$AQ$1))))</f>
        <v>#NAME?</v>
      </c>
      <c r="AR5" s="115" t="e">
        <f ca="1">IF(tbl_coded[[#This Row],[ISIN]]="","",tbl_coded[[#This Row],[穆迪KPW评级]]&amp;"/"&amp;tbl_coded[[#This Row],[SPKPW评级]]&amp;"/"&amp;tbl_coded[[#This Row],[FITCHKPW评级]])</f>
        <v>#NAME?</v>
      </c>
      <c r="AS5" s="115" t="e">
        <f ca="1">IF(tbl_coded[[#This Row],[ISIN]]="","",IF(OR(_xll.BDP($B5&amp;" Corp",AS$1)="#N/A N/A"),"--",_xll.BDP($B5&amp;" Corp",AS$1)))</f>
        <v>#NAME?</v>
      </c>
      <c r="AT5" s="115" t="e">
        <f ca="1">IF(tbl_coded[[#This Row],[ISIN]]="","",IF(_xll.BDS($B5&amp;" Corp",AT$1)="#N/A Field Not Applicable","",_xll.BDS($B5&amp;" Corp",AT$1)))</f>
        <v>#NAME?</v>
      </c>
      <c r="AU5" s="115" t="e">
        <f ca="1">IF(tbl_coded[[#This Row],[SBLC Provider BBID]]="","",_xll.BDP(tbl_coded[[#This Row],[SBLC Provider BBID]]&amp;" CompanyID","NAME"))</f>
        <v>#NAME?</v>
      </c>
      <c r="AV5" s="115" t="e">
        <f ca="1">IF(tbl_coded[[#This Row],[ISIN]]="","",IF(OR(_xll.BDP($B5&amp;" Corp",AV$1)="#N/A N/A"),"--",TEXT(_xll.BDP($B5&amp;" Corp",AV$1),"yyyy/mm/dd")))</f>
        <v>#NAME?</v>
      </c>
      <c r="AW5" s="115" t="e">
        <f ca="1">IF(tbl_coded[[#This Row],[ISIN]]="","",IF(OR(_xll.BDP($B5&amp;" Corp",AW$1)="#N/A N/A"),"--",TEXT(_xll.BDP($B5&amp;" Corp",AW$1),"yyyy/mm/dd")))</f>
        <v>#NAME?</v>
      </c>
      <c r="AX5" s="115" t="e">
        <f ca="1">IF(tbl_coded[[#This Row],[ISIN]]="","",IF(OR(_xll.BDP($B5&amp;" Corp",AX$1)="#N/A N/A"),"--",TEXT(_xll.BDP($B5&amp;" Corp",AX$1),"yyyy/mm/dd")))</f>
        <v>#NAME?</v>
      </c>
      <c r="AY5" s="115" t="e">
        <f ca="1">IF(tbl_coded[[#This Row],[ISIN]]="","",IF(OR(_xll.BDP($B5&amp;" Corp",AY$1)="#N/A Field Not Applicable"),"--",TEXT(_xll.BDP($B5&amp;" Corp",AY$1),"yyyy/mm/dd")))</f>
        <v>#NAME?</v>
      </c>
      <c r="AZ5" s="115" t="e">
        <f ca="1">IF(tbl_coded[[#This Row],[ISIN]]="","",IF(OR(_xll.BDP($B5&amp;" Corp",AZ$1)="#N/A N/A"),"--",_xll.BDP($B5&amp;" Corp",AZ$1)))</f>
        <v>#NAME?</v>
      </c>
      <c r="BA5" s="115" t="e">
        <f ca="1">IF(tbl_coded[[#This Row],[ISIN]]="","",IF(OR(_xll.BDP($B5&amp;" Corp",BA$1)="#N/A N/A"),"--",_xll.BDP($B5&amp;" Corp",BA$1)))</f>
        <v>#NAME?</v>
      </c>
      <c r="BB5" s="115" t="e">
        <f ca="1">IF(tbl_coded[[#This Row],[ISIN]]="","",IF(OR(_xll.BDP($B5&amp;" Corp",BB$1)="#N/A N/A"),"--",_xll.BDP($B5&amp;" Corp",BB$1)))</f>
        <v>#NAME?</v>
      </c>
      <c r="BC5" s="115" t="e">
        <f ca="1">IF(tbl_coded[[#This Row],[ISIN]]="","",IF(OR(_xll.BDP($B5&amp;" Corp",BC$1)="#N/A Field Not Applicable"),"--",_xll.BDP($B5&amp;" Corp",BC$1)))</f>
        <v>#NAME?</v>
      </c>
      <c r="BD5" s="115" t="e">
        <f ca="1">IF(tbl_coded[[#This Row],[ISIN]]="","",IF(OR(_xll.BDP($B5&amp;" Corp",BD$1)="#N/A Field Not Applicable"),"--",_xll.BDP($B5&amp;" Corp",BD$1)))</f>
        <v>#NAME?</v>
      </c>
      <c r="BE5" s="115" t="e">
        <f ca="1">IF(tbl_coded[[#This Row],[ISIN]]="","",IF(OR(_xll.BDP($B5&amp;" Corp",BE$1)="#N/A Field Not Applicable"),"--",_xll.BDP($B5&amp;" Corp",BE$1)))</f>
        <v>#NAME?</v>
      </c>
      <c r="BF5" s="115" t="e">
        <f ca="1">IF(tbl_coded[[#This Row],[ISIN]]="","",IF(OR(_xll.BDP($B5&amp;" Corp",BF$1)="#N/A Field Not Applicable"),"--",_xll.BDP($B5&amp;" Corp",BF$1)))</f>
        <v>#NAME?</v>
      </c>
      <c r="BG5" s="115" t="e">
        <f ca="1">IF(tbl_coded[[#This Row],[ISIN]]="","",IF(OR(_xll.BDP($B5&amp;" Corp",BG$1)="#N/A Field Not Applicable"),"--",IF(_xll.BDP($B5&amp;" Corp",BG$1)="#N/A N/A","N",_xll.BDP($B5&amp;" Corp",BG$1))))</f>
        <v>#NAME?</v>
      </c>
      <c r="BH5" s="115" t="e">
        <f ca="1">IF(tbl_coded[[#This Row],[ISIN]]="","",IF(OR(_xll.BDP($B5&amp;" Corp",BH$1)="#N/A N/A"),"",_xll.BDP($B5&amp;" Corp",BH$1)))</f>
        <v>#NAME?</v>
      </c>
      <c r="BI5" s="115" t="e">
        <f ca="1">IF(tbl_coded[[#This Row],[ISIN]]="","",IF(OR(tbl_coded[[#This Row],[Parent company tiker]]=""),"",IF(_xll.BDP(tbl_coded[[#This Row],[Parent company tiker]]&amp;" Equity",BI$1)="#N/A N/A","--",_xll.BDP(tbl_coded[[#This Row],[Parent company tiker]]&amp;" Equity",BI$1))))</f>
        <v>#NAME?</v>
      </c>
      <c r="BJ5" s="115" t="e">
        <f ca="1">IF(tbl_coded[[#This Row],[ISIN]]="","",IF(OR(tbl_coded[[#This Row],[Parent company tiker]]=""),"",IF(_xll.BDP(tbl_coded[[#This Row],[Parent company tiker]]&amp;" Equity",BJ$1)="#N/A N/A","--",_xll.BDP(tbl_coded[[#This Row],[Parent company tiker]]&amp;" Equity",BJ$1))))</f>
        <v>#NAME?</v>
      </c>
      <c r="BK5" s="115" t="e">
        <f ca="1">IF(tbl_coded[[#This Row],[ISIN]]="","",IF(OR(tbl_coded[[#This Row],[Parent company tiker]]=""),"",IF(_xll.BDP(tbl_coded[[#This Row],[Parent company tiker]]&amp;" Equity",BK$1)="#N/A N/A","--",_xll.BDP(tbl_coded[[#This Row],[Parent company tiker]]&amp;" Equity",BK$1))))</f>
        <v>#NAME?</v>
      </c>
      <c r="BL5" s="115" t="e">
        <f ca="1">IF(tbl_coded[[#This Row],[ISIN]]="","",IF(OR(tbl_coded[[#This Row],[Parent company tiker]]=""),"",IF(_xll.BDP(tbl_coded[[#This Row],[Parent company tiker]]&amp;" Equity",BL$1)="#N/A N/A","--",_xll.BDP(tbl_coded[[#This Row],[Parent company tiker]]&amp;" Equity",BL$1))))</f>
        <v>#NAME?</v>
      </c>
      <c r="BM5"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 s="115" t="e">
        <f ca="1">IF(tbl_coded[[#This Row],[Column9]]&lt;&gt;"--",tbl_coded[[#This Row],[G''tor rating]],IF(tbl_coded[[#This Row],[KPW Name]]&lt;&gt;"",tbl_coded[[#This Row],[KPW Rating]],IF(tbl_coded[[#This Row],[Parent company tiker]]&lt;&gt;"",tbl_coded[[#This Row],[parent评级]],tbl_coded[[#This Row],[Issuer rating]])))</f>
        <v>#NAME?</v>
      </c>
      <c r="BO5" s="148" t="str">
        <f ca="1">IFERROR(IF(tbl_coded[[#This Row],[GREEN]]="Y","GREEN",IF(tbl_coded[[#This Row],[SUSTAINABLE]]="Y","SUSTAINABLE",IF(tbl_coded[[#This Row],[SOCIAL]]="Y","SOCIAL",IF(tbl_coded[[#This Row],[Sustainable linked]]="Y","SUSTAINABLE LINKED"," ")))),"")</f>
        <v/>
      </c>
      <c r="BP5" s="124"/>
      <c r="BS5" s="65">
        <v>4</v>
      </c>
      <c r="BT5" s="65" t="s">
        <v>90</v>
      </c>
      <c r="BU5" s="65" t="s">
        <v>106</v>
      </c>
      <c r="BV5" s="65" t="s">
        <v>106</v>
      </c>
    </row>
    <row r="6" spans="1:74" ht="15" customHeight="1">
      <c r="A6" s="109">
        <v>4</v>
      </c>
      <c r="B6" s="110" t="str">
        <f>IF(美元债一级!$C$3:$C$1048576&lt;&gt;"",美元债一级!$C6,"")</f>
        <v>HK0000976412</v>
      </c>
      <c r="C6" s="111" t="e">
        <f ca="1">IF(tbl_coded[[#This Row],[ISIN]]="","",IF(tbl_coded[[#This Row],[Index]]&gt;$A$1,"",IF(_xll.BDP($B6&amp;" Corp",C$1)="#N/A N/A","",_xll.BDP($B6&amp;" Corp",C$1))))</f>
        <v>#NAME?</v>
      </c>
      <c r="D6" s="111" t="e">
        <f ca="1">IF(tbl_coded[[#This Row],[ISIN]]="","",IF(_xll.BDP($B6&amp;" Corp",D$1)="#N/A N/A","",_xll.BDP($B6&amp;" Corp",D$1)))</f>
        <v>#NAME?</v>
      </c>
      <c r="E6" s="111" t="e">
        <f ca="1">IF(tbl_coded[[#This Row],[ISIN]]="","",IF(_xll.BDP($B6&amp;" Corp",E$1)="#N/A N/A","--",_xll.BDP($B6&amp;" Corp",E$1)))</f>
        <v>#NAME?</v>
      </c>
      <c r="F6" s="111" t="e">
        <f ca="1">IF(tbl_coded[[#This Row],[ISIN]]="","",IF(_xll.BDS($B6&amp;" Corp",F$1)="#N/A Field Not Applicable","",_xll.BDS($B6&amp;" Corp",F$1)))</f>
        <v>#NAME?</v>
      </c>
      <c r="G6" s="111" t="e">
        <f ca="1">IF(tbl_coded[[#This Row],[ISIN]]="","",IF(_xll.BDP($F6&amp;" CompanyID",G$1)="#N/A Invalid Security","",_xll.BDP($F6&amp;" CompanyID",G$1)))</f>
        <v>#NAME?</v>
      </c>
      <c r="H6" s="111" t="e">
        <f ca="1">IF(tbl_coded[[#This Row],[ISIN]]="","",IF(_xll.BDP($B6&amp;" Corp",H$1)="#N/A N/A","--",_xll.BDP($B6&amp;" Corp",H$1)))</f>
        <v>#NAME?</v>
      </c>
      <c r="I6" s="111" t="e">
        <f ca="1">IF(tbl_coded[[#This Row],[ISIN]]="","",IF(_xll.BDP($B6&amp;" Corp",I$1)="#N/A N/A","--",_xll.BDP($B6&amp;" Corp",I$1)))</f>
        <v>#NAME?</v>
      </c>
      <c r="J6" s="111" t="e">
        <f ca="1">IF(tbl_coded[[#This Row],[ISIN]]="","",IF(_xll.BDP($B6&amp;" Corp",J$1)="#N/A N/A","--",_xll.BDP($B6&amp;" Corp",J$1)))</f>
        <v>#NAME?</v>
      </c>
      <c r="K6" s="111" t="e">
        <f ca="1">IF(tbl_coded[[#This Row],[ISIN]]="","",IF(_xll.BDP($B6&amp;" Corp",K$1)="#N/A N/A","--",_xll.BDP($B6&amp;" Corp",K$1)))</f>
        <v>#NAME?</v>
      </c>
      <c r="L6" s="111" t="e">
        <f ca="1">IF(tbl_coded[[#This Row],[ISIN]]="","",IF(_xll.BDP($B6&amp;" Corp",L$1)="#N/A N/A","--",_xll.BDP($B6&amp;" Corp",L$1)))</f>
        <v>#NAME?</v>
      </c>
      <c r="M6" s="111" t="e">
        <f ca="1">IF(tbl_coded[[#This Row],[ISIN]]="","",IF(_xll.BDP($B6&amp;" Corp",M$1)="#N/A N/A","--",_xll.BDP($B6&amp;" Corp",M$1)))</f>
        <v>#NAME?</v>
      </c>
      <c r="N6" s="111" t="e">
        <f ca="1">IF(tbl_coded[[#This Row],[ISIN]]="","",IF(_xll.BDP($B6&amp;" Corp",N$1)="#N/A N/A","--",_xll.BDP($B6&amp;" Corp",N$1)))</f>
        <v>#NAME?</v>
      </c>
      <c r="O6" s="112" t="e">
        <f ca="1">IF(tbl_coded[[#This Row],[ISIN]]="","",IF(_xll.BDP($B6&amp;" Corp",O$1)="#N/A N/A","--",_xll.BDP($B6&amp;" Corp",O$1)))</f>
        <v>#NAME?</v>
      </c>
      <c r="P6" s="112" t="e">
        <f ca="1">IF(tbl_coded[[#This Row],[ISIN]]="","",IF(_xll.BDP($B6&amp;" Corp",P$1)="#N/A N/A","--",_xll.BDP($B6&amp;" Corp",P$1)))</f>
        <v>#NAME?</v>
      </c>
      <c r="Q6"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 s="112" t="e">
        <f ca="1">IF(tbl_coded[[#This Row],[ISIN]]="","",IF(OR(_xll.BDP($B6&amp;" Corp",R$1)="#N/A N/A",_xll.BDP($B6&amp;" Corp",R$1)="#N/A Invalid Security",_xll.BDP($B6&amp;" Corp",R$1)="#N/A Field Not Applicable"),"--",_xll.BDP($B6&amp;" Corp",R$1)))</f>
        <v>#NAME?</v>
      </c>
      <c r="S6" s="112" t="e">
        <f ca="1">IF(tbl_coded[[#This Row],[ISIN]]="","",IF(OR(_xll.BDP($R6&amp;" Equity",S$1)="#N/A N/A",_xll.BDP($R6&amp;" Equity",S$1)="#N/A Invalid Security"),"--",_xll.BDP($R6&amp;" Equity",S$1)))</f>
        <v>#NAME?</v>
      </c>
      <c r="T6" s="112" t="e">
        <f ca="1">IF(tbl_coded[[#This Row],[ISIN]]="","",IF(OR(_xll.BDP($R6&amp;" Equity",T$1)="#N/A N/A",_xll.BDP($R6&amp;" Equity",T$1)="#N/A Invalid Security"),"--",_xll.BDP($R6&amp;" Equity",T$1)))</f>
        <v>#NAME?</v>
      </c>
      <c r="U6" s="112" t="e">
        <f ca="1">IF(tbl_coded[[#This Row],[ISIN]]="","",IF(OR(_xll.BDP($R6&amp;" Equity",U$1)="#N/A N/A",_xll.BDP($R6&amp;" Equity",U$1)="#N/A Invalid Security"),"--",_xll.BDP($R6&amp;" Equity",U$1)))</f>
        <v>#NAME?</v>
      </c>
      <c r="V6" s="112" t="e">
        <f ca="1">IF(tbl_coded[[#This Row],[ISIN]]="","",IF(OR(_xll.BDP($R6&amp;" Equity",V$1)="#N/A N/A",_xll.BDP($R6&amp;" Equity",V$1)="#N/A Invalid Security"),"--",_xll.BDP($R6&amp;" Equity",V$1)))</f>
        <v>#NAME?</v>
      </c>
      <c r="W6" s="112" t="e">
        <f ca="1">IF(tbl_coded[[#This Row],[ISIN]]="","",IF(OR(_xll.BDP($R6&amp;" Equity",W$1)="#N/A N/A",_xll.BDP($R6&amp;" Equity",W$1)="#N/A Invalid Security"),"--",_xll.BDP($R6&amp;" Equity",W$1)))</f>
        <v>#NAME?</v>
      </c>
      <c r="X6" s="112" t="e">
        <f ca="1">IF(tbl_coded[[#This Row],[ISIN]]="","",IF(OR(_xll.BDP($R6&amp;" Equity",X$1)="#N/A N/A",_xll.BDP($R6&amp;" Equity",X$1)="#N/A Invalid Security"),"--",_xll.BDP($R6&amp;" Equity",X$1)))</f>
        <v>#NAME?</v>
      </c>
      <c r="Y6"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 s="112" t="str">
        <f ca="1">IF(tbl_coded[[#This Row],[ISIN]]="","",IF(ISNUMBER(_xll.BDP(B6&amp;" Corp",Z$1)),_xll.BDP(B6&amp;" Corp",Z$1),""))</f>
        <v/>
      </c>
      <c r="AA6" s="112" t="str">
        <f ca="1">IF(tbl_coded[[#This Row],[ISIN]]="","",IF(ISNUMBER(_xll.BDP(B6&amp;" Corp",AA$1)),_xll.BDP(B6&amp;" Corp",AA$1),""))</f>
        <v/>
      </c>
      <c r="AB6" s="112" t="str">
        <f ca="1">IF(tbl_coded[[#This Row],[ISIN]]="","",IF(ISNUMBER(_xll.BDP(B6&amp;" Corp",AB$1)),_xll.BDP(B6&amp;" Corp",AB$1),""))</f>
        <v/>
      </c>
      <c r="AC6" s="112" t="str">
        <f ca="1">IF(tbl_coded[[#This Row],[ISIN]]="","",IF(ISNUMBER(_xll.BDP(B6&amp;" Corp",AC$1)),_xll.BDP(B6&amp;" Corp",AC$1),""))</f>
        <v/>
      </c>
      <c r="AD6" s="112" t="e">
        <f ca="1">IF(tbl_coded[[#This Row],[ISIN]]="","",IF((_xll.BDP(B6&amp;" Corp",AD$1))="#N/A Field Not Applicable","",_xll.BDP(B6&amp;" Corp",AD$1)))</f>
        <v>#NAME?</v>
      </c>
      <c r="AE6" s="112" t="e">
        <f ca="1">IF(tbl_coded[[#This Row],[ISIN]]="","",IF((_xll.BDP(B6&amp;" Corp",AE$1))="#N/A N/A","--",_xll.BDP(B6&amp;" Corp",AE$1)))</f>
        <v>#NAME?</v>
      </c>
      <c r="AF6" s="112" t="e">
        <f ca="1">IF(tbl_coded[[#This Row],[ISIN]]="","",IF(IFERROR(MATCH(H6,rtg_num[Moody''s],0)&gt;10,0),"HY",IF(IFERROR(MATCH(I6,rtg_num[S&amp;P],0)&gt;10,0),"HY",IF(IFERROR(MATCH(J6,rtg_num[Fitch],0)&gt;10,0),"HY",IF(H6&amp;I6&amp;J6="------","NR",IF(IFERROR(FIND("#N/A",Coded!H6),0)&amp;IFERROR(FIND("#N/A",Coded!H6),0)&amp;IFERROR(FIND("#N/A",Coded!H6),0)&lt;&gt;"000",IF(INDEX(美元债一级!$O:$O,MATCH(tbl_coded[[#This Row],[ISIN]],美元债一级!$I:$I,0))="--/--/--","NR","IG"),"IG"))))))</f>
        <v>#NAME?</v>
      </c>
      <c r="AG6"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6" s="113" t="e">
        <f ca="1">IF(tbl_coded[[#This Row],[ISIN]]="","",IF(_xll.BDP($B6&amp;" Corp",AI$1)="#N/A N/A","--",_xll.BDP($B6&amp;" Corp",AI$1)))</f>
        <v>#NAME?</v>
      </c>
      <c r="AJ6" s="112" t="e">
        <f ca="1">IF(tbl_coded[[#This Row],[ISIN]]="","",IF(OR(_xll.BDP(_xll.BDP(tbl_coded[[#This Row],[ISIN]]&amp;" Corp", "ISSUER_EQUITY_TICKER")&amp;" Equity",AJ$1)="#N/A N/A"),"--",_xll.BDP(_xll.BDP(tbl_coded[[#This Row],[ISIN]]&amp;" Corp", "ISSUER_EQUITY_TICKER")&amp;" Equity",AJ$1)))</f>
        <v>#NAME?</v>
      </c>
      <c r="AK6"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 s="115" t="e">
        <f ca="1">IF(tbl_coded[[#This Row],[ISIN]]="","",IF(OR(_xll.BDP(_xll.BDP(tbl_coded[[#This Row],[ISIN]]&amp;" Corp", "ISSUER_EQUITY_TICKER")&amp;" Equity",AL$1)="#N/A N/A"),"--",_xll.BDP(_xll.BDP(tbl_coded[[#This Row],[ISIN]]&amp;" Corp", "ISSUER_EQUITY_TICKER")&amp;" Equity",AL$1)))</f>
        <v>#NAME?</v>
      </c>
      <c r="AM6" s="115" t="e">
        <f ca="1">IF(tbl_coded[[#This Row],[ISIN]]="","",IF(_xll.BDS($B6&amp;" Corp",AM$1)="#N/A Field Not Applicable","",_xll.BDS($B6&amp;" Corp",AM$1)))</f>
        <v>#NAME?</v>
      </c>
      <c r="AN6" s="115" t="e">
        <f ca="1">IF(tbl_coded[[#This Row],[ISIN]]="","",IF(_xll.BDP(tbl_coded[[#This Row],[KPW Provider BBID]]&amp;" CompanyID","NAME")="#N/A Invalid Security","",_xll.BDP(tbl_coded[[#This Row],[KPW Provider BBID]]&amp;" CompanyID","NAME")))</f>
        <v>#NAME?</v>
      </c>
      <c r="AO6" s="115" t="e">
        <f ca="1">IF(tbl_coded[[#This Row],[ISIN]]="","",IF(_xll.BDP(tbl_coded[[#This Row],[KPW Provider BBID]]&amp;" CompanyID",$AO$1)="#N/A Invalid Security","--",IF(_xll.BDP(tbl_coded[[#This Row],[KPW Provider BBID]]&amp;" CompanyID",$AO$1)="#N/A N/A","--",_xll.BDP(tbl_coded[[#This Row],[KPW Provider BBID]]&amp;" CompanyID",$AO$1))))</f>
        <v>#NAME?</v>
      </c>
      <c r="AP6" s="115" t="e">
        <f ca="1">IF(tbl_coded[[#This Row],[ISIN]]="","",IF(_xll.BDP(tbl_coded[[#This Row],[KPW Provider BBID]]&amp;" CompanyID",$AP$1)="#N/A Invalid Security","--",IF(_xll.BDP(tbl_coded[[#This Row],[KPW Provider BBID]]&amp;" CompanyID",$AP$1)="#N/A N/A","--",_xll.BDP(tbl_coded[[#This Row],[KPW Provider BBID]]&amp;" CompanyID",$AP$1))))</f>
        <v>#NAME?</v>
      </c>
      <c r="AQ6" s="115" t="e">
        <f ca="1">IF(tbl_coded[[#This Row],[ISIN]]="","",IF(_xll.BDP(tbl_coded[[#This Row],[KPW Provider BBID]]&amp;" CompanyID",$AQ$1)="#N/A Invalid Security","--",IF(_xll.BDP(tbl_coded[[#This Row],[KPW Provider BBID]]&amp;" CompanyID",$AQ$1)="#N/A N/A","--",_xll.BDP(tbl_coded[[#This Row],[KPW Provider BBID]]&amp;" CompanyID",$AQ$1))))</f>
        <v>#NAME?</v>
      </c>
      <c r="AR6" s="115" t="e">
        <f ca="1">IF(tbl_coded[[#This Row],[ISIN]]="","",tbl_coded[[#This Row],[穆迪KPW评级]]&amp;"/"&amp;tbl_coded[[#This Row],[SPKPW评级]]&amp;"/"&amp;tbl_coded[[#This Row],[FITCHKPW评级]])</f>
        <v>#NAME?</v>
      </c>
      <c r="AS6" s="115" t="e">
        <f ca="1">IF(tbl_coded[[#This Row],[ISIN]]="","",IF(OR(_xll.BDP($B6&amp;" Corp",AS$1)="#N/A N/A"),"--",_xll.BDP($B6&amp;" Corp",AS$1)))</f>
        <v>#NAME?</v>
      </c>
      <c r="AT6" s="115" t="e">
        <f ca="1">IF(tbl_coded[[#This Row],[ISIN]]="","",IF(_xll.BDS($B6&amp;" Corp",AT$1)="#N/A Field Not Applicable","",_xll.BDS($B6&amp;" Corp",AT$1)))</f>
        <v>#NAME?</v>
      </c>
      <c r="AU6" s="115" t="e">
        <f ca="1">IF(tbl_coded[[#This Row],[SBLC Provider BBID]]="","",_xll.BDP(tbl_coded[[#This Row],[SBLC Provider BBID]]&amp;" CompanyID","NAME"))</f>
        <v>#NAME?</v>
      </c>
      <c r="AV6" s="115" t="e">
        <f ca="1">IF(tbl_coded[[#This Row],[ISIN]]="","",IF(OR(_xll.BDP($B6&amp;" Corp",AV$1)="#N/A N/A"),"--",TEXT(_xll.BDP($B6&amp;" Corp",AV$1),"yyyy/mm/dd")))</f>
        <v>#NAME?</v>
      </c>
      <c r="AW6" s="115" t="e">
        <f ca="1">IF(tbl_coded[[#This Row],[ISIN]]="","",IF(OR(_xll.BDP($B6&amp;" Corp",AW$1)="#N/A N/A"),"--",TEXT(_xll.BDP($B6&amp;" Corp",AW$1),"yyyy/mm/dd")))</f>
        <v>#NAME?</v>
      </c>
      <c r="AX6" s="115" t="e">
        <f ca="1">IF(tbl_coded[[#This Row],[ISIN]]="","",IF(OR(_xll.BDP($B6&amp;" Corp",AX$1)="#N/A N/A"),"--",TEXT(_xll.BDP($B6&amp;" Corp",AX$1),"yyyy/mm/dd")))</f>
        <v>#NAME?</v>
      </c>
      <c r="AY6" s="115" t="e">
        <f ca="1">IF(tbl_coded[[#This Row],[ISIN]]="","",IF(OR(_xll.BDP($B6&amp;" Corp",AY$1)="#N/A Field Not Applicable"),"--",TEXT(_xll.BDP($B6&amp;" Corp",AY$1),"yyyy/mm/dd")))</f>
        <v>#NAME?</v>
      </c>
      <c r="AZ6" s="115" t="e">
        <f ca="1">IF(tbl_coded[[#This Row],[ISIN]]="","",IF(OR(_xll.BDP($B6&amp;" Corp",AZ$1)="#N/A N/A"),"--",_xll.BDP($B6&amp;" Corp",AZ$1)))</f>
        <v>#NAME?</v>
      </c>
      <c r="BA6" s="115" t="e">
        <f ca="1">IF(tbl_coded[[#This Row],[ISIN]]="","",IF(OR(_xll.BDP($B6&amp;" Corp",BA$1)="#N/A N/A"),"--",_xll.BDP($B6&amp;" Corp",BA$1)))</f>
        <v>#NAME?</v>
      </c>
      <c r="BB6" s="115" t="e">
        <f ca="1">IF(tbl_coded[[#This Row],[ISIN]]="","",IF(OR(_xll.BDP($B6&amp;" Corp",BB$1)="#N/A N/A"),"--",_xll.BDP($B6&amp;" Corp",BB$1)))</f>
        <v>#NAME?</v>
      </c>
      <c r="BC6" s="115" t="e">
        <f ca="1">IF(tbl_coded[[#This Row],[ISIN]]="","",IF(OR(_xll.BDP($B6&amp;" Corp",BC$1)="#N/A Field Not Applicable"),"--",_xll.BDP($B6&amp;" Corp",BC$1)))</f>
        <v>#NAME?</v>
      </c>
      <c r="BD6" s="115" t="e">
        <f ca="1">IF(tbl_coded[[#This Row],[ISIN]]="","",IF(OR(_xll.BDP($B6&amp;" Corp",BD$1)="#N/A Field Not Applicable"),"--",_xll.BDP($B6&amp;" Corp",BD$1)))</f>
        <v>#NAME?</v>
      </c>
      <c r="BE6" s="115" t="e">
        <f ca="1">IF(tbl_coded[[#This Row],[ISIN]]="","",IF(OR(_xll.BDP($B6&amp;" Corp",BE$1)="#N/A Field Not Applicable"),"--",_xll.BDP($B6&amp;" Corp",BE$1)))</f>
        <v>#NAME?</v>
      </c>
      <c r="BF6" s="115" t="e">
        <f ca="1">IF(tbl_coded[[#This Row],[ISIN]]="","",IF(OR(_xll.BDP($B6&amp;" Corp",BF$1)="#N/A Field Not Applicable"),"--",_xll.BDP($B6&amp;" Corp",BF$1)))</f>
        <v>#NAME?</v>
      </c>
      <c r="BG6" s="115" t="e">
        <f ca="1">IF(tbl_coded[[#This Row],[ISIN]]="","",IF(OR(_xll.BDP($B6&amp;" Corp",BG$1)="#N/A Field Not Applicable"),"--",IF(_xll.BDP($B6&amp;" Corp",BG$1)="#N/A N/A","N",_xll.BDP($B6&amp;" Corp",BG$1))))</f>
        <v>#NAME?</v>
      </c>
      <c r="BH6" s="115" t="e">
        <f ca="1">IF(tbl_coded[[#This Row],[ISIN]]="","",IF(OR(_xll.BDP($B6&amp;" Corp",BH$1)="#N/A N/A"),"",_xll.BDP($B6&amp;" Corp",BH$1)))</f>
        <v>#NAME?</v>
      </c>
      <c r="BI6" s="115" t="e">
        <f ca="1">IF(tbl_coded[[#This Row],[ISIN]]="","",IF(OR(tbl_coded[[#This Row],[Parent company tiker]]=""),"",IF(_xll.BDP(tbl_coded[[#This Row],[Parent company tiker]]&amp;" Equity",BI$1)="#N/A N/A","--",_xll.BDP(tbl_coded[[#This Row],[Parent company tiker]]&amp;" Equity",BI$1))))</f>
        <v>#NAME?</v>
      </c>
      <c r="BJ6" s="115" t="e">
        <f ca="1">IF(tbl_coded[[#This Row],[ISIN]]="","",IF(OR(tbl_coded[[#This Row],[Parent company tiker]]=""),"",IF(_xll.BDP(tbl_coded[[#This Row],[Parent company tiker]]&amp;" Equity",BJ$1)="#N/A N/A","--",_xll.BDP(tbl_coded[[#This Row],[Parent company tiker]]&amp;" Equity",BJ$1))))</f>
        <v>#NAME?</v>
      </c>
      <c r="BK6" s="115" t="e">
        <f ca="1">IF(tbl_coded[[#This Row],[ISIN]]="","",IF(OR(tbl_coded[[#This Row],[Parent company tiker]]=""),"",IF(_xll.BDP(tbl_coded[[#This Row],[Parent company tiker]]&amp;" Equity",BK$1)="#N/A N/A","--",_xll.BDP(tbl_coded[[#This Row],[Parent company tiker]]&amp;" Equity",BK$1))))</f>
        <v>#NAME?</v>
      </c>
      <c r="BL6" s="115" t="e">
        <f ca="1">IF(tbl_coded[[#This Row],[ISIN]]="","",IF(OR(tbl_coded[[#This Row],[Parent company tiker]]=""),"",IF(_xll.BDP(tbl_coded[[#This Row],[Parent company tiker]]&amp;" Equity",BL$1)="#N/A N/A","--",_xll.BDP(tbl_coded[[#This Row],[Parent company tiker]]&amp;" Equity",BL$1))))</f>
        <v>#NAME?</v>
      </c>
      <c r="BM6"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 s="115" t="e">
        <f ca="1">IF(tbl_coded[[#This Row],[Column9]]&lt;&gt;"--",tbl_coded[[#This Row],[G''tor rating]],IF(tbl_coded[[#This Row],[KPW Name]]&lt;&gt;"",tbl_coded[[#This Row],[KPW Rating]],IF(tbl_coded[[#This Row],[Parent company tiker]]&lt;&gt;"",tbl_coded[[#This Row],[parent评级]],tbl_coded[[#This Row],[Issuer rating]])))</f>
        <v>#NAME?</v>
      </c>
      <c r="BO6" s="148" t="str">
        <f ca="1">IFERROR(IF(tbl_coded[[#This Row],[GREEN]]="Y","GREEN",IF(tbl_coded[[#This Row],[SUSTAINABLE]]="Y","SUSTAINABLE",IF(tbl_coded[[#This Row],[SOCIAL]]="Y","SOCIAL",IF(tbl_coded[[#This Row],[Sustainable linked]]="Y","SUSTAINABLE LINKED"," ")))),"")</f>
        <v/>
      </c>
      <c r="BP6" s="124"/>
      <c r="BS6" s="65">
        <v>5</v>
      </c>
      <c r="BT6" s="65" t="s">
        <v>72</v>
      </c>
      <c r="BU6" s="65" t="s">
        <v>80</v>
      </c>
      <c r="BV6" s="65" t="s">
        <v>80</v>
      </c>
    </row>
    <row r="7" spans="1:74" ht="15" customHeight="1">
      <c r="A7" s="109">
        <v>5</v>
      </c>
      <c r="B7" s="110" t="str">
        <f>IF(美元债一级!$C$3:$C$1048576&lt;&gt;"",美元债一级!$C7,"")</f>
        <v>HK0000976032</v>
      </c>
      <c r="C7" s="111" t="e">
        <f ca="1">IF(tbl_coded[[#This Row],[ISIN]]="","",IF(tbl_coded[[#This Row],[Index]]&gt;$A$1,"",IF(_xll.BDP($B7&amp;" Corp",C$1)="#N/A N/A","",_xll.BDP($B7&amp;" Corp",C$1))))</f>
        <v>#NAME?</v>
      </c>
      <c r="D7" s="111" t="e">
        <f ca="1">IF(tbl_coded[[#This Row],[ISIN]]="","",IF(_xll.BDP($B7&amp;" Corp",D$1)="#N/A N/A","",_xll.BDP($B7&amp;" Corp",D$1)))</f>
        <v>#NAME?</v>
      </c>
      <c r="E7" s="111" t="e">
        <f ca="1">IF(tbl_coded[[#This Row],[ISIN]]="","",IF(_xll.BDP($B7&amp;" Corp",E$1)="#N/A N/A","--",_xll.BDP($B7&amp;" Corp",E$1)))</f>
        <v>#NAME?</v>
      </c>
      <c r="F7" s="111" t="e">
        <f ca="1">IF(tbl_coded[[#This Row],[ISIN]]="","",IF(_xll.BDS($B7&amp;" Corp",F$1)="#N/A Field Not Applicable","",_xll.BDS($B7&amp;" Corp",F$1)))</f>
        <v>#NAME?</v>
      </c>
      <c r="G7" s="111" t="e">
        <f ca="1">IF(tbl_coded[[#This Row],[ISIN]]="","",IF(_xll.BDP($F7&amp;" CompanyID",G$1)="#N/A Invalid Security","",_xll.BDP($F7&amp;" CompanyID",G$1)))</f>
        <v>#NAME?</v>
      </c>
      <c r="H7" s="111" t="e">
        <f ca="1">IF(tbl_coded[[#This Row],[ISIN]]="","",IF(_xll.BDP($B7&amp;" Corp",H$1)="#N/A N/A","--",_xll.BDP($B7&amp;" Corp",H$1)))</f>
        <v>#NAME?</v>
      </c>
      <c r="I7" s="111" t="e">
        <f ca="1">IF(tbl_coded[[#This Row],[ISIN]]="","",IF(_xll.BDP($B7&amp;" Corp",I$1)="#N/A N/A","--",_xll.BDP($B7&amp;" Corp",I$1)))</f>
        <v>#NAME?</v>
      </c>
      <c r="J7" s="111" t="e">
        <f ca="1">IF(tbl_coded[[#This Row],[ISIN]]="","",IF(_xll.BDP($B7&amp;" Corp",J$1)="#N/A N/A","--",_xll.BDP($B7&amp;" Corp",J$1)))</f>
        <v>#NAME?</v>
      </c>
      <c r="K7" s="111" t="e">
        <f ca="1">IF(tbl_coded[[#This Row],[ISIN]]="","",IF(_xll.BDP($B7&amp;" Corp",K$1)="#N/A N/A","--",_xll.BDP($B7&amp;" Corp",K$1)))</f>
        <v>#NAME?</v>
      </c>
      <c r="L7" s="111" t="e">
        <f ca="1">IF(tbl_coded[[#This Row],[ISIN]]="","",IF(_xll.BDP($B7&amp;" Corp",L$1)="#N/A N/A","--",_xll.BDP($B7&amp;" Corp",L$1)))</f>
        <v>#NAME?</v>
      </c>
      <c r="M7" s="111" t="e">
        <f ca="1">IF(tbl_coded[[#This Row],[ISIN]]="","",IF(_xll.BDP($B7&amp;" Corp",M$1)="#N/A N/A","--",_xll.BDP($B7&amp;" Corp",M$1)))</f>
        <v>#NAME?</v>
      </c>
      <c r="N7" s="111" t="e">
        <f ca="1">IF(tbl_coded[[#This Row],[ISIN]]="","",IF(_xll.BDP($B7&amp;" Corp",N$1)="#N/A N/A","--",_xll.BDP($B7&amp;" Corp",N$1)))</f>
        <v>#NAME?</v>
      </c>
      <c r="O7" s="112" t="e">
        <f ca="1">IF(tbl_coded[[#This Row],[ISIN]]="","",IF(_xll.BDP($B7&amp;" Corp",O$1)="#N/A N/A","--",_xll.BDP($B7&amp;" Corp",O$1)))</f>
        <v>#NAME?</v>
      </c>
      <c r="P7" s="112" t="e">
        <f ca="1">IF(tbl_coded[[#This Row],[ISIN]]="","",IF(_xll.BDP($B7&amp;" Corp",P$1)="#N/A N/A","--",_xll.BDP($B7&amp;" Corp",P$1)))</f>
        <v>#NAME?</v>
      </c>
      <c r="Q7"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 s="112" t="e">
        <f ca="1">IF(tbl_coded[[#This Row],[ISIN]]="","",IF(OR(_xll.BDP($B7&amp;" Corp",R$1)="#N/A N/A",_xll.BDP($B7&amp;" Corp",R$1)="#N/A Invalid Security",_xll.BDP($B7&amp;" Corp",R$1)="#N/A Field Not Applicable"),"--",_xll.BDP($B7&amp;" Corp",R$1)))</f>
        <v>#NAME?</v>
      </c>
      <c r="S7" s="112" t="e">
        <f ca="1">IF(tbl_coded[[#This Row],[ISIN]]="","",IF(OR(_xll.BDP($R7&amp;" Equity",S$1)="#N/A N/A",_xll.BDP($R7&amp;" Equity",S$1)="#N/A Invalid Security"),"--",_xll.BDP($R7&amp;" Equity",S$1)))</f>
        <v>#NAME?</v>
      </c>
      <c r="T7" s="112" t="e">
        <f ca="1">IF(tbl_coded[[#This Row],[ISIN]]="","",IF(OR(_xll.BDP($R7&amp;" Equity",T$1)="#N/A N/A",_xll.BDP($R7&amp;" Equity",T$1)="#N/A Invalid Security"),"--",_xll.BDP($R7&amp;" Equity",T$1)))</f>
        <v>#NAME?</v>
      </c>
      <c r="U7" s="112" t="e">
        <f ca="1">IF(tbl_coded[[#This Row],[ISIN]]="","",IF(OR(_xll.BDP($R7&amp;" Equity",U$1)="#N/A N/A",_xll.BDP($R7&amp;" Equity",U$1)="#N/A Invalid Security"),"--",_xll.BDP($R7&amp;" Equity",U$1)))</f>
        <v>#NAME?</v>
      </c>
      <c r="V7" s="112" t="e">
        <f ca="1">IF(tbl_coded[[#This Row],[ISIN]]="","",IF(OR(_xll.BDP($R7&amp;" Equity",V$1)="#N/A N/A",_xll.BDP($R7&amp;" Equity",V$1)="#N/A Invalid Security"),"--",_xll.BDP($R7&amp;" Equity",V$1)))</f>
        <v>#NAME?</v>
      </c>
      <c r="W7" s="112" t="e">
        <f ca="1">IF(tbl_coded[[#This Row],[ISIN]]="","",IF(OR(_xll.BDP($R7&amp;" Equity",W$1)="#N/A N/A",_xll.BDP($R7&amp;" Equity",W$1)="#N/A Invalid Security"),"--",_xll.BDP($R7&amp;" Equity",W$1)))</f>
        <v>#NAME?</v>
      </c>
      <c r="X7" s="112" t="e">
        <f ca="1">IF(tbl_coded[[#This Row],[ISIN]]="","",IF(OR(_xll.BDP($R7&amp;" Equity",X$1)="#N/A N/A",_xll.BDP($R7&amp;" Equity",X$1)="#N/A Invalid Security"),"--",_xll.BDP($R7&amp;" Equity",X$1)))</f>
        <v>#NAME?</v>
      </c>
      <c r="Y7"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 s="112" t="str">
        <f ca="1">IF(tbl_coded[[#This Row],[ISIN]]="","",IF(ISNUMBER(_xll.BDP(B7&amp;" Corp",Z$1)),_xll.BDP(B7&amp;" Corp",Z$1),""))</f>
        <v/>
      </c>
      <c r="AA7" s="112" t="str">
        <f ca="1">IF(tbl_coded[[#This Row],[ISIN]]="","",IF(ISNUMBER(_xll.BDP(B7&amp;" Corp",AA$1)),_xll.BDP(B7&amp;" Corp",AA$1),""))</f>
        <v/>
      </c>
      <c r="AB7" s="112" t="str">
        <f ca="1">IF(tbl_coded[[#This Row],[ISIN]]="","",IF(ISNUMBER(_xll.BDP(B7&amp;" Corp",AB$1)),_xll.BDP(B7&amp;" Corp",AB$1),""))</f>
        <v/>
      </c>
      <c r="AC7" s="112" t="str">
        <f ca="1">IF(tbl_coded[[#This Row],[ISIN]]="","",IF(ISNUMBER(_xll.BDP(B7&amp;" Corp",AC$1)),_xll.BDP(B7&amp;" Corp",AC$1),""))</f>
        <v/>
      </c>
      <c r="AD7" s="112" t="e">
        <f ca="1">IF(tbl_coded[[#This Row],[ISIN]]="","",IF((_xll.BDP(B7&amp;" Corp",AD$1))="#N/A Field Not Applicable","",_xll.BDP(B7&amp;" Corp",AD$1)))</f>
        <v>#NAME?</v>
      </c>
      <c r="AE7" s="112" t="e">
        <f ca="1">IF(tbl_coded[[#This Row],[ISIN]]="","",IF((_xll.BDP(B7&amp;" Corp",AE$1))="#N/A N/A","--",_xll.BDP(B7&amp;" Corp",AE$1)))</f>
        <v>#NAME?</v>
      </c>
      <c r="AF7" s="112" t="e">
        <f ca="1">IF(tbl_coded[[#This Row],[ISIN]]="","",IF(IFERROR(MATCH(H7,rtg_num[Moody''s],0)&gt;10,0),"HY",IF(IFERROR(MATCH(I7,rtg_num[S&amp;P],0)&gt;10,0),"HY",IF(IFERROR(MATCH(J7,rtg_num[Fitch],0)&gt;10,0),"HY",IF(H7&amp;I7&amp;J7="------","NR",IF(IFERROR(FIND("#N/A",Coded!H7),0)&amp;IFERROR(FIND("#N/A",Coded!H7),0)&amp;IFERROR(FIND("#N/A",Coded!H7),0)&lt;&gt;"000",IF(INDEX(美元债一级!$O:$O,MATCH(tbl_coded[[#This Row],[ISIN]],美元债一级!$I:$I,0))="--/--/--","NR","IG"),"IG"))))))</f>
        <v>#NAME?</v>
      </c>
      <c r="AG7"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7" s="113" t="e">
        <f ca="1">IF(tbl_coded[[#This Row],[ISIN]]="","",IF(_xll.BDP($B7&amp;" Corp",AI$1)="#N/A N/A","--",_xll.BDP($B7&amp;" Corp",AI$1)))</f>
        <v>#NAME?</v>
      </c>
      <c r="AJ7" s="112" t="e">
        <f ca="1">IF(tbl_coded[[#This Row],[ISIN]]="","",IF(OR(_xll.BDP(_xll.BDP(tbl_coded[[#This Row],[ISIN]]&amp;" Corp", "ISSUER_EQUITY_TICKER")&amp;" Equity",AJ$1)="#N/A N/A"),"--",_xll.BDP(_xll.BDP(tbl_coded[[#This Row],[ISIN]]&amp;" Corp", "ISSUER_EQUITY_TICKER")&amp;" Equity",AJ$1)))</f>
        <v>#NAME?</v>
      </c>
      <c r="AK7"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 s="115" t="e">
        <f ca="1">IF(tbl_coded[[#This Row],[ISIN]]="","",IF(OR(_xll.BDP(_xll.BDP(tbl_coded[[#This Row],[ISIN]]&amp;" Corp", "ISSUER_EQUITY_TICKER")&amp;" Equity",AL$1)="#N/A N/A"),"--",_xll.BDP(_xll.BDP(tbl_coded[[#This Row],[ISIN]]&amp;" Corp", "ISSUER_EQUITY_TICKER")&amp;" Equity",AL$1)))</f>
        <v>#NAME?</v>
      </c>
      <c r="AM7" s="115" t="e">
        <f ca="1">IF(tbl_coded[[#This Row],[ISIN]]="","",IF(_xll.BDS($B7&amp;" Corp",AM$1)="#N/A Field Not Applicable","",_xll.BDS($B7&amp;" Corp",AM$1)))</f>
        <v>#NAME?</v>
      </c>
      <c r="AN7" s="115" t="e">
        <f ca="1">IF(tbl_coded[[#This Row],[ISIN]]="","",IF(_xll.BDP(tbl_coded[[#This Row],[KPW Provider BBID]]&amp;" CompanyID","NAME")="#N/A Invalid Security","",_xll.BDP(tbl_coded[[#This Row],[KPW Provider BBID]]&amp;" CompanyID","NAME")))</f>
        <v>#NAME?</v>
      </c>
      <c r="AO7" s="115" t="e">
        <f ca="1">IF(tbl_coded[[#This Row],[ISIN]]="","",IF(_xll.BDP(tbl_coded[[#This Row],[KPW Provider BBID]]&amp;" CompanyID",$AO$1)="#N/A Invalid Security","--",IF(_xll.BDP(tbl_coded[[#This Row],[KPW Provider BBID]]&amp;" CompanyID",$AO$1)="#N/A N/A","--",_xll.BDP(tbl_coded[[#This Row],[KPW Provider BBID]]&amp;" CompanyID",$AO$1))))</f>
        <v>#NAME?</v>
      </c>
      <c r="AP7" s="115" t="e">
        <f ca="1">IF(tbl_coded[[#This Row],[ISIN]]="","",IF(_xll.BDP(tbl_coded[[#This Row],[KPW Provider BBID]]&amp;" CompanyID",$AP$1)="#N/A Invalid Security","--",IF(_xll.BDP(tbl_coded[[#This Row],[KPW Provider BBID]]&amp;" CompanyID",$AP$1)="#N/A N/A","--",_xll.BDP(tbl_coded[[#This Row],[KPW Provider BBID]]&amp;" CompanyID",$AP$1))))</f>
        <v>#NAME?</v>
      </c>
      <c r="AQ7" s="115" t="e">
        <f ca="1">IF(tbl_coded[[#This Row],[ISIN]]="","",IF(_xll.BDP(tbl_coded[[#This Row],[KPW Provider BBID]]&amp;" CompanyID",$AQ$1)="#N/A Invalid Security","--",IF(_xll.BDP(tbl_coded[[#This Row],[KPW Provider BBID]]&amp;" CompanyID",$AQ$1)="#N/A N/A","--",_xll.BDP(tbl_coded[[#This Row],[KPW Provider BBID]]&amp;" CompanyID",$AQ$1))))</f>
        <v>#NAME?</v>
      </c>
      <c r="AR7" s="115" t="e">
        <f ca="1">IF(tbl_coded[[#This Row],[ISIN]]="","",tbl_coded[[#This Row],[穆迪KPW评级]]&amp;"/"&amp;tbl_coded[[#This Row],[SPKPW评级]]&amp;"/"&amp;tbl_coded[[#This Row],[FITCHKPW评级]])</f>
        <v>#NAME?</v>
      </c>
      <c r="AS7" s="115" t="e">
        <f ca="1">IF(tbl_coded[[#This Row],[ISIN]]="","",IF(OR(_xll.BDP($B7&amp;" Corp",AS$1)="#N/A N/A"),"--",_xll.BDP($B7&amp;" Corp",AS$1)))</f>
        <v>#NAME?</v>
      </c>
      <c r="AT7" s="115" t="e">
        <f ca="1">IF(tbl_coded[[#This Row],[ISIN]]="","",IF(_xll.BDS($B7&amp;" Corp",AT$1)="#N/A Field Not Applicable","",_xll.BDS($B7&amp;" Corp",AT$1)))</f>
        <v>#NAME?</v>
      </c>
      <c r="AU7" s="115" t="e">
        <f ca="1">IF(tbl_coded[[#This Row],[SBLC Provider BBID]]="","",_xll.BDP(tbl_coded[[#This Row],[SBLC Provider BBID]]&amp;" CompanyID","NAME"))</f>
        <v>#NAME?</v>
      </c>
      <c r="AV7" s="115" t="e">
        <f ca="1">IF(tbl_coded[[#This Row],[ISIN]]="","",IF(OR(_xll.BDP($B7&amp;" Corp",AV$1)="#N/A N/A"),"--",TEXT(_xll.BDP($B7&amp;" Corp",AV$1),"yyyy/mm/dd")))</f>
        <v>#NAME?</v>
      </c>
      <c r="AW7" s="115" t="e">
        <f ca="1">IF(tbl_coded[[#This Row],[ISIN]]="","",IF(OR(_xll.BDP($B7&amp;" Corp",AW$1)="#N/A N/A"),"--",TEXT(_xll.BDP($B7&amp;" Corp",AW$1),"yyyy/mm/dd")))</f>
        <v>#NAME?</v>
      </c>
      <c r="AX7" s="115" t="e">
        <f ca="1">IF(tbl_coded[[#This Row],[ISIN]]="","",IF(OR(_xll.BDP($B7&amp;" Corp",AX$1)="#N/A N/A"),"--",TEXT(_xll.BDP($B7&amp;" Corp",AX$1),"yyyy/mm/dd")))</f>
        <v>#NAME?</v>
      </c>
      <c r="AY7" s="115" t="e">
        <f ca="1">IF(tbl_coded[[#This Row],[ISIN]]="","",IF(OR(_xll.BDP($B7&amp;" Corp",AY$1)="#N/A Field Not Applicable"),"--",TEXT(_xll.BDP($B7&amp;" Corp",AY$1),"yyyy/mm/dd")))</f>
        <v>#NAME?</v>
      </c>
      <c r="AZ7" s="115" t="e">
        <f ca="1">IF(tbl_coded[[#This Row],[ISIN]]="","",IF(OR(_xll.BDP($B7&amp;" Corp",AZ$1)="#N/A N/A"),"--",_xll.BDP($B7&amp;" Corp",AZ$1)))</f>
        <v>#NAME?</v>
      </c>
      <c r="BA7" s="115" t="e">
        <f ca="1">IF(tbl_coded[[#This Row],[ISIN]]="","",IF(OR(_xll.BDP($B7&amp;" Corp",BA$1)="#N/A N/A"),"--",_xll.BDP($B7&amp;" Corp",BA$1)))</f>
        <v>#NAME?</v>
      </c>
      <c r="BB7" s="115" t="e">
        <f ca="1">IF(tbl_coded[[#This Row],[ISIN]]="","",IF(OR(_xll.BDP($B7&amp;" Corp",BB$1)="#N/A N/A"),"--",_xll.BDP($B7&amp;" Corp",BB$1)))</f>
        <v>#NAME?</v>
      </c>
      <c r="BC7" s="115" t="e">
        <f ca="1">IF(tbl_coded[[#This Row],[ISIN]]="","",IF(OR(_xll.BDP($B7&amp;" Corp",BC$1)="#N/A Field Not Applicable"),"--",_xll.BDP($B7&amp;" Corp",BC$1)))</f>
        <v>#NAME?</v>
      </c>
      <c r="BD7" s="115" t="e">
        <f ca="1">IF(tbl_coded[[#This Row],[ISIN]]="","",IF(OR(_xll.BDP($B7&amp;" Corp",BD$1)="#N/A Field Not Applicable"),"--",_xll.BDP($B7&amp;" Corp",BD$1)))</f>
        <v>#NAME?</v>
      </c>
      <c r="BE7" s="115" t="e">
        <f ca="1">IF(tbl_coded[[#This Row],[ISIN]]="","",IF(OR(_xll.BDP($B7&amp;" Corp",BE$1)="#N/A Field Not Applicable"),"--",_xll.BDP($B7&amp;" Corp",BE$1)))</f>
        <v>#NAME?</v>
      </c>
      <c r="BF7" s="115" t="e">
        <f ca="1">IF(tbl_coded[[#This Row],[ISIN]]="","",IF(OR(_xll.BDP($B7&amp;" Corp",BF$1)="#N/A Field Not Applicable"),"--",_xll.BDP($B7&amp;" Corp",BF$1)))</f>
        <v>#NAME?</v>
      </c>
      <c r="BG7" s="115" t="e">
        <f ca="1">IF(tbl_coded[[#This Row],[ISIN]]="","",IF(OR(_xll.BDP($B7&amp;" Corp",BG$1)="#N/A Field Not Applicable"),"--",IF(_xll.BDP($B7&amp;" Corp",BG$1)="#N/A N/A","N",_xll.BDP($B7&amp;" Corp",BG$1))))</f>
        <v>#NAME?</v>
      </c>
      <c r="BH7" s="115" t="e">
        <f ca="1">IF(tbl_coded[[#This Row],[ISIN]]="","",IF(OR(_xll.BDP($B7&amp;" Corp",BH$1)="#N/A N/A"),"",_xll.BDP($B7&amp;" Corp",BH$1)))</f>
        <v>#NAME?</v>
      </c>
      <c r="BI7" s="115" t="e">
        <f ca="1">IF(tbl_coded[[#This Row],[ISIN]]="","",IF(OR(tbl_coded[[#This Row],[Parent company tiker]]=""),"",IF(_xll.BDP(tbl_coded[[#This Row],[Parent company tiker]]&amp;" Equity",BI$1)="#N/A N/A","--",_xll.BDP(tbl_coded[[#This Row],[Parent company tiker]]&amp;" Equity",BI$1))))</f>
        <v>#NAME?</v>
      </c>
      <c r="BJ7" s="115" t="e">
        <f ca="1">IF(tbl_coded[[#This Row],[ISIN]]="","",IF(OR(tbl_coded[[#This Row],[Parent company tiker]]=""),"",IF(_xll.BDP(tbl_coded[[#This Row],[Parent company tiker]]&amp;" Equity",BJ$1)="#N/A N/A","--",_xll.BDP(tbl_coded[[#This Row],[Parent company tiker]]&amp;" Equity",BJ$1))))</f>
        <v>#NAME?</v>
      </c>
      <c r="BK7" s="115" t="e">
        <f ca="1">IF(tbl_coded[[#This Row],[ISIN]]="","",IF(OR(tbl_coded[[#This Row],[Parent company tiker]]=""),"",IF(_xll.BDP(tbl_coded[[#This Row],[Parent company tiker]]&amp;" Equity",BK$1)="#N/A N/A","--",_xll.BDP(tbl_coded[[#This Row],[Parent company tiker]]&amp;" Equity",BK$1))))</f>
        <v>#NAME?</v>
      </c>
      <c r="BL7" s="115" t="e">
        <f ca="1">IF(tbl_coded[[#This Row],[ISIN]]="","",IF(OR(tbl_coded[[#This Row],[Parent company tiker]]=""),"",IF(_xll.BDP(tbl_coded[[#This Row],[Parent company tiker]]&amp;" Equity",BL$1)="#N/A N/A","--",_xll.BDP(tbl_coded[[#This Row],[Parent company tiker]]&amp;" Equity",BL$1))))</f>
        <v>#NAME?</v>
      </c>
      <c r="BM7"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 s="115" t="e">
        <f ca="1">IF(tbl_coded[[#This Row],[Column9]]&lt;&gt;"--",tbl_coded[[#This Row],[G''tor rating]],IF(tbl_coded[[#This Row],[KPW Name]]&lt;&gt;"",tbl_coded[[#This Row],[KPW Rating]],IF(tbl_coded[[#This Row],[Parent company tiker]]&lt;&gt;"",tbl_coded[[#This Row],[parent评级]],tbl_coded[[#This Row],[Issuer rating]])))</f>
        <v>#NAME?</v>
      </c>
      <c r="BO7" s="148" t="str">
        <f ca="1">IFERROR(IF(tbl_coded[[#This Row],[GREEN]]="Y","GREEN",IF(tbl_coded[[#This Row],[SUSTAINABLE]]="Y","SUSTAINABLE",IF(tbl_coded[[#This Row],[SOCIAL]]="Y","SOCIAL",IF(tbl_coded[[#This Row],[Sustainable linked]]="Y","SUSTAINABLE LINKED"," ")))),"")</f>
        <v/>
      </c>
      <c r="BP7" s="124"/>
      <c r="BS7" s="65">
        <v>6</v>
      </c>
      <c r="BT7" s="65" t="s">
        <v>68</v>
      </c>
      <c r="BU7" s="65" t="s">
        <v>64</v>
      </c>
      <c r="BV7" s="65" t="s">
        <v>64</v>
      </c>
    </row>
    <row r="8" spans="1:74" ht="15" customHeight="1">
      <c r="A8" s="109">
        <v>6</v>
      </c>
      <c r="B8" s="110" t="str">
        <f>IF(美元债一级!$C$3:$C$1048576&lt;&gt;"",美元债一级!$C8,"")</f>
        <v>BBG01KM3KSL6</v>
      </c>
      <c r="C8" s="111" t="e">
        <f ca="1">IF(tbl_coded[[#This Row],[ISIN]]="","",IF(tbl_coded[[#This Row],[Index]]&gt;$A$1,"",IF(_xll.BDP($B8&amp;" Corp",C$1)="#N/A N/A","",_xll.BDP($B8&amp;" Corp",C$1))))</f>
        <v>#NAME?</v>
      </c>
      <c r="D8" s="111" t="e">
        <f ca="1">IF(tbl_coded[[#This Row],[ISIN]]="","",IF(_xll.BDP($B8&amp;" Corp",D$1)="#N/A N/A","",_xll.BDP($B8&amp;" Corp",D$1)))</f>
        <v>#NAME?</v>
      </c>
      <c r="E8" s="111" t="e">
        <f ca="1">IF(tbl_coded[[#This Row],[ISIN]]="","",IF(_xll.BDP($B8&amp;" Corp",E$1)="#N/A N/A","--",_xll.BDP($B8&amp;" Corp",E$1)))</f>
        <v>#NAME?</v>
      </c>
      <c r="F8" s="111" t="e">
        <f ca="1">IF(tbl_coded[[#This Row],[ISIN]]="","",IF(_xll.BDS($B8&amp;" Corp",F$1)="#N/A Field Not Applicable","",_xll.BDS($B8&amp;" Corp",F$1)))</f>
        <v>#NAME?</v>
      </c>
      <c r="G8" s="111" t="e">
        <f ca="1">IF(tbl_coded[[#This Row],[ISIN]]="","",IF(_xll.BDP($F8&amp;" CompanyID",G$1)="#N/A Invalid Security","",_xll.BDP($F8&amp;" CompanyID",G$1)))</f>
        <v>#NAME?</v>
      </c>
      <c r="H8" s="111" t="e">
        <f ca="1">IF(tbl_coded[[#This Row],[ISIN]]="","",IF(_xll.BDP($B8&amp;" Corp",H$1)="#N/A N/A","--",_xll.BDP($B8&amp;" Corp",H$1)))</f>
        <v>#NAME?</v>
      </c>
      <c r="I8" s="111" t="e">
        <f ca="1">IF(tbl_coded[[#This Row],[ISIN]]="","",IF(_xll.BDP($B8&amp;" Corp",I$1)="#N/A N/A","--",_xll.BDP($B8&amp;" Corp",I$1)))</f>
        <v>#NAME?</v>
      </c>
      <c r="J8" s="111" t="e">
        <f ca="1">IF(tbl_coded[[#This Row],[ISIN]]="","",IF(_xll.BDP($B8&amp;" Corp",J$1)="#N/A N/A","--",_xll.BDP($B8&amp;" Corp",J$1)))</f>
        <v>#NAME?</v>
      </c>
      <c r="K8" s="111" t="e">
        <f ca="1">IF(tbl_coded[[#This Row],[ISIN]]="","",IF(_xll.BDP($B8&amp;" Corp",K$1)="#N/A N/A","--",_xll.BDP($B8&amp;" Corp",K$1)))</f>
        <v>#NAME?</v>
      </c>
      <c r="L8" s="111" t="e">
        <f ca="1">IF(tbl_coded[[#This Row],[ISIN]]="","",IF(_xll.BDP($B8&amp;" Corp",L$1)="#N/A N/A","--",_xll.BDP($B8&amp;" Corp",L$1)))</f>
        <v>#NAME?</v>
      </c>
      <c r="M8" s="111" t="e">
        <f ca="1">IF(tbl_coded[[#This Row],[ISIN]]="","",IF(_xll.BDP($B8&amp;" Corp",M$1)="#N/A N/A","--",_xll.BDP($B8&amp;" Corp",M$1)))</f>
        <v>#NAME?</v>
      </c>
      <c r="N8" s="111" t="e">
        <f ca="1">IF(tbl_coded[[#This Row],[ISIN]]="","",IF(_xll.BDP($B8&amp;" Corp",N$1)="#N/A N/A","--",_xll.BDP($B8&amp;" Corp",N$1)))</f>
        <v>#NAME?</v>
      </c>
      <c r="O8" s="112" t="e">
        <f ca="1">IF(tbl_coded[[#This Row],[ISIN]]="","",IF(_xll.BDP($B8&amp;" Corp",O$1)="#N/A N/A","--",_xll.BDP($B8&amp;" Corp",O$1)))</f>
        <v>#NAME?</v>
      </c>
      <c r="P8" s="112" t="e">
        <f ca="1">IF(tbl_coded[[#This Row],[ISIN]]="","",IF(_xll.BDP($B8&amp;" Corp",P$1)="#N/A N/A","--",_xll.BDP($B8&amp;" Corp",P$1)))</f>
        <v>#NAME?</v>
      </c>
      <c r="Q8"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 s="112" t="e">
        <f ca="1">IF(tbl_coded[[#This Row],[ISIN]]="","",IF(OR(_xll.BDP($B8&amp;" Corp",R$1)="#N/A N/A",_xll.BDP($B8&amp;" Corp",R$1)="#N/A Invalid Security",_xll.BDP($B8&amp;" Corp",R$1)="#N/A Field Not Applicable"),"--",_xll.BDP($B8&amp;" Corp",R$1)))</f>
        <v>#NAME?</v>
      </c>
      <c r="S8" s="112" t="e">
        <f ca="1">IF(tbl_coded[[#This Row],[ISIN]]="","",IF(OR(_xll.BDP($R8&amp;" Equity",S$1)="#N/A N/A",_xll.BDP($R8&amp;" Equity",S$1)="#N/A Invalid Security"),"--",_xll.BDP($R8&amp;" Equity",S$1)))</f>
        <v>#NAME?</v>
      </c>
      <c r="T8" s="112" t="e">
        <f ca="1">IF(tbl_coded[[#This Row],[ISIN]]="","",IF(OR(_xll.BDP($R8&amp;" Equity",T$1)="#N/A N/A",_xll.BDP($R8&amp;" Equity",T$1)="#N/A Invalid Security"),"--",_xll.BDP($R8&amp;" Equity",T$1)))</f>
        <v>#NAME?</v>
      </c>
      <c r="U8" s="112" t="e">
        <f ca="1">IF(tbl_coded[[#This Row],[ISIN]]="","",IF(OR(_xll.BDP($R8&amp;" Equity",U$1)="#N/A N/A",_xll.BDP($R8&amp;" Equity",U$1)="#N/A Invalid Security"),"--",_xll.BDP($R8&amp;" Equity",U$1)))</f>
        <v>#NAME?</v>
      </c>
      <c r="V8" s="112" t="e">
        <f ca="1">IF(tbl_coded[[#This Row],[ISIN]]="","",IF(OR(_xll.BDP($R8&amp;" Equity",V$1)="#N/A N/A",_xll.BDP($R8&amp;" Equity",V$1)="#N/A Invalid Security"),"--",_xll.BDP($R8&amp;" Equity",V$1)))</f>
        <v>#NAME?</v>
      </c>
      <c r="W8" s="112" t="e">
        <f ca="1">IF(tbl_coded[[#This Row],[ISIN]]="","",IF(OR(_xll.BDP($R8&amp;" Equity",W$1)="#N/A N/A",_xll.BDP($R8&amp;" Equity",W$1)="#N/A Invalid Security"),"--",_xll.BDP($R8&amp;" Equity",W$1)))</f>
        <v>#NAME?</v>
      </c>
      <c r="X8" s="112" t="e">
        <f ca="1">IF(tbl_coded[[#This Row],[ISIN]]="","",IF(OR(_xll.BDP($R8&amp;" Equity",X$1)="#N/A N/A",_xll.BDP($R8&amp;" Equity",X$1)="#N/A Invalid Security"),"--",_xll.BDP($R8&amp;" Equity",X$1)))</f>
        <v>#NAME?</v>
      </c>
      <c r="Y8"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 s="112" t="str">
        <f ca="1">IF(tbl_coded[[#This Row],[ISIN]]="","",IF(ISNUMBER(_xll.BDP(B8&amp;" Corp",Z$1)),_xll.BDP(B8&amp;" Corp",Z$1),""))</f>
        <v/>
      </c>
      <c r="AA8" s="112" t="str">
        <f ca="1">IF(tbl_coded[[#This Row],[ISIN]]="","",IF(ISNUMBER(_xll.BDP(B8&amp;" Corp",AA$1)),_xll.BDP(B8&amp;" Corp",AA$1),""))</f>
        <v/>
      </c>
      <c r="AB8" s="112" t="str">
        <f ca="1">IF(tbl_coded[[#This Row],[ISIN]]="","",IF(ISNUMBER(_xll.BDP(B8&amp;" Corp",AB$1)),_xll.BDP(B8&amp;" Corp",AB$1),""))</f>
        <v/>
      </c>
      <c r="AC8" s="112" t="str">
        <f ca="1">IF(tbl_coded[[#This Row],[ISIN]]="","",IF(ISNUMBER(_xll.BDP(B8&amp;" Corp",AC$1)),_xll.BDP(B8&amp;" Corp",AC$1),""))</f>
        <v/>
      </c>
      <c r="AD8" s="112" t="e">
        <f ca="1">IF(tbl_coded[[#This Row],[ISIN]]="","",IF((_xll.BDP(B8&amp;" Corp",AD$1))="#N/A Field Not Applicable","",_xll.BDP(B8&amp;" Corp",AD$1)))</f>
        <v>#NAME?</v>
      </c>
      <c r="AE8" s="112" t="e">
        <f ca="1">IF(tbl_coded[[#This Row],[ISIN]]="","",IF((_xll.BDP(B8&amp;" Corp",AE$1))="#N/A N/A","--",_xll.BDP(B8&amp;" Corp",AE$1)))</f>
        <v>#NAME?</v>
      </c>
      <c r="AF8" s="112" t="e">
        <f ca="1">IF(tbl_coded[[#This Row],[ISIN]]="","",IF(IFERROR(MATCH(H8,rtg_num[Moody''s],0)&gt;10,0),"HY",IF(IFERROR(MATCH(I8,rtg_num[S&amp;P],0)&gt;10,0),"HY",IF(IFERROR(MATCH(J8,rtg_num[Fitch],0)&gt;10,0),"HY",IF(H8&amp;I8&amp;J8="------","NR",IF(IFERROR(FIND("#N/A",Coded!H8),0)&amp;IFERROR(FIND("#N/A",Coded!H8),0)&amp;IFERROR(FIND("#N/A",Coded!H8),0)&lt;&gt;"000",IF(INDEX(美元债一级!$O:$O,MATCH(tbl_coded[[#This Row],[ISIN]],美元债一级!$I:$I,0))="--/--/--","NR","IG"),"IG"))))))</f>
        <v>#NAME?</v>
      </c>
      <c r="AG8"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8" s="113" t="e">
        <f ca="1">IF(tbl_coded[[#This Row],[ISIN]]="","",IF(_xll.BDP($B8&amp;" Corp",AI$1)="#N/A N/A","--",_xll.BDP($B8&amp;" Corp",AI$1)))</f>
        <v>#NAME?</v>
      </c>
      <c r="AJ8" s="112" t="e">
        <f ca="1">IF(tbl_coded[[#This Row],[ISIN]]="","",IF(OR(_xll.BDP(_xll.BDP(tbl_coded[[#This Row],[ISIN]]&amp;" Corp", "ISSUER_EQUITY_TICKER")&amp;" Equity",AJ$1)="#N/A N/A"),"--",_xll.BDP(_xll.BDP(tbl_coded[[#This Row],[ISIN]]&amp;" Corp", "ISSUER_EQUITY_TICKER")&amp;" Equity",AJ$1)))</f>
        <v>#NAME?</v>
      </c>
      <c r="AK8"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 s="115" t="e">
        <f ca="1">IF(tbl_coded[[#This Row],[ISIN]]="","",IF(OR(_xll.BDP(_xll.BDP(tbl_coded[[#This Row],[ISIN]]&amp;" Corp", "ISSUER_EQUITY_TICKER")&amp;" Equity",AL$1)="#N/A N/A"),"--",_xll.BDP(_xll.BDP(tbl_coded[[#This Row],[ISIN]]&amp;" Corp", "ISSUER_EQUITY_TICKER")&amp;" Equity",AL$1)))</f>
        <v>#NAME?</v>
      </c>
      <c r="AM8" s="115" t="e">
        <f ca="1">IF(tbl_coded[[#This Row],[ISIN]]="","",IF(_xll.BDS($B8&amp;" Corp",AM$1)="#N/A Field Not Applicable","",_xll.BDS($B8&amp;" Corp",AM$1)))</f>
        <v>#NAME?</v>
      </c>
      <c r="AN8" s="115" t="e">
        <f ca="1">IF(tbl_coded[[#This Row],[ISIN]]="","",IF(_xll.BDP(tbl_coded[[#This Row],[KPW Provider BBID]]&amp;" CompanyID","NAME")="#N/A Invalid Security","",_xll.BDP(tbl_coded[[#This Row],[KPW Provider BBID]]&amp;" CompanyID","NAME")))</f>
        <v>#NAME?</v>
      </c>
      <c r="AO8" s="115" t="e">
        <f ca="1">IF(tbl_coded[[#This Row],[ISIN]]="","",IF(_xll.BDP(tbl_coded[[#This Row],[KPW Provider BBID]]&amp;" CompanyID",$AO$1)="#N/A Invalid Security","--",IF(_xll.BDP(tbl_coded[[#This Row],[KPW Provider BBID]]&amp;" CompanyID",$AO$1)="#N/A N/A","--",_xll.BDP(tbl_coded[[#This Row],[KPW Provider BBID]]&amp;" CompanyID",$AO$1))))</f>
        <v>#NAME?</v>
      </c>
      <c r="AP8" s="115" t="e">
        <f ca="1">IF(tbl_coded[[#This Row],[ISIN]]="","",IF(_xll.BDP(tbl_coded[[#This Row],[KPW Provider BBID]]&amp;" CompanyID",$AP$1)="#N/A Invalid Security","--",IF(_xll.BDP(tbl_coded[[#This Row],[KPW Provider BBID]]&amp;" CompanyID",$AP$1)="#N/A N/A","--",_xll.BDP(tbl_coded[[#This Row],[KPW Provider BBID]]&amp;" CompanyID",$AP$1))))</f>
        <v>#NAME?</v>
      </c>
      <c r="AQ8" s="115" t="e">
        <f ca="1">IF(tbl_coded[[#This Row],[ISIN]]="","",IF(_xll.BDP(tbl_coded[[#This Row],[KPW Provider BBID]]&amp;" CompanyID",$AQ$1)="#N/A Invalid Security","--",IF(_xll.BDP(tbl_coded[[#This Row],[KPW Provider BBID]]&amp;" CompanyID",$AQ$1)="#N/A N/A","--",_xll.BDP(tbl_coded[[#This Row],[KPW Provider BBID]]&amp;" CompanyID",$AQ$1))))</f>
        <v>#NAME?</v>
      </c>
      <c r="AR8" s="115" t="e">
        <f ca="1">IF(tbl_coded[[#This Row],[ISIN]]="","",tbl_coded[[#This Row],[穆迪KPW评级]]&amp;"/"&amp;tbl_coded[[#This Row],[SPKPW评级]]&amp;"/"&amp;tbl_coded[[#This Row],[FITCHKPW评级]])</f>
        <v>#NAME?</v>
      </c>
      <c r="AS8" s="115" t="e">
        <f ca="1">IF(tbl_coded[[#This Row],[ISIN]]="","",IF(OR(_xll.BDP($B8&amp;" Corp",AS$1)="#N/A N/A"),"--",_xll.BDP($B8&amp;" Corp",AS$1)))</f>
        <v>#NAME?</v>
      </c>
      <c r="AT8" s="115" t="e">
        <f ca="1">IF(tbl_coded[[#This Row],[ISIN]]="","",IF(_xll.BDS($B8&amp;" Corp",AT$1)="#N/A Field Not Applicable","",_xll.BDS($B8&amp;" Corp",AT$1)))</f>
        <v>#NAME?</v>
      </c>
      <c r="AU8" s="115" t="e">
        <f ca="1">IF(tbl_coded[[#This Row],[SBLC Provider BBID]]="","",_xll.BDP(tbl_coded[[#This Row],[SBLC Provider BBID]]&amp;" CompanyID","NAME"))</f>
        <v>#NAME?</v>
      </c>
      <c r="AV8" s="115" t="e">
        <f ca="1">IF(tbl_coded[[#This Row],[ISIN]]="","",IF(OR(_xll.BDP($B8&amp;" Corp",AV$1)="#N/A N/A"),"--",TEXT(_xll.BDP($B8&amp;" Corp",AV$1),"yyyy/mm/dd")))</f>
        <v>#NAME?</v>
      </c>
      <c r="AW8" s="115" t="e">
        <f ca="1">IF(tbl_coded[[#This Row],[ISIN]]="","",IF(OR(_xll.BDP($B8&amp;" Corp",AW$1)="#N/A N/A"),"--",TEXT(_xll.BDP($B8&amp;" Corp",AW$1),"yyyy/mm/dd")))</f>
        <v>#NAME?</v>
      </c>
      <c r="AX8" s="115" t="e">
        <f ca="1">IF(tbl_coded[[#This Row],[ISIN]]="","",IF(OR(_xll.BDP($B8&amp;" Corp",AX$1)="#N/A N/A"),"--",TEXT(_xll.BDP($B8&amp;" Corp",AX$1),"yyyy/mm/dd")))</f>
        <v>#NAME?</v>
      </c>
      <c r="AY8" s="115" t="e">
        <f ca="1">IF(tbl_coded[[#This Row],[ISIN]]="","",IF(OR(_xll.BDP($B8&amp;" Corp",AY$1)="#N/A Field Not Applicable"),"--",TEXT(_xll.BDP($B8&amp;" Corp",AY$1),"yyyy/mm/dd")))</f>
        <v>#NAME?</v>
      </c>
      <c r="AZ8" s="115" t="e">
        <f ca="1">IF(tbl_coded[[#This Row],[ISIN]]="","",IF(OR(_xll.BDP($B8&amp;" Corp",AZ$1)="#N/A N/A"),"--",_xll.BDP($B8&amp;" Corp",AZ$1)))</f>
        <v>#NAME?</v>
      </c>
      <c r="BA8" s="115" t="e">
        <f ca="1">IF(tbl_coded[[#This Row],[ISIN]]="","",IF(OR(_xll.BDP($B8&amp;" Corp",BA$1)="#N/A N/A"),"--",_xll.BDP($B8&amp;" Corp",BA$1)))</f>
        <v>#NAME?</v>
      </c>
      <c r="BB8" s="115" t="e">
        <f ca="1">IF(tbl_coded[[#This Row],[ISIN]]="","",IF(OR(_xll.BDP($B8&amp;" Corp",BB$1)="#N/A N/A"),"--",_xll.BDP($B8&amp;" Corp",BB$1)))</f>
        <v>#NAME?</v>
      </c>
      <c r="BC8" s="115" t="e">
        <f ca="1">IF(tbl_coded[[#This Row],[ISIN]]="","",IF(OR(_xll.BDP($B8&amp;" Corp",BC$1)="#N/A Field Not Applicable"),"--",_xll.BDP($B8&amp;" Corp",BC$1)))</f>
        <v>#NAME?</v>
      </c>
      <c r="BD8" s="115" t="e">
        <f ca="1">IF(tbl_coded[[#This Row],[ISIN]]="","",IF(OR(_xll.BDP($B8&amp;" Corp",BD$1)="#N/A Field Not Applicable"),"--",_xll.BDP($B8&amp;" Corp",BD$1)))</f>
        <v>#NAME?</v>
      </c>
      <c r="BE8" s="115" t="e">
        <f ca="1">IF(tbl_coded[[#This Row],[ISIN]]="","",IF(OR(_xll.BDP($B8&amp;" Corp",BE$1)="#N/A Field Not Applicable"),"--",_xll.BDP($B8&amp;" Corp",BE$1)))</f>
        <v>#NAME?</v>
      </c>
      <c r="BF8" s="115" t="e">
        <f ca="1">IF(tbl_coded[[#This Row],[ISIN]]="","",IF(OR(_xll.BDP($B8&amp;" Corp",BF$1)="#N/A Field Not Applicable"),"--",_xll.BDP($B8&amp;" Corp",BF$1)))</f>
        <v>#NAME?</v>
      </c>
      <c r="BG8" s="115" t="e">
        <f ca="1">IF(tbl_coded[[#This Row],[ISIN]]="","",IF(OR(_xll.BDP($B8&amp;" Corp",BG$1)="#N/A Field Not Applicable"),"--",IF(_xll.BDP($B8&amp;" Corp",BG$1)="#N/A N/A","N",_xll.BDP($B8&amp;" Corp",BG$1))))</f>
        <v>#NAME?</v>
      </c>
      <c r="BH8" s="115" t="e">
        <f ca="1">IF(tbl_coded[[#This Row],[ISIN]]="","",IF(OR(_xll.BDP($B8&amp;" Corp",BH$1)="#N/A N/A"),"",_xll.BDP($B8&amp;" Corp",BH$1)))</f>
        <v>#NAME?</v>
      </c>
      <c r="BI8" s="115" t="e">
        <f ca="1">IF(tbl_coded[[#This Row],[ISIN]]="","",IF(OR(tbl_coded[[#This Row],[Parent company tiker]]=""),"",IF(_xll.BDP(tbl_coded[[#This Row],[Parent company tiker]]&amp;" Equity",BI$1)="#N/A N/A","--",_xll.BDP(tbl_coded[[#This Row],[Parent company tiker]]&amp;" Equity",BI$1))))</f>
        <v>#NAME?</v>
      </c>
      <c r="BJ8" s="115" t="e">
        <f ca="1">IF(tbl_coded[[#This Row],[ISIN]]="","",IF(OR(tbl_coded[[#This Row],[Parent company tiker]]=""),"",IF(_xll.BDP(tbl_coded[[#This Row],[Parent company tiker]]&amp;" Equity",BJ$1)="#N/A N/A","--",_xll.BDP(tbl_coded[[#This Row],[Parent company tiker]]&amp;" Equity",BJ$1))))</f>
        <v>#NAME?</v>
      </c>
      <c r="BK8" s="115" t="e">
        <f ca="1">IF(tbl_coded[[#This Row],[ISIN]]="","",IF(OR(tbl_coded[[#This Row],[Parent company tiker]]=""),"",IF(_xll.BDP(tbl_coded[[#This Row],[Parent company tiker]]&amp;" Equity",BK$1)="#N/A N/A","--",_xll.BDP(tbl_coded[[#This Row],[Parent company tiker]]&amp;" Equity",BK$1))))</f>
        <v>#NAME?</v>
      </c>
      <c r="BL8" s="115" t="e">
        <f ca="1">IF(tbl_coded[[#This Row],[ISIN]]="","",IF(OR(tbl_coded[[#This Row],[Parent company tiker]]=""),"",IF(_xll.BDP(tbl_coded[[#This Row],[Parent company tiker]]&amp;" Equity",BL$1)="#N/A N/A","--",_xll.BDP(tbl_coded[[#This Row],[Parent company tiker]]&amp;" Equity",BL$1))))</f>
        <v>#NAME?</v>
      </c>
      <c r="BM8"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 s="115" t="e">
        <f ca="1">IF(tbl_coded[[#This Row],[Column9]]&lt;&gt;"--",tbl_coded[[#This Row],[G''tor rating]],IF(tbl_coded[[#This Row],[KPW Name]]&lt;&gt;"",tbl_coded[[#This Row],[KPW Rating]],IF(tbl_coded[[#This Row],[Parent company tiker]]&lt;&gt;"",tbl_coded[[#This Row],[parent评级]],tbl_coded[[#This Row],[Issuer rating]])))</f>
        <v>#NAME?</v>
      </c>
      <c r="BO8" s="148" t="str">
        <f ca="1">IFERROR(IF(tbl_coded[[#This Row],[GREEN]]="Y","GREEN",IF(tbl_coded[[#This Row],[SUSTAINABLE]]="Y","SUSTAINABLE",IF(tbl_coded[[#This Row],[SOCIAL]]="Y","SOCIAL",IF(tbl_coded[[#This Row],[Sustainable linked]]="Y","SUSTAINABLE LINKED"," ")))),"")</f>
        <v/>
      </c>
      <c r="BP8" s="124"/>
      <c r="BS8" s="65">
        <v>7</v>
      </c>
      <c r="BT8" s="65" t="s">
        <v>75</v>
      </c>
      <c r="BU8" s="65" t="s">
        <v>76</v>
      </c>
      <c r="BV8" s="65" t="s">
        <v>76</v>
      </c>
    </row>
    <row r="9" spans="1:74" ht="15" customHeight="1">
      <c r="A9" s="109">
        <v>7</v>
      </c>
      <c r="B9" s="110" t="str">
        <f>IF(美元债一级!$C$3:$C$1048576&lt;&gt;"",美元债一级!$C9,"")</f>
        <v>HK0000979473</v>
      </c>
      <c r="C9" s="111" t="e">
        <f ca="1">IF(tbl_coded[[#This Row],[ISIN]]="","",IF(tbl_coded[[#This Row],[Index]]&gt;$A$1,"",IF(_xll.BDP($B9&amp;" Corp",C$1)="#N/A N/A","",_xll.BDP($B9&amp;" Corp",C$1))))</f>
        <v>#NAME?</v>
      </c>
      <c r="D9" s="111" t="e">
        <f ca="1">IF(tbl_coded[[#This Row],[ISIN]]="","",IF(_xll.BDP($B9&amp;" Corp",D$1)="#N/A N/A","",_xll.BDP($B9&amp;" Corp",D$1)))</f>
        <v>#NAME?</v>
      </c>
      <c r="E9" s="111" t="e">
        <f ca="1">IF(tbl_coded[[#This Row],[ISIN]]="","",IF(_xll.BDP($B9&amp;" Corp",E$1)="#N/A N/A","--",_xll.BDP($B9&amp;" Corp",E$1)))</f>
        <v>#NAME?</v>
      </c>
      <c r="F9" s="111" t="e">
        <f ca="1">IF(tbl_coded[[#This Row],[ISIN]]="","",IF(_xll.BDS($B9&amp;" Corp",F$1)="#N/A Field Not Applicable","",_xll.BDS($B9&amp;" Corp",F$1)))</f>
        <v>#NAME?</v>
      </c>
      <c r="G9" s="111" t="e">
        <f ca="1">IF(tbl_coded[[#This Row],[ISIN]]="","",IF(_xll.BDP($F9&amp;" CompanyID",G$1)="#N/A Invalid Security","",_xll.BDP($F9&amp;" CompanyID",G$1)))</f>
        <v>#NAME?</v>
      </c>
      <c r="H9" s="111" t="e">
        <f ca="1">IF(tbl_coded[[#This Row],[ISIN]]="","",IF(_xll.BDP($B9&amp;" Corp",H$1)="#N/A N/A","--",_xll.BDP($B9&amp;" Corp",H$1)))</f>
        <v>#NAME?</v>
      </c>
      <c r="I9" s="111" t="e">
        <f ca="1">IF(tbl_coded[[#This Row],[ISIN]]="","",IF(_xll.BDP($B9&amp;" Corp",I$1)="#N/A N/A","--",_xll.BDP($B9&amp;" Corp",I$1)))</f>
        <v>#NAME?</v>
      </c>
      <c r="J9" s="111" t="e">
        <f ca="1">IF(tbl_coded[[#This Row],[ISIN]]="","",IF(_xll.BDP($B9&amp;" Corp",J$1)="#N/A N/A","--",_xll.BDP($B9&amp;" Corp",J$1)))</f>
        <v>#NAME?</v>
      </c>
      <c r="K9" s="111" t="e">
        <f ca="1">IF(tbl_coded[[#This Row],[ISIN]]="","",IF(_xll.BDP($B9&amp;" Corp",K$1)="#N/A N/A","--",_xll.BDP($B9&amp;" Corp",K$1)))</f>
        <v>#NAME?</v>
      </c>
      <c r="L9" s="111" t="e">
        <f ca="1">IF(tbl_coded[[#This Row],[ISIN]]="","",IF(_xll.BDP($B9&amp;" Corp",L$1)="#N/A N/A","--",_xll.BDP($B9&amp;" Corp",L$1)))</f>
        <v>#NAME?</v>
      </c>
      <c r="M9" s="111" t="e">
        <f ca="1">IF(tbl_coded[[#This Row],[ISIN]]="","",IF(_xll.BDP($B9&amp;" Corp",M$1)="#N/A N/A","--",_xll.BDP($B9&amp;" Corp",M$1)))</f>
        <v>#NAME?</v>
      </c>
      <c r="N9" s="111" t="e">
        <f ca="1">IF(tbl_coded[[#This Row],[ISIN]]="","",IF(_xll.BDP($B9&amp;" Corp",N$1)="#N/A N/A","--",_xll.BDP($B9&amp;" Corp",N$1)))</f>
        <v>#NAME?</v>
      </c>
      <c r="O9" s="112" t="e">
        <f ca="1">IF(tbl_coded[[#This Row],[ISIN]]="","",IF(_xll.BDP($B9&amp;" Corp",O$1)="#N/A N/A","--",_xll.BDP($B9&amp;" Corp",O$1)))</f>
        <v>#NAME?</v>
      </c>
      <c r="P9" s="112" t="e">
        <f ca="1">IF(tbl_coded[[#This Row],[ISIN]]="","",IF(_xll.BDP($B9&amp;" Corp",P$1)="#N/A N/A","--",_xll.BDP($B9&amp;" Corp",P$1)))</f>
        <v>#NAME?</v>
      </c>
      <c r="Q9"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 s="112" t="e">
        <f ca="1">IF(tbl_coded[[#This Row],[ISIN]]="","",IF(OR(_xll.BDP($B9&amp;" Corp",R$1)="#N/A N/A",_xll.BDP($B9&amp;" Corp",R$1)="#N/A Invalid Security",_xll.BDP($B9&amp;" Corp",R$1)="#N/A Field Not Applicable"),"--",_xll.BDP($B9&amp;" Corp",R$1)))</f>
        <v>#NAME?</v>
      </c>
      <c r="S9" s="112" t="e">
        <f ca="1">IF(tbl_coded[[#This Row],[ISIN]]="","",IF(OR(_xll.BDP($R9&amp;" Equity",S$1)="#N/A N/A",_xll.BDP($R9&amp;" Equity",S$1)="#N/A Invalid Security"),"--",_xll.BDP($R9&amp;" Equity",S$1)))</f>
        <v>#NAME?</v>
      </c>
      <c r="T9" s="112" t="e">
        <f ca="1">IF(tbl_coded[[#This Row],[ISIN]]="","",IF(OR(_xll.BDP($R9&amp;" Equity",T$1)="#N/A N/A",_xll.BDP($R9&amp;" Equity",T$1)="#N/A Invalid Security"),"--",_xll.BDP($R9&amp;" Equity",T$1)))</f>
        <v>#NAME?</v>
      </c>
      <c r="U9" s="112" t="e">
        <f ca="1">IF(tbl_coded[[#This Row],[ISIN]]="","",IF(OR(_xll.BDP($R9&amp;" Equity",U$1)="#N/A N/A",_xll.BDP($R9&amp;" Equity",U$1)="#N/A Invalid Security"),"--",_xll.BDP($R9&amp;" Equity",U$1)))</f>
        <v>#NAME?</v>
      </c>
      <c r="V9" s="112" t="e">
        <f ca="1">IF(tbl_coded[[#This Row],[ISIN]]="","",IF(OR(_xll.BDP($R9&amp;" Equity",V$1)="#N/A N/A",_xll.BDP($R9&amp;" Equity",V$1)="#N/A Invalid Security"),"--",_xll.BDP($R9&amp;" Equity",V$1)))</f>
        <v>#NAME?</v>
      </c>
      <c r="W9" s="112" t="e">
        <f ca="1">IF(tbl_coded[[#This Row],[ISIN]]="","",IF(OR(_xll.BDP($R9&amp;" Equity",W$1)="#N/A N/A",_xll.BDP($R9&amp;" Equity",W$1)="#N/A Invalid Security"),"--",_xll.BDP($R9&amp;" Equity",W$1)))</f>
        <v>#NAME?</v>
      </c>
      <c r="X9" s="112" t="e">
        <f ca="1">IF(tbl_coded[[#This Row],[ISIN]]="","",IF(OR(_xll.BDP($R9&amp;" Equity",X$1)="#N/A N/A",_xll.BDP($R9&amp;" Equity",X$1)="#N/A Invalid Security"),"--",_xll.BDP($R9&amp;" Equity",X$1)))</f>
        <v>#NAME?</v>
      </c>
      <c r="Y9"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 s="112" t="str">
        <f ca="1">IF(tbl_coded[[#This Row],[ISIN]]="","",IF(ISNUMBER(_xll.BDP(B9&amp;" Corp",Z$1)),_xll.BDP(B9&amp;" Corp",Z$1),""))</f>
        <v/>
      </c>
      <c r="AA9" s="112" t="str">
        <f ca="1">IF(tbl_coded[[#This Row],[ISIN]]="","",IF(ISNUMBER(_xll.BDP(B9&amp;" Corp",AA$1)),_xll.BDP(B9&amp;" Corp",AA$1),""))</f>
        <v/>
      </c>
      <c r="AB9" s="112" t="str">
        <f ca="1">IF(tbl_coded[[#This Row],[ISIN]]="","",IF(ISNUMBER(_xll.BDP(B9&amp;" Corp",AB$1)),_xll.BDP(B9&amp;" Corp",AB$1),""))</f>
        <v/>
      </c>
      <c r="AC9" s="112" t="str">
        <f ca="1">IF(tbl_coded[[#This Row],[ISIN]]="","",IF(ISNUMBER(_xll.BDP(B9&amp;" Corp",AC$1)),_xll.BDP(B9&amp;" Corp",AC$1),""))</f>
        <v/>
      </c>
      <c r="AD9" s="112" t="e">
        <f ca="1">IF(tbl_coded[[#This Row],[ISIN]]="","",IF((_xll.BDP(B9&amp;" Corp",AD$1))="#N/A Field Not Applicable","",_xll.BDP(B9&amp;" Corp",AD$1)))</f>
        <v>#NAME?</v>
      </c>
      <c r="AE9" s="112" t="e">
        <f ca="1">IF(tbl_coded[[#This Row],[ISIN]]="","",IF((_xll.BDP(B9&amp;" Corp",AE$1))="#N/A N/A","--",_xll.BDP(B9&amp;" Corp",AE$1)))</f>
        <v>#NAME?</v>
      </c>
      <c r="AF9" s="112" t="e">
        <f ca="1">IF(tbl_coded[[#This Row],[ISIN]]="","",IF(IFERROR(MATCH(H9,rtg_num[Moody''s],0)&gt;10,0),"HY",IF(IFERROR(MATCH(I9,rtg_num[S&amp;P],0)&gt;10,0),"HY",IF(IFERROR(MATCH(J9,rtg_num[Fitch],0)&gt;10,0),"HY",IF(H9&amp;I9&amp;J9="------","NR",IF(IFERROR(FIND("#N/A",Coded!H9),0)&amp;IFERROR(FIND("#N/A",Coded!H9),0)&amp;IFERROR(FIND("#N/A",Coded!H9),0)&lt;&gt;"000",IF(INDEX(美元债一级!$O:$O,MATCH(tbl_coded[[#This Row],[ISIN]],美元债一级!$I:$I,0))="--/--/--","NR","IG"),"IG"))))))</f>
        <v>#NAME?</v>
      </c>
      <c r="AG9"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9" s="113" t="e">
        <f ca="1">IF(tbl_coded[[#This Row],[ISIN]]="","",IF(_xll.BDP($B9&amp;" Corp",AI$1)="#N/A N/A","--",_xll.BDP($B9&amp;" Corp",AI$1)))</f>
        <v>#NAME?</v>
      </c>
      <c r="AJ9" s="112" t="e">
        <f ca="1">IF(tbl_coded[[#This Row],[ISIN]]="","",IF(OR(_xll.BDP(_xll.BDP(tbl_coded[[#This Row],[ISIN]]&amp;" Corp", "ISSUER_EQUITY_TICKER")&amp;" Equity",AJ$1)="#N/A N/A"),"--",_xll.BDP(_xll.BDP(tbl_coded[[#This Row],[ISIN]]&amp;" Corp", "ISSUER_EQUITY_TICKER")&amp;" Equity",AJ$1)))</f>
        <v>#NAME?</v>
      </c>
      <c r="AK9"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 s="115" t="e">
        <f ca="1">IF(tbl_coded[[#This Row],[ISIN]]="","",IF(OR(_xll.BDP(_xll.BDP(tbl_coded[[#This Row],[ISIN]]&amp;" Corp", "ISSUER_EQUITY_TICKER")&amp;" Equity",AL$1)="#N/A N/A"),"--",_xll.BDP(_xll.BDP(tbl_coded[[#This Row],[ISIN]]&amp;" Corp", "ISSUER_EQUITY_TICKER")&amp;" Equity",AL$1)))</f>
        <v>#NAME?</v>
      </c>
      <c r="AM9" s="115" t="e">
        <f ca="1">IF(tbl_coded[[#This Row],[ISIN]]="","",IF(_xll.BDS($B9&amp;" Corp",AM$1)="#N/A Field Not Applicable","",_xll.BDS($B9&amp;" Corp",AM$1)))</f>
        <v>#NAME?</v>
      </c>
      <c r="AN9" s="115" t="e">
        <f ca="1">IF(tbl_coded[[#This Row],[ISIN]]="","",IF(_xll.BDP(tbl_coded[[#This Row],[KPW Provider BBID]]&amp;" CompanyID","NAME")="#N/A Invalid Security","",_xll.BDP(tbl_coded[[#This Row],[KPW Provider BBID]]&amp;" CompanyID","NAME")))</f>
        <v>#NAME?</v>
      </c>
      <c r="AO9" s="115" t="e">
        <f ca="1">IF(tbl_coded[[#This Row],[ISIN]]="","",IF(_xll.BDP(tbl_coded[[#This Row],[KPW Provider BBID]]&amp;" CompanyID",$AO$1)="#N/A Invalid Security","--",IF(_xll.BDP(tbl_coded[[#This Row],[KPW Provider BBID]]&amp;" CompanyID",$AO$1)="#N/A N/A","--",_xll.BDP(tbl_coded[[#This Row],[KPW Provider BBID]]&amp;" CompanyID",$AO$1))))</f>
        <v>#NAME?</v>
      </c>
      <c r="AP9" s="115" t="e">
        <f ca="1">IF(tbl_coded[[#This Row],[ISIN]]="","",IF(_xll.BDP(tbl_coded[[#This Row],[KPW Provider BBID]]&amp;" CompanyID",$AP$1)="#N/A Invalid Security","--",IF(_xll.BDP(tbl_coded[[#This Row],[KPW Provider BBID]]&amp;" CompanyID",$AP$1)="#N/A N/A","--",_xll.BDP(tbl_coded[[#This Row],[KPW Provider BBID]]&amp;" CompanyID",$AP$1))))</f>
        <v>#NAME?</v>
      </c>
      <c r="AQ9" s="115" t="e">
        <f ca="1">IF(tbl_coded[[#This Row],[ISIN]]="","",IF(_xll.BDP(tbl_coded[[#This Row],[KPW Provider BBID]]&amp;" CompanyID",$AQ$1)="#N/A Invalid Security","--",IF(_xll.BDP(tbl_coded[[#This Row],[KPW Provider BBID]]&amp;" CompanyID",$AQ$1)="#N/A N/A","--",_xll.BDP(tbl_coded[[#This Row],[KPW Provider BBID]]&amp;" CompanyID",$AQ$1))))</f>
        <v>#NAME?</v>
      </c>
      <c r="AR9" s="115" t="e">
        <f ca="1">IF(tbl_coded[[#This Row],[ISIN]]="","",tbl_coded[[#This Row],[穆迪KPW评级]]&amp;"/"&amp;tbl_coded[[#This Row],[SPKPW评级]]&amp;"/"&amp;tbl_coded[[#This Row],[FITCHKPW评级]])</f>
        <v>#NAME?</v>
      </c>
      <c r="AS9" s="115" t="e">
        <f ca="1">IF(tbl_coded[[#This Row],[ISIN]]="","",IF(OR(_xll.BDP($B9&amp;" Corp",AS$1)="#N/A N/A"),"--",_xll.BDP($B9&amp;" Corp",AS$1)))</f>
        <v>#NAME?</v>
      </c>
      <c r="AT9" s="115" t="e">
        <f ca="1">IF(tbl_coded[[#This Row],[ISIN]]="","",IF(_xll.BDS($B9&amp;" Corp",AT$1)="#N/A Field Not Applicable","",_xll.BDS($B9&amp;" Corp",AT$1)))</f>
        <v>#NAME?</v>
      </c>
      <c r="AU9" s="115" t="e">
        <f ca="1">IF(tbl_coded[[#This Row],[SBLC Provider BBID]]="","",_xll.BDP(tbl_coded[[#This Row],[SBLC Provider BBID]]&amp;" CompanyID","NAME"))</f>
        <v>#NAME?</v>
      </c>
      <c r="AV9" s="115" t="e">
        <f ca="1">IF(tbl_coded[[#This Row],[ISIN]]="","",IF(OR(_xll.BDP($B9&amp;" Corp",AV$1)="#N/A N/A"),"--",TEXT(_xll.BDP($B9&amp;" Corp",AV$1),"yyyy/mm/dd")))</f>
        <v>#NAME?</v>
      </c>
      <c r="AW9" s="115" t="e">
        <f ca="1">IF(tbl_coded[[#This Row],[ISIN]]="","",IF(OR(_xll.BDP($B9&amp;" Corp",AW$1)="#N/A N/A"),"--",TEXT(_xll.BDP($B9&amp;" Corp",AW$1),"yyyy/mm/dd")))</f>
        <v>#NAME?</v>
      </c>
      <c r="AX9" s="115" t="e">
        <f ca="1">IF(tbl_coded[[#This Row],[ISIN]]="","",IF(OR(_xll.BDP($B9&amp;" Corp",AX$1)="#N/A N/A"),"--",TEXT(_xll.BDP($B9&amp;" Corp",AX$1),"yyyy/mm/dd")))</f>
        <v>#NAME?</v>
      </c>
      <c r="AY9" s="115" t="e">
        <f ca="1">IF(tbl_coded[[#This Row],[ISIN]]="","",IF(OR(_xll.BDP($B9&amp;" Corp",AY$1)="#N/A Field Not Applicable"),"--",TEXT(_xll.BDP($B9&amp;" Corp",AY$1),"yyyy/mm/dd")))</f>
        <v>#NAME?</v>
      </c>
      <c r="AZ9" s="115" t="e">
        <f ca="1">IF(tbl_coded[[#This Row],[ISIN]]="","",IF(OR(_xll.BDP($B9&amp;" Corp",AZ$1)="#N/A N/A"),"--",_xll.BDP($B9&amp;" Corp",AZ$1)))</f>
        <v>#NAME?</v>
      </c>
      <c r="BA9" s="115" t="e">
        <f ca="1">IF(tbl_coded[[#This Row],[ISIN]]="","",IF(OR(_xll.BDP($B9&amp;" Corp",BA$1)="#N/A N/A"),"--",_xll.BDP($B9&amp;" Corp",BA$1)))</f>
        <v>#NAME?</v>
      </c>
      <c r="BB9" s="115" t="e">
        <f ca="1">IF(tbl_coded[[#This Row],[ISIN]]="","",IF(OR(_xll.BDP($B9&amp;" Corp",BB$1)="#N/A N/A"),"--",_xll.BDP($B9&amp;" Corp",BB$1)))</f>
        <v>#NAME?</v>
      </c>
      <c r="BC9" s="115" t="e">
        <f ca="1">IF(tbl_coded[[#This Row],[ISIN]]="","",IF(OR(_xll.BDP($B9&amp;" Corp",BC$1)="#N/A Field Not Applicable"),"--",_xll.BDP($B9&amp;" Corp",BC$1)))</f>
        <v>#NAME?</v>
      </c>
      <c r="BD9" s="115" t="e">
        <f ca="1">IF(tbl_coded[[#This Row],[ISIN]]="","",IF(OR(_xll.BDP($B9&amp;" Corp",BD$1)="#N/A Field Not Applicable"),"--",_xll.BDP($B9&amp;" Corp",BD$1)))</f>
        <v>#NAME?</v>
      </c>
      <c r="BE9" s="115" t="e">
        <f ca="1">IF(tbl_coded[[#This Row],[ISIN]]="","",IF(OR(_xll.BDP($B9&amp;" Corp",BE$1)="#N/A Field Not Applicable"),"--",_xll.BDP($B9&amp;" Corp",BE$1)))</f>
        <v>#NAME?</v>
      </c>
      <c r="BF9" s="115" t="e">
        <f ca="1">IF(tbl_coded[[#This Row],[ISIN]]="","",IF(OR(_xll.BDP($B9&amp;" Corp",BF$1)="#N/A Field Not Applicable"),"--",_xll.BDP($B9&amp;" Corp",BF$1)))</f>
        <v>#NAME?</v>
      </c>
      <c r="BG9" s="115" t="e">
        <f ca="1">IF(tbl_coded[[#This Row],[ISIN]]="","",IF(OR(_xll.BDP($B9&amp;" Corp",BG$1)="#N/A Field Not Applicable"),"--",IF(_xll.BDP($B9&amp;" Corp",BG$1)="#N/A N/A","N",_xll.BDP($B9&amp;" Corp",BG$1))))</f>
        <v>#NAME?</v>
      </c>
      <c r="BH9" s="115" t="e">
        <f ca="1">IF(tbl_coded[[#This Row],[ISIN]]="","",IF(OR(_xll.BDP($B9&amp;" Corp",BH$1)="#N/A N/A"),"",_xll.BDP($B9&amp;" Corp",BH$1)))</f>
        <v>#NAME?</v>
      </c>
      <c r="BI9" s="115" t="e">
        <f ca="1">IF(tbl_coded[[#This Row],[ISIN]]="","",IF(OR(tbl_coded[[#This Row],[Parent company tiker]]=""),"",IF(_xll.BDP(tbl_coded[[#This Row],[Parent company tiker]]&amp;" Equity",BI$1)="#N/A N/A","--",_xll.BDP(tbl_coded[[#This Row],[Parent company tiker]]&amp;" Equity",BI$1))))</f>
        <v>#NAME?</v>
      </c>
      <c r="BJ9" s="115" t="e">
        <f ca="1">IF(tbl_coded[[#This Row],[ISIN]]="","",IF(OR(tbl_coded[[#This Row],[Parent company tiker]]=""),"",IF(_xll.BDP(tbl_coded[[#This Row],[Parent company tiker]]&amp;" Equity",BJ$1)="#N/A N/A","--",_xll.BDP(tbl_coded[[#This Row],[Parent company tiker]]&amp;" Equity",BJ$1))))</f>
        <v>#NAME?</v>
      </c>
      <c r="BK9" s="115" t="e">
        <f ca="1">IF(tbl_coded[[#This Row],[ISIN]]="","",IF(OR(tbl_coded[[#This Row],[Parent company tiker]]=""),"",IF(_xll.BDP(tbl_coded[[#This Row],[Parent company tiker]]&amp;" Equity",BK$1)="#N/A N/A","--",_xll.BDP(tbl_coded[[#This Row],[Parent company tiker]]&amp;" Equity",BK$1))))</f>
        <v>#NAME?</v>
      </c>
      <c r="BL9" s="115" t="e">
        <f ca="1">IF(tbl_coded[[#This Row],[ISIN]]="","",IF(OR(tbl_coded[[#This Row],[Parent company tiker]]=""),"",IF(_xll.BDP(tbl_coded[[#This Row],[Parent company tiker]]&amp;" Equity",BL$1)="#N/A N/A","--",_xll.BDP(tbl_coded[[#This Row],[Parent company tiker]]&amp;" Equity",BL$1))))</f>
        <v>#NAME?</v>
      </c>
      <c r="BM9"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 s="115" t="e">
        <f ca="1">IF(tbl_coded[[#This Row],[Column9]]&lt;&gt;"--",tbl_coded[[#This Row],[G''tor rating]],IF(tbl_coded[[#This Row],[KPW Name]]&lt;&gt;"",tbl_coded[[#This Row],[KPW Rating]],IF(tbl_coded[[#This Row],[Parent company tiker]]&lt;&gt;"",tbl_coded[[#This Row],[parent评级]],tbl_coded[[#This Row],[Issuer rating]])))</f>
        <v>#NAME?</v>
      </c>
      <c r="BO9" s="148" t="str">
        <f ca="1">IFERROR(IF(tbl_coded[[#This Row],[GREEN]]="Y","GREEN",IF(tbl_coded[[#This Row],[SUSTAINABLE]]="Y","SUSTAINABLE",IF(tbl_coded[[#This Row],[SOCIAL]]="Y","SOCIAL",IF(tbl_coded[[#This Row],[Sustainable linked]]="Y","SUSTAINABLE LINKED"," ")))),"")</f>
        <v/>
      </c>
      <c r="BP9" s="124"/>
      <c r="BS9" s="65">
        <v>8</v>
      </c>
      <c r="BT9" s="65" t="s">
        <v>67</v>
      </c>
      <c r="BU9" s="65" t="s">
        <v>63</v>
      </c>
      <c r="BV9" s="65" t="s">
        <v>63</v>
      </c>
    </row>
    <row r="10" spans="1:74" ht="15" customHeight="1">
      <c r="A10" s="109">
        <v>8</v>
      </c>
      <c r="B10" s="110" t="str">
        <f>IF(美元债一级!$C$3:$C$1048576&lt;&gt;"",美元债一级!$C10,"")</f>
        <v>XS2734731065</v>
      </c>
      <c r="C10" s="111" t="e">
        <f ca="1">IF(tbl_coded[[#This Row],[ISIN]]="","",IF(tbl_coded[[#This Row],[Index]]&gt;$A$1,"",IF(_xll.BDP($B10&amp;" Corp",C$1)="#N/A N/A","",_xll.BDP($B10&amp;" Corp",C$1))))</f>
        <v>#NAME?</v>
      </c>
      <c r="D10" s="111" t="e">
        <f ca="1">IF(tbl_coded[[#This Row],[ISIN]]="","",IF(_xll.BDP($B10&amp;" Corp",D$1)="#N/A N/A","",_xll.BDP($B10&amp;" Corp",D$1)))</f>
        <v>#NAME?</v>
      </c>
      <c r="E10" s="111" t="e">
        <f ca="1">IF(tbl_coded[[#This Row],[ISIN]]="","",IF(_xll.BDP($B10&amp;" Corp",E$1)="#N/A N/A","--",_xll.BDP($B10&amp;" Corp",E$1)))</f>
        <v>#NAME?</v>
      </c>
      <c r="F10" s="111" t="e">
        <f ca="1">IF(tbl_coded[[#This Row],[ISIN]]="","",IF(_xll.BDS($B10&amp;" Corp",F$1)="#N/A Field Not Applicable","",_xll.BDS($B10&amp;" Corp",F$1)))</f>
        <v>#NAME?</v>
      </c>
      <c r="G10" s="111" t="e">
        <f ca="1">IF(tbl_coded[[#This Row],[ISIN]]="","",IF(_xll.BDP($F10&amp;" CompanyID",G$1)="#N/A Invalid Security","",_xll.BDP($F10&amp;" CompanyID",G$1)))</f>
        <v>#NAME?</v>
      </c>
      <c r="H10" s="111" t="e">
        <f ca="1">IF(tbl_coded[[#This Row],[ISIN]]="","",IF(_xll.BDP($B10&amp;" Corp",H$1)="#N/A N/A","--",_xll.BDP($B10&amp;" Corp",H$1)))</f>
        <v>#NAME?</v>
      </c>
      <c r="I10" s="111" t="e">
        <f ca="1">IF(tbl_coded[[#This Row],[ISIN]]="","",IF(_xll.BDP($B10&amp;" Corp",I$1)="#N/A N/A","--",_xll.BDP($B10&amp;" Corp",I$1)))</f>
        <v>#NAME?</v>
      </c>
      <c r="J10" s="111" t="e">
        <f ca="1">IF(tbl_coded[[#This Row],[ISIN]]="","",IF(_xll.BDP($B10&amp;" Corp",J$1)="#N/A N/A","--",_xll.BDP($B10&amp;" Corp",J$1)))</f>
        <v>#NAME?</v>
      </c>
      <c r="K10" s="111" t="e">
        <f ca="1">IF(tbl_coded[[#This Row],[ISIN]]="","",IF(_xll.BDP($B10&amp;" Corp",K$1)="#N/A N/A","--",_xll.BDP($B10&amp;" Corp",K$1)))</f>
        <v>#NAME?</v>
      </c>
      <c r="L10" s="111" t="e">
        <f ca="1">IF(tbl_coded[[#This Row],[ISIN]]="","",IF(_xll.BDP($B10&amp;" Corp",L$1)="#N/A N/A","--",_xll.BDP($B10&amp;" Corp",L$1)))</f>
        <v>#NAME?</v>
      </c>
      <c r="M10" s="111" t="e">
        <f ca="1">IF(tbl_coded[[#This Row],[ISIN]]="","",IF(_xll.BDP($B10&amp;" Corp",M$1)="#N/A N/A","--",_xll.BDP($B10&amp;" Corp",M$1)))</f>
        <v>#NAME?</v>
      </c>
      <c r="N10" s="111" t="e">
        <f ca="1">IF(tbl_coded[[#This Row],[ISIN]]="","",IF(_xll.BDP($B10&amp;" Corp",N$1)="#N/A N/A","--",_xll.BDP($B10&amp;" Corp",N$1)))</f>
        <v>#NAME?</v>
      </c>
      <c r="O10" s="112" t="e">
        <f ca="1">IF(tbl_coded[[#This Row],[ISIN]]="","",IF(_xll.BDP($B10&amp;" Corp",O$1)="#N/A N/A","--",_xll.BDP($B10&amp;" Corp",O$1)))</f>
        <v>#NAME?</v>
      </c>
      <c r="P10" s="112" t="e">
        <f ca="1">IF(tbl_coded[[#This Row],[ISIN]]="","",IF(_xll.BDP($B10&amp;" Corp",P$1)="#N/A N/A","--",_xll.BDP($B10&amp;" Corp",P$1)))</f>
        <v>#NAME?</v>
      </c>
      <c r="Q10"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 s="112" t="e">
        <f ca="1">IF(tbl_coded[[#This Row],[ISIN]]="","",IF(OR(_xll.BDP($B10&amp;" Corp",R$1)="#N/A N/A",_xll.BDP($B10&amp;" Corp",R$1)="#N/A Invalid Security",_xll.BDP($B10&amp;" Corp",R$1)="#N/A Field Not Applicable"),"--",_xll.BDP($B10&amp;" Corp",R$1)))</f>
        <v>#NAME?</v>
      </c>
      <c r="S10" s="112" t="e">
        <f ca="1">IF(tbl_coded[[#This Row],[ISIN]]="","",IF(OR(_xll.BDP($R10&amp;" Equity",S$1)="#N/A N/A",_xll.BDP($R10&amp;" Equity",S$1)="#N/A Invalid Security"),"--",_xll.BDP($R10&amp;" Equity",S$1)))</f>
        <v>#NAME?</v>
      </c>
      <c r="T10" s="112" t="e">
        <f ca="1">IF(tbl_coded[[#This Row],[ISIN]]="","",IF(OR(_xll.BDP($R10&amp;" Equity",T$1)="#N/A N/A",_xll.BDP($R10&amp;" Equity",T$1)="#N/A Invalid Security"),"--",_xll.BDP($R10&amp;" Equity",T$1)))</f>
        <v>#NAME?</v>
      </c>
      <c r="U10" s="112" t="e">
        <f ca="1">IF(tbl_coded[[#This Row],[ISIN]]="","",IF(OR(_xll.BDP($R10&amp;" Equity",U$1)="#N/A N/A",_xll.BDP($R10&amp;" Equity",U$1)="#N/A Invalid Security"),"--",_xll.BDP($R10&amp;" Equity",U$1)))</f>
        <v>#NAME?</v>
      </c>
      <c r="V10" s="112" t="e">
        <f ca="1">IF(tbl_coded[[#This Row],[ISIN]]="","",IF(OR(_xll.BDP($R10&amp;" Equity",V$1)="#N/A N/A",_xll.BDP($R10&amp;" Equity",V$1)="#N/A Invalid Security"),"--",_xll.BDP($R10&amp;" Equity",V$1)))</f>
        <v>#NAME?</v>
      </c>
      <c r="W10" s="112" t="e">
        <f ca="1">IF(tbl_coded[[#This Row],[ISIN]]="","",IF(OR(_xll.BDP($R10&amp;" Equity",W$1)="#N/A N/A",_xll.BDP($R10&amp;" Equity",W$1)="#N/A Invalid Security"),"--",_xll.BDP($R10&amp;" Equity",W$1)))</f>
        <v>#NAME?</v>
      </c>
      <c r="X10" s="112" t="e">
        <f ca="1">IF(tbl_coded[[#This Row],[ISIN]]="","",IF(OR(_xll.BDP($R10&amp;" Equity",X$1)="#N/A N/A",_xll.BDP($R10&amp;" Equity",X$1)="#N/A Invalid Security"),"--",_xll.BDP($R10&amp;" Equity",X$1)))</f>
        <v>#NAME?</v>
      </c>
      <c r="Y10"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 s="112" t="str">
        <f ca="1">IF(tbl_coded[[#This Row],[ISIN]]="","",IF(ISNUMBER(_xll.BDP(B10&amp;" Corp",Z$1)),_xll.BDP(B10&amp;" Corp",Z$1),""))</f>
        <v/>
      </c>
      <c r="AA10" s="112" t="str">
        <f ca="1">IF(tbl_coded[[#This Row],[ISIN]]="","",IF(ISNUMBER(_xll.BDP(B10&amp;" Corp",AA$1)),_xll.BDP(B10&amp;" Corp",AA$1),""))</f>
        <v/>
      </c>
      <c r="AB10" s="112" t="str">
        <f ca="1">IF(tbl_coded[[#This Row],[ISIN]]="","",IF(ISNUMBER(_xll.BDP(B10&amp;" Corp",AB$1)),_xll.BDP(B10&amp;" Corp",AB$1),""))</f>
        <v/>
      </c>
      <c r="AC10" s="112" t="str">
        <f ca="1">IF(tbl_coded[[#This Row],[ISIN]]="","",IF(ISNUMBER(_xll.BDP(B10&amp;" Corp",AC$1)),_xll.BDP(B10&amp;" Corp",AC$1),""))</f>
        <v/>
      </c>
      <c r="AD10" s="112" t="e">
        <f ca="1">IF(tbl_coded[[#This Row],[ISIN]]="","",IF((_xll.BDP(B10&amp;" Corp",AD$1))="#N/A Field Not Applicable","",_xll.BDP(B10&amp;" Corp",AD$1)))</f>
        <v>#NAME?</v>
      </c>
      <c r="AE10" s="112" t="e">
        <f ca="1">IF(tbl_coded[[#This Row],[ISIN]]="","",IF((_xll.BDP(B10&amp;" Corp",AE$1))="#N/A N/A","--",_xll.BDP(B10&amp;" Corp",AE$1)))</f>
        <v>#NAME?</v>
      </c>
      <c r="AF10" s="112" t="e">
        <f ca="1">IF(tbl_coded[[#This Row],[ISIN]]="","",IF(IFERROR(MATCH(H10,rtg_num[Moody''s],0)&gt;10,0),"HY",IF(IFERROR(MATCH(I10,rtg_num[S&amp;P],0)&gt;10,0),"HY",IF(IFERROR(MATCH(J10,rtg_num[Fitch],0)&gt;10,0),"HY",IF(H10&amp;I10&amp;J10="------","NR",IF(IFERROR(FIND("#N/A",Coded!H10),0)&amp;IFERROR(FIND("#N/A",Coded!H10),0)&amp;IFERROR(FIND("#N/A",Coded!H10),0)&lt;&gt;"000",IF(INDEX(美元债一级!$O:$O,MATCH(tbl_coded[[#This Row],[ISIN]],美元债一级!$I:$I,0))="--/--/--","NR","IG"),"IG"))))))</f>
        <v>#NAME?</v>
      </c>
      <c r="AG10"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0" s="113" t="e">
        <f ca="1">IF(tbl_coded[[#This Row],[ISIN]]="","",IF(_xll.BDP($B10&amp;" Corp",AI$1)="#N/A N/A","--",_xll.BDP($B10&amp;" Corp",AI$1)))</f>
        <v>#NAME?</v>
      </c>
      <c r="AJ10" s="112" t="e">
        <f ca="1">IF(tbl_coded[[#This Row],[ISIN]]="","",IF(OR(_xll.BDP(_xll.BDP(tbl_coded[[#This Row],[ISIN]]&amp;" Corp", "ISSUER_EQUITY_TICKER")&amp;" Equity",AJ$1)="#N/A N/A"),"--",_xll.BDP(_xll.BDP(tbl_coded[[#This Row],[ISIN]]&amp;" Corp", "ISSUER_EQUITY_TICKER")&amp;" Equity",AJ$1)))</f>
        <v>#NAME?</v>
      </c>
      <c r="AK10"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 s="115" t="e">
        <f ca="1">IF(tbl_coded[[#This Row],[ISIN]]="","",IF(OR(_xll.BDP(_xll.BDP(tbl_coded[[#This Row],[ISIN]]&amp;" Corp", "ISSUER_EQUITY_TICKER")&amp;" Equity",AL$1)="#N/A N/A"),"--",_xll.BDP(_xll.BDP(tbl_coded[[#This Row],[ISIN]]&amp;" Corp", "ISSUER_EQUITY_TICKER")&amp;" Equity",AL$1)))</f>
        <v>#NAME?</v>
      </c>
      <c r="AM10" s="115" t="e">
        <f ca="1">IF(tbl_coded[[#This Row],[ISIN]]="","",IF(_xll.BDS($B10&amp;" Corp",AM$1)="#N/A Field Not Applicable","",_xll.BDS($B10&amp;" Corp",AM$1)))</f>
        <v>#NAME?</v>
      </c>
      <c r="AN10" s="115" t="e">
        <f ca="1">IF(tbl_coded[[#This Row],[ISIN]]="","",IF(_xll.BDP(tbl_coded[[#This Row],[KPW Provider BBID]]&amp;" CompanyID","NAME")="#N/A Invalid Security","",_xll.BDP(tbl_coded[[#This Row],[KPW Provider BBID]]&amp;" CompanyID","NAME")))</f>
        <v>#NAME?</v>
      </c>
      <c r="AO10" s="115" t="e">
        <f ca="1">IF(tbl_coded[[#This Row],[ISIN]]="","",IF(_xll.BDP(tbl_coded[[#This Row],[KPW Provider BBID]]&amp;" CompanyID",$AO$1)="#N/A Invalid Security","--",IF(_xll.BDP(tbl_coded[[#This Row],[KPW Provider BBID]]&amp;" CompanyID",$AO$1)="#N/A N/A","--",_xll.BDP(tbl_coded[[#This Row],[KPW Provider BBID]]&amp;" CompanyID",$AO$1))))</f>
        <v>#NAME?</v>
      </c>
      <c r="AP10" s="115" t="e">
        <f ca="1">IF(tbl_coded[[#This Row],[ISIN]]="","",IF(_xll.BDP(tbl_coded[[#This Row],[KPW Provider BBID]]&amp;" CompanyID",$AP$1)="#N/A Invalid Security","--",IF(_xll.BDP(tbl_coded[[#This Row],[KPW Provider BBID]]&amp;" CompanyID",$AP$1)="#N/A N/A","--",_xll.BDP(tbl_coded[[#This Row],[KPW Provider BBID]]&amp;" CompanyID",$AP$1))))</f>
        <v>#NAME?</v>
      </c>
      <c r="AQ10" s="115" t="e">
        <f ca="1">IF(tbl_coded[[#This Row],[ISIN]]="","",IF(_xll.BDP(tbl_coded[[#This Row],[KPW Provider BBID]]&amp;" CompanyID",$AQ$1)="#N/A Invalid Security","--",IF(_xll.BDP(tbl_coded[[#This Row],[KPW Provider BBID]]&amp;" CompanyID",$AQ$1)="#N/A N/A","--",_xll.BDP(tbl_coded[[#This Row],[KPW Provider BBID]]&amp;" CompanyID",$AQ$1))))</f>
        <v>#NAME?</v>
      </c>
      <c r="AR10" s="115" t="e">
        <f ca="1">IF(tbl_coded[[#This Row],[ISIN]]="","",tbl_coded[[#This Row],[穆迪KPW评级]]&amp;"/"&amp;tbl_coded[[#This Row],[SPKPW评级]]&amp;"/"&amp;tbl_coded[[#This Row],[FITCHKPW评级]])</f>
        <v>#NAME?</v>
      </c>
      <c r="AS10" s="115" t="e">
        <f ca="1">IF(tbl_coded[[#This Row],[ISIN]]="","",IF(OR(_xll.BDP($B10&amp;" Corp",AS$1)="#N/A N/A"),"--",_xll.BDP($B10&amp;" Corp",AS$1)))</f>
        <v>#NAME?</v>
      </c>
      <c r="AT10" s="115" t="e">
        <f ca="1">IF(tbl_coded[[#This Row],[ISIN]]="","",IF(_xll.BDS($B10&amp;" Corp",AT$1)="#N/A Field Not Applicable","",_xll.BDS($B10&amp;" Corp",AT$1)))</f>
        <v>#NAME?</v>
      </c>
      <c r="AU10" s="115" t="e">
        <f ca="1">IF(tbl_coded[[#This Row],[SBLC Provider BBID]]="","",_xll.BDP(tbl_coded[[#This Row],[SBLC Provider BBID]]&amp;" CompanyID","NAME"))</f>
        <v>#NAME?</v>
      </c>
      <c r="AV10" s="115" t="e">
        <f ca="1">IF(tbl_coded[[#This Row],[ISIN]]="","",IF(OR(_xll.BDP($B10&amp;" Corp",AV$1)="#N/A N/A"),"--",TEXT(_xll.BDP($B10&amp;" Corp",AV$1),"yyyy/mm/dd")))</f>
        <v>#NAME?</v>
      </c>
      <c r="AW10" s="115" t="e">
        <f ca="1">IF(tbl_coded[[#This Row],[ISIN]]="","",IF(OR(_xll.BDP($B10&amp;" Corp",AW$1)="#N/A N/A"),"--",TEXT(_xll.BDP($B10&amp;" Corp",AW$1),"yyyy/mm/dd")))</f>
        <v>#NAME?</v>
      </c>
      <c r="AX10" s="115" t="e">
        <f ca="1">IF(tbl_coded[[#This Row],[ISIN]]="","",IF(OR(_xll.BDP($B10&amp;" Corp",AX$1)="#N/A N/A"),"--",TEXT(_xll.BDP($B10&amp;" Corp",AX$1),"yyyy/mm/dd")))</f>
        <v>#NAME?</v>
      </c>
      <c r="AY10" s="115" t="e">
        <f ca="1">IF(tbl_coded[[#This Row],[ISIN]]="","",IF(OR(_xll.BDP($B10&amp;" Corp",AY$1)="#N/A Field Not Applicable"),"--",TEXT(_xll.BDP($B10&amp;" Corp",AY$1),"yyyy/mm/dd")))</f>
        <v>#NAME?</v>
      </c>
      <c r="AZ10" s="115" t="e">
        <f ca="1">IF(tbl_coded[[#This Row],[ISIN]]="","",IF(OR(_xll.BDP($B10&amp;" Corp",AZ$1)="#N/A N/A"),"--",_xll.BDP($B10&amp;" Corp",AZ$1)))</f>
        <v>#NAME?</v>
      </c>
      <c r="BA10" s="115" t="e">
        <f ca="1">IF(tbl_coded[[#This Row],[ISIN]]="","",IF(OR(_xll.BDP($B10&amp;" Corp",BA$1)="#N/A N/A"),"--",_xll.BDP($B10&amp;" Corp",BA$1)))</f>
        <v>#NAME?</v>
      </c>
      <c r="BB10" s="115" t="e">
        <f ca="1">IF(tbl_coded[[#This Row],[ISIN]]="","",IF(OR(_xll.BDP($B10&amp;" Corp",BB$1)="#N/A N/A"),"--",_xll.BDP($B10&amp;" Corp",BB$1)))</f>
        <v>#NAME?</v>
      </c>
      <c r="BC10" s="115" t="e">
        <f ca="1">IF(tbl_coded[[#This Row],[ISIN]]="","",IF(OR(_xll.BDP($B10&amp;" Corp",BC$1)="#N/A Field Not Applicable"),"--",_xll.BDP($B10&amp;" Corp",BC$1)))</f>
        <v>#NAME?</v>
      </c>
      <c r="BD10" s="115" t="e">
        <f ca="1">IF(tbl_coded[[#This Row],[ISIN]]="","",IF(OR(_xll.BDP($B10&amp;" Corp",BD$1)="#N/A Field Not Applicable"),"--",_xll.BDP($B10&amp;" Corp",BD$1)))</f>
        <v>#NAME?</v>
      </c>
      <c r="BE10" s="115" t="e">
        <f ca="1">IF(tbl_coded[[#This Row],[ISIN]]="","",IF(OR(_xll.BDP($B10&amp;" Corp",BE$1)="#N/A Field Not Applicable"),"--",_xll.BDP($B10&amp;" Corp",BE$1)))</f>
        <v>#NAME?</v>
      </c>
      <c r="BF10" s="115" t="e">
        <f ca="1">IF(tbl_coded[[#This Row],[ISIN]]="","",IF(OR(_xll.BDP($B10&amp;" Corp",BF$1)="#N/A Field Not Applicable"),"--",_xll.BDP($B10&amp;" Corp",BF$1)))</f>
        <v>#NAME?</v>
      </c>
      <c r="BG10" s="115" t="e">
        <f ca="1">IF(tbl_coded[[#This Row],[ISIN]]="","",IF(OR(_xll.BDP($B10&amp;" Corp",BG$1)="#N/A Field Not Applicable"),"--",IF(_xll.BDP($B10&amp;" Corp",BG$1)="#N/A N/A","N",_xll.BDP($B10&amp;" Corp",BG$1))))</f>
        <v>#NAME?</v>
      </c>
      <c r="BH10" s="115" t="e">
        <f ca="1">IF(tbl_coded[[#This Row],[ISIN]]="","",IF(OR(_xll.BDP($B10&amp;" Corp",BH$1)="#N/A N/A"),"",_xll.BDP($B10&amp;" Corp",BH$1)))</f>
        <v>#NAME?</v>
      </c>
      <c r="BI10" s="115" t="e">
        <f ca="1">IF(tbl_coded[[#This Row],[ISIN]]="","",IF(OR(tbl_coded[[#This Row],[Parent company tiker]]=""),"",IF(_xll.BDP(tbl_coded[[#This Row],[Parent company tiker]]&amp;" Equity",BI$1)="#N/A N/A","--",_xll.BDP(tbl_coded[[#This Row],[Parent company tiker]]&amp;" Equity",BI$1))))</f>
        <v>#NAME?</v>
      </c>
      <c r="BJ10" s="115" t="e">
        <f ca="1">IF(tbl_coded[[#This Row],[ISIN]]="","",IF(OR(tbl_coded[[#This Row],[Parent company tiker]]=""),"",IF(_xll.BDP(tbl_coded[[#This Row],[Parent company tiker]]&amp;" Equity",BJ$1)="#N/A N/A","--",_xll.BDP(tbl_coded[[#This Row],[Parent company tiker]]&amp;" Equity",BJ$1))))</f>
        <v>#NAME?</v>
      </c>
      <c r="BK10" s="115" t="e">
        <f ca="1">IF(tbl_coded[[#This Row],[ISIN]]="","",IF(OR(tbl_coded[[#This Row],[Parent company tiker]]=""),"",IF(_xll.BDP(tbl_coded[[#This Row],[Parent company tiker]]&amp;" Equity",BK$1)="#N/A N/A","--",_xll.BDP(tbl_coded[[#This Row],[Parent company tiker]]&amp;" Equity",BK$1))))</f>
        <v>#NAME?</v>
      </c>
      <c r="BL10" s="115" t="e">
        <f ca="1">IF(tbl_coded[[#This Row],[ISIN]]="","",IF(OR(tbl_coded[[#This Row],[Parent company tiker]]=""),"",IF(_xll.BDP(tbl_coded[[#This Row],[Parent company tiker]]&amp;" Equity",BL$1)="#N/A N/A","--",_xll.BDP(tbl_coded[[#This Row],[Parent company tiker]]&amp;" Equity",BL$1))))</f>
        <v>#NAME?</v>
      </c>
      <c r="BM10"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 s="115" t="e">
        <f ca="1">IF(tbl_coded[[#This Row],[Column9]]&lt;&gt;"--",tbl_coded[[#This Row],[G''tor rating]],IF(tbl_coded[[#This Row],[KPW Name]]&lt;&gt;"",tbl_coded[[#This Row],[KPW Rating]],IF(tbl_coded[[#This Row],[Parent company tiker]]&lt;&gt;"",tbl_coded[[#This Row],[parent评级]],tbl_coded[[#This Row],[Issuer rating]])))</f>
        <v>#NAME?</v>
      </c>
      <c r="BO10" s="148" t="str">
        <f ca="1">IFERROR(IF(tbl_coded[[#This Row],[GREEN]]="Y","GREEN",IF(tbl_coded[[#This Row],[SUSTAINABLE]]="Y","SUSTAINABLE",IF(tbl_coded[[#This Row],[SOCIAL]]="Y","SOCIAL",IF(tbl_coded[[#This Row],[Sustainable linked]]="Y","SUSTAINABLE LINKED"," ")))),"")</f>
        <v/>
      </c>
      <c r="BP10" s="124"/>
      <c r="BS10" s="65">
        <v>9</v>
      </c>
      <c r="BT10" s="65" t="s">
        <v>79</v>
      </c>
      <c r="BU10" s="65" t="s">
        <v>66</v>
      </c>
      <c r="BV10" s="65" t="s">
        <v>66</v>
      </c>
    </row>
    <row r="11" spans="1:74" ht="15" customHeight="1">
      <c r="A11" s="109">
        <v>9</v>
      </c>
      <c r="B11" s="110" t="str">
        <f>IF(美元债一级!$C$3:$C$1048576&lt;&gt;"",美元债一级!$C11,"")</f>
        <v>XS2734136182</v>
      </c>
      <c r="C11" s="111" t="e">
        <f ca="1">IF(tbl_coded[[#This Row],[ISIN]]="","",IF(tbl_coded[[#This Row],[Index]]&gt;$A$1,"",IF(_xll.BDP($B11&amp;" Corp",C$1)="#N/A N/A","",_xll.BDP($B11&amp;" Corp",C$1))))</f>
        <v>#NAME?</v>
      </c>
      <c r="D11" s="111" t="e">
        <f ca="1">IF(tbl_coded[[#This Row],[ISIN]]="","",IF(_xll.BDP($B11&amp;" Corp",D$1)="#N/A N/A","",_xll.BDP($B11&amp;" Corp",D$1)))</f>
        <v>#NAME?</v>
      </c>
      <c r="E11" s="111" t="e">
        <f ca="1">IF(tbl_coded[[#This Row],[ISIN]]="","",IF(_xll.BDP($B11&amp;" Corp",E$1)="#N/A N/A","--",_xll.BDP($B11&amp;" Corp",E$1)))</f>
        <v>#NAME?</v>
      </c>
      <c r="F11" s="111" t="e">
        <f ca="1">IF(tbl_coded[[#This Row],[ISIN]]="","",IF(_xll.BDS($B11&amp;" Corp",F$1)="#N/A Field Not Applicable","",_xll.BDS($B11&amp;" Corp",F$1)))</f>
        <v>#NAME?</v>
      </c>
      <c r="G11" s="111" t="e">
        <f ca="1">IF(tbl_coded[[#This Row],[ISIN]]="","",IF(_xll.BDP($F11&amp;" CompanyID",G$1)="#N/A Invalid Security","",_xll.BDP($F11&amp;" CompanyID",G$1)))</f>
        <v>#NAME?</v>
      </c>
      <c r="H11" s="111" t="e">
        <f ca="1">IF(tbl_coded[[#This Row],[ISIN]]="","",IF(_xll.BDP($B11&amp;" Corp",H$1)="#N/A N/A","--",_xll.BDP($B11&amp;" Corp",H$1)))</f>
        <v>#NAME?</v>
      </c>
      <c r="I11" s="111" t="e">
        <f ca="1">IF(tbl_coded[[#This Row],[ISIN]]="","",IF(_xll.BDP($B11&amp;" Corp",I$1)="#N/A N/A","--",_xll.BDP($B11&amp;" Corp",I$1)))</f>
        <v>#NAME?</v>
      </c>
      <c r="J11" s="111" t="e">
        <f ca="1">IF(tbl_coded[[#This Row],[ISIN]]="","",IF(_xll.BDP($B11&amp;" Corp",J$1)="#N/A N/A","--",_xll.BDP($B11&amp;" Corp",J$1)))</f>
        <v>#NAME?</v>
      </c>
      <c r="K11" s="111" t="e">
        <f ca="1">IF(tbl_coded[[#This Row],[ISIN]]="","",IF(_xll.BDP($B11&amp;" Corp",K$1)="#N/A N/A","--",_xll.BDP($B11&amp;" Corp",K$1)))</f>
        <v>#NAME?</v>
      </c>
      <c r="L11" s="111" t="e">
        <f ca="1">IF(tbl_coded[[#This Row],[ISIN]]="","",IF(_xll.BDP($B11&amp;" Corp",L$1)="#N/A N/A","--",_xll.BDP($B11&amp;" Corp",L$1)))</f>
        <v>#NAME?</v>
      </c>
      <c r="M11" s="111" t="e">
        <f ca="1">IF(tbl_coded[[#This Row],[ISIN]]="","",IF(_xll.BDP($B11&amp;" Corp",M$1)="#N/A N/A","--",_xll.BDP($B11&amp;" Corp",M$1)))</f>
        <v>#NAME?</v>
      </c>
      <c r="N11" s="111" t="e">
        <f ca="1">IF(tbl_coded[[#This Row],[ISIN]]="","",IF(_xll.BDP($B11&amp;" Corp",N$1)="#N/A N/A","--",_xll.BDP($B11&amp;" Corp",N$1)))</f>
        <v>#NAME?</v>
      </c>
      <c r="O11" s="112" t="e">
        <f ca="1">IF(tbl_coded[[#This Row],[ISIN]]="","",IF(_xll.BDP($B11&amp;" Corp",O$1)="#N/A N/A","--",_xll.BDP($B11&amp;" Corp",O$1)))</f>
        <v>#NAME?</v>
      </c>
      <c r="P11" s="112" t="e">
        <f ca="1">IF(tbl_coded[[#This Row],[ISIN]]="","",IF(_xll.BDP($B11&amp;" Corp",P$1)="#N/A N/A","--",_xll.BDP($B11&amp;" Corp",P$1)))</f>
        <v>#NAME?</v>
      </c>
      <c r="Q11"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 s="112" t="e">
        <f ca="1">IF(tbl_coded[[#This Row],[ISIN]]="","",IF(OR(_xll.BDP($B11&amp;" Corp",R$1)="#N/A N/A",_xll.BDP($B11&amp;" Corp",R$1)="#N/A Invalid Security",_xll.BDP($B11&amp;" Corp",R$1)="#N/A Field Not Applicable"),"--",_xll.BDP($B11&amp;" Corp",R$1)))</f>
        <v>#NAME?</v>
      </c>
      <c r="S11" s="112" t="e">
        <f ca="1">IF(tbl_coded[[#This Row],[ISIN]]="","",IF(OR(_xll.BDP($R11&amp;" Equity",S$1)="#N/A N/A",_xll.BDP($R11&amp;" Equity",S$1)="#N/A Invalid Security"),"--",_xll.BDP($R11&amp;" Equity",S$1)))</f>
        <v>#NAME?</v>
      </c>
      <c r="T11" s="112" t="e">
        <f ca="1">IF(tbl_coded[[#This Row],[ISIN]]="","",IF(OR(_xll.BDP($R11&amp;" Equity",T$1)="#N/A N/A",_xll.BDP($R11&amp;" Equity",T$1)="#N/A Invalid Security"),"--",_xll.BDP($R11&amp;" Equity",T$1)))</f>
        <v>#NAME?</v>
      </c>
      <c r="U11" s="112" t="e">
        <f ca="1">IF(tbl_coded[[#This Row],[ISIN]]="","",IF(OR(_xll.BDP($R11&amp;" Equity",U$1)="#N/A N/A",_xll.BDP($R11&amp;" Equity",U$1)="#N/A Invalid Security"),"--",_xll.BDP($R11&amp;" Equity",U$1)))</f>
        <v>#NAME?</v>
      </c>
      <c r="V11" s="112" t="e">
        <f ca="1">IF(tbl_coded[[#This Row],[ISIN]]="","",IF(OR(_xll.BDP($R11&amp;" Equity",V$1)="#N/A N/A",_xll.BDP($R11&amp;" Equity",V$1)="#N/A Invalid Security"),"--",_xll.BDP($R11&amp;" Equity",V$1)))</f>
        <v>#NAME?</v>
      </c>
      <c r="W11" s="112" t="e">
        <f ca="1">IF(tbl_coded[[#This Row],[ISIN]]="","",IF(OR(_xll.BDP($R11&amp;" Equity",W$1)="#N/A N/A",_xll.BDP($R11&amp;" Equity",W$1)="#N/A Invalid Security"),"--",_xll.BDP($R11&amp;" Equity",W$1)))</f>
        <v>#NAME?</v>
      </c>
      <c r="X11" s="112" t="e">
        <f ca="1">IF(tbl_coded[[#This Row],[ISIN]]="","",IF(OR(_xll.BDP($R11&amp;" Equity",X$1)="#N/A N/A",_xll.BDP($R11&amp;" Equity",X$1)="#N/A Invalid Security"),"--",_xll.BDP($R11&amp;" Equity",X$1)))</f>
        <v>#NAME?</v>
      </c>
      <c r="Y11"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 s="112" t="str">
        <f ca="1">IF(tbl_coded[[#This Row],[ISIN]]="","",IF(ISNUMBER(_xll.BDP(B11&amp;" Corp",Z$1)),_xll.BDP(B11&amp;" Corp",Z$1),""))</f>
        <v/>
      </c>
      <c r="AA11" s="112" t="str">
        <f ca="1">IF(tbl_coded[[#This Row],[ISIN]]="","",IF(ISNUMBER(_xll.BDP(B11&amp;" Corp",AA$1)),_xll.BDP(B11&amp;" Corp",AA$1),""))</f>
        <v/>
      </c>
      <c r="AB11" s="112" t="str">
        <f ca="1">IF(tbl_coded[[#This Row],[ISIN]]="","",IF(ISNUMBER(_xll.BDP(B11&amp;" Corp",AB$1)),_xll.BDP(B11&amp;" Corp",AB$1),""))</f>
        <v/>
      </c>
      <c r="AC11" s="112" t="str">
        <f ca="1">IF(tbl_coded[[#This Row],[ISIN]]="","",IF(ISNUMBER(_xll.BDP(B11&amp;" Corp",AC$1)),_xll.BDP(B11&amp;" Corp",AC$1),""))</f>
        <v/>
      </c>
      <c r="AD11" s="112" t="e">
        <f ca="1">IF(tbl_coded[[#This Row],[ISIN]]="","",IF((_xll.BDP(B11&amp;" Corp",AD$1))="#N/A Field Not Applicable","",_xll.BDP(B11&amp;" Corp",AD$1)))</f>
        <v>#NAME?</v>
      </c>
      <c r="AE11" s="112" t="e">
        <f ca="1">IF(tbl_coded[[#This Row],[ISIN]]="","",IF((_xll.BDP(B11&amp;" Corp",AE$1))="#N/A N/A","--",_xll.BDP(B11&amp;" Corp",AE$1)))</f>
        <v>#NAME?</v>
      </c>
      <c r="AF11" s="112" t="e">
        <f ca="1">IF(tbl_coded[[#This Row],[ISIN]]="","",IF(IFERROR(MATCH(H11,rtg_num[Moody''s],0)&gt;10,0),"HY",IF(IFERROR(MATCH(I11,rtg_num[S&amp;P],0)&gt;10,0),"HY",IF(IFERROR(MATCH(J11,rtg_num[Fitch],0)&gt;10,0),"HY",IF(H11&amp;I11&amp;J11="------","NR",IF(IFERROR(FIND("#N/A",Coded!H11),0)&amp;IFERROR(FIND("#N/A",Coded!H11),0)&amp;IFERROR(FIND("#N/A",Coded!H11),0)&lt;&gt;"000",IF(INDEX(美元债一级!$O:$O,MATCH(tbl_coded[[#This Row],[ISIN]],美元债一级!$I:$I,0))="--/--/--","NR","IG"),"IG"))))))</f>
        <v>#NAME?</v>
      </c>
      <c r="AG11"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1" s="113" t="e">
        <f ca="1">IF(tbl_coded[[#This Row],[ISIN]]="","",IF(_xll.BDP($B11&amp;" Corp",AI$1)="#N/A N/A","--",_xll.BDP($B11&amp;" Corp",AI$1)))</f>
        <v>#NAME?</v>
      </c>
      <c r="AJ11" s="112" t="e">
        <f ca="1">IF(tbl_coded[[#This Row],[ISIN]]="","",IF(OR(_xll.BDP(_xll.BDP(tbl_coded[[#This Row],[ISIN]]&amp;" Corp", "ISSUER_EQUITY_TICKER")&amp;" Equity",AJ$1)="#N/A N/A"),"--",_xll.BDP(_xll.BDP(tbl_coded[[#This Row],[ISIN]]&amp;" Corp", "ISSUER_EQUITY_TICKER")&amp;" Equity",AJ$1)))</f>
        <v>#NAME?</v>
      </c>
      <c r="AK11"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 s="115" t="e">
        <f ca="1">IF(tbl_coded[[#This Row],[ISIN]]="","",IF(OR(_xll.BDP(_xll.BDP(tbl_coded[[#This Row],[ISIN]]&amp;" Corp", "ISSUER_EQUITY_TICKER")&amp;" Equity",AL$1)="#N/A N/A"),"--",_xll.BDP(_xll.BDP(tbl_coded[[#This Row],[ISIN]]&amp;" Corp", "ISSUER_EQUITY_TICKER")&amp;" Equity",AL$1)))</f>
        <v>#NAME?</v>
      </c>
      <c r="AM11" s="115" t="e">
        <f ca="1">IF(tbl_coded[[#This Row],[ISIN]]="","",IF(_xll.BDS($B11&amp;" Corp",AM$1)="#N/A Field Not Applicable","",_xll.BDS($B11&amp;" Corp",AM$1)))</f>
        <v>#NAME?</v>
      </c>
      <c r="AN11" s="115" t="e">
        <f ca="1">IF(tbl_coded[[#This Row],[ISIN]]="","",IF(_xll.BDP(tbl_coded[[#This Row],[KPW Provider BBID]]&amp;" CompanyID","NAME")="#N/A Invalid Security","",_xll.BDP(tbl_coded[[#This Row],[KPW Provider BBID]]&amp;" CompanyID","NAME")))</f>
        <v>#NAME?</v>
      </c>
      <c r="AO11" s="115" t="e">
        <f ca="1">IF(tbl_coded[[#This Row],[ISIN]]="","",IF(_xll.BDP(tbl_coded[[#This Row],[KPW Provider BBID]]&amp;" CompanyID",$AO$1)="#N/A Invalid Security","--",IF(_xll.BDP(tbl_coded[[#This Row],[KPW Provider BBID]]&amp;" CompanyID",$AO$1)="#N/A N/A","--",_xll.BDP(tbl_coded[[#This Row],[KPW Provider BBID]]&amp;" CompanyID",$AO$1))))</f>
        <v>#NAME?</v>
      </c>
      <c r="AP11" s="115" t="e">
        <f ca="1">IF(tbl_coded[[#This Row],[ISIN]]="","",IF(_xll.BDP(tbl_coded[[#This Row],[KPW Provider BBID]]&amp;" CompanyID",$AP$1)="#N/A Invalid Security","--",IF(_xll.BDP(tbl_coded[[#This Row],[KPW Provider BBID]]&amp;" CompanyID",$AP$1)="#N/A N/A","--",_xll.BDP(tbl_coded[[#This Row],[KPW Provider BBID]]&amp;" CompanyID",$AP$1))))</f>
        <v>#NAME?</v>
      </c>
      <c r="AQ11" s="115" t="e">
        <f ca="1">IF(tbl_coded[[#This Row],[ISIN]]="","",IF(_xll.BDP(tbl_coded[[#This Row],[KPW Provider BBID]]&amp;" CompanyID",$AQ$1)="#N/A Invalid Security","--",IF(_xll.BDP(tbl_coded[[#This Row],[KPW Provider BBID]]&amp;" CompanyID",$AQ$1)="#N/A N/A","--",_xll.BDP(tbl_coded[[#This Row],[KPW Provider BBID]]&amp;" CompanyID",$AQ$1))))</f>
        <v>#NAME?</v>
      </c>
      <c r="AR11" s="115" t="e">
        <f ca="1">IF(tbl_coded[[#This Row],[ISIN]]="","",tbl_coded[[#This Row],[穆迪KPW评级]]&amp;"/"&amp;tbl_coded[[#This Row],[SPKPW评级]]&amp;"/"&amp;tbl_coded[[#This Row],[FITCHKPW评级]])</f>
        <v>#NAME?</v>
      </c>
      <c r="AS11" s="115" t="e">
        <f ca="1">IF(tbl_coded[[#This Row],[ISIN]]="","",IF(OR(_xll.BDP($B11&amp;" Corp",AS$1)="#N/A N/A"),"--",_xll.BDP($B11&amp;" Corp",AS$1)))</f>
        <v>#NAME?</v>
      </c>
      <c r="AT11" s="115" t="e">
        <f ca="1">IF(tbl_coded[[#This Row],[ISIN]]="","",IF(_xll.BDS($B11&amp;" Corp",AT$1)="#N/A Field Not Applicable","",_xll.BDS($B11&amp;" Corp",AT$1)))</f>
        <v>#NAME?</v>
      </c>
      <c r="AU11" s="115" t="e">
        <f ca="1">IF(tbl_coded[[#This Row],[SBLC Provider BBID]]="","",_xll.BDP(tbl_coded[[#This Row],[SBLC Provider BBID]]&amp;" CompanyID","NAME"))</f>
        <v>#NAME?</v>
      </c>
      <c r="AV11" s="115" t="e">
        <f ca="1">IF(tbl_coded[[#This Row],[ISIN]]="","",IF(OR(_xll.BDP($B11&amp;" Corp",AV$1)="#N/A N/A"),"--",TEXT(_xll.BDP($B11&amp;" Corp",AV$1),"yyyy/mm/dd")))</f>
        <v>#NAME?</v>
      </c>
      <c r="AW11" s="115" t="e">
        <f ca="1">IF(tbl_coded[[#This Row],[ISIN]]="","",IF(OR(_xll.BDP($B11&amp;" Corp",AW$1)="#N/A N/A"),"--",TEXT(_xll.BDP($B11&amp;" Corp",AW$1),"yyyy/mm/dd")))</f>
        <v>#NAME?</v>
      </c>
      <c r="AX11" s="115" t="e">
        <f ca="1">IF(tbl_coded[[#This Row],[ISIN]]="","",IF(OR(_xll.BDP($B11&amp;" Corp",AX$1)="#N/A N/A"),"--",TEXT(_xll.BDP($B11&amp;" Corp",AX$1),"yyyy/mm/dd")))</f>
        <v>#NAME?</v>
      </c>
      <c r="AY11" s="115" t="e">
        <f ca="1">IF(tbl_coded[[#This Row],[ISIN]]="","",IF(OR(_xll.BDP($B11&amp;" Corp",AY$1)="#N/A Field Not Applicable"),"--",TEXT(_xll.BDP($B11&amp;" Corp",AY$1),"yyyy/mm/dd")))</f>
        <v>#NAME?</v>
      </c>
      <c r="AZ11" s="115" t="e">
        <f ca="1">IF(tbl_coded[[#This Row],[ISIN]]="","",IF(OR(_xll.BDP($B11&amp;" Corp",AZ$1)="#N/A N/A"),"--",_xll.BDP($B11&amp;" Corp",AZ$1)))</f>
        <v>#NAME?</v>
      </c>
      <c r="BA11" s="115" t="e">
        <f ca="1">IF(tbl_coded[[#This Row],[ISIN]]="","",IF(OR(_xll.BDP($B11&amp;" Corp",BA$1)="#N/A N/A"),"--",_xll.BDP($B11&amp;" Corp",BA$1)))</f>
        <v>#NAME?</v>
      </c>
      <c r="BB11" s="115" t="e">
        <f ca="1">IF(tbl_coded[[#This Row],[ISIN]]="","",IF(OR(_xll.BDP($B11&amp;" Corp",BB$1)="#N/A N/A"),"--",_xll.BDP($B11&amp;" Corp",BB$1)))</f>
        <v>#NAME?</v>
      </c>
      <c r="BC11" s="115" t="e">
        <f ca="1">IF(tbl_coded[[#This Row],[ISIN]]="","",IF(OR(_xll.BDP($B11&amp;" Corp",BC$1)="#N/A Field Not Applicable"),"--",_xll.BDP($B11&amp;" Corp",BC$1)))</f>
        <v>#NAME?</v>
      </c>
      <c r="BD11" s="115" t="e">
        <f ca="1">IF(tbl_coded[[#This Row],[ISIN]]="","",IF(OR(_xll.BDP($B11&amp;" Corp",BD$1)="#N/A Field Not Applicable"),"--",_xll.BDP($B11&amp;" Corp",BD$1)))</f>
        <v>#NAME?</v>
      </c>
      <c r="BE11" s="115" t="e">
        <f ca="1">IF(tbl_coded[[#This Row],[ISIN]]="","",IF(OR(_xll.BDP($B11&amp;" Corp",BE$1)="#N/A Field Not Applicable"),"--",_xll.BDP($B11&amp;" Corp",BE$1)))</f>
        <v>#NAME?</v>
      </c>
      <c r="BF11" s="115" t="e">
        <f ca="1">IF(tbl_coded[[#This Row],[ISIN]]="","",IF(OR(_xll.BDP($B11&amp;" Corp",BF$1)="#N/A Field Not Applicable"),"--",_xll.BDP($B11&amp;" Corp",BF$1)))</f>
        <v>#NAME?</v>
      </c>
      <c r="BG11" s="115" t="e">
        <f ca="1">IF(tbl_coded[[#This Row],[ISIN]]="","",IF(OR(_xll.BDP($B11&amp;" Corp",BG$1)="#N/A Field Not Applicable"),"--",IF(_xll.BDP($B11&amp;" Corp",BG$1)="#N/A N/A","N",_xll.BDP($B11&amp;" Corp",BG$1))))</f>
        <v>#NAME?</v>
      </c>
      <c r="BH11" s="115" t="e">
        <f ca="1">IF(tbl_coded[[#This Row],[ISIN]]="","",IF(OR(_xll.BDP($B11&amp;" Corp",BH$1)="#N/A N/A"),"",_xll.BDP($B11&amp;" Corp",BH$1)))</f>
        <v>#NAME?</v>
      </c>
      <c r="BI11" s="115" t="e">
        <f ca="1">IF(tbl_coded[[#This Row],[ISIN]]="","",IF(OR(tbl_coded[[#This Row],[Parent company tiker]]=""),"",IF(_xll.BDP(tbl_coded[[#This Row],[Parent company tiker]]&amp;" Equity",BI$1)="#N/A N/A","--",_xll.BDP(tbl_coded[[#This Row],[Parent company tiker]]&amp;" Equity",BI$1))))</f>
        <v>#NAME?</v>
      </c>
      <c r="BJ11" s="115" t="e">
        <f ca="1">IF(tbl_coded[[#This Row],[ISIN]]="","",IF(OR(tbl_coded[[#This Row],[Parent company tiker]]=""),"",IF(_xll.BDP(tbl_coded[[#This Row],[Parent company tiker]]&amp;" Equity",BJ$1)="#N/A N/A","--",_xll.BDP(tbl_coded[[#This Row],[Parent company tiker]]&amp;" Equity",BJ$1))))</f>
        <v>#NAME?</v>
      </c>
      <c r="BK11" s="115" t="e">
        <f ca="1">IF(tbl_coded[[#This Row],[ISIN]]="","",IF(OR(tbl_coded[[#This Row],[Parent company tiker]]=""),"",IF(_xll.BDP(tbl_coded[[#This Row],[Parent company tiker]]&amp;" Equity",BK$1)="#N/A N/A","--",_xll.BDP(tbl_coded[[#This Row],[Parent company tiker]]&amp;" Equity",BK$1))))</f>
        <v>#NAME?</v>
      </c>
      <c r="BL11" s="115" t="e">
        <f ca="1">IF(tbl_coded[[#This Row],[ISIN]]="","",IF(OR(tbl_coded[[#This Row],[Parent company tiker]]=""),"",IF(_xll.BDP(tbl_coded[[#This Row],[Parent company tiker]]&amp;" Equity",BL$1)="#N/A N/A","--",_xll.BDP(tbl_coded[[#This Row],[Parent company tiker]]&amp;" Equity",BL$1))))</f>
        <v>#NAME?</v>
      </c>
      <c r="BM11"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 s="115" t="e">
        <f ca="1">IF(tbl_coded[[#This Row],[Column9]]&lt;&gt;"--",tbl_coded[[#This Row],[G''tor rating]],IF(tbl_coded[[#This Row],[KPW Name]]&lt;&gt;"",tbl_coded[[#This Row],[KPW Rating]],IF(tbl_coded[[#This Row],[Parent company tiker]]&lt;&gt;"",tbl_coded[[#This Row],[parent评级]],tbl_coded[[#This Row],[Issuer rating]])))</f>
        <v>#NAME?</v>
      </c>
      <c r="BO11" s="148" t="str">
        <f ca="1">IFERROR(IF(tbl_coded[[#This Row],[GREEN]]="Y","GREEN",IF(tbl_coded[[#This Row],[SUSTAINABLE]]="Y","SUSTAINABLE",IF(tbl_coded[[#This Row],[SOCIAL]]="Y","SOCIAL",IF(tbl_coded[[#This Row],[Sustainable linked]]="Y","SUSTAINABLE LINKED"," ")))),"")</f>
        <v/>
      </c>
      <c r="BP11" s="124"/>
      <c r="BS11" s="65">
        <v>10</v>
      </c>
      <c r="BT11" s="65" t="s">
        <v>78</v>
      </c>
      <c r="BU11" s="65" t="s">
        <v>70</v>
      </c>
      <c r="BV11" s="65" t="s">
        <v>70</v>
      </c>
    </row>
    <row r="12" spans="1:74" ht="15" customHeight="1">
      <c r="A12" s="109">
        <v>10</v>
      </c>
      <c r="B12" s="110" t="str">
        <f>IF(美元债一级!$C$3:$C$1048576&lt;&gt;"",美元债一级!$C12,"")</f>
        <v>XS2728394920</v>
      </c>
      <c r="C12" s="111" t="e">
        <f ca="1">IF(tbl_coded[[#This Row],[ISIN]]="","",IF(tbl_coded[[#This Row],[Index]]&gt;$A$1,"",IF(_xll.BDP($B12&amp;" Corp",C$1)="#N/A N/A","",_xll.BDP($B12&amp;" Corp",C$1))))</f>
        <v>#NAME?</v>
      </c>
      <c r="D12" s="111" t="e">
        <f ca="1">IF(tbl_coded[[#This Row],[ISIN]]="","",IF(_xll.BDP($B12&amp;" Corp",D$1)="#N/A N/A","",_xll.BDP($B12&amp;" Corp",D$1)))</f>
        <v>#NAME?</v>
      </c>
      <c r="E12" s="111" t="e">
        <f ca="1">IF(tbl_coded[[#This Row],[ISIN]]="","",IF(_xll.BDP($B12&amp;" Corp",E$1)="#N/A N/A","--",_xll.BDP($B12&amp;" Corp",E$1)))</f>
        <v>#NAME?</v>
      </c>
      <c r="F12" s="111" t="e">
        <f ca="1">IF(tbl_coded[[#This Row],[ISIN]]="","",IF(_xll.BDS($B12&amp;" Corp",F$1)="#N/A Field Not Applicable","",_xll.BDS($B12&amp;" Corp",F$1)))</f>
        <v>#NAME?</v>
      </c>
      <c r="G12" s="111" t="e">
        <f ca="1">IF(tbl_coded[[#This Row],[ISIN]]="","",IF(_xll.BDP($F12&amp;" CompanyID",G$1)="#N/A Invalid Security","",_xll.BDP($F12&amp;" CompanyID",G$1)))</f>
        <v>#NAME?</v>
      </c>
      <c r="H12" s="111" t="e">
        <f ca="1">IF(tbl_coded[[#This Row],[ISIN]]="","",IF(_xll.BDP($B12&amp;" Corp",H$1)="#N/A N/A","--",_xll.BDP($B12&amp;" Corp",H$1)))</f>
        <v>#NAME?</v>
      </c>
      <c r="I12" s="111" t="e">
        <f ca="1">IF(tbl_coded[[#This Row],[ISIN]]="","",IF(_xll.BDP($B12&amp;" Corp",I$1)="#N/A N/A","--",_xll.BDP($B12&amp;" Corp",I$1)))</f>
        <v>#NAME?</v>
      </c>
      <c r="J12" s="111" t="e">
        <f ca="1">IF(tbl_coded[[#This Row],[ISIN]]="","",IF(_xll.BDP($B12&amp;" Corp",J$1)="#N/A N/A","--",_xll.BDP($B12&amp;" Corp",J$1)))</f>
        <v>#NAME?</v>
      </c>
      <c r="K12" s="111" t="e">
        <f ca="1">IF(tbl_coded[[#This Row],[ISIN]]="","",IF(_xll.BDP($B12&amp;" Corp",K$1)="#N/A N/A","--",_xll.BDP($B12&amp;" Corp",K$1)))</f>
        <v>#NAME?</v>
      </c>
      <c r="L12" s="111" t="e">
        <f ca="1">IF(tbl_coded[[#This Row],[ISIN]]="","",IF(_xll.BDP($B12&amp;" Corp",L$1)="#N/A N/A","--",_xll.BDP($B12&amp;" Corp",L$1)))</f>
        <v>#NAME?</v>
      </c>
      <c r="M12" s="111" t="e">
        <f ca="1">IF(tbl_coded[[#This Row],[ISIN]]="","",IF(_xll.BDP($B12&amp;" Corp",M$1)="#N/A N/A","--",_xll.BDP($B12&amp;" Corp",M$1)))</f>
        <v>#NAME?</v>
      </c>
      <c r="N12" s="111" t="e">
        <f ca="1">IF(tbl_coded[[#This Row],[ISIN]]="","",IF(_xll.BDP($B12&amp;" Corp",N$1)="#N/A N/A","--",_xll.BDP($B12&amp;" Corp",N$1)))</f>
        <v>#NAME?</v>
      </c>
      <c r="O12" s="112" t="e">
        <f ca="1">IF(tbl_coded[[#This Row],[ISIN]]="","",IF(_xll.BDP($B12&amp;" Corp",O$1)="#N/A N/A","--",_xll.BDP($B12&amp;" Corp",O$1)))</f>
        <v>#NAME?</v>
      </c>
      <c r="P12" s="112" t="e">
        <f ca="1">IF(tbl_coded[[#This Row],[ISIN]]="","",IF(_xll.BDP($B12&amp;" Corp",P$1)="#N/A N/A","--",_xll.BDP($B12&amp;" Corp",P$1)))</f>
        <v>#NAME?</v>
      </c>
      <c r="Q12"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 s="112" t="e">
        <f ca="1">IF(tbl_coded[[#This Row],[ISIN]]="","",IF(OR(_xll.BDP($B12&amp;" Corp",R$1)="#N/A N/A",_xll.BDP($B12&amp;" Corp",R$1)="#N/A Invalid Security",_xll.BDP($B12&amp;" Corp",R$1)="#N/A Field Not Applicable"),"--",_xll.BDP($B12&amp;" Corp",R$1)))</f>
        <v>#NAME?</v>
      </c>
      <c r="S12" s="112" t="e">
        <f ca="1">IF(tbl_coded[[#This Row],[ISIN]]="","",IF(OR(_xll.BDP($R12&amp;" Equity",S$1)="#N/A N/A",_xll.BDP($R12&amp;" Equity",S$1)="#N/A Invalid Security"),"--",_xll.BDP($R12&amp;" Equity",S$1)))</f>
        <v>#NAME?</v>
      </c>
      <c r="T12" s="112" t="e">
        <f ca="1">IF(tbl_coded[[#This Row],[ISIN]]="","",IF(OR(_xll.BDP($R12&amp;" Equity",T$1)="#N/A N/A",_xll.BDP($R12&amp;" Equity",T$1)="#N/A Invalid Security"),"--",_xll.BDP($R12&amp;" Equity",T$1)))</f>
        <v>#NAME?</v>
      </c>
      <c r="U12" s="112" t="e">
        <f ca="1">IF(tbl_coded[[#This Row],[ISIN]]="","",IF(OR(_xll.BDP($R12&amp;" Equity",U$1)="#N/A N/A",_xll.BDP($R12&amp;" Equity",U$1)="#N/A Invalid Security"),"--",_xll.BDP($R12&amp;" Equity",U$1)))</f>
        <v>#NAME?</v>
      </c>
      <c r="V12" s="112" t="e">
        <f ca="1">IF(tbl_coded[[#This Row],[ISIN]]="","",IF(OR(_xll.BDP($R12&amp;" Equity",V$1)="#N/A N/A",_xll.BDP($R12&amp;" Equity",V$1)="#N/A Invalid Security"),"--",_xll.BDP($R12&amp;" Equity",V$1)))</f>
        <v>#NAME?</v>
      </c>
      <c r="W12" s="112" t="e">
        <f ca="1">IF(tbl_coded[[#This Row],[ISIN]]="","",IF(OR(_xll.BDP($R12&amp;" Equity",W$1)="#N/A N/A",_xll.BDP($R12&amp;" Equity",W$1)="#N/A Invalid Security"),"--",_xll.BDP($R12&amp;" Equity",W$1)))</f>
        <v>#NAME?</v>
      </c>
      <c r="X12" s="112" t="e">
        <f ca="1">IF(tbl_coded[[#This Row],[ISIN]]="","",IF(OR(_xll.BDP($R12&amp;" Equity",X$1)="#N/A N/A",_xll.BDP($R12&amp;" Equity",X$1)="#N/A Invalid Security"),"--",_xll.BDP($R12&amp;" Equity",X$1)))</f>
        <v>#NAME?</v>
      </c>
      <c r="Y12"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 s="112" t="str">
        <f ca="1">IF(tbl_coded[[#This Row],[ISIN]]="","",IF(ISNUMBER(_xll.BDP(B12&amp;" Corp",Z$1)),_xll.BDP(B12&amp;" Corp",Z$1),""))</f>
        <v/>
      </c>
      <c r="AA12" s="112" t="str">
        <f ca="1">IF(tbl_coded[[#This Row],[ISIN]]="","",IF(ISNUMBER(_xll.BDP(B12&amp;" Corp",AA$1)),_xll.BDP(B12&amp;" Corp",AA$1),""))</f>
        <v/>
      </c>
      <c r="AB12" s="112" t="str">
        <f ca="1">IF(tbl_coded[[#This Row],[ISIN]]="","",IF(ISNUMBER(_xll.BDP(B12&amp;" Corp",AB$1)),_xll.BDP(B12&amp;" Corp",AB$1),""))</f>
        <v/>
      </c>
      <c r="AC12" s="112" t="str">
        <f ca="1">IF(tbl_coded[[#This Row],[ISIN]]="","",IF(ISNUMBER(_xll.BDP(B12&amp;" Corp",AC$1)),_xll.BDP(B12&amp;" Corp",AC$1),""))</f>
        <v/>
      </c>
      <c r="AD12" s="112" t="e">
        <f ca="1">IF(tbl_coded[[#This Row],[ISIN]]="","",IF((_xll.BDP(B12&amp;" Corp",AD$1))="#N/A Field Not Applicable","",_xll.BDP(B12&amp;" Corp",AD$1)))</f>
        <v>#NAME?</v>
      </c>
      <c r="AE12" s="112" t="e">
        <f ca="1">IF(tbl_coded[[#This Row],[ISIN]]="","",IF((_xll.BDP(B12&amp;" Corp",AE$1))="#N/A N/A","--",_xll.BDP(B12&amp;" Corp",AE$1)))</f>
        <v>#NAME?</v>
      </c>
      <c r="AF12" s="112" t="e">
        <f ca="1">IF(tbl_coded[[#This Row],[ISIN]]="","",IF(IFERROR(MATCH(H12,rtg_num[Moody''s],0)&gt;10,0),"HY",IF(IFERROR(MATCH(I12,rtg_num[S&amp;P],0)&gt;10,0),"HY",IF(IFERROR(MATCH(J12,rtg_num[Fitch],0)&gt;10,0),"HY",IF(H12&amp;I12&amp;J12="------","NR",IF(IFERROR(FIND("#N/A",Coded!H12),0)&amp;IFERROR(FIND("#N/A",Coded!H12),0)&amp;IFERROR(FIND("#N/A",Coded!H12),0)&lt;&gt;"000",IF(INDEX(美元债一级!$O:$O,MATCH(tbl_coded[[#This Row],[ISIN]],美元债一级!$I:$I,0))="--/--/--","NR","IG"),"IG"))))))</f>
        <v>#NAME?</v>
      </c>
      <c r="AG12"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2" s="113" t="e">
        <f ca="1">IF(tbl_coded[[#This Row],[ISIN]]="","",IF(_xll.BDP($B12&amp;" Corp",AI$1)="#N/A N/A","--",_xll.BDP($B12&amp;" Corp",AI$1)))</f>
        <v>#NAME?</v>
      </c>
      <c r="AJ12" s="112" t="e">
        <f ca="1">IF(tbl_coded[[#This Row],[ISIN]]="","",IF(OR(_xll.BDP(_xll.BDP(tbl_coded[[#This Row],[ISIN]]&amp;" Corp", "ISSUER_EQUITY_TICKER")&amp;" Equity",AJ$1)="#N/A N/A"),"--",_xll.BDP(_xll.BDP(tbl_coded[[#This Row],[ISIN]]&amp;" Corp", "ISSUER_EQUITY_TICKER")&amp;" Equity",AJ$1)))</f>
        <v>#NAME?</v>
      </c>
      <c r="AK12"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 s="115" t="e">
        <f ca="1">IF(tbl_coded[[#This Row],[ISIN]]="","",IF(OR(_xll.BDP(_xll.BDP(tbl_coded[[#This Row],[ISIN]]&amp;" Corp", "ISSUER_EQUITY_TICKER")&amp;" Equity",AL$1)="#N/A N/A"),"--",_xll.BDP(_xll.BDP(tbl_coded[[#This Row],[ISIN]]&amp;" Corp", "ISSUER_EQUITY_TICKER")&amp;" Equity",AL$1)))</f>
        <v>#NAME?</v>
      </c>
      <c r="AM12" s="115" t="e">
        <f ca="1">IF(tbl_coded[[#This Row],[ISIN]]="","",IF(_xll.BDS($B12&amp;" Corp",AM$1)="#N/A Field Not Applicable","",_xll.BDS($B12&amp;" Corp",AM$1)))</f>
        <v>#NAME?</v>
      </c>
      <c r="AN12" s="115" t="e">
        <f ca="1">IF(tbl_coded[[#This Row],[ISIN]]="","",IF(_xll.BDP(tbl_coded[[#This Row],[KPW Provider BBID]]&amp;" CompanyID","NAME")="#N/A Invalid Security","",_xll.BDP(tbl_coded[[#This Row],[KPW Provider BBID]]&amp;" CompanyID","NAME")))</f>
        <v>#NAME?</v>
      </c>
      <c r="AO12" s="115" t="e">
        <f ca="1">IF(tbl_coded[[#This Row],[ISIN]]="","",IF(_xll.BDP(tbl_coded[[#This Row],[KPW Provider BBID]]&amp;" CompanyID",$AO$1)="#N/A Invalid Security","--",IF(_xll.BDP(tbl_coded[[#This Row],[KPW Provider BBID]]&amp;" CompanyID",$AO$1)="#N/A N/A","--",_xll.BDP(tbl_coded[[#This Row],[KPW Provider BBID]]&amp;" CompanyID",$AO$1))))</f>
        <v>#NAME?</v>
      </c>
      <c r="AP12" s="115" t="e">
        <f ca="1">IF(tbl_coded[[#This Row],[ISIN]]="","",IF(_xll.BDP(tbl_coded[[#This Row],[KPW Provider BBID]]&amp;" CompanyID",$AP$1)="#N/A Invalid Security","--",IF(_xll.BDP(tbl_coded[[#This Row],[KPW Provider BBID]]&amp;" CompanyID",$AP$1)="#N/A N/A","--",_xll.BDP(tbl_coded[[#This Row],[KPW Provider BBID]]&amp;" CompanyID",$AP$1))))</f>
        <v>#NAME?</v>
      </c>
      <c r="AQ12" s="115" t="e">
        <f ca="1">IF(tbl_coded[[#This Row],[ISIN]]="","",IF(_xll.BDP(tbl_coded[[#This Row],[KPW Provider BBID]]&amp;" CompanyID",$AQ$1)="#N/A Invalid Security","--",IF(_xll.BDP(tbl_coded[[#This Row],[KPW Provider BBID]]&amp;" CompanyID",$AQ$1)="#N/A N/A","--",_xll.BDP(tbl_coded[[#This Row],[KPW Provider BBID]]&amp;" CompanyID",$AQ$1))))</f>
        <v>#NAME?</v>
      </c>
      <c r="AR12" s="115" t="e">
        <f ca="1">IF(tbl_coded[[#This Row],[ISIN]]="","",tbl_coded[[#This Row],[穆迪KPW评级]]&amp;"/"&amp;tbl_coded[[#This Row],[SPKPW评级]]&amp;"/"&amp;tbl_coded[[#This Row],[FITCHKPW评级]])</f>
        <v>#NAME?</v>
      </c>
      <c r="AS12" s="115" t="e">
        <f ca="1">IF(tbl_coded[[#This Row],[ISIN]]="","",IF(OR(_xll.BDP($B12&amp;" Corp",AS$1)="#N/A N/A"),"--",_xll.BDP($B12&amp;" Corp",AS$1)))</f>
        <v>#NAME?</v>
      </c>
      <c r="AT12" s="115" t="e">
        <f ca="1">IF(tbl_coded[[#This Row],[ISIN]]="","",IF(_xll.BDS($B12&amp;" Corp",AT$1)="#N/A Field Not Applicable","",_xll.BDS($B12&amp;" Corp",AT$1)))</f>
        <v>#NAME?</v>
      </c>
      <c r="AU12" s="115" t="e">
        <f ca="1">IF(tbl_coded[[#This Row],[SBLC Provider BBID]]="","",_xll.BDP(tbl_coded[[#This Row],[SBLC Provider BBID]]&amp;" CompanyID","NAME"))</f>
        <v>#NAME?</v>
      </c>
      <c r="AV12" s="115" t="e">
        <f ca="1">IF(tbl_coded[[#This Row],[ISIN]]="","",IF(OR(_xll.BDP($B12&amp;" Corp",AV$1)="#N/A N/A"),"--",TEXT(_xll.BDP($B12&amp;" Corp",AV$1),"yyyy/mm/dd")))</f>
        <v>#NAME?</v>
      </c>
      <c r="AW12" s="115" t="e">
        <f ca="1">IF(tbl_coded[[#This Row],[ISIN]]="","",IF(OR(_xll.BDP($B12&amp;" Corp",AW$1)="#N/A N/A"),"--",TEXT(_xll.BDP($B12&amp;" Corp",AW$1),"yyyy/mm/dd")))</f>
        <v>#NAME?</v>
      </c>
      <c r="AX12" s="115" t="e">
        <f ca="1">IF(tbl_coded[[#This Row],[ISIN]]="","",IF(OR(_xll.BDP($B12&amp;" Corp",AX$1)="#N/A N/A"),"--",TEXT(_xll.BDP($B12&amp;" Corp",AX$1),"yyyy/mm/dd")))</f>
        <v>#NAME?</v>
      </c>
      <c r="AY12" s="115" t="e">
        <f ca="1">IF(tbl_coded[[#This Row],[ISIN]]="","",IF(OR(_xll.BDP($B12&amp;" Corp",AY$1)="#N/A Field Not Applicable"),"--",TEXT(_xll.BDP($B12&amp;" Corp",AY$1),"yyyy/mm/dd")))</f>
        <v>#NAME?</v>
      </c>
      <c r="AZ12" s="115" t="e">
        <f ca="1">IF(tbl_coded[[#This Row],[ISIN]]="","",IF(OR(_xll.BDP($B12&amp;" Corp",AZ$1)="#N/A N/A"),"--",_xll.BDP($B12&amp;" Corp",AZ$1)))</f>
        <v>#NAME?</v>
      </c>
      <c r="BA12" s="115" t="e">
        <f ca="1">IF(tbl_coded[[#This Row],[ISIN]]="","",IF(OR(_xll.BDP($B12&amp;" Corp",BA$1)="#N/A N/A"),"--",_xll.BDP($B12&amp;" Corp",BA$1)))</f>
        <v>#NAME?</v>
      </c>
      <c r="BB12" s="115" t="e">
        <f ca="1">IF(tbl_coded[[#This Row],[ISIN]]="","",IF(OR(_xll.BDP($B12&amp;" Corp",BB$1)="#N/A N/A"),"--",_xll.BDP($B12&amp;" Corp",BB$1)))</f>
        <v>#NAME?</v>
      </c>
      <c r="BC12" s="115" t="e">
        <f ca="1">IF(tbl_coded[[#This Row],[ISIN]]="","",IF(OR(_xll.BDP($B12&amp;" Corp",BC$1)="#N/A Field Not Applicable"),"--",_xll.BDP($B12&amp;" Corp",BC$1)))</f>
        <v>#NAME?</v>
      </c>
      <c r="BD12" s="115" t="e">
        <f ca="1">IF(tbl_coded[[#This Row],[ISIN]]="","",IF(OR(_xll.BDP($B12&amp;" Corp",BD$1)="#N/A Field Not Applicable"),"--",_xll.BDP($B12&amp;" Corp",BD$1)))</f>
        <v>#NAME?</v>
      </c>
      <c r="BE12" s="115" t="e">
        <f ca="1">IF(tbl_coded[[#This Row],[ISIN]]="","",IF(OR(_xll.BDP($B12&amp;" Corp",BE$1)="#N/A Field Not Applicable"),"--",_xll.BDP($B12&amp;" Corp",BE$1)))</f>
        <v>#NAME?</v>
      </c>
      <c r="BF12" s="115" t="e">
        <f ca="1">IF(tbl_coded[[#This Row],[ISIN]]="","",IF(OR(_xll.BDP($B12&amp;" Corp",BF$1)="#N/A Field Not Applicable"),"--",_xll.BDP($B12&amp;" Corp",BF$1)))</f>
        <v>#NAME?</v>
      </c>
      <c r="BG12" s="115" t="e">
        <f ca="1">IF(tbl_coded[[#This Row],[ISIN]]="","",IF(OR(_xll.BDP($B12&amp;" Corp",BG$1)="#N/A Field Not Applicable"),"--",IF(_xll.BDP($B12&amp;" Corp",BG$1)="#N/A N/A","N",_xll.BDP($B12&amp;" Corp",BG$1))))</f>
        <v>#NAME?</v>
      </c>
      <c r="BH12" s="115" t="e">
        <f ca="1">IF(tbl_coded[[#This Row],[ISIN]]="","",IF(OR(_xll.BDP($B12&amp;" Corp",BH$1)="#N/A N/A"),"",_xll.BDP($B12&amp;" Corp",BH$1)))</f>
        <v>#NAME?</v>
      </c>
      <c r="BI12" s="115" t="e">
        <f ca="1">IF(tbl_coded[[#This Row],[ISIN]]="","",IF(OR(tbl_coded[[#This Row],[Parent company tiker]]=""),"",IF(_xll.BDP(tbl_coded[[#This Row],[Parent company tiker]]&amp;" Equity",BI$1)="#N/A N/A","--",_xll.BDP(tbl_coded[[#This Row],[Parent company tiker]]&amp;" Equity",BI$1))))</f>
        <v>#NAME?</v>
      </c>
      <c r="BJ12" s="115" t="e">
        <f ca="1">IF(tbl_coded[[#This Row],[ISIN]]="","",IF(OR(tbl_coded[[#This Row],[Parent company tiker]]=""),"",IF(_xll.BDP(tbl_coded[[#This Row],[Parent company tiker]]&amp;" Equity",BJ$1)="#N/A N/A","--",_xll.BDP(tbl_coded[[#This Row],[Parent company tiker]]&amp;" Equity",BJ$1))))</f>
        <v>#NAME?</v>
      </c>
      <c r="BK12" s="115" t="e">
        <f ca="1">IF(tbl_coded[[#This Row],[ISIN]]="","",IF(OR(tbl_coded[[#This Row],[Parent company tiker]]=""),"",IF(_xll.BDP(tbl_coded[[#This Row],[Parent company tiker]]&amp;" Equity",BK$1)="#N/A N/A","--",_xll.BDP(tbl_coded[[#This Row],[Parent company tiker]]&amp;" Equity",BK$1))))</f>
        <v>#NAME?</v>
      </c>
      <c r="BL12" s="115" t="e">
        <f ca="1">IF(tbl_coded[[#This Row],[ISIN]]="","",IF(OR(tbl_coded[[#This Row],[Parent company tiker]]=""),"",IF(_xll.BDP(tbl_coded[[#This Row],[Parent company tiker]]&amp;" Equity",BL$1)="#N/A N/A","--",_xll.BDP(tbl_coded[[#This Row],[Parent company tiker]]&amp;" Equity",BL$1))))</f>
        <v>#NAME?</v>
      </c>
      <c r="BM12"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 s="115" t="e">
        <f ca="1">IF(tbl_coded[[#This Row],[Column9]]&lt;&gt;"--",tbl_coded[[#This Row],[G''tor rating]],IF(tbl_coded[[#This Row],[KPW Name]]&lt;&gt;"",tbl_coded[[#This Row],[KPW Rating]],IF(tbl_coded[[#This Row],[Parent company tiker]]&lt;&gt;"",tbl_coded[[#This Row],[parent评级]],tbl_coded[[#This Row],[Issuer rating]])))</f>
        <v>#NAME?</v>
      </c>
      <c r="BO12" s="148" t="str">
        <f ca="1">IFERROR(IF(tbl_coded[[#This Row],[GREEN]]="Y","GREEN",IF(tbl_coded[[#This Row],[SUSTAINABLE]]="Y","SUSTAINABLE",IF(tbl_coded[[#This Row],[SOCIAL]]="Y","SOCIAL",IF(tbl_coded[[#This Row],[Sustainable linked]]="Y","SUSTAINABLE LINKED"," ")))),"")</f>
        <v/>
      </c>
      <c r="BP12" s="124"/>
      <c r="BS12" s="65">
        <v>11</v>
      </c>
      <c r="BT12" s="65" t="s">
        <v>84</v>
      </c>
      <c r="BU12" s="65" t="s">
        <v>77</v>
      </c>
      <c r="BV12" s="65" t="s">
        <v>77</v>
      </c>
    </row>
    <row r="13" spans="1:74" ht="15" customHeight="1">
      <c r="A13" s="109">
        <v>11</v>
      </c>
      <c r="B13" s="110" t="str">
        <f>IF(美元债一级!$C$3:$C$1048576&lt;&gt;"",美元债一级!$C13,"")</f>
        <v>XS2735265360</v>
      </c>
      <c r="C13" s="111" t="e">
        <f ca="1">IF(tbl_coded[[#This Row],[ISIN]]="","",IF(tbl_coded[[#This Row],[Index]]&gt;$A$1,"",IF(_xll.BDP($B13&amp;" Corp",C$1)="#N/A N/A","",_xll.BDP($B13&amp;" Corp",C$1))))</f>
        <v>#NAME?</v>
      </c>
      <c r="D13" s="111" t="e">
        <f ca="1">IF(tbl_coded[[#This Row],[ISIN]]="","",IF(_xll.BDP($B13&amp;" Corp",D$1)="#N/A N/A","",_xll.BDP($B13&amp;" Corp",D$1)))</f>
        <v>#NAME?</v>
      </c>
      <c r="E13" s="111" t="e">
        <f ca="1">IF(tbl_coded[[#This Row],[ISIN]]="","",IF(_xll.BDP($B13&amp;" Corp",E$1)="#N/A N/A","--",_xll.BDP($B13&amp;" Corp",E$1)))</f>
        <v>#NAME?</v>
      </c>
      <c r="F13" s="111" t="e">
        <f ca="1">IF(tbl_coded[[#This Row],[ISIN]]="","",IF(_xll.BDS($B13&amp;" Corp",F$1)="#N/A Field Not Applicable","",_xll.BDS($B13&amp;" Corp",F$1)))</f>
        <v>#NAME?</v>
      </c>
      <c r="G13" s="111" t="e">
        <f ca="1">IF(tbl_coded[[#This Row],[ISIN]]="","",IF(_xll.BDP($F13&amp;" CompanyID",G$1)="#N/A Invalid Security","",_xll.BDP($F13&amp;" CompanyID",G$1)))</f>
        <v>#NAME?</v>
      </c>
      <c r="H13" s="111" t="e">
        <f ca="1">IF(tbl_coded[[#This Row],[ISIN]]="","",IF(_xll.BDP($B13&amp;" Corp",H$1)="#N/A N/A","--",_xll.BDP($B13&amp;" Corp",H$1)))</f>
        <v>#NAME?</v>
      </c>
      <c r="I13" s="111" t="e">
        <f ca="1">IF(tbl_coded[[#This Row],[ISIN]]="","",IF(_xll.BDP($B13&amp;" Corp",I$1)="#N/A N/A","--",_xll.BDP($B13&amp;" Corp",I$1)))</f>
        <v>#NAME?</v>
      </c>
      <c r="J13" s="111" t="e">
        <f ca="1">IF(tbl_coded[[#This Row],[ISIN]]="","",IF(_xll.BDP($B13&amp;" Corp",J$1)="#N/A N/A","--",_xll.BDP($B13&amp;" Corp",J$1)))</f>
        <v>#NAME?</v>
      </c>
      <c r="K13" s="111" t="e">
        <f ca="1">IF(tbl_coded[[#This Row],[ISIN]]="","",IF(_xll.BDP($B13&amp;" Corp",K$1)="#N/A N/A","--",_xll.BDP($B13&amp;" Corp",K$1)))</f>
        <v>#NAME?</v>
      </c>
      <c r="L13" s="111" t="e">
        <f ca="1">IF(tbl_coded[[#This Row],[ISIN]]="","",IF(_xll.BDP($B13&amp;" Corp",L$1)="#N/A N/A","--",_xll.BDP($B13&amp;" Corp",L$1)))</f>
        <v>#NAME?</v>
      </c>
      <c r="M13" s="111" t="e">
        <f ca="1">IF(tbl_coded[[#This Row],[ISIN]]="","",IF(_xll.BDP($B13&amp;" Corp",M$1)="#N/A N/A","--",_xll.BDP($B13&amp;" Corp",M$1)))</f>
        <v>#NAME?</v>
      </c>
      <c r="N13" s="111" t="e">
        <f ca="1">IF(tbl_coded[[#This Row],[ISIN]]="","",IF(_xll.BDP($B13&amp;" Corp",N$1)="#N/A N/A","--",_xll.BDP($B13&amp;" Corp",N$1)))</f>
        <v>#NAME?</v>
      </c>
      <c r="O13" s="112" t="e">
        <f ca="1">IF(tbl_coded[[#This Row],[ISIN]]="","",IF(_xll.BDP($B13&amp;" Corp",O$1)="#N/A N/A","--",_xll.BDP($B13&amp;" Corp",O$1)))</f>
        <v>#NAME?</v>
      </c>
      <c r="P13" s="112" t="e">
        <f ca="1">IF(tbl_coded[[#This Row],[ISIN]]="","",IF(_xll.BDP($B13&amp;" Corp",P$1)="#N/A N/A","--",_xll.BDP($B13&amp;" Corp",P$1)))</f>
        <v>#NAME?</v>
      </c>
      <c r="Q13"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 s="112" t="e">
        <f ca="1">IF(tbl_coded[[#This Row],[ISIN]]="","",IF(OR(_xll.BDP($B13&amp;" Corp",R$1)="#N/A N/A",_xll.BDP($B13&amp;" Corp",R$1)="#N/A Invalid Security",_xll.BDP($B13&amp;" Corp",R$1)="#N/A Field Not Applicable"),"--",_xll.BDP($B13&amp;" Corp",R$1)))</f>
        <v>#NAME?</v>
      </c>
      <c r="S13" s="112" t="e">
        <f ca="1">IF(tbl_coded[[#This Row],[ISIN]]="","",IF(OR(_xll.BDP($R13&amp;" Equity",S$1)="#N/A N/A",_xll.BDP($R13&amp;" Equity",S$1)="#N/A Invalid Security"),"--",_xll.BDP($R13&amp;" Equity",S$1)))</f>
        <v>#NAME?</v>
      </c>
      <c r="T13" s="112" t="e">
        <f ca="1">IF(tbl_coded[[#This Row],[ISIN]]="","",IF(OR(_xll.BDP($R13&amp;" Equity",T$1)="#N/A N/A",_xll.BDP($R13&amp;" Equity",T$1)="#N/A Invalid Security"),"--",_xll.BDP($R13&amp;" Equity",T$1)))</f>
        <v>#NAME?</v>
      </c>
      <c r="U13" s="112" t="e">
        <f ca="1">IF(tbl_coded[[#This Row],[ISIN]]="","",IF(OR(_xll.BDP($R13&amp;" Equity",U$1)="#N/A N/A",_xll.BDP($R13&amp;" Equity",U$1)="#N/A Invalid Security"),"--",_xll.BDP($R13&amp;" Equity",U$1)))</f>
        <v>#NAME?</v>
      </c>
      <c r="V13" s="112" t="e">
        <f ca="1">IF(tbl_coded[[#This Row],[ISIN]]="","",IF(OR(_xll.BDP($R13&amp;" Equity",V$1)="#N/A N/A",_xll.BDP($R13&amp;" Equity",V$1)="#N/A Invalid Security"),"--",_xll.BDP($R13&amp;" Equity",V$1)))</f>
        <v>#NAME?</v>
      </c>
      <c r="W13" s="112" t="e">
        <f ca="1">IF(tbl_coded[[#This Row],[ISIN]]="","",IF(OR(_xll.BDP($R13&amp;" Equity",W$1)="#N/A N/A",_xll.BDP($R13&amp;" Equity",W$1)="#N/A Invalid Security"),"--",_xll.BDP($R13&amp;" Equity",W$1)))</f>
        <v>#NAME?</v>
      </c>
      <c r="X13" s="112" t="e">
        <f ca="1">IF(tbl_coded[[#This Row],[ISIN]]="","",IF(OR(_xll.BDP($R13&amp;" Equity",X$1)="#N/A N/A",_xll.BDP($R13&amp;" Equity",X$1)="#N/A Invalid Security"),"--",_xll.BDP($R13&amp;" Equity",X$1)))</f>
        <v>#NAME?</v>
      </c>
      <c r="Y13"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 s="112" t="str">
        <f ca="1">IF(tbl_coded[[#This Row],[ISIN]]="","",IF(ISNUMBER(_xll.BDP(B13&amp;" Corp",Z$1)),_xll.BDP(B13&amp;" Corp",Z$1),""))</f>
        <v/>
      </c>
      <c r="AA13" s="112" t="str">
        <f ca="1">IF(tbl_coded[[#This Row],[ISIN]]="","",IF(ISNUMBER(_xll.BDP(B13&amp;" Corp",AA$1)),_xll.BDP(B13&amp;" Corp",AA$1),""))</f>
        <v/>
      </c>
      <c r="AB13" s="112" t="str">
        <f ca="1">IF(tbl_coded[[#This Row],[ISIN]]="","",IF(ISNUMBER(_xll.BDP(B13&amp;" Corp",AB$1)),_xll.BDP(B13&amp;" Corp",AB$1),""))</f>
        <v/>
      </c>
      <c r="AC13" s="112" t="str">
        <f ca="1">IF(tbl_coded[[#This Row],[ISIN]]="","",IF(ISNUMBER(_xll.BDP(B13&amp;" Corp",AC$1)),_xll.BDP(B13&amp;" Corp",AC$1),""))</f>
        <v/>
      </c>
      <c r="AD13" s="112" t="e">
        <f ca="1">IF(tbl_coded[[#This Row],[ISIN]]="","",IF((_xll.BDP(B13&amp;" Corp",AD$1))="#N/A Field Not Applicable","",_xll.BDP(B13&amp;" Corp",AD$1)))</f>
        <v>#NAME?</v>
      </c>
      <c r="AE13" s="112" t="e">
        <f ca="1">IF(tbl_coded[[#This Row],[ISIN]]="","",IF((_xll.BDP(B13&amp;" Corp",AE$1))="#N/A N/A","--",_xll.BDP(B13&amp;" Corp",AE$1)))</f>
        <v>#NAME?</v>
      </c>
      <c r="AF13" s="112" t="e">
        <f ca="1">IF(tbl_coded[[#This Row],[ISIN]]="","",IF(IFERROR(MATCH(H13,rtg_num[Moody''s],0)&gt;10,0),"HY",IF(IFERROR(MATCH(I13,rtg_num[S&amp;P],0)&gt;10,0),"HY",IF(IFERROR(MATCH(J13,rtg_num[Fitch],0)&gt;10,0),"HY",IF(H13&amp;I13&amp;J13="------","NR",IF(IFERROR(FIND("#N/A",Coded!H13),0)&amp;IFERROR(FIND("#N/A",Coded!H13),0)&amp;IFERROR(FIND("#N/A",Coded!H13),0)&lt;&gt;"000",IF(INDEX(美元债一级!$O:$O,MATCH(tbl_coded[[#This Row],[ISIN]],美元债一级!$I:$I,0))="--/--/--","NR","IG"),"IG"))))))</f>
        <v>#NAME?</v>
      </c>
      <c r="AG13"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3" s="113" t="e">
        <f ca="1">IF(tbl_coded[[#This Row],[ISIN]]="","",IF(_xll.BDP($B13&amp;" Corp",AI$1)="#N/A N/A","--",_xll.BDP($B13&amp;" Corp",AI$1)))</f>
        <v>#NAME?</v>
      </c>
      <c r="AJ13" s="112" t="e">
        <f ca="1">IF(tbl_coded[[#This Row],[ISIN]]="","",IF(OR(_xll.BDP(_xll.BDP(tbl_coded[[#This Row],[ISIN]]&amp;" Corp", "ISSUER_EQUITY_TICKER")&amp;" Equity",AJ$1)="#N/A N/A"),"--",_xll.BDP(_xll.BDP(tbl_coded[[#This Row],[ISIN]]&amp;" Corp", "ISSUER_EQUITY_TICKER")&amp;" Equity",AJ$1)))</f>
        <v>#NAME?</v>
      </c>
      <c r="AK13"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 s="115" t="e">
        <f ca="1">IF(tbl_coded[[#This Row],[ISIN]]="","",IF(OR(_xll.BDP(_xll.BDP(tbl_coded[[#This Row],[ISIN]]&amp;" Corp", "ISSUER_EQUITY_TICKER")&amp;" Equity",AL$1)="#N/A N/A"),"--",_xll.BDP(_xll.BDP(tbl_coded[[#This Row],[ISIN]]&amp;" Corp", "ISSUER_EQUITY_TICKER")&amp;" Equity",AL$1)))</f>
        <v>#NAME?</v>
      </c>
      <c r="AM13" s="115" t="e">
        <f ca="1">IF(tbl_coded[[#This Row],[ISIN]]="","",IF(_xll.BDS($B13&amp;" Corp",AM$1)="#N/A Field Not Applicable","",_xll.BDS($B13&amp;" Corp",AM$1)))</f>
        <v>#NAME?</v>
      </c>
      <c r="AN13" s="115" t="e">
        <f ca="1">IF(tbl_coded[[#This Row],[ISIN]]="","",IF(_xll.BDP(tbl_coded[[#This Row],[KPW Provider BBID]]&amp;" CompanyID","NAME")="#N/A Invalid Security","",_xll.BDP(tbl_coded[[#This Row],[KPW Provider BBID]]&amp;" CompanyID","NAME")))</f>
        <v>#NAME?</v>
      </c>
      <c r="AO13" s="115" t="e">
        <f ca="1">IF(tbl_coded[[#This Row],[ISIN]]="","",IF(_xll.BDP(tbl_coded[[#This Row],[KPW Provider BBID]]&amp;" CompanyID",$AO$1)="#N/A Invalid Security","--",IF(_xll.BDP(tbl_coded[[#This Row],[KPW Provider BBID]]&amp;" CompanyID",$AO$1)="#N/A N/A","--",_xll.BDP(tbl_coded[[#This Row],[KPW Provider BBID]]&amp;" CompanyID",$AO$1))))</f>
        <v>#NAME?</v>
      </c>
      <c r="AP13" s="115" t="e">
        <f ca="1">IF(tbl_coded[[#This Row],[ISIN]]="","",IF(_xll.BDP(tbl_coded[[#This Row],[KPW Provider BBID]]&amp;" CompanyID",$AP$1)="#N/A Invalid Security","--",IF(_xll.BDP(tbl_coded[[#This Row],[KPW Provider BBID]]&amp;" CompanyID",$AP$1)="#N/A N/A","--",_xll.BDP(tbl_coded[[#This Row],[KPW Provider BBID]]&amp;" CompanyID",$AP$1))))</f>
        <v>#NAME?</v>
      </c>
      <c r="AQ13" s="115" t="e">
        <f ca="1">IF(tbl_coded[[#This Row],[ISIN]]="","",IF(_xll.BDP(tbl_coded[[#This Row],[KPW Provider BBID]]&amp;" CompanyID",$AQ$1)="#N/A Invalid Security","--",IF(_xll.BDP(tbl_coded[[#This Row],[KPW Provider BBID]]&amp;" CompanyID",$AQ$1)="#N/A N/A","--",_xll.BDP(tbl_coded[[#This Row],[KPW Provider BBID]]&amp;" CompanyID",$AQ$1))))</f>
        <v>#NAME?</v>
      </c>
      <c r="AR13" s="115" t="e">
        <f ca="1">IF(tbl_coded[[#This Row],[ISIN]]="","",tbl_coded[[#This Row],[穆迪KPW评级]]&amp;"/"&amp;tbl_coded[[#This Row],[SPKPW评级]]&amp;"/"&amp;tbl_coded[[#This Row],[FITCHKPW评级]])</f>
        <v>#NAME?</v>
      </c>
      <c r="AS13" s="115" t="e">
        <f ca="1">IF(tbl_coded[[#This Row],[ISIN]]="","",IF(OR(_xll.BDP($B13&amp;" Corp",AS$1)="#N/A N/A"),"--",_xll.BDP($B13&amp;" Corp",AS$1)))</f>
        <v>#NAME?</v>
      </c>
      <c r="AT13" s="115" t="e">
        <f ca="1">IF(tbl_coded[[#This Row],[ISIN]]="","",IF(_xll.BDS($B13&amp;" Corp",AT$1)="#N/A Field Not Applicable","",_xll.BDS($B13&amp;" Corp",AT$1)))</f>
        <v>#NAME?</v>
      </c>
      <c r="AU13" s="115" t="e">
        <f ca="1">IF(tbl_coded[[#This Row],[SBLC Provider BBID]]="","",_xll.BDP(tbl_coded[[#This Row],[SBLC Provider BBID]]&amp;" CompanyID","NAME"))</f>
        <v>#NAME?</v>
      </c>
      <c r="AV13" s="115" t="e">
        <f ca="1">IF(tbl_coded[[#This Row],[ISIN]]="","",IF(OR(_xll.BDP($B13&amp;" Corp",AV$1)="#N/A N/A"),"--",TEXT(_xll.BDP($B13&amp;" Corp",AV$1),"yyyy/mm/dd")))</f>
        <v>#NAME?</v>
      </c>
      <c r="AW13" s="115" t="e">
        <f ca="1">IF(tbl_coded[[#This Row],[ISIN]]="","",IF(OR(_xll.BDP($B13&amp;" Corp",AW$1)="#N/A N/A"),"--",TEXT(_xll.BDP($B13&amp;" Corp",AW$1),"yyyy/mm/dd")))</f>
        <v>#NAME?</v>
      </c>
      <c r="AX13" s="115" t="e">
        <f ca="1">IF(tbl_coded[[#This Row],[ISIN]]="","",IF(OR(_xll.BDP($B13&amp;" Corp",AX$1)="#N/A N/A"),"--",TEXT(_xll.BDP($B13&amp;" Corp",AX$1),"yyyy/mm/dd")))</f>
        <v>#NAME?</v>
      </c>
      <c r="AY13" s="115" t="e">
        <f ca="1">IF(tbl_coded[[#This Row],[ISIN]]="","",IF(OR(_xll.BDP($B13&amp;" Corp",AY$1)="#N/A Field Not Applicable"),"--",TEXT(_xll.BDP($B13&amp;" Corp",AY$1),"yyyy/mm/dd")))</f>
        <v>#NAME?</v>
      </c>
      <c r="AZ13" s="115" t="e">
        <f ca="1">IF(tbl_coded[[#This Row],[ISIN]]="","",IF(OR(_xll.BDP($B13&amp;" Corp",AZ$1)="#N/A N/A"),"--",_xll.BDP($B13&amp;" Corp",AZ$1)))</f>
        <v>#NAME?</v>
      </c>
      <c r="BA13" s="115" t="e">
        <f ca="1">IF(tbl_coded[[#This Row],[ISIN]]="","",IF(OR(_xll.BDP($B13&amp;" Corp",BA$1)="#N/A N/A"),"--",_xll.BDP($B13&amp;" Corp",BA$1)))</f>
        <v>#NAME?</v>
      </c>
      <c r="BB13" s="115" t="e">
        <f ca="1">IF(tbl_coded[[#This Row],[ISIN]]="","",IF(OR(_xll.BDP($B13&amp;" Corp",BB$1)="#N/A N/A"),"--",_xll.BDP($B13&amp;" Corp",BB$1)))</f>
        <v>#NAME?</v>
      </c>
      <c r="BC13" s="115" t="e">
        <f ca="1">IF(tbl_coded[[#This Row],[ISIN]]="","",IF(OR(_xll.BDP($B13&amp;" Corp",BC$1)="#N/A Field Not Applicable"),"--",_xll.BDP($B13&amp;" Corp",BC$1)))</f>
        <v>#NAME?</v>
      </c>
      <c r="BD13" s="115" t="e">
        <f ca="1">IF(tbl_coded[[#This Row],[ISIN]]="","",IF(OR(_xll.BDP($B13&amp;" Corp",BD$1)="#N/A Field Not Applicable"),"--",_xll.BDP($B13&amp;" Corp",BD$1)))</f>
        <v>#NAME?</v>
      </c>
      <c r="BE13" s="115" t="e">
        <f ca="1">IF(tbl_coded[[#This Row],[ISIN]]="","",IF(OR(_xll.BDP($B13&amp;" Corp",BE$1)="#N/A Field Not Applicable"),"--",_xll.BDP($B13&amp;" Corp",BE$1)))</f>
        <v>#NAME?</v>
      </c>
      <c r="BF13" s="115" t="e">
        <f ca="1">IF(tbl_coded[[#This Row],[ISIN]]="","",IF(OR(_xll.BDP($B13&amp;" Corp",BF$1)="#N/A Field Not Applicable"),"--",_xll.BDP($B13&amp;" Corp",BF$1)))</f>
        <v>#NAME?</v>
      </c>
      <c r="BG13" s="115" t="e">
        <f ca="1">IF(tbl_coded[[#This Row],[ISIN]]="","",IF(OR(_xll.BDP($B13&amp;" Corp",BG$1)="#N/A Field Not Applicable"),"--",IF(_xll.BDP($B13&amp;" Corp",BG$1)="#N/A N/A","N",_xll.BDP($B13&amp;" Corp",BG$1))))</f>
        <v>#NAME?</v>
      </c>
      <c r="BH13" s="115" t="e">
        <f ca="1">IF(tbl_coded[[#This Row],[ISIN]]="","",IF(OR(_xll.BDP($B13&amp;" Corp",BH$1)="#N/A N/A"),"",_xll.BDP($B13&amp;" Corp",BH$1)))</f>
        <v>#NAME?</v>
      </c>
      <c r="BI13" s="115" t="e">
        <f ca="1">IF(tbl_coded[[#This Row],[ISIN]]="","",IF(OR(tbl_coded[[#This Row],[Parent company tiker]]=""),"",IF(_xll.BDP(tbl_coded[[#This Row],[Parent company tiker]]&amp;" Equity",BI$1)="#N/A N/A","--",_xll.BDP(tbl_coded[[#This Row],[Parent company tiker]]&amp;" Equity",BI$1))))</f>
        <v>#NAME?</v>
      </c>
      <c r="BJ13" s="115" t="e">
        <f ca="1">IF(tbl_coded[[#This Row],[ISIN]]="","",IF(OR(tbl_coded[[#This Row],[Parent company tiker]]=""),"",IF(_xll.BDP(tbl_coded[[#This Row],[Parent company tiker]]&amp;" Equity",BJ$1)="#N/A N/A","--",_xll.BDP(tbl_coded[[#This Row],[Parent company tiker]]&amp;" Equity",BJ$1))))</f>
        <v>#NAME?</v>
      </c>
      <c r="BK13" s="115" t="e">
        <f ca="1">IF(tbl_coded[[#This Row],[ISIN]]="","",IF(OR(tbl_coded[[#This Row],[Parent company tiker]]=""),"",IF(_xll.BDP(tbl_coded[[#This Row],[Parent company tiker]]&amp;" Equity",BK$1)="#N/A N/A","--",_xll.BDP(tbl_coded[[#This Row],[Parent company tiker]]&amp;" Equity",BK$1))))</f>
        <v>#NAME?</v>
      </c>
      <c r="BL13" s="115" t="e">
        <f ca="1">IF(tbl_coded[[#This Row],[ISIN]]="","",IF(OR(tbl_coded[[#This Row],[Parent company tiker]]=""),"",IF(_xll.BDP(tbl_coded[[#This Row],[Parent company tiker]]&amp;" Equity",BL$1)="#N/A N/A","--",_xll.BDP(tbl_coded[[#This Row],[Parent company tiker]]&amp;" Equity",BL$1))))</f>
        <v>#NAME?</v>
      </c>
      <c r="BM13"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 s="115" t="e">
        <f ca="1">IF(tbl_coded[[#This Row],[Column9]]&lt;&gt;"--",tbl_coded[[#This Row],[G''tor rating]],IF(tbl_coded[[#This Row],[KPW Name]]&lt;&gt;"",tbl_coded[[#This Row],[KPW Rating]],IF(tbl_coded[[#This Row],[Parent company tiker]]&lt;&gt;"",tbl_coded[[#This Row],[parent评级]],tbl_coded[[#This Row],[Issuer rating]])))</f>
        <v>#NAME?</v>
      </c>
      <c r="BO13" s="148" t="str">
        <f ca="1">IFERROR(IF(tbl_coded[[#This Row],[GREEN]]="Y","GREEN",IF(tbl_coded[[#This Row],[SUSTAINABLE]]="Y","SUSTAINABLE",IF(tbl_coded[[#This Row],[SOCIAL]]="Y","SOCIAL",IF(tbl_coded[[#This Row],[Sustainable linked]]="Y","SUSTAINABLE LINKED"," ")))),"")</f>
        <v/>
      </c>
      <c r="BP13" s="124"/>
      <c r="BS13" s="65">
        <v>12</v>
      </c>
      <c r="BT13" s="65" t="s">
        <v>65</v>
      </c>
      <c r="BU13" s="65" t="s">
        <v>69</v>
      </c>
      <c r="BV13" s="65" t="s">
        <v>69</v>
      </c>
    </row>
    <row r="14" spans="1:74" ht="15" customHeight="1">
      <c r="A14" s="109">
        <v>12</v>
      </c>
      <c r="B14" s="110" t="str">
        <f>IF(美元债一级!$C$3:$C$1048576&lt;&gt;"",美元债一级!$C14,"")</f>
        <v>BBG01KJMCSC7</v>
      </c>
      <c r="C14" s="111" t="e">
        <f ca="1">IF(tbl_coded[[#This Row],[ISIN]]="","",IF(tbl_coded[[#This Row],[Index]]&gt;$A$1,"",IF(_xll.BDP($B14&amp;" Corp",C$1)="#N/A N/A","",_xll.BDP($B14&amp;" Corp",C$1))))</f>
        <v>#NAME?</v>
      </c>
      <c r="D14" s="111" t="e">
        <f ca="1">IF(tbl_coded[[#This Row],[ISIN]]="","",IF(_xll.BDP($B14&amp;" Corp",D$1)="#N/A N/A","",_xll.BDP($B14&amp;" Corp",D$1)))</f>
        <v>#NAME?</v>
      </c>
      <c r="E14" s="111" t="e">
        <f ca="1">IF(tbl_coded[[#This Row],[ISIN]]="","",IF(_xll.BDP($B14&amp;" Corp",E$1)="#N/A N/A","--",_xll.BDP($B14&amp;" Corp",E$1)))</f>
        <v>#NAME?</v>
      </c>
      <c r="F14" s="111" t="e">
        <f ca="1">IF(tbl_coded[[#This Row],[ISIN]]="","",IF(_xll.BDS($B14&amp;" Corp",F$1)="#N/A Field Not Applicable","",_xll.BDS($B14&amp;" Corp",F$1)))</f>
        <v>#NAME?</v>
      </c>
      <c r="G14" s="111" t="e">
        <f ca="1">IF(tbl_coded[[#This Row],[ISIN]]="","",IF(_xll.BDP($F14&amp;" CompanyID",G$1)="#N/A Invalid Security","",_xll.BDP($F14&amp;" CompanyID",G$1)))</f>
        <v>#NAME?</v>
      </c>
      <c r="H14" s="111" t="e">
        <f ca="1">IF(tbl_coded[[#This Row],[ISIN]]="","",IF(_xll.BDP($B14&amp;" Corp",H$1)="#N/A N/A","--",_xll.BDP($B14&amp;" Corp",H$1)))</f>
        <v>#NAME?</v>
      </c>
      <c r="I14" s="111" t="e">
        <f ca="1">IF(tbl_coded[[#This Row],[ISIN]]="","",IF(_xll.BDP($B14&amp;" Corp",I$1)="#N/A N/A","--",_xll.BDP($B14&amp;" Corp",I$1)))</f>
        <v>#NAME?</v>
      </c>
      <c r="J14" s="111" t="e">
        <f ca="1">IF(tbl_coded[[#This Row],[ISIN]]="","",IF(_xll.BDP($B14&amp;" Corp",J$1)="#N/A N/A","--",_xll.BDP($B14&amp;" Corp",J$1)))</f>
        <v>#NAME?</v>
      </c>
      <c r="K14" s="111" t="e">
        <f ca="1">IF(tbl_coded[[#This Row],[ISIN]]="","",IF(_xll.BDP($B14&amp;" Corp",K$1)="#N/A N/A","--",_xll.BDP($B14&amp;" Corp",K$1)))</f>
        <v>#NAME?</v>
      </c>
      <c r="L14" s="111" t="e">
        <f ca="1">IF(tbl_coded[[#This Row],[ISIN]]="","",IF(_xll.BDP($B14&amp;" Corp",L$1)="#N/A N/A","--",_xll.BDP($B14&amp;" Corp",L$1)))</f>
        <v>#NAME?</v>
      </c>
      <c r="M14" s="111" t="e">
        <f ca="1">IF(tbl_coded[[#This Row],[ISIN]]="","",IF(_xll.BDP($B14&amp;" Corp",M$1)="#N/A N/A","--",_xll.BDP($B14&amp;" Corp",M$1)))</f>
        <v>#NAME?</v>
      </c>
      <c r="N14" s="111" t="e">
        <f ca="1">IF(tbl_coded[[#This Row],[ISIN]]="","",IF(_xll.BDP($B14&amp;" Corp",N$1)="#N/A N/A","--",_xll.BDP($B14&amp;" Corp",N$1)))</f>
        <v>#NAME?</v>
      </c>
      <c r="O14" s="112" t="e">
        <f ca="1">IF(tbl_coded[[#This Row],[ISIN]]="","",IF(_xll.BDP($B14&amp;" Corp",O$1)="#N/A N/A","--",_xll.BDP($B14&amp;" Corp",O$1)))</f>
        <v>#NAME?</v>
      </c>
      <c r="P14" s="112" t="e">
        <f ca="1">IF(tbl_coded[[#This Row],[ISIN]]="","",IF(_xll.BDP($B14&amp;" Corp",P$1)="#N/A N/A","--",_xll.BDP($B14&amp;" Corp",P$1)))</f>
        <v>#NAME?</v>
      </c>
      <c r="Q14"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 s="112" t="e">
        <f ca="1">IF(tbl_coded[[#This Row],[ISIN]]="","",IF(OR(_xll.BDP($B14&amp;" Corp",R$1)="#N/A N/A",_xll.BDP($B14&amp;" Corp",R$1)="#N/A Invalid Security",_xll.BDP($B14&amp;" Corp",R$1)="#N/A Field Not Applicable"),"--",_xll.BDP($B14&amp;" Corp",R$1)))</f>
        <v>#NAME?</v>
      </c>
      <c r="S14" s="112" t="e">
        <f ca="1">IF(tbl_coded[[#This Row],[ISIN]]="","",IF(OR(_xll.BDP($R14&amp;" Equity",S$1)="#N/A N/A",_xll.BDP($R14&amp;" Equity",S$1)="#N/A Invalid Security"),"--",_xll.BDP($R14&amp;" Equity",S$1)))</f>
        <v>#NAME?</v>
      </c>
      <c r="T14" s="112" t="e">
        <f ca="1">IF(tbl_coded[[#This Row],[ISIN]]="","",IF(OR(_xll.BDP($R14&amp;" Equity",T$1)="#N/A N/A",_xll.BDP($R14&amp;" Equity",T$1)="#N/A Invalid Security"),"--",_xll.BDP($R14&amp;" Equity",T$1)))</f>
        <v>#NAME?</v>
      </c>
      <c r="U14" s="112" t="e">
        <f ca="1">IF(tbl_coded[[#This Row],[ISIN]]="","",IF(OR(_xll.BDP($R14&amp;" Equity",U$1)="#N/A N/A",_xll.BDP($R14&amp;" Equity",U$1)="#N/A Invalid Security"),"--",_xll.BDP($R14&amp;" Equity",U$1)))</f>
        <v>#NAME?</v>
      </c>
      <c r="V14" s="112" t="e">
        <f ca="1">IF(tbl_coded[[#This Row],[ISIN]]="","",IF(OR(_xll.BDP($R14&amp;" Equity",V$1)="#N/A N/A",_xll.BDP($R14&amp;" Equity",V$1)="#N/A Invalid Security"),"--",_xll.BDP($R14&amp;" Equity",V$1)))</f>
        <v>#NAME?</v>
      </c>
      <c r="W14" s="112" t="e">
        <f ca="1">IF(tbl_coded[[#This Row],[ISIN]]="","",IF(OR(_xll.BDP($R14&amp;" Equity",W$1)="#N/A N/A",_xll.BDP($R14&amp;" Equity",W$1)="#N/A Invalid Security"),"--",_xll.BDP($R14&amp;" Equity",W$1)))</f>
        <v>#NAME?</v>
      </c>
      <c r="X14" s="112" t="e">
        <f ca="1">IF(tbl_coded[[#This Row],[ISIN]]="","",IF(OR(_xll.BDP($R14&amp;" Equity",X$1)="#N/A N/A",_xll.BDP($R14&amp;" Equity",X$1)="#N/A Invalid Security"),"--",_xll.BDP($R14&amp;" Equity",X$1)))</f>
        <v>#NAME?</v>
      </c>
      <c r="Y14"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 s="112" t="str">
        <f ca="1">IF(tbl_coded[[#This Row],[ISIN]]="","",IF(ISNUMBER(_xll.BDP(B14&amp;" Corp",Z$1)),_xll.BDP(B14&amp;" Corp",Z$1),""))</f>
        <v/>
      </c>
      <c r="AA14" s="112" t="str">
        <f ca="1">IF(tbl_coded[[#This Row],[ISIN]]="","",IF(ISNUMBER(_xll.BDP(B14&amp;" Corp",AA$1)),_xll.BDP(B14&amp;" Corp",AA$1),""))</f>
        <v/>
      </c>
      <c r="AB14" s="112" t="str">
        <f ca="1">IF(tbl_coded[[#This Row],[ISIN]]="","",IF(ISNUMBER(_xll.BDP(B14&amp;" Corp",AB$1)),_xll.BDP(B14&amp;" Corp",AB$1),""))</f>
        <v/>
      </c>
      <c r="AC14" s="112" t="str">
        <f ca="1">IF(tbl_coded[[#This Row],[ISIN]]="","",IF(ISNUMBER(_xll.BDP(B14&amp;" Corp",AC$1)),_xll.BDP(B14&amp;" Corp",AC$1),""))</f>
        <v/>
      </c>
      <c r="AD14" s="112" t="e">
        <f ca="1">IF(tbl_coded[[#This Row],[ISIN]]="","",IF((_xll.BDP(B14&amp;" Corp",AD$1))="#N/A Field Not Applicable","",_xll.BDP(B14&amp;" Corp",AD$1)))</f>
        <v>#NAME?</v>
      </c>
      <c r="AE14" s="112" t="e">
        <f ca="1">IF(tbl_coded[[#This Row],[ISIN]]="","",IF((_xll.BDP(B14&amp;" Corp",AE$1))="#N/A N/A","--",_xll.BDP(B14&amp;" Corp",AE$1)))</f>
        <v>#NAME?</v>
      </c>
      <c r="AF14" s="112" t="e">
        <f ca="1">IF(tbl_coded[[#This Row],[ISIN]]="","",IF(IFERROR(MATCH(H14,rtg_num[Moody''s],0)&gt;10,0),"HY",IF(IFERROR(MATCH(I14,rtg_num[S&amp;P],0)&gt;10,0),"HY",IF(IFERROR(MATCH(J14,rtg_num[Fitch],0)&gt;10,0),"HY",IF(H14&amp;I14&amp;J14="------","NR",IF(IFERROR(FIND("#N/A",Coded!H14),0)&amp;IFERROR(FIND("#N/A",Coded!H14),0)&amp;IFERROR(FIND("#N/A",Coded!H14),0)&lt;&gt;"000",IF(INDEX(美元债一级!$O:$O,MATCH(tbl_coded[[#This Row],[ISIN]],美元债一级!$I:$I,0))="--/--/--","NR","IG"),"IG"))))))</f>
        <v>#NAME?</v>
      </c>
      <c r="AG14"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4" s="113" t="e">
        <f ca="1">IF(tbl_coded[[#This Row],[ISIN]]="","",IF(_xll.BDP($B14&amp;" Corp",AI$1)="#N/A N/A","--",_xll.BDP($B14&amp;" Corp",AI$1)))</f>
        <v>#NAME?</v>
      </c>
      <c r="AJ14" s="112" t="e">
        <f ca="1">IF(tbl_coded[[#This Row],[ISIN]]="","",IF(OR(_xll.BDP(_xll.BDP(tbl_coded[[#This Row],[ISIN]]&amp;" Corp", "ISSUER_EQUITY_TICKER")&amp;" Equity",AJ$1)="#N/A N/A"),"--",_xll.BDP(_xll.BDP(tbl_coded[[#This Row],[ISIN]]&amp;" Corp", "ISSUER_EQUITY_TICKER")&amp;" Equity",AJ$1)))</f>
        <v>#NAME?</v>
      </c>
      <c r="AK14"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 s="115" t="e">
        <f ca="1">IF(tbl_coded[[#This Row],[ISIN]]="","",IF(OR(_xll.BDP(_xll.BDP(tbl_coded[[#This Row],[ISIN]]&amp;" Corp", "ISSUER_EQUITY_TICKER")&amp;" Equity",AL$1)="#N/A N/A"),"--",_xll.BDP(_xll.BDP(tbl_coded[[#This Row],[ISIN]]&amp;" Corp", "ISSUER_EQUITY_TICKER")&amp;" Equity",AL$1)))</f>
        <v>#NAME?</v>
      </c>
      <c r="AM14" s="115" t="e">
        <f ca="1">IF(tbl_coded[[#This Row],[ISIN]]="","",IF(_xll.BDS($B14&amp;" Corp",AM$1)="#N/A Field Not Applicable","",_xll.BDS($B14&amp;" Corp",AM$1)))</f>
        <v>#NAME?</v>
      </c>
      <c r="AN14" s="115" t="e">
        <f ca="1">IF(tbl_coded[[#This Row],[ISIN]]="","",IF(_xll.BDP(tbl_coded[[#This Row],[KPW Provider BBID]]&amp;" CompanyID","NAME")="#N/A Invalid Security","",_xll.BDP(tbl_coded[[#This Row],[KPW Provider BBID]]&amp;" CompanyID","NAME")))</f>
        <v>#NAME?</v>
      </c>
      <c r="AO14" s="115" t="e">
        <f ca="1">IF(tbl_coded[[#This Row],[ISIN]]="","",IF(_xll.BDP(tbl_coded[[#This Row],[KPW Provider BBID]]&amp;" CompanyID",$AO$1)="#N/A Invalid Security","--",IF(_xll.BDP(tbl_coded[[#This Row],[KPW Provider BBID]]&amp;" CompanyID",$AO$1)="#N/A N/A","--",_xll.BDP(tbl_coded[[#This Row],[KPW Provider BBID]]&amp;" CompanyID",$AO$1))))</f>
        <v>#NAME?</v>
      </c>
      <c r="AP14" s="115" t="e">
        <f ca="1">IF(tbl_coded[[#This Row],[ISIN]]="","",IF(_xll.BDP(tbl_coded[[#This Row],[KPW Provider BBID]]&amp;" CompanyID",$AP$1)="#N/A Invalid Security","--",IF(_xll.BDP(tbl_coded[[#This Row],[KPW Provider BBID]]&amp;" CompanyID",$AP$1)="#N/A N/A","--",_xll.BDP(tbl_coded[[#This Row],[KPW Provider BBID]]&amp;" CompanyID",$AP$1))))</f>
        <v>#NAME?</v>
      </c>
      <c r="AQ14" s="115" t="e">
        <f ca="1">IF(tbl_coded[[#This Row],[ISIN]]="","",IF(_xll.BDP(tbl_coded[[#This Row],[KPW Provider BBID]]&amp;" CompanyID",$AQ$1)="#N/A Invalid Security","--",IF(_xll.BDP(tbl_coded[[#This Row],[KPW Provider BBID]]&amp;" CompanyID",$AQ$1)="#N/A N/A","--",_xll.BDP(tbl_coded[[#This Row],[KPW Provider BBID]]&amp;" CompanyID",$AQ$1))))</f>
        <v>#NAME?</v>
      </c>
      <c r="AR14" s="115" t="e">
        <f ca="1">IF(tbl_coded[[#This Row],[ISIN]]="","",tbl_coded[[#This Row],[穆迪KPW评级]]&amp;"/"&amp;tbl_coded[[#This Row],[SPKPW评级]]&amp;"/"&amp;tbl_coded[[#This Row],[FITCHKPW评级]])</f>
        <v>#NAME?</v>
      </c>
      <c r="AS14" s="115" t="e">
        <f ca="1">IF(tbl_coded[[#This Row],[ISIN]]="","",IF(OR(_xll.BDP($B14&amp;" Corp",AS$1)="#N/A N/A"),"--",_xll.BDP($B14&amp;" Corp",AS$1)))</f>
        <v>#NAME?</v>
      </c>
      <c r="AT14" s="115" t="e">
        <f ca="1">IF(tbl_coded[[#This Row],[ISIN]]="","",IF(_xll.BDS($B14&amp;" Corp",AT$1)="#N/A Field Not Applicable","",_xll.BDS($B14&amp;" Corp",AT$1)))</f>
        <v>#NAME?</v>
      </c>
      <c r="AU14" s="115" t="e">
        <f ca="1">IF(tbl_coded[[#This Row],[SBLC Provider BBID]]="","",_xll.BDP(tbl_coded[[#This Row],[SBLC Provider BBID]]&amp;" CompanyID","NAME"))</f>
        <v>#NAME?</v>
      </c>
      <c r="AV14" s="115" t="e">
        <f ca="1">IF(tbl_coded[[#This Row],[ISIN]]="","",IF(OR(_xll.BDP($B14&amp;" Corp",AV$1)="#N/A N/A"),"--",TEXT(_xll.BDP($B14&amp;" Corp",AV$1),"yyyy/mm/dd")))</f>
        <v>#NAME?</v>
      </c>
      <c r="AW14" s="115" t="e">
        <f ca="1">IF(tbl_coded[[#This Row],[ISIN]]="","",IF(OR(_xll.BDP($B14&amp;" Corp",AW$1)="#N/A N/A"),"--",TEXT(_xll.BDP($B14&amp;" Corp",AW$1),"yyyy/mm/dd")))</f>
        <v>#NAME?</v>
      </c>
      <c r="AX14" s="115" t="e">
        <f ca="1">IF(tbl_coded[[#This Row],[ISIN]]="","",IF(OR(_xll.BDP($B14&amp;" Corp",AX$1)="#N/A N/A"),"--",TEXT(_xll.BDP($B14&amp;" Corp",AX$1),"yyyy/mm/dd")))</f>
        <v>#NAME?</v>
      </c>
      <c r="AY14" s="115" t="e">
        <f ca="1">IF(tbl_coded[[#This Row],[ISIN]]="","",IF(OR(_xll.BDP($B14&amp;" Corp",AY$1)="#N/A Field Not Applicable"),"--",TEXT(_xll.BDP($B14&amp;" Corp",AY$1),"yyyy/mm/dd")))</f>
        <v>#NAME?</v>
      </c>
      <c r="AZ14" s="115" t="e">
        <f ca="1">IF(tbl_coded[[#This Row],[ISIN]]="","",IF(OR(_xll.BDP($B14&amp;" Corp",AZ$1)="#N/A N/A"),"--",_xll.BDP($B14&amp;" Corp",AZ$1)))</f>
        <v>#NAME?</v>
      </c>
      <c r="BA14" s="115" t="e">
        <f ca="1">IF(tbl_coded[[#This Row],[ISIN]]="","",IF(OR(_xll.BDP($B14&amp;" Corp",BA$1)="#N/A N/A"),"--",_xll.BDP($B14&amp;" Corp",BA$1)))</f>
        <v>#NAME?</v>
      </c>
      <c r="BB14" s="115" t="e">
        <f ca="1">IF(tbl_coded[[#This Row],[ISIN]]="","",IF(OR(_xll.BDP($B14&amp;" Corp",BB$1)="#N/A N/A"),"--",_xll.BDP($B14&amp;" Corp",BB$1)))</f>
        <v>#NAME?</v>
      </c>
      <c r="BC14" s="115" t="e">
        <f ca="1">IF(tbl_coded[[#This Row],[ISIN]]="","",IF(OR(_xll.BDP($B14&amp;" Corp",BC$1)="#N/A Field Not Applicable"),"--",_xll.BDP($B14&amp;" Corp",BC$1)))</f>
        <v>#NAME?</v>
      </c>
      <c r="BD14" s="115" t="e">
        <f ca="1">IF(tbl_coded[[#This Row],[ISIN]]="","",IF(OR(_xll.BDP($B14&amp;" Corp",BD$1)="#N/A Field Not Applicable"),"--",_xll.BDP($B14&amp;" Corp",BD$1)))</f>
        <v>#NAME?</v>
      </c>
      <c r="BE14" s="115" t="e">
        <f ca="1">IF(tbl_coded[[#This Row],[ISIN]]="","",IF(OR(_xll.BDP($B14&amp;" Corp",BE$1)="#N/A Field Not Applicable"),"--",_xll.BDP($B14&amp;" Corp",BE$1)))</f>
        <v>#NAME?</v>
      </c>
      <c r="BF14" s="115" t="e">
        <f ca="1">IF(tbl_coded[[#This Row],[ISIN]]="","",IF(OR(_xll.BDP($B14&amp;" Corp",BF$1)="#N/A Field Not Applicable"),"--",_xll.BDP($B14&amp;" Corp",BF$1)))</f>
        <v>#NAME?</v>
      </c>
      <c r="BG14" s="115" t="e">
        <f ca="1">IF(tbl_coded[[#This Row],[ISIN]]="","",IF(OR(_xll.BDP($B14&amp;" Corp",BG$1)="#N/A Field Not Applicable"),"--",IF(_xll.BDP($B14&amp;" Corp",BG$1)="#N/A N/A","N",_xll.BDP($B14&amp;" Corp",BG$1))))</f>
        <v>#NAME?</v>
      </c>
      <c r="BH14" s="115" t="e">
        <f ca="1">IF(tbl_coded[[#This Row],[ISIN]]="","",IF(OR(_xll.BDP($B14&amp;" Corp",BH$1)="#N/A N/A"),"",_xll.BDP($B14&amp;" Corp",BH$1)))</f>
        <v>#NAME?</v>
      </c>
      <c r="BI14" s="115" t="e">
        <f ca="1">IF(tbl_coded[[#This Row],[ISIN]]="","",IF(OR(tbl_coded[[#This Row],[Parent company tiker]]=""),"",IF(_xll.BDP(tbl_coded[[#This Row],[Parent company tiker]]&amp;" Equity",BI$1)="#N/A N/A","--",_xll.BDP(tbl_coded[[#This Row],[Parent company tiker]]&amp;" Equity",BI$1))))</f>
        <v>#NAME?</v>
      </c>
      <c r="BJ14" s="115" t="e">
        <f ca="1">IF(tbl_coded[[#This Row],[ISIN]]="","",IF(OR(tbl_coded[[#This Row],[Parent company tiker]]=""),"",IF(_xll.BDP(tbl_coded[[#This Row],[Parent company tiker]]&amp;" Equity",BJ$1)="#N/A N/A","--",_xll.BDP(tbl_coded[[#This Row],[Parent company tiker]]&amp;" Equity",BJ$1))))</f>
        <v>#NAME?</v>
      </c>
      <c r="BK14" s="115" t="e">
        <f ca="1">IF(tbl_coded[[#This Row],[ISIN]]="","",IF(OR(tbl_coded[[#This Row],[Parent company tiker]]=""),"",IF(_xll.BDP(tbl_coded[[#This Row],[Parent company tiker]]&amp;" Equity",BK$1)="#N/A N/A","--",_xll.BDP(tbl_coded[[#This Row],[Parent company tiker]]&amp;" Equity",BK$1))))</f>
        <v>#NAME?</v>
      </c>
      <c r="BL14" s="115" t="e">
        <f ca="1">IF(tbl_coded[[#This Row],[ISIN]]="","",IF(OR(tbl_coded[[#This Row],[Parent company tiker]]=""),"",IF(_xll.BDP(tbl_coded[[#This Row],[Parent company tiker]]&amp;" Equity",BL$1)="#N/A N/A","--",_xll.BDP(tbl_coded[[#This Row],[Parent company tiker]]&amp;" Equity",BL$1))))</f>
        <v>#NAME?</v>
      </c>
      <c r="BM14"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 s="115" t="e">
        <f ca="1">IF(tbl_coded[[#This Row],[Column9]]&lt;&gt;"--",tbl_coded[[#This Row],[G''tor rating]],IF(tbl_coded[[#This Row],[KPW Name]]&lt;&gt;"",tbl_coded[[#This Row],[KPW Rating]],IF(tbl_coded[[#This Row],[Parent company tiker]]&lt;&gt;"",tbl_coded[[#This Row],[parent评级]],tbl_coded[[#This Row],[Issuer rating]])))</f>
        <v>#NAME?</v>
      </c>
      <c r="BO14" s="148" t="str">
        <f ca="1">IFERROR(IF(tbl_coded[[#This Row],[GREEN]]="Y","GREEN",IF(tbl_coded[[#This Row],[SUSTAINABLE]]="Y","SUSTAINABLE",IF(tbl_coded[[#This Row],[SOCIAL]]="Y","SOCIAL",IF(tbl_coded[[#This Row],[Sustainable linked]]="Y","SUSTAINABLE LINKED"," ")))),"")</f>
        <v/>
      </c>
      <c r="BP14" s="124"/>
      <c r="BS14" s="65">
        <v>13</v>
      </c>
      <c r="BT14" s="65" t="s">
        <v>71</v>
      </c>
      <c r="BU14" s="65" t="s">
        <v>85</v>
      </c>
      <c r="BV14" s="65" t="s">
        <v>85</v>
      </c>
    </row>
    <row r="15" spans="1:74" ht="15" customHeight="1">
      <c r="A15" s="109">
        <v>13</v>
      </c>
      <c r="B15" s="110" t="str">
        <f>IF(美元债一级!$C$3:$C$1048576&lt;&gt;"",美元债一级!$C15,"")</f>
        <v>XS2735272572</v>
      </c>
      <c r="C15" s="111" t="e">
        <f ca="1">IF(tbl_coded[[#This Row],[ISIN]]="","",IF(tbl_coded[[#This Row],[Index]]&gt;$A$1,"",IF(_xll.BDP($B15&amp;" Corp",C$1)="#N/A N/A","",_xll.BDP($B15&amp;" Corp",C$1))))</f>
        <v>#NAME?</v>
      </c>
      <c r="D15" s="111" t="e">
        <f ca="1">IF(tbl_coded[[#This Row],[ISIN]]="","",IF(_xll.BDP($B15&amp;" Corp",D$1)="#N/A N/A","",_xll.BDP($B15&amp;" Corp",D$1)))</f>
        <v>#NAME?</v>
      </c>
      <c r="E15" s="111" t="e">
        <f ca="1">IF(tbl_coded[[#This Row],[ISIN]]="","",IF(_xll.BDP($B15&amp;" Corp",E$1)="#N/A N/A","--",_xll.BDP($B15&amp;" Corp",E$1)))</f>
        <v>#NAME?</v>
      </c>
      <c r="F15" s="111" t="e">
        <f ca="1">IF(tbl_coded[[#This Row],[ISIN]]="","",IF(_xll.BDS($B15&amp;" Corp",F$1)="#N/A Field Not Applicable","",_xll.BDS($B15&amp;" Corp",F$1)))</f>
        <v>#NAME?</v>
      </c>
      <c r="G15" s="111" t="e">
        <f ca="1">IF(tbl_coded[[#This Row],[ISIN]]="","",IF(_xll.BDP($F15&amp;" CompanyID",G$1)="#N/A Invalid Security","",_xll.BDP($F15&amp;" CompanyID",G$1)))</f>
        <v>#NAME?</v>
      </c>
      <c r="H15" s="111" t="e">
        <f ca="1">IF(tbl_coded[[#This Row],[ISIN]]="","",IF(_xll.BDP($B15&amp;" Corp",H$1)="#N/A N/A","--",_xll.BDP($B15&amp;" Corp",H$1)))</f>
        <v>#NAME?</v>
      </c>
      <c r="I15" s="111" t="e">
        <f ca="1">IF(tbl_coded[[#This Row],[ISIN]]="","",IF(_xll.BDP($B15&amp;" Corp",I$1)="#N/A N/A","--",_xll.BDP($B15&amp;" Corp",I$1)))</f>
        <v>#NAME?</v>
      </c>
      <c r="J15" s="111" t="e">
        <f ca="1">IF(tbl_coded[[#This Row],[ISIN]]="","",IF(_xll.BDP($B15&amp;" Corp",J$1)="#N/A N/A","--",_xll.BDP($B15&amp;" Corp",J$1)))</f>
        <v>#NAME?</v>
      </c>
      <c r="K15" s="111" t="e">
        <f ca="1">IF(tbl_coded[[#This Row],[ISIN]]="","",IF(_xll.BDP($B15&amp;" Corp",K$1)="#N/A N/A","--",_xll.BDP($B15&amp;" Corp",K$1)))</f>
        <v>#NAME?</v>
      </c>
      <c r="L15" s="111" t="e">
        <f ca="1">IF(tbl_coded[[#This Row],[ISIN]]="","",IF(_xll.BDP($B15&amp;" Corp",L$1)="#N/A N/A","--",_xll.BDP($B15&amp;" Corp",L$1)))</f>
        <v>#NAME?</v>
      </c>
      <c r="M15" s="111" t="e">
        <f ca="1">IF(tbl_coded[[#This Row],[ISIN]]="","",IF(_xll.BDP($B15&amp;" Corp",M$1)="#N/A N/A","--",_xll.BDP($B15&amp;" Corp",M$1)))</f>
        <v>#NAME?</v>
      </c>
      <c r="N15" s="111" t="e">
        <f ca="1">IF(tbl_coded[[#This Row],[ISIN]]="","",IF(_xll.BDP($B15&amp;" Corp",N$1)="#N/A N/A","--",_xll.BDP($B15&amp;" Corp",N$1)))</f>
        <v>#NAME?</v>
      </c>
      <c r="O15" s="112" t="e">
        <f ca="1">IF(tbl_coded[[#This Row],[ISIN]]="","",IF(_xll.BDP($B15&amp;" Corp",O$1)="#N/A N/A","--",_xll.BDP($B15&amp;" Corp",O$1)))</f>
        <v>#NAME?</v>
      </c>
      <c r="P15" s="112" t="e">
        <f ca="1">IF(tbl_coded[[#This Row],[ISIN]]="","",IF(_xll.BDP($B15&amp;" Corp",P$1)="#N/A N/A","--",_xll.BDP($B15&amp;" Corp",P$1)))</f>
        <v>#NAME?</v>
      </c>
      <c r="Q15"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 s="112" t="e">
        <f ca="1">IF(tbl_coded[[#This Row],[ISIN]]="","",IF(OR(_xll.BDP($B15&amp;" Corp",R$1)="#N/A N/A",_xll.BDP($B15&amp;" Corp",R$1)="#N/A Invalid Security",_xll.BDP($B15&amp;" Corp",R$1)="#N/A Field Not Applicable"),"--",_xll.BDP($B15&amp;" Corp",R$1)))</f>
        <v>#NAME?</v>
      </c>
      <c r="S15" s="112" t="e">
        <f ca="1">IF(tbl_coded[[#This Row],[ISIN]]="","",IF(OR(_xll.BDP($R15&amp;" Equity",S$1)="#N/A N/A",_xll.BDP($R15&amp;" Equity",S$1)="#N/A Invalid Security"),"--",_xll.BDP($R15&amp;" Equity",S$1)))</f>
        <v>#NAME?</v>
      </c>
      <c r="T15" s="112" t="e">
        <f ca="1">IF(tbl_coded[[#This Row],[ISIN]]="","",IF(OR(_xll.BDP($R15&amp;" Equity",T$1)="#N/A N/A",_xll.BDP($R15&amp;" Equity",T$1)="#N/A Invalid Security"),"--",_xll.BDP($R15&amp;" Equity",T$1)))</f>
        <v>#NAME?</v>
      </c>
      <c r="U15" s="112" t="e">
        <f ca="1">IF(tbl_coded[[#This Row],[ISIN]]="","",IF(OR(_xll.BDP($R15&amp;" Equity",U$1)="#N/A N/A",_xll.BDP($R15&amp;" Equity",U$1)="#N/A Invalid Security"),"--",_xll.BDP($R15&amp;" Equity",U$1)))</f>
        <v>#NAME?</v>
      </c>
      <c r="V15" s="112" t="e">
        <f ca="1">IF(tbl_coded[[#This Row],[ISIN]]="","",IF(OR(_xll.BDP($R15&amp;" Equity",V$1)="#N/A N/A",_xll.BDP($R15&amp;" Equity",V$1)="#N/A Invalid Security"),"--",_xll.BDP($R15&amp;" Equity",V$1)))</f>
        <v>#NAME?</v>
      </c>
      <c r="W15" s="112" t="e">
        <f ca="1">IF(tbl_coded[[#This Row],[ISIN]]="","",IF(OR(_xll.BDP($R15&amp;" Equity",W$1)="#N/A N/A",_xll.BDP($R15&amp;" Equity",W$1)="#N/A Invalid Security"),"--",_xll.BDP($R15&amp;" Equity",W$1)))</f>
        <v>#NAME?</v>
      </c>
      <c r="X15" s="112" t="e">
        <f ca="1">IF(tbl_coded[[#This Row],[ISIN]]="","",IF(OR(_xll.BDP($R15&amp;" Equity",X$1)="#N/A N/A",_xll.BDP($R15&amp;" Equity",X$1)="#N/A Invalid Security"),"--",_xll.BDP($R15&amp;" Equity",X$1)))</f>
        <v>#NAME?</v>
      </c>
      <c r="Y15"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 s="112" t="str">
        <f ca="1">IF(tbl_coded[[#This Row],[ISIN]]="","",IF(ISNUMBER(_xll.BDP(B15&amp;" Corp",Z$1)),_xll.BDP(B15&amp;" Corp",Z$1),""))</f>
        <v/>
      </c>
      <c r="AA15" s="112" t="str">
        <f ca="1">IF(tbl_coded[[#This Row],[ISIN]]="","",IF(ISNUMBER(_xll.BDP(B15&amp;" Corp",AA$1)),_xll.BDP(B15&amp;" Corp",AA$1),""))</f>
        <v/>
      </c>
      <c r="AB15" s="112" t="str">
        <f ca="1">IF(tbl_coded[[#This Row],[ISIN]]="","",IF(ISNUMBER(_xll.BDP(B15&amp;" Corp",AB$1)),_xll.BDP(B15&amp;" Corp",AB$1),""))</f>
        <v/>
      </c>
      <c r="AC15" s="112" t="str">
        <f ca="1">IF(tbl_coded[[#This Row],[ISIN]]="","",IF(ISNUMBER(_xll.BDP(B15&amp;" Corp",AC$1)),_xll.BDP(B15&amp;" Corp",AC$1),""))</f>
        <v/>
      </c>
      <c r="AD15" s="112" t="e">
        <f ca="1">IF(tbl_coded[[#This Row],[ISIN]]="","",IF((_xll.BDP(B15&amp;" Corp",AD$1))="#N/A Field Not Applicable","",_xll.BDP(B15&amp;" Corp",AD$1)))</f>
        <v>#NAME?</v>
      </c>
      <c r="AE15" s="112" t="e">
        <f ca="1">IF(tbl_coded[[#This Row],[ISIN]]="","",IF((_xll.BDP(B15&amp;" Corp",AE$1))="#N/A N/A","--",_xll.BDP(B15&amp;" Corp",AE$1)))</f>
        <v>#NAME?</v>
      </c>
      <c r="AF15" s="112" t="e">
        <f ca="1">IF(tbl_coded[[#This Row],[ISIN]]="","",IF(IFERROR(MATCH(H15,rtg_num[Moody''s],0)&gt;10,0),"HY",IF(IFERROR(MATCH(I15,rtg_num[S&amp;P],0)&gt;10,0),"HY",IF(IFERROR(MATCH(J15,rtg_num[Fitch],0)&gt;10,0),"HY",IF(H15&amp;I15&amp;J15="------","NR",IF(IFERROR(FIND("#N/A",Coded!H15),0)&amp;IFERROR(FIND("#N/A",Coded!H15),0)&amp;IFERROR(FIND("#N/A",Coded!H15),0)&lt;&gt;"000",IF(INDEX(美元债一级!$O:$O,MATCH(tbl_coded[[#This Row],[ISIN]],美元债一级!$I:$I,0))="--/--/--","NR","IG"),"IG"))))))</f>
        <v>#NAME?</v>
      </c>
      <c r="AG15"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5" s="113" t="e">
        <f ca="1">IF(tbl_coded[[#This Row],[ISIN]]="","",IF(_xll.BDP($B15&amp;" Corp",AI$1)="#N/A N/A","--",_xll.BDP($B15&amp;" Corp",AI$1)))</f>
        <v>#NAME?</v>
      </c>
      <c r="AJ15" s="112" t="e">
        <f ca="1">IF(tbl_coded[[#This Row],[ISIN]]="","",IF(OR(_xll.BDP(_xll.BDP(tbl_coded[[#This Row],[ISIN]]&amp;" Corp", "ISSUER_EQUITY_TICKER")&amp;" Equity",AJ$1)="#N/A N/A"),"--",_xll.BDP(_xll.BDP(tbl_coded[[#This Row],[ISIN]]&amp;" Corp", "ISSUER_EQUITY_TICKER")&amp;" Equity",AJ$1)))</f>
        <v>#NAME?</v>
      </c>
      <c r="AK15"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 s="115" t="e">
        <f ca="1">IF(tbl_coded[[#This Row],[ISIN]]="","",IF(OR(_xll.BDP(_xll.BDP(tbl_coded[[#This Row],[ISIN]]&amp;" Corp", "ISSUER_EQUITY_TICKER")&amp;" Equity",AL$1)="#N/A N/A"),"--",_xll.BDP(_xll.BDP(tbl_coded[[#This Row],[ISIN]]&amp;" Corp", "ISSUER_EQUITY_TICKER")&amp;" Equity",AL$1)))</f>
        <v>#NAME?</v>
      </c>
      <c r="AM15" s="115" t="e">
        <f ca="1">IF(tbl_coded[[#This Row],[ISIN]]="","",IF(_xll.BDS($B15&amp;" Corp",AM$1)="#N/A Field Not Applicable","",_xll.BDS($B15&amp;" Corp",AM$1)))</f>
        <v>#NAME?</v>
      </c>
      <c r="AN15" s="115" t="e">
        <f ca="1">IF(tbl_coded[[#This Row],[ISIN]]="","",IF(_xll.BDP(tbl_coded[[#This Row],[KPW Provider BBID]]&amp;" CompanyID","NAME")="#N/A Invalid Security","",_xll.BDP(tbl_coded[[#This Row],[KPW Provider BBID]]&amp;" CompanyID","NAME")))</f>
        <v>#NAME?</v>
      </c>
      <c r="AO15" s="115" t="e">
        <f ca="1">IF(tbl_coded[[#This Row],[ISIN]]="","",IF(_xll.BDP(tbl_coded[[#This Row],[KPW Provider BBID]]&amp;" CompanyID",$AO$1)="#N/A Invalid Security","--",IF(_xll.BDP(tbl_coded[[#This Row],[KPW Provider BBID]]&amp;" CompanyID",$AO$1)="#N/A N/A","--",_xll.BDP(tbl_coded[[#This Row],[KPW Provider BBID]]&amp;" CompanyID",$AO$1))))</f>
        <v>#NAME?</v>
      </c>
      <c r="AP15" s="115" t="e">
        <f ca="1">IF(tbl_coded[[#This Row],[ISIN]]="","",IF(_xll.BDP(tbl_coded[[#This Row],[KPW Provider BBID]]&amp;" CompanyID",$AP$1)="#N/A Invalid Security","--",IF(_xll.BDP(tbl_coded[[#This Row],[KPW Provider BBID]]&amp;" CompanyID",$AP$1)="#N/A N/A","--",_xll.BDP(tbl_coded[[#This Row],[KPW Provider BBID]]&amp;" CompanyID",$AP$1))))</f>
        <v>#NAME?</v>
      </c>
      <c r="AQ15" s="115" t="e">
        <f ca="1">IF(tbl_coded[[#This Row],[ISIN]]="","",IF(_xll.BDP(tbl_coded[[#This Row],[KPW Provider BBID]]&amp;" CompanyID",$AQ$1)="#N/A Invalid Security","--",IF(_xll.BDP(tbl_coded[[#This Row],[KPW Provider BBID]]&amp;" CompanyID",$AQ$1)="#N/A N/A","--",_xll.BDP(tbl_coded[[#This Row],[KPW Provider BBID]]&amp;" CompanyID",$AQ$1))))</f>
        <v>#NAME?</v>
      </c>
      <c r="AR15" s="115" t="e">
        <f ca="1">IF(tbl_coded[[#This Row],[ISIN]]="","",tbl_coded[[#This Row],[穆迪KPW评级]]&amp;"/"&amp;tbl_coded[[#This Row],[SPKPW评级]]&amp;"/"&amp;tbl_coded[[#This Row],[FITCHKPW评级]])</f>
        <v>#NAME?</v>
      </c>
      <c r="AS15" s="115" t="e">
        <f ca="1">IF(tbl_coded[[#This Row],[ISIN]]="","",IF(OR(_xll.BDP($B15&amp;" Corp",AS$1)="#N/A N/A"),"--",_xll.BDP($B15&amp;" Corp",AS$1)))</f>
        <v>#NAME?</v>
      </c>
      <c r="AT15" s="115" t="e">
        <f ca="1">IF(tbl_coded[[#This Row],[ISIN]]="","",IF(_xll.BDS($B15&amp;" Corp",AT$1)="#N/A Field Not Applicable","",_xll.BDS($B15&amp;" Corp",AT$1)))</f>
        <v>#NAME?</v>
      </c>
      <c r="AU15" s="115" t="e">
        <f ca="1">IF(tbl_coded[[#This Row],[SBLC Provider BBID]]="","",_xll.BDP(tbl_coded[[#This Row],[SBLC Provider BBID]]&amp;" CompanyID","NAME"))</f>
        <v>#NAME?</v>
      </c>
      <c r="AV15" s="115" t="e">
        <f ca="1">IF(tbl_coded[[#This Row],[ISIN]]="","",IF(OR(_xll.BDP($B15&amp;" Corp",AV$1)="#N/A N/A"),"--",TEXT(_xll.BDP($B15&amp;" Corp",AV$1),"yyyy/mm/dd")))</f>
        <v>#NAME?</v>
      </c>
      <c r="AW15" s="115" t="e">
        <f ca="1">IF(tbl_coded[[#This Row],[ISIN]]="","",IF(OR(_xll.BDP($B15&amp;" Corp",AW$1)="#N/A N/A"),"--",TEXT(_xll.BDP($B15&amp;" Corp",AW$1),"yyyy/mm/dd")))</f>
        <v>#NAME?</v>
      </c>
      <c r="AX15" s="115" t="e">
        <f ca="1">IF(tbl_coded[[#This Row],[ISIN]]="","",IF(OR(_xll.BDP($B15&amp;" Corp",AX$1)="#N/A N/A"),"--",TEXT(_xll.BDP($B15&amp;" Corp",AX$1),"yyyy/mm/dd")))</f>
        <v>#NAME?</v>
      </c>
      <c r="AY15" s="115" t="e">
        <f ca="1">IF(tbl_coded[[#This Row],[ISIN]]="","",IF(OR(_xll.BDP($B15&amp;" Corp",AY$1)="#N/A Field Not Applicable"),"--",TEXT(_xll.BDP($B15&amp;" Corp",AY$1),"yyyy/mm/dd")))</f>
        <v>#NAME?</v>
      </c>
      <c r="AZ15" s="115" t="e">
        <f ca="1">IF(tbl_coded[[#This Row],[ISIN]]="","",IF(OR(_xll.BDP($B15&amp;" Corp",AZ$1)="#N/A N/A"),"--",_xll.BDP($B15&amp;" Corp",AZ$1)))</f>
        <v>#NAME?</v>
      </c>
      <c r="BA15" s="115" t="e">
        <f ca="1">IF(tbl_coded[[#This Row],[ISIN]]="","",IF(OR(_xll.BDP($B15&amp;" Corp",BA$1)="#N/A N/A"),"--",_xll.BDP($B15&amp;" Corp",BA$1)))</f>
        <v>#NAME?</v>
      </c>
      <c r="BB15" s="115" t="e">
        <f ca="1">IF(tbl_coded[[#This Row],[ISIN]]="","",IF(OR(_xll.BDP($B15&amp;" Corp",BB$1)="#N/A N/A"),"--",_xll.BDP($B15&amp;" Corp",BB$1)))</f>
        <v>#NAME?</v>
      </c>
      <c r="BC15" s="115" t="e">
        <f ca="1">IF(tbl_coded[[#This Row],[ISIN]]="","",IF(OR(_xll.BDP($B15&amp;" Corp",BC$1)="#N/A Field Not Applicable"),"--",_xll.BDP($B15&amp;" Corp",BC$1)))</f>
        <v>#NAME?</v>
      </c>
      <c r="BD15" s="115" t="e">
        <f ca="1">IF(tbl_coded[[#This Row],[ISIN]]="","",IF(OR(_xll.BDP($B15&amp;" Corp",BD$1)="#N/A Field Not Applicable"),"--",_xll.BDP($B15&amp;" Corp",BD$1)))</f>
        <v>#NAME?</v>
      </c>
      <c r="BE15" s="115" t="e">
        <f ca="1">IF(tbl_coded[[#This Row],[ISIN]]="","",IF(OR(_xll.BDP($B15&amp;" Corp",BE$1)="#N/A Field Not Applicable"),"--",_xll.BDP($B15&amp;" Corp",BE$1)))</f>
        <v>#NAME?</v>
      </c>
      <c r="BF15" s="115" t="e">
        <f ca="1">IF(tbl_coded[[#This Row],[ISIN]]="","",IF(OR(_xll.BDP($B15&amp;" Corp",BF$1)="#N/A Field Not Applicable"),"--",_xll.BDP($B15&amp;" Corp",BF$1)))</f>
        <v>#NAME?</v>
      </c>
      <c r="BG15" s="115" t="e">
        <f ca="1">IF(tbl_coded[[#This Row],[ISIN]]="","",IF(OR(_xll.BDP($B15&amp;" Corp",BG$1)="#N/A Field Not Applicable"),"--",IF(_xll.BDP($B15&amp;" Corp",BG$1)="#N/A N/A","N",_xll.BDP($B15&amp;" Corp",BG$1))))</f>
        <v>#NAME?</v>
      </c>
      <c r="BH15" s="115" t="e">
        <f ca="1">IF(tbl_coded[[#This Row],[ISIN]]="","",IF(OR(_xll.BDP($B15&amp;" Corp",BH$1)="#N/A N/A"),"",_xll.BDP($B15&amp;" Corp",BH$1)))</f>
        <v>#NAME?</v>
      </c>
      <c r="BI15" s="115" t="e">
        <f ca="1">IF(tbl_coded[[#This Row],[ISIN]]="","",IF(OR(tbl_coded[[#This Row],[Parent company tiker]]=""),"",IF(_xll.BDP(tbl_coded[[#This Row],[Parent company tiker]]&amp;" Equity",BI$1)="#N/A N/A","--",_xll.BDP(tbl_coded[[#This Row],[Parent company tiker]]&amp;" Equity",BI$1))))</f>
        <v>#NAME?</v>
      </c>
      <c r="BJ15" s="115" t="e">
        <f ca="1">IF(tbl_coded[[#This Row],[ISIN]]="","",IF(OR(tbl_coded[[#This Row],[Parent company tiker]]=""),"",IF(_xll.BDP(tbl_coded[[#This Row],[Parent company tiker]]&amp;" Equity",BJ$1)="#N/A N/A","--",_xll.BDP(tbl_coded[[#This Row],[Parent company tiker]]&amp;" Equity",BJ$1))))</f>
        <v>#NAME?</v>
      </c>
      <c r="BK15" s="115" t="e">
        <f ca="1">IF(tbl_coded[[#This Row],[ISIN]]="","",IF(OR(tbl_coded[[#This Row],[Parent company tiker]]=""),"",IF(_xll.BDP(tbl_coded[[#This Row],[Parent company tiker]]&amp;" Equity",BK$1)="#N/A N/A","--",_xll.BDP(tbl_coded[[#This Row],[Parent company tiker]]&amp;" Equity",BK$1))))</f>
        <v>#NAME?</v>
      </c>
      <c r="BL15" s="115" t="e">
        <f ca="1">IF(tbl_coded[[#This Row],[ISIN]]="","",IF(OR(tbl_coded[[#This Row],[Parent company tiker]]=""),"",IF(_xll.BDP(tbl_coded[[#This Row],[Parent company tiker]]&amp;" Equity",BL$1)="#N/A N/A","--",_xll.BDP(tbl_coded[[#This Row],[Parent company tiker]]&amp;" Equity",BL$1))))</f>
        <v>#NAME?</v>
      </c>
      <c r="BM15"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 s="115" t="e">
        <f ca="1">IF(tbl_coded[[#This Row],[Column9]]&lt;&gt;"--",tbl_coded[[#This Row],[G''tor rating]],IF(tbl_coded[[#This Row],[KPW Name]]&lt;&gt;"",tbl_coded[[#This Row],[KPW Rating]],IF(tbl_coded[[#This Row],[Parent company tiker]]&lt;&gt;"",tbl_coded[[#This Row],[parent评级]],tbl_coded[[#This Row],[Issuer rating]])))</f>
        <v>#NAME?</v>
      </c>
      <c r="BO15" s="148" t="str">
        <f ca="1">IFERROR(IF(tbl_coded[[#This Row],[GREEN]]="Y","GREEN",IF(tbl_coded[[#This Row],[SUSTAINABLE]]="Y","SUSTAINABLE",IF(tbl_coded[[#This Row],[SOCIAL]]="Y","SOCIAL",IF(tbl_coded[[#This Row],[Sustainable linked]]="Y","SUSTAINABLE LINKED"," ")))),"")</f>
        <v/>
      </c>
      <c r="BP15" s="124"/>
      <c r="BS15" s="65">
        <v>14</v>
      </c>
      <c r="BT15" s="65" t="s">
        <v>88</v>
      </c>
      <c r="BU15" s="65" t="s">
        <v>95</v>
      </c>
      <c r="BV15" s="65" t="s">
        <v>95</v>
      </c>
    </row>
    <row r="16" spans="1:74" ht="15" customHeight="1">
      <c r="A16" s="109">
        <v>14</v>
      </c>
      <c r="B16" s="110" t="str">
        <f>IF(美元债一级!$C$3:$C$1048576&lt;&gt;"",美元债一级!$C16,"")</f>
        <v>XS2735284585</v>
      </c>
      <c r="C16" s="111" t="e">
        <f ca="1">IF(tbl_coded[[#This Row],[ISIN]]="","",IF(tbl_coded[[#This Row],[Index]]&gt;$A$1,"",IF(_xll.BDP($B16&amp;" Corp",C$1)="#N/A N/A","",_xll.BDP($B16&amp;" Corp",C$1))))</f>
        <v>#NAME?</v>
      </c>
      <c r="D16" s="111" t="e">
        <f ca="1">IF(tbl_coded[[#This Row],[ISIN]]="","",IF(_xll.BDP($B16&amp;" Corp",D$1)="#N/A N/A","",_xll.BDP($B16&amp;" Corp",D$1)))</f>
        <v>#NAME?</v>
      </c>
      <c r="E16" s="111" t="e">
        <f ca="1">IF(tbl_coded[[#This Row],[ISIN]]="","",IF(_xll.BDP($B16&amp;" Corp",E$1)="#N/A N/A","--",_xll.BDP($B16&amp;" Corp",E$1)))</f>
        <v>#NAME?</v>
      </c>
      <c r="F16" s="111" t="e">
        <f ca="1">IF(tbl_coded[[#This Row],[ISIN]]="","",IF(_xll.BDS($B16&amp;" Corp",F$1)="#N/A Field Not Applicable","",_xll.BDS($B16&amp;" Corp",F$1)))</f>
        <v>#NAME?</v>
      </c>
      <c r="G16" s="111" t="e">
        <f ca="1">IF(tbl_coded[[#This Row],[ISIN]]="","",IF(_xll.BDP($F16&amp;" CompanyID",G$1)="#N/A Invalid Security","",_xll.BDP($F16&amp;" CompanyID",G$1)))</f>
        <v>#NAME?</v>
      </c>
      <c r="H16" s="111" t="e">
        <f ca="1">IF(tbl_coded[[#This Row],[ISIN]]="","",IF(_xll.BDP($B16&amp;" Corp",H$1)="#N/A N/A","--",_xll.BDP($B16&amp;" Corp",H$1)))</f>
        <v>#NAME?</v>
      </c>
      <c r="I16" s="111" t="e">
        <f ca="1">IF(tbl_coded[[#This Row],[ISIN]]="","",IF(_xll.BDP($B16&amp;" Corp",I$1)="#N/A N/A","--",_xll.BDP($B16&amp;" Corp",I$1)))</f>
        <v>#NAME?</v>
      </c>
      <c r="J16" s="111" t="e">
        <f ca="1">IF(tbl_coded[[#This Row],[ISIN]]="","",IF(_xll.BDP($B16&amp;" Corp",J$1)="#N/A N/A","--",_xll.BDP($B16&amp;" Corp",J$1)))</f>
        <v>#NAME?</v>
      </c>
      <c r="K16" s="111" t="e">
        <f ca="1">IF(tbl_coded[[#This Row],[ISIN]]="","",IF(_xll.BDP($B16&amp;" Corp",K$1)="#N/A N/A","--",_xll.BDP($B16&amp;" Corp",K$1)))</f>
        <v>#NAME?</v>
      </c>
      <c r="L16" s="111" t="e">
        <f ca="1">IF(tbl_coded[[#This Row],[ISIN]]="","",IF(_xll.BDP($B16&amp;" Corp",L$1)="#N/A N/A","--",_xll.BDP($B16&amp;" Corp",L$1)))</f>
        <v>#NAME?</v>
      </c>
      <c r="M16" s="111" t="e">
        <f ca="1">IF(tbl_coded[[#This Row],[ISIN]]="","",IF(_xll.BDP($B16&amp;" Corp",M$1)="#N/A N/A","--",_xll.BDP($B16&amp;" Corp",M$1)))</f>
        <v>#NAME?</v>
      </c>
      <c r="N16" s="111" t="e">
        <f ca="1">IF(tbl_coded[[#This Row],[ISIN]]="","",IF(_xll.BDP($B16&amp;" Corp",N$1)="#N/A N/A","--",_xll.BDP($B16&amp;" Corp",N$1)))</f>
        <v>#NAME?</v>
      </c>
      <c r="O16" s="112" t="e">
        <f ca="1">IF(tbl_coded[[#This Row],[ISIN]]="","",IF(_xll.BDP($B16&amp;" Corp",O$1)="#N/A N/A","--",_xll.BDP($B16&amp;" Corp",O$1)))</f>
        <v>#NAME?</v>
      </c>
      <c r="P16" s="112" t="e">
        <f ca="1">IF(tbl_coded[[#This Row],[ISIN]]="","",IF(_xll.BDP($B16&amp;" Corp",P$1)="#N/A N/A","--",_xll.BDP($B16&amp;" Corp",P$1)))</f>
        <v>#NAME?</v>
      </c>
      <c r="Q16"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 s="112" t="e">
        <f ca="1">IF(tbl_coded[[#This Row],[ISIN]]="","",IF(OR(_xll.BDP($B16&amp;" Corp",R$1)="#N/A N/A",_xll.BDP($B16&amp;" Corp",R$1)="#N/A Invalid Security",_xll.BDP($B16&amp;" Corp",R$1)="#N/A Field Not Applicable"),"--",_xll.BDP($B16&amp;" Corp",R$1)))</f>
        <v>#NAME?</v>
      </c>
      <c r="S16" s="112" t="e">
        <f ca="1">IF(tbl_coded[[#This Row],[ISIN]]="","",IF(OR(_xll.BDP($R16&amp;" Equity",S$1)="#N/A N/A",_xll.BDP($R16&amp;" Equity",S$1)="#N/A Invalid Security"),"--",_xll.BDP($R16&amp;" Equity",S$1)))</f>
        <v>#NAME?</v>
      </c>
      <c r="T16" s="112" t="e">
        <f ca="1">IF(tbl_coded[[#This Row],[ISIN]]="","",IF(OR(_xll.BDP($R16&amp;" Equity",T$1)="#N/A N/A",_xll.BDP($R16&amp;" Equity",T$1)="#N/A Invalid Security"),"--",_xll.BDP($R16&amp;" Equity",T$1)))</f>
        <v>#NAME?</v>
      </c>
      <c r="U16" s="112" t="e">
        <f ca="1">IF(tbl_coded[[#This Row],[ISIN]]="","",IF(OR(_xll.BDP($R16&amp;" Equity",U$1)="#N/A N/A",_xll.BDP($R16&amp;" Equity",U$1)="#N/A Invalid Security"),"--",_xll.BDP($R16&amp;" Equity",U$1)))</f>
        <v>#NAME?</v>
      </c>
      <c r="V16" s="112" t="e">
        <f ca="1">IF(tbl_coded[[#This Row],[ISIN]]="","",IF(OR(_xll.BDP($R16&amp;" Equity",V$1)="#N/A N/A",_xll.BDP($R16&amp;" Equity",V$1)="#N/A Invalid Security"),"--",_xll.BDP($R16&amp;" Equity",V$1)))</f>
        <v>#NAME?</v>
      </c>
      <c r="W16" s="112" t="e">
        <f ca="1">IF(tbl_coded[[#This Row],[ISIN]]="","",IF(OR(_xll.BDP($R16&amp;" Equity",W$1)="#N/A N/A",_xll.BDP($R16&amp;" Equity",W$1)="#N/A Invalid Security"),"--",_xll.BDP($R16&amp;" Equity",W$1)))</f>
        <v>#NAME?</v>
      </c>
      <c r="X16" s="112" t="e">
        <f ca="1">IF(tbl_coded[[#This Row],[ISIN]]="","",IF(OR(_xll.BDP($R16&amp;" Equity",X$1)="#N/A N/A",_xll.BDP($R16&amp;" Equity",X$1)="#N/A Invalid Security"),"--",_xll.BDP($R16&amp;" Equity",X$1)))</f>
        <v>#NAME?</v>
      </c>
      <c r="Y16"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 s="112" t="str">
        <f ca="1">IF(tbl_coded[[#This Row],[ISIN]]="","",IF(ISNUMBER(_xll.BDP(B16&amp;" Corp",Z$1)),_xll.BDP(B16&amp;" Corp",Z$1),""))</f>
        <v/>
      </c>
      <c r="AA16" s="112" t="str">
        <f ca="1">IF(tbl_coded[[#This Row],[ISIN]]="","",IF(ISNUMBER(_xll.BDP(B16&amp;" Corp",AA$1)),_xll.BDP(B16&amp;" Corp",AA$1),""))</f>
        <v/>
      </c>
      <c r="AB16" s="112" t="str">
        <f ca="1">IF(tbl_coded[[#This Row],[ISIN]]="","",IF(ISNUMBER(_xll.BDP(B16&amp;" Corp",AB$1)),_xll.BDP(B16&amp;" Corp",AB$1),""))</f>
        <v/>
      </c>
      <c r="AC16" s="112" t="str">
        <f ca="1">IF(tbl_coded[[#This Row],[ISIN]]="","",IF(ISNUMBER(_xll.BDP(B16&amp;" Corp",AC$1)),_xll.BDP(B16&amp;" Corp",AC$1),""))</f>
        <v/>
      </c>
      <c r="AD16" s="112" t="e">
        <f ca="1">IF(tbl_coded[[#This Row],[ISIN]]="","",IF((_xll.BDP(B16&amp;" Corp",AD$1))="#N/A Field Not Applicable","",_xll.BDP(B16&amp;" Corp",AD$1)))</f>
        <v>#NAME?</v>
      </c>
      <c r="AE16" s="112" t="e">
        <f ca="1">IF(tbl_coded[[#This Row],[ISIN]]="","",IF((_xll.BDP(B16&amp;" Corp",AE$1))="#N/A N/A","--",_xll.BDP(B16&amp;" Corp",AE$1)))</f>
        <v>#NAME?</v>
      </c>
      <c r="AF16" s="112" t="e">
        <f ca="1">IF(tbl_coded[[#This Row],[ISIN]]="","",IF(IFERROR(MATCH(H16,rtg_num[Moody''s],0)&gt;10,0),"HY",IF(IFERROR(MATCH(I16,rtg_num[S&amp;P],0)&gt;10,0),"HY",IF(IFERROR(MATCH(J16,rtg_num[Fitch],0)&gt;10,0),"HY",IF(H16&amp;I16&amp;J16="------","NR",IF(IFERROR(FIND("#N/A",Coded!H16),0)&amp;IFERROR(FIND("#N/A",Coded!H16),0)&amp;IFERROR(FIND("#N/A",Coded!H16),0)&lt;&gt;"000",IF(INDEX(美元债一级!$O:$O,MATCH(tbl_coded[[#This Row],[ISIN]],美元债一级!$I:$I,0))="--/--/--","NR","IG"),"IG"))))))</f>
        <v>#NAME?</v>
      </c>
      <c r="AG16"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6" s="113" t="e">
        <f ca="1">IF(tbl_coded[[#This Row],[ISIN]]="","",IF(_xll.BDP($B16&amp;" Corp",AI$1)="#N/A N/A","--",_xll.BDP($B16&amp;" Corp",AI$1)))</f>
        <v>#NAME?</v>
      </c>
      <c r="AJ16" s="112" t="e">
        <f ca="1">IF(tbl_coded[[#This Row],[ISIN]]="","",IF(OR(_xll.BDP(_xll.BDP(tbl_coded[[#This Row],[ISIN]]&amp;" Corp", "ISSUER_EQUITY_TICKER")&amp;" Equity",AJ$1)="#N/A N/A"),"--",_xll.BDP(_xll.BDP(tbl_coded[[#This Row],[ISIN]]&amp;" Corp", "ISSUER_EQUITY_TICKER")&amp;" Equity",AJ$1)))</f>
        <v>#NAME?</v>
      </c>
      <c r="AK16"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 s="115" t="e">
        <f ca="1">IF(tbl_coded[[#This Row],[ISIN]]="","",IF(OR(_xll.BDP(_xll.BDP(tbl_coded[[#This Row],[ISIN]]&amp;" Corp", "ISSUER_EQUITY_TICKER")&amp;" Equity",AL$1)="#N/A N/A"),"--",_xll.BDP(_xll.BDP(tbl_coded[[#This Row],[ISIN]]&amp;" Corp", "ISSUER_EQUITY_TICKER")&amp;" Equity",AL$1)))</f>
        <v>#NAME?</v>
      </c>
      <c r="AM16" s="115" t="e">
        <f ca="1">IF(tbl_coded[[#This Row],[ISIN]]="","",IF(_xll.BDS($B16&amp;" Corp",AM$1)="#N/A Field Not Applicable","",_xll.BDS($B16&amp;" Corp",AM$1)))</f>
        <v>#NAME?</v>
      </c>
      <c r="AN16" s="115" t="e">
        <f ca="1">IF(tbl_coded[[#This Row],[ISIN]]="","",IF(_xll.BDP(tbl_coded[[#This Row],[KPW Provider BBID]]&amp;" CompanyID","NAME")="#N/A Invalid Security","",_xll.BDP(tbl_coded[[#This Row],[KPW Provider BBID]]&amp;" CompanyID","NAME")))</f>
        <v>#NAME?</v>
      </c>
      <c r="AO16" s="115" t="e">
        <f ca="1">IF(tbl_coded[[#This Row],[ISIN]]="","",IF(_xll.BDP(tbl_coded[[#This Row],[KPW Provider BBID]]&amp;" CompanyID",$AO$1)="#N/A Invalid Security","--",IF(_xll.BDP(tbl_coded[[#This Row],[KPW Provider BBID]]&amp;" CompanyID",$AO$1)="#N/A N/A","--",_xll.BDP(tbl_coded[[#This Row],[KPW Provider BBID]]&amp;" CompanyID",$AO$1))))</f>
        <v>#NAME?</v>
      </c>
      <c r="AP16" s="115" t="e">
        <f ca="1">IF(tbl_coded[[#This Row],[ISIN]]="","",IF(_xll.BDP(tbl_coded[[#This Row],[KPW Provider BBID]]&amp;" CompanyID",$AP$1)="#N/A Invalid Security","--",IF(_xll.BDP(tbl_coded[[#This Row],[KPW Provider BBID]]&amp;" CompanyID",$AP$1)="#N/A N/A","--",_xll.BDP(tbl_coded[[#This Row],[KPW Provider BBID]]&amp;" CompanyID",$AP$1))))</f>
        <v>#NAME?</v>
      </c>
      <c r="AQ16" s="115" t="e">
        <f ca="1">IF(tbl_coded[[#This Row],[ISIN]]="","",IF(_xll.BDP(tbl_coded[[#This Row],[KPW Provider BBID]]&amp;" CompanyID",$AQ$1)="#N/A Invalid Security","--",IF(_xll.BDP(tbl_coded[[#This Row],[KPW Provider BBID]]&amp;" CompanyID",$AQ$1)="#N/A N/A","--",_xll.BDP(tbl_coded[[#This Row],[KPW Provider BBID]]&amp;" CompanyID",$AQ$1))))</f>
        <v>#NAME?</v>
      </c>
      <c r="AR16" s="115" t="e">
        <f ca="1">IF(tbl_coded[[#This Row],[ISIN]]="","",tbl_coded[[#This Row],[穆迪KPW评级]]&amp;"/"&amp;tbl_coded[[#This Row],[SPKPW评级]]&amp;"/"&amp;tbl_coded[[#This Row],[FITCHKPW评级]])</f>
        <v>#NAME?</v>
      </c>
      <c r="AS16" s="115" t="e">
        <f ca="1">IF(tbl_coded[[#This Row],[ISIN]]="","",IF(OR(_xll.BDP($B16&amp;" Corp",AS$1)="#N/A N/A"),"--",_xll.BDP($B16&amp;" Corp",AS$1)))</f>
        <v>#NAME?</v>
      </c>
      <c r="AT16" s="115" t="e">
        <f ca="1">IF(tbl_coded[[#This Row],[ISIN]]="","",IF(_xll.BDS($B16&amp;" Corp",AT$1)="#N/A Field Not Applicable","",_xll.BDS($B16&amp;" Corp",AT$1)))</f>
        <v>#NAME?</v>
      </c>
      <c r="AU16" s="115" t="e">
        <f ca="1">IF(tbl_coded[[#This Row],[SBLC Provider BBID]]="","",_xll.BDP(tbl_coded[[#This Row],[SBLC Provider BBID]]&amp;" CompanyID","NAME"))</f>
        <v>#NAME?</v>
      </c>
      <c r="AV16" s="115" t="e">
        <f ca="1">IF(tbl_coded[[#This Row],[ISIN]]="","",IF(OR(_xll.BDP($B16&amp;" Corp",AV$1)="#N/A N/A"),"--",TEXT(_xll.BDP($B16&amp;" Corp",AV$1),"yyyy/mm/dd")))</f>
        <v>#NAME?</v>
      </c>
      <c r="AW16" s="115" t="e">
        <f ca="1">IF(tbl_coded[[#This Row],[ISIN]]="","",IF(OR(_xll.BDP($B16&amp;" Corp",AW$1)="#N/A N/A"),"--",TEXT(_xll.BDP($B16&amp;" Corp",AW$1),"yyyy/mm/dd")))</f>
        <v>#NAME?</v>
      </c>
      <c r="AX16" s="115" t="e">
        <f ca="1">IF(tbl_coded[[#This Row],[ISIN]]="","",IF(OR(_xll.BDP($B16&amp;" Corp",AX$1)="#N/A N/A"),"--",TEXT(_xll.BDP($B16&amp;" Corp",AX$1),"yyyy/mm/dd")))</f>
        <v>#NAME?</v>
      </c>
      <c r="AY16" s="115" t="e">
        <f ca="1">IF(tbl_coded[[#This Row],[ISIN]]="","",IF(OR(_xll.BDP($B16&amp;" Corp",AY$1)="#N/A Field Not Applicable"),"--",TEXT(_xll.BDP($B16&amp;" Corp",AY$1),"yyyy/mm/dd")))</f>
        <v>#NAME?</v>
      </c>
      <c r="AZ16" s="115" t="e">
        <f ca="1">IF(tbl_coded[[#This Row],[ISIN]]="","",IF(OR(_xll.BDP($B16&amp;" Corp",AZ$1)="#N/A N/A"),"--",_xll.BDP($B16&amp;" Corp",AZ$1)))</f>
        <v>#NAME?</v>
      </c>
      <c r="BA16" s="115" t="e">
        <f ca="1">IF(tbl_coded[[#This Row],[ISIN]]="","",IF(OR(_xll.BDP($B16&amp;" Corp",BA$1)="#N/A N/A"),"--",_xll.BDP($B16&amp;" Corp",BA$1)))</f>
        <v>#NAME?</v>
      </c>
      <c r="BB16" s="115" t="e">
        <f ca="1">IF(tbl_coded[[#This Row],[ISIN]]="","",IF(OR(_xll.BDP($B16&amp;" Corp",BB$1)="#N/A N/A"),"--",_xll.BDP($B16&amp;" Corp",BB$1)))</f>
        <v>#NAME?</v>
      </c>
      <c r="BC16" s="115" t="e">
        <f ca="1">IF(tbl_coded[[#This Row],[ISIN]]="","",IF(OR(_xll.BDP($B16&amp;" Corp",BC$1)="#N/A Field Not Applicable"),"--",_xll.BDP($B16&amp;" Corp",BC$1)))</f>
        <v>#NAME?</v>
      </c>
      <c r="BD16" s="115" t="e">
        <f ca="1">IF(tbl_coded[[#This Row],[ISIN]]="","",IF(OR(_xll.BDP($B16&amp;" Corp",BD$1)="#N/A Field Not Applicable"),"--",_xll.BDP($B16&amp;" Corp",BD$1)))</f>
        <v>#NAME?</v>
      </c>
      <c r="BE16" s="115" t="e">
        <f ca="1">IF(tbl_coded[[#This Row],[ISIN]]="","",IF(OR(_xll.BDP($B16&amp;" Corp",BE$1)="#N/A Field Not Applicable"),"--",_xll.BDP($B16&amp;" Corp",BE$1)))</f>
        <v>#NAME?</v>
      </c>
      <c r="BF16" s="115" t="e">
        <f ca="1">IF(tbl_coded[[#This Row],[ISIN]]="","",IF(OR(_xll.BDP($B16&amp;" Corp",BF$1)="#N/A Field Not Applicable"),"--",_xll.BDP($B16&amp;" Corp",BF$1)))</f>
        <v>#NAME?</v>
      </c>
      <c r="BG16" s="115" t="e">
        <f ca="1">IF(tbl_coded[[#This Row],[ISIN]]="","",IF(OR(_xll.BDP($B16&amp;" Corp",BG$1)="#N/A Field Not Applicable"),"--",IF(_xll.BDP($B16&amp;" Corp",BG$1)="#N/A N/A","N",_xll.BDP($B16&amp;" Corp",BG$1))))</f>
        <v>#NAME?</v>
      </c>
      <c r="BH16" s="115" t="e">
        <f ca="1">IF(tbl_coded[[#This Row],[ISIN]]="","",IF(OR(_xll.BDP($B16&amp;" Corp",BH$1)="#N/A N/A"),"",_xll.BDP($B16&amp;" Corp",BH$1)))</f>
        <v>#NAME?</v>
      </c>
      <c r="BI16" s="115" t="e">
        <f ca="1">IF(tbl_coded[[#This Row],[ISIN]]="","",IF(OR(tbl_coded[[#This Row],[Parent company tiker]]=""),"",IF(_xll.BDP(tbl_coded[[#This Row],[Parent company tiker]]&amp;" Equity",BI$1)="#N/A N/A","--",_xll.BDP(tbl_coded[[#This Row],[Parent company tiker]]&amp;" Equity",BI$1))))</f>
        <v>#NAME?</v>
      </c>
      <c r="BJ16" s="115" t="e">
        <f ca="1">IF(tbl_coded[[#This Row],[ISIN]]="","",IF(OR(tbl_coded[[#This Row],[Parent company tiker]]=""),"",IF(_xll.BDP(tbl_coded[[#This Row],[Parent company tiker]]&amp;" Equity",BJ$1)="#N/A N/A","--",_xll.BDP(tbl_coded[[#This Row],[Parent company tiker]]&amp;" Equity",BJ$1))))</f>
        <v>#NAME?</v>
      </c>
      <c r="BK16" s="115" t="e">
        <f ca="1">IF(tbl_coded[[#This Row],[ISIN]]="","",IF(OR(tbl_coded[[#This Row],[Parent company tiker]]=""),"",IF(_xll.BDP(tbl_coded[[#This Row],[Parent company tiker]]&amp;" Equity",BK$1)="#N/A N/A","--",_xll.BDP(tbl_coded[[#This Row],[Parent company tiker]]&amp;" Equity",BK$1))))</f>
        <v>#NAME?</v>
      </c>
      <c r="BL16" s="115" t="e">
        <f ca="1">IF(tbl_coded[[#This Row],[ISIN]]="","",IF(OR(tbl_coded[[#This Row],[Parent company tiker]]=""),"",IF(_xll.BDP(tbl_coded[[#This Row],[Parent company tiker]]&amp;" Equity",BL$1)="#N/A N/A","--",_xll.BDP(tbl_coded[[#This Row],[Parent company tiker]]&amp;" Equity",BL$1))))</f>
        <v>#NAME?</v>
      </c>
      <c r="BM16"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 s="115" t="e">
        <f ca="1">IF(tbl_coded[[#This Row],[Column9]]&lt;&gt;"--",tbl_coded[[#This Row],[G''tor rating]],IF(tbl_coded[[#This Row],[KPW Name]]&lt;&gt;"",tbl_coded[[#This Row],[KPW Rating]],IF(tbl_coded[[#This Row],[Parent company tiker]]&lt;&gt;"",tbl_coded[[#This Row],[parent评级]],tbl_coded[[#This Row],[Issuer rating]])))</f>
        <v>#NAME?</v>
      </c>
      <c r="BO16" s="148" t="str">
        <f ca="1">IFERROR(IF(tbl_coded[[#This Row],[GREEN]]="Y","GREEN",IF(tbl_coded[[#This Row],[SUSTAINABLE]]="Y","SUSTAINABLE",IF(tbl_coded[[#This Row],[SOCIAL]]="Y","SOCIAL",IF(tbl_coded[[#This Row],[Sustainable linked]]="Y","SUSTAINABLE LINKED"," ")))),"")</f>
        <v/>
      </c>
      <c r="BP16" s="124"/>
      <c r="BS16" s="65">
        <v>15</v>
      </c>
      <c r="BT16" s="65" t="s">
        <v>96</v>
      </c>
      <c r="BU16" s="65" t="s">
        <v>86</v>
      </c>
      <c r="BV16" s="65" t="s">
        <v>86</v>
      </c>
    </row>
    <row r="17" spans="1:74" ht="15" customHeight="1">
      <c r="A17" s="109">
        <v>15</v>
      </c>
      <c r="B17" s="110" t="str">
        <f>IF(美元债一级!$C$3:$C$1048576&lt;&gt;"",美元债一级!$C17,"")</f>
        <v>HK0000976347</v>
      </c>
      <c r="C17" s="111" t="e">
        <f ca="1">IF(tbl_coded[[#This Row],[ISIN]]="","",IF(tbl_coded[[#This Row],[Index]]&gt;$A$1,"",IF(_xll.BDP($B17&amp;" Corp",C$1)="#N/A N/A","",_xll.BDP($B17&amp;" Corp",C$1))))</f>
        <v>#NAME?</v>
      </c>
      <c r="D17" s="111" t="e">
        <f ca="1">IF(tbl_coded[[#This Row],[ISIN]]="","",IF(_xll.BDP($B17&amp;" Corp",D$1)="#N/A N/A","",_xll.BDP($B17&amp;" Corp",D$1)))</f>
        <v>#NAME?</v>
      </c>
      <c r="E17" s="111" t="e">
        <f ca="1">IF(tbl_coded[[#This Row],[ISIN]]="","",IF(_xll.BDP($B17&amp;" Corp",E$1)="#N/A N/A","--",_xll.BDP($B17&amp;" Corp",E$1)))</f>
        <v>#NAME?</v>
      </c>
      <c r="F17" s="111" t="e">
        <f ca="1">IF(tbl_coded[[#This Row],[ISIN]]="","",IF(_xll.BDS($B17&amp;" Corp",F$1)="#N/A Field Not Applicable","",_xll.BDS($B17&amp;" Corp",F$1)))</f>
        <v>#NAME?</v>
      </c>
      <c r="G17" s="111" t="e">
        <f ca="1">IF(tbl_coded[[#This Row],[ISIN]]="","",IF(_xll.BDP($F17&amp;" CompanyID",G$1)="#N/A Invalid Security","",_xll.BDP($F17&amp;" CompanyID",G$1)))</f>
        <v>#NAME?</v>
      </c>
      <c r="H17" s="111" t="e">
        <f ca="1">IF(tbl_coded[[#This Row],[ISIN]]="","",IF(_xll.BDP($B17&amp;" Corp",H$1)="#N/A N/A","--",_xll.BDP($B17&amp;" Corp",H$1)))</f>
        <v>#NAME?</v>
      </c>
      <c r="I17" s="111" t="e">
        <f ca="1">IF(tbl_coded[[#This Row],[ISIN]]="","",IF(_xll.BDP($B17&amp;" Corp",I$1)="#N/A N/A","--",_xll.BDP($B17&amp;" Corp",I$1)))</f>
        <v>#NAME?</v>
      </c>
      <c r="J17" s="111" t="e">
        <f ca="1">IF(tbl_coded[[#This Row],[ISIN]]="","",IF(_xll.BDP($B17&amp;" Corp",J$1)="#N/A N/A","--",_xll.BDP($B17&amp;" Corp",J$1)))</f>
        <v>#NAME?</v>
      </c>
      <c r="K17" s="111" t="e">
        <f ca="1">IF(tbl_coded[[#This Row],[ISIN]]="","",IF(_xll.BDP($B17&amp;" Corp",K$1)="#N/A N/A","--",_xll.BDP($B17&amp;" Corp",K$1)))</f>
        <v>#NAME?</v>
      </c>
      <c r="L17" s="111" t="e">
        <f ca="1">IF(tbl_coded[[#This Row],[ISIN]]="","",IF(_xll.BDP($B17&amp;" Corp",L$1)="#N/A N/A","--",_xll.BDP($B17&amp;" Corp",L$1)))</f>
        <v>#NAME?</v>
      </c>
      <c r="M17" s="111" t="e">
        <f ca="1">IF(tbl_coded[[#This Row],[ISIN]]="","",IF(_xll.BDP($B17&amp;" Corp",M$1)="#N/A N/A","--",_xll.BDP($B17&amp;" Corp",M$1)))</f>
        <v>#NAME?</v>
      </c>
      <c r="N17" s="111" t="e">
        <f ca="1">IF(tbl_coded[[#This Row],[ISIN]]="","",IF(_xll.BDP($B17&amp;" Corp",N$1)="#N/A N/A","--",_xll.BDP($B17&amp;" Corp",N$1)))</f>
        <v>#NAME?</v>
      </c>
      <c r="O17" s="112" t="e">
        <f ca="1">IF(tbl_coded[[#This Row],[ISIN]]="","",IF(_xll.BDP($B17&amp;" Corp",O$1)="#N/A N/A","--",_xll.BDP($B17&amp;" Corp",O$1)))</f>
        <v>#NAME?</v>
      </c>
      <c r="P17" s="112" t="e">
        <f ca="1">IF(tbl_coded[[#This Row],[ISIN]]="","",IF(_xll.BDP($B17&amp;" Corp",P$1)="#N/A N/A","--",_xll.BDP($B17&amp;" Corp",P$1)))</f>
        <v>#NAME?</v>
      </c>
      <c r="Q17"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 s="112" t="e">
        <f ca="1">IF(tbl_coded[[#This Row],[ISIN]]="","",IF(OR(_xll.BDP($B17&amp;" Corp",R$1)="#N/A N/A",_xll.BDP($B17&amp;" Corp",R$1)="#N/A Invalid Security",_xll.BDP($B17&amp;" Corp",R$1)="#N/A Field Not Applicable"),"--",_xll.BDP($B17&amp;" Corp",R$1)))</f>
        <v>#NAME?</v>
      </c>
      <c r="S17" s="112" t="e">
        <f ca="1">IF(tbl_coded[[#This Row],[ISIN]]="","",IF(OR(_xll.BDP($R17&amp;" Equity",S$1)="#N/A N/A",_xll.BDP($R17&amp;" Equity",S$1)="#N/A Invalid Security"),"--",_xll.BDP($R17&amp;" Equity",S$1)))</f>
        <v>#NAME?</v>
      </c>
      <c r="T17" s="112" t="e">
        <f ca="1">IF(tbl_coded[[#This Row],[ISIN]]="","",IF(OR(_xll.BDP($R17&amp;" Equity",T$1)="#N/A N/A",_xll.BDP($R17&amp;" Equity",T$1)="#N/A Invalid Security"),"--",_xll.BDP($R17&amp;" Equity",T$1)))</f>
        <v>#NAME?</v>
      </c>
      <c r="U17" s="112" t="e">
        <f ca="1">IF(tbl_coded[[#This Row],[ISIN]]="","",IF(OR(_xll.BDP($R17&amp;" Equity",U$1)="#N/A N/A",_xll.BDP($R17&amp;" Equity",U$1)="#N/A Invalid Security"),"--",_xll.BDP($R17&amp;" Equity",U$1)))</f>
        <v>#NAME?</v>
      </c>
      <c r="V17" s="112" t="e">
        <f ca="1">IF(tbl_coded[[#This Row],[ISIN]]="","",IF(OR(_xll.BDP($R17&amp;" Equity",V$1)="#N/A N/A",_xll.BDP($R17&amp;" Equity",V$1)="#N/A Invalid Security"),"--",_xll.BDP($R17&amp;" Equity",V$1)))</f>
        <v>#NAME?</v>
      </c>
      <c r="W17" s="112" t="e">
        <f ca="1">IF(tbl_coded[[#This Row],[ISIN]]="","",IF(OR(_xll.BDP($R17&amp;" Equity",W$1)="#N/A N/A",_xll.BDP($R17&amp;" Equity",W$1)="#N/A Invalid Security"),"--",_xll.BDP($R17&amp;" Equity",W$1)))</f>
        <v>#NAME?</v>
      </c>
      <c r="X17" s="112" t="e">
        <f ca="1">IF(tbl_coded[[#This Row],[ISIN]]="","",IF(OR(_xll.BDP($R17&amp;" Equity",X$1)="#N/A N/A",_xll.BDP($R17&amp;" Equity",X$1)="#N/A Invalid Security"),"--",_xll.BDP($R17&amp;" Equity",X$1)))</f>
        <v>#NAME?</v>
      </c>
      <c r="Y17"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 s="112" t="str">
        <f ca="1">IF(tbl_coded[[#This Row],[ISIN]]="","",IF(ISNUMBER(_xll.BDP(B17&amp;" Corp",Z$1)),_xll.BDP(B17&amp;" Corp",Z$1),""))</f>
        <v/>
      </c>
      <c r="AA17" s="112" t="str">
        <f ca="1">IF(tbl_coded[[#This Row],[ISIN]]="","",IF(ISNUMBER(_xll.BDP(B17&amp;" Corp",AA$1)),_xll.BDP(B17&amp;" Corp",AA$1),""))</f>
        <v/>
      </c>
      <c r="AB17" s="112" t="str">
        <f ca="1">IF(tbl_coded[[#This Row],[ISIN]]="","",IF(ISNUMBER(_xll.BDP(B17&amp;" Corp",AB$1)),_xll.BDP(B17&amp;" Corp",AB$1),""))</f>
        <v/>
      </c>
      <c r="AC17" s="112" t="str">
        <f ca="1">IF(tbl_coded[[#This Row],[ISIN]]="","",IF(ISNUMBER(_xll.BDP(B17&amp;" Corp",AC$1)),_xll.BDP(B17&amp;" Corp",AC$1),""))</f>
        <v/>
      </c>
      <c r="AD17" s="112" t="e">
        <f ca="1">IF(tbl_coded[[#This Row],[ISIN]]="","",IF((_xll.BDP(B17&amp;" Corp",AD$1))="#N/A Field Not Applicable","",_xll.BDP(B17&amp;" Corp",AD$1)))</f>
        <v>#NAME?</v>
      </c>
      <c r="AE17" s="112" t="e">
        <f ca="1">IF(tbl_coded[[#This Row],[ISIN]]="","",IF((_xll.BDP(B17&amp;" Corp",AE$1))="#N/A N/A","--",_xll.BDP(B17&amp;" Corp",AE$1)))</f>
        <v>#NAME?</v>
      </c>
      <c r="AF17" s="112" t="e">
        <f ca="1">IF(tbl_coded[[#This Row],[ISIN]]="","",IF(IFERROR(MATCH(H17,rtg_num[Moody''s],0)&gt;10,0),"HY",IF(IFERROR(MATCH(I17,rtg_num[S&amp;P],0)&gt;10,0),"HY",IF(IFERROR(MATCH(J17,rtg_num[Fitch],0)&gt;10,0),"HY",IF(H17&amp;I17&amp;J17="------","NR",IF(IFERROR(FIND("#N/A",Coded!H17),0)&amp;IFERROR(FIND("#N/A",Coded!H17),0)&amp;IFERROR(FIND("#N/A",Coded!H17),0)&lt;&gt;"000",IF(INDEX(美元债一级!$O:$O,MATCH(tbl_coded[[#This Row],[ISIN]],美元债一级!$I:$I,0))="--/--/--","NR","IG"),"IG"))))))</f>
        <v>#NAME?</v>
      </c>
      <c r="AG17"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7" s="113" t="e">
        <f ca="1">IF(tbl_coded[[#This Row],[ISIN]]="","",IF(_xll.BDP($B17&amp;" Corp",AI$1)="#N/A N/A","--",_xll.BDP($B17&amp;" Corp",AI$1)))</f>
        <v>#NAME?</v>
      </c>
      <c r="AJ17" s="112" t="e">
        <f ca="1">IF(tbl_coded[[#This Row],[ISIN]]="","",IF(OR(_xll.BDP(_xll.BDP(tbl_coded[[#This Row],[ISIN]]&amp;" Corp", "ISSUER_EQUITY_TICKER")&amp;" Equity",AJ$1)="#N/A N/A"),"--",_xll.BDP(_xll.BDP(tbl_coded[[#This Row],[ISIN]]&amp;" Corp", "ISSUER_EQUITY_TICKER")&amp;" Equity",AJ$1)))</f>
        <v>#NAME?</v>
      </c>
      <c r="AK17"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 s="115" t="e">
        <f ca="1">IF(tbl_coded[[#This Row],[ISIN]]="","",IF(OR(_xll.BDP(_xll.BDP(tbl_coded[[#This Row],[ISIN]]&amp;" Corp", "ISSUER_EQUITY_TICKER")&amp;" Equity",AL$1)="#N/A N/A"),"--",_xll.BDP(_xll.BDP(tbl_coded[[#This Row],[ISIN]]&amp;" Corp", "ISSUER_EQUITY_TICKER")&amp;" Equity",AL$1)))</f>
        <v>#NAME?</v>
      </c>
      <c r="AM17" s="115" t="e">
        <f ca="1">IF(tbl_coded[[#This Row],[ISIN]]="","",IF(_xll.BDS($B17&amp;" Corp",AM$1)="#N/A Field Not Applicable","",_xll.BDS($B17&amp;" Corp",AM$1)))</f>
        <v>#NAME?</v>
      </c>
      <c r="AN17" s="115" t="e">
        <f ca="1">IF(tbl_coded[[#This Row],[ISIN]]="","",IF(_xll.BDP(tbl_coded[[#This Row],[KPW Provider BBID]]&amp;" CompanyID","NAME")="#N/A Invalid Security","",_xll.BDP(tbl_coded[[#This Row],[KPW Provider BBID]]&amp;" CompanyID","NAME")))</f>
        <v>#NAME?</v>
      </c>
      <c r="AO17" s="115" t="e">
        <f ca="1">IF(tbl_coded[[#This Row],[ISIN]]="","",IF(_xll.BDP(tbl_coded[[#This Row],[KPW Provider BBID]]&amp;" CompanyID",$AO$1)="#N/A Invalid Security","--",IF(_xll.BDP(tbl_coded[[#This Row],[KPW Provider BBID]]&amp;" CompanyID",$AO$1)="#N/A N/A","--",_xll.BDP(tbl_coded[[#This Row],[KPW Provider BBID]]&amp;" CompanyID",$AO$1))))</f>
        <v>#NAME?</v>
      </c>
      <c r="AP17" s="115" t="e">
        <f ca="1">IF(tbl_coded[[#This Row],[ISIN]]="","",IF(_xll.BDP(tbl_coded[[#This Row],[KPW Provider BBID]]&amp;" CompanyID",$AP$1)="#N/A Invalid Security","--",IF(_xll.BDP(tbl_coded[[#This Row],[KPW Provider BBID]]&amp;" CompanyID",$AP$1)="#N/A N/A","--",_xll.BDP(tbl_coded[[#This Row],[KPW Provider BBID]]&amp;" CompanyID",$AP$1))))</f>
        <v>#NAME?</v>
      </c>
      <c r="AQ17" s="115" t="e">
        <f ca="1">IF(tbl_coded[[#This Row],[ISIN]]="","",IF(_xll.BDP(tbl_coded[[#This Row],[KPW Provider BBID]]&amp;" CompanyID",$AQ$1)="#N/A Invalid Security","--",IF(_xll.BDP(tbl_coded[[#This Row],[KPW Provider BBID]]&amp;" CompanyID",$AQ$1)="#N/A N/A","--",_xll.BDP(tbl_coded[[#This Row],[KPW Provider BBID]]&amp;" CompanyID",$AQ$1))))</f>
        <v>#NAME?</v>
      </c>
      <c r="AR17" s="115" t="e">
        <f ca="1">IF(tbl_coded[[#This Row],[ISIN]]="","",tbl_coded[[#This Row],[穆迪KPW评级]]&amp;"/"&amp;tbl_coded[[#This Row],[SPKPW评级]]&amp;"/"&amp;tbl_coded[[#This Row],[FITCHKPW评级]])</f>
        <v>#NAME?</v>
      </c>
      <c r="AS17" s="115" t="e">
        <f ca="1">IF(tbl_coded[[#This Row],[ISIN]]="","",IF(OR(_xll.BDP($B17&amp;" Corp",AS$1)="#N/A N/A"),"--",_xll.BDP($B17&amp;" Corp",AS$1)))</f>
        <v>#NAME?</v>
      </c>
      <c r="AT17" s="115" t="e">
        <f ca="1">IF(tbl_coded[[#This Row],[ISIN]]="","",IF(_xll.BDS($B17&amp;" Corp",AT$1)="#N/A Field Not Applicable","",_xll.BDS($B17&amp;" Corp",AT$1)))</f>
        <v>#NAME?</v>
      </c>
      <c r="AU17" s="115" t="e">
        <f ca="1">IF(tbl_coded[[#This Row],[SBLC Provider BBID]]="","",_xll.BDP(tbl_coded[[#This Row],[SBLC Provider BBID]]&amp;" CompanyID","NAME"))</f>
        <v>#NAME?</v>
      </c>
      <c r="AV17" s="115" t="e">
        <f ca="1">IF(tbl_coded[[#This Row],[ISIN]]="","",IF(OR(_xll.BDP($B17&amp;" Corp",AV$1)="#N/A N/A"),"--",TEXT(_xll.BDP($B17&amp;" Corp",AV$1),"yyyy/mm/dd")))</f>
        <v>#NAME?</v>
      </c>
      <c r="AW17" s="115" t="e">
        <f ca="1">IF(tbl_coded[[#This Row],[ISIN]]="","",IF(OR(_xll.BDP($B17&amp;" Corp",AW$1)="#N/A N/A"),"--",TEXT(_xll.BDP($B17&amp;" Corp",AW$1),"yyyy/mm/dd")))</f>
        <v>#NAME?</v>
      </c>
      <c r="AX17" s="115" t="e">
        <f ca="1">IF(tbl_coded[[#This Row],[ISIN]]="","",IF(OR(_xll.BDP($B17&amp;" Corp",AX$1)="#N/A N/A"),"--",TEXT(_xll.BDP($B17&amp;" Corp",AX$1),"yyyy/mm/dd")))</f>
        <v>#NAME?</v>
      </c>
      <c r="AY17" s="115" t="e">
        <f ca="1">IF(tbl_coded[[#This Row],[ISIN]]="","",IF(OR(_xll.BDP($B17&amp;" Corp",AY$1)="#N/A Field Not Applicable"),"--",TEXT(_xll.BDP($B17&amp;" Corp",AY$1),"yyyy/mm/dd")))</f>
        <v>#NAME?</v>
      </c>
      <c r="AZ17" s="115" t="e">
        <f ca="1">IF(tbl_coded[[#This Row],[ISIN]]="","",IF(OR(_xll.BDP($B17&amp;" Corp",AZ$1)="#N/A N/A"),"--",_xll.BDP($B17&amp;" Corp",AZ$1)))</f>
        <v>#NAME?</v>
      </c>
      <c r="BA17" s="115" t="e">
        <f ca="1">IF(tbl_coded[[#This Row],[ISIN]]="","",IF(OR(_xll.BDP($B17&amp;" Corp",BA$1)="#N/A N/A"),"--",_xll.BDP($B17&amp;" Corp",BA$1)))</f>
        <v>#NAME?</v>
      </c>
      <c r="BB17" s="115" t="e">
        <f ca="1">IF(tbl_coded[[#This Row],[ISIN]]="","",IF(OR(_xll.BDP($B17&amp;" Corp",BB$1)="#N/A N/A"),"--",_xll.BDP($B17&amp;" Corp",BB$1)))</f>
        <v>#NAME?</v>
      </c>
      <c r="BC17" s="115" t="e">
        <f ca="1">IF(tbl_coded[[#This Row],[ISIN]]="","",IF(OR(_xll.BDP($B17&amp;" Corp",BC$1)="#N/A Field Not Applicable"),"--",_xll.BDP($B17&amp;" Corp",BC$1)))</f>
        <v>#NAME?</v>
      </c>
      <c r="BD17" s="115" t="e">
        <f ca="1">IF(tbl_coded[[#This Row],[ISIN]]="","",IF(OR(_xll.BDP($B17&amp;" Corp",BD$1)="#N/A Field Not Applicable"),"--",_xll.BDP($B17&amp;" Corp",BD$1)))</f>
        <v>#NAME?</v>
      </c>
      <c r="BE17" s="115" t="e">
        <f ca="1">IF(tbl_coded[[#This Row],[ISIN]]="","",IF(OR(_xll.BDP($B17&amp;" Corp",BE$1)="#N/A Field Not Applicable"),"--",_xll.BDP($B17&amp;" Corp",BE$1)))</f>
        <v>#NAME?</v>
      </c>
      <c r="BF17" s="115" t="e">
        <f ca="1">IF(tbl_coded[[#This Row],[ISIN]]="","",IF(OR(_xll.BDP($B17&amp;" Corp",BF$1)="#N/A Field Not Applicable"),"--",_xll.BDP($B17&amp;" Corp",BF$1)))</f>
        <v>#NAME?</v>
      </c>
      <c r="BG17" s="115" t="e">
        <f ca="1">IF(tbl_coded[[#This Row],[ISIN]]="","",IF(OR(_xll.BDP($B17&amp;" Corp",BG$1)="#N/A Field Not Applicable"),"--",IF(_xll.BDP($B17&amp;" Corp",BG$1)="#N/A N/A","N",_xll.BDP($B17&amp;" Corp",BG$1))))</f>
        <v>#NAME?</v>
      </c>
      <c r="BH17" s="115" t="e">
        <f ca="1">IF(tbl_coded[[#This Row],[ISIN]]="","",IF(OR(_xll.BDP($B17&amp;" Corp",BH$1)="#N/A N/A"),"",_xll.BDP($B17&amp;" Corp",BH$1)))</f>
        <v>#NAME?</v>
      </c>
      <c r="BI17" s="115" t="e">
        <f ca="1">IF(tbl_coded[[#This Row],[ISIN]]="","",IF(OR(tbl_coded[[#This Row],[Parent company tiker]]=""),"",IF(_xll.BDP(tbl_coded[[#This Row],[Parent company tiker]]&amp;" Equity",BI$1)="#N/A N/A","--",_xll.BDP(tbl_coded[[#This Row],[Parent company tiker]]&amp;" Equity",BI$1))))</f>
        <v>#NAME?</v>
      </c>
      <c r="BJ17" s="115" t="e">
        <f ca="1">IF(tbl_coded[[#This Row],[ISIN]]="","",IF(OR(tbl_coded[[#This Row],[Parent company tiker]]=""),"",IF(_xll.BDP(tbl_coded[[#This Row],[Parent company tiker]]&amp;" Equity",BJ$1)="#N/A N/A","--",_xll.BDP(tbl_coded[[#This Row],[Parent company tiker]]&amp;" Equity",BJ$1))))</f>
        <v>#NAME?</v>
      </c>
      <c r="BK17" s="115" t="e">
        <f ca="1">IF(tbl_coded[[#This Row],[ISIN]]="","",IF(OR(tbl_coded[[#This Row],[Parent company tiker]]=""),"",IF(_xll.BDP(tbl_coded[[#This Row],[Parent company tiker]]&amp;" Equity",BK$1)="#N/A N/A","--",_xll.BDP(tbl_coded[[#This Row],[Parent company tiker]]&amp;" Equity",BK$1))))</f>
        <v>#NAME?</v>
      </c>
      <c r="BL17" s="115" t="e">
        <f ca="1">IF(tbl_coded[[#This Row],[ISIN]]="","",IF(OR(tbl_coded[[#This Row],[Parent company tiker]]=""),"",IF(_xll.BDP(tbl_coded[[#This Row],[Parent company tiker]]&amp;" Equity",BL$1)="#N/A N/A","--",_xll.BDP(tbl_coded[[#This Row],[Parent company tiker]]&amp;" Equity",BL$1))))</f>
        <v>#NAME?</v>
      </c>
      <c r="BM17"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 s="115" t="e">
        <f ca="1">IF(tbl_coded[[#This Row],[Column9]]&lt;&gt;"--",tbl_coded[[#This Row],[G''tor rating]],IF(tbl_coded[[#This Row],[KPW Name]]&lt;&gt;"",tbl_coded[[#This Row],[KPW Rating]],IF(tbl_coded[[#This Row],[Parent company tiker]]&lt;&gt;"",tbl_coded[[#This Row],[parent评级]],tbl_coded[[#This Row],[Issuer rating]])))</f>
        <v>#NAME?</v>
      </c>
      <c r="BO17" s="148" t="str">
        <f ca="1">IFERROR(IF(tbl_coded[[#This Row],[GREEN]]="Y","GREEN",IF(tbl_coded[[#This Row],[SUSTAINABLE]]="Y","SUSTAINABLE",IF(tbl_coded[[#This Row],[SOCIAL]]="Y","SOCIAL",IF(tbl_coded[[#This Row],[Sustainable linked]]="Y","SUSTAINABLE LINKED"," ")))),"")</f>
        <v/>
      </c>
      <c r="BP17" s="124"/>
      <c r="BS17" s="65">
        <v>16</v>
      </c>
      <c r="BT17" s="65" t="s">
        <v>92</v>
      </c>
      <c r="BU17" s="65" t="s">
        <v>87</v>
      </c>
      <c r="BV17" s="65" t="s">
        <v>87</v>
      </c>
    </row>
    <row r="18" spans="1:74" ht="15" customHeight="1">
      <c r="A18" s="109">
        <v>16</v>
      </c>
      <c r="B18" s="110" t="str">
        <f>IF(美元债一级!$C$3:$C$1048576&lt;&gt;"",美元债一级!$C18,"")</f>
        <v>XS2735890407</v>
      </c>
      <c r="C18" s="111" t="e">
        <f ca="1">IF(tbl_coded[[#This Row],[ISIN]]="","",IF(tbl_coded[[#This Row],[Index]]&gt;$A$1,"",IF(_xll.BDP($B18&amp;" Corp",C$1)="#N/A N/A","",_xll.BDP($B18&amp;" Corp",C$1))))</f>
        <v>#NAME?</v>
      </c>
      <c r="D18" s="111" t="e">
        <f ca="1">IF(tbl_coded[[#This Row],[ISIN]]="","",IF(_xll.BDP($B18&amp;" Corp",D$1)="#N/A N/A","",_xll.BDP($B18&amp;" Corp",D$1)))</f>
        <v>#NAME?</v>
      </c>
      <c r="E18" s="111" t="e">
        <f ca="1">IF(tbl_coded[[#This Row],[ISIN]]="","",IF(_xll.BDP($B18&amp;" Corp",E$1)="#N/A N/A","--",_xll.BDP($B18&amp;" Corp",E$1)))</f>
        <v>#NAME?</v>
      </c>
      <c r="F18" s="111" t="e">
        <f ca="1">IF(tbl_coded[[#This Row],[ISIN]]="","",IF(_xll.BDS($B18&amp;" Corp",F$1)="#N/A Field Not Applicable","",_xll.BDS($B18&amp;" Corp",F$1)))</f>
        <v>#NAME?</v>
      </c>
      <c r="G18" s="111" t="e">
        <f ca="1">IF(tbl_coded[[#This Row],[ISIN]]="","",IF(_xll.BDP($F18&amp;" CompanyID",G$1)="#N/A Invalid Security","",_xll.BDP($F18&amp;" CompanyID",G$1)))</f>
        <v>#NAME?</v>
      </c>
      <c r="H18" s="111" t="e">
        <f ca="1">IF(tbl_coded[[#This Row],[ISIN]]="","",IF(_xll.BDP($B18&amp;" Corp",H$1)="#N/A N/A","--",_xll.BDP($B18&amp;" Corp",H$1)))</f>
        <v>#NAME?</v>
      </c>
      <c r="I18" s="111" t="e">
        <f ca="1">IF(tbl_coded[[#This Row],[ISIN]]="","",IF(_xll.BDP($B18&amp;" Corp",I$1)="#N/A N/A","--",_xll.BDP($B18&amp;" Corp",I$1)))</f>
        <v>#NAME?</v>
      </c>
      <c r="J18" s="111" t="e">
        <f ca="1">IF(tbl_coded[[#This Row],[ISIN]]="","",IF(_xll.BDP($B18&amp;" Corp",J$1)="#N/A N/A","--",_xll.BDP($B18&amp;" Corp",J$1)))</f>
        <v>#NAME?</v>
      </c>
      <c r="K18" s="111" t="e">
        <f ca="1">IF(tbl_coded[[#This Row],[ISIN]]="","",IF(_xll.BDP($B18&amp;" Corp",K$1)="#N/A N/A","--",_xll.BDP($B18&amp;" Corp",K$1)))</f>
        <v>#NAME?</v>
      </c>
      <c r="L18" s="111" t="e">
        <f ca="1">IF(tbl_coded[[#This Row],[ISIN]]="","",IF(_xll.BDP($B18&amp;" Corp",L$1)="#N/A N/A","--",_xll.BDP($B18&amp;" Corp",L$1)))</f>
        <v>#NAME?</v>
      </c>
      <c r="M18" s="111" t="e">
        <f ca="1">IF(tbl_coded[[#This Row],[ISIN]]="","",IF(_xll.BDP($B18&amp;" Corp",M$1)="#N/A N/A","--",_xll.BDP($B18&amp;" Corp",M$1)))</f>
        <v>#NAME?</v>
      </c>
      <c r="N18" s="111" t="e">
        <f ca="1">IF(tbl_coded[[#This Row],[ISIN]]="","",IF(_xll.BDP($B18&amp;" Corp",N$1)="#N/A N/A","--",_xll.BDP($B18&amp;" Corp",N$1)))</f>
        <v>#NAME?</v>
      </c>
      <c r="O18" s="112" t="e">
        <f ca="1">IF(tbl_coded[[#This Row],[ISIN]]="","",IF(_xll.BDP($B18&amp;" Corp",O$1)="#N/A N/A","--",_xll.BDP($B18&amp;" Corp",O$1)))</f>
        <v>#NAME?</v>
      </c>
      <c r="P18" s="112" t="e">
        <f ca="1">IF(tbl_coded[[#This Row],[ISIN]]="","",IF(_xll.BDP($B18&amp;" Corp",P$1)="#N/A N/A","--",_xll.BDP($B18&amp;" Corp",P$1)))</f>
        <v>#NAME?</v>
      </c>
      <c r="Q18"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 s="112" t="e">
        <f ca="1">IF(tbl_coded[[#This Row],[ISIN]]="","",IF(OR(_xll.BDP($B18&amp;" Corp",R$1)="#N/A N/A",_xll.BDP($B18&amp;" Corp",R$1)="#N/A Invalid Security",_xll.BDP($B18&amp;" Corp",R$1)="#N/A Field Not Applicable"),"--",_xll.BDP($B18&amp;" Corp",R$1)))</f>
        <v>#NAME?</v>
      </c>
      <c r="S18" s="112" t="e">
        <f ca="1">IF(tbl_coded[[#This Row],[ISIN]]="","",IF(OR(_xll.BDP($R18&amp;" Equity",S$1)="#N/A N/A",_xll.BDP($R18&amp;" Equity",S$1)="#N/A Invalid Security"),"--",_xll.BDP($R18&amp;" Equity",S$1)))</f>
        <v>#NAME?</v>
      </c>
      <c r="T18" s="112" t="e">
        <f ca="1">IF(tbl_coded[[#This Row],[ISIN]]="","",IF(OR(_xll.BDP($R18&amp;" Equity",T$1)="#N/A N/A",_xll.BDP($R18&amp;" Equity",T$1)="#N/A Invalid Security"),"--",_xll.BDP($R18&amp;" Equity",T$1)))</f>
        <v>#NAME?</v>
      </c>
      <c r="U18" s="112" t="e">
        <f ca="1">IF(tbl_coded[[#This Row],[ISIN]]="","",IF(OR(_xll.BDP($R18&amp;" Equity",U$1)="#N/A N/A",_xll.BDP($R18&amp;" Equity",U$1)="#N/A Invalid Security"),"--",_xll.BDP($R18&amp;" Equity",U$1)))</f>
        <v>#NAME?</v>
      </c>
      <c r="V18" s="112" t="e">
        <f ca="1">IF(tbl_coded[[#This Row],[ISIN]]="","",IF(OR(_xll.BDP($R18&amp;" Equity",V$1)="#N/A N/A",_xll.BDP($R18&amp;" Equity",V$1)="#N/A Invalid Security"),"--",_xll.BDP($R18&amp;" Equity",V$1)))</f>
        <v>#NAME?</v>
      </c>
      <c r="W18" s="112" t="e">
        <f ca="1">IF(tbl_coded[[#This Row],[ISIN]]="","",IF(OR(_xll.BDP($R18&amp;" Equity",W$1)="#N/A N/A",_xll.BDP($R18&amp;" Equity",W$1)="#N/A Invalid Security"),"--",_xll.BDP($R18&amp;" Equity",W$1)))</f>
        <v>#NAME?</v>
      </c>
      <c r="X18" s="112" t="e">
        <f ca="1">IF(tbl_coded[[#This Row],[ISIN]]="","",IF(OR(_xll.BDP($R18&amp;" Equity",X$1)="#N/A N/A",_xll.BDP($R18&amp;" Equity",X$1)="#N/A Invalid Security"),"--",_xll.BDP($R18&amp;" Equity",X$1)))</f>
        <v>#NAME?</v>
      </c>
      <c r="Y18"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 s="112" t="str">
        <f ca="1">IF(tbl_coded[[#This Row],[ISIN]]="","",IF(ISNUMBER(_xll.BDP(B18&amp;" Corp",Z$1)),_xll.BDP(B18&amp;" Corp",Z$1),""))</f>
        <v/>
      </c>
      <c r="AA18" s="112" t="str">
        <f ca="1">IF(tbl_coded[[#This Row],[ISIN]]="","",IF(ISNUMBER(_xll.BDP(B18&amp;" Corp",AA$1)),_xll.BDP(B18&amp;" Corp",AA$1),""))</f>
        <v/>
      </c>
      <c r="AB18" s="112" t="str">
        <f ca="1">IF(tbl_coded[[#This Row],[ISIN]]="","",IF(ISNUMBER(_xll.BDP(B18&amp;" Corp",AB$1)),_xll.BDP(B18&amp;" Corp",AB$1),""))</f>
        <v/>
      </c>
      <c r="AC18" s="112" t="str">
        <f ca="1">IF(tbl_coded[[#This Row],[ISIN]]="","",IF(ISNUMBER(_xll.BDP(B18&amp;" Corp",AC$1)),_xll.BDP(B18&amp;" Corp",AC$1),""))</f>
        <v/>
      </c>
      <c r="AD18" s="112" t="e">
        <f ca="1">IF(tbl_coded[[#This Row],[ISIN]]="","",IF((_xll.BDP(B18&amp;" Corp",AD$1))="#N/A Field Not Applicable","",_xll.BDP(B18&amp;" Corp",AD$1)))</f>
        <v>#NAME?</v>
      </c>
      <c r="AE18" s="112" t="e">
        <f ca="1">IF(tbl_coded[[#This Row],[ISIN]]="","",IF((_xll.BDP(B18&amp;" Corp",AE$1))="#N/A N/A","--",_xll.BDP(B18&amp;" Corp",AE$1)))</f>
        <v>#NAME?</v>
      </c>
      <c r="AF18" s="112" t="e">
        <f ca="1">IF(tbl_coded[[#This Row],[ISIN]]="","",IF(IFERROR(MATCH(H18,rtg_num[Moody''s],0)&gt;10,0),"HY",IF(IFERROR(MATCH(I18,rtg_num[S&amp;P],0)&gt;10,0),"HY",IF(IFERROR(MATCH(J18,rtg_num[Fitch],0)&gt;10,0),"HY",IF(H18&amp;I18&amp;J18="------","NR",IF(IFERROR(FIND("#N/A",Coded!H18),0)&amp;IFERROR(FIND("#N/A",Coded!H18),0)&amp;IFERROR(FIND("#N/A",Coded!H18),0)&lt;&gt;"000",IF(INDEX(美元债一级!$O:$O,MATCH(tbl_coded[[#This Row],[ISIN]],美元债一级!$I:$I,0))="--/--/--","NR","IG"),"IG"))))))</f>
        <v>#NAME?</v>
      </c>
      <c r="AG18"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8" s="113" t="e">
        <f ca="1">IF(tbl_coded[[#This Row],[ISIN]]="","",IF(_xll.BDP($B18&amp;" Corp",AI$1)="#N/A N/A","--",_xll.BDP($B18&amp;" Corp",AI$1)))</f>
        <v>#NAME?</v>
      </c>
      <c r="AJ18" s="112" t="e">
        <f ca="1">IF(tbl_coded[[#This Row],[ISIN]]="","",IF(OR(_xll.BDP(_xll.BDP(tbl_coded[[#This Row],[ISIN]]&amp;" Corp", "ISSUER_EQUITY_TICKER")&amp;" Equity",AJ$1)="#N/A N/A"),"--",_xll.BDP(_xll.BDP(tbl_coded[[#This Row],[ISIN]]&amp;" Corp", "ISSUER_EQUITY_TICKER")&amp;" Equity",AJ$1)))</f>
        <v>#NAME?</v>
      </c>
      <c r="AK18"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 s="115" t="e">
        <f ca="1">IF(tbl_coded[[#This Row],[ISIN]]="","",IF(OR(_xll.BDP(_xll.BDP(tbl_coded[[#This Row],[ISIN]]&amp;" Corp", "ISSUER_EQUITY_TICKER")&amp;" Equity",AL$1)="#N/A N/A"),"--",_xll.BDP(_xll.BDP(tbl_coded[[#This Row],[ISIN]]&amp;" Corp", "ISSUER_EQUITY_TICKER")&amp;" Equity",AL$1)))</f>
        <v>#NAME?</v>
      </c>
      <c r="AM18" s="115" t="e">
        <f ca="1">IF(tbl_coded[[#This Row],[ISIN]]="","",IF(_xll.BDS($B18&amp;" Corp",AM$1)="#N/A Field Not Applicable","",_xll.BDS($B18&amp;" Corp",AM$1)))</f>
        <v>#NAME?</v>
      </c>
      <c r="AN18" s="115" t="e">
        <f ca="1">IF(tbl_coded[[#This Row],[ISIN]]="","",IF(_xll.BDP(tbl_coded[[#This Row],[KPW Provider BBID]]&amp;" CompanyID","NAME")="#N/A Invalid Security","",_xll.BDP(tbl_coded[[#This Row],[KPW Provider BBID]]&amp;" CompanyID","NAME")))</f>
        <v>#NAME?</v>
      </c>
      <c r="AO18" s="115" t="e">
        <f ca="1">IF(tbl_coded[[#This Row],[ISIN]]="","",IF(_xll.BDP(tbl_coded[[#This Row],[KPW Provider BBID]]&amp;" CompanyID",$AO$1)="#N/A Invalid Security","--",IF(_xll.BDP(tbl_coded[[#This Row],[KPW Provider BBID]]&amp;" CompanyID",$AO$1)="#N/A N/A","--",_xll.BDP(tbl_coded[[#This Row],[KPW Provider BBID]]&amp;" CompanyID",$AO$1))))</f>
        <v>#NAME?</v>
      </c>
      <c r="AP18" s="115" t="e">
        <f ca="1">IF(tbl_coded[[#This Row],[ISIN]]="","",IF(_xll.BDP(tbl_coded[[#This Row],[KPW Provider BBID]]&amp;" CompanyID",$AP$1)="#N/A Invalid Security","--",IF(_xll.BDP(tbl_coded[[#This Row],[KPW Provider BBID]]&amp;" CompanyID",$AP$1)="#N/A N/A","--",_xll.BDP(tbl_coded[[#This Row],[KPW Provider BBID]]&amp;" CompanyID",$AP$1))))</f>
        <v>#NAME?</v>
      </c>
      <c r="AQ18" s="115" t="e">
        <f ca="1">IF(tbl_coded[[#This Row],[ISIN]]="","",IF(_xll.BDP(tbl_coded[[#This Row],[KPW Provider BBID]]&amp;" CompanyID",$AQ$1)="#N/A Invalid Security","--",IF(_xll.BDP(tbl_coded[[#This Row],[KPW Provider BBID]]&amp;" CompanyID",$AQ$1)="#N/A N/A","--",_xll.BDP(tbl_coded[[#This Row],[KPW Provider BBID]]&amp;" CompanyID",$AQ$1))))</f>
        <v>#NAME?</v>
      </c>
      <c r="AR18" s="115" t="e">
        <f ca="1">IF(tbl_coded[[#This Row],[ISIN]]="","",tbl_coded[[#This Row],[穆迪KPW评级]]&amp;"/"&amp;tbl_coded[[#This Row],[SPKPW评级]]&amp;"/"&amp;tbl_coded[[#This Row],[FITCHKPW评级]])</f>
        <v>#NAME?</v>
      </c>
      <c r="AS18" s="115" t="e">
        <f ca="1">IF(tbl_coded[[#This Row],[ISIN]]="","",IF(OR(_xll.BDP($B18&amp;" Corp",AS$1)="#N/A N/A"),"--",_xll.BDP($B18&amp;" Corp",AS$1)))</f>
        <v>#NAME?</v>
      </c>
      <c r="AT18" s="115" t="e">
        <f ca="1">IF(tbl_coded[[#This Row],[ISIN]]="","",IF(_xll.BDS($B18&amp;" Corp",AT$1)="#N/A Field Not Applicable","",_xll.BDS($B18&amp;" Corp",AT$1)))</f>
        <v>#NAME?</v>
      </c>
      <c r="AU18" s="115" t="e">
        <f ca="1">IF(tbl_coded[[#This Row],[SBLC Provider BBID]]="","",_xll.BDP(tbl_coded[[#This Row],[SBLC Provider BBID]]&amp;" CompanyID","NAME"))</f>
        <v>#NAME?</v>
      </c>
      <c r="AV18" s="115" t="e">
        <f ca="1">IF(tbl_coded[[#This Row],[ISIN]]="","",IF(OR(_xll.BDP($B18&amp;" Corp",AV$1)="#N/A N/A"),"--",TEXT(_xll.BDP($B18&amp;" Corp",AV$1),"yyyy/mm/dd")))</f>
        <v>#NAME?</v>
      </c>
      <c r="AW18" s="115" t="e">
        <f ca="1">IF(tbl_coded[[#This Row],[ISIN]]="","",IF(OR(_xll.BDP($B18&amp;" Corp",AW$1)="#N/A N/A"),"--",TEXT(_xll.BDP($B18&amp;" Corp",AW$1),"yyyy/mm/dd")))</f>
        <v>#NAME?</v>
      </c>
      <c r="AX18" s="115" t="e">
        <f ca="1">IF(tbl_coded[[#This Row],[ISIN]]="","",IF(OR(_xll.BDP($B18&amp;" Corp",AX$1)="#N/A N/A"),"--",TEXT(_xll.BDP($B18&amp;" Corp",AX$1),"yyyy/mm/dd")))</f>
        <v>#NAME?</v>
      </c>
      <c r="AY18" s="115" t="e">
        <f ca="1">IF(tbl_coded[[#This Row],[ISIN]]="","",IF(OR(_xll.BDP($B18&amp;" Corp",AY$1)="#N/A Field Not Applicable"),"--",TEXT(_xll.BDP($B18&amp;" Corp",AY$1),"yyyy/mm/dd")))</f>
        <v>#NAME?</v>
      </c>
      <c r="AZ18" s="115" t="e">
        <f ca="1">IF(tbl_coded[[#This Row],[ISIN]]="","",IF(OR(_xll.BDP($B18&amp;" Corp",AZ$1)="#N/A N/A"),"--",_xll.BDP($B18&amp;" Corp",AZ$1)))</f>
        <v>#NAME?</v>
      </c>
      <c r="BA18" s="115" t="e">
        <f ca="1">IF(tbl_coded[[#This Row],[ISIN]]="","",IF(OR(_xll.BDP($B18&amp;" Corp",BA$1)="#N/A N/A"),"--",_xll.BDP($B18&amp;" Corp",BA$1)))</f>
        <v>#NAME?</v>
      </c>
      <c r="BB18" s="115" t="e">
        <f ca="1">IF(tbl_coded[[#This Row],[ISIN]]="","",IF(OR(_xll.BDP($B18&amp;" Corp",BB$1)="#N/A N/A"),"--",_xll.BDP($B18&amp;" Corp",BB$1)))</f>
        <v>#NAME?</v>
      </c>
      <c r="BC18" s="115" t="e">
        <f ca="1">IF(tbl_coded[[#This Row],[ISIN]]="","",IF(OR(_xll.BDP($B18&amp;" Corp",BC$1)="#N/A Field Not Applicable"),"--",_xll.BDP($B18&amp;" Corp",BC$1)))</f>
        <v>#NAME?</v>
      </c>
      <c r="BD18" s="115" t="e">
        <f ca="1">IF(tbl_coded[[#This Row],[ISIN]]="","",IF(OR(_xll.BDP($B18&amp;" Corp",BD$1)="#N/A Field Not Applicable"),"--",_xll.BDP($B18&amp;" Corp",BD$1)))</f>
        <v>#NAME?</v>
      </c>
      <c r="BE18" s="115" t="e">
        <f ca="1">IF(tbl_coded[[#This Row],[ISIN]]="","",IF(OR(_xll.BDP($B18&amp;" Corp",BE$1)="#N/A Field Not Applicable"),"--",_xll.BDP($B18&amp;" Corp",BE$1)))</f>
        <v>#NAME?</v>
      </c>
      <c r="BF18" s="115" t="e">
        <f ca="1">IF(tbl_coded[[#This Row],[ISIN]]="","",IF(OR(_xll.BDP($B18&amp;" Corp",BF$1)="#N/A Field Not Applicable"),"--",_xll.BDP($B18&amp;" Corp",BF$1)))</f>
        <v>#NAME?</v>
      </c>
      <c r="BG18" s="115" t="e">
        <f ca="1">IF(tbl_coded[[#This Row],[ISIN]]="","",IF(OR(_xll.BDP($B18&amp;" Corp",BG$1)="#N/A Field Not Applicable"),"--",IF(_xll.BDP($B18&amp;" Corp",BG$1)="#N/A N/A","N",_xll.BDP($B18&amp;" Corp",BG$1))))</f>
        <v>#NAME?</v>
      </c>
      <c r="BH18" s="115" t="e">
        <f ca="1">IF(tbl_coded[[#This Row],[ISIN]]="","",IF(OR(_xll.BDP($B18&amp;" Corp",BH$1)="#N/A N/A"),"",_xll.BDP($B18&amp;" Corp",BH$1)))</f>
        <v>#NAME?</v>
      </c>
      <c r="BI18" s="115" t="e">
        <f ca="1">IF(tbl_coded[[#This Row],[ISIN]]="","",IF(OR(tbl_coded[[#This Row],[Parent company tiker]]=""),"",IF(_xll.BDP(tbl_coded[[#This Row],[Parent company tiker]]&amp;" Equity",BI$1)="#N/A N/A","--",_xll.BDP(tbl_coded[[#This Row],[Parent company tiker]]&amp;" Equity",BI$1))))</f>
        <v>#NAME?</v>
      </c>
      <c r="BJ18" s="115" t="e">
        <f ca="1">IF(tbl_coded[[#This Row],[ISIN]]="","",IF(OR(tbl_coded[[#This Row],[Parent company tiker]]=""),"",IF(_xll.BDP(tbl_coded[[#This Row],[Parent company tiker]]&amp;" Equity",BJ$1)="#N/A N/A","--",_xll.BDP(tbl_coded[[#This Row],[Parent company tiker]]&amp;" Equity",BJ$1))))</f>
        <v>#NAME?</v>
      </c>
      <c r="BK18" s="115" t="e">
        <f ca="1">IF(tbl_coded[[#This Row],[ISIN]]="","",IF(OR(tbl_coded[[#This Row],[Parent company tiker]]=""),"",IF(_xll.BDP(tbl_coded[[#This Row],[Parent company tiker]]&amp;" Equity",BK$1)="#N/A N/A","--",_xll.BDP(tbl_coded[[#This Row],[Parent company tiker]]&amp;" Equity",BK$1))))</f>
        <v>#NAME?</v>
      </c>
      <c r="BL18" s="115" t="e">
        <f ca="1">IF(tbl_coded[[#This Row],[ISIN]]="","",IF(OR(tbl_coded[[#This Row],[Parent company tiker]]=""),"",IF(_xll.BDP(tbl_coded[[#This Row],[Parent company tiker]]&amp;" Equity",BL$1)="#N/A N/A","--",_xll.BDP(tbl_coded[[#This Row],[Parent company tiker]]&amp;" Equity",BL$1))))</f>
        <v>#NAME?</v>
      </c>
      <c r="BM18"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 s="115" t="e">
        <f ca="1">IF(tbl_coded[[#This Row],[Column9]]&lt;&gt;"--",tbl_coded[[#This Row],[G''tor rating]],IF(tbl_coded[[#This Row],[KPW Name]]&lt;&gt;"",tbl_coded[[#This Row],[KPW Rating]],IF(tbl_coded[[#This Row],[Parent company tiker]]&lt;&gt;"",tbl_coded[[#This Row],[parent评级]],tbl_coded[[#This Row],[Issuer rating]])))</f>
        <v>#NAME?</v>
      </c>
      <c r="BO18" s="148" t="str">
        <f ca="1">IFERROR(IF(tbl_coded[[#This Row],[GREEN]]="Y","GREEN",IF(tbl_coded[[#This Row],[SUSTAINABLE]]="Y","SUSTAINABLE",IF(tbl_coded[[#This Row],[SOCIAL]]="Y","SOCIAL",IF(tbl_coded[[#This Row],[Sustainable linked]]="Y","SUSTAINABLE LINKED"," ")))),"")</f>
        <v/>
      </c>
      <c r="BP18" s="124"/>
      <c r="BS18" s="65">
        <v>17</v>
      </c>
      <c r="BT18" s="65" t="s">
        <v>93</v>
      </c>
      <c r="BU18" s="65" t="s">
        <v>94</v>
      </c>
      <c r="BV18" s="65" t="s">
        <v>94</v>
      </c>
    </row>
    <row r="19" spans="1:74" ht="15" customHeight="1">
      <c r="A19" s="109">
        <v>17</v>
      </c>
      <c r="B19" s="110" t="str">
        <f>IF(美元债一级!$C$3:$C$1048576&lt;&gt;"",美元债一级!$C19,"")</f>
        <v>HK0000976339</v>
      </c>
      <c r="C19" s="111" t="e">
        <f ca="1">IF(tbl_coded[[#This Row],[ISIN]]="","",IF(tbl_coded[[#This Row],[Index]]&gt;$A$1,"",IF(_xll.BDP($B19&amp;" Corp",C$1)="#N/A N/A","",_xll.BDP($B19&amp;" Corp",C$1))))</f>
        <v>#NAME?</v>
      </c>
      <c r="D19" s="111" t="e">
        <f ca="1">IF(tbl_coded[[#This Row],[ISIN]]="","",IF(_xll.BDP($B19&amp;" Corp",D$1)="#N/A N/A","",_xll.BDP($B19&amp;" Corp",D$1)))</f>
        <v>#NAME?</v>
      </c>
      <c r="E19" s="111" t="e">
        <f ca="1">IF(tbl_coded[[#This Row],[ISIN]]="","",IF(_xll.BDP($B19&amp;" Corp",E$1)="#N/A N/A","--",_xll.BDP($B19&amp;" Corp",E$1)))</f>
        <v>#NAME?</v>
      </c>
      <c r="F19" s="111" t="e">
        <f ca="1">IF(tbl_coded[[#This Row],[ISIN]]="","",IF(_xll.BDS($B19&amp;" Corp",F$1)="#N/A Field Not Applicable","",_xll.BDS($B19&amp;" Corp",F$1)))</f>
        <v>#NAME?</v>
      </c>
      <c r="G19" s="111" t="e">
        <f ca="1">IF(tbl_coded[[#This Row],[ISIN]]="","",IF(_xll.BDP($F19&amp;" CompanyID",G$1)="#N/A Invalid Security","",_xll.BDP($F19&amp;" CompanyID",G$1)))</f>
        <v>#NAME?</v>
      </c>
      <c r="H19" s="111" t="e">
        <f ca="1">IF(tbl_coded[[#This Row],[ISIN]]="","",IF(_xll.BDP($B19&amp;" Corp",H$1)="#N/A N/A","--",_xll.BDP($B19&amp;" Corp",H$1)))</f>
        <v>#NAME?</v>
      </c>
      <c r="I19" s="111" t="e">
        <f ca="1">IF(tbl_coded[[#This Row],[ISIN]]="","",IF(_xll.BDP($B19&amp;" Corp",I$1)="#N/A N/A","--",_xll.BDP($B19&amp;" Corp",I$1)))</f>
        <v>#NAME?</v>
      </c>
      <c r="J19" s="111" t="e">
        <f ca="1">IF(tbl_coded[[#This Row],[ISIN]]="","",IF(_xll.BDP($B19&amp;" Corp",J$1)="#N/A N/A","--",_xll.BDP($B19&amp;" Corp",J$1)))</f>
        <v>#NAME?</v>
      </c>
      <c r="K19" s="111" t="e">
        <f ca="1">IF(tbl_coded[[#This Row],[ISIN]]="","",IF(_xll.BDP($B19&amp;" Corp",K$1)="#N/A N/A","--",_xll.BDP($B19&amp;" Corp",K$1)))</f>
        <v>#NAME?</v>
      </c>
      <c r="L19" s="111" t="e">
        <f ca="1">IF(tbl_coded[[#This Row],[ISIN]]="","",IF(_xll.BDP($B19&amp;" Corp",L$1)="#N/A N/A","--",_xll.BDP($B19&amp;" Corp",L$1)))</f>
        <v>#NAME?</v>
      </c>
      <c r="M19" s="111" t="e">
        <f ca="1">IF(tbl_coded[[#This Row],[ISIN]]="","",IF(_xll.BDP($B19&amp;" Corp",M$1)="#N/A N/A","--",_xll.BDP($B19&amp;" Corp",M$1)))</f>
        <v>#NAME?</v>
      </c>
      <c r="N19" s="111" t="e">
        <f ca="1">IF(tbl_coded[[#This Row],[ISIN]]="","",IF(_xll.BDP($B19&amp;" Corp",N$1)="#N/A N/A","--",_xll.BDP($B19&amp;" Corp",N$1)))</f>
        <v>#NAME?</v>
      </c>
      <c r="O19" s="112" t="e">
        <f ca="1">IF(tbl_coded[[#This Row],[ISIN]]="","",IF(_xll.BDP($B19&amp;" Corp",O$1)="#N/A N/A","--",_xll.BDP($B19&amp;" Corp",O$1)))</f>
        <v>#NAME?</v>
      </c>
      <c r="P19" s="112" t="e">
        <f ca="1">IF(tbl_coded[[#This Row],[ISIN]]="","",IF(_xll.BDP($B19&amp;" Corp",P$1)="#N/A N/A","--",_xll.BDP($B19&amp;" Corp",P$1)))</f>
        <v>#NAME?</v>
      </c>
      <c r="Q19"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 s="112" t="e">
        <f ca="1">IF(tbl_coded[[#This Row],[ISIN]]="","",IF(OR(_xll.BDP($B19&amp;" Corp",R$1)="#N/A N/A",_xll.BDP($B19&amp;" Corp",R$1)="#N/A Invalid Security",_xll.BDP($B19&amp;" Corp",R$1)="#N/A Field Not Applicable"),"--",_xll.BDP($B19&amp;" Corp",R$1)))</f>
        <v>#NAME?</v>
      </c>
      <c r="S19" s="112" t="e">
        <f ca="1">IF(tbl_coded[[#This Row],[ISIN]]="","",IF(OR(_xll.BDP($R19&amp;" Equity",S$1)="#N/A N/A",_xll.BDP($R19&amp;" Equity",S$1)="#N/A Invalid Security"),"--",_xll.BDP($R19&amp;" Equity",S$1)))</f>
        <v>#NAME?</v>
      </c>
      <c r="T19" s="112" t="e">
        <f ca="1">IF(tbl_coded[[#This Row],[ISIN]]="","",IF(OR(_xll.BDP($R19&amp;" Equity",T$1)="#N/A N/A",_xll.BDP($R19&amp;" Equity",T$1)="#N/A Invalid Security"),"--",_xll.BDP($R19&amp;" Equity",T$1)))</f>
        <v>#NAME?</v>
      </c>
      <c r="U19" s="112" t="e">
        <f ca="1">IF(tbl_coded[[#This Row],[ISIN]]="","",IF(OR(_xll.BDP($R19&amp;" Equity",U$1)="#N/A N/A",_xll.BDP($R19&amp;" Equity",U$1)="#N/A Invalid Security"),"--",_xll.BDP($R19&amp;" Equity",U$1)))</f>
        <v>#NAME?</v>
      </c>
      <c r="V19" s="112" t="e">
        <f ca="1">IF(tbl_coded[[#This Row],[ISIN]]="","",IF(OR(_xll.BDP($R19&amp;" Equity",V$1)="#N/A N/A",_xll.BDP($R19&amp;" Equity",V$1)="#N/A Invalid Security"),"--",_xll.BDP($R19&amp;" Equity",V$1)))</f>
        <v>#NAME?</v>
      </c>
      <c r="W19" s="112" t="e">
        <f ca="1">IF(tbl_coded[[#This Row],[ISIN]]="","",IF(OR(_xll.BDP($R19&amp;" Equity",W$1)="#N/A N/A",_xll.BDP($R19&amp;" Equity",W$1)="#N/A Invalid Security"),"--",_xll.BDP($R19&amp;" Equity",W$1)))</f>
        <v>#NAME?</v>
      </c>
      <c r="X19" s="112" t="e">
        <f ca="1">IF(tbl_coded[[#This Row],[ISIN]]="","",IF(OR(_xll.BDP($R19&amp;" Equity",X$1)="#N/A N/A",_xll.BDP($R19&amp;" Equity",X$1)="#N/A Invalid Security"),"--",_xll.BDP($R19&amp;" Equity",X$1)))</f>
        <v>#NAME?</v>
      </c>
      <c r="Y19"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 s="112" t="str">
        <f ca="1">IF(tbl_coded[[#This Row],[ISIN]]="","",IF(ISNUMBER(_xll.BDP(B19&amp;" Corp",Z$1)),_xll.BDP(B19&amp;" Corp",Z$1),""))</f>
        <v/>
      </c>
      <c r="AA19" s="112" t="str">
        <f ca="1">IF(tbl_coded[[#This Row],[ISIN]]="","",IF(ISNUMBER(_xll.BDP(B19&amp;" Corp",AA$1)),_xll.BDP(B19&amp;" Corp",AA$1),""))</f>
        <v/>
      </c>
      <c r="AB19" s="112" t="str">
        <f ca="1">IF(tbl_coded[[#This Row],[ISIN]]="","",IF(ISNUMBER(_xll.BDP(B19&amp;" Corp",AB$1)),_xll.BDP(B19&amp;" Corp",AB$1),""))</f>
        <v/>
      </c>
      <c r="AC19" s="112" t="str">
        <f ca="1">IF(tbl_coded[[#This Row],[ISIN]]="","",IF(ISNUMBER(_xll.BDP(B19&amp;" Corp",AC$1)),_xll.BDP(B19&amp;" Corp",AC$1),""))</f>
        <v/>
      </c>
      <c r="AD19" s="112" t="e">
        <f ca="1">IF(tbl_coded[[#This Row],[ISIN]]="","",IF((_xll.BDP(B19&amp;" Corp",AD$1))="#N/A Field Not Applicable","",_xll.BDP(B19&amp;" Corp",AD$1)))</f>
        <v>#NAME?</v>
      </c>
      <c r="AE19" s="112" t="e">
        <f ca="1">IF(tbl_coded[[#This Row],[ISIN]]="","",IF((_xll.BDP(B19&amp;" Corp",AE$1))="#N/A N/A","--",_xll.BDP(B19&amp;" Corp",AE$1)))</f>
        <v>#NAME?</v>
      </c>
      <c r="AF19" s="112" t="e">
        <f ca="1">IF(tbl_coded[[#This Row],[ISIN]]="","",IF(IFERROR(MATCH(H19,rtg_num[Moody''s],0)&gt;10,0),"HY",IF(IFERROR(MATCH(I19,rtg_num[S&amp;P],0)&gt;10,0),"HY",IF(IFERROR(MATCH(J19,rtg_num[Fitch],0)&gt;10,0),"HY",IF(H19&amp;I19&amp;J19="------","NR",IF(IFERROR(FIND("#N/A",Coded!H19),0)&amp;IFERROR(FIND("#N/A",Coded!H19),0)&amp;IFERROR(FIND("#N/A",Coded!H19),0)&lt;&gt;"000",IF(INDEX(美元债一级!$O:$O,MATCH(tbl_coded[[#This Row],[ISIN]],美元债一级!$I:$I,0))="--/--/--","NR","IG"),"IG"))))))</f>
        <v>#NAME?</v>
      </c>
      <c r="AG19"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19" s="113" t="e">
        <f ca="1">IF(tbl_coded[[#This Row],[ISIN]]="","",IF(_xll.BDP($B19&amp;" Corp",AI$1)="#N/A N/A","--",_xll.BDP($B19&amp;" Corp",AI$1)))</f>
        <v>#NAME?</v>
      </c>
      <c r="AJ19" s="112" t="e">
        <f ca="1">IF(tbl_coded[[#This Row],[ISIN]]="","",IF(OR(_xll.BDP(_xll.BDP(tbl_coded[[#This Row],[ISIN]]&amp;" Corp", "ISSUER_EQUITY_TICKER")&amp;" Equity",AJ$1)="#N/A N/A"),"--",_xll.BDP(_xll.BDP(tbl_coded[[#This Row],[ISIN]]&amp;" Corp", "ISSUER_EQUITY_TICKER")&amp;" Equity",AJ$1)))</f>
        <v>#NAME?</v>
      </c>
      <c r="AK19"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 s="115" t="e">
        <f ca="1">IF(tbl_coded[[#This Row],[ISIN]]="","",IF(OR(_xll.BDP(_xll.BDP(tbl_coded[[#This Row],[ISIN]]&amp;" Corp", "ISSUER_EQUITY_TICKER")&amp;" Equity",AL$1)="#N/A N/A"),"--",_xll.BDP(_xll.BDP(tbl_coded[[#This Row],[ISIN]]&amp;" Corp", "ISSUER_EQUITY_TICKER")&amp;" Equity",AL$1)))</f>
        <v>#NAME?</v>
      </c>
      <c r="AM19" s="115" t="e">
        <f ca="1">IF(tbl_coded[[#This Row],[ISIN]]="","",IF(_xll.BDS($B19&amp;" Corp",AM$1)="#N/A Field Not Applicable","",_xll.BDS($B19&amp;" Corp",AM$1)))</f>
        <v>#NAME?</v>
      </c>
      <c r="AN19" s="115" t="e">
        <f ca="1">IF(tbl_coded[[#This Row],[ISIN]]="","",IF(_xll.BDP(tbl_coded[[#This Row],[KPW Provider BBID]]&amp;" CompanyID","NAME")="#N/A Invalid Security","",_xll.BDP(tbl_coded[[#This Row],[KPW Provider BBID]]&amp;" CompanyID","NAME")))</f>
        <v>#NAME?</v>
      </c>
      <c r="AO19" s="115" t="e">
        <f ca="1">IF(tbl_coded[[#This Row],[ISIN]]="","",IF(_xll.BDP(tbl_coded[[#This Row],[KPW Provider BBID]]&amp;" CompanyID",$AO$1)="#N/A Invalid Security","--",IF(_xll.BDP(tbl_coded[[#This Row],[KPW Provider BBID]]&amp;" CompanyID",$AO$1)="#N/A N/A","--",_xll.BDP(tbl_coded[[#This Row],[KPW Provider BBID]]&amp;" CompanyID",$AO$1))))</f>
        <v>#NAME?</v>
      </c>
      <c r="AP19" s="115" t="e">
        <f ca="1">IF(tbl_coded[[#This Row],[ISIN]]="","",IF(_xll.BDP(tbl_coded[[#This Row],[KPW Provider BBID]]&amp;" CompanyID",$AP$1)="#N/A Invalid Security","--",IF(_xll.BDP(tbl_coded[[#This Row],[KPW Provider BBID]]&amp;" CompanyID",$AP$1)="#N/A N/A","--",_xll.BDP(tbl_coded[[#This Row],[KPW Provider BBID]]&amp;" CompanyID",$AP$1))))</f>
        <v>#NAME?</v>
      </c>
      <c r="AQ19" s="115" t="e">
        <f ca="1">IF(tbl_coded[[#This Row],[ISIN]]="","",IF(_xll.BDP(tbl_coded[[#This Row],[KPW Provider BBID]]&amp;" CompanyID",$AQ$1)="#N/A Invalid Security","--",IF(_xll.BDP(tbl_coded[[#This Row],[KPW Provider BBID]]&amp;" CompanyID",$AQ$1)="#N/A N/A","--",_xll.BDP(tbl_coded[[#This Row],[KPW Provider BBID]]&amp;" CompanyID",$AQ$1))))</f>
        <v>#NAME?</v>
      </c>
      <c r="AR19" s="115" t="e">
        <f ca="1">IF(tbl_coded[[#This Row],[ISIN]]="","",tbl_coded[[#This Row],[穆迪KPW评级]]&amp;"/"&amp;tbl_coded[[#This Row],[SPKPW评级]]&amp;"/"&amp;tbl_coded[[#This Row],[FITCHKPW评级]])</f>
        <v>#NAME?</v>
      </c>
      <c r="AS19" s="115" t="e">
        <f ca="1">IF(tbl_coded[[#This Row],[ISIN]]="","",IF(OR(_xll.BDP($B19&amp;" Corp",AS$1)="#N/A N/A"),"--",_xll.BDP($B19&amp;" Corp",AS$1)))</f>
        <v>#NAME?</v>
      </c>
      <c r="AT19" s="115" t="e">
        <f ca="1">IF(tbl_coded[[#This Row],[ISIN]]="","",IF(_xll.BDS($B19&amp;" Corp",AT$1)="#N/A Field Not Applicable","",_xll.BDS($B19&amp;" Corp",AT$1)))</f>
        <v>#NAME?</v>
      </c>
      <c r="AU19" s="115" t="e">
        <f ca="1">IF(tbl_coded[[#This Row],[SBLC Provider BBID]]="","",_xll.BDP(tbl_coded[[#This Row],[SBLC Provider BBID]]&amp;" CompanyID","NAME"))</f>
        <v>#NAME?</v>
      </c>
      <c r="AV19" s="115" t="e">
        <f ca="1">IF(tbl_coded[[#This Row],[ISIN]]="","",IF(OR(_xll.BDP($B19&amp;" Corp",AV$1)="#N/A N/A"),"--",TEXT(_xll.BDP($B19&amp;" Corp",AV$1),"yyyy/mm/dd")))</f>
        <v>#NAME?</v>
      </c>
      <c r="AW19" s="115" t="e">
        <f ca="1">IF(tbl_coded[[#This Row],[ISIN]]="","",IF(OR(_xll.BDP($B19&amp;" Corp",AW$1)="#N/A N/A"),"--",TEXT(_xll.BDP($B19&amp;" Corp",AW$1),"yyyy/mm/dd")))</f>
        <v>#NAME?</v>
      </c>
      <c r="AX19" s="115" t="e">
        <f ca="1">IF(tbl_coded[[#This Row],[ISIN]]="","",IF(OR(_xll.BDP($B19&amp;" Corp",AX$1)="#N/A N/A"),"--",TEXT(_xll.BDP($B19&amp;" Corp",AX$1),"yyyy/mm/dd")))</f>
        <v>#NAME?</v>
      </c>
      <c r="AY19" s="115" t="e">
        <f ca="1">IF(tbl_coded[[#This Row],[ISIN]]="","",IF(OR(_xll.BDP($B19&amp;" Corp",AY$1)="#N/A Field Not Applicable"),"--",TEXT(_xll.BDP($B19&amp;" Corp",AY$1),"yyyy/mm/dd")))</f>
        <v>#NAME?</v>
      </c>
      <c r="AZ19" s="115" t="e">
        <f ca="1">IF(tbl_coded[[#This Row],[ISIN]]="","",IF(OR(_xll.BDP($B19&amp;" Corp",AZ$1)="#N/A N/A"),"--",_xll.BDP($B19&amp;" Corp",AZ$1)))</f>
        <v>#NAME?</v>
      </c>
      <c r="BA19" s="115" t="e">
        <f ca="1">IF(tbl_coded[[#This Row],[ISIN]]="","",IF(OR(_xll.BDP($B19&amp;" Corp",BA$1)="#N/A N/A"),"--",_xll.BDP($B19&amp;" Corp",BA$1)))</f>
        <v>#NAME?</v>
      </c>
      <c r="BB19" s="115" t="e">
        <f ca="1">IF(tbl_coded[[#This Row],[ISIN]]="","",IF(OR(_xll.BDP($B19&amp;" Corp",BB$1)="#N/A N/A"),"--",_xll.BDP($B19&amp;" Corp",BB$1)))</f>
        <v>#NAME?</v>
      </c>
      <c r="BC19" s="115" t="e">
        <f ca="1">IF(tbl_coded[[#This Row],[ISIN]]="","",IF(OR(_xll.BDP($B19&amp;" Corp",BC$1)="#N/A Field Not Applicable"),"--",_xll.BDP($B19&amp;" Corp",BC$1)))</f>
        <v>#NAME?</v>
      </c>
      <c r="BD19" s="115" t="e">
        <f ca="1">IF(tbl_coded[[#This Row],[ISIN]]="","",IF(OR(_xll.BDP($B19&amp;" Corp",BD$1)="#N/A Field Not Applicable"),"--",_xll.BDP($B19&amp;" Corp",BD$1)))</f>
        <v>#NAME?</v>
      </c>
      <c r="BE19" s="115" t="e">
        <f ca="1">IF(tbl_coded[[#This Row],[ISIN]]="","",IF(OR(_xll.BDP($B19&amp;" Corp",BE$1)="#N/A Field Not Applicable"),"--",_xll.BDP($B19&amp;" Corp",BE$1)))</f>
        <v>#NAME?</v>
      </c>
      <c r="BF19" s="115" t="e">
        <f ca="1">IF(tbl_coded[[#This Row],[ISIN]]="","",IF(OR(_xll.BDP($B19&amp;" Corp",BF$1)="#N/A Field Not Applicable"),"--",_xll.BDP($B19&amp;" Corp",BF$1)))</f>
        <v>#NAME?</v>
      </c>
      <c r="BG19" s="115" t="e">
        <f ca="1">IF(tbl_coded[[#This Row],[ISIN]]="","",IF(OR(_xll.BDP($B19&amp;" Corp",BG$1)="#N/A Field Not Applicable"),"--",IF(_xll.BDP($B19&amp;" Corp",BG$1)="#N/A N/A","N",_xll.BDP($B19&amp;" Corp",BG$1))))</f>
        <v>#NAME?</v>
      </c>
      <c r="BH19" s="115" t="e">
        <f ca="1">IF(tbl_coded[[#This Row],[ISIN]]="","",IF(OR(_xll.BDP($B19&amp;" Corp",BH$1)="#N/A N/A"),"",_xll.BDP($B19&amp;" Corp",BH$1)))</f>
        <v>#NAME?</v>
      </c>
      <c r="BI19" s="115" t="e">
        <f ca="1">IF(tbl_coded[[#This Row],[ISIN]]="","",IF(OR(tbl_coded[[#This Row],[Parent company tiker]]=""),"",IF(_xll.BDP(tbl_coded[[#This Row],[Parent company tiker]]&amp;" Equity",BI$1)="#N/A N/A","--",_xll.BDP(tbl_coded[[#This Row],[Parent company tiker]]&amp;" Equity",BI$1))))</f>
        <v>#NAME?</v>
      </c>
      <c r="BJ19" s="115" t="e">
        <f ca="1">IF(tbl_coded[[#This Row],[ISIN]]="","",IF(OR(tbl_coded[[#This Row],[Parent company tiker]]=""),"",IF(_xll.BDP(tbl_coded[[#This Row],[Parent company tiker]]&amp;" Equity",BJ$1)="#N/A N/A","--",_xll.BDP(tbl_coded[[#This Row],[Parent company tiker]]&amp;" Equity",BJ$1))))</f>
        <v>#NAME?</v>
      </c>
      <c r="BK19" s="115" t="e">
        <f ca="1">IF(tbl_coded[[#This Row],[ISIN]]="","",IF(OR(tbl_coded[[#This Row],[Parent company tiker]]=""),"",IF(_xll.BDP(tbl_coded[[#This Row],[Parent company tiker]]&amp;" Equity",BK$1)="#N/A N/A","--",_xll.BDP(tbl_coded[[#This Row],[Parent company tiker]]&amp;" Equity",BK$1))))</f>
        <v>#NAME?</v>
      </c>
      <c r="BL19" s="115" t="e">
        <f ca="1">IF(tbl_coded[[#This Row],[ISIN]]="","",IF(OR(tbl_coded[[#This Row],[Parent company tiker]]=""),"",IF(_xll.BDP(tbl_coded[[#This Row],[Parent company tiker]]&amp;" Equity",BL$1)="#N/A N/A","--",_xll.BDP(tbl_coded[[#This Row],[Parent company tiker]]&amp;" Equity",BL$1))))</f>
        <v>#NAME?</v>
      </c>
      <c r="BM19"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 s="115" t="e">
        <f ca="1">IF(tbl_coded[[#This Row],[Column9]]&lt;&gt;"--",tbl_coded[[#This Row],[G''tor rating]],IF(tbl_coded[[#This Row],[KPW Name]]&lt;&gt;"",tbl_coded[[#This Row],[KPW Rating]],IF(tbl_coded[[#This Row],[Parent company tiker]]&lt;&gt;"",tbl_coded[[#This Row],[parent评级]],tbl_coded[[#This Row],[Issuer rating]])))</f>
        <v>#NAME?</v>
      </c>
      <c r="BO19" s="148" t="str">
        <f ca="1">IFERROR(IF(tbl_coded[[#This Row],[GREEN]]="Y","GREEN",IF(tbl_coded[[#This Row],[SUSTAINABLE]]="Y","SUSTAINABLE",IF(tbl_coded[[#This Row],[SOCIAL]]="Y","SOCIAL",IF(tbl_coded[[#This Row],[Sustainable linked]]="Y","SUSTAINABLE LINKED"," ")))),"")</f>
        <v/>
      </c>
      <c r="BP19" s="124"/>
      <c r="BS19" s="65">
        <v>18</v>
      </c>
      <c r="BT19" s="65" t="s">
        <v>81</v>
      </c>
      <c r="BU19" s="65" t="s">
        <v>107</v>
      </c>
      <c r="BV19" s="65" t="s">
        <v>107</v>
      </c>
    </row>
    <row r="20" spans="1:74" ht="15" customHeight="1">
      <c r="A20" s="109">
        <v>18</v>
      </c>
      <c r="B20" s="110" t="str">
        <f>IF(美元债一级!$C$3:$C$1048576&lt;&gt;"",美元债一级!$C20,"")</f>
        <v>HK0000976453</v>
      </c>
      <c r="C20" s="111" t="e">
        <f ca="1">IF(tbl_coded[[#This Row],[ISIN]]="","",IF(tbl_coded[[#This Row],[Index]]&gt;$A$1,"",IF(_xll.BDP($B20&amp;" Corp",C$1)="#N/A N/A","",_xll.BDP($B20&amp;" Corp",C$1))))</f>
        <v>#NAME?</v>
      </c>
      <c r="D20" s="111" t="e">
        <f ca="1">IF(tbl_coded[[#This Row],[ISIN]]="","",IF(_xll.BDP($B20&amp;" Corp",D$1)="#N/A N/A","",_xll.BDP($B20&amp;" Corp",D$1)))</f>
        <v>#NAME?</v>
      </c>
      <c r="E20" s="111" t="e">
        <f ca="1">IF(tbl_coded[[#This Row],[ISIN]]="","",IF(_xll.BDP($B20&amp;" Corp",E$1)="#N/A N/A","--",_xll.BDP($B20&amp;" Corp",E$1)))</f>
        <v>#NAME?</v>
      </c>
      <c r="F20" s="111" t="e">
        <f ca="1">IF(tbl_coded[[#This Row],[ISIN]]="","",IF(_xll.BDS($B20&amp;" Corp",F$1)="#N/A Field Not Applicable","",_xll.BDS($B20&amp;" Corp",F$1)))</f>
        <v>#NAME?</v>
      </c>
      <c r="G20" s="111" t="e">
        <f ca="1">IF(tbl_coded[[#This Row],[ISIN]]="","",IF(_xll.BDP($F20&amp;" CompanyID",G$1)="#N/A Invalid Security","",_xll.BDP($F20&amp;" CompanyID",G$1)))</f>
        <v>#NAME?</v>
      </c>
      <c r="H20" s="111" t="e">
        <f ca="1">IF(tbl_coded[[#This Row],[ISIN]]="","",IF(_xll.BDP($B20&amp;" Corp",H$1)="#N/A N/A","--",_xll.BDP($B20&amp;" Corp",H$1)))</f>
        <v>#NAME?</v>
      </c>
      <c r="I20" s="111" t="e">
        <f ca="1">IF(tbl_coded[[#This Row],[ISIN]]="","",IF(_xll.BDP($B20&amp;" Corp",I$1)="#N/A N/A","--",_xll.BDP($B20&amp;" Corp",I$1)))</f>
        <v>#NAME?</v>
      </c>
      <c r="J20" s="111" t="e">
        <f ca="1">IF(tbl_coded[[#This Row],[ISIN]]="","",IF(_xll.BDP($B20&amp;" Corp",J$1)="#N/A N/A","--",_xll.BDP($B20&amp;" Corp",J$1)))</f>
        <v>#NAME?</v>
      </c>
      <c r="K20" s="111" t="e">
        <f ca="1">IF(tbl_coded[[#This Row],[ISIN]]="","",IF(_xll.BDP($B20&amp;" Corp",K$1)="#N/A N/A","--",_xll.BDP($B20&amp;" Corp",K$1)))</f>
        <v>#NAME?</v>
      </c>
      <c r="L20" s="111" t="e">
        <f ca="1">IF(tbl_coded[[#This Row],[ISIN]]="","",IF(_xll.BDP($B20&amp;" Corp",L$1)="#N/A N/A","--",_xll.BDP($B20&amp;" Corp",L$1)))</f>
        <v>#NAME?</v>
      </c>
      <c r="M20" s="111" t="e">
        <f ca="1">IF(tbl_coded[[#This Row],[ISIN]]="","",IF(_xll.BDP($B20&amp;" Corp",M$1)="#N/A N/A","--",_xll.BDP($B20&amp;" Corp",M$1)))</f>
        <v>#NAME?</v>
      </c>
      <c r="N20" s="111" t="e">
        <f ca="1">IF(tbl_coded[[#This Row],[ISIN]]="","",IF(_xll.BDP($B20&amp;" Corp",N$1)="#N/A N/A","--",_xll.BDP($B20&amp;" Corp",N$1)))</f>
        <v>#NAME?</v>
      </c>
      <c r="O20" s="112" t="e">
        <f ca="1">IF(tbl_coded[[#This Row],[ISIN]]="","",IF(_xll.BDP($B20&amp;" Corp",O$1)="#N/A N/A","--",_xll.BDP($B20&amp;" Corp",O$1)))</f>
        <v>#NAME?</v>
      </c>
      <c r="P20" s="112" t="e">
        <f ca="1">IF(tbl_coded[[#This Row],[ISIN]]="","",IF(_xll.BDP($B20&amp;" Corp",P$1)="#N/A N/A","--",_xll.BDP($B20&amp;" Corp",P$1)))</f>
        <v>#NAME?</v>
      </c>
      <c r="Q20"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 s="112" t="e">
        <f ca="1">IF(tbl_coded[[#This Row],[ISIN]]="","",IF(OR(_xll.BDP($B20&amp;" Corp",R$1)="#N/A N/A",_xll.BDP($B20&amp;" Corp",R$1)="#N/A Invalid Security",_xll.BDP($B20&amp;" Corp",R$1)="#N/A Field Not Applicable"),"--",_xll.BDP($B20&amp;" Corp",R$1)))</f>
        <v>#NAME?</v>
      </c>
      <c r="S20" s="112" t="e">
        <f ca="1">IF(tbl_coded[[#This Row],[ISIN]]="","",IF(OR(_xll.BDP($R20&amp;" Equity",S$1)="#N/A N/A",_xll.BDP($R20&amp;" Equity",S$1)="#N/A Invalid Security"),"--",_xll.BDP($R20&amp;" Equity",S$1)))</f>
        <v>#NAME?</v>
      </c>
      <c r="T20" s="112" t="e">
        <f ca="1">IF(tbl_coded[[#This Row],[ISIN]]="","",IF(OR(_xll.BDP($R20&amp;" Equity",T$1)="#N/A N/A",_xll.BDP($R20&amp;" Equity",T$1)="#N/A Invalid Security"),"--",_xll.BDP($R20&amp;" Equity",T$1)))</f>
        <v>#NAME?</v>
      </c>
      <c r="U20" s="112" t="e">
        <f ca="1">IF(tbl_coded[[#This Row],[ISIN]]="","",IF(OR(_xll.BDP($R20&amp;" Equity",U$1)="#N/A N/A",_xll.BDP($R20&amp;" Equity",U$1)="#N/A Invalid Security"),"--",_xll.BDP($R20&amp;" Equity",U$1)))</f>
        <v>#NAME?</v>
      </c>
      <c r="V20" s="112" t="e">
        <f ca="1">IF(tbl_coded[[#This Row],[ISIN]]="","",IF(OR(_xll.BDP($R20&amp;" Equity",V$1)="#N/A N/A",_xll.BDP($R20&amp;" Equity",V$1)="#N/A Invalid Security"),"--",_xll.BDP($R20&amp;" Equity",V$1)))</f>
        <v>#NAME?</v>
      </c>
      <c r="W20" s="112" t="e">
        <f ca="1">IF(tbl_coded[[#This Row],[ISIN]]="","",IF(OR(_xll.BDP($R20&amp;" Equity",W$1)="#N/A N/A",_xll.BDP($R20&amp;" Equity",W$1)="#N/A Invalid Security"),"--",_xll.BDP($R20&amp;" Equity",W$1)))</f>
        <v>#NAME?</v>
      </c>
      <c r="X20" s="112" t="e">
        <f ca="1">IF(tbl_coded[[#This Row],[ISIN]]="","",IF(OR(_xll.BDP($R20&amp;" Equity",X$1)="#N/A N/A",_xll.BDP($R20&amp;" Equity",X$1)="#N/A Invalid Security"),"--",_xll.BDP($R20&amp;" Equity",X$1)))</f>
        <v>#NAME?</v>
      </c>
      <c r="Y20"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 s="112" t="str">
        <f ca="1">IF(tbl_coded[[#This Row],[ISIN]]="","",IF(ISNUMBER(_xll.BDP(B20&amp;" Corp",Z$1)),_xll.BDP(B20&amp;" Corp",Z$1),""))</f>
        <v/>
      </c>
      <c r="AA20" s="112" t="str">
        <f ca="1">IF(tbl_coded[[#This Row],[ISIN]]="","",IF(ISNUMBER(_xll.BDP(B20&amp;" Corp",AA$1)),_xll.BDP(B20&amp;" Corp",AA$1),""))</f>
        <v/>
      </c>
      <c r="AB20" s="112" t="str">
        <f ca="1">IF(tbl_coded[[#This Row],[ISIN]]="","",IF(ISNUMBER(_xll.BDP(B20&amp;" Corp",AB$1)),_xll.BDP(B20&amp;" Corp",AB$1),""))</f>
        <v/>
      </c>
      <c r="AC20" s="112" t="str">
        <f ca="1">IF(tbl_coded[[#This Row],[ISIN]]="","",IF(ISNUMBER(_xll.BDP(B20&amp;" Corp",AC$1)),_xll.BDP(B20&amp;" Corp",AC$1),""))</f>
        <v/>
      </c>
      <c r="AD20" s="112" t="e">
        <f ca="1">IF(tbl_coded[[#This Row],[ISIN]]="","",IF((_xll.BDP(B20&amp;" Corp",AD$1))="#N/A Field Not Applicable","",_xll.BDP(B20&amp;" Corp",AD$1)))</f>
        <v>#NAME?</v>
      </c>
      <c r="AE20" s="112" t="e">
        <f ca="1">IF(tbl_coded[[#This Row],[ISIN]]="","",IF((_xll.BDP(B20&amp;" Corp",AE$1))="#N/A N/A","--",_xll.BDP(B20&amp;" Corp",AE$1)))</f>
        <v>#NAME?</v>
      </c>
      <c r="AF20" s="112" t="e">
        <f ca="1">IF(tbl_coded[[#This Row],[ISIN]]="","",IF(IFERROR(MATCH(H20,rtg_num[Moody''s],0)&gt;10,0),"HY",IF(IFERROR(MATCH(I20,rtg_num[S&amp;P],0)&gt;10,0),"HY",IF(IFERROR(MATCH(J20,rtg_num[Fitch],0)&gt;10,0),"HY",IF(H20&amp;I20&amp;J20="------","NR",IF(IFERROR(FIND("#N/A",Coded!H20),0)&amp;IFERROR(FIND("#N/A",Coded!H20),0)&amp;IFERROR(FIND("#N/A",Coded!H20),0)&lt;&gt;"000",IF(INDEX(美元债一级!$O:$O,MATCH(tbl_coded[[#This Row],[ISIN]],美元债一级!$I:$I,0))="--/--/--","NR","IG"),"IG"))))))</f>
        <v>#NAME?</v>
      </c>
      <c r="AG20"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0" s="113" t="e">
        <f ca="1">IF(tbl_coded[[#This Row],[ISIN]]="","",IF(_xll.BDP($B20&amp;" Corp",AI$1)="#N/A N/A","--",_xll.BDP($B20&amp;" Corp",AI$1)))</f>
        <v>#NAME?</v>
      </c>
      <c r="AJ20" s="112" t="e">
        <f ca="1">IF(tbl_coded[[#This Row],[ISIN]]="","",IF(OR(_xll.BDP(_xll.BDP(tbl_coded[[#This Row],[ISIN]]&amp;" Corp", "ISSUER_EQUITY_TICKER")&amp;" Equity",AJ$1)="#N/A N/A"),"--",_xll.BDP(_xll.BDP(tbl_coded[[#This Row],[ISIN]]&amp;" Corp", "ISSUER_EQUITY_TICKER")&amp;" Equity",AJ$1)))</f>
        <v>#NAME?</v>
      </c>
      <c r="AK20"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 s="115" t="e">
        <f ca="1">IF(tbl_coded[[#This Row],[ISIN]]="","",IF(OR(_xll.BDP(_xll.BDP(tbl_coded[[#This Row],[ISIN]]&amp;" Corp", "ISSUER_EQUITY_TICKER")&amp;" Equity",AL$1)="#N/A N/A"),"--",_xll.BDP(_xll.BDP(tbl_coded[[#This Row],[ISIN]]&amp;" Corp", "ISSUER_EQUITY_TICKER")&amp;" Equity",AL$1)))</f>
        <v>#NAME?</v>
      </c>
      <c r="AM20" s="115" t="e">
        <f ca="1">IF(tbl_coded[[#This Row],[ISIN]]="","",IF(_xll.BDS($B20&amp;" Corp",AM$1)="#N/A Field Not Applicable","",_xll.BDS($B20&amp;" Corp",AM$1)))</f>
        <v>#NAME?</v>
      </c>
      <c r="AN20" s="115" t="e">
        <f ca="1">IF(tbl_coded[[#This Row],[ISIN]]="","",IF(_xll.BDP(tbl_coded[[#This Row],[KPW Provider BBID]]&amp;" CompanyID","NAME")="#N/A Invalid Security","",_xll.BDP(tbl_coded[[#This Row],[KPW Provider BBID]]&amp;" CompanyID","NAME")))</f>
        <v>#NAME?</v>
      </c>
      <c r="AO20" s="115" t="e">
        <f ca="1">IF(tbl_coded[[#This Row],[ISIN]]="","",IF(_xll.BDP(tbl_coded[[#This Row],[KPW Provider BBID]]&amp;" CompanyID",$AO$1)="#N/A Invalid Security","--",IF(_xll.BDP(tbl_coded[[#This Row],[KPW Provider BBID]]&amp;" CompanyID",$AO$1)="#N/A N/A","--",_xll.BDP(tbl_coded[[#This Row],[KPW Provider BBID]]&amp;" CompanyID",$AO$1))))</f>
        <v>#NAME?</v>
      </c>
      <c r="AP20" s="115" t="e">
        <f ca="1">IF(tbl_coded[[#This Row],[ISIN]]="","",IF(_xll.BDP(tbl_coded[[#This Row],[KPW Provider BBID]]&amp;" CompanyID",$AP$1)="#N/A Invalid Security","--",IF(_xll.BDP(tbl_coded[[#This Row],[KPW Provider BBID]]&amp;" CompanyID",$AP$1)="#N/A N/A","--",_xll.BDP(tbl_coded[[#This Row],[KPW Provider BBID]]&amp;" CompanyID",$AP$1))))</f>
        <v>#NAME?</v>
      </c>
      <c r="AQ20" s="115" t="e">
        <f ca="1">IF(tbl_coded[[#This Row],[ISIN]]="","",IF(_xll.BDP(tbl_coded[[#This Row],[KPW Provider BBID]]&amp;" CompanyID",$AQ$1)="#N/A Invalid Security","--",IF(_xll.BDP(tbl_coded[[#This Row],[KPW Provider BBID]]&amp;" CompanyID",$AQ$1)="#N/A N/A","--",_xll.BDP(tbl_coded[[#This Row],[KPW Provider BBID]]&amp;" CompanyID",$AQ$1))))</f>
        <v>#NAME?</v>
      </c>
      <c r="AR20" s="115" t="e">
        <f ca="1">IF(tbl_coded[[#This Row],[ISIN]]="","",tbl_coded[[#This Row],[穆迪KPW评级]]&amp;"/"&amp;tbl_coded[[#This Row],[SPKPW评级]]&amp;"/"&amp;tbl_coded[[#This Row],[FITCHKPW评级]])</f>
        <v>#NAME?</v>
      </c>
      <c r="AS20" s="115" t="e">
        <f ca="1">IF(tbl_coded[[#This Row],[ISIN]]="","",IF(OR(_xll.BDP($B20&amp;" Corp",AS$1)="#N/A N/A"),"--",_xll.BDP($B20&amp;" Corp",AS$1)))</f>
        <v>#NAME?</v>
      </c>
      <c r="AT20" s="115" t="e">
        <f ca="1">IF(tbl_coded[[#This Row],[ISIN]]="","",IF(_xll.BDS($B20&amp;" Corp",AT$1)="#N/A Field Not Applicable","",_xll.BDS($B20&amp;" Corp",AT$1)))</f>
        <v>#NAME?</v>
      </c>
      <c r="AU20" s="115" t="e">
        <f ca="1">IF(tbl_coded[[#This Row],[SBLC Provider BBID]]="","",_xll.BDP(tbl_coded[[#This Row],[SBLC Provider BBID]]&amp;" CompanyID","NAME"))</f>
        <v>#NAME?</v>
      </c>
      <c r="AV20" s="115" t="e">
        <f ca="1">IF(tbl_coded[[#This Row],[ISIN]]="","",IF(OR(_xll.BDP($B20&amp;" Corp",AV$1)="#N/A N/A"),"--",TEXT(_xll.BDP($B20&amp;" Corp",AV$1),"yyyy/mm/dd")))</f>
        <v>#NAME?</v>
      </c>
      <c r="AW20" s="115" t="e">
        <f ca="1">IF(tbl_coded[[#This Row],[ISIN]]="","",IF(OR(_xll.BDP($B20&amp;" Corp",AW$1)="#N/A N/A"),"--",TEXT(_xll.BDP($B20&amp;" Corp",AW$1),"yyyy/mm/dd")))</f>
        <v>#NAME?</v>
      </c>
      <c r="AX20" s="115" t="e">
        <f ca="1">IF(tbl_coded[[#This Row],[ISIN]]="","",IF(OR(_xll.BDP($B20&amp;" Corp",AX$1)="#N/A N/A"),"--",TEXT(_xll.BDP($B20&amp;" Corp",AX$1),"yyyy/mm/dd")))</f>
        <v>#NAME?</v>
      </c>
      <c r="AY20" s="115" t="e">
        <f ca="1">IF(tbl_coded[[#This Row],[ISIN]]="","",IF(OR(_xll.BDP($B20&amp;" Corp",AY$1)="#N/A Field Not Applicable"),"--",TEXT(_xll.BDP($B20&amp;" Corp",AY$1),"yyyy/mm/dd")))</f>
        <v>#NAME?</v>
      </c>
      <c r="AZ20" s="115" t="e">
        <f ca="1">IF(tbl_coded[[#This Row],[ISIN]]="","",IF(OR(_xll.BDP($B20&amp;" Corp",AZ$1)="#N/A N/A"),"--",_xll.BDP($B20&amp;" Corp",AZ$1)))</f>
        <v>#NAME?</v>
      </c>
      <c r="BA20" s="115" t="e">
        <f ca="1">IF(tbl_coded[[#This Row],[ISIN]]="","",IF(OR(_xll.BDP($B20&amp;" Corp",BA$1)="#N/A N/A"),"--",_xll.BDP($B20&amp;" Corp",BA$1)))</f>
        <v>#NAME?</v>
      </c>
      <c r="BB20" s="115" t="e">
        <f ca="1">IF(tbl_coded[[#This Row],[ISIN]]="","",IF(OR(_xll.BDP($B20&amp;" Corp",BB$1)="#N/A N/A"),"--",_xll.BDP($B20&amp;" Corp",BB$1)))</f>
        <v>#NAME?</v>
      </c>
      <c r="BC20" s="115" t="e">
        <f ca="1">IF(tbl_coded[[#This Row],[ISIN]]="","",IF(OR(_xll.BDP($B20&amp;" Corp",BC$1)="#N/A Field Not Applicable"),"--",_xll.BDP($B20&amp;" Corp",BC$1)))</f>
        <v>#NAME?</v>
      </c>
      <c r="BD20" s="115" t="e">
        <f ca="1">IF(tbl_coded[[#This Row],[ISIN]]="","",IF(OR(_xll.BDP($B20&amp;" Corp",BD$1)="#N/A Field Not Applicable"),"--",_xll.BDP($B20&amp;" Corp",BD$1)))</f>
        <v>#NAME?</v>
      </c>
      <c r="BE20" s="115" t="e">
        <f ca="1">IF(tbl_coded[[#This Row],[ISIN]]="","",IF(OR(_xll.BDP($B20&amp;" Corp",BE$1)="#N/A Field Not Applicable"),"--",_xll.BDP($B20&amp;" Corp",BE$1)))</f>
        <v>#NAME?</v>
      </c>
      <c r="BF20" s="115" t="e">
        <f ca="1">IF(tbl_coded[[#This Row],[ISIN]]="","",IF(OR(_xll.BDP($B20&amp;" Corp",BF$1)="#N/A Field Not Applicable"),"--",_xll.BDP($B20&amp;" Corp",BF$1)))</f>
        <v>#NAME?</v>
      </c>
      <c r="BG20" s="115" t="e">
        <f ca="1">IF(tbl_coded[[#This Row],[ISIN]]="","",IF(OR(_xll.BDP($B20&amp;" Corp",BG$1)="#N/A Field Not Applicable"),"--",IF(_xll.BDP($B20&amp;" Corp",BG$1)="#N/A N/A","N",_xll.BDP($B20&amp;" Corp",BG$1))))</f>
        <v>#NAME?</v>
      </c>
      <c r="BH20" s="115" t="e">
        <f ca="1">IF(tbl_coded[[#This Row],[ISIN]]="","",IF(OR(_xll.BDP($B20&amp;" Corp",BH$1)="#N/A N/A"),"",_xll.BDP($B20&amp;" Corp",BH$1)))</f>
        <v>#NAME?</v>
      </c>
      <c r="BI20" s="115" t="e">
        <f ca="1">IF(tbl_coded[[#This Row],[ISIN]]="","",IF(OR(tbl_coded[[#This Row],[Parent company tiker]]=""),"",IF(_xll.BDP(tbl_coded[[#This Row],[Parent company tiker]]&amp;" Equity",BI$1)="#N/A N/A","--",_xll.BDP(tbl_coded[[#This Row],[Parent company tiker]]&amp;" Equity",BI$1))))</f>
        <v>#NAME?</v>
      </c>
      <c r="BJ20" s="115" t="e">
        <f ca="1">IF(tbl_coded[[#This Row],[ISIN]]="","",IF(OR(tbl_coded[[#This Row],[Parent company tiker]]=""),"",IF(_xll.BDP(tbl_coded[[#This Row],[Parent company tiker]]&amp;" Equity",BJ$1)="#N/A N/A","--",_xll.BDP(tbl_coded[[#This Row],[Parent company tiker]]&amp;" Equity",BJ$1))))</f>
        <v>#NAME?</v>
      </c>
      <c r="BK20" s="115" t="e">
        <f ca="1">IF(tbl_coded[[#This Row],[ISIN]]="","",IF(OR(tbl_coded[[#This Row],[Parent company tiker]]=""),"",IF(_xll.BDP(tbl_coded[[#This Row],[Parent company tiker]]&amp;" Equity",BK$1)="#N/A N/A","--",_xll.BDP(tbl_coded[[#This Row],[Parent company tiker]]&amp;" Equity",BK$1))))</f>
        <v>#NAME?</v>
      </c>
      <c r="BL20" s="115" t="e">
        <f ca="1">IF(tbl_coded[[#This Row],[ISIN]]="","",IF(OR(tbl_coded[[#This Row],[Parent company tiker]]=""),"",IF(_xll.BDP(tbl_coded[[#This Row],[Parent company tiker]]&amp;" Equity",BL$1)="#N/A N/A","--",_xll.BDP(tbl_coded[[#This Row],[Parent company tiker]]&amp;" Equity",BL$1))))</f>
        <v>#NAME?</v>
      </c>
      <c r="BM20"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 s="115" t="e">
        <f ca="1">IF(tbl_coded[[#This Row],[Column9]]&lt;&gt;"--",tbl_coded[[#This Row],[G''tor rating]],IF(tbl_coded[[#This Row],[KPW Name]]&lt;&gt;"",tbl_coded[[#This Row],[KPW Rating]],IF(tbl_coded[[#This Row],[Parent company tiker]]&lt;&gt;"",tbl_coded[[#This Row],[parent评级]],tbl_coded[[#This Row],[Issuer rating]])))</f>
        <v>#NAME?</v>
      </c>
      <c r="BO20" s="148" t="str">
        <f ca="1">IFERROR(IF(tbl_coded[[#This Row],[GREEN]]="Y","GREEN",IF(tbl_coded[[#This Row],[SUSTAINABLE]]="Y","SUSTAINABLE",IF(tbl_coded[[#This Row],[SOCIAL]]="Y","SOCIAL",IF(tbl_coded[[#This Row],[Sustainable linked]]="Y","SUSTAINABLE LINKED"," ")))),"")</f>
        <v/>
      </c>
      <c r="BP20" s="124"/>
      <c r="BS20" s="65">
        <v>19</v>
      </c>
      <c r="BT20" s="65" t="s">
        <v>91</v>
      </c>
      <c r="BU20" s="65" t="s">
        <v>108</v>
      </c>
      <c r="BV20" s="65" t="s">
        <v>108</v>
      </c>
    </row>
    <row r="21" spans="1:74" ht="15" customHeight="1">
      <c r="A21" s="109">
        <v>19</v>
      </c>
      <c r="B21" s="110" t="str">
        <f>IF(美元债一级!$C$3:$C$1048576&lt;&gt;"",美元债一级!$C21,"")</f>
        <v>HK0000971652</v>
      </c>
      <c r="C21" s="111" t="e">
        <f ca="1">IF(tbl_coded[[#This Row],[ISIN]]="","",IF(tbl_coded[[#This Row],[Index]]&gt;$A$1,"",IF(_xll.BDP($B21&amp;" Corp",C$1)="#N/A N/A","",_xll.BDP($B21&amp;" Corp",C$1))))</f>
        <v>#NAME?</v>
      </c>
      <c r="D21" s="111" t="e">
        <f ca="1">IF(tbl_coded[[#This Row],[ISIN]]="","",IF(_xll.BDP($B21&amp;" Corp",D$1)="#N/A N/A","",_xll.BDP($B21&amp;" Corp",D$1)))</f>
        <v>#NAME?</v>
      </c>
      <c r="E21" s="111" t="e">
        <f ca="1">IF(tbl_coded[[#This Row],[ISIN]]="","",IF(_xll.BDP($B21&amp;" Corp",E$1)="#N/A N/A","--",_xll.BDP($B21&amp;" Corp",E$1)))</f>
        <v>#NAME?</v>
      </c>
      <c r="F21" s="111" t="e">
        <f ca="1">IF(tbl_coded[[#This Row],[ISIN]]="","",IF(_xll.BDS($B21&amp;" Corp",F$1)="#N/A Field Not Applicable","",_xll.BDS($B21&amp;" Corp",F$1)))</f>
        <v>#NAME?</v>
      </c>
      <c r="G21" s="111" t="e">
        <f ca="1">IF(tbl_coded[[#This Row],[ISIN]]="","",IF(_xll.BDP($F21&amp;" CompanyID",G$1)="#N/A Invalid Security","",_xll.BDP($F21&amp;" CompanyID",G$1)))</f>
        <v>#NAME?</v>
      </c>
      <c r="H21" s="111" t="e">
        <f ca="1">IF(tbl_coded[[#This Row],[ISIN]]="","",IF(_xll.BDP($B21&amp;" Corp",H$1)="#N/A N/A","--",_xll.BDP($B21&amp;" Corp",H$1)))</f>
        <v>#NAME?</v>
      </c>
      <c r="I21" s="111" t="e">
        <f ca="1">IF(tbl_coded[[#This Row],[ISIN]]="","",IF(_xll.BDP($B21&amp;" Corp",I$1)="#N/A N/A","--",_xll.BDP($B21&amp;" Corp",I$1)))</f>
        <v>#NAME?</v>
      </c>
      <c r="J21" s="111" t="e">
        <f ca="1">IF(tbl_coded[[#This Row],[ISIN]]="","",IF(_xll.BDP($B21&amp;" Corp",J$1)="#N/A N/A","--",_xll.BDP($B21&amp;" Corp",J$1)))</f>
        <v>#NAME?</v>
      </c>
      <c r="K21" s="111" t="e">
        <f ca="1">IF(tbl_coded[[#This Row],[ISIN]]="","",IF(_xll.BDP($B21&amp;" Corp",K$1)="#N/A N/A","--",_xll.BDP($B21&amp;" Corp",K$1)))</f>
        <v>#NAME?</v>
      </c>
      <c r="L21" s="111" t="e">
        <f ca="1">IF(tbl_coded[[#This Row],[ISIN]]="","",IF(_xll.BDP($B21&amp;" Corp",L$1)="#N/A N/A","--",_xll.BDP($B21&amp;" Corp",L$1)))</f>
        <v>#NAME?</v>
      </c>
      <c r="M21" s="111" t="e">
        <f ca="1">IF(tbl_coded[[#This Row],[ISIN]]="","",IF(_xll.BDP($B21&amp;" Corp",M$1)="#N/A N/A","--",_xll.BDP($B21&amp;" Corp",M$1)))</f>
        <v>#NAME?</v>
      </c>
      <c r="N21" s="111" t="e">
        <f ca="1">IF(tbl_coded[[#This Row],[ISIN]]="","",IF(_xll.BDP($B21&amp;" Corp",N$1)="#N/A N/A","--",_xll.BDP($B21&amp;" Corp",N$1)))</f>
        <v>#NAME?</v>
      </c>
      <c r="O21" s="112" t="e">
        <f ca="1">IF(tbl_coded[[#This Row],[ISIN]]="","",IF(_xll.BDP($B21&amp;" Corp",O$1)="#N/A N/A","--",_xll.BDP($B21&amp;" Corp",O$1)))</f>
        <v>#NAME?</v>
      </c>
      <c r="P21" s="112" t="e">
        <f ca="1">IF(tbl_coded[[#This Row],[ISIN]]="","",IF(_xll.BDP($B21&amp;" Corp",P$1)="#N/A N/A","--",_xll.BDP($B21&amp;" Corp",P$1)))</f>
        <v>#NAME?</v>
      </c>
      <c r="Q21"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 s="112" t="e">
        <f ca="1">IF(tbl_coded[[#This Row],[ISIN]]="","",IF(OR(_xll.BDP($B21&amp;" Corp",R$1)="#N/A N/A",_xll.BDP($B21&amp;" Corp",R$1)="#N/A Invalid Security",_xll.BDP($B21&amp;" Corp",R$1)="#N/A Field Not Applicable"),"--",_xll.BDP($B21&amp;" Corp",R$1)))</f>
        <v>#NAME?</v>
      </c>
      <c r="S21" s="112" t="e">
        <f ca="1">IF(tbl_coded[[#This Row],[ISIN]]="","",IF(OR(_xll.BDP($R21&amp;" Equity",S$1)="#N/A N/A",_xll.BDP($R21&amp;" Equity",S$1)="#N/A Invalid Security"),"--",_xll.BDP($R21&amp;" Equity",S$1)))</f>
        <v>#NAME?</v>
      </c>
      <c r="T21" s="112" t="e">
        <f ca="1">IF(tbl_coded[[#This Row],[ISIN]]="","",IF(OR(_xll.BDP($R21&amp;" Equity",T$1)="#N/A N/A",_xll.BDP($R21&amp;" Equity",T$1)="#N/A Invalid Security"),"--",_xll.BDP($R21&amp;" Equity",T$1)))</f>
        <v>#NAME?</v>
      </c>
      <c r="U21" s="112" t="e">
        <f ca="1">IF(tbl_coded[[#This Row],[ISIN]]="","",IF(OR(_xll.BDP($R21&amp;" Equity",U$1)="#N/A N/A",_xll.BDP($R21&amp;" Equity",U$1)="#N/A Invalid Security"),"--",_xll.BDP($R21&amp;" Equity",U$1)))</f>
        <v>#NAME?</v>
      </c>
      <c r="V21" s="112" t="e">
        <f ca="1">IF(tbl_coded[[#This Row],[ISIN]]="","",IF(OR(_xll.BDP($R21&amp;" Equity",V$1)="#N/A N/A",_xll.BDP($R21&amp;" Equity",V$1)="#N/A Invalid Security"),"--",_xll.BDP($R21&amp;" Equity",V$1)))</f>
        <v>#NAME?</v>
      </c>
      <c r="W21" s="112" t="e">
        <f ca="1">IF(tbl_coded[[#This Row],[ISIN]]="","",IF(OR(_xll.BDP($R21&amp;" Equity",W$1)="#N/A N/A",_xll.BDP($R21&amp;" Equity",W$1)="#N/A Invalid Security"),"--",_xll.BDP($R21&amp;" Equity",W$1)))</f>
        <v>#NAME?</v>
      </c>
      <c r="X21" s="112" t="e">
        <f ca="1">IF(tbl_coded[[#This Row],[ISIN]]="","",IF(OR(_xll.BDP($R21&amp;" Equity",X$1)="#N/A N/A",_xll.BDP($R21&amp;" Equity",X$1)="#N/A Invalid Security"),"--",_xll.BDP($R21&amp;" Equity",X$1)))</f>
        <v>#NAME?</v>
      </c>
      <c r="Y21"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 s="112" t="str">
        <f ca="1">IF(tbl_coded[[#This Row],[ISIN]]="","",IF(ISNUMBER(_xll.BDP(B21&amp;" Corp",Z$1)),_xll.BDP(B21&amp;" Corp",Z$1),""))</f>
        <v/>
      </c>
      <c r="AA21" s="112" t="str">
        <f ca="1">IF(tbl_coded[[#This Row],[ISIN]]="","",IF(ISNUMBER(_xll.BDP(B21&amp;" Corp",AA$1)),_xll.BDP(B21&amp;" Corp",AA$1),""))</f>
        <v/>
      </c>
      <c r="AB21" s="112" t="str">
        <f ca="1">IF(tbl_coded[[#This Row],[ISIN]]="","",IF(ISNUMBER(_xll.BDP(B21&amp;" Corp",AB$1)),_xll.BDP(B21&amp;" Corp",AB$1),""))</f>
        <v/>
      </c>
      <c r="AC21" s="112" t="str">
        <f ca="1">IF(tbl_coded[[#This Row],[ISIN]]="","",IF(ISNUMBER(_xll.BDP(B21&amp;" Corp",AC$1)),_xll.BDP(B21&amp;" Corp",AC$1),""))</f>
        <v/>
      </c>
      <c r="AD21" s="112" t="e">
        <f ca="1">IF(tbl_coded[[#This Row],[ISIN]]="","",IF((_xll.BDP(B21&amp;" Corp",AD$1))="#N/A Field Not Applicable","",_xll.BDP(B21&amp;" Corp",AD$1)))</f>
        <v>#NAME?</v>
      </c>
      <c r="AE21" s="112" t="e">
        <f ca="1">IF(tbl_coded[[#This Row],[ISIN]]="","",IF((_xll.BDP(B21&amp;" Corp",AE$1))="#N/A N/A","--",_xll.BDP(B21&amp;" Corp",AE$1)))</f>
        <v>#NAME?</v>
      </c>
      <c r="AF21" s="112" t="e">
        <f ca="1">IF(tbl_coded[[#This Row],[ISIN]]="","",IF(IFERROR(MATCH(H21,rtg_num[Moody''s],0)&gt;10,0),"HY",IF(IFERROR(MATCH(I21,rtg_num[S&amp;P],0)&gt;10,0),"HY",IF(IFERROR(MATCH(J21,rtg_num[Fitch],0)&gt;10,0),"HY",IF(H21&amp;I21&amp;J21="------","NR",IF(IFERROR(FIND("#N/A",Coded!H21),0)&amp;IFERROR(FIND("#N/A",Coded!H21),0)&amp;IFERROR(FIND("#N/A",Coded!H21),0)&lt;&gt;"000",IF(INDEX(美元债一级!$O:$O,MATCH(tbl_coded[[#This Row],[ISIN]],美元债一级!$I:$I,0))="--/--/--","NR","IG"),"IG"))))))</f>
        <v>#NAME?</v>
      </c>
      <c r="AG21"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1" s="113" t="e">
        <f ca="1">IF(tbl_coded[[#This Row],[ISIN]]="","",IF(_xll.BDP($B21&amp;" Corp",AI$1)="#N/A N/A","--",_xll.BDP($B21&amp;" Corp",AI$1)))</f>
        <v>#NAME?</v>
      </c>
      <c r="AJ21" s="112" t="e">
        <f ca="1">IF(tbl_coded[[#This Row],[ISIN]]="","",IF(OR(_xll.BDP(_xll.BDP(tbl_coded[[#This Row],[ISIN]]&amp;" Corp", "ISSUER_EQUITY_TICKER")&amp;" Equity",AJ$1)="#N/A N/A"),"--",_xll.BDP(_xll.BDP(tbl_coded[[#This Row],[ISIN]]&amp;" Corp", "ISSUER_EQUITY_TICKER")&amp;" Equity",AJ$1)))</f>
        <v>#NAME?</v>
      </c>
      <c r="AK21"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 s="115" t="e">
        <f ca="1">IF(tbl_coded[[#This Row],[ISIN]]="","",IF(OR(_xll.BDP(_xll.BDP(tbl_coded[[#This Row],[ISIN]]&amp;" Corp", "ISSUER_EQUITY_TICKER")&amp;" Equity",AL$1)="#N/A N/A"),"--",_xll.BDP(_xll.BDP(tbl_coded[[#This Row],[ISIN]]&amp;" Corp", "ISSUER_EQUITY_TICKER")&amp;" Equity",AL$1)))</f>
        <v>#NAME?</v>
      </c>
      <c r="AM21" s="115" t="e">
        <f ca="1">IF(tbl_coded[[#This Row],[ISIN]]="","",IF(_xll.BDS($B21&amp;" Corp",AM$1)="#N/A Field Not Applicable","",_xll.BDS($B21&amp;" Corp",AM$1)))</f>
        <v>#NAME?</v>
      </c>
      <c r="AN21" s="115" t="e">
        <f ca="1">IF(tbl_coded[[#This Row],[ISIN]]="","",IF(_xll.BDP(tbl_coded[[#This Row],[KPW Provider BBID]]&amp;" CompanyID","NAME")="#N/A Invalid Security","",_xll.BDP(tbl_coded[[#This Row],[KPW Provider BBID]]&amp;" CompanyID","NAME")))</f>
        <v>#NAME?</v>
      </c>
      <c r="AO21" s="115" t="e">
        <f ca="1">IF(tbl_coded[[#This Row],[ISIN]]="","",IF(_xll.BDP(tbl_coded[[#This Row],[KPW Provider BBID]]&amp;" CompanyID",$AO$1)="#N/A Invalid Security","--",IF(_xll.BDP(tbl_coded[[#This Row],[KPW Provider BBID]]&amp;" CompanyID",$AO$1)="#N/A N/A","--",_xll.BDP(tbl_coded[[#This Row],[KPW Provider BBID]]&amp;" CompanyID",$AO$1))))</f>
        <v>#NAME?</v>
      </c>
      <c r="AP21" s="115" t="e">
        <f ca="1">IF(tbl_coded[[#This Row],[ISIN]]="","",IF(_xll.BDP(tbl_coded[[#This Row],[KPW Provider BBID]]&amp;" CompanyID",$AP$1)="#N/A Invalid Security","--",IF(_xll.BDP(tbl_coded[[#This Row],[KPW Provider BBID]]&amp;" CompanyID",$AP$1)="#N/A N/A","--",_xll.BDP(tbl_coded[[#This Row],[KPW Provider BBID]]&amp;" CompanyID",$AP$1))))</f>
        <v>#NAME?</v>
      </c>
      <c r="AQ21" s="115" t="e">
        <f ca="1">IF(tbl_coded[[#This Row],[ISIN]]="","",IF(_xll.BDP(tbl_coded[[#This Row],[KPW Provider BBID]]&amp;" CompanyID",$AQ$1)="#N/A Invalid Security","--",IF(_xll.BDP(tbl_coded[[#This Row],[KPW Provider BBID]]&amp;" CompanyID",$AQ$1)="#N/A N/A","--",_xll.BDP(tbl_coded[[#This Row],[KPW Provider BBID]]&amp;" CompanyID",$AQ$1))))</f>
        <v>#NAME?</v>
      </c>
      <c r="AR21" s="115" t="e">
        <f ca="1">IF(tbl_coded[[#This Row],[ISIN]]="","",tbl_coded[[#This Row],[穆迪KPW评级]]&amp;"/"&amp;tbl_coded[[#This Row],[SPKPW评级]]&amp;"/"&amp;tbl_coded[[#This Row],[FITCHKPW评级]])</f>
        <v>#NAME?</v>
      </c>
      <c r="AS21" s="115" t="e">
        <f ca="1">IF(tbl_coded[[#This Row],[ISIN]]="","",IF(OR(_xll.BDP($B21&amp;" Corp",AS$1)="#N/A N/A"),"--",_xll.BDP($B21&amp;" Corp",AS$1)))</f>
        <v>#NAME?</v>
      </c>
      <c r="AT21" s="115" t="e">
        <f ca="1">IF(tbl_coded[[#This Row],[ISIN]]="","",IF(_xll.BDS($B21&amp;" Corp",AT$1)="#N/A Field Not Applicable","",_xll.BDS($B21&amp;" Corp",AT$1)))</f>
        <v>#NAME?</v>
      </c>
      <c r="AU21" s="115" t="e">
        <f ca="1">IF(tbl_coded[[#This Row],[SBLC Provider BBID]]="","",_xll.BDP(tbl_coded[[#This Row],[SBLC Provider BBID]]&amp;" CompanyID","NAME"))</f>
        <v>#NAME?</v>
      </c>
      <c r="AV21" s="115" t="e">
        <f ca="1">IF(tbl_coded[[#This Row],[ISIN]]="","",IF(OR(_xll.BDP($B21&amp;" Corp",AV$1)="#N/A N/A"),"--",TEXT(_xll.BDP($B21&amp;" Corp",AV$1),"yyyy/mm/dd")))</f>
        <v>#NAME?</v>
      </c>
      <c r="AW21" s="115" t="e">
        <f ca="1">IF(tbl_coded[[#This Row],[ISIN]]="","",IF(OR(_xll.BDP($B21&amp;" Corp",AW$1)="#N/A N/A"),"--",TEXT(_xll.BDP($B21&amp;" Corp",AW$1),"yyyy/mm/dd")))</f>
        <v>#NAME?</v>
      </c>
      <c r="AX21" s="115" t="e">
        <f ca="1">IF(tbl_coded[[#This Row],[ISIN]]="","",IF(OR(_xll.BDP($B21&amp;" Corp",AX$1)="#N/A N/A"),"--",TEXT(_xll.BDP($B21&amp;" Corp",AX$1),"yyyy/mm/dd")))</f>
        <v>#NAME?</v>
      </c>
      <c r="AY21" s="115" t="e">
        <f ca="1">IF(tbl_coded[[#This Row],[ISIN]]="","",IF(OR(_xll.BDP($B21&amp;" Corp",AY$1)="#N/A Field Not Applicable"),"--",TEXT(_xll.BDP($B21&amp;" Corp",AY$1),"yyyy/mm/dd")))</f>
        <v>#NAME?</v>
      </c>
      <c r="AZ21" s="115" t="e">
        <f ca="1">IF(tbl_coded[[#This Row],[ISIN]]="","",IF(OR(_xll.BDP($B21&amp;" Corp",AZ$1)="#N/A N/A"),"--",_xll.BDP($B21&amp;" Corp",AZ$1)))</f>
        <v>#NAME?</v>
      </c>
      <c r="BA21" s="115" t="e">
        <f ca="1">IF(tbl_coded[[#This Row],[ISIN]]="","",IF(OR(_xll.BDP($B21&amp;" Corp",BA$1)="#N/A N/A"),"--",_xll.BDP($B21&amp;" Corp",BA$1)))</f>
        <v>#NAME?</v>
      </c>
      <c r="BB21" s="115" t="e">
        <f ca="1">IF(tbl_coded[[#This Row],[ISIN]]="","",IF(OR(_xll.BDP($B21&amp;" Corp",BB$1)="#N/A N/A"),"--",_xll.BDP($B21&amp;" Corp",BB$1)))</f>
        <v>#NAME?</v>
      </c>
      <c r="BC21" s="115" t="e">
        <f ca="1">IF(tbl_coded[[#This Row],[ISIN]]="","",IF(OR(_xll.BDP($B21&amp;" Corp",BC$1)="#N/A Field Not Applicable"),"--",_xll.BDP($B21&amp;" Corp",BC$1)))</f>
        <v>#NAME?</v>
      </c>
      <c r="BD21" s="115" t="e">
        <f ca="1">IF(tbl_coded[[#This Row],[ISIN]]="","",IF(OR(_xll.BDP($B21&amp;" Corp",BD$1)="#N/A Field Not Applicable"),"--",_xll.BDP($B21&amp;" Corp",BD$1)))</f>
        <v>#NAME?</v>
      </c>
      <c r="BE21" s="115" t="e">
        <f ca="1">IF(tbl_coded[[#This Row],[ISIN]]="","",IF(OR(_xll.BDP($B21&amp;" Corp",BE$1)="#N/A Field Not Applicable"),"--",_xll.BDP($B21&amp;" Corp",BE$1)))</f>
        <v>#NAME?</v>
      </c>
      <c r="BF21" s="115" t="e">
        <f ca="1">IF(tbl_coded[[#This Row],[ISIN]]="","",IF(OR(_xll.BDP($B21&amp;" Corp",BF$1)="#N/A Field Not Applicable"),"--",_xll.BDP($B21&amp;" Corp",BF$1)))</f>
        <v>#NAME?</v>
      </c>
      <c r="BG21" s="115" t="e">
        <f ca="1">IF(tbl_coded[[#This Row],[ISIN]]="","",IF(OR(_xll.BDP($B21&amp;" Corp",BG$1)="#N/A Field Not Applicable"),"--",IF(_xll.BDP($B21&amp;" Corp",BG$1)="#N/A N/A","N",_xll.BDP($B21&amp;" Corp",BG$1))))</f>
        <v>#NAME?</v>
      </c>
      <c r="BH21" s="115" t="e">
        <f ca="1">IF(tbl_coded[[#This Row],[ISIN]]="","",IF(OR(_xll.BDP($B21&amp;" Corp",BH$1)="#N/A N/A"),"",_xll.BDP($B21&amp;" Corp",BH$1)))</f>
        <v>#NAME?</v>
      </c>
      <c r="BI21" s="115" t="e">
        <f ca="1">IF(tbl_coded[[#This Row],[ISIN]]="","",IF(OR(tbl_coded[[#This Row],[Parent company tiker]]=""),"",IF(_xll.BDP(tbl_coded[[#This Row],[Parent company tiker]]&amp;" Equity",BI$1)="#N/A N/A","--",_xll.BDP(tbl_coded[[#This Row],[Parent company tiker]]&amp;" Equity",BI$1))))</f>
        <v>#NAME?</v>
      </c>
      <c r="BJ21" s="115" t="e">
        <f ca="1">IF(tbl_coded[[#This Row],[ISIN]]="","",IF(OR(tbl_coded[[#This Row],[Parent company tiker]]=""),"",IF(_xll.BDP(tbl_coded[[#This Row],[Parent company tiker]]&amp;" Equity",BJ$1)="#N/A N/A","--",_xll.BDP(tbl_coded[[#This Row],[Parent company tiker]]&amp;" Equity",BJ$1))))</f>
        <v>#NAME?</v>
      </c>
      <c r="BK21" s="115" t="e">
        <f ca="1">IF(tbl_coded[[#This Row],[ISIN]]="","",IF(OR(tbl_coded[[#This Row],[Parent company tiker]]=""),"",IF(_xll.BDP(tbl_coded[[#This Row],[Parent company tiker]]&amp;" Equity",BK$1)="#N/A N/A","--",_xll.BDP(tbl_coded[[#This Row],[Parent company tiker]]&amp;" Equity",BK$1))))</f>
        <v>#NAME?</v>
      </c>
      <c r="BL21" s="115" t="e">
        <f ca="1">IF(tbl_coded[[#This Row],[ISIN]]="","",IF(OR(tbl_coded[[#This Row],[Parent company tiker]]=""),"",IF(_xll.BDP(tbl_coded[[#This Row],[Parent company tiker]]&amp;" Equity",BL$1)="#N/A N/A","--",_xll.BDP(tbl_coded[[#This Row],[Parent company tiker]]&amp;" Equity",BL$1))))</f>
        <v>#NAME?</v>
      </c>
      <c r="BM21"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 s="115" t="e">
        <f ca="1">IF(tbl_coded[[#This Row],[Column9]]&lt;&gt;"--",tbl_coded[[#This Row],[G''tor rating]],IF(tbl_coded[[#This Row],[KPW Name]]&lt;&gt;"",tbl_coded[[#This Row],[KPW Rating]],IF(tbl_coded[[#This Row],[Parent company tiker]]&lt;&gt;"",tbl_coded[[#This Row],[parent评级]],tbl_coded[[#This Row],[Issuer rating]])))</f>
        <v>#NAME?</v>
      </c>
      <c r="BO21" s="148" t="str">
        <f ca="1">IFERROR(IF(tbl_coded[[#This Row],[GREEN]]="Y","GREEN",IF(tbl_coded[[#This Row],[SUSTAINABLE]]="Y","SUSTAINABLE",IF(tbl_coded[[#This Row],[SOCIAL]]="Y","SOCIAL",IF(tbl_coded[[#This Row],[Sustainable linked]]="Y","SUSTAINABLE LINKED"," ")))),"")</f>
        <v/>
      </c>
      <c r="BP21" s="124"/>
      <c r="BS21" s="65">
        <v>20</v>
      </c>
      <c r="BT21" s="65" t="s">
        <v>83</v>
      </c>
      <c r="BU21" s="65" t="s">
        <v>109</v>
      </c>
      <c r="BV21" s="65" t="s">
        <v>109</v>
      </c>
    </row>
    <row r="22" spans="1:74" ht="15" customHeight="1">
      <c r="A22" s="109">
        <v>20</v>
      </c>
      <c r="B22" s="110" t="str">
        <f>IF(美元债一级!$C$3:$C$1048576&lt;&gt;"",美元债一级!$C22,"")</f>
        <v>XS2735350980</v>
      </c>
      <c r="C22" s="111" t="e">
        <f ca="1">IF(tbl_coded[[#This Row],[ISIN]]="","",IF(tbl_coded[[#This Row],[Index]]&gt;$A$1,"",IF(_xll.BDP($B22&amp;" Corp",C$1)="#N/A N/A","",_xll.BDP($B22&amp;" Corp",C$1))))</f>
        <v>#NAME?</v>
      </c>
      <c r="D22" s="111" t="e">
        <f ca="1">IF(tbl_coded[[#This Row],[ISIN]]="","",IF(_xll.BDP($B22&amp;" Corp",D$1)="#N/A N/A","",_xll.BDP($B22&amp;" Corp",D$1)))</f>
        <v>#NAME?</v>
      </c>
      <c r="E22" s="111" t="e">
        <f ca="1">IF(tbl_coded[[#This Row],[ISIN]]="","",IF(_xll.BDP($B22&amp;" Corp",E$1)="#N/A N/A","--",_xll.BDP($B22&amp;" Corp",E$1)))</f>
        <v>#NAME?</v>
      </c>
      <c r="F22" s="111" t="e">
        <f ca="1">IF(tbl_coded[[#This Row],[ISIN]]="","",IF(_xll.BDS($B22&amp;" Corp",F$1)="#N/A Field Not Applicable","",_xll.BDS($B22&amp;" Corp",F$1)))</f>
        <v>#NAME?</v>
      </c>
      <c r="G22" s="111" t="e">
        <f ca="1">IF(tbl_coded[[#This Row],[ISIN]]="","",IF(_xll.BDP($F22&amp;" CompanyID",G$1)="#N/A Invalid Security","",_xll.BDP($F22&amp;" CompanyID",G$1)))</f>
        <v>#NAME?</v>
      </c>
      <c r="H22" s="111" t="e">
        <f ca="1">IF(tbl_coded[[#This Row],[ISIN]]="","",IF(_xll.BDP($B22&amp;" Corp",H$1)="#N/A N/A","--",_xll.BDP($B22&amp;" Corp",H$1)))</f>
        <v>#NAME?</v>
      </c>
      <c r="I22" s="111" t="e">
        <f ca="1">IF(tbl_coded[[#This Row],[ISIN]]="","",IF(_xll.BDP($B22&amp;" Corp",I$1)="#N/A N/A","--",_xll.BDP($B22&amp;" Corp",I$1)))</f>
        <v>#NAME?</v>
      </c>
      <c r="J22" s="111" t="e">
        <f ca="1">IF(tbl_coded[[#This Row],[ISIN]]="","",IF(_xll.BDP($B22&amp;" Corp",J$1)="#N/A N/A","--",_xll.BDP($B22&amp;" Corp",J$1)))</f>
        <v>#NAME?</v>
      </c>
      <c r="K22" s="111" t="e">
        <f ca="1">IF(tbl_coded[[#This Row],[ISIN]]="","",IF(_xll.BDP($B22&amp;" Corp",K$1)="#N/A N/A","--",_xll.BDP($B22&amp;" Corp",K$1)))</f>
        <v>#NAME?</v>
      </c>
      <c r="L22" s="111" t="e">
        <f ca="1">IF(tbl_coded[[#This Row],[ISIN]]="","",IF(_xll.BDP($B22&amp;" Corp",L$1)="#N/A N/A","--",_xll.BDP($B22&amp;" Corp",L$1)))</f>
        <v>#NAME?</v>
      </c>
      <c r="M22" s="111" t="e">
        <f ca="1">IF(tbl_coded[[#This Row],[ISIN]]="","",IF(_xll.BDP($B22&amp;" Corp",M$1)="#N/A N/A","--",_xll.BDP($B22&amp;" Corp",M$1)))</f>
        <v>#NAME?</v>
      </c>
      <c r="N22" s="111" t="e">
        <f ca="1">IF(tbl_coded[[#This Row],[ISIN]]="","",IF(_xll.BDP($B22&amp;" Corp",N$1)="#N/A N/A","--",_xll.BDP($B22&amp;" Corp",N$1)))</f>
        <v>#NAME?</v>
      </c>
      <c r="O22" s="112" t="e">
        <f ca="1">IF(tbl_coded[[#This Row],[ISIN]]="","",IF(_xll.BDP($B22&amp;" Corp",O$1)="#N/A N/A","--",_xll.BDP($B22&amp;" Corp",O$1)))</f>
        <v>#NAME?</v>
      </c>
      <c r="P22" s="112" t="e">
        <f ca="1">IF(tbl_coded[[#This Row],[ISIN]]="","",IF(_xll.BDP($B22&amp;" Corp",P$1)="#N/A N/A","--",_xll.BDP($B22&amp;" Corp",P$1)))</f>
        <v>#NAME?</v>
      </c>
      <c r="Q22"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 s="112" t="e">
        <f ca="1">IF(tbl_coded[[#This Row],[ISIN]]="","",IF(OR(_xll.BDP($B22&amp;" Corp",R$1)="#N/A N/A",_xll.BDP($B22&amp;" Corp",R$1)="#N/A Invalid Security",_xll.BDP($B22&amp;" Corp",R$1)="#N/A Field Not Applicable"),"--",_xll.BDP($B22&amp;" Corp",R$1)))</f>
        <v>#NAME?</v>
      </c>
      <c r="S22" s="112" t="e">
        <f ca="1">IF(tbl_coded[[#This Row],[ISIN]]="","",IF(OR(_xll.BDP($R22&amp;" Equity",S$1)="#N/A N/A",_xll.BDP($R22&amp;" Equity",S$1)="#N/A Invalid Security"),"--",_xll.BDP($R22&amp;" Equity",S$1)))</f>
        <v>#NAME?</v>
      </c>
      <c r="T22" s="112" t="e">
        <f ca="1">IF(tbl_coded[[#This Row],[ISIN]]="","",IF(OR(_xll.BDP($R22&amp;" Equity",T$1)="#N/A N/A",_xll.BDP($R22&amp;" Equity",T$1)="#N/A Invalid Security"),"--",_xll.BDP($R22&amp;" Equity",T$1)))</f>
        <v>#NAME?</v>
      </c>
      <c r="U22" s="112" t="e">
        <f ca="1">IF(tbl_coded[[#This Row],[ISIN]]="","",IF(OR(_xll.BDP($R22&amp;" Equity",U$1)="#N/A N/A",_xll.BDP($R22&amp;" Equity",U$1)="#N/A Invalid Security"),"--",_xll.BDP($R22&amp;" Equity",U$1)))</f>
        <v>#NAME?</v>
      </c>
      <c r="V22" s="112" t="e">
        <f ca="1">IF(tbl_coded[[#This Row],[ISIN]]="","",IF(OR(_xll.BDP($R22&amp;" Equity",V$1)="#N/A N/A",_xll.BDP($R22&amp;" Equity",V$1)="#N/A Invalid Security"),"--",_xll.BDP($R22&amp;" Equity",V$1)))</f>
        <v>#NAME?</v>
      </c>
      <c r="W22" s="112" t="e">
        <f ca="1">IF(tbl_coded[[#This Row],[ISIN]]="","",IF(OR(_xll.BDP($R22&amp;" Equity",W$1)="#N/A N/A",_xll.BDP($R22&amp;" Equity",W$1)="#N/A Invalid Security"),"--",_xll.BDP($R22&amp;" Equity",W$1)))</f>
        <v>#NAME?</v>
      </c>
      <c r="X22" s="112" t="e">
        <f ca="1">IF(tbl_coded[[#This Row],[ISIN]]="","",IF(OR(_xll.BDP($R22&amp;" Equity",X$1)="#N/A N/A",_xll.BDP($R22&amp;" Equity",X$1)="#N/A Invalid Security"),"--",_xll.BDP($R22&amp;" Equity",X$1)))</f>
        <v>#NAME?</v>
      </c>
      <c r="Y22"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 s="112" t="str">
        <f ca="1">IF(tbl_coded[[#This Row],[ISIN]]="","",IF(ISNUMBER(_xll.BDP(B22&amp;" Corp",Z$1)),_xll.BDP(B22&amp;" Corp",Z$1),""))</f>
        <v/>
      </c>
      <c r="AA22" s="112" t="str">
        <f ca="1">IF(tbl_coded[[#This Row],[ISIN]]="","",IF(ISNUMBER(_xll.BDP(B22&amp;" Corp",AA$1)),_xll.BDP(B22&amp;" Corp",AA$1),""))</f>
        <v/>
      </c>
      <c r="AB22" s="112" t="str">
        <f ca="1">IF(tbl_coded[[#This Row],[ISIN]]="","",IF(ISNUMBER(_xll.BDP(B22&amp;" Corp",AB$1)),_xll.BDP(B22&amp;" Corp",AB$1),""))</f>
        <v/>
      </c>
      <c r="AC22" s="112" t="str">
        <f ca="1">IF(tbl_coded[[#This Row],[ISIN]]="","",IF(ISNUMBER(_xll.BDP(B22&amp;" Corp",AC$1)),_xll.BDP(B22&amp;" Corp",AC$1),""))</f>
        <v/>
      </c>
      <c r="AD22" s="112" t="e">
        <f ca="1">IF(tbl_coded[[#This Row],[ISIN]]="","",IF((_xll.BDP(B22&amp;" Corp",AD$1))="#N/A Field Not Applicable","",_xll.BDP(B22&amp;" Corp",AD$1)))</f>
        <v>#NAME?</v>
      </c>
      <c r="AE22" s="112" t="e">
        <f ca="1">IF(tbl_coded[[#This Row],[ISIN]]="","",IF((_xll.BDP(B22&amp;" Corp",AE$1))="#N/A N/A","--",_xll.BDP(B22&amp;" Corp",AE$1)))</f>
        <v>#NAME?</v>
      </c>
      <c r="AF22" s="112" t="e">
        <f ca="1">IF(tbl_coded[[#This Row],[ISIN]]="","",IF(IFERROR(MATCH(H22,rtg_num[Moody''s],0)&gt;10,0),"HY",IF(IFERROR(MATCH(I22,rtg_num[S&amp;P],0)&gt;10,0),"HY",IF(IFERROR(MATCH(J22,rtg_num[Fitch],0)&gt;10,0),"HY",IF(H22&amp;I22&amp;J22="------","NR",IF(IFERROR(FIND("#N/A",Coded!H22),0)&amp;IFERROR(FIND("#N/A",Coded!H22),0)&amp;IFERROR(FIND("#N/A",Coded!H22),0)&lt;&gt;"000",IF(INDEX(美元债一级!$O:$O,MATCH(tbl_coded[[#This Row],[ISIN]],美元债一级!$I:$I,0))="--/--/--","NR","IG"),"IG"))))))</f>
        <v>#NAME?</v>
      </c>
      <c r="AG22"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2" s="113" t="e">
        <f ca="1">IF(tbl_coded[[#This Row],[ISIN]]="","",IF(_xll.BDP($B22&amp;" Corp",AI$1)="#N/A N/A","--",_xll.BDP($B22&amp;" Corp",AI$1)))</f>
        <v>#NAME?</v>
      </c>
      <c r="AJ22" s="112" t="e">
        <f ca="1">IF(tbl_coded[[#This Row],[ISIN]]="","",IF(OR(_xll.BDP(_xll.BDP(tbl_coded[[#This Row],[ISIN]]&amp;" Corp", "ISSUER_EQUITY_TICKER")&amp;" Equity",AJ$1)="#N/A N/A"),"--",_xll.BDP(_xll.BDP(tbl_coded[[#This Row],[ISIN]]&amp;" Corp", "ISSUER_EQUITY_TICKER")&amp;" Equity",AJ$1)))</f>
        <v>#NAME?</v>
      </c>
      <c r="AK22"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 s="115" t="e">
        <f ca="1">IF(tbl_coded[[#This Row],[ISIN]]="","",IF(OR(_xll.BDP(_xll.BDP(tbl_coded[[#This Row],[ISIN]]&amp;" Corp", "ISSUER_EQUITY_TICKER")&amp;" Equity",AL$1)="#N/A N/A"),"--",_xll.BDP(_xll.BDP(tbl_coded[[#This Row],[ISIN]]&amp;" Corp", "ISSUER_EQUITY_TICKER")&amp;" Equity",AL$1)))</f>
        <v>#NAME?</v>
      </c>
      <c r="AM22" s="115" t="e">
        <f ca="1">IF(tbl_coded[[#This Row],[ISIN]]="","",IF(_xll.BDS($B22&amp;" Corp",AM$1)="#N/A Field Not Applicable","",_xll.BDS($B22&amp;" Corp",AM$1)))</f>
        <v>#NAME?</v>
      </c>
      <c r="AN22" s="115" t="e">
        <f ca="1">IF(tbl_coded[[#This Row],[ISIN]]="","",IF(_xll.BDP(tbl_coded[[#This Row],[KPW Provider BBID]]&amp;" CompanyID","NAME")="#N/A Invalid Security","",_xll.BDP(tbl_coded[[#This Row],[KPW Provider BBID]]&amp;" CompanyID","NAME")))</f>
        <v>#NAME?</v>
      </c>
      <c r="AO22" s="115" t="e">
        <f ca="1">IF(tbl_coded[[#This Row],[ISIN]]="","",IF(_xll.BDP(tbl_coded[[#This Row],[KPW Provider BBID]]&amp;" CompanyID",$AO$1)="#N/A Invalid Security","--",IF(_xll.BDP(tbl_coded[[#This Row],[KPW Provider BBID]]&amp;" CompanyID",$AO$1)="#N/A N/A","--",_xll.BDP(tbl_coded[[#This Row],[KPW Provider BBID]]&amp;" CompanyID",$AO$1))))</f>
        <v>#NAME?</v>
      </c>
      <c r="AP22" s="115" t="e">
        <f ca="1">IF(tbl_coded[[#This Row],[ISIN]]="","",IF(_xll.BDP(tbl_coded[[#This Row],[KPW Provider BBID]]&amp;" CompanyID",$AP$1)="#N/A Invalid Security","--",IF(_xll.BDP(tbl_coded[[#This Row],[KPW Provider BBID]]&amp;" CompanyID",$AP$1)="#N/A N/A","--",_xll.BDP(tbl_coded[[#This Row],[KPW Provider BBID]]&amp;" CompanyID",$AP$1))))</f>
        <v>#NAME?</v>
      </c>
      <c r="AQ22" s="115" t="e">
        <f ca="1">IF(tbl_coded[[#This Row],[ISIN]]="","",IF(_xll.BDP(tbl_coded[[#This Row],[KPW Provider BBID]]&amp;" CompanyID",$AQ$1)="#N/A Invalid Security","--",IF(_xll.BDP(tbl_coded[[#This Row],[KPW Provider BBID]]&amp;" CompanyID",$AQ$1)="#N/A N/A","--",_xll.BDP(tbl_coded[[#This Row],[KPW Provider BBID]]&amp;" CompanyID",$AQ$1))))</f>
        <v>#NAME?</v>
      </c>
      <c r="AR22" s="115" t="e">
        <f ca="1">IF(tbl_coded[[#This Row],[ISIN]]="","",tbl_coded[[#This Row],[穆迪KPW评级]]&amp;"/"&amp;tbl_coded[[#This Row],[SPKPW评级]]&amp;"/"&amp;tbl_coded[[#This Row],[FITCHKPW评级]])</f>
        <v>#NAME?</v>
      </c>
      <c r="AS22" s="115" t="e">
        <f ca="1">IF(tbl_coded[[#This Row],[ISIN]]="","",IF(OR(_xll.BDP($B22&amp;" Corp",AS$1)="#N/A N/A"),"--",_xll.BDP($B22&amp;" Corp",AS$1)))</f>
        <v>#NAME?</v>
      </c>
      <c r="AT22" s="115" t="e">
        <f ca="1">IF(tbl_coded[[#This Row],[ISIN]]="","",IF(_xll.BDS($B22&amp;" Corp",AT$1)="#N/A Field Not Applicable","",_xll.BDS($B22&amp;" Corp",AT$1)))</f>
        <v>#NAME?</v>
      </c>
      <c r="AU22" s="115" t="e">
        <f ca="1">IF(tbl_coded[[#This Row],[SBLC Provider BBID]]="","",_xll.BDP(tbl_coded[[#This Row],[SBLC Provider BBID]]&amp;" CompanyID","NAME"))</f>
        <v>#NAME?</v>
      </c>
      <c r="AV22" s="115" t="e">
        <f ca="1">IF(tbl_coded[[#This Row],[ISIN]]="","",IF(OR(_xll.BDP($B22&amp;" Corp",AV$1)="#N/A N/A"),"--",TEXT(_xll.BDP($B22&amp;" Corp",AV$1),"yyyy/mm/dd")))</f>
        <v>#NAME?</v>
      </c>
      <c r="AW22" s="115" t="e">
        <f ca="1">IF(tbl_coded[[#This Row],[ISIN]]="","",IF(OR(_xll.BDP($B22&amp;" Corp",AW$1)="#N/A N/A"),"--",TEXT(_xll.BDP($B22&amp;" Corp",AW$1),"yyyy/mm/dd")))</f>
        <v>#NAME?</v>
      </c>
      <c r="AX22" s="115" t="e">
        <f ca="1">IF(tbl_coded[[#This Row],[ISIN]]="","",IF(OR(_xll.BDP($B22&amp;" Corp",AX$1)="#N/A N/A"),"--",TEXT(_xll.BDP($B22&amp;" Corp",AX$1),"yyyy/mm/dd")))</f>
        <v>#NAME?</v>
      </c>
      <c r="AY22" s="115" t="e">
        <f ca="1">IF(tbl_coded[[#This Row],[ISIN]]="","",IF(OR(_xll.BDP($B22&amp;" Corp",AY$1)="#N/A Field Not Applicable"),"--",TEXT(_xll.BDP($B22&amp;" Corp",AY$1),"yyyy/mm/dd")))</f>
        <v>#NAME?</v>
      </c>
      <c r="AZ22" s="115" t="e">
        <f ca="1">IF(tbl_coded[[#This Row],[ISIN]]="","",IF(OR(_xll.BDP($B22&amp;" Corp",AZ$1)="#N/A N/A"),"--",_xll.BDP($B22&amp;" Corp",AZ$1)))</f>
        <v>#NAME?</v>
      </c>
      <c r="BA22" s="115" t="e">
        <f ca="1">IF(tbl_coded[[#This Row],[ISIN]]="","",IF(OR(_xll.BDP($B22&amp;" Corp",BA$1)="#N/A N/A"),"--",_xll.BDP($B22&amp;" Corp",BA$1)))</f>
        <v>#NAME?</v>
      </c>
      <c r="BB22" s="115" t="e">
        <f ca="1">IF(tbl_coded[[#This Row],[ISIN]]="","",IF(OR(_xll.BDP($B22&amp;" Corp",BB$1)="#N/A N/A"),"--",_xll.BDP($B22&amp;" Corp",BB$1)))</f>
        <v>#NAME?</v>
      </c>
      <c r="BC22" s="115" t="e">
        <f ca="1">IF(tbl_coded[[#This Row],[ISIN]]="","",IF(OR(_xll.BDP($B22&amp;" Corp",BC$1)="#N/A Field Not Applicable"),"--",_xll.BDP($B22&amp;" Corp",BC$1)))</f>
        <v>#NAME?</v>
      </c>
      <c r="BD22" s="115" t="e">
        <f ca="1">IF(tbl_coded[[#This Row],[ISIN]]="","",IF(OR(_xll.BDP($B22&amp;" Corp",BD$1)="#N/A Field Not Applicable"),"--",_xll.BDP($B22&amp;" Corp",BD$1)))</f>
        <v>#NAME?</v>
      </c>
      <c r="BE22" s="115" t="e">
        <f ca="1">IF(tbl_coded[[#This Row],[ISIN]]="","",IF(OR(_xll.BDP($B22&amp;" Corp",BE$1)="#N/A Field Not Applicable"),"--",_xll.BDP($B22&amp;" Corp",BE$1)))</f>
        <v>#NAME?</v>
      </c>
      <c r="BF22" s="115" t="e">
        <f ca="1">IF(tbl_coded[[#This Row],[ISIN]]="","",IF(OR(_xll.BDP($B22&amp;" Corp",BF$1)="#N/A Field Not Applicable"),"--",_xll.BDP($B22&amp;" Corp",BF$1)))</f>
        <v>#NAME?</v>
      </c>
      <c r="BG22" s="115" t="e">
        <f ca="1">IF(tbl_coded[[#This Row],[ISIN]]="","",IF(OR(_xll.BDP($B22&amp;" Corp",BG$1)="#N/A Field Not Applicable"),"--",IF(_xll.BDP($B22&amp;" Corp",BG$1)="#N/A N/A","N",_xll.BDP($B22&amp;" Corp",BG$1))))</f>
        <v>#NAME?</v>
      </c>
      <c r="BH22" s="115" t="e">
        <f ca="1">IF(tbl_coded[[#This Row],[ISIN]]="","",IF(OR(_xll.BDP($B22&amp;" Corp",BH$1)="#N/A N/A"),"",_xll.BDP($B22&amp;" Corp",BH$1)))</f>
        <v>#NAME?</v>
      </c>
      <c r="BI22" s="115" t="e">
        <f ca="1">IF(tbl_coded[[#This Row],[ISIN]]="","",IF(OR(tbl_coded[[#This Row],[Parent company tiker]]=""),"",IF(_xll.BDP(tbl_coded[[#This Row],[Parent company tiker]]&amp;" Equity",BI$1)="#N/A N/A","--",_xll.BDP(tbl_coded[[#This Row],[Parent company tiker]]&amp;" Equity",BI$1))))</f>
        <v>#NAME?</v>
      </c>
      <c r="BJ22" s="115" t="e">
        <f ca="1">IF(tbl_coded[[#This Row],[ISIN]]="","",IF(OR(tbl_coded[[#This Row],[Parent company tiker]]=""),"",IF(_xll.BDP(tbl_coded[[#This Row],[Parent company tiker]]&amp;" Equity",BJ$1)="#N/A N/A","--",_xll.BDP(tbl_coded[[#This Row],[Parent company tiker]]&amp;" Equity",BJ$1))))</f>
        <v>#NAME?</v>
      </c>
      <c r="BK22" s="115" t="e">
        <f ca="1">IF(tbl_coded[[#This Row],[ISIN]]="","",IF(OR(tbl_coded[[#This Row],[Parent company tiker]]=""),"",IF(_xll.BDP(tbl_coded[[#This Row],[Parent company tiker]]&amp;" Equity",BK$1)="#N/A N/A","--",_xll.BDP(tbl_coded[[#This Row],[Parent company tiker]]&amp;" Equity",BK$1))))</f>
        <v>#NAME?</v>
      </c>
      <c r="BL22" s="115" t="e">
        <f ca="1">IF(tbl_coded[[#This Row],[ISIN]]="","",IF(OR(tbl_coded[[#This Row],[Parent company tiker]]=""),"",IF(_xll.BDP(tbl_coded[[#This Row],[Parent company tiker]]&amp;" Equity",BL$1)="#N/A N/A","--",_xll.BDP(tbl_coded[[#This Row],[Parent company tiker]]&amp;" Equity",BL$1))))</f>
        <v>#NAME?</v>
      </c>
      <c r="BM22"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 s="115" t="e">
        <f ca="1">IF(tbl_coded[[#This Row],[Column9]]&lt;&gt;"--",tbl_coded[[#This Row],[G''tor rating]],IF(tbl_coded[[#This Row],[KPW Name]]&lt;&gt;"",tbl_coded[[#This Row],[KPW Rating]],IF(tbl_coded[[#This Row],[Parent company tiker]]&lt;&gt;"",tbl_coded[[#This Row],[parent评级]],tbl_coded[[#This Row],[Issuer rating]])))</f>
        <v>#NAME?</v>
      </c>
      <c r="BO22" s="148" t="str">
        <f ca="1">IFERROR(IF(tbl_coded[[#This Row],[GREEN]]="Y","GREEN",IF(tbl_coded[[#This Row],[SUSTAINABLE]]="Y","SUSTAINABLE",IF(tbl_coded[[#This Row],[SOCIAL]]="Y","SOCIAL",IF(tbl_coded[[#This Row],[Sustainable linked]]="Y","SUSTAINABLE LINKED"," ")))),"")</f>
        <v/>
      </c>
      <c r="BP22" s="124"/>
      <c r="BS22" s="65">
        <v>21</v>
      </c>
      <c r="BT22" s="65" t="s">
        <v>82</v>
      </c>
      <c r="BU22" s="65" t="s">
        <v>82</v>
      </c>
      <c r="BV22" s="65" t="s">
        <v>82</v>
      </c>
    </row>
    <row r="23" spans="1:74" ht="15" customHeight="1">
      <c r="A23" s="109">
        <v>21</v>
      </c>
      <c r="B23" s="110" t="str">
        <f>IF(美元债一级!$C$3:$C$1048576&lt;&gt;"",美元债一级!$C23,"")</f>
        <v>XS2735361243</v>
      </c>
      <c r="C23" s="111" t="e">
        <f ca="1">IF(tbl_coded[[#This Row],[ISIN]]="","",IF(tbl_coded[[#This Row],[Index]]&gt;$A$1,"",IF(_xll.BDP($B23&amp;" Corp",C$1)="#N/A N/A","",_xll.BDP($B23&amp;" Corp",C$1))))</f>
        <v>#NAME?</v>
      </c>
      <c r="D23" s="111" t="e">
        <f ca="1">IF(tbl_coded[[#This Row],[ISIN]]="","",IF(_xll.BDP($B23&amp;" Corp",D$1)="#N/A N/A","",_xll.BDP($B23&amp;" Corp",D$1)))</f>
        <v>#NAME?</v>
      </c>
      <c r="E23" s="111" t="e">
        <f ca="1">IF(tbl_coded[[#This Row],[ISIN]]="","",IF(_xll.BDP($B23&amp;" Corp",E$1)="#N/A N/A","--",_xll.BDP($B23&amp;" Corp",E$1)))</f>
        <v>#NAME?</v>
      </c>
      <c r="F23" s="111" t="e">
        <f ca="1">IF(tbl_coded[[#This Row],[ISIN]]="","",IF(_xll.BDS($B23&amp;" Corp",F$1)="#N/A Field Not Applicable","",_xll.BDS($B23&amp;" Corp",F$1)))</f>
        <v>#NAME?</v>
      </c>
      <c r="G23" s="111" t="e">
        <f ca="1">IF(tbl_coded[[#This Row],[ISIN]]="","",IF(_xll.BDP($F23&amp;" CompanyID",G$1)="#N/A Invalid Security","",_xll.BDP($F23&amp;" CompanyID",G$1)))</f>
        <v>#NAME?</v>
      </c>
      <c r="H23" s="111" t="e">
        <f ca="1">IF(tbl_coded[[#This Row],[ISIN]]="","",IF(_xll.BDP($B23&amp;" Corp",H$1)="#N/A N/A","--",_xll.BDP($B23&amp;" Corp",H$1)))</f>
        <v>#NAME?</v>
      </c>
      <c r="I23" s="111" t="e">
        <f ca="1">IF(tbl_coded[[#This Row],[ISIN]]="","",IF(_xll.BDP($B23&amp;" Corp",I$1)="#N/A N/A","--",_xll.BDP($B23&amp;" Corp",I$1)))</f>
        <v>#NAME?</v>
      </c>
      <c r="J23" s="111" t="e">
        <f ca="1">IF(tbl_coded[[#This Row],[ISIN]]="","",IF(_xll.BDP($B23&amp;" Corp",J$1)="#N/A N/A","--",_xll.BDP($B23&amp;" Corp",J$1)))</f>
        <v>#NAME?</v>
      </c>
      <c r="K23" s="111" t="e">
        <f ca="1">IF(tbl_coded[[#This Row],[ISIN]]="","",IF(_xll.BDP($B23&amp;" Corp",K$1)="#N/A N/A","--",_xll.BDP($B23&amp;" Corp",K$1)))</f>
        <v>#NAME?</v>
      </c>
      <c r="L23" s="111" t="e">
        <f ca="1">IF(tbl_coded[[#This Row],[ISIN]]="","",IF(_xll.BDP($B23&amp;" Corp",L$1)="#N/A N/A","--",_xll.BDP($B23&amp;" Corp",L$1)))</f>
        <v>#NAME?</v>
      </c>
      <c r="M23" s="111" t="e">
        <f ca="1">IF(tbl_coded[[#This Row],[ISIN]]="","",IF(_xll.BDP($B23&amp;" Corp",M$1)="#N/A N/A","--",_xll.BDP($B23&amp;" Corp",M$1)))</f>
        <v>#NAME?</v>
      </c>
      <c r="N23" s="111" t="e">
        <f ca="1">IF(tbl_coded[[#This Row],[ISIN]]="","",IF(_xll.BDP($B23&amp;" Corp",N$1)="#N/A N/A","--",_xll.BDP($B23&amp;" Corp",N$1)))</f>
        <v>#NAME?</v>
      </c>
      <c r="O23" s="112" t="e">
        <f ca="1">IF(tbl_coded[[#This Row],[ISIN]]="","",IF(_xll.BDP($B23&amp;" Corp",O$1)="#N/A N/A","--",_xll.BDP($B23&amp;" Corp",O$1)))</f>
        <v>#NAME?</v>
      </c>
      <c r="P23" s="112" t="e">
        <f ca="1">IF(tbl_coded[[#This Row],[ISIN]]="","",IF(_xll.BDP($B23&amp;" Corp",P$1)="#N/A N/A","--",_xll.BDP($B23&amp;" Corp",P$1)))</f>
        <v>#NAME?</v>
      </c>
      <c r="Q23"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 s="112" t="e">
        <f ca="1">IF(tbl_coded[[#This Row],[ISIN]]="","",IF(OR(_xll.BDP($B23&amp;" Corp",R$1)="#N/A N/A",_xll.BDP($B23&amp;" Corp",R$1)="#N/A Invalid Security",_xll.BDP($B23&amp;" Corp",R$1)="#N/A Field Not Applicable"),"--",_xll.BDP($B23&amp;" Corp",R$1)))</f>
        <v>#NAME?</v>
      </c>
      <c r="S23" s="112" t="e">
        <f ca="1">IF(tbl_coded[[#This Row],[ISIN]]="","",IF(OR(_xll.BDP($R23&amp;" Equity",S$1)="#N/A N/A",_xll.BDP($R23&amp;" Equity",S$1)="#N/A Invalid Security"),"--",_xll.BDP($R23&amp;" Equity",S$1)))</f>
        <v>#NAME?</v>
      </c>
      <c r="T23" s="112" t="e">
        <f ca="1">IF(tbl_coded[[#This Row],[ISIN]]="","",IF(OR(_xll.BDP($R23&amp;" Equity",T$1)="#N/A N/A",_xll.BDP($R23&amp;" Equity",T$1)="#N/A Invalid Security"),"--",_xll.BDP($R23&amp;" Equity",T$1)))</f>
        <v>#NAME?</v>
      </c>
      <c r="U23" s="112" t="e">
        <f ca="1">IF(tbl_coded[[#This Row],[ISIN]]="","",IF(OR(_xll.BDP($R23&amp;" Equity",U$1)="#N/A N/A",_xll.BDP($R23&amp;" Equity",U$1)="#N/A Invalid Security"),"--",_xll.BDP($R23&amp;" Equity",U$1)))</f>
        <v>#NAME?</v>
      </c>
      <c r="V23" s="112" t="e">
        <f ca="1">IF(tbl_coded[[#This Row],[ISIN]]="","",IF(OR(_xll.BDP($R23&amp;" Equity",V$1)="#N/A N/A",_xll.BDP($R23&amp;" Equity",V$1)="#N/A Invalid Security"),"--",_xll.BDP($R23&amp;" Equity",V$1)))</f>
        <v>#NAME?</v>
      </c>
      <c r="W23" s="112" t="e">
        <f ca="1">IF(tbl_coded[[#This Row],[ISIN]]="","",IF(OR(_xll.BDP($R23&amp;" Equity",W$1)="#N/A N/A",_xll.BDP($R23&amp;" Equity",W$1)="#N/A Invalid Security"),"--",_xll.BDP($R23&amp;" Equity",W$1)))</f>
        <v>#NAME?</v>
      </c>
      <c r="X23" s="112" t="e">
        <f ca="1">IF(tbl_coded[[#This Row],[ISIN]]="","",IF(OR(_xll.BDP($R23&amp;" Equity",X$1)="#N/A N/A",_xll.BDP($R23&amp;" Equity",X$1)="#N/A Invalid Security"),"--",_xll.BDP($R23&amp;" Equity",X$1)))</f>
        <v>#NAME?</v>
      </c>
      <c r="Y23"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 s="112" t="str">
        <f ca="1">IF(tbl_coded[[#This Row],[ISIN]]="","",IF(ISNUMBER(_xll.BDP(B23&amp;" Corp",Z$1)),_xll.BDP(B23&amp;" Corp",Z$1),""))</f>
        <v/>
      </c>
      <c r="AA23" s="112" t="str">
        <f ca="1">IF(tbl_coded[[#This Row],[ISIN]]="","",IF(ISNUMBER(_xll.BDP(B23&amp;" Corp",AA$1)),_xll.BDP(B23&amp;" Corp",AA$1),""))</f>
        <v/>
      </c>
      <c r="AB23" s="112" t="str">
        <f ca="1">IF(tbl_coded[[#This Row],[ISIN]]="","",IF(ISNUMBER(_xll.BDP(B23&amp;" Corp",AB$1)),_xll.BDP(B23&amp;" Corp",AB$1),""))</f>
        <v/>
      </c>
      <c r="AC23" s="112" t="str">
        <f ca="1">IF(tbl_coded[[#This Row],[ISIN]]="","",IF(ISNUMBER(_xll.BDP(B23&amp;" Corp",AC$1)),_xll.BDP(B23&amp;" Corp",AC$1),""))</f>
        <v/>
      </c>
      <c r="AD23" s="112" t="e">
        <f ca="1">IF(tbl_coded[[#This Row],[ISIN]]="","",IF((_xll.BDP(B23&amp;" Corp",AD$1))="#N/A Field Not Applicable","",_xll.BDP(B23&amp;" Corp",AD$1)))</f>
        <v>#NAME?</v>
      </c>
      <c r="AE23" s="112" t="e">
        <f ca="1">IF(tbl_coded[[#This Row],[ISIN]]="","",IF((_xll.BDP(B23&amp;" Corp",AE$1))="#N/A N/A","--",_xll.BDP(B23&amp;" Corp",AE$1)))</f>
        <v>#NAME?</v>
      </c>
      <c r="AF23" s="112" t="e">
        <f ca="1">IF(tbl_coded[[#This Row],[ISIN]]="","",IF(IFERROR(MATCH(H23,rtg_num[Moody''s],0)&gt;10,0),"HY",IF(IFERROR(MATCH(I23,rtg_num[S&amp;P],0)&gt;10,0),"HY",IF(IFERROR(MATCH(J23,rtg_num[Fitch],0)&gt;10,0),"HY",IF(H23&amp;I23&amp;J23="------","NR",IF(IFERROR(FIND("#N/A",Coded!H23),0)&amp;IFERROR(FIND("#N/A",Coded!H23),0)&amp;IFERROR(FIND("#N/A",Coded!H23),0)&lt;&gt;"000",IF(INDEX(美元债一级!$O:$O,MATCH(tbl_coded[[#This Row],[ISIN]],美元债一级!$I:$I,0))="--/--/--","NR","IG"),"IG"))))))</f>
        <v>#NAME?</v>
      </c>
      <c r="AG23"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3" s="113" t="e">
        <f ca="1">IF(tbl_coded[[#This Row],[ISIN]]="","",IF(_xll.BDP($B23&amp;" Corp",AI$1)="#N/A N/A","--",_xll.BDP($B23&amp;" Corp",AI$1)))</f>
        <v>#NAME?</v>
      </c>
      <c r="AJ23" s="112" t="e">
        <f ca="1">IF(tbl_coded[[#This Row],[ISIN]]="","",IF(OR(_xll.BDP(_xll.BDP(tbl_coded[[#This Row],[ISIN]]&amp;" Corp", "ISSUER_EQUITY_TICKER")&amp;" Equity",AJ$1)="#N/A N/A"),"--",_xll.BDP(_xll.BDP(tbl_coded[[#This Row],[ISIN]]&amp;" Corp", "ISSUER_EQUITY_TICKER")&amp;" Equity",AJ$1)))</f>
        <v>#NAME?</v>
      </c>
      <c r="AK23"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 s="115" t="e">
        <f ca="1">IF(tbl_coded[[#This Row],[ISIN]]="","",IF(OR(_xll.BDP(_xll.BDP(tbl_coded[[#This Row],[ISIN]]&amp;" Corp", "ISSUER_EQUITY_TICKER")&amp;" Equity",AL$1)="#N/A N/A"),"--",_xll.BDP(_xll.BDP(tbl_coded[[#This Row],[ISIN]]&amp;" Corp", "ISSUER_EQUITY_TICKER")&amp;" Equity",AL$1)))</f>
        <v>#NAME?</v>
      </c>
      <c r="AM23" s="115" t="e">
        <f ca="1">IF(tbl_coded[[#This Row],[ISIN]]="","",IF(_xll.BDS($B23&amp;" Corp",AM$1)="#N/A Field Not Applicable","",_xll.BDS($B23&amp;" Corp",AM$1)))</f>
        <v>#NAME?</v>
      </c>
      <c r="AN23" s="115" t="e">
        <f ca="1">IF(tbl_coded[[#This Row],[ISIN]]="","",IF(_xll.BDP(tbl_coded[[#This Row],[KPW Provider BBID]]&amp;" CompanyID","NAME")="#N/A Invalid Security","",_xll.BDP(tbl_coded[[#This Row],[KPW Provider BBID]]&amp;" CompanyID","NAME")))</f>
        <v>#NAME?</v>
      </c>
      <c r="AO23" s="115" t="e">
        <f ca="1">IF(tbl_coded[[#This Row],[ISIN]]="","",IF(_xll.BDP(tbl_coded[[#This Row],[KPW Provider BBID]]&amp;" CompanyID",$AO$1)="#N/A Invalid Security","--",IF(_xll.BDP(tbl_coded[[#This Row],[KPW Provider BBID]]&amp;" CompanyID",$AO$1)="#N/A N/A","--",_xll.BDP(tbl_coded[[#This Row],[KPW Provider BBID]]&amp;" CompanyID",$AO$1))))</f>
        <v>#NAME?</v>
      </c>
      <c r="AP23" s="115" t="e">
        <f ca="1">IF(tbl_coded[[#This Row],[ISIN]]="","",IF(_xll.BDP(tbl_coded[[#This Row],[KPW Provider BBID]]&amp;" CompanyID",$AP$1)="#N/A Invalid Security","--",IF(_xll.BDP(tbl_coded[[#This Row],[KPW Provider BBID]]&amp;" CompanyID",$AP$1)="#N/A N/A","--",_xll.BDP(tbl_coded[[#This Row],[KPW Provider BBID]]&amp;" CompanyID",$AP$1))))</f>
        <v>#NAME?</v>
      </c>
      <c r="AQ23" s="115" t="e">
        <f ca="1">IF(tbl_coded[[#This Row],[ISIN]]="","",IF(_xll.BDP(tbl_coded[[#This Row],[KPW Provider BBID]]&amp;" CompanyID",$AQ$1)="#N/A Invalid Security","--",IF(_xll.BDP(tbl_coded[[#This Row],[KPW Provider BBID]]&amp;" CompanyID",$AQ$1)="#N/A N/A","--",_xll.BDP(tbl_coded[[#This Row],[KPW Provider BBID]]&amp;" CompanyID",$AQ$1))))</f>
        <v>#NAME?</v>
      </c>
      <c r="AR23" s="115" t="e">
        <f ca="1">IF(tbl_coded[[#This Row],[ISIN]]="","",tbl_coded[[#This Row],[穆迪KPW评级]]&amp;"/"&amp;tbl_coded[[#This Row],[SPKPW评级]]&amp;"/"&amp;tbl_coded[[#This Row],[FITCHKPW评级]])</f>
        <v>#NAME?</v>
      </c>
      <c r="AS23" s="115" t="e">
        <f ca="1">IF(tbl_coded[[#This Row],[ISIN]]="","",IF(OR(_xll.BDP($B23&amp;" Corp",AS$1)="#N/A N/A"),"--",_xll.BDP($B23&amp;" Corp",AS$1)))</f>
        <v>#NAME?</v>
      </c>
      <c r="AT23" s="115" t="e">
        <f ca="1">IF(tbl_coded[[#This Row],[ISIN]]="","",IF(_xll.BDS($B23&amp;" Corp",AT$1)="#N/A Field Not Applicable","",_xll.BDS($B23&amp;" Corp",AT$1)))</f>
        <v>#NAME?</v>
      </c>
      <c r="AU23" s="115" t="e">
        <f ca="1">IF(tbl_coded[[#This Row],[SBLC Provider BBID]]="","",_xll.BDP(tbl_coded[[#This Row],[SBLC Provider BBID]]&amp;" CompanyID","NAME"))</f>
        <v>#NAME?</v>
      </c>
      <c r="AV23" s="115" t="e">
        <f ca="1">IF(tbl_coded[[#This Row],[ISIN]]="","",IF(OR(_xll.BDP($B23&amp;" Corp",AV$1)="#N/A N/A"),"--",TEXT(_xll.BDP($B23&amp;" Corp",AV$1),"yyyy/mm/dd")))</f>
        <v>#NAME?</v>
      </c>
      <c r="AW23" s="115" t="e">
        <f ca="1">IF(tbl_coded[[#This Row],[ISIN]]="","",IF(OR(_xll.BDP($B23&amp;" Corp",AW$1)="#N/A N/A"),"--",TEXT(_xll.BDP($B23&amp;" Corp",AW$1),"yyyy/mm/dd")))</f>
        <v>#NAME?</v>
      </c>
      <c r="AX23" s="115" t="e">
        <f ca="1">IF(tbl_coded[[#This Row],[ISIN]]="","",IF(OR(_xll.BDP($B23&amp;" Corp",AX$1)="#N/A N/A"),"--",TEXT(_xll.BDP($B23&amp;" Corp",AX$1),"yyyy/mm/dd")))</f>
        <v>#NAME?</v>
      </c>
      <c r="AY23" s="115" t="e">
        <f ca="1">IF(tbl_coded[[#This Row],[ISIN]]="","",IF(OR(_xll.BDP($B23&amp;" Corp",AY$1)="#N/A Field Not Applicable"),"--",TEXT(_xll.BDP($B23&amp;" Corp",AY$1),"yyyy/mm/dd")))</f>
        <v>#NAME?</v>
      </c>
      <c r="AZ23" s="115" t="e">
        <f ca="1">IF(tbl_coded[[#This Row],[ISIN]]="","",IF(OR(_xll.BDP($B23&amp;" Corp",AZ$1)="#N/A N/A"),"--",_xll.BDP($B23&amp;" Corp",AZ$1)))</f>
        <v>#NAME?</v>
      </c>
      <c r="BA23" s="115" t="e">
        <f ca="1">IF(tbl_coded[[#This Row],[ISIN]]="","",IF(OR(_xll.BDP($B23&amp;" Corp",BA$1)="#N/A N/A"),"--",_xll.BDP($B23&amp;" Corp",BA$1)))</f>
        <v>#NAME?</v>
      </c>
      <c r="BB23" s="115" t="e">
        <f ca="1">IF(tbl_coded[[#This Row],[ISIN]]="","",IF(OR(_xll.BDP($B23&amp;" Corp",BB$1)="#N/A N/A"),"--",_xll.BDP($B23&amp;" Corp",BB$1)))</f>
        <v>#NAME?</v>
      </c>
      <c r="BC23" s="115" t="e">
        <f ca="1">IF(tbl_coded[[#This Row],[ISIN]]="","",IF(OR(_xll.BDP($B23&amp;" Corp",BC$1)="#N/A Field Not Applicable"),"--",_xll.BDP($B23&amp;" Corp",BC$1)))</f>
        <v>#NAME?</v>
      </c>
      <c r="BD23" s="115" t="e">
        <f ca="1">IF(tbl_coded[[#This Row],[ISIN]]="","",IF(OR(_xll.BDP($B23&amp;" Corp",BD$1)="#N/A Field Not Applicable"),"--",_xll.BDP($B23&amp;" Corp",BD$1)))</f>
        <v>#NAME?</v>
      </c>
      <c r="BE23" s="115" t="e">
        <f ca="1">IF(tbl_coded[[#This Row],[ISIN]]="","",IF(OR(_xll.BDP($B23&amp;" Corp",BE$1)="#N/A Field Not Applicable"),"--",_xll.BDP($B23&amp;" Corp",BE$1)))</f>
        <v>#NAME?</v>
      </c>
      <c r="BF23" s="115" t="e">
        <f ca="1">IF(tbl_coded[[#This Row],[ISIN]]="","",IF(OR(_xll.BDP($B23&amp;" Corp",BF$1)="#N/A Field Not Applicable"),"--",_xll.BDP($B23&amp;" Corp",BF$1)))</f>
        <v>#NAME?</v>
      </c>
      <c r="BG23" s="115" t="e">
        <f ca="1">IF(tbl_coded[[#This Row],[ISIN]]="","",IF(OR(_xll.BDP($B23&amp;" Corp",BG$1)="#N/A Field Not Applicable"),"--",IF(_xll.BDP($B23&amp;" Corp",BG$1)="#N/A N/A","N",_xll.BDP($B23&amp;" Corp",BG$1))))</f>
        <v>#NAME?</v>
      </c>
      <c r="BH23" s="115" t="e">
        <f ca="1">IF(tbl_coded[[#This Row],[ISIN]]="","",IF(OR(_xll.BDP($B23&amp;" Corp",BH$1)="#N/A N/A"),"",_xll.BDP($B23&amp;" Corp",BH$1)))</f>
        <v>#NAME?</v>
      </c>
      <c r="BI23" s="115" t="e">
        <f ca="1">IF(tbl_coded[[#This Row],[ISIN]]="","",IF(OR(tbl_coded[[#This Row],[Parent company tiker]]=""),"",IF(_xll.BDP(tbl_coded[[#This Row],[Parent company tiker]]&amp;" Equity",BI$1)="#N/A N/A","--",_xll.BDP(tbl_coded[[#This Row],[Parent company tiker]]&amp;" Equity",BI$1))))</f>
        <v>#NAME?</v>
      </c>
      <c r="BJ23" s="115" t="e">
        <f ca="1">IF(tbl_coded[[#This Row],[ISIN]]="","",IF(OR(tbl_coded[[#This Row],[Parent company tiker]]=""),"",IF(_xll.BDP(tbl_coded[[#This Row],[Parent company tiker]]&amp;" Equity",BJ$1)="#N/A N/A","--",_xll.BDP(tbl_coded[[#This Row],[Parent company tiker]]&amp;" Equity",BJ$1))))</f>
        <v>#NAME?</v>
      </c>
      <c r="BK23" s="115" t="e">
        <f ca="1">IF(tbl_coded[[#This Row],[ISIN]]="","",IF(OR(tbl_coded[[#This Row],[Parent company tiker]]=""),"",IF(_xll.BDP(tbl_coded[[#This Row],[Parent company tiker]]&amp;" Equity",BK$1)="#N/A N/A","--",_xll.BDP(tbl_coded[[#This Row],[Parent company tiker]]&amp;" Equity",BK$1))))</f>
        <v>#NAME?</v>
      </c>
      <c r="BL23" s="115" t="e">
        <f ca="1">IF(tbl_coded[[#This Row],[ISIN]]="","",IF(OR(tbl_coded[[#This Row],[Parent company tiker]]=""),"",IF(_xll.BDP(tbl_coded[[#This Row],[Parent company tiker]]&amp;" Equity",BL$1)="#N/A N/A","--",_xll.BDP(tbl_coded[[#This Row],[Parent company tiker]]&amp;" Equity",BL$1))))</f>
        <v>#NAME?</v>
      </c>
      <c r="BM23"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 s="115" t="e">
        <f ca="1">IF(tbl_coded[[#This Row],[Column9]]&lt;&gt;"--",tbl_coded[[#This Row],[G''tor rating]],IF(tbl_coded[[#This Row],[KPW Name]]&lt;&gt;"",tbl_coded[[#This Row],[KPW Rating]],IF(tbl_coded[[#This Row],[Parent company tiker]]&lt;&gt;"",tbl_coded[[#This Row],[parent评级]],tbl_coded[[#This Row],[Issuer rating]])))</f>
        <v>#NAME?</v>
      </c>
      <c r="BO23" s="148" t="str">
        <f ca="1">IFERROR(IF(tbl_coded[[#This Row],[GREEN]]="Y","GREEN",IF(tbl_coded[[#This Row],[SUSTAINABLE]]="Y","SUSTAINABLE",IF(tbl_coded[[#This Row],[SOCIAL]]="Y","SOCIAL",IF(tbl_coded[[#This Row],[Sustainable linked]]="Y","SUSTAINABLE LINKED"," ")))),"")</f>
        <v/>
      </c>
      <c r="BP23" s="124"/>
      <c r="BS23" s="65">
        <v>22</v>
      </c>
      <c r="BT23" s="65" t="s">
        <v>9</v>
      </c>
      <c r="BU23" s="65" t="s">
        <v>110</v>
      </c>
      <c r="BV23" s="65" t="s">
        <v>111</v>
      </c>
    </row>
    <row r="24" spans="1:74" ht="15" customHeight="1">
      <c r="A24" s="109">
        <v>22</v>
      </c>
      <c r="B24" s="110" t="str">
        <f>IF(美元债一级!$C$3:$C$1048576&lt;&gt;"",美元债一级!$C24,"")</f>
        <v>XS2735348810</v>
      </c>
      <c r="C24" s="111" t="e">
        <f ca="1">IF(tbl_coded[[#This Row],[ISIN]]="","",IF(tbl_coded[[#This Row],[Index]]&gt;$A$1,"",IF(_xll.BDP($B24&amp;" Corp",C$1)="#N/A N/A","",_xll.BDP($B24&amp;" Corp",C$1))))</f>
        <v>#NAME?</v>
      </c>
      <c r="D24" s="111" t="e">
        <f ca="1">IF(tbl_coded[[#This Row],[ISIN]]="","",IF(_xll.BDP($B24&amp;" Corp",D$1)="#N/A N/A","",_xll.BDP($B24&amp;" Corp",D$1)))</f>
        <v>#NAME?</v>
      </c>
      <c r="E24" s="111" t="e">
        <f ca="1">IF(tbl_coded[[#This Row],[ISIN]]="","",IF(_xll.BDP($B24&amp;" Corp",E$1)="#N/A N/A","--",_xll.BDP($B24&amp;" Corp",E$1)))</f>
        <v>#NAME?</v>
      </c>
      <c r="F24" s="111" t="e">
        <f ca="1">IF(tbl_coded[[#This Row],[ISIN]]="","",IF(_xll.BDS($B24&amp;" Corp",F$1)="#N/A Field Not Applicable","",_xll.BDS($B24&amp;" Corp",F$1)))</f>
        <v>#NAME?</v>
      </c>
      <c r="G24" s="111" t="e">
        <f ca="1">IF(tbl_coded[[#This Row],[ISIN]]="","",IF(_xll.BDP($F24&amp;" CompanyID",G$1)="#N/A Invalid Security","",_xll.BDP($F24&amp;" CompanyID",G$1)))</f>
        <v>#NAME?</v>
      </c>
      <c r="H24" s="111" t="e">
        <f ca="1">IF(tbl_coded[[#This Row],[ISIN]]="","",IF(_xll.BDP($B24&amp;" Corp",H$1)="#N/A N/A","--",_xll.BDP($B24&amp;" Corp",H$1)))</f>
        <v>#NAME?</v>
      </c>
      <c r="I24" s="111" t="e">
        <f ca="1">IF(tbl_coded[[#This Row],[ISIN]]="","",IF(_xll.BDP($B24&amp;" Corp",I$1)="#N/A N/A","--",_xll.BDP($B24&amp;" Corp",I$1)))</f>
        <v>#NAME?</v>
      </c>
      <c r="J24" s="111" t="e">
        <f ca="1">IF(tbl_coded[[#This Row],[ISIN]]="","",IF(_xll.BDP($B24&amp;" Corp",J$1)="#N/A N/A","--",_xll.BDP($B24&amp;" Corp",J$1)))</f>
        <v>#NAME?</v>
      </c>
      <c r="K24" s="111" t="e">
        <f ca="1">IF(tbl_coded[[#This Row],[ISIN]]="","",IF(_xll.BDP($B24&amp;" Corp",K$1)="#N/A N/A","--",_xll.BDP($B24&amp;" Corp",K$1)))</f>
        <v>#NAME?</v>
      </c>
      <c r="L24" s="111" t="e">
        <f ca="1">IF(tbl_coded[[#This Row],[ISIN]]="","",IF(_xll.BDP($B24&amp;" Corp",L$1)="#N/A N/A","--",_xll.BDP($B24&amp;" Corp",L$1)))</f>
        <v>#NAME?</v>
      </c>
      <c r="M24" s="111" t="e">
        <f ca="1">IF(tbl_coded[[#This Row],[ISIN]]="","",IF(_xll.BDP($B24&amp;" Corp",M$1)="#N/A N/A","--",_xll.BDP($B24&amp;" Corp",M$1)))</f>
        <v>#NAME?</v>
      </c>
      <c r="N24" s="111" t="e">
        <f ca="1">IF(tbl_coded[[#This Row],[ISIN]]="","",IF(_xll.BDP($B24&amp;" Corp",N$1)="#N/A N/A","--",_xll.BDP($B24&amp;" Corp",N$1)))</f>
        <v>#NAME?</v>
      </c>
      <c r="O24" s="112" t="e">
        <f ca="1">IF(tbl_coded[[#This Row],[ISIN]]="","",IF(_xll.BDP($B24&amp;" Corp",O$1)="#N/A N/A","--",_xll.BDP($B24&amp;" Corp",O$1)))</f>
        <v>#NAME?</v>
      </c>
      <c r="P24" s="112" t="e">
        <f ca="1">IF(tbl_coded[[#This Row],[ISIN]]="","",IF(_xll.BDP($B24&amp;" Corp",P$1)="#N/A N/A","--",_xll.BDP($B24&amp;" Corp",P$1)))</f>
        <v>#NAME?</v>
      </c>
      <c r="Q24"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 s="112" t="e">
        <f ca="1">IF(tbl_coded[[#This Row],[ISIN]]="","",IF(OR(_xll.BDP($B24&amp;" Corp",R$1)="#N/A N/A",_xll.BDP($B24&amp;" Corp",R$1)="#N/A Invalid Security",_xll.BDP($B24&amp;" Corp",R$1)="#N/A Field Not Applicable"),"--",_xll.BDP($B24&amp;" Corp",R$1)))</f>
        <v>#NAME?</v>
      </c>
      <c r="S24" s="112" t="e">
        <f ca="1">IF(tbl_coded[[#This Row],[ISIN]]="","",IF(OR(_xll.BDP($R24&amp;" Equity",S$1)="#N/A N/A",_xll.BDP($R24&amp;" Equity",S$1)="#N/A Invalid Security"),"--",_xll.BDP($R24&amp;" Equity",S$1)))</f>
        <v>#NAME?</v>
      </c>
      <c r="T24" s="112" t="e">
        <f ca="1">IF(tbl_coded[[#This Row],[ISIN]]="","",IF(OR(_xll.BDP($R24&amp;" Equity",T$1)="#N/A N/A",_xll.BDP($R24&amp;" Equity",T$1)="#N/A Invalid Security"),"--",_xll.BDP($R24&amp;" Equity",T$1)))</f>
        <v>#NAME?</v>
      </c>
      <c r="U24" s="112" t="e">
        <f ca="1">IF(tbl_coded[[#This Row],[ISIN]]="","",IF(OR(_xll.BDP($R24&amp;" Equity",U$1)="#N/A N/A",_xll.BDP($R24&amp;" Equity",U$1)="#N/A Invalid Security"),"--",_xll.BDP($R24&amp;" Equity",U$1)))</f>
        <v>#NAME?</v>
      </c>
      <c r="V24" s="112" t="e">
        <f ca="1">IF(tbl_coded[[#This Row],[ISIN]]="","",IF(OR(_xll.BDP($R24&amp;" Equity",V$1)="#N/A N/A",_xll.BDP($R24&amp;" Equity",V$1)="#N/A Invalid Security"),"--",_xll.BDP($R24&amp;" Equity",V$1)))</f>
        <v>#NAME?</v>
      </c>
      <c r="W24" s="112" t="e">
        <f ca="1">IF(tbl_coded[[#This Row],[ISIN]]="","",IF(OR(_xll.BDP($R24&amp;" Equity",W$1)="#N/A N/A",_xll.BDP($R24&amp;" Equity",W$1)="#N/A Invalid Security"),"--",_xll.BDP($R24&amp;" Equity",W$1)))</f>
        <v>#NAME?</v>
      </c>
      <c r="X24" s="112" t="e">
        <f ca="1">IF(tbl_coded[[#This Row],[ISIN]]="","",IF(OR(_xll.BDP($R24&amp;" Equity",X$1)="#N/A N/A",_xll.BDP($R24&amp;" Equity",X$1)="#N/A Invalid Security"),"--",_xll.BDP($R24&amp;" Equity",X$1)))</f>
        <v>#NAME?</v>
      </c>
      <c r="Y24"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 s="112" t="str">
        <f ca="1">IF(tbl_coded[[#This Row],[ISIN]]="","",IF(ISNUMBER(_xll.BDP(B24&amp;" Corp",Z$1)),_xll.BDP(B24&amp;" Corp",Z$1),""))</f>
        <v/>
      </c>
      <c r="AA24" s="112" t="str">
        <f ca="1">IF(tbl_coded[[#This Row],[ISIN]]="","",IF(ISNUMBER(_xll.BDP(B24&amp;" Corp",AA$1)),_xll.BDP(B24&amp;" Corp",AA$1),""))</f>
        <v/>
      </c>
      <c r="AB24" s="112" t="str">
        <f ca="1">IF(tbl_coded[[#This Row],[ISIN]]="","",IF(ISNUMBER(_xll.BDP(B24&amp;" Corp",AB$1)),_xll.BDP(B24&amp;" Corp",AB$1),""))</f>
        <v/>
      </c>
      <c r="AC24" s="112" t="str">
        <f ca="1">IF(tbl_coded[[#This Row],[ISIN]]="","",IF(ISNUMBER(_xll.BDP(B24&amp;" Corp",AC$1)),_xll.BDP(B24&amp;" Corp",AC$1),""))</f>
        <v/>
      </c>
      <c r="AD24" s="112" t="e">
        <f ca="1">IF(tbl_coded[[#This Row],[ISIN]]="","",IF((_xll.BDP(B24&amp;" Corp",AD$1))="#N/A Field Not Applicable","",_xll.BDP(B24&amp;" Corp",AD$1)))</f>
        <v>#NAME?</v>
      </c>
      <c r="AE24" s="112" t="e">
        <f ca="1">IF(tbl_coded[[#This Row],[ISIN]]="","",IF((_xll.BDP(B24&amp;" Corp",AE$1))="#N/A N/A","--",_xll.BDP(B24&amp;" Corp",AE$1)))</f>
        <v>#NAME?</v>
      </c>
      <c r="AF24" s="112" t="e">
        <f ca="1">IF(tbl_coded[[#This Row],[ISIN]]="","",IF(IFERROR(MATCH(H24,rtg_num[Moody''s],0)&gt;10,0),"HY",IF(IFERROR(MATCH(I24,rtg_num[S&amp;P],0)&gt;10,0),"HY",IF(IFERROR(MATCH(J24,rtg_num[Fitch],0)&gt;10,0),"HY",IF(H24&amp;I24&amp;J24="------","NR",IF(IFERROR(FIND("#N/A",Coded!H24),0)&amp;IFERROR(FIND("#N/A",Coded!H24),0)&amp;IFERROR(FIND("#N/A",Coded!H24),0)&lt;&gt;"000",IF(INDEX(美元债一级!$O:$O,MATCH(tbl_coded[[#This Row],[ISIN]],美元债一级!$I:$I,0))="--/--/--","NR","IG"),"IG"))))))</f>
        <v>#NAME?</v>
      </c>
      <c r="AG24"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4" s="113" t="e">
        <f ca="1">IF(tbl_coded[[#This Row],[ISIN]]="","",IF(_xll.BDP($B24&amp;" Corp",AI$1)="#N/A N/A","--",_xll.BDP($B24&amp;" Corp",AI$1)))</f>
        <v>#NAME?</v>
      </c>
      <c r="AJ24" s="112" t="e">
        <f ca="1">IF(tbl_coded[[#This Row],[ISIN]]="","",IF(OR(_xll.BDP(_xll.BDP(tbl_coded[[#This Row],[ISIN]]&amp;" Corp", "ISSUER_EQUITY_TICKER")&amp;" Equity",AJ$1)="#N/A N/A"),"--",_xll.BDP(_xll.BDP(tbl_coded[[#This Row],[ISIN]]&amp;" Corp", "ISSUER_EQUITY_TICKER")&amp;" Equity",AJ$1)))</f>
        <v>#NAME?</v>
      </c>
      <c r="AK24"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 s="115" t="e">
        <f ca="1">IF(tbl_coded[[#This Row],[ISIN]]="","",IF(OR(_xll.BDP(_xll.BDP(tbl_coded[[#This Row],[ISIN]]&amp;" Corp", "ISSUER_EQUITY_TICKER")&amp;" Equity",AL$1)="#N/A N/A"),"--",_xll.BDP(_xll.BDP(tbl_coded[[#This Row],[ISIN]]&amp;" Corp", "ISSUER_EQUITY_TICKER")&amp;" Equity",AL$1)))</f>
        <v>#NAME?</v>
      </c>
      <c r="AM24" s="115" t="e">
        <f ca="1">IF(tbl_coded[[#This Row],[ISIN]]="","",IF(_xll.BDS($B24&amp;" Corp",AM$1)="#N/A Field Not Applicable","",_xll.BDS($B24&amp;" Corp",AM$1)))</f>
        <v>#NAME?</v>
      </c>
      <c r="AN24" s="115" t="e">
        <f ca="1">IF(tbl_coded[[#This Row],[ISIN]]="","",IF(_xll.BDP(tbl_coded[[#This Row],[KPW Provider BBID]]&amp;" CompanyID","NAME")="#N/A Invalid Security","",_xll.BDP(tbl_coded[[#This Row],[KPW Provider BBID]]&amp;" CompanyID","NAME")))</f>
        <v>#NAME?</v>
      </c>
      <c r="AO24" s="115" t="e">
        <f ca="1">IF(tbl_coded[[#This Row],[ISIN]]="","",IF(_xll.BDP(tbl_coded[[#This Row],[KPW Provider BBID]]&amp;" CompanyID",$AO$1)="#N/A Invalid Security","--",IF(_xll.BDP(tbl_coded[[#This Row],[KPW Provider BBID]]&amp;" CompanyID",$AO$1)="#N/A N/A","--",_xll.BDP(tbl_coded[[#This Row],[KPW Provider BBID]]&amp;" CompanyID",$AO$1))))</f>
        <v>#NAME?</v>
      </c>
      <c r="AP24" s="115" t="e">
        <f ca="1">IF(tbl_coded[[#This Row],[ISIN]]="","",IF(_xll.BDP(tbl_coded[[#This Row],[KPW Provider BBID]]&amp;" CompanyID",$AP$1)="#N/A Invalid Security","--",IF(_xll.BDP(tbl_coded[[#This Row],[KPW Provider BBID]]&amp;" CompanyID",$AP$1)="#N/A N/A","--",_xll.BDP(tbl_coded[[#This Row],[KPW Provider BBID]]&amp;" CompanyID",$AP$1))))</f>
        <v>#NAME?</v>
      </c>
      <c r="AQ24" s="115" t="e">
        <f ca="1">IF(tbl_coded[[#This Row],[ISIN]]="","",IF(_xll.BDP(tbl_coded[[#This Row],[KPW Provider BBID]]&amp;" CompanyID",$AQ$1)="#N/A Invalid Security","--",IF(_xll.BDP(tbl_coded[[#This Row],[KPW Provider BBID]]&amp;" CompanyID",$AQ$1)="#N/A N/A","--",_xll.BDP(tbl_coded[[#This Row],[KPW Provider BBID]]&amp;" CompanyID",$AQ$1))))</f>
        <v>#NAME?</v>
      </c>
      <c r="AR24" s="115" t="e">
        <f ca="1">IF(tbl_coded[[#This Row],[ISIN]]="","",tbl_coded[[#This Row],[穆迪KPW评级]]&amp;"/"&amp;tbl_coded[[#This Row],[SPKPW评级]]&amp;"/"&amp;tbl_coded[[#This Row],[FITCHKPW评级]])</f>
        <v>#NAME?</v>
      </c>
      <c r="AS24" s="115" t="e">
        <f ca="1">IF(tbl_coded[[#This Row],[ISIN]]="","",IF(OR(_xll.BDP($B24&amp;" Corp",AS$1)="#N/A N/A"),"--",_xll.BDP($B24&amp;" Corp",AS$1)))</f>
        <v>#NAME?</v>
      </c>
      <c r="AT24" s="115" t="e">
        <f ca="1">IF(tbl_coded[[#This Row],[ISIN]]="","",IF(_xll.BDS($B24&amp;" Corp",AT$1)="#N/A Field Not Applicable","",_xll.BDS($B24&amp;" Corp",AT$1)))</f>
        <v>#NAME?</v>
      </c>
      <c r="AU24" s="115" t="e">
        <f ca="1">IF(tbl_coded[[#This Row],[SBLC Provider BBID]]="","",_xll.BDP(tbl_coded[[#This Row],[SBLC Provider BBID]]&amp;" CompanyID","NAME"))</f>
        <v>#NAME?</v>
      </c>
      <c r="AV24" s="115" t="e">
        <f ca="1">IF(tbl_coded[[#This Row],[ISIN]]="","",IF(OR(_xll.BDP($B24&amp;" Corp",AV$1)="#N/A N/A"),"--",TEXT(_xll.BDP($B24&amp;" Corp",AV$1),"yyyy/mm/dd")))</f>
        <v>#NAME?</v>
      </c>
      <c r="AW24" s="115" t="e">
        <f ca="1">IF(tbl_coded[[#This Row],[ISIN]]="","",IF(OR(_xll.BDP($B24&amp;" Corp",AW$1)="#N/A N/A"),"--",TEXT(_xll.BDP($B24&amp;" Corp",AW$1),"yyyy/mm/dd")))</f>
        <v>#NAME?</v>
      </c>
      <c r="AX24" s="115" t="e">
        <f ca="1">IF(tbl_coded[[#This Row],[ISIN]]="","",IF(OR(_xll.BDP($B24&amp;" Corp",AX$1)="#N/A N/A"),"--",TEXT(_xll.BDP($B24&amp;" Corp",AX$1),"yyyy/mm/dd")))</f>
        <v>#NAME?</v>
      </c>
      <c r="AY24" s="115" t="e">
        <f ca="1">IF(tbl_coded[[#This Row],[ISIN]]="","",IF(OR(_xll.BDP($B24&amp;" Corp",AY$1)="#N/A Field Not Applicable"),"--",TEXT(_xll.BDP($B24&amp;" Corp",AY$1),"yyyy/mm/dd")))</f>
        <v>#NAME?</v>
      </c>
      <c r="AZ24" s="115" t="e">
        <f ca="1">IF(tbl_coded[[#This Row],[ISIN]]="","",IF(OR(_xll.BDP($B24&amp;" Corp",AZ$1)="#N/A N/A"),"--",_xll.BDP($B24&amp;" Corp",AZ$1)))</f>
        <v>#NAME?</v>
      </c>
      <c r="BA24" s="115" t="e">
        <f ca="1">IF(tbl_coded[[#This Row],[ISIN]]="","",IF(OR(_xll.BDP($B24&amp;" Corp",BA$1)="#N/A N/A"),"--",_xll.BDP($B24&amp;" Corp",BA$1)))</f>
        <v>#NAME?</v>
      </c>
      <c r="BB24" s="115" t="e">
        <f ca="1">IF(tbl_coded[[#This Row],[ISIN]]="","",IF(OR(_xll.BDP($B24&amp;" Corp",BB$1)="#N/A N/A"),"--",_xll.BDP($B24&amp;" Corp",BB$1)))</f>
        <v>#NAME?</v>
      </c>
      <c r="BC24" s="115" t="e">
        <f ca="1">IF(tbl_coded[[#This Row],[ISIN]]="","",IF(OR(_xll.BDP($B24&amp;" Corp",BC$1)="#N/A Field Not Applicable"),"--",_xll.BDP($B24&amp;" Corp",BC$1)))</f>
        <v>#NAME?</v>
      </c>
      <c r="BD24" s="115" t="e">
        <f ca="1">IF(tbl_coded[[#This Row],[ISIN]]="","",IF(OR(_xll.BDP($B24&amp;" Corp",BD$1)="#N/A Field Not Applicable"),"--",_xll.BDP($B24&amp;" Corp",BD$1)))</f>
        <v>#NAME?</v>
      </c>
      <c r="BE24" s="115" t="e">
        <f ca="1">IF(tbl_coded[[#This Row],[ISIN]]="","",IF(OR(_xll.BDP($B24&amp;" Corp",BE$1)="#N/A Field Not Applicable"),"--",_xll.BDP($B24&amp;" Corp",BE$1)))</f>
        <v>#NAME?</v>
      </c>
      <c r="BF24" s="115" t="e">
        <f ca="1">IF(tbl_coded[[#This Row],[ISIN]]="","",IF(OR(_xll.BDP($B24&amp;" Corp",BF$1)="#N/A Field Not Applicable"),"--",_xll.BDP($B24&amp;" Corp",BF$1)))</f>
        <v>#NAME?</v>
      </c>
      <c r="BG24" s="115" t="e">
        <f ca="1">IF(tbl_coded[[#This Row],[ISIN]]="","",IF(OR(_xll.BDP($B24&amp;" Corp",BG$1)="#N/A Field Not Applicable"),"--",IF(_xll.BDP($B24&amp;" Corp",BG$1)="#N/A N/A","N",_xll.BDP($B24&amp;" Corp",BG$1))))</f>
        <v>#NAME?</v>
      </c>
      <c r="BH24" s="115" t="e">
        <f ca="1">IF(tbl_coded[[#This Row],[ISIN]]="","",IF(OR(_xll.BDP($B24&amp;" Corp",BH$1)="#N/A N/A"),"",_xll.BDP($B24&amp;" Corp",BH$1)))</f>
        <v>#NAME?</v>
      </c>
      <c r="BI24" s="115" t="e">
        <f ca="1">IF(tbl_coded[[#This Row],[ISIN]]="","",IF(OR(tbl_coded[[#This Row],[Parent company tiker]]=""),"",IF(_xll.BDP(tbl_coded[[#This Row],[Parent company tiker]]&amp;" Equity",BI$1)="#N/A N/A","--",_xll.BDP(tbl_coded[[#This Row],[Parent company tiker]]&amp;" Equity",BI$1))))</f>
        <v>#NAME?</v>
      </c>
      <c r="BJ24" s="115" t="e">
        <f ca="1">IF(tbl_coded[[#This Row],[ISIN]]="","",IF(OR(tbl_coded[[#This Row],[Parent company tiker]]=""),"",IF(_xll.BDP(tbl_coded[[#This Row],[Parent company tiker]]&amp;" Equity",BJ$1)="#N/A N/A","--",_xll.BDP(tbl_coded[[#This Row],[Parent company tiker]]&amp;" Equity",BJ$1))))</f>
        <v>#NAME?</v>
      </c>
      <c r="BK24" s="115" t="e">
        <f ca="1">IF(tbl_coded[[#This Row],[ISIN]]="","",IF(OR(tbl_coded[[#This Row],[Parent company tiker]]=""),"",IF(_xll.BDP(tbl_coded[[#This Row],[Parent company tiker]]&amp;" Equity",BK$1)="#N/A N/A","--",_xll.BDP(tbl_coded[[#This Row],[Parent company tiker]]&amp;" Equity",BK$1))))</f>
        <v>#NAME?</v>
      </c>
      <c r="BL24" s="115" t="e">
        <f ca="1">IF(tbl_coded[[#This Row],[ISIN]]="","",IF(OR(tbl_coded[[#This Row],[Parent company tiker]]=""),"",IF(_xll.BDP(tbl_coded[[#This Row],[Parent company tiker]]&amp;" Equity",BL$1)="#N/A N/A","--",_xll.BDP(tbl_coded[[#This Row],[Parent company tiker]]&amp;" Equity",BL$1))))</f>
        <v>#NAME?</v>
      </c>
      <c r="BM24"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 s="115" t="e">
        <f ca="1">IF(tbl_coded[[#This Row],[Column9]]&lt;&gt;"--",tbl_coded[[#This Row],[G''tor rating]],IF(tbl_coded[[#This Row],[KPW Name]]&lt;&gt;"",tbl_coded[[#This Row],[KPW Rating]],IF(tbl_coded[[#This Row],[Parent company tiker]]&lt;&gt;"",tbl_coded[[#This Row],[parent评级]],tbl_coded[[#This Row],[Issuer rating]])))</f>
        <v>#NAME?</v>
      </c>
      <c r="BO24" s="148" t="str">
        <f ca="1">IFERROR(IF(tbl_coded[[#This Row],[GREEN]]="Y","GREEN",IF(tbl_coded[[#This Row],[SUSTAINABLE]]="Y","SUSTAINABLE",IF(tbl_coded[[#This Row],[SOCIAL]]="Y","SOCIAL",IF(tbl_coded[[#This Row],[Sustainable linked]]="Y","SUSTAINABLE LINKED"," ")))),"")</f>
        <v/>
      </c>
      <c r="BP24" s="124"/>
      <c r="BS24" s="65">
        <v>23</v>
      </c>
      <c r="BT24" s="65" t="s">
        <v>112</v>
      </c>
      <c r="BU24" s="65" t="s">
        <v>9</v>
      </c>
      <c r="BV24" s="65" t="s">
        <v>9</v>
      </c>
    </row>
    <row r="25" spans="1:74" ht="15" customHeight="1">
      <c r="A25" s="109">
        <v>23</v>
      </c>
      <c r="B25" s="110" t="str">
        <f>IF(美元债一级!$C$3:$C$1048576&lt;&gt;"",美元债一级!$C25,"")</f>
        <v>XS2735361169</v>
      </c>
      <c r="C25" s="111" t="e">
        <f ca="1">IF(tbl_coded[[#This Row],[ISIN]]="","",IF(tbl_coded[[#This Row],[Index]]&gt;$A$1,"",IF(_xll.BDP($B25&amp;" Corp",C$1)="#N/A N/A","",_xll.BDP($B25&amp;" Corp",C$1))))</f>
        <v>#NAME?</v>
      </c>
      <c r="D25" s="111" t="e">
        <f ca="1">IF(tbl_coded[[#This Row],[ISIN]]="","",IF(_xll.BDP($B25&amp;" Corp",D$1)="#N/A N/A","",_xll.BDP($B25&amp;" Corp",D$1)))</f>
        <v>#NAME?</v>
      </c>
      <c r="E25" s="111" t="e">
        <f ca="1">IF(tbl_coded[[#This Row],[ISIN]]="","",IF(_xll.BDP($B25&amp;" Corp",E$1)="#N/A N/A","--",_xll.BDP($B25&amp;" Corp",E$1)))</f>
        <v>#NAME?</v>
      </c>
      <c r="F25" s="111" t="e">
        <f ca="1">IF(tbl_coded[[#This Row],[ISIN]]="","",IF(_xll.BDS($B25&amp;" Corp",F$1)="#N/A Field Not Applicable","",_xll.BDS($B25&amp;" Corp",F$1)))</f>
        <v>#NAME?</v>
      </c>
      <c r="G25" s="111" t="e">
        <f ca="1">IF(tbl_coded[[#This Row],[ISIN]]="","",IF(_xll.BDP($F25&amp;" CompanyID",G$1)="#N/A Invalid Security","",_xll.BDP($F25&amp;" CompanyID",G$1)))</f>
        <v>#NAME?</v>
      </c>
      <c r="H25" s="111" t="e">
        <f ca="1">IF(tbl_coded[[#This Row],[ISIN]]="","",IF(_xll.BDP($B25&amp;" Corp",H$1)="#N/A N/A","--",_xll.BDP($B25&amp;" Corp",H$1)))</f>
        <v>#NAME?</v>
      </c>
      <c r="I25" s="111" t="e">
        <f ca="1">IF(tbl_coded[[#This Row],[ISIN]]="","",IF(_xll.BDP($B25&amp;" Corp",I$1)="#N/A N/A","--",_xll.BDP($B25&amp;" Corp",I$1)))</f>
        <v>#NAME?</v>
      </c>
      <c r="J25" s="111" t="e">
        <f ca="1">IF(tbl_coded[[#This Row],[ISIN]]="","",IF(_xll.BDP($B25&amp;" Corp",J$1)="#N/A N/A","--",_xll.BDP($B25&amp;" Corp",J$1)))</f>
        <v>#NAME?</v>
      </c>
      <c r="K25" s="111" t="e">
        <f ca="1">IF(tbl_coded[[#This Row],[ISIN]]="","",IF(_xll.BDP($B25&amp;" Corp",K$1)="#N/A N/A","--",_xll.BDP($B25&amp;" Corp",K$1)))</f>
        <v>#NAME?</v>
      </c>
      <c r="L25" s="111" t="e">
        <f ca="1">IF(tbl_coded[[#This Row],[ISIN]]="","",IF(_xll.BDP($B25&amp;" Corp",L$1)="#N/A N/A","--",_xll.BDP($B25&amp;" Corp",L$1)))</f>
        <v>#NAME?</v>
      </c>
      <c r="M25" s="111" t="e">
        <f ca="1">IF(tbl_coded[[#This Row],[ISIN]]="","",IF(_xll.BDP($B25&amp;" Corp",M$1)="#N/A N/A","--",_xll.BDP($B25&amp;" Corp",M$1)))</f>
        <v>#NAME?</v>
      </c>
      <c r="N25" s="111" t="e">
        <f ca="1">IF(tbl_coded[[#This Row],[ISIN]]="","",IF(_xll.BDP($B25&amp;" Corp",N$1)="#N/A N/A","--",_xll.BDP($B25&amp;" Corp",N$1)))</f>
        <v>#NAME?</v>
      </c>
      <c r="O25" s="112" t="e">
        <f ca="1">IF(tbl_coded[[#This Row],[ISIN]]="","",IF(_xll.BDP($B25&amp;" Corp",O$1)="#N/A N/A","--",_xll.BDP($B25&amp;" Corp",O$1)))</f>
        <v>#NAME?</v>
      </c>
      <c r="P25" s="112" t="e">
        <f ca="1">IF(tbl_coded[[#This Row],[ISIN]]="","",IF(_xll.BDP($B25&amp;" Corp",P$1)="#N/A N/A","--",_xll.BDP($B25&amp;" Corp",P$1)))</f>
        <v>#NAME?</v>
      </c>
      <c r="Q25"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 s="112" t="e">
        <f ca="1">IF(tbl_coded[[#This Row],[ISIN]]="","",IF(OR(_xll.BDP($B25&amp;" Corp",R$1)="#N/A N/A",_xll.BDP($B25&amp;" Corp",R$1)="#N/A Invalid Security",_xll.BDP($B25&amp;" Corp",R$1)="#N/A Field Not Applicable"),"--",_xll.BDP($B25&amp;" Corp",R$1)))</f>
        <v>#NAME?</v>
      </c>
      <c r="S25" s="112" t="e">
        <f ca="1">IF(tbl_coded[[#This Row],[ISIN]]="","",IF(OR(_xll.BDP($R25&amp;" Equity",S$1)="#N/A N/A",_xll.BDP($R25&amp;" Equity",S$1)="#N/A Invalid Security"),"--",_xll.BDP($R25&amp;" Equity",S$1)))</f>
        <v>#NAME?</v>
      </c>
      <c r="T25" s="112" t="e">
        <f ca="1">IF(tbl_coded[[#This Row],[ISIN]]="","",IF(OR(_xll.BDP($R25&amp;" Equity",T$1)="#N/A N/A",_xll.BDP($R25&amp;" Equity",T$1)="#N/A Invalid Security"),"--",_xll.BDP($R25&amp;" Equity",T$1)))</f>
        <v>#NAME?</v>
      </c>
      <c r="U25" s="112" t="e">
        <f ca="1">IF(tbl_coded[[#This Row],[ISIN]]="","",IF(OR(_xll.BDP($R25&amp;" Equity",U$1)="#N/A N/A",_xll.BDP($R25&amp;" Equity",U$1)="#N/A Invalid Security"),"--",_xll.BDP($R25&amp;" Equity",U$1)))</f>
        <v>#NAME?</v>
      </c>
      <c r="V25" s="112" t="e">
        <f ca="1">IF(tbl_coded[[#This Row],[ISIN]]="","",IF(OR(_xll.BDP($R25&amp;" Equity",V$1)="#N/A N/A",_xll.BDP($R25&amp;" Equity",V$1)="#N/A Invalid Security"),"--",_xll.BDP($R25&amp;" Equity",V$1)))</f>
        <v>#NAME?</v>
      </c>
      <c r="W25" s="112" t="e">
        <f ca="1">IF(tbl_coded[[#This Row],[ISIN]]="","",IF(OR(_xll.BDP($R25&amp;" Equity",W$1)="#N/A N/A",_xll.BDP($R25&amp;" Equity",W$1)="#N/A Invalid Security"),"--",_xll.BDP($R25&amp;" Equity",W$1)))</f>
        <v>#NAME?</v>
      </c>
      <c r="X25" s="112" t="e">
        <f ca="1">IF(tbl_coded[[#This Row],[ISIN]]="","",IF(OR(_xll.BDP($R25&amp;" Equity",X$1)="#N/A N/A",_xll.BDP($R25&amp;" Equity",X$1)="#N/A Invalid Security"),"--",_xll.BDP($R25&amp;" Equity",X$1)))</f>
        <v>#NAME?</v>
      </c>
      <c r="Y25"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 s="112" t="str">
        <f ca="1">IF(tbl_coded[[#This Row],[ISIN]]="","",IF(ISNUMBER(_xll.BDP(B25&amp;" Corp",Z$1)),_xll.BDP(B25&amp;" Corp",Z$1),""))</f>
        <v/>
      </c>
      <c r="AA25" s="112" t="str">
        <f ca="1">IF(tbl_coded[[#This Row],[ISIN]]="","",IF(ISNUMBER(_xll.BDP(B25&amp;" Corp",AA$1)),_xll.BDP(B25&amp;" Corp",AA$1),""))</f>
        <v/>
      </c>
      <c r="AB25" s="112" t="str">
        <f ca="1">IF(tbl_coded[[#This Row],[ISIN]]="","",IF(ISNUMBER(_xll.BDP(B25&amp;" Corp",AB$1)),_xll.BDP(B25&amp;" Corp",AB$1),""))</f>
        <v/>
      </c>
      <c r="AC25" s="112" t="str">
        <f ca="1">IF(tbl_coded[[#This Row],[ISIN]]="","",IF(ISNUMBER(_xll.BDP(B25&amp;" Corp",AC$1)),_xll.BDP(B25&amp;" Corp",AC$1),""))</f>
        <v/>
      </c>
      <c r="AD25" s="112" t="e">
        <f ca="1">IF(tbl_coded[[#This Row],[ISIN]]="","",IF((_xll.BDP(B25&amp;" Corp",AD$1))="#N/A Field Not Applicable","",_xll.BDP(B25&amp;" Corp",AD$1)))</f>
        <v>#NAME?</v>
      </c>
      <c r="AE25" s="112" t="e">
        <f ca="1">IF(tbl_coded[[#This Row],[ISIN]]="","",IF((_xll.BDP(B25&amp;" Corp",AE$1))="#N/A N/A","--",_xll.BDP(B25&amp;" Corp",AE$1)))</f>
        <v>#NAME?</v>
      </c>
      <c r="AF25" s="112" t="e">
        <f ca="1">IF(tbl_coded[[#This Row],[ISIN]]="","",IF(IFERROR(MATCH(H25,rtg_num[Moody''s],0)&gt;10,0),"HY",IF(IFERROR(MATCH(I25,rtg_num[S&amp;P],0)&gt;10,0),"HY",IF(IFERROR(MATCH(J25,rtg_num[Fitch],0)&gt;10,0),"HY",IF(H25&amp;I25&amp;J25="------","NR",IF(IFERROR(FIND("#N/A",Coded!H25),0)&amp;IFERROR(FIND("#N/A",Coded!H25),0)&amp;IFERROR(FIND("#N/A",Coded!H25),0)&lt;&gt;"000",IF(INDEX(美元债一级!$O:$O,MATCH(tbl_coded[[#This Row],[ISIN]],美元债一级!$I:$I,0))="--/--/--","NR","IG"),"IG"))))))</f>
        <v>#NAME?</v>
      </c>
      <c r="AG25"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5" s="113" t="e">
        <f ca="1">IF(tbl_coded[[#This Row],[ISIN]]="","",IF(_xll.BDP($B25&amp;" Corp",AI$1)="#N/A N/A","--",_xll.BDP($B25&amp;" Corp",AI$1)))</f>
        <v>#NAME?</v>
      </c>
      <c r="AJ25" s="112" t="e">
        <f ca="1">IF(tbl_coded[[#This Row],[ISIN]]="","",IF(OR(_xll.BDP(_xll.BDP(tbl_coded[[#This Row],[ISIN]]&amp;" Corp", "ISSUER_EQUITY_TICKER")&amp;" Equity",AJ$1)="#N/A N/A"),"--",_xll.BDP(_xll.BDP(tbl_coded[[#This Row],[ISIN]]&amp;" Corp", "ISSUER_EQUITY_TICKER")&amp;" Equity",AJ$1)))</f>
        <v>#NAME?</v>
      </c>
      <c r="AK25"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 s="115" t="e">
        <f ca="1">IF(tbl_coded[[#This Row],[ISIN]]="","",IF(OR(_xll.BDP(_xll.BDP(tbl_coded[[#This Row],[ISIN]]&amp;" Corp", "ISSUER_EQUITY_TICKER")&amp;" Equity",AL$1)="#N/A N/A"),"--",_xll.BDP(_xll.BDP(tbl_coded[[#This Row],[ISIN]]&amp;" Corp", "ISSUER_EQUITY_TICKER")&amp;" Equity",AL$1)))</f>
        <v>#NAME?</v>
      </c>
      <c r="AM25" s="115" t="e">
        <f ca="1">IF(tbl_coded[[#This Row],[ISIN]]="","",IF(_xll.BDS($B25&amp;" Corp",AM$1)="#N/A Field Not Applicable","",_xll.BDS($B25&amp;" Corp",AM$1)))</f>
        <v>#NAME?</v>
      </c>
      <c r="AN25" s="115" t="e">
        <f ca="1">IF(tbl_coded[[#This Row],[ISIN]]="","",IF(_xll.BDP(tbl_coded[[#This Row],[KPW Provider BBID]]&amp;" CompanyID","NAME")="#N/A Invalid Security","",_xll.BDP(tbl_coded[[#This Row],[KPW Provider BBID]]&amp;" CompanyID","NAME")))</f>
        <v>#NAME?</v>
      </c>
      <c r="AO25" s="115" t="e">
        <f ca="1">IF(tbl_coded[[#This Row],[ISIN]]="","",IF(_xll.BDP(tbl_coded[[#This Row],[KPW Provider BBID]]&amp;" CompanyID",$AO$1)="#N/A Invalid Security","--",IF(_xll.BDP(tbl_coded[[#This Row],[KPW Provider BBID]]&amp;" CompanyID",$AO$1)="#N/A N/A","--",_xll.BDP(tbl_coded[[#This Row],[KPW Provider BBID]]&amp;" CompanyID",$AO$1))))</f>
        <v>#NAME?</v>
      </c>
      <c r="AP25" s="115" t="e">
        <f ca="1">IF(tbl_coded[[#This Row],[ISIN]]="","",IF(_xll.BDP(tbl_coded[[#This Row],[KPW Provider BBID]]&amp;" CompanyID",$AP$1)="#N/A Invalid Security","--",IF(_xll.BDP(tbl_coded[[#This Row],[KPW Provider BBID]]&amp;" CompanyID",$AP$1)="#N/A N/A","--",_xll.BDP(tbl_coded[[#This Row],[KPW Provider BBID]]&amp;" CompanyID",$AP$1))))</f>
        <v>#NAME?</v>
      </c>
      <c r="AQ25" s="115" t="e">
        <f ca="1">IF(tbl_coded[[#This Row],[ISIN]]="","",IF(_xll.BDP(tbl_coded[[#This Row],[KPW Provider BBID]]&amp;" CompanyID",$AQ$1)="#N/A Invalid Security","--",IF(_xll.BDP(tbl_coded[[#This Row],[KPW Provider BBID]]&amp;" CompanyID",$AQ$1)="#N/A N/A","--",_xll.BDP(tbl_coded[[#This Row],[KPW Provider BBID]]&amp;" CompanyID",$AQ$1))))</f>
        <v>#NAME?</v>
      </c>
      <c r="AR25" s="115" t="e">
        <f ca="1">IF(tbl_coded[[#This Row],[ISIN]]="","",tbl_coded[[#This Row],[穆迪KPW评级]]&amp;"/"&amp;tbl_coded[[#This Row],[SPKPW评级]]&amp;"/"&amp;tbl_coded[[#This Row],[FITCHKPW评级]])</f>
        <v>#NAME?</v>
      </c>
      <c r="AS25" s="115" t="e">
        <f ca="1">IF(tbl_coded[[#This Row],[ISIN]]="","",IF(OR(_xll.BDP($B25&amp;" Corp",AS$1)="#N/A N/A"),"--",_xll.BDP($B25&amp;" Corp",AS$1)))</f>
        <v>#NAME?</v>
      </c>
      <c r="AT25" s="115" t="e">
        <f ca="1">IF(tbl_coded[[#This Row],[ISIN]]="","",IF(_xll.BDS($B25&amp;" Corp",AT$1)="#N/A Field Not Applicable","",_xll.BDS($B25&amp;" Corp",AT$1)))</f>
        <v>#NAME?</v>
      </c>
      <c r="AU25" s="115" t="e">
        <f ca="1">IF(tbl_coded[[#This Row],[SBLC Provider BBID]]="","",_xll.BDP(tbl_coded[[#This Row],[SBLC Provider BBID]]&amp;" CompanyID","NAME"))</f>
        <v>#NAME?</v>
      </c>
      <c r="AV25" s="115" t="e">
        <f ca="1">IF(tbl_coded[[#This Row],[ISIN]]="","",IF(OR(_xll.BDP($B25&amp;" Corp",AV$1)="#N/A N/A"),"--",TEXT(_xll.BDP($B25&amp;" Corp",AV$1),"yyyy/mm/dd")))</f>
        <v>#NAME?</v>
      </c>
      <c r="AW25" s="115" t="e">
        <f ca="1">IF(tbl_coded[[#This Row],[ISIN]]="","",IF(OR(_xll.BDP($B25&amp;" Corp",AW$1)="#N/A N/A"),"--",TEXT(_xll.BDP($B25&amp;" Corp",AW$1),"yyyy/mm/dd")))</f>
        <v>#NAME?</v>
      </c>
      <c r="AX25" s="115" t="e">
        <f ca="1">IF(tbl_coded[[#This Row],[ISIN]]="","",IF(OR(_xll.BDP($B25&amp;" Corp",AX$1)="#N/A N/A"),"--",TEXT(_xll.BDP($B25&amp;" Corp",AX$1),"yyyy/mm/dd")))</f>
        <v>#NAME?</v>
      </c>
      <c r="AY25" s="115" t="e">
        <f ca="1">IF(tbl_coded[[#This Row],[ISIN]]="","",IF(OR(_xll.BDP($B25&amp;" Corp",AY$1)="#N/A Field Not Applicable"),"--",TEXT(_xll.BDP($B25&amp;" Corp",AY$1),"yyyy/mm/dd")))</f>
        <v>#NAME?</v>
      </c>
      <c r="AZ25" s="115" t="e">
        <f ca="1">IF(tbl_coded[[#This Row],[ISIN]]="","",IF(OR(_xll.BDP($B25&amp;" Corp",AZ$1)="#N/A N/A"),"--",_xll.BDP($B25&amp;" Corp",AZ$1)))</f>
        <v>#NAME?</v>
      </c>
      <c r="BA25" s="115" t="e">
        <f ca="1">IF(tbl_coded[[#This Row],[ISIN]]="","",IF(OR(_xll.BDP($B25&amp;" Corp",BA$1)="#N/A N/A"),"--",_xll.BDP($B25&amp;" Corp",BA$1)))</f>
        <v>#NAME?</v>
      </c>
      <c r="BB25" s="115" t="e">
        <f ca="1">IF(tbl_coded[[#This Row],[ISIN]]="","",IF(OR(_xll.BDP($B25&amp;" Corp",BB$1)="#N/A N/A"),"--",_xll.BDP($B25&amp;" Corp",BB$1)))</f>
        <v>#NAME?</v>
      </c>
      <c r="BC25" s="115" t="e">
        <f ca="1">IF(tbl_coded[[#This Row],[ISIN]]="","",IF(OR(_xll.BDP($B25&amp;" Corp",BC$1)="#N/A Field Not Applicable"),"--",_xll.BDP($B25&amp;" Corp",BC$1)))</f>
        <v>#NAME?</v>
      </c>
      <c r="BD25" s="115" t="e">
        <f ca="1">IF(tbl_coded[[#This Row],[ISIN]]="","",IF(OR(_xll.BDP($B25&amp;" Corp",BD$1)="#N/A Field Not Applicable"),"--",_xll.BDP($B25&amp;" Corp",BD$1)))</f>
        <v>#NAME?</v>
      </c>
      <c r="BE25" s="115" t="e">
        <f ca="1">IF(tbl_coded[[#This Row],[ISIN]]="","",IF(OR(_xll.BDP($B25&amp;" Corp",BE$1)="#N/A Field Not Applicable"),"--",_xll.BDP($B25&amp;" Corp",BE$1)))</f>
        <v>#NAME?</v>
      </c>
      <c r="BF25" s="115" t="e">
        <f ca="1">IF(tbl_coded[[#This Row],[ISIN]]="","",IF(OR(_xll.BDP($B25&amp;" Corp",BF$1)="#N/A Field Not Applicable"),"--",_xll.BDP($B25&amp;" Corp",BF$1)))</f>
        <v>#NAME?</v>
      </c>
      <c r="BG25" s="115" t="e">
        <f ca="1">IF(tbl_coded[[#This Row],[ISIN]]="","",IF(OR(_xll.BDP($B25&amp;" Corp",BG$1)="#N/A Field Not Applicable"),"--",IF(_xll.BDP($B25&amp;" Corp",BG$1)="#N/A N/A","N",_xll.BDP($B25&amp;" Corp",BG$1))))</f>
        <v>#NAME?</v>
      </c>
      <c r="BH25" s="115" t="e">
        <f ca="1">IF(tbl_coded[[#This Row],[ISIN]]="","",IF(OR(_xll.BDP($B25&amp;" Corp",BH$1)="#N/A N/A"),"",_xll.BDP($B25&amp;" Corp",BH$1)))</f>
        <v>#NAME?</v>
      </c>
      <c r="BI25" s="115" t="e">
        <f ca="1">IF(tbl_coded[[#This Row],[ISIN]]="","",IF(OR(tbl_coded[[#This Row],[Parent company tiker]]=""),"",IF(_xll.BDP(tbl_coded[[#This Row],[Parent company tiker]]&amp;" Equity",BI$1)="#N/A N/A","--",_xll.BDP(tbl_coded[[#This Row],[Parent company tiker]]&amp;" Equity",BI$1))))</f>
        <v>#NAME?</v>
      </c>
      <c r="BJ25" s="115" t="e">
        <f ca="1">IF(tbl_coded[[#This Row],[ISIN]]="","",IF(OR(tbl_coded[[#This Row],[Parent company tiker]]=""),"",IF(_xll.BDP(tbl_coded[[#This Row],[Parent company tiker]]&amp;" Equity",BJ$1)="#N/A N/A","--",_xll.BDP(tbl_coded[[#This Row],[Parent company tiker]]&amp;" Equity",BJ$1))))</f>
        <v>#NAME?</v>
      </c>
      <c r="BK25" s="115" t="e">
        <f ca="1">IF(tbl_coded[[#This Row],[ISIN]]="","",IF(OR(tbl_coded[[#This Row],[Parent company tiker]]=""),"",IF(_xll.BDP(tbl_coded[[#This Row],[Parent company tiker]]&amp;" Equity",BK$1)="#N/A N/A","--",_xll.BDP(tbl_coded[[#This Row],[Parent company tiker]]&amp;" Equity",BK$1))))</f>
        <v>#NAME?</v>
      </c>
      <c r="BL25" s="115" t="e">
        <f ca="1">IF(tbl_coded[[#This Row],[ISIN]]="","",IF(OR(tbl_coded[[#This Row],[Parent company tiker]]=""),"",IF(_xll.BDP(tbl_coded[[#This Row],[Parent company tiker]]&amp;" Equity",BL$1)="#N/A N/A","--",_xll.BDP(tbl_coded[[#This Row],[Parent company tiker]]&amp;" Equity",BL$1))))</f>
        <v>#NAME?</v>
      </c>
      <c r="BM25"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 s="115" t="e">
        <f ca="1">IF(tbl_coded[[#This Row],[Column9]]&lt;&gt;"--",tbl_coded[[#This Row],[G''tor rating]],IF(tbl_coded[[#This Row],[KPW Name]]&lt;&gt;"",tbl_coded[[#This Row],[KPW Rating]],IF(tbl_coded[[#This Row],[Parent company tiker]]&lt;&gt;"",tbl_coded[[#This Row],[parent评级]],tbl_coded[[#This Row],[Issuer rating]])))</f>
        <v>#NAME?</v>
      </c>
      <c r="BO25" s="148" t="str">
        <f ca="1">IFERROR(IF(tbl_coded[[#This Row],[GREEN]]="Y","GREEN",IF(tbl_coded[[#This Row],[SUSTAINABLE]]="Y","SUSTAINABLE",IF(tbl_coded[[#This Row],[SOCIAL]]="Y","SOCIAL",IF(tbl_coded[[#This Row],[Sustainable linked]]="Y","SUSTAINABLE LINKED"," ")))),"")</f>
        <v/>
      </c>
      <c r="BP25" s="124"/>
      <c r="BS25" s="65">
        <v>24</v>
      </c>
      <c r="BT25" s="65" t="s">
        <v>112</v>
      </c>
      <c r="BU25" s="65" t="s">
        <v>74</v>
      </c>
      <c r="BV25" s="65" t="s">
        <v>73</v>
      </c>
    </row>
    <row r="26" spans="1:74" ht="15" customHeight="1">
      <c r="A26" s="109">
        <v>24</v>
      </c>
      <c r="B26" s="110" t="str">
        <f>IF(美元债一级!$C$3:$C$1048576&lt;&gt;"",美元债一级!$C26,"")</f>
        <v>XS2735349974</v>
      </c>
      <c r="C26" s="111" t="e">
        <f ca="1">IF(tbl_coded[[#This Row],[ISIN]]="","",IF(tbl_coded[[#This Row],[Index]]&gt;$A$1,"",IF(_xll.BDP($B26&amp;" Corp",C$1)="#N/A N/A","",_xll.BDP($B26&amp;" Corp",C$1))))</f>
        <v>#NAME?</v>
      </c>
      <c r="D26" s="111" t="e">
        <f ca="1">IF(tbl_coded[[#This Row],[ISIN]]="","",IF(_xll.BDP($B26&amp;" Corp",D$1)="#N/A N/A","",_xll.BDP($B26&amp;" Corp",D$1)))</f>
        <v>#NAME?</v>
      </c>
      <c r="E26" s="111" t="e">
        <f ca="1">IF(tbl_coded[[#This Row],[ISIN]]="","",IF(_xll.BDP($B26&amp;" Corp",E$1)="#N/A N/A","--",_xll.BDP($B26&amp;" Corp",E$1)))</f>
        <v>#NAME?</v>
      </c>
      <c r="F26" s="111" t="e">
        <f ca="1">IF(tbl_coded[[#This Row],[ISIN]]="","",IF(_xll.BDS($B26&amp;" Corp",F$1)="#N/A Field Not Applicable","",_xll.BDS($B26&amp;" Corp",F$1)))</f>
        <v>#NAME?</v>
      </c>
      <c r="G26" s="111" t="e">
        <f ca="1">IF(tbl_coded[[#This Row],[ISIN]]="","",IF(_xll.BDP($F26&amp;" CompanyID",G$1)="#N/A Invalid Security","",_xll.BDP($F26&amp;" CompanyID",G$1)))</f>
        <v>#NAME?</v>
      </c>
      <c r="H26" s="111" t="e">
        <f ca="1">IF(tbl_coded[[#This Row],[ISIN]]="","",IF(_xll.BDP($B26&amp;" Corp",H$1)="#N/A N/A","--",_xll.BDP($B26&amp;" Corp",H$1)))</f>
        <v>#NAME?</v>
      </c>
      <c r="I26" s="111" t="e">
        <f ca="1">IF(tbl_coded[[#This Row],[ISIN]]="","",IF(_xll.BDP($B26&amp;" Corp",I$1)="#N/A N/A","--",_xll.BDP($B26&amp;" Corp",I$1)))</f>
        <v>#NAME?</v>
      </c>
      <c r="J26" s="111" t="e">
        <f ca="1">IF(tbl_coded[[#This Row],[ISIN]]="","",IF(_xll.BDP($B26&amp;" Corp",J$1)="#N/A N/A","--",_xll.BDP($B26&amp;" Corp",J$1)))</f>
        <v>#NAME?</v>
      </c>
      <c r="K26" s="111" t="e">
        <f ca="1">IF(tbl_coded[[#This Row],[ISIN]]="","",IF(_xll.BDP($B26&amp;" Corp",K$1)="#N/A N/A","--",_xll.BDP($B26&amp;" Corp",K$1)))</f>
        <v>#NAME?</v>
      </c>
      <c r="L26" s="111" t="e">
        <f ca="1">IF(tbl_coded[[#This Row],[ISIN]]="","",IF(_xll.BDP($B26&amp;" Corp",L$1)="#N/A N/A","--",_xll.BDP($B26&amp;" Corp",L$1)))</f>
        <v>#NAME?</v>
      </c>
      <c r="M26" s="111" t="e">
        <f ca="1">IF(tbl_coded[[#This Row],[ISIN]]="","",IF(_xll.BDP($B26&amp;" Corp",M$1)="#N/A N/A","--",_xll.BDP($B26&amp;" Corp",M$1)))</f>
        <v>#NAME?</v>
      </c>
      <c r="N26" s="111" t="e">
        <f ca="1">IF(tbl_coded[[#This Row],[ISIN]]="","",IF(_xll.BDP($B26&amp;" Corp",N$1)="#N/A N/A","--",_xll.BDP($B26&amp;" Corp",N$1)))</f>
        <v>#NAME?</v>
      </c>
      <c r="O26" s="112" t="e">
        <f ca="1">IF(tbl_coded[[#This Row],[ISIN]]="","",IF(_xll.BDP($B26&amp;" Corp",O$1)="#N/A N/A","--",_xll.BDP($B26&amp;" Corp",O$1)))</f>
        <v>#NAME?</v>
      </c>
      <c r="P26" s="112" t="e">
        <f ca="1">IF(tbl_coded[[#This Row],[ISIN]]="","",IF(_xll.BDP($B26&amp;" Corp",P$1)="#N/A N/A","--",_xll.BDP($B26&amp;" Corp",P$1)))</f>
        <v>#NAME?</v>
      </c>
      <c r="Q26"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 s="112" t="e">
        <f ca="1">IF(tbl_coded[[#This Row],[ISIN]]="","",IF(OR(_xll.BDP($B26&amp;" Corp",R$1)="#N/A N/A",_xll.BDP($B26&amp;" Corp",R$1)="#N/A Invalid Security",_xll.BDP($B26&amp;" Corp",R$1)="#N/A Field Not Applicable"),"--",_xll.BDP($B26&amp;" Corp",R$1)))</f>
        <v>#NAME?</v>
      </c>
      <c r="S26" s="112" t="e">
        <f ca="1">IF(tbl_coded[[#This Row],[ISIN]]="","",IF(OR(_xll.BDP($R26&amp;" Equity",S$1)="#N/A N/A",_xll.BDP($R26&amp;" Equity",S$1)="#N/A Invalid Security"),"--",_xll.BDP($R26&amp;" Equity",S$1)))</f>
        <v>#NAME?</v>
      </c>
      <c r="T26" s="112" t="e">
        <f ca="1">IF(tbl_coded[[#This Row],[ISIN]]="","",IF(OR(_xll.BDP($R26&amp;" Equity",T$1)="#N/A N/A",_xll.BDP($R26&amp;" Equity",T$1)="#N/A Invalid Security"),"--",_xll.BDP($R26&amp;" Equity",T$1)))</f>
        <v>#NAME?</v>
      </c>
      <c r="U26" s="112" t="e">
        <f ca="1">IF(tbl_coded[[#This Row],[ISIN]]="","",IF(OR(_xll.BDP($R26&amp;" Equity",U$1)="#N/A N/A",_xll.BDP($R26&amp;" Equity",U$1)="#N/A Invalid Security"),"--",_xll.BDP($R26&amp;" Equity",U$1)))</f>
        <v>#NAME?</v>
      </c>
      <c r="V26" s="112" t="e">
        <f ca="1">IF(tbl_coded[[#This Row],[ISIN]]="","",IF(OR(_xll.BDP($R26&amp;" Equity",V$1)="#N/A N/A",_xll.BDP($R26&amp;" Equity",V$1)="#N/A Invalid Security"),"--",_xll.BDP($R26&amp;" Equity",V$1)))</f>
        <v>#NAME?</v>
      </c>
      <c r="W26" s="112" t="e">
        <f ca="1">IF(tbl_coded[[#This Row],[ISIN]]="","",IF(OR(_xll.BDP($R26&amp;" Equity",W$1)="#N/A N/A",_xll.BDP($R26&amp;" Equity",W$1)="#N/A Invalid Security"),"--",_xll.BDP($R26&amp;" Equity",W$1)))</f>
        <v>#NAME?</v>
      </c>
      <c r="X26" s="112" t="e">
        <f ca="1">IF(tbl_coded[[#This Row],[ISIN]]="","",IF(OR(_xll.BDP($R26&amp;" Equity",X$1)="#N/A N/A",_xll.BDP($R26&amp;" Equity",X$1)="#N/A Invalid Security"),"--",_xll.BDP($R26&amp;" Equity",X$1)))</f>
        <v>#NAME?</v>
      </c>
      <c r="Y26"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 s="112" t="str">
        <f ca="1">IF(tbl_coded[[#This Row],[ISIN]]="","",IF(ISNUMBER(_xll.BDP(B26&amp;" Corp",Z$1)),_xll.BDP(B26&amp;" Corp",Z$1),""))</f>
        <v/>
      </c>
      <c r="AA26" s="112" t="str">
        <f ca="1">IF(tbl_coded[[#This Row],[ISIN]]="","",IF(ISNUMBER(_xll.BDP(B26&amp;" Corp",AA$1)),_xll.BDP(B26&amp;" Corp",AA$1),""))</f>
        <v/>
      </c>
      <c r="AB26" s="112" t="str">
        <f ca="1">IF(tbl_coded[[#This Row],[ISIN]]="","",IF(ISNUMBER(_xll.BDP(B26&amp;" Corp",AB$1)),_xll.BDP(B26&amp;" Corp",AB$1),""))</f>
        <v/>
      </c>
      <c r="AC26" s="112" t="str">
        <f ca="1">IF(tbl_coded[[#This Row],[ISIN]]="","",IF(ISNUMBER(_xll.BDP(B26&amp;" Corp",AC$1)),_xll.BDP(B26&amp;" Corp",AC$1),""))</f>
        <v/>
      </c>
      <c r="AD26" s="112" t="e">
        <f ca="1">IF(tbl_coded[[#This Row],[ISIN]]="","",IF((_xll.BDP(B26&amp;" Corp",AD$1))="#N/A Field Not Applicable","",_xll.BDP(B26&amp;" Corp",AD$1)))</f>
        <v>#NAME?</v>
      </c>
      <c r="AE26" s="112" t="e">
        <f ca="1">IF(tbl_coded[[#This Row],[ISIN]]="","",IF((_xll.BDP(B26&amp;" Corp",AE$1))="#N/A N/A","--",_xll.BDP(B26&amp;" Corp",AE$1)))</f>
        <v>#NAME?</v>
      </c>
      <c r="AF26" s="112" t="e">
        <f ca="1">IF(tbl_coded[[#This Row],[ISIN]]="","",IF(IFERROR(MATCH(H26,rtg_num[Moody''s],0)&gt;10,0),"HY",IF(IFERROR(MATCH(I26,rtg_num[S&amp;P],0)&gt;10,0),"HY",IF(IFERROR(MATCH(J26,rtg_num[Fitch],0)&gt;10,0),"HY",IF(H26&amp;I26&amp;J26="------","NR",IF(IFERROR(FIND("#N/A",Coded!H26),0)&amp;IFERROR(FIND("#N/A",Coded!H26),0)&amp;IFERROR(FIND("#N/A",Coded!H26),0)&lt;&gt;"000",IF(INDEX(美元债一级!$O:$O,MATCH(tbl_coded[[#This Row],[ISIN]],美元债一级!$I:$I,0))="--/--/--","NR","IG"),"IG"))))))</f>
        <v>#NAME?</v>
      </c>
      <c r="AG26"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6" s="113" t="e">
        <f ca="1">IF(tbl_coded[[#This Row],[ISIN]]="","",IF(_xll.BDP($B26&amp;" Corp",AI$1)="#N/A N/A","--",_xll.BDP($B26&amp;" Corp",AI$1)))</f>
        <v>#NAME?</v>
      </c>
      <c r="AJ26" s="112" t="e">
        <f ca="1">IF(tbl_coded[[#This Row],[ISIN]]="","",IF(OR(_xll.BDP(_xll.BDP(tbl_coded[[#This Row],[ISIN]]&amp;" Corp", "ISSUER_EQUITY_TICKER")&amp;" Equity",AJ$1)="#N/A N/A"),"--",_xll.BDP(_xll.BDP(tbl_coded[[#This Row],[ISIN]]&amp;" Corp", "ISSUER_EQUITY_TICKER")&amp;" Equity",AJ$1)))</f>
        <v>#NAME?</v>
      </c>
      <c r="AK26"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 s="115" t="e">
        <f ca="1">IF(tbl_coded[[#This Row],[ISIN]]="","",IF(OR(_xll.BDP(_xll.BDP(tbl_coded[[#This Row],[ISIN]]&amp;" Corp", "ISSUER_EQUITY_TICKER")&amp;" Equity",AL$1)="#N/A N/A"),"--",_xll.BDP(_xll.BDP(tbl_coded[[#This Row],[ISIN]]&amp;" Corp", "ISSUER_EQUITY_TICKER")&amp;" Equity",AL$1)))</f>
        <v>#NAME?</v>
      </c>
      <c r="AM26" s="115" t="e">
        <f ca="1">IF(tbl_coded[[#This Row],[ISIN]]="","",IF(_xll.BDS($B26&amp;" Corp",AM$1)="#N/A Field Not Applicable","",_xll.BDS($B26&amp;" Corp",AM$1)))</f>
        <v>#NAME?</v>
      </c>
      <c r="AN26" s="115" t="e">
        <f ca="1">IF(tbl_coded[[#This Row],[ISIN]]="","",IF(_xll.BDP(tbl_coded[[#This Row],[KPW Provider BBID]]&amp;" CompanyID","NAME")="#N/A Invalid Security","",_xll.BDP(tbl_coded[[#This Row],[KPW Provider BBID]]&amp;" CompanyID","NAME")))</f>
        <v>#NAME?</v>
      </c>
      <c r="AO26" s="115" t="e">
        <f ca="1">IF(tbl_coded[[#This Row],[ISIN]]="","",IF(_xll.BDP(tbl_coded[[#This Row],[KPW Provider BBID]]&amp;" CompanyID",$AO$1)="#N/A Invalid Security","--",IF(_xll.BDP(tbl_coded[[#This Row],[KPW Provider BBID]]&amp;" CompanyID",$AO$1)="#N/A N/A","--",_xll.BDP(tbl_coded[[#This Row],[KPW Provider BBID]]&amp;" CompanyID",$AO$1))))</f>
        <v>#NAME?</v>
      </c>
      <c r="AP26" s="115" t="e">
        <f ca="1">IF(tbl_coded[[#This Row],[ISIN]]="","",IF(_xll.BDP(tbl_coded[[#This Row],[KPW Provider BBID]]&amp;" CompanyID",$AP$1)="#N/A Invalid Security","--",IF(_xll.BDP(tbl_coded[[#This Row],[KPW Provider BBID]]&amp;" CompanyID",$AP$1)="#N/A N/A","--",_xll.BDP(tbl_coded[[#This Row],[KPW Provider BBID]]&amp;" CompanyID",$AP$1))))</f>
        <v>#NAME?</v>
      </c>
      <c r="AQ26" s="115" t="e">
        <f ca="1">IF(tbl_coded[[#This Row],[ISIN]]="","",IF(_xll.BDP(tbl_coded[[#This Row],[KPW Provider BBID]]&amp;" CompanyID",$AQ$1)="#N/A Invalid Security","--",IF(_xll.BDP(tbl_coded[[#This Row],[KPW Provider BBID]]&amp;" CompanyID",$AQ$1)="#N/A N/A","--",_xll.BDP(tbl_coded[[#This Row],[KPW Provider BBID]]&amp;" CompanyID",$AQ$1))))</f>
        <v>#NAME?</v>
      </c>
      <c r="AR26" s="115" t="e">
        <f ca="1">IF(tbl_coded[[#This Row],[ISIN]]="","",tbl_coded[[#This Row],[穆迪KPW评级]]&amp;"/"&amp;tbl_coded[[#This Row],[SPKPW评级]]&amp;"/"&amp;tbl_coded[[#This Row],[FITCHKPW评级]])</f>
        <v>#NAME?</v>
      </c>
      <c r="AS26" s="115" t="e">
        <f ca="1">IF(tbl_coded[[#This Row],[ISIN]]="","",IF(OR(_xll.BDP($B26&amp;" Corp",AS$1)="#N/A N/A"),"--",_xll.BDP($B26&amp;" Corp",AS$1)))</f>
        <v>#NAME?</v>
      </c>
      <c r="AT26" s="115" t="e">
        <f ca="1">IF(tbl_coded[[#This Row],[ISIN]]="","",IF(_xll.BDS($B26&amp;" Corp",AT$1)="#N/A Field Not Applicable","",_xll.BDS($B26&amp;" Corp",AT$1)))</f>
        <v>#NAME?</v>
      </c>
      <c r="AU26" s="115" t="e">
        <f ca="1">IF(tbl_coded[[#This Row],[SBLC Provider BBID]]="","",_xll.BDP(tbl_coded[[#This Row],[SBLC Provider BBID]]&amp;" CompanyID","NAME"))</f>
        <v>#NAME?</v>
      </c>
      <c r="AV26" s="115" t="e">
        <f ca="1">IF(tbl_coded[[#This Row],[ISIN]]="","",IF(OR(_xll.BDP($B26&amp;" Corp",AV$1)="#N/A N/A"),"--",TEXT(_xll.BDP($B26&amp;" Corp",AV$1),"yyyy/mm/dd")))</f>
        <v>#NAME?</v>
      </c>
      <c r="AW26" s="115" t="e">
        <f ca="1">IF(tbl_coded[[#This Row],[ISIN]]="","",IF(OR(_xll.BDP($B26&amp;" Corp",AW$1)="#N/A N/A"),"--",TEXT(_xll.BDP($B26&amp;" Corp",AW$1),"yyyy/mm/dd")))</f>
        <v>#NAME?</v>
      </c>
      <c r="AX26" s="115" t="e">
        <f ca="1">IF(tbl_coded[[#This Row],[ISIN]]="","",IF(OR(_xll.BDP($B26&amp;" Corp",AX$1)="#N/A N/A"),"--",TEXT(_xll.BDP($B26&amp;" Corp",AX$1),"yyyy/mm/dd")))</f>
        <v>#NAME?</v>
      </c>
      <c r="AY26" s="115" t="e">
        <f ca="1">IF(tbl_coded[[#This Row],[ISIN]]="","",IF(OR(_xll.BDP($B26&amp;" Corp",AY$1)="#N/A Field Not Applicable"),"--",TEXT(_xll.BDP($B26&amp;" Corp",AY$1),"yyyy/mm/dd")))</f>
        <v>#NAME?</v>
      </c>
      <c r="AZ26" s="115" t="e">
        <f ca="1">IF(tbl_coded[[#This Row],[ISIN]]="","",IF(OR(_xll.BDP($B26&amp;" Corp",AZ$1)="#N/A N/A"),"--",_xll.BDP($B26&amp;" Corp",AZ$1)))</f>
        <v>#NAME?</v>
      </c>
      <c r="BA26" s="115" t="e">
        <f ca="1">IF(tbl_coded[[#This Row],[ISIN]]="","",IF(OR(_xll.BDP($B26&amp;" Corp",BA$1)="#N/A N/A"),"--",_xll.BDP($B26&amp;" Corp",BA$1)))</f>
        <v>#NAME?</v>
      </c>
      <c r="BB26" s="115" t="e">
        <f ca="1">IF(tbl_coded[[#This Row],[ISIN]]="","",IF(OR(_xll.BDP($B26&amp;" Corp",BB$1)="#N/A N/A"),"--",_xll.BDP($B26&amp;" Corp",BB$1)))</f>
        <v>#NAME?</v>
      </c>
      <c r="BC26" s="115" t="e">
        <f ca="1">IF(tbl_coded[[#This Row],[ISIN]]="","",IF(OR(_xll.BDP($B26&amp;" Corp",BC$1)="#N/A Field Not Applicable"),"--",_xll.BDP($B26&amp;" Corp",BC$1)))</f>
        <v>#NAME?</v>
      </c>
      <c r="BD26" s="115" t="e">
        <f ca="1">IF(tbl_coded[[#This Row],[ISIN]]="","",IF(OR(_xll.BDP($B26&amp;" Corp",BD$1)="#N/A Field Not Applicable"),"--",_xll.BDP($B26&amp;" Corp",BD$1)))</f>
        <v>#NAME?</v>
      </c>
      <c r="BE26" s="115" t="e">
        <f ca="1">IF(tbl_coded[[#This Row],[ISIN]]="","",IF(OR(_xll.BDP($B26&amp;" Corp",BE$1)="#N/A Field Not Applicable"),"--",_xll.BDP($B26&amp;" Corp",BE$1)))</f>
        <v>#NAME?</v>
      </c>
      <c r="BF26" s="115" t="e">
        <f ca="1">IF(tbl_coded[[#This Row],[ISIN]]="","",IF(OR(_xll.BDP($B26&amp;" Corp",BF$1)="#N/A Field Not Applicable"),"--",_xll.BDP($B26&amp;" Corp",BF$1)))</f>
        <v>#NAME?</v>
      </c>
      <c r="BG26" s="115" t="e">
        <f ca="1">IF(tbl_coded[[#This Row],[ISIN]]="","",IF(OR(_xll.BDP($B26&amp;" Corp",BG$1)="#N/A Field Not Applicable"),"--",IF(_xll.BDP($B26&amp;" Corp",BG$1)="#N/A N/A","N",_xll.BDP($B26&amp;" Corp",BG$1))))</f>
        <v>#NAME?</v>
      </c>
      <c r="BH26" s="115" t="e">
        <f ca="1">IF(tbl_coded[[#This Row],[ISIN]]="","",IF(OR(_xll.BDP($B26&amp;" Corp",BH$1)="#N/A N/A"),"",_xll.BDP($B26&amp;" Corp",BH$1)))</f>
        <v>#NAME?</v>
      </c>
      <c r="BI26" s="115" t="e">
        <f ca="1">IF(tbl_coded[[#This Row],[ISIN]]="","",IF(OR(tbl_coded[[#This Row],[Parent company tiker]]=""),"",IF(_xll.BDP(tbl_coded[[#This Row],[Parent company tiker]]&amp;" Equity",BI$1)="#N/A N/A","--",_xll.BDP(tbl_coded[[#This Row],[Parent company tiker]]&amp;" Equity",BI$1))))</f>
        <v>#NAME?</v>
      </c>
      <c r="BJ26" s="115" t="e">
        <f ca="1">IF(tbl_coded[[#This Row],[ISIN]]="","",IF(OR(tbl_coded[[#This Row],[Parent company tiker]]=""),"",IF(_xll.BDP(tbl_coded[[#This Row],[Parent company tiker]]&amp;" Equity",BJ$1)="#N/A N/A","--",_xll.BDP(tbl_coded[[#This Row],[Parent company tiker]]&amp;" Equity",BJ$1))))</f>
        <v>#NAME?</v>
      </c>
      <c r="BK26" s="115" t="e">
        <f ca="1">IF(tbl_coded[[#This Row],[ISIN]]="","",IF(OR(tbl_coded[[#This Row],[Parent company tiker]]=""),"",IF(_xll.BDP(tbl_coded[[#This Row],[Parent company tiker]]&amp;" Equity",BK$1)="#N/A N/A","--",_xll.BDP(tbl_coded[[#This Row],[Parent company tiker]]&amp;" Equity",BK$1))))</f>
        <v>#NAME?</v>
      </c>
      <c r="BL26" s="115" t="e">
        <f ca="1">IF(tbl_coded[[#This Row],[ISIN]]="","",IF(OR(tbl_coded[[#This Row],[Parent company tiker]]=""),"",IF(_xll.BDP(tbl_coded[[#This Row],[Parent company tiker]]&amp;" Equity",BL$1)="#N/A N/A","--",_xll.BDP(tbl_coded[[#This Row],[Parent company tiker]]&amp;" Equity",BL$1))))</f>
        <v>#NAME?</v>
      </c>
      <c r="BM26"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 s="115" t="e">
        <f ca="1">IF(tbl_coded[[#This Row],[Column9]]&lt;&gt;"--",tbl_coded[[#This Row],[G''tor rating]],IF(tbl_coded[[#This Row],[KPW Name]]&lt;&gt;"",tbl_coded[[#This Row],[KPW Rating]],IF(tbl_coded[[#This Row],[Parent company tiker]]&lt;&gt;"",tbl_coded[[#This Row],[parent评级]],tbl_coded[[#This Row],[Issuer rating]])))</f>
        <v>#NAME?</v>
      </c>
      <c r="BO26" s="148" t="str">
        <f ca="1">IFERROR(IF(tbl_coded[[#This Row],[GREEN]]="Y","GREEN",IF(tbl_coded[[#This Row],[SUSTAINABLE]]="Y","SUSTAINABLE",IF(tbl_coded[[#This Row],[SOCIAL]]="Y","SOCIAL",IF(tbl_coded[[#This Row],[Sustainable linked]]="Y","SUSTAINABLE LINKED"," ")))),"")</f>
        <v/>
      </c>
      <c r="BP26" s="124"/>
    </row>
    <row r="27" spans="1:74" ht="15" customHeight="1">
      <c r="A27" s="109">
        <v>25</v>
      </c>
      <c r="B27" s="110" t="str">
        <f>IF(美元债一级!$C$3:$C$1048576&lt;&gt;"",美元债一级!$C27,"")</f>
        <v>XS2735203098</v>
      </c>
      <c r="C27" s="111" t="e">
        <f ca="1">IF(tbl_coded[[#This Row],[ISIN]]="","",IF(tbl_coded[[#This Row],[Index]]&gt;$A$1,"",IF(_xll.BDP($B27&amp;" Corp",C$1)="#N/A N/A","",_xll.BDP($B27&amp;" Corp",C$1))))</f>
        <v>#NAME?</v>
      </c>
      <c r="D27" s="111" t="e">
        <f ca="1">IF(tbl_coded[[#This Row],[ISIN]]="","",IF(_xll.BDP($B27&amp;" Corp",D$1)="#N/A N/A","",_xll.BDP($B27&amp;" Corp",D$1)))</f>
        <v>#NAME?</v>
      </c>
      <c r="E27" s="111" t="e">
        <f ca="1">IF(tbl_coded[[#This Row],[ISIN]]="","",IF(_xll.BDP($B27&amp;" Corp",E$1)="#N/A N/A","--",_xll.BDP($B27&amp;" Corp",E$1)))</f>
        <v>#NAME?</v>
      </c>
      <c r="F27" s="111" t="e">
        <f ca="1">IF(tbl_coded[[#This Row],[ISIN]]="","",IF(_xll.BDS($B27&amp;" Corp",F$1)="#N/A Field Not Applicable","",_xll.BDS($B27&amp;" Corp",F$1)))</f>
        <v>#NAME?</v>
      </c>
      <c r="G27" s="111" t="e">
        <f ca="1">IF(tbl_coded[[#This Row],[ISIN]]="","",IF(_xll.BDP($F27&amp;" CompanyID",G$1)="#N/A Invalid Security","",_xll.BDP($F27&amp;" CompanyID",G$1)))</f>
        <v>#NAME?</v>
      </c>
      <c r="H27" s="111" t="e">
        <f ca="1">IF(tbl_coded[[#This Row],[ISIN]]="","",IF(_xll.BDP($B27&amp;" Corp",H$1)="#N/A N/A","--",_xll.BDP($B27&amp;" Corp",H$1)))</f>
        <v>#NAME?</v>
      </c>
      <c r="I27" s="111" t="e">
        <f ca="1">IF(tbl_coded[[#This Row],[ISIN]]="","",IF(_xll.BDP($B27&amp;" Corp",I$1)="#N/A N/A","--",_xll.BDP($B27&amp;" Corp",I$1)))</f>
        <v>#NAME?</v>
      </c>
      <c r="J27" s="111" t="e">
        <f ca="1">IF(tbl_coded[[#This Row],[ISIN]]="","",IF(_xll.BDP($B27&amp;" Corp",J$1)="#N/A N/A","--",_xll.BDP($B27&amp;" Corp",J$1)))</f>
        <v>#NAME?</v>
      </c>
      <c r="K27" s="111" t="e">
        <f ca="1">IF(tbl_coded[[#This Row],[ISIN]]="","",IF(_xll.BDP($B27&amp;" Corp",K$1)="#N/A N/A","--",_xll.BDP($B27&amp;" Corp",K$1)))</f>
        <v>#NAME?</v>
      </c>
      <c r="L27" s="111" t="e">
        <f ca="1">IF(tbl_coded[[#This Row],[ISIN]]="","",IF(_xll.BDP($B27&amp;" Corp",L$1)="#N/A N/A","--",_xll.BDP($B27&amp;" Corp",L$1)))</f>
        <v>#NAME?</v>
      </c>
      <c r="M27" s="111" t="e">
        <f ca="1">IF(tbl_coded[[#This Row],[ISIN]]="","",IF(_xll.BDP($B27&amp;" Corp",M$1)="#N/A N/A","--",_xll.BDP($B27&amp;" Corp",M$1)))</f>
        <v>#NAME?</v>
      </c>
      <c r="N27" s="111" t="e">
        <f ca="1">IF(tbl_coded[[#This Row],[ISIN]]="","",IF(_xll.BDP($B27&amp;" Corp",N$1)="#N/A N/A","--",_xll.BDP($B27&amp;" Corp",N$1)))</f>
        <v>#NAME?</v>
      </c>
      <c r="O27" s="112" t="e">
        <f ca="1">IF(tbl_coded[[#This Row],[ISIN]]="","",IF(_xll.BDP($B27&amp;" Corp",O$1)="#N/A N/A","--",_xll.BDP($B27&amp;" Corp",O$1)))</f>
        <v>#NAME?</v>
      </c>
      <c r="P27" s="112" t="e">
        <f ca="1">IF(tbl_coded[[#This Row],[ISIN]]="","",IF(_xll.BDP($B27&amp;" Corp",P$1)="#N/A N/A","--",_xll.BDP($B27&amp;" Corp",P$1)))</f>
        <v>#NAME?</v>
      </c>
      <c r="Q27"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 s="112" t="e">
        <f ca="1">IF(tbl_coded[[#This Row],[ISIN]]="","",IF(OR(_xll.BDP($B27&amp;" Corp",R$1)="#N/A N/A",_xll.BDP($B27&amp;" Corp",R$1)="#N/A Invalid Security",_xll.BDP($B27&amp;" Corp",R$1)="#N/A Field Not Applicable"),"--",_xll.BDP($B27&amp;" Corp",R$1)))</f>
        <v>#NAME?</v>
      </c>
      <c r="S27" s="112" t="e">
        <f ca="1">IF(tbl_coded[[#This Row],[ISIN]]="","",IF(OR(_xll.BDP($R27&amp;" Equity",S$1)="#N/A N/A",_xll.BDP($R27&amp;" Equity",S$1)="#N/A Invalid Security"),"--",_xll.BDP($R27&amp;" Equity",S$1)))</f>
        <v>#NAME?</v>
      </c>
      <c r="T27" s="112" t="e">
        <f ca="1">IF(tbl_coded[[#This Row],[ISIN]]="","",IF(OR(_xll.BDP($R27&amp;" Equity",T$1)="#N/A N/A",_xll.BDP($R27&amp;" Equity",T$1)="#N/A Invalid Security"),"--",_xll.BDP($R27&amp;" Equity",T$1)))</f>
        <v>#NAME?</v>
      </c>
      <c r="U27" s="112" t="e">
        <f ca="1">IF(tbl_coded[[#This Row],[ISIN]]="","",IF(OR(_xll.BDP($R27&amp;" Equity",U$1)="#N/A N/A",_xll.BDP($R27&amp;" Equity",U$1)="#N/A Invalid Security"),"--",_xll.BDP($R27&amp;" Equity",U$1)))</f>
        <v>#NAME?</v>
      </c>
      <c r="V27" s="112" t="e">
        <f ca="1">IF(tbl_coded[[#This Row],[ISIN]]="","",IF(OR(_xll.BDP($R27&amp;" Equity",V$1)="#N/A N/A",_xll.BDP($R27&amp;" Equity",V$1)="#N/A Invalid Security"),"--",_xll.BDP($R27&amp;" Equity",V$1)))</f>
        <v>#NAME?</v>
      </c>
      <c r="W27" s="112" t="e">
        <f ca="1">IF(tbl_coded[[#This Row],[ISIN]]="","",IF(OR(_xll.BDP($R27&amp;" Equity",W$1)="#N/A N/A",_xll.BDP($R27&amp;" Equity",W$1)="#N/A Invalid Security"),"--",_xll.BDP($R27&amp;" Equity",W$1)))</f>
        <v>#NAME?</v>
      </c>
      <c r="X27" s="112" t="e">
        <f ca="1">IF(tbl_coded[[#This Row],[ISIN]]="","",IF(OR(_xll.BDP($R27&amp;" Equity",X$1)="#N/A N/A",_xll.BDP($R27&amp;" Equity",X$1)="#N/A Invalid Security"),"--",_xll.BDP($R27&amp;" Equity",X$1)))</f>
        <v>#NAME?</v>
      </c>
      <c r="Y27"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 s="112" t="str">
        <f ca="1">IF(tbl_coded[[#This Row],[ISIN]]="","",IF(ISNUMBER(_xll.BDP(B27&amp;" Corp",Z$1)),_xll.BDP(B27&amp;" Corp",Z$1),""))</f>
        <v/>
      </c>
      <c r="AA27" s="112" t="str">
        <f ca="1">IF(tbl_coded[[#This Row],[ISIN]]="","",IF(ISNUMBER(_xll.BDP(B27&amp;" Corp",AA$1)),_xll.BDP(B27&amp;" Corp",AA$1),""))</f>
        <v/>
      </c>
      <c r="AB27" s="112" t="str">
        <f ca="1">IF(tbl_coded[[#This Row],[ISIN]]="","",IF(ISNUMBER(_xll.BDP(B27&amp;" Corp",AB$1)),_xll.BDP(B27&amp;" Corp",AB$1),""))</f>
        <v/>
      </c>
      <c r="AC27" s="112" t="str">
        <f ca="1">IF(tbl_coded[[#This Row],[ISIN]]="","",IF(ISNUMBER(_xll.BDP(B27&amp;" Corp",AC$1)),_xll.BDP(B27&amp;" Corp",AC$1),""))</f>
        <v/>
      </c>
      <c r="AD27" s="112" t="e">
        <f ca="1">IF(tbl_coded[[#This Row],[ISIN]]="","",IF((_xll.BDP(B27&amp;" Corp",AD$1))="#N/A Field Not Applicable","",_xll.BDP(B27&amp;" Corp",AD$1)))</f>
        <v>#NAME?</v>
      </c>
      <c r="AE27" s="112" t="e">
        <f ca="1">IF(tbl_coded[[#This Row],[ISIN]]="","",IF((_xll.BDP(B27&amp;" Corp",AE$1))="#N/A N/A","--",_xll.BDP(B27&amp;" Corp",AE$1)))</f>
        <v>#NAME?</v>
      </c>
      <c r="AF27" s="112" t="e">
        <f ca="1">IF(tbl_coded[[#This Row],[ISIN]]="","",IF(IFERROR(MATCH(H27,rtg_num[Moody''s],0)&gt;10,0),"HY",IF(IFERROR(MATCH(I27,rtg_num[S&amp;P],0)&gt;10,0),"HY",IF(IFERROR(MATCH(J27,rtg_num[Fitch],0)&gt;10,0),"HY",IF(H27&amp;I27&amp;J27="------","NR",IF(IFERROR(FIND("#N/A",Coded!H27),0)&amp;IFERROR(FIND("#N/A",Coded!H27),0)&amp;IFERROR(FIND("#N/A",Coded!H27),0)&lt;&gt;"000",IF(INDEX(美元债一级!$O:$O,MATCH(tbl_coded[[#This Row],[ISIN]],美元债一级!$I:$I,0))="--/--/--","NR","IG"),"IG"))))))</f>
        <v>#NAME?</v>
      </c>
      <c r="AG27"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7" s="113" t="e">
        <f ca="1">IF(tbl_coded[[#This Row],[ISIN]]="","",IF(_xll.BDP($B27&amp;" Corp",AI$1)="#N/A N/A","--",_xll.BDP($B27&amp;" Corp",AI$1)))</f>
        <v>#NAME?</v>
      </c>
      <c r="AJ27" s="112" t="e">
        <f ca="1">IF(tbl_coded[[#This Row],[ISIN]]="","",IF(OR(_xll.BDP(_xll.BDP(tbl_coded[[#This Row],[ISIN]]&amp;" Corp", "ISSUER_EQUITY_TICKER")&amp;" Equity",AJ$1)="#N/A N/A"),"--",_xll.BDP(_xll.BDP(tbl_coded[[#This Row],[ISIN]]&amp;" Corp", "ISSUER_EQUITY_TICKER")&amp;" Equity",AJ$1)))</f>
        <v>#NAME?</v>
      </c>
      <c r="AK27"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 s="115" t="e">
        <f ca="1">IF(tbl_coded[[#This Row],[ISIN]]="","",IF(OR(_xll.BDP(_xll.BDP(tbl_coded[[#This Row],[ISIN]]&amp;" Corp", "ISSUER_EQUITY_TICKER")&amp;" Equity",AL$1)="#N/A N/A"),"--",_xll.BDP(_xll.BDP(tbl_coded[[#This Row],[ISIN]]&amp;" Corp", "ISSUER_EQUITY_TICKER")&amp;" Equity",AL$1)))</f>
        <v>#NAME?</v>
      </c>
      <c r="AM27" s="115" t="e">
        <f ca="1">IF(tbl_coded[[#This Row],[ISIN]]="","",IF(_xll.BDS($B27&amp;" Corp",AM$1)="#N/A Field Not Applicable","",_xll.BDS($B27&amp;" Corp",AM$1)))</f>
        <v>#NAME?</v>
      </c>
      <c r="AN27" s="115" t="e">
        <f ca="1">IF(tbl_coded[[#This Row],[ISIN]]="","",IF(_xll.BDP(tbl_coded[[#This Row],[KPW Provider BBID]]&amp;" CompanyID","NAME")="#N/A Invalid Security","",_xll.BDP(tbl_coded[[#This Row],[KPW Provider BBID]]&amp;" CompanyID","NAME")))</f>
        <v>#NAME?</v>
      </c>
      <c r="AO27" s="115" t="e">
        <f ca="1">IF(tbl_coded[[#This Row],[ISIN]]="","",IF(_xll.BDP(tbl_coded[[#This Row],[KPW Provider BBID]]&amp;" CompanyID",$AO$1)="#N/A Invalid Security","--",IF(_xll.BDP(tbl_coded[[#This Row],[KPW Provider BBID]]&amp;" CompanyID",$AO$1)="#N/A N/A","--",_xll.BDP(tbl_coded[[#This Row],[KPW Provider BBID]]&amp;" CompanyID",$AO$1))))</f>
        <v>#NAME?</v>
      </c>
      <c r="AP27" s="115" t="e">
        <f ca="1">IF(tbl_coded[[#This Row],[ISIN]]="","",IF(_xll.BDP(tbl_coded[[#This Row],[KPW Provider BBID]]&amp;" CompanyID",$AP$1)="#N/A Invalid Security","--",IF(_xll.BDP(tbl_coded[[#This Row],[KPW Provider BBID]]&amp;" CompanyID",$AP$1)="#N/A N/A","--",_xll.BDP(tbl_coded[[#This Row],[KPW Provider BBID]]&amp;" CompanyID",$AP$1))))</f>
        <v>#NAME?</v>
      </c>
      <c r="AQ27" s="115" t="e">
        <f ca="1">IF(tbl_coded[[#This Row],[ISIN]]="","",IF(_xll.BDP(tbl_coded[[#This Row],[KPW Provider BBID]]&amp;" CompanyID",$AQ$1)="#N/A Invalid Security","--",IF(_xll.BDP(tbl_coded[[#This Row],[KPW Provider BBID]]&amp;" CompanyID",$AQ$1)="#N/A N/A","--",_xll.BDP(tbl_coded[[#This Row],[KPW Provider BBID]]&amp;" CompanyID",$AQ$1))))</f>
        <v>#NAME?</v>
      </c>
      <c r="AR27" s="115" t="e">
        <f ca="1">IF(tbl_coded[[#This Row],[ISIN]]="","",tbl_coded[[#This Row],[穆迪KPW评级]]&amp;"/"&amp;tbl_coded[[#This Row],[SPKPW评级]]&amp;"/"&amp;tbl_coded[[#This Row],[FITCHKPW评级]])</f>
        <v>#NAME?</v>
      </c>
      <c r="AS27" s="115" t="e">
        <f ca="1">IF(tbl_coded[[#This Row],[ISIN]]="","",IF(OR(_xll.BDP($B27&amp;" Corp",AS$1)="#N/A N/A"),"--",_xll.BDP($B27&amp;" Corp",AS$1)))</f>
        <v>#NAME?</v>
      </c>
      <c r="AT27" s="115" t="e">
        <f ca="1">IF(tbl_coded[[#This Row],[ISIN]]="","",IF(_xll.BDS($B27&amp;" Corp",AT$1)="#N/A Field Not Applicable","",_xll.BDS($B27&amp;" Corp",AT$1)))</f>
        <v>#NAME?</v>
      </c>
      <c r="AU27" s="115" t="e">
        <f ca="1">IF(tbl_coded[[#This Row],[SBLC Provider BBID]]="","",_xll.BDP(tbl_coded[[#This Row],[SBLC Provider BBID]]&amp;" CompanyID","NAME"))</f>
        <v>#NAME?</v>
      </c>
      <c r="AV27" s="115" t="e">
        <f ca="1">IF(tbl_coded[[#This Row],[ISIN]]="","",IF(OR(_xll.BDP($B27&amp;" Corp",AV$1)="#N/A N/A"),"--",TEXT(_xll.BDP($B27&amp;" Corp",AV$1),"yyyy/mm/dd")))</f>
        <v>#NAME?</v>
      </c>
      <c r="AW27" s="115" t="e">
        <f ca="1">IF(tbl_coded[[#This Row],[ISIN]]="","",IF(OR(_xll.BDP($B27&amp;" Corp",AW$1)="#N/A N/A"),"--",TEXT(_xll.BDP($B27&amp;" Corp",AW$1),"yyyy/mm/dd")))</f>
        <v>#NAME?</v>
      </c>
      <c r="AX27" s="115" t="e">
        <f ca="1">IF(tbl_coded[[#This Row],[ISIN]]="","",IF(OR(_xll.BDP($B27&amp;" Corp",AX$1)="#N/A N/A"),"--",TEXT(_xll.BDP($B27&amp;" Corp",AX$1),"yyyy/mm/dd")))</f>
        <v>#NAME?</v>
      </c>
      <c r="AY27" s="115" t="e">
        <f ca="1">IF(tbl_coded[[#This Row],[ISIN]]="","",IF(OR(_xll.BDP($B27&amp;" Corp",AY$1)="#N/A Field Not Applicable"),"--",TEXT(_xll.BDP($B27&amp;" Corp",AY$1),"yyyy/mm/dd")))</f>
        <v>#NAME?</v>
      </c>
      <c r="AZ27" s="115" t="e">
        <f ca="1">IF(tbl_coded[[#This Row],[ISIN]]="","",IF(OR(_xll.BDP($B27&amp;" Corp",AZ$1)="#N/A N/A"),"--",_xll.BDP($B27&amp;" Corp",AZ$1)))</f>
        <v>#NAME?</v>
      </c>
      <c r="BA27" s="115" t="e">
        <f ca="1">IF(tbl_coded[[#This Row],[ISIN]]="","",IF(OR(_xll.BDP($B27&amp;" Corp",BA$1)="#N/A N/A"),"--",_xll.BDP($B27&amp;" Corp",BA$1)))</f>
        <v>#NAME?</v>
      </c>
      <c r="BB27" s="115" t="e">
        <f ca="1">IF(tbl_coded[[#This Row],[ISIN]]="","",IF(OR(_xll.BDP($B27&amp;" Corp",BB$1)="#N/A N/A"),"--",_xll.BDP($B27&amp;" Corp",BB$1)))</f>
        <v>#NAME?</v>
      </c>
      <c r="BC27" s="115" t="e">
        <f ca="1">IF(tbl_coded[[#This Row],[ISIN]]="","",IF(OR(_xll.BDP($B27&amp;" Corp",BC$1)="#N/A Field Not Applicable"),"--",_xll.BDP($B27&amp;" Corp",BC$1)))</f>
        <v>#NAME?</v>
      </c>
      <c r="BD27" s="115" t="e">
        <f ca="1">IF(tbl_coded[[#This Row],[ISIN]]="","",IF(OR(_xll.BDP($B27&amp;" Corp",BD$1)="#N/A Field Not Applicable"),"--",_xll.BDP($B27&amp;" Corp",BD$1)))</f>
        <v>#NAME?</v>
      </c>
      <c r="BE27" s="115" t="e">
        <f ca="1">IF(tbl_coded[[#This Row],[ISIN]]="","",IF(OR(_xll.BDP($B27&amp;" Corp",BE$1)="#N/A Field Not Applicable"),"--",_xll.BDP($B27&amp;" Corp",BE$1)))</f>
        <v>#NAME?</v>
      </c>
      <c r="BF27" s="115" t="e">
        <f ca="1">IF(tbl_coded[[#This Row],[ISIN]]="","",IF(OR(_xll.BDP($B27&amp;" Corp",BF$1)="#N/A Field Not Applicable"),"--",_xll.BDP($B27&amp;" Corp",BF$1)))</f>
        <v>#NAME?</v>
      </c>
      <c r="BG27" s="115" t="e">
        <f ca="1">IF(tbl_coded[[#This Row],[ISIN]]="","",IF(OR(_xll.BDP($B27&amp;" Corp",BG$1)="#N/A Field Not Applicable"),"--",IF(_xll.BDP($B27&amp;" Corp",BG$1)="#N/A N/A","N",_xll.BDP($B27&amp;" Corp",BG$1))))</f>
        <v>#NAME?</v>
      </c>
      <c r="BH27" s="115" t="e">
        <f ca="1">IF(tbl_coded[[#This Row],[ISIN]]="","",IF(OR(_xll.BDP($B27&amp;" Corp",BH$1)="#N/A N/A"),"",_xll.BDP($B27&amp;" Corp",BH$1)))</f>
        <v>#NAME?</v>
      </c>
      <c r="BI27" s="115" t="e">
        <f ca="1">IF(tbl_coded[[#This Row],[ISIN]]="","",IF(OR(tbl_coded[[#This Row],[Parent company tiker]]=""),"",IF(_xll.BDP(tbl_coded[[#This Row],[Parent company tiker]]&amp;" Equity",BI$1)="#N/A N/A","--",_xll.BDP(tbl_coded[[#This Row],[Parent company tiker]]&amp;" Equity",BI$1))))</f>
        <v>#NAME?</v>
      </c>
      <c r="BJ27" s="115" t="e">
        <f ca="1">IF(tbl_coded[[#This Row],[ISIN]]="","",IF(OR(tbl_coded[[#This Row],[Parent company tiker]]=""),"",IF(_xll.BDP(tbl_coded[[#This Row],[Parent company tiker]]&amp;" Equity",BJ$1)="#N/A N/A","--",_xll.BDP(tbl_coded[[#This Row],[Parent company tiker]]&amp;" Equity",BJ$1))))</f>
        <v>#NAME?</v>
      </c>
      <c r="BK27" s="115" t="e">
        <f ca="1">IF(tbl_coded[[#This Row],[ISIN]]="","",IF(OR(tbl_coded[[#This Row],[Parent company tiker]]=""),"",IF(_xll.BDP(tbl_coded[[#This Row],[Parent company tiker]]&amp;" Equity",BK$1)="#N/A N/A","--",_xll.BDP(tbl_coded[[#This Row],[Parent company tiker]]&amp;" Equity",BK$1))))</f>
        <v>#NAME?</v>
      </c>
      <c r="BL27" s="115" t="e">
        <f ca="1">IF(tbl_coded[[#This Row],[ISIN]]="","",IF(OR(tbl_coded[[#This Row],[Parent company tiker]]=""),"",IF(_xll.BDP(tbl_coded[[#This Row],[Parent company tiker]]&amp;" Equity",BL$1)="#N/A N/A","--",_xll.BDP(tbl_coded[[#This Row],[Parent company tiker]]&amp;" Equity",BL$1))))</f>
        <v>#NAME?</v>
      </c>
      <c r="BM27"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 s="115" t="e">
        <f ca="1">IF(tbl_coded[[#This Row],[Column9]]&lt;&gt;"--",tbl_coded[[#This Row],[G''tor rating]],IF(tbl_coded[[#This Row],[KPW Name]]&lt;&gt;"",tbl_coded[[#This Row],[KPW Rating]],IF(tbl_coded[[#This Row],[Parent company tiker]]&lt;&gt;"",tbl_coded[[#This Row],[parent评级]],tbl_coded[[#This Row],[Issuer rating]])))</f>
        <v>#NAME?</v>
      </c>
      <c r="BO27" s="148" t="str">
        <f ca="1">IFERROR(IF(tbl_coded[[#This Row],[GREEN]]="Y","GREEN",IF(tbl_coded[[#This Row],[SUSTAINABLE]]="Y","SUSTAINABLE",IF(tbl_coded[[#This Row],[SOCIAL]]="Y","SOCIAL",IF(tbl_coded[[#This Row],[Sustainable linked]]="Y","SUSTAINABLE LINKED"," ")))),"")</f>
        <v/>
      </c>
      <c r="BP27" s="124"/>
    </row>
    <row r="28" spans="1:74" ht="15" customHeight="1">
      <c r="A28" s="109">
        <v>26</v>
      </c>
      <c r="B28" s="110" t="str">
        <f>IF(美元债一级!$C$3:$C$1048576&lt;&gt;"",美元债一级!$C28,"")</f>
        <v>XS2735202363</v>
      </c>
      <c r="C28" s="111" t="e">
        <f ca="1">IF(tbl_coded[[#This Row],[ISIN]]="","",IF(tbl_coded[[#This Row],[Index]]&gt;$A$1,"",IF(_xll.BDP($B28&amp;" Corp",C$1)="#N/A N/A","",_xll.BDP($B28&amp;" Corp",C$1))))</f>
        <v>#NAME?</v>
      </c>
      <c r="D28" s="111" t="e">
        <f ca="1">IF(tbl_coded[[#This Row],[ISIN]]="","",IF(_xll.BDP($B28&amp;" Corp",D$1)="#N/A N/A","",_xll.BDP($B28&amp;" Corp",D$1)))</f>
        <v>#NAME?</v>
      </c>
      <c r="E28" s="111" t="e">
        <f ca="1">IF(tbl_coded[[#This Row],[ISIN]]="","",IF(_xll.BDP($B28&amp;" Corp",E$1)="#N/A N/A","--",_xll.BDP($B28&amp;" Corp",E$1)))</f>
        <v>#NAME?</v>
      </c>
      <c r="F28" s="111" t="e">
        <f ca="1">IF(tbl_coded[[#This Row],[ISIN]]="","",IF(_xll.BDS($B28&amp;" Corp",F$1)="#N/A Field Not Applicable","",_xll.BDS($B28&amp;" Corp",F$1)))</f>
        <v>#NAME?</v>
      </c>
      <c r="G28" s="111" t="e">
        <f ca="1">IF(tbl_coded[[#This Row],[ISIN]]="","",IF(_xll.BDP($F28&amp;" CompanyID",G$1)="#N/A Invalid Security","",_xll.BDP($F28&amp;" CompanyID",G$1)))</f>
        <v>#NAME?</v>
      </c>
      <c r="H28" s="111" t="e">
        <f ca="1">IF(tbl_coded[[#This Row],[ISIN]]="","",IF(_xll.BDP($B28&amp;" Corp",H$1)="#N/A N/A","--",_xll.BDP($B28&amp;" Corp",H$1)))</f>
        <v>#NAME?</v>
      </c>
      <c r="I28" s="111" t="e">
        <f ca="1">IF(tbl_coded[[#This Row],[ISIN]]="","",IF(_xll.BDP($B28&amp;" Corp",I$1)="#N/A N/A","--",_xll.BDP($B28&amp;" Corp",I$1)))</f>
        <v>#NAME?</v>
      </c>
      <c r="J28" s="111" t="e">
        <f ca="1">IF(tbl_coded[[#This Row],[ISIN]]="","",IF(_xll.BDP($B28&amp;" Corp",J$1)="#N/A N/A","--",_xll.BDP($B28&amp;" Corp",J$1)))</f>
        <v>#NAME?</v>
      </c>
      <c r="K28" s="111" t="e">
        <f ca="1">IF(tbl_coded[[#This Row],[ISIN]]="","",IF(_xll.BDP($B28&amp;" Corp",K$1)="#N/A N/A","--",_xll.BDP($B28&amp;" Corp",K$1)))</f>
        <v>#NAME?</v>
      </c>
      <c r="L28" s="111" t="e">
        <f ca="1">IF(tbl_coded[[#This Row],[ISIN]]="","",IF(_xll.BDP($B28&amp;" Corp",L$1)="#N/A N/A","--",_xll.BDP($B28&amp;" Corp",L$1)))</f>
        <v>#NAME?</v>
      </c>
      <c r="M28" s="111" t="e">
        <f ca="1">IF(tbl_coded[[#This Row],[ISIN]]="","",IF(_xll.BDP($B28&amp;" Corp",M$1)="#N/A N/A","--",_xll.BDP($B28&amp;" Corp",M$1)))</f>
        <v>#NAME?</v>
      </c>
      <c r="N28" s="111" t="e">
        <f ca="1">IF(tbl_coded[[#This Row],[ISIN]]="","",IF(_xll.BDP($B28&amp;" Corp",N$1)="#N/A N/A","--",_xll.BDP($B28&amp;" Corp",N$1)))</f>
        <v>#NAME?</v>
      </c>
      <c r="O28" s="112" t="e">
        <f ca="1">IF(tbl_coded[[#This Row],[ISIN]]="","",IF(_xll.BDP($B28&amp;" Corp",O$1)="#N/A N/A","--",_xll.BDP($B28&amp;" Corp",O$1)))</f>
        <v>#NAME?</v>
      </c>
      <c r="P28" s="112" t="e">
        <f ca="1">IF(tbl_coded[[#This Row],[ISIN]]="","",IF(_xll.BDP($B28&amp;" Corp",P$1)="#N/A N/A","--",_xll.BDP($B28&amp;" Corp",P$1)))</f>
        <v>#NAME?</v>
      </c>
      <c r="Q28"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 s="112" t="e">
        <f ca="1">IF(tbl_coded[[#This Row],[ISIN]]="","",IF(OR(_xll.BDP($B28&amp;" Corp",R$1)="#N/A N/A",_xll.BDP($B28&amp;" Corp",R$1)="#N/A Invalid Security",_xll.BDP($B28&amp;" Corp",R$1)="#N/A Field Not Applicable"),"--",_xll.BDP($B28&amp;" Corp",R$1)))</f>
        <v>#NAME?</v>
      </c>
      <c r="S28" s="112" t="e">
        <f ca="1">IF(tbl_coded[[#This Row],[ISIN]]="","",IF(OR(_xll.BDP($R28&amp;" Equity",S$1)="#N/A N/A",_xll.BDP($R28&amp;" Equity",S$1)="#N/A Invalid Security"),"--",_xll.BDP($R28&amp;" Equity",S$1)))</f>
        <v>#NAME?</v>
      </c>
      <c r="T28" s="112" t="e">
        <f ca="1">IF(tbl_coded[[#This Row],[ISIN]]="","",IF(OR(_xll.BDP($R28&amp;" Equity",T$1)="#N/A N/A",_xll.BDP($R28&amp;" Equity",T$1)="#N/A Invalid Security"),"--",_xll.BDP($R28&amp;" Equity",T$1)))</f>
        <v>#NAME?</v>
      </c>
      <c r="U28" s="112" t="e">
        <f ca="1">IF(tbl_coded[[#This Row],[ISIN]]="","",IF(OR(_xll.BDP($R28&amp;" Equity",U$1)="#N/A N/A",_xll.BDP($R28&amp;" Equity",U$1)="#N/A Invalid Security"),"--",_xll.BDP($R28&amp;" Equity",U$1)))</f>
        <v>#NAME?</v>
      </c>
      <c r="V28" s="112" t="e">
        <f ca="1">IF(tbl_coded[[#This Row],[ISIN]]="","",IF(OR(_xll.BDP($R28&amp;" Equity",V$1)="#N/A N/A",_xll.BDP($R28&amp;" Equity",V$1)="#N/A Invalid Security"),"--",_xll.BDP($R28&amp;" Equity",V$1)))</f>
        <v>#NAME?</v>
      </c>
      <c r="W28" s="112" t="e">
        <f ca="1">IF(tbl_coded[[#This Row],[ISIN]]="","",IF(OR(_xll.BDP($R28&amp;" Equity",W$1)="#N/A N/A",_xll.BDP($R28&amp;" Equity",W$1)="#N/A Invalid Security"),"--",_xll.BDP($R28&amp;" Equity",W$1)))</f>
        <v>#NAME?</v>
      </c>
      <c r="X28" s="112" t="e">
        <f ca="1">IF(tbl_coded[[#This Row],[ISIN]]="","",IF(OR(_xll.BDP($R28&amp;" Equity",X$1)="#N/A N/A",_xll.BDP($R28&amp;" Equity",X$1)="#N/A Invalid Security"),"--",_xll.BDP($R28&amp;" Equity",X$1)))</f>
        <v>#NAME?</v>
      </c>
      <c r="Y28"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 s="112" t="str">
        <f ca="1">IF(tbl_coded[[#This Row],[ISIN]]="","",IF(ISNUMBER(_xll.BDP(B28&amp;" Corp",Z$1)),_xll.BDP(B28&amp;" Corp",Z$1),""))</f>
        <v/>
      </c>
      <c r="AA28" s="112" t="str">
        <f ca="1">IF(tbl_coded[[#This Row],[ISIN]]="","",IF(ISNUMBER(_xll.BDP(B28&amp;" Corp",AA$1)),_xll.BDP(B28&amp;" Corp",AA$1),""))</f>
        <v/>
      </c>
      <c r="AB28" s="112" t="str">
        <f ca="1">IF(tbl_coded[[#This Row],[ISIN]]="","",IF(ISNUMBER(_xll.BDP(B28&amp;" Corp",AB$1)),_xll.BDP(B28&amp;" Corp",AB$1),""))</f>
        <v/>
      </c>
      <c r="AC28" s="112" t="str">
        <f ca="1">IF(tbl_coded[[#This Row],[ISIN]]="","",IF(ISNUMBER(_xll.BDP(B28&amp;" Corp",AC$1)),_xll.BDP(B28&amp;" Corp",AC$1),""))</f>
        <v/>
      </c>
      <c r="AD28" s="112" t="e">
        <f ca="1">IF(tbl_coded[[#This Row],[ISIN]]="","",IF((_xll.BDP(B28&amp;" Corp",AD$1))="#N/A Field Not Applicable","",_xll.BDP(B28&amp;" Corp",AD$1)))</f>
        <v>#NAME?</v>
      </c>
      <c r="AE28" s="112" t="e">
        <f ca="1">IF(tbl_coded[[#This Row],[ISIN]]="","",IF((_xll.BDP(B28&amp;" Corp",AE$1))="#N/A N/A","--",_xll.BDP(B28&amp;" Corp",AE$1)))</f>
        <v>#NAME?</v>
      </c>
      <c r="AF28" s="112" t="e">
        <f ca="1">IF(tbl_coded[[#This Row],[ISIN]]="","",IF(IFERROR(MATCH(H28,rtg_num[Moody''s],0)&gt;10,0),"HY",IF(IFERROR(MATCH(I28,rtg_num[S&amp;P],0)&gt;10,0),"HY",IF(IFERROR(MATCH(J28,rtg_num[Fitch],0)&gt;10,0),"HY",IF(H28&amp;I28&amp;J28="------","NR",IF(IFERROR(FIND("#N/A",Coded!H28),0)&amp;IFERROR(FIND("#N/A",Coded!H28),0)&amp;IFERROR(FIND("#N/A",Coded!H28),0)&lt;&gt;"000",IF(INDEX(美元债一级!$O:$O,MATCH(tbl_coded[[#This Row],[ISIN]],美元债一级!$I:$I,0))="--/--/--","NR","IG"),"IG"))))))</f>
        <v>#NAME?</v>
      </c>
      <c r="AG28"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8" s="113" t="e">
        <f ca="1">IF(tbl_coded[[#This Row],[ISIN]]="","",IF(_xll.BDP($B28&amp;" Corp",AI$1)="#N/A N/A","--",_xll.BDP($B28&amp;" Corp",AI$1)))</f>
        <v>#NAME?</v>
      </c>
      <c r="AJ28" s="112" t="e">
        <f ca="1">IF(tbl_coded[[#This Row],[ISIN]]="","",IF(OR(_xll.BDP(_xll.BDP(tbl_coded[[#This Row],[ISIN]]&amp;" Corp", "ISSUER_EQUITY_TICKER")&amp;" Equity",AJ$1)="#N/A N/A"),"--",_xll.BDP(_xll.BDP(tbl_coded[[#This Row],[ISIN]]&amp;" Corp", "ISSUER_EQUITY_TICKER")&amp;" Equity",AJ$1)))</f>
        <v>#NAME?</v>
      </c>
      <c r="AK28"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 s="115" t="e">
        <f ca="1">IF(tbl_coded[[#This Row],[ISIN]]="","",IF(OR(_xll.BDP(_xll.BDP(tbl_coded[[#This Row],[ISIN]]&amp;" Corp", "ISSUER_EQUITY_TICKER")&amp;" Equity",AL$1)="#N/A N/A"),"--",_xll.BDP(_xll.BDP(tbl_coded[[#This Row],[ISIN]]&amp;" Corp", "ISSUER_EQUITY_TICKER")&amp;" Equity",AL$1)))</f>
        <v>#NAME?</v>
      </c>
      <c r="AM28" s="115" t="e">
        <f ca="1">IF(tbl_coded[[#This Row],[ISIN]]="","",IF(_xll.BDS($B28&amp;" Corp",AM$1)="#N/A Field Not Applicable","",_xll.BDS($B28&amp;" Corp",AM$1)))</f>
        <v>#NAME?</v>
      </c>
      <c r="AN28" s="115" t="e">
        <f ca="1">IF(tbl_coded[[#This Row],[ISIN]]="","",IF(_xll.BDP(tbl_coded[[#This Row],[KPW Provider BBID]]&amp;" CompanyID","NAME")="#N/A Invalid Security","",_xll.BDP(tbl_coded[[#This Row],[KPW Provider BBID]]&amp;" CompanyID","NAME")))</f>
        <v>#NAME?</v>
      </c>
      <c r="AO28" s="115" t="e">
        <f ca="1">IF(tbl_coded[[#This Row],[ISIN]]="","",IF(_xll.BDP(tbl_coded[[#This Row],[KPW Provider BBID]]&amp;" CompanyID",$AO$1)="#N/A Invalid Security","--",IF(_xll.BDP(tbl_coded[[#This Row],[KPW Provider BBID]]&amp;" CompanyID",$AO$1)="#N/A N/A","--",_xll.BDP(tbl_coded[[#This Row],[KPW Provider BBID]]&amp;" CompanyID",$AO$1))))</f>
        <v>#NAME?</v>
      </c>
      <c r="AP28" s="115" t="e">
        <f ca="1">IF(tbl_coded[[#This Row],[ISIN]]="","",IF(_xll.BDP(tbl_coded[[#This Row],[KPW Provider BBID]]&amp;" CompanyID",$AP$1)="#N/A Invalid Security","--",IF(_xll.BDP(tbl_coded[[#This Row],[KPW Provider BBID]]&amp;" CompanyID",$AP$1)="#N/A N/A","--",_xll.BDP(tbl_coded[[#This Row],[KPW Provider BBID]]&amp;" CompanyID",$AP$1))))</f>
        <v>#NAME?</v>
      </c>
      <c r="AQ28" s="115" t="e">
        <f ca="1">IF(tbl_coded[[#This Row],[ISIN]]="","",IF(_xll.BDP(tbl_coded[[#This Row],[KPW Provider BBID]]&amp;" CompanyID",$AQ$1)="#N/A Invalid Security","--",IF(_xll.BDP(tbl_coded[[#This Row],[KPW Provider BBID]]&amp;" CompanyID",$AQ$1)="#N/A N/A","--",_xll.BDP(tbl_coded[[#This Row],[KPW Provider BBID]]&amp;" CompanyID",$AQ$1))))</f>
        <v>#NAME?</v>
      </c>
      <c r="AR28" s="115" t="e">
        <f ca="1">IF(tbl_coded[[#This Row],[ISIN]]="","",tbl_coded[[#This Row],[穆迪KPW评级]]&amp;"/"&amp;tbl_coded[[#This Row],[SPKPW评级]]&amp;"/"&amp;tbl_coded[[#This Row],[FITCHKPW评级]])</f>
        <v>#NAME?</v>
      </c>
      <c r="AS28" s="115" t="e">
        <f ca="1">IF(tbl_coded[[#This Row],[ISIN]]="","",IF(OR(_xll.BDP($B28&amp;" Corp",AS$1)="#N/A N/A"),"--",_xll.BDP($B28&amp;" Corp",AS$1)))</f>
        <v>#NAME?</v>
      </c>
      <c r="AT28" s="115" t="e">
        <f ca="1">IF(tbl_coded[[#This Row],[ISIN]]="","",IF(_xll.BDS($B28&amp;" Corp",AT$1)="#N/A Field Not Applicable","",_xll.BDS($B28&amp;" Corp",AT$1)))</f>
        <v>#NAME?</v>
      </c>
      <c r="AU28" s="115" t="e">
        <f ca="1">IF(tbl_coded[[#This Row],[SBLC Provider BBID]]="","",_xll.BDP(tbl_coded[[#This Row],[SBLC Provider BBID]]&amp;" CompanyID","NAME"))</f>
        <v>#NAME?</v>
      </c>
      <c r="AV28" s="115" t="e">
        <f ca="1">IF(tbl_coded[[#This Row],[ISIN]]="","",IF(OR(_xll.BDP($B28&amp;" Corp",AV$1)="#N/A N/A"),"--",TEXT(_xll.BDP($B28&amp;" Corp",AV$1),"yyyy/mm/dd")))</f>
        <v>#NAME?</v>
      </c>
      <c r="AW28" s="115" t="e">
        <f ca="1">IF(tbl_coded[[#This Row],[ISIN]]="","",IF(OR(_xll.BDP($B28&amp;" Corp",AW$1)="#N/A N/A"),"--",TEXT(_xll.BDP($B28&amp;" Corp",AW$1),"yyyy/mm/dd")))</f>
        <v>#NAME?</v>
      </c>
      <c r="AX28" s="115" t="e">
        <f ca="1">IF(tbl_coded[[#This Row],[ISIN]]="","",IF(OR(_xll.BDP($B28&amp;" Corp",AX$1)="#N/A N/A"),"--",TEXT(_xll.BDP($B28&amp;" Corp",AX$1),"yyyy/mm/dd")))</f>
        <v>#NAME?</v>
      </c>
      <c r="AY28" s="115" t="e">
        <f ca="1">IF(tbl_coded[[#This Row],[ISIN]]="","",IF(OR(_xll.BDP($B28&amp;" Corp",AY$1)="#N/A Field Not Applicable"),"--",TEXT(_xll.BDP($B28&amp;" Corp",AY$1),"yyyy/mm/dd")))</f>
        <v>#NAME?</v>
      </c>
      <c r="AZ28" s="115" t="e">
        <f ca="1">IF(tbl_coded[[#This Row],[ISIN]]="","",IF(OR(_xll.BDP($B28&amp;" Corp",AZ$1)="#N/A N/A"),"--",_xll.BDP($B28&amp;" Corp",AZ$1)))</f>
        <v>#NAME?</v>
      </c>
      <c r="BA28" s="115" t="e">
        <f ca="1">IF(tbl_coded[[#This Row],[ISIN]]="","",IF(OR(_xll.BDP($B28&amp;" Corp",BA$1)="#N/A N/A"),"--",_xll.BDP($B28&amp;" Corp",BA$1)))</f>
        <v>#NAME?</v>
      </c>
      <c r="BB28" s="115" t="e">
        <f ca="1">IF(tbl_coded[[#This Row],[ISIN]]="","",IF(OR(_xll.BDP($B28&amp;" Corp",BB$1)="#N/A N/A"),"--",_xll.BDP($B28&amp;" Corp",BB$1)))</f>
        <v>#NAME?</v>
      </c>
      <c r="BC28" s="115" t="e">
        <f ca="1">IF(tbl_coded[[#This Row],[ISIN]]="","",IF(OR(_xll.BDP($B28&amp;" Corp",BC$1)="#N/A Field Not Applicable"),"--",_xll.BDP($B28&amp;" Corp",BC$1)))</f>
        <v>#NAME?</v>
      </c>
      <c r="BD28" s="115" t="e">
        <f ca="1">IF(tbl_coded[[#This Row],[ISIN]]="","",IF(OR(_xll.BDP($B28&amp;" Corp",BD$1)="#N/A Field Not Applicable"),"--",_xll.BDP($B28&amp;" Corp",BD$1)))</f>
        <v>#NAME?</v>
      </c>
      <c r="BE28" s="115" t="e">
        <f ca="1">IF(tbl_coded[[#This Row],[ISIN]]="","",IF(OR(_xll.BDP($B28&amp;" Corp",BE$1)="#N/A Field Not Applicable"),"--",_xll.BDP($B28&amp;" Corp",BE$1)))</f>
        <v>#NAME?</v>
      </c>
      <c r="BF28" s="115" t="e">
        <f ca="1">IF(tbl_coded[[#This Row],[ISIN]]="","",IF(OR(_xll.BDP($B28&amp;" Corp",BF$1)="#N/A Field Not Applicable"),"--",_xll.BDP($B28&amp;" Corp",BF$1)))</f>
        <v>#NAME?</v>
      </c>
      <c r="BG28" s="115" t="e">
        <f ca="1">IF(tbl_coded[[#This Row],[ISIN]]="","",IF(OR(_xll.BDP($B28&amp;" Corp",BG$1)="#N/A Field Not Applicable"),"--",IF(_xll.BDP($B28&amp;" Corp",BG$1)="#N/A N/A","N",_xll.BDP($B28&amp;" Corp",BG$1))))</f>
        <v>#NAME?</v>
      </c>
      <c r="BH28" s="115" t="e">
        <f ca="1">IF(tbl_coded[[#This Row],[ISIN]]="","",IF(OR(_xll.BDP($B28&amp;" Corp",BH$1)="#N/A N/A"),"",_xll.BDP($B28&amp;" Corp",BH$1)))</f>
        <v>#NAME?</v>
      </c>
      <c r="BI28" s="115" t="e">
        <f ca="1">IF(tbl_coded[[#This Row],[ISIN]]="","",IF(OR(tbl_coded[[#This Row],[Parent company tiker]]=""),"",IF(_xll.BDP(tbl_coded[[#This Row],[Parent company tiker]]&amp;" Equity",BI$1)="#N/A N/A","--",_xll.BDP(tbl_coded[[#This Row],[Parent company tiker]]&amp;" Equity",BI$1))))</f>
        <v>#NAME?</v>
      </c>
      <c r="BJ28" s="115" t="e">
        <f ca="1">IF(tbl_coded[[#This Row],[ISIN]]="","",IF(OR(tbl_coded[[#This Row],[Parent company tiker]]=""),"",IF(_xll.BDP(tbl_coded[[#This Row],[Parent company tiker]]&amp;" Equity",BJ$1)="#N/A N/A","--",_xll.BDP(tbl_coded[[#This Row],[Parent company tiker]]&amp;" Equity",BJ$1))))</f>
        <v>#NAME?</v>
      </c>
      <c r="BK28" s="115" t="e">
        <f ca="1">IF(tbl_coded[[#This Row],[ISIN]]="","",IF(OR(tbl_coded[[#This Row],[Parent company tiker]]=""),"",IF(_xll.BDP(tbl_coded[[#This Row],[Parent company tiker]]&amp;" Equity",BK$1)="#N/A N/A","--",_xll.BDP(tbl_coded[[#This Row],[Parent company tiker]]&amp;" Equity",BK$1))))</f>
        <v>#NAME?</v>
      </c>
      <c r="BL28" s="115" t="e">
        <f ca="1">IF(tbl_coded[[#This Row],[ISIN]]="","",IF(OR(tbl_coded[[#This Row],[Parent company tiker]]=""),"",IF(_xll.BDP(tbl_coded[[#This Row],[Parent company tiker]]&amp;" Equity",BL$1)="#N/A N/A","--",_xll.BDP(tbl_coded[[#This Row],[Parent company tiker]]&amp;" Equity",BL$1))))</f>
        <v>#NAME?</v>
      </c>
      <c r="BM28"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 s="115" t="e">
        <f ca="1">IF(tbl_coded[[#This Row],[Column9]]&lt;&gt;"--",tbl_coded[[#This Row],[G''tor rating]],IF(tbl_coded[[#This Row],[KPW Name]]&lt;&gt;"",tbl_coded[[#This Row],[KPW Rating]],IF(tbl_coded[[#This Row],[Parent company tiker]]&lt;&gt;"",tbl_coded[[#This Row],[parent评级]],tbl_coded[[#This Row],[Issuer rating]])))</f>
        <v>#NAME?</v>
      </c>
      <c r="BO28" s="148" t="str">
        <f ca="1">IFERROR(IF(tbl_coded[[#This Row],[GREEN]]="Y","GREEN",IF(tbl_coded[[#This Row],[SUSTAINABLE]]="Y","SUSTAINABLE",IF(tbl_coded[[#This Row],[SOCIAL]]="Y","SOCIAL",IF(tbl_coded[[#This Row],[Sustainable linked]]="Y","SUSTAINABLE LINKED"," ")))),"")</f>
        <v/>
      </c>
      <c r="BP28" s="124"/>
    </row>
    <row r="29" spans="1:74" ht="15" customHeight="1">
      <c r="A29" s="109">
        <v>27</v>
      </c>
      <c r="B29" s="110" t="str">
        <f>IF(美元债一级!$C$3:$C$1048576&lt;&gt;"",美元债一级!$C29,"")</f>
        <v>XS2735690492</v>
      </c>
      <c r="C29" s="111" t="e">
        <f ca="1">IF(tbl_coded[[#This Row],[ISIN]]="","",IF(tbl_coded[[#This Row],[Index]]&gt;$A$1,"",IF(_xll.BDP($B29&amp;" Corp",C$1)="#N/A N/A","",_xll.BDP($B29&amp;" Corp",C$1))))</f>
        <v>#NAME?</v>
      </c>
      <c r="D29" s="111" t="e">
        <f ca="1">IF(tbl_coded[[#This Row],[ISIN]]="","",IF(_xll.BDP($B29&amp;" Corp",D$1)="#N/A N/A","",_xll.BDP($B29&amp;" Corp",D$1)))</f>
        <v>#NAME?</v>
      </c>
      <c r="E29" s="111" t="e">
        <f ca="1">IF(tbl_coded[[#This Row],[ISIN]]="","",IF(_xll.BDP($B29&amp;" Corp",E$1)="#N/A N/A","--",_xll.BDP($B29&amp;" Corp",E$1)))</f>
        <v>#NAME?</v>
      </c>
      <c r="F29" s="111" t="e">
        <f ca="1">IF(tbl_coded[[#This Row],[ISIN]]="","",IF(_xll.BDS($B29&amp;" Corp",F$1)="#N/A Field Not Applicable","",_xll.BDS($B29&amp;" Corp",F$1)))</f>
        <v>#NAME?</v>
      </c>
      <c r="G29" s="111" t="e">
        <f ca="1">IF(tbl_coded[[#This Row],[ISIN]]="","",IF(_xll.BDP($F29&amp;" CompanyID",G$1)="#N/A Invalid Security","",_xll.BDP($F29&amp;" CompanyID",G$1)))</f>
        <v>#NAME?</v>
      </c>
      <c r="H29" s="111" t="e">
        <f ca="1">IF(tbl_coded[[#This Row],[ISIN]]="","",IF(_xll.BDP($B29&amp;" Corp",H$1)="#N/A N/A","--",_xll.BDP($B29&amp;" Corp",H$1)))</f>
        <v>#NAME?</v>
      </c>
      <c r="I29" s="111" t="e">
        <f ca="1">IF(tbl_coded[[#This Row],[ISIN]]="","",IF(_xll.BDP($B29&amp;" Corp",I$1)="#N/A N/A","--",_xll.BDP($B29&amp;" Corp",I$1)))</f>
        <v>#NAME?</v>
      </c>
      <c r="J29" s="111" t="e">
        <f ca="1">IF(tbl_coded[[#This Row],[ISIN]]="","",IF(_xll.BDP($B29&amp;" Corp",J$1)="#N/A N/A","--",_xll.BDP($B29&amp;" Corp",J$1)))</f>
        <v>#NAME?</v>
      </c>
      <c r="K29" s="111" t="e">
        <f ca="1">IF(tbl_coded[[#This Row],[ISIN]]="","",IF(_xll.BDP($B29&amp;" Corp",K$1)="#N/A N/A","--",_xll.BDP($B29&amp;" Corp",K$1)))</f>
        <v>#NAME?</v>
      </c>
      <c r="L29" s="111" t="e">
        <f ca="1">IF(tbl_coded[[#This Row],[ISIN]]="","",IF(_xll.BDP($B29&amp;" Corp",L$1)="#N/A N/A","--",_xll.BDP($B29&amp;" Corp",L$1)))</f>
        <v>#NAME?</v>
      </c>
      <c r="M29" s="111" t="e">
        <f ca="1">IF(tbl_coded[[#This Row],[ISIN]]="","",IF(_xll.BDP($B29&amp;" Corp",M$1)="#N/A N/A","--",_xll.BDP($B29&amp;" Corp",M$1)))</f>
        <v>#NAME?</v>
      </c>
      <c r="N29" s="111" t="e">
        <f ca="1">IF(tbl_coded[[#This Row],[ISIN]]="","",IF(_xll.BDP($B29&amp;" Corp",N$1)="#N/A N/A","--",_xll.BDP($B29&amp;" Corp",N$1)))</f>
        <v>#NAME?</v>
      </c>
      <c r="O29" s="112" t="e">
        <f ca="1">IF(tbl_coded[[#This Row],[ISIN]]="","",IF(_xll.BDP($B29&amp;" Corp",O$1)="#N/A N/A","--",_xll.BDP($B29&amp;" Corp",O$1)))</f>
        <v>#NAME?</v>
      </c>
      <c r="P29" s="112" t="e">
        <f ca="1">IF(tbl_coded[[#This Row],[ISIN]]="","",IF(_xll.BDP($B29&amp;" Corp",P$1)="#N/A N/A","--",_xll.BDP($B29&amp;" Corp",P$1)))</f>
        <v>#NAME?</v>
      </c>
      <c r="Q29"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 s="112" t="e">
        <f ca="1">IF(tbl_coded[[#This Row],[ISIN]]="","",IF(OR(_xll.BDP($B29&amp;" Corp",R$1)="#N/A N/A",_xll.BDP($B29&amp;" Corp",R$1)="#N/A Invalid Security",_xll.BDP($B29&amp;" Corp",R$1)="#N/A Field Not Applicable"),"--",_xll.BDP($B29&amp;" Corp",R$1)))</f>
        <v>#NAME?</v>
      </c>
      <c r="S29" s="112" t="e">
        <f ca="1">IF(tbl_coded[[#This Row],[ISIN]]="","",IF(OR(_xll.BDP($R29&amp;" Equity",S$1)="#N/A N/A",_xll.BDP($R29&amp;" Equity",S$1)="#N/A Invalid Security"),"--",_xll.BDP($R29&amp;" Equity",S$1)))</f>
        <v>#NAME?</v>
      </c>
      <c r="T29" s="112" t="e">
        <f ca="1">IF(tbl_coded[[#This Row],[ISIN]]="","",IF(OR(_xll.BDP($R29&amp;" Equity",T$1)="#N/A N/A",_xll.BDP($R29&amp;" Equity",T$1)="#N/A Invalid Security"),"--",_xll.BDP($R29&amp;" Equity",T$1)))</f>
        <v>#NAME?</v>
      </c>
      <c r="U29" s="112" t="e">
        <f ca="1">IF(tbl_coded[[#This Row],[ISIN]]="","",IF(OR(_xll.BDP($R29&amp;" Equity",U$1)="#N/A N/A",_xll.BDP($R29&amp;" Equity",U$1)="#N/A Invalid Security"),"--",_xll.BDP($R29&amp;" Equity",U$1)))</f>
        <v>#NAME?</v>
      </c>
      <c r="V29" s="112" t="e">
        <f ca="1">IF(tbl_coded[[#This Row],[ISIN]]="","",IF(OR(_xll.BDP($R29&amp;" Equity",V$1)="#N/A N/A",_xll.BDP($R29&amp;" Equity",V$1)="#N/A Invalid Security"),"--",_xll.BDP($R29&amp;" Equity",V$1)))</f>
        <v>#NAME?</v>
      </c>
      <c r="W29" s="112" t="e">
        <f ca="1">IF(tbl_coded[[#This Row],[ISIN]]="","",IF(OR(_xll.BDP($R29&amp;" Equity",W$1)="#N/A N/A",_xll.BDP($R29&amp;" Equity",W$1)="#N/A Invalid Security"),"--",_xll.BDP($R29&amp;" Equity",W$1)))</f>
        <v>#NAME?</v>
      </c>
      <c r="X29" s="112" t="e">
        <f ca="1">IF(tbl_coded[[#This Row],[ISIN]]="","",IF(OR(_xll.BDP($R29&amp;" Equity",X$1)="#N/A N/A",_xll.BDP($R29&amp;" Equity",X$1)="#N/A Invalid Security"),"--",_xll.BDP($R29&amp;" Equity",X$1)))</f>
        <v>#NAME?</v>
      </c>
      <c r="Y29"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 s="112" t="str">
        <f ca="1">IF(tbl_coded[[#This Row],[ISIN]]="","",IF(ISNUMBER(_xll.BDP(B29&amp;" Corp",Z$1)),_xll.BDP(B29&amp;" Corp",Z$1),""))</f>
        <v/>
      </c>
      <c r="AA29" s="112" t="str">
        <f ca="1">IF(tbl_coded[[#This Row],[ISIN]]="","",IF(ISNUMBER(_xll.BDP(B29&amp;" Corp",AA$1)),_xll.BDP(B29&amp;" Corp",AA$1),""))</f>
        <v/>
      </c>
      <c r="AB29" s="112" t="str">
        <f ca="1">IF(tbl_coded[[#This Row],[ISIN]]="","",IF(ISNUMBER(_xll.BDP(B29&amp;" Corp",AB$1)),_xll.BDP(B29&amp;" Corp",AB$1),""))</f>
        <v/>
      </c>
      <c r="AC29" s="112" t="str">
        <f ca="1">IF(tbl_coded[[#This Row],[ISIN]]="","",IF(ISNUMBER(_xll.BDP(B29&amp;" Corp",AC$1)),_xll.BDP(B29&amp;" Corp",AC$1),""))</f>
        <v/>
      </c>
      <c r="AD29" s="112" t="e">
        <f ca="1">IF(tbl_coded[[#This Row],[ISIN]]="","",IF((_xll.BDP(B29&amp;" Corp",AD$1))="#N/A Field Not Applicable","",_xll.BDP(B29&amp;" Corp",AD$1)))</f>
        <v>#NAME?</v>
      </c>
      <c r="AE29" s="112" t="e">
        <f ca="1">IF(tbl_coded[[#This Row],[ISIN]]="","",IF((_xll.BDP(B29&amp;" Corp",AE$1))="#N/A N/A","--",_xll.BDP(B29&amp;" Corp",AE$1)))</f>
        <v>#NAME?</v>
      </c>
      <c r="AF29" s="112" t="e">
        <f ca="1">IF(tbl_coded[[#This Row],[ISIN]]="","",IF(IFERROR(MATCH(H29,rtg_num[Moody''s],0)&gt;10,0),"HY",IF(IFERROR(MATCH(I29,rtg_num[S&amp;P],0)&gt;10,0),"HY",IF(IFERROR(MATCH(J29,rtg_num[Fitch],0)&gt;10,0),"HY",IF(H29&amp;I29&amp;J29="------","NR",IF(IFERROR(FIND("#N/A",Coded!H29),0)&amp;IFERROR(FIND("#N/A",Coded!H29),0)&amp;IFERROR(FIND("#N/A",Coded!H29),0)&lt;&gt;"000",IF(INDEX(美元债一级!$O:$O,MATCH(tbl_coded[[#This Row],[ISIN]],美元债一级!$I:$I,0))="--/--/--","NR","IG"),"IG"))))))</f>
        <v>#NAME?</v>
      </c>
      <c r="AG29"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29" s="113" t="e">
        <f ca="1">IF(tbl_coded[[#This Row],[ISIN]]="","",IF(_xll.BDP($B29&amp;" Corp",AI$1)="#N/A N/A","--",_xll.BDP($B29&amp;" Corp",AI$1)))</f>
        <v>#NAME?</v>
      </c>
      <c r="AJ29" s="112" t="e">
        <f ca="1">IF(tbl_coded[[#This Row],[ISIN]]="","",IF(OR(_xll.BDP(_xll.BDP(tbl_coded[[#This Row],[ISIN]]&amp;" Corp", "ISSUER_EQUITY_TICKER")&amp;" Equity",AJ$1)="#N/A N/A"),"--",_xll.BDP(_xll.BDP(tbl_coded[[#This Row],[ISIN]]&amp;" Corp", "ISSUER_EQUITY_TICKER")&amp;" Equity",AJ$1)))</f>
        <v>#NAME?</v>
      </c>
      <c r="AK29"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 s="115" t="e">
        <f ca="1">IF(tbl_coded[[#This Row],[ISIN]]="","",IF(OR(_xll.BDP(_xll.BDP(tbl_coded[[#This Row],[ISIN]]&amp;" Corp", "ISSUER_EQUITY_TICKER")&amp;" Equity",AL$1)="#N/A N/A"),"--",_xll.BDP(_xll.BDP(tbl_coded[[#This Row],[ISIN]]&amp;" Corp", "ISSUER_EQUITY_TICKER")&amp;" Equity",AL$1)))</f>
        <v>#NAME?</v>
      </c>
      <c r="AM29" s="115" t="e">
        <f ca="1">IF(tbl_coded[[#This Row],[ISIN]]="","",IF(_xll.BDS($B29&amp;" Corp",AM$1)="#N/A Field Not Applicable","",_xll.BDS($B29&amp;" Corp",AM$1)))</f>
        <v>#NAME?</v>
      </c>
      <c r="AN29" s="115" t="e">
        <f ca="1">IF(tbl_coded[[#This Row],[ISIN]]="","",IF(_xll.BDP(tbl_coded[[#This Row],[KPW Provider BBID]]&amp;" CompanyID","NAME")="#N/A Invalid Security","",_xll.BDP(tbl_coded[[#This Row],[KPW Provider BBID]]&amp;" CompanyID","NAME")))</f>
        <v>#NAME?</v>
      </c>
      <c r="AO29" s="115" t="e">
        <f ca="1">IF(tbl_coded[[#This Row],[ISIN]]="","",IF(_xll.BDP(tbl_coded[[#This Row],[KPW Provider BBID]]&amp;" CompanyID",$AO$1)="#N/A Invalid Security","--",IF(_xll.BDP(tbl_coded[[#This Row],[KPW Provider BBID]]&amp;" CompanyID",$AO$1)="#N/A N/A","--",_xll.BDP(tbl_coded[[#This Row],[KPW Provider BBID]]&amp;" CompanyID",$AO$1))))</f>
        <v>#NAME?</v>
      </c>
      <c r="AP29" s="115" t="e">
        <f ca="1">IF(tbl_coded[[#This Row],[ISIN]]="","",IF(_xll.BDP(tbl_coded[[#This Row],[KPW Provider BBID]]&amp;" CompanyID",$AP$1)="#N/A Invalid Security","--",IF(_xll.BDP(tbl_coded[[#This Row],[KPW Provider BBID]]&amp;" CompanyID",$AP$1)="#N/A N/A","--",_xll.BDP(tbl_coded[[#This Row],[KPW Provider BBID]]&amp;" CompanyID",$AP$1))))</f>
        <v>#NAME?</v>
      </c>
      <c r="AQ29" s="115" t="e">
        <f ca="1">IF(tbl_coded[[#This Row],[ISIN]]="","",IF(_xll.BDP(tbl_coded[[#This Row],[KPW Provider BBID]]&amp;" CompanyID",$AQ$1)="#N/A Invalid Security","--",IF(_xll.BDP(tbl_coded[[#This Row],[KPW Provider BBID]]&amp;" CompanyID",$AQ$1)="#N/A N/A","--",_xll.BDP(tbl_coded[[#This Row],[KPW Provider BBID]]&amp;" CompanyID",$AQ$1))))</f>
        <v>#NAME?</v>
      </c>
      <c r="AR29" s="115" t="e">
        <f ca="1">IF(tbl_coded[[#This Row],[ISIN]]="","",tbl_coded[[#This Row],[穆迪KPW评级]]&amp;"/"&amp;tbl_coded[[#This Row],[SPKPW评级]]&amp;"/"&amp;tbl_coded[[#This Row],[FITCHKPW评级]])</f>
        <v>#NAME?</v>
      </c>
      <c r="AS29" s="115" t="e">
        <f ca="1">IF(tbl_coded[[#This Row],[ISIN]]="","",IF(OR(_xll.BDP($B29&amp;" Corp",AS$1)="#N/A N/A"),"--",_xll.BDP($B29&amp;" Corp",AS$1)))</f>
        <v>#NAME?</v>
      </c>
      <c r="AT29" s="115" t="e">
        <f ca="1">IF(tbl_coded[[#This Row],[ISIN]]="","",IF(_xll.BDS($B29&amp;" Corp",AT$1)="#N/A Field Not Applicable","",_xll.BDS($B29&amp;" Corp",AT$1)))</f>
        <v>#NAME?</v>
      </c>
      <c r="AU29" s="115" t="e">
        <f ca="1">IF(tbl_coded[[#This Row],[SBLC Provider BBID]]="","",_xll.BDP(tbl_coded[[#This Row],[SBLC Provider BBID]]&amp;" CompanyID","NAME"))</f>
        <v>#NAME?</v>
      </c>
      <c r="AV29" s="115" t="e">
        <f ca="1">IF(tbl_coded[[#This Row],[ISIN]]="","",IF(OR(_xll.BDP($B29&amp;" Corp",AV$1)="#N/A N/A"),"--",TEXT(_xll.BDP($B29&amp;" Corp",AV$1),"yyyy/mm/dd")))</f>
        <v>#NAME?</v>
      </c>
      <c r="AW29" s="115" t="e">
        <f ca="1">IF(tbl_coded[[#This Row],[ISIN]]="","",IF(OR(_xll.BDP($B29&amp;" Corp",AW$1)="#N/A N/A"),"--",TEXT(_xll.BDP($B29&amp;" Corp",AW$1),"yyyy/mm/dd")))</f>
        <v>#NAME?</v>
      </c>
      <c r="AX29" s="115" t="e">
        <f ca="1">IF(tbl_coded[[#This Row],[ISIN]]="","",IF(OR(_xll.BDP($B29&amp;" Corp",AX$1)="#N/A N/A"),"--",TEXT(_xll.BDP($B29&amp;" Corp",AX$1),"yyyy/mm/dd")))</f>
        <v>#NAME?</v>
      </c>
      <c r="AY29" s="115" t="e">
        <f ca="1">IF(tbl_coded[[#This Row],[ISIN]]="","",IF(OR(_xll.BDP($B29&amp;" Corp",AY$1)="#N/A Field Not Applicable"),"--",TEXT(_xll.BDP($B29&amp;" Corp",AY$1),"yyyy/mm/dd")))</f>
        <v>#NAME?</v>
      </c>
      <c r="AZ29" s="115" t="e">
        <f ca="1">IF(tbl_coded[[#This Row],[ISIN]]="","",IF(OR(_xll.BDP($B29&amp;" Corp",AZ$1)="#N/A N/A"),"--",_xll.BDP($B29&amp;" Corp",AZ$1)))</f>
        <v>#NAME?</v>
      </c>
      <c r="BA29" s="115" t="e">
        <f ca="1">IF(tbl_coded[[#This Row],[ISIN]]="","",IF(OR(_xll.BDP($B29&amp;" Corp",BA$1)="#N/A N/A"),"--",_xll.BDP($B29&amp;" Corp",BA$1)))</f>
        <v>#NAME?</v>
      </c>
      <c r="BB29" s="115" t="e">
        <f ca="1">IF(tbl_coded[[#This Row],[ISIN]]="","",IF(OR(_xll.BDP($B29&amp;" Corp",BB$1)="#N/A N/A"),"--",_xll.BDP($B29&amp;" Corp",BB$1)))</f>
        <v>#NAME?</v>
      </c>
      <c r="BC29" s="115" t="e">
        <f ca="1">IF(tbl_coded[[#This Row],[ISIN]]="","",IF(OR(_xll.BDP($B29&amp;" Corp",BC$1)="#N/A Field Not Applicable"),"--",_xll.BDP($B29&amp;" Corp",BC$1)))</f>
        <v>#NAME?</v>
      </c>
      <c r="BD29" s="115" t="e">
        <f ca="1">IF(tbl_coded[[#This Row],[ISIN]]="","",IF(OR(_xll.BDP($B29&amp;" Corp",BD$1)="#N/A Field Not Applicable"),"--",_xll.BDP($B29&amp;" Corp",BD$1)))</f>
        <v>#NAME?</v>
      </c>
      <c r="BE29" s="115" t="e">
        <f ca="1">IF(tbl_coded[[#This Row],[ISIN]]="","",IF(OR(_xll.BDP($B29&amp;" Corp",BE$1)="#N/A Field Not Applicable"),"--",_xll.BDP($B29&amp;" Corp",BE$1)))</f>
        <v>#NAME?</v>
      </c>
      <c r="BF29" s="115" t="e">
        <f ca="1">IF(tbl_coded[[#This Row],[ISIN]]="","",IF(OR(_xll.BDP($B29&amp;" Corp",BF$1)="#N/A Field Not Applicable"),"--",_xll.BDP($B29&amp;" Corp",BF$1)))</f>
        <v>#NAME?</v>
      </c>
      <c r="BG29" s="115" t="e">
        <f ca="1">IF(tbl_coded[[#This Row],[ISIN]]="","",IF(OR(_xll.BDP($B29&amp;" Corp",BG$1)="#N/A Field Not Applicable"),"--",IF(_xll.BDP($B29&amp;" Corp",BG$1)="#N/A N/A","N",_xll.BDP($B29&amp;" Corp",BG$1))))</f>
        <v>#NAME?</v>
      </c>
      <c r="BH29" s="115" t="e">
        <f ca="1">IF(tbl_coded[[#This Row],[ISIN]]="","",IF(OR(_xll.BDP($B29&amp;" Corp",BH$1)="#N/A N/A"),"",_xll.BDP($B29&amp;" Corp",BH$1)))</f>
        <v>#NAME?</v>
      </c>
      <c r="BI29" s="115" t="e">
        <f ca="1">IF(tbl_coded[[#This Row],[ISIN]]="","",IF(OR(tbl_coded[[#This Row],[Parent company tiker]]=""),"",IF(_xll.BDP(tbl_coded[[#This Row],[Parent company tiker]]&amp;" Equity",BI$1)="#N/A N/A","--",_xll.BDP(tbl_coded[[#This Row],[Parent company tiker]]&amp;" Equity",BI$1))))</f>
        <v>#NAME?</v>
      </c>
      <c r="BJ29" s="115" t="e">
        <f ca="1">IF(tbl_coded[[#This Row],[ISIN]]="","",IF(OR(tbl_coded[[#This Row],[Parent company tiker]]=""),"",IF(_xll.BDP(tbl_coded[[#This Row],[Parent company tiker]]&amp;" Equity",BJ$1)="#N/A N/A","--",_xll.BDP(tbl_coded[[#This Row],[Parent company tiker]]&amp;" Equity",BJ$1))))</f>
        <v>#NAME?</v>
      </c>
      <c r="BK29" s="115" t="e">
        <f ca="1">IF(tbl_coded[[#This Row],[ISIN]]="","",IF(OR(tbl_coded[[#This Row],[Parent company tiker]]=""),"",IF(_xll.BDP(tbl_coded[[#This Row],[Parent company tiker]]&amp;" Equity",BK$1)="#N/A N/A","--",_xll.BDP(tbl_coded[[#This Row],[Parent company tiker]]&amp;" Equity",BK$1))))</f>
        <v>#NAME?</v>
      </c>
      <c r="BL29" s="115" t="e">
        <f ca="1">IF(tbl_coded[[#This Row],[ISIN]]="","",IF(OR(tbl_coded[[#This Row],[Parent company tiker]]=""),"",IF(_xll.BDP(tbl_coded[[#This Row],[Parent company tiker]]&amp;" Equity",BL$1)="#N/A N/A","--",_xll.BDP(tbl_coded[[#This Row],[Parent company tiker]]&amp;" Equity",BL$1))))</f>
        <v>#NAME?</v>
      </c>
      <c r="BM29"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 s="115" t="e">
        <f ca="1">IF(tbl_coded[[#This Row],[Column9]]&lt;&gt;"--",tbl_coded[[#This Row],[G''tor rating]],IF(tbl_coded[[#This Row],[KPW Name]]&lt;&gt;"",tbl_coded[[#This Row],[KPW Rating]],IF(tbl_coded[[#This Row],[Parent company tiker]]&lt;&gt;"",tbl_coded[[#This Row],[parent评级]],tbl_coded[[#This Row],[Issuer rating]])))</f>
        <v>#NAME?</v>
      </c>
      <c r="BO29" s="148" t="str">
        <f ca="1">IFERROR(IF(tbl_coded[[#This Row],[GREEN]]="Y","GREEN",IF(tbl_coded[[#This Row],[SUSTAINABLE]]="Y","SUSTAINABLE",IF(tbl_coded[[#This Row],[SOCIAL]]="Y","SOCIAL",IF(tbl_coded[[#This Row],[Sustainable linked]]="Y","SUSTAINABLE LINKED"," ")))),"")</f>
        <v/>
      </c>
      <c r="BP29" s="124"/>
    </row>
    <row r="30" spans="1:74" ht="15" customHeight="1">
      <c r="A30" s="109">
        <v>28</v>
      </c>
      <c r="B30" s="110" t="str">
        <f>IF(美元债一级!$C$3:$C$1048576&lt;&gt;"",美元债一级!$C30,"")</f>
        <v>XS2734301133</v>
      </c>
      <c r="C30" s="111" t="e">
        <f ca="1">IF(tbl_coded[[#This Row],[ISIN]]="","",IF(tbl_coded[[#This Row],[Index]]&gt;$A$1,"",IF(_xll.BDP($B30&amp;" Corp",C$1)="#N/A N/A","",_xll.BDP($B30&amp;" Corp",C$1))))</f>
        <v>#NAME?</v>
      </c>
      <c r="D30" s="111" t="e">
        <f ca="1">IF(tbl_coded[[#This Row],[ISIN]]="","",IF(_xll.BDP($B30&amp;" Corp",D$1)="#N/A N/A","",_xll.BDP($B30&amp;" Corp",D$1)))</f>
        <v>#NAME?</v>
      </c>
      <c r="E30" s="111" t="e">
        <f ca="1">IF(tbl_coded[[#This Row],[ISIN]]="","",IF(_xll.BDP($B30&amp;" Corp",E$1)="#N/A N/A","--",_xll.BDP($B30&amp;" Corp",E$1)))</f>
        <v>#NAME?</v>
      </c>
      <c r="F30" s="111" t="e">
        <f ca="1">IF(tbl_coded[[#This Row],[ISIN]]="","",IF(_xll.BDS($B30&amp;" Corp",F$1)="#N/A Field Not Applicable","",_xll.BDS($B30&amp;" Corp",F$1)))</f>
        <v>#NAME?</v>
      </c>
      <c r="G30" s="111" t="e">
        <f ca="1">IF(tbl_coded[[#This Row],[ISIN]]="","",IF(_xll.BDP($F30&amp;" CompanyID",G$1)="#N/A Invalid Security","",_xll.BDP($F30&amp;" CompanyID",G$1)))</f>
        <v>#NAME?</v>
      </c>
      <c r="H30" s="111" t="e">
        <f ca="1">IF(tbl_coded[[#This Row],[ISIN]]="","",IF(_xll.BDP($B30&amp;" Corp",H$1)="#N/A N/A","--",_xll.BDP($B30&amp;" Corp",H$1)))</f>
        <v>#NAME?</v>
      </c>
      <c r="I30" s="111" t="e">
        <f ca="1">IF(tbl_coded[[#This Row],[ISIN]]="","",IF(_xll.BDP($B30&amp;" Corp",I$1)="#N/A N/A","--",_xll.BDP($B30&amp;" Corp",I$1)))</f>
        <v>#NAME?</v>
      </c>
      <c r="J30" s="111" t="e">
        <f ca="1">IF(tbl_coded[[#This Row],[ISIN]]="","",IF(_xll.BDP($B30&amp;" Corp",J$1)="#N/A N/A","--",_xll.BDP($B30&amp;" Corp",J$1)))</f>
        <v>#NAME?</v>
      </c>
      <c r="K30" s="111" t="e">
        <f ca="1">IF(tbl_coded[[#This Row],[ISIN]]="","",IF(_xll.BDP($B30&amp;" Corp",K$1)="#N/A N/A","--",_xll.BDP($B30&amp;" Corp",K$1)))</f>
        <v>#NAME?</v>
      </c>
      <c r="L30" s="111" t="e">
        <f ca="1">IF(tbl_coded[[#This Row],[ISIN]]="","",IF(_xll.BDP($B30&amp;" Corp",L$1)="#N/A N/A","--",_xll.BDP($B30&amp;" Corp",L$1)))</f>
        <v>#NAME?</v>
      </c>
      <c r="M30" s="111" t="e">
        <f ca="1">IF(tbl_coded[[#This Row],[ISIN]]="","",IF(_xll.BDP($B30&amp;" Corp",M$1)="#N/A N/A","--",_xll.BDP($B30&amp;" Corp",M$1)))</f>
        <v>#NAME?</v>
      </c>
      <c r="N30" s="111" t="e">
        <f ca="1">IF(tbl_coded[[#This Row],[ISIN]]="","",IF(_xll.BDP($B30&amp;" Corp",N$1)="#N/A N/A","--",_xll.BDP($B30&amp;" Corp",N$1)))</f>
        <v>#NAME?</v>
      </c>
      <c r="O30" s="112" t="e">
        <f ca="1">IF(tbl_coded[[#This Row],[ISIN]]="","",IF(_xll.BDP($B30&amp;" Corp",O$1)="#N/A N/A","--",_xll.BDP($B30&amp;" Corp",O$1)))</f>
        <v>#NAME?</v>
      </c>
      <c r="P30" s="112" t="e">
        <f ca="1">IF(tbl_coded[[#This Row],[ISIN]]="","",IF(_xll.BDP($B30&amp;" Corp",P$1)="#N/A N/A","--",_xll.BDP($B30&amp;" Corp",P$1)))</f>
        <v>#NAME?</v>
      </c>
      <c r="Q30"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 s="112" t="e">
        <f ca="1">IF(tbl_coded[[#This Row],[ISIN]]="","",IF(OR(_xll.BDP($B30&amp;" Corp",R$1)="#N/A N/A",_xll.BDP($B30&amp;" Corp",R$1)="#N/A Invalid Security",_xll.BDP($B30&amp;" Corp",R$1)="#N/A Field Not Applicable"),"--",_xll.BDP($B30&amp;" Corp",R$1)))</f>
        <v>#NAME?</v>
      </c>
      <c r="S30" s="112" t="e">
        <f ca="1">IF(tbl_coded[[#This Row],[ISIN]]="","",IF(OR(_xll.BDP($R30&amp;" Equity",S$1)="#N/A N/A",_xll.BDP($R30&amp;" Equity",S$1)="#N/A Invalid Security"),"--",_xll.BDP($R30&amp;" Equity",S$1)))</f>
        <v>#NAME?</v>
      </c>
      <c r="T30" s="112" t="e">
        <f ca="1">IF(tbl_coded[[#This Row],[ISIN]]="","",IF(OR(_xll.BDP($R30&amp;" Equity",T$1)="#N/A N/A",_xll.BDP($R30&amp;" Equity",T$1)="#N/A Invalid Security"),"--",_xll.BDP($R30&amp;" Equity",T$1)))</f>
        <v>#NAME?</v>
      </c>
      <c r="U30" s="112" t="e">
        <f ca="1">IF(tbl_coded[[#This Row],[ISIN]]="","",IF(OR(_xll.BDP($R30&amp;" Equity",U$1)="#N/A N/A",_xll.BDP($R30&amp;" Equity",U$1)="#N/A Invalid Security"),"--",_xll.BDP($R30&amp;" Equity",U$1)))</f>
        <v>#NAME?</v>
      </c>
      <c r="V30" s="112" t="e">
        <f ca="1">IF(tbl_coded[[#This Row],[ISIN]]="","",IF(OR(_xll.BDP($R30&amp;" Equity",V$1)="#N/A N/A",_xll.BDP($R30&amp;" Equity",V$1)="#N/A Invalid Security"),"--",_xll.BDP($R30&amp;" Equity",V$1)))</f>
        <v>#NAME?</v>
      </c>
      <c r="W30" s="112" t="e">
        <f ca="1">IF(tbl_coded[[#This Row],[ISIN]]="","",IF(OR(_xll.BDP($R30&amp;" Equity",W$1)="#N/A N/A",_xll.BDP($R30&amp;" Equity",W$1)="#N/A Invalid Security"),"--",_xll.BDP($R30&amp;" Equity",W$1)))</f>
        <v>#NAME?</v>
      </c>
      <c r="X30" s="112" t="e">
        <f ca="1">IF(tbl_coded[[#This Row],[ISIN]]="","",IF(OR(_xll.BDP($R30&amp;" Equity",X$1)="#N/A N/A",_xll.BDP($R30&amp;" Equity",X$1)="#N/A Invalid Security"),"--",_xll.BDP($R30&amp;" Equity",X$1)))</f>
        <v>#NAME?</v>
      </c>
      <c r="Y30"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 s="112" t="str">
        <f ca="1">IF(tbl_coded[[#This Row],[ISIN]]="","",IF(ISNUMBER(_xll.BDP(B30&amp;" Corp",Z$1)),_xll.BDP(B30&amp;" Corp",Z$1),""))</f>
        <v/>
      </c>
      <c r="AA30" s="112" t="str">
        <f ca="1">IF(tbl_coded[[#This Row],[ISIN]]="","",IF(ISNUMBER(_xll.BDP(B30&amp;" Corp",AA$1)),_xll.BDP(B30&amp;" Corp",AA$1),""))</f>
        <v/>
      </c>
      <c r="AB30" s="112" t="str">
        <f ca="1">IF(tbl_coded[[#This Row],[ISIN]]="","",IF(ISNUMBER(_xll.BDP(B30&amp;" Corp",AB$1)),_xll.BDP(B30&amp;" Corp",AB$1),""))</f>
        <v/>
      </c>
      <c r="AC30" s="112" t="str">
        <f ca="1">IF(tbl_coded[[#This Row],[ISIN]]="","",IF(ISNUMBER(_xll.BDP(B30&amp;" Corp",AC$1)),_xll.BDP(B30&amp;" Corp",AC$1),""))</f>
        <v/>
      </c>
      <c r="AD30" s="112" t="e">
        <f ca="1">IF(tbl_coded[[#This Row],[ISIN]]="","",IF((_xll.BDP(B30&amp;" Corp",AD$1))="#N/A Field Not Applicable","",_xll.BDP(B30&amp;" Corp",AD$1)))</f>
        <v>#NAME?</v>
      </c>
      <c r="AE30" s="112" t="e">
        <f ca="1">IF(tbl_coded[[#This Row],[ISIN]]="","",IF((_xll.BDP(B30&amp;" Corp",AE$1))="#N/A N/A","--",_xll.BDP(B30&amp;" Corp",AE$1)))</f>
        <v>#NAME?</v>
      </c>
      <c r="AF30" s="112" t="e">
        <f ca="1">IF(tbl_coded[[#This Row],[ISIN]]="","",IF(IFERROR(MATCH(H30,rtg_num[Moody''s],0)&gt;10,0),"HY",IF(IFERROR(MATCH(I30,rtg_num[S&amp;P],0)&gt;10,0),"HY",IF(IFERROR(MATCH(J30,rtg_num[Fitch],0)&gt;10,0),"HY",IF(H30&amp;I30&amp;J30="------","NR",IF(IFERROR(FIND("#N/A",Coded!H30),0)&amp;IFERROR(FIND("#N/A",Coded!H30),0)&amp;IFERROR(FIND("#N/A",Coded!H30),0)&lt;&gt;"000",IF(INDEX(美元债一级!$O:$O,MATCH(tbl_coded[[#This Row],[ISIN]],美元债一级!$I:$I,0))="--/--/--","NR","IG"),"IG"))))))</f>
        <v>#NAME?</v>
      </c>
      <c r="AG30"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0" s="113" t="e">
        <f ca="1">IF(tbl_coded[[#This Row],[ISIN]]="","",IF(_xll.BDP($B30&amp;" Corp",AI$1)="#N/A N/A","--",_xll.BDP($B30&amp;" Corp",AI$1)))</f>
        <v>#NAME?</v>
      </c>
      <c r="AJ30" s="112" t="e">
        <f ca="1">IF(tbl_coded[[#This Row],[ISIN]]="","",IF(OR(_xll.BDP(_xll.BDP(tbl_coded[[#This Row],[ISIN]]&amp;" Corp", "ISSUER_EQUITY_TICKER")&amp;" Equity",AJ$1)="#N/A N/A"),"--",_xll.BDP(_xll.BDP(tbl_coded[[#This Row],[ISIN]]&amp;" Corp", "ISSUER_EQUITY_TICKER")&amp;" Equity",AJ$1)))</f>
        <v>#NAME?</v>
      </c>
      <c r="AK30"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 s="115" t="e">
        <f ca="1">IF(tbl_coded[[#This Row],[ISIN]]="","",IF(OR(_xll.BDP(_xll.BDP(tbl_coded[[#This Row],[ISIN]]&amp;" Corp", "ISSUER_EQUITY_TICKER")&amp;" Equity",AL$1)="#N/A N/A"),"--",_xll.BDP(_xll.BDP(tbl_coded[[#This Row],[ISIN]]&amp;" Corp", "ISSUER_EQUITY_TICKER")&amp;" Equity",AL$1)))</f>
        <v>#NAME?</v>
      </c>
      <c r="AM30" s="115" t="e">
        <f ca="1">IF(tbl_coded[[#This Row],[ISIN]]="","",IF(_xll.BDS($B30&amp;" Corp",AM$1)="#N/A Field Not Applicable","",_xll.BDS($B30&amp;" Corp",AM$1)))</f>
        <v>#NAME?</v>
      </c>
      <c r="AN30" s="115" t="e">
        <f ca="1">IF(tbl_coded[[#This Row],[ISIN]]="","",IF(_xll.BDP(tbl_coded[[#This Row],[KPW Provider BBID]]&amp;" CompanyID","NAME")="#N/A Invalid Security","",_xll.BDP(tbl_coded[[#This Row],[KPW Provider BBID]]&amp;" CompanyID","NAME")))</f>
        <v>#NAME?</v>
      </c>
      <c r="AO30" s="115" t="e">
        <f ca="1">IF(tbl_coded[[#This Row],[ISIN]]="","",IF(_xll.BDP(tbl_coded[[#This Row],[KPW Provider BBID]]&amp;" CompanyID",$AO$1)="#N/A Invalid Security","--",IF(_xll.BDP(tbl_coded[[#This Row],[KPW Provider BBID]]&amp;" CompanyID",$AO$1)="#N/A N/A","--",_xll.BDP(tbl_coded[[#This Row],[KPW Provider BBID]]&amp;" CompanyID",$AO$1))))</f>
        <v>#NAME?</v>
      </c>
      <c r="AP30" s="115" t="e">
        <f ca="1">IF(tbl_coded[[#This Row],[ISIN]]="","",IF(_xll.BDP(tbl_coded[[#This Row],[KPW Provider BBID]]&amp;" CompanyID",$AP$1)="#N/A Invalid Security","--",IF(_xll.BDP(tbl_coded[[#This Row],[KPW Provider BBID]]&amp;" CompanyID",$AP$1)="#N/A N/A","--",_xll.BDP(tbl_coded[[#This Row],[KPW Provider BBID]]&amp;" CompanyID",$AP$1))))</f>
        <v>#NAME?</v>
      </c>
      <c r="AQ30" s="115" t="e">
        <f ca="1">IF(tbl_coded[[#This Row],[ISIN]]="","",IF(_xll.BDP(tbl_coded[[#This Row],[KPW Provider BBID]]&amp;" CompanyID",$AQ$1)="#N/A Invalid Security","--",IF(_xll.BDP(tbl_coded[[#This Row],[KPW Provider BBID]]&amp;" CompanyID",$AQ$1)="#N/A N/A","--",_xll.BDP(tbl_coded[[#This Row],[KPW Provider BBID]]&amp;" CompanyID",$AQ$1))))</f>
        <v>#NAME?</v>
      </c>
      <c r="AR30" s="115" t="e">
        <f ca="1">IF(tbl_coded[[#This Row],[ISIN]]="","",tbl_coded[[#This Row],[穆迪KPW评级]]&amp;"/"&amp;tbl_coded[[#This Row],[SPKPW评级]]&amp;"/"&amp;tbl_coded[[#This Row],[FITCHKPW评级]])</f>
        <v>#NAME?</v>
      </c>
      <c r="AS30" s="115" t="e">
        <f ca="1">IF(tbl_coded[[#This Row],[ISIN]]="","",IF(OR(_xll.BDP($B30&amp;" Corp",AS$1)="#N/A N/A"),"--",_xll.BDP($B30&amp;" Corp",AS$1)))</f>
        <v>#NAME?</v>
      </c>
      <c r="AT30" s="115" t="e">
        <f ca="1">IF(tbl_coded[[#This Row],[ISIN]]="","",IF(_xll.BDS($B30&amp;" Corp",AT$1)="#N/A Field Not Applicable","",_xll.BDS($B30&amp;" Corp",AT$1)))</f>
        <v>#NAME?</v>
      </c>
      <c r="AU30" s="115" t="e">
        <f ca="1">IF(tbl_coded[[#This Row],[SBLC Provider BBID]]="","",_xll.BDP(tbl_coded[[#This Row],[SBLC Provider BBID]]&amp;" CompanyID","NAME"))</f>
        <v>#NAME?</v>
      </c>
      <c r="AV30" s="115" t="e">
        <f ca="1">IF(tbl_coded[[#This Row],[ISIN]]="","",IF(OR(_xll.BDP($B30&amp;" Corp",AV$1)="#N/A N/A"),"--",TEXT(_xll.BDP($B30&amp;" Corp",AV$1),"yyyy/mm/dd")))</f>
        <v>#NAME?</v>
      </c>
      <c r="AW30" s="115" t="e">
        <f ca="1">IF(tbl_coded[[#This Row],[ISIN]]="","",IF(OR(_xll.BDP($B30&amp;" Corp",AW$1)="#N/A N/A"),"--",TEXT(_xll.BDP($B30&amp;" Corp",AW$1),"yyyy/mm/dd")))</f>
        <v>#NAME?</v>
      </c>
      <c r="AX30" s="115" t="e">
        <f ca="1">IF(tbl_coded[[#This Row],[ISIN]]="","",IF(OR(_xll.BDP($B30&amp;" Corp",AX$1)="#N/A N/A"),"--",TEXT(_xll.BDP($B30&amp;" Corp",AX$1),"yyyy/mm/dd")))</f>
        <v>#NAME?</v>
      </c>
      <c r="AY30" s="115" t="e">
        <f ca="1">IF(tbl_coded[[#This Row],[ISIN]]="","",IF(OR(_xll.BDP($B30&amp;" Corp",AY$1)="#N/A Field Not Applicable"),"--",TEXT(_xll.BDP($B30&amp;" Corp",AY$1),"yyyy/mm/dd")))</f>
        <v>#NAME?</v>
      </c>
      <c r="AZ30" s="115" t="e">
        <f ca="1">IF(tbl_coded[[#This Row],[ISIN]]="","",IF(OR(_xll.BDP($B30&amp;" Corp",AZ$1)="#N/A N/A"),"--",_xll.BDP($B30&amp;" Corp",AZ$1)))</f>
        <v>#NAME?</v>
      </c>
      <c r="BA30" s="115" t="e">
        <f ca="1">IF(tbl_coded[[#This Row],[ISIN]]="","",IF(OR(_xll.BDP($B30&amp;" Corp",BA$1)="#N/A N/A"),"--",_xll.BDP($B30&amp;" Corp",BA$1)))</f>
        <v>#NAME?</v>
      </c>
      <c r="BB30" s="115" t="e">
        <f ca="1">IF(tbl_coded[[#This Row],[ISIN]]="","",IF(OR(_xll.BDP($B30&amp;" Corp",BB$1)="#N/A N/A"),"--",_xll.BDP($B30&amp;" Corp",BB$1)))</f>
        <v>#NAME?</v>
      </c>
      <c r="BC30" s="115" t="e">
        <f ca="1">IF(tbl_coded[[#This Row],[ISIN]]="","",IF(OR(_xll.BDP($B30&amp;" Corp",BC$1)="#N/A Field Not Applicable"),"--",_xll.BDP($B30&amp;" Corp",BC$1)))</f>
        <v>#NAME?</v>
      </c>
      <c r="BD30" s="115" t="e">
        <f ca="1">IF(tbl_coded[[#This Row],[ISIN]]="","",IF(OR(_xll.BDP($B30&amp;" Corp",BD$1)="#N/A Field Not Applicable"),"--",_xll.BDP($B30&amp;" Corp",BD$1)))</f>
        <v>#NAME?</v>
      </c>
      <c r="BE30" s="115" t="e">
        <f ca="1">IF(tbl_coded[[#This Row],[ISIN]]="","",IF(OR(_xll.BDP($B30&amp;" Corp",BE$1)="#N/A Field Not Applicable"),"--",_xll.BDP($B30&amp;" Corp",BE$1)))</f>
        <v>#NAME?</v>
      </c>
      <c r="BF30" s="115" t="e">
        <f ca="1">IF(tbl_coded[[#This Row],[ISIN]]="","",IF(OR(_xll.BDP($B30&amp;" Corp",BF$1)="#N/A Field Not Applicable"),"--",_xll.BDP($B30&amp;" Corp",BF$1)))</f>
        <v>#NAME?</v>
      </c>
      <c r="BG30" s="115" t="e">
        <f ca="1">IF(tbl_coded[[#This Row],[ISIN]]="","",IF(OR(_xll.BDP($B30&amp;" Corp",BG$1)="#N/A Field Not Applicable"),"--",IF(_xll.BDP($B30&amp;" Corp",BG$1)="#N/A N/A","N",_xll.BDP($B30&amp;" Corp",BG$1))))</f>
        <v>#NAME?</v>
      </c>
      <c r="BH30" s="115" t="e">
        <f ca="1">IF(tbl_coded[[#This Row],[ISIN]]="","",IF(OR(_xll.BDP($B30&amp;" Corp",BH$1)="#N/A N/A"),"",_xll.BDP($B30&amp;" Corp",BH$1)))</f>
        <v>#NAME?</v>
      </c>
      <c r="BI30" s="115" t="e">
        <f ca="1">IF(tbl_coded[[#This Row],[ISIN]]="","",IF(OR(tbl_coded[[#This Row],[Parent company tiker]]=""),"",IF(_xll.BDP(tbl_coded[[#This Row],[Parent company tiker]]&amp;" Equity",BI$1)="#N/A N/A","--",_xll.BDP(tbl_coded[[#This Row],[Parent company tiker]]&amp;" Equity",BI$1))))</f>
        <v>#NAME?</v>
      </c>
      <c r="BJ30" s="115" t="e">
        <f ca="1">IF(tbl_coded[[#This Row],[ISIN]]="","",IF(OR(tbl_coded[[#This Row],[Parent company tiker]]=""),"",IF(_xll.BDP(tbl_coded[[#This Row],[Parent company tiker]]&amp;" Equity",BJ$1)="#N/A N/A","--",_xll.BDP(tbl_coded[[#This Row],[Parent company tiker]]&amp;" Equity",BJ$1))))</f>
        <v>#NAME?</v>
      </c>
      <c r="BK30" s="115" t="e">
        <f ca="1">IF(tbl_coded[[#This Row],[ISIN]]="","",IF(OR(tbl_coded[[#This Row],[Parent company tiker]]=""),"",IF(_xll.BDP(tbl_coded[[#This Row],[Parent company tiker]]&amp;" Equity",BK$1)="#N/A N/A","--",_xll.BDP(tbl_coded[[#This Row],[Parent company tiker]]&amp;" Equity",BK$1))))</f>
        <v>#NAME?</v>
      </c>
      <c r="BL30" s="115" t="e">
        <f ca="1">IF(tbl_coded[[#This Row],[ISIN]]="","",IF(OR(tbl_coded[[#This Row],[Parent company tiker]]=""),"",IF(_xll.BDP(tbl_coded[[#This Row],[Parent company tiker]]&amp;" Equity",BL$1)="#N/A N/A","--",_xll.BDP(tbl_coded[[#This Row],[Parent company tiker]]&amp;" Equity",BL$1))))</f>
        <v>#NAME?</v>
      </c>
      <c r="BM30"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 s="115" t="e">
        <f ca="1">IF(tbl_coded[[#This Row],[Column9]]&lt;&gt;"--",tbl_coded[[#This Row],[G''tor rating]],IF(tbl_coded[[#This Row],[KPW Name]]&lt;&gt;"",tbl_coded[[#This Row],[KPW Rating]],IF(tbl_coded[[#This Row],[Parent company tiker]]&lt;&gt;"",tbl_coded[[#This Row],[parent评级]],tbl_coded[[#This Row],[Issuer rating]])))</f>
        <v>#NAME?</v>
      </c>
      <c r="BO30" s="148" t="str">
        <f ca="1">IFERROR(IF(tbl_coded[[#This Row],[GREEN]]="Y","GREEN",IF(tbl_coded[[#This Row],[SUSTAINABLE]]="Y","SUSTAINABLE",IF(tbl_coded[[#This Row],[SOCIAL]]="Y","SOCIAL",IF(tbl_coded[[#This Row],[Sustainable linked]]="Y","SUSTAINABLE LINKED"," ")))),"")</f>
        <v/>
      </c>
      <c r="BP30" s="124"/>
    </row>
    <row r="31" spans="1:74" ht="15" customHeight="1">
      <c r="A31" s="109">
        <v>29</v>
      </c>
      <c r="B31" s="110" t="str">
        <f>IF(美元债一级!$C$3:$C$1048576&lt;&gt;"",美元债一级!$C31,"")</f>
        <v>XS2735849197</v>
      </c>
      <c r="C31" s="111" t="e">
        <f ca="1">IF(tbl_coded[[#This Row],[ISIN]]="","",IF(tbl_coded[[#This Row],[Index]]&gt;$A$1,"",IF(_xll.BDP($B31&amp;" Corp",C$1)="#N/A N/A","",_xll.BDP($B31&amp;" Corp",C$1))))</f>
        <v>#NAME?</v>
      </c>
      <c r="D31" s="111" t="e">
        <f ca="1">IF(tbl_coded[[#This Row],[ISIN]]="","",IF(_xll.BDP($B31&amp;" Corp",D$1)="#N/A N/A","",_xll.BDP($B31&amp;" Corp",D$1)))</f>
        <v>#NAME?</v>
      </c>
      <c r="E31" s="111" t="e">
        <f ca="1">IF(tbl_coded[[#This Row],[ISIN]]="","",IF(_xll.BDP($B31&amp;" Corp",E$1)="#N/A N/A","--",_xll.BDP($B31&amp;" Corp",E$1)))</f>
        <v>#NAME?</v>
      </c>
      <c r="F31" s="111" t="e">
        <f ca="1">IF(tbl_coded[[#This Row],[ISIN]]="","",IF(_xll.BDS($B31&amp;" Corp",F$1)="#N/A Field Not Applicable","",_xll.BDS($B31&amp;" Corp",F$1)))</f>
        <v>#NAME?</v>
      </c>
      <c r="G31" s="111" t="e">
        <f ca="1">IF(tbl_coded[[#This Row],[ISIN]]="","",IF(_xll.BDP($F31&amp;" CompanyID",G$1)="#N/A Invalid Security","",_xll.BDP($F31&amp;" CompanyID",G$1)))</f>
        <v>#NAME?</v>
      </c>
      <c r="H31" s="111" t="e">
        <f ca="1">IF(tbl_coded[[#This Row],[ISIN]]="","",IF(_xll.BDP($B31&amp;" Corp",H$1)="#N/A N/A","--",_xll.BDP($B31&amp;" Corp",H$1)))</f>
        <v>#NAME?</v>
      </c>
      <c r="I31" s="111" t="e">
        <f ca="1">IF(tbl_coded[[#This Row],[ISIN]]="","",IF(_xll.BDP($B31&amp;" Corp",I$1)="#N/A N/A","--",_xll.BDP($B31&amp;" Corp",I$1)))</f>
        <v>#NAME?</v>
      </c>
      <c r="J31" s="111" t="e">
        <f ca="1">IF(tbl_coded[[#This Row],[ISIN]]="","",IF(_xll.BDP($B31&amp;" Corp",J$1)="#N/A N/A","--",_xll.BDP($B31&amp;" Corp",J$1)))</f>
        <v>#NAME?</v>
      </c>
      <c r="K31" s="111" t="e">
        <f ca="1">IF(tbl_coded[[#This Row],[ISIN]]="","",IF(_xll.BDP($B31&amp;" Corp",K$1)="#N/A N/A","--",_xll.BDP($B31&amp;" Corp",K$1)))</f>
        <v>#NAME?</v>
      </c>
      <c r="L31" s="111" t="e">
        <f ca="1">IF(tbl_coded[[#This Row],[ISIN]]="","",IF(_xll.BDP($B31&amp;" Corp",L$1)="#N/A N/A","--",_xll.BDP($B31&amp;" Corp",L$1)))</f>
        <v>#NAME?</v>
      </c>
      <c r="M31" s="111" t="e">
        <f ca="1">IF(tbl_coded[[#This Row],[ISIN]]="","",IF(_xll.BDP($B31&amp;" Corp",M$1)="#N/A N/A","--",_xll.BDP($B31&amp;" Corp",M$1)))</f>
        <v>#NAME?</v>
      </c>
      <c r="N31" s="111" t="e">
        <f ca="1">IF(tbl_coded[[#This Row],[ISIN]]="","",IF(_xll.BDP($B31&amp;" Corp",N$1)="#N/A N/A","--",_xll.BDP($B31&amp;" Corp",N$1)))</f>
        <v>#NAME?</v>
      </c>
      <c r="O31" s="112" t="e">
        <f ca="1">IF(tbl_coded[[#This Row],[ISIN]]="","",IF(_xll.BDP($B31&amp;" Corp",O$1)="#N/A N/A","--",_xll.BDP($B31&amp;" Corp",O$1)))</f>
        <v>#NAME?</v>
      </c>
      <c r="P31" s="112" t="e">
        <f ca="1">IF(tbl_coded[[#This Row],[ISIN]]="","",IF(_xll.BDP($B31&amp;" Corp",P$1)="#N/A N/A","--",_xll.BDP($B31&amp;" Corp",P$1)))</f>
        <v>#NAME?</v>
      </c>
      <c r="Q31"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 s="112" t="e">
        <f ca="1">IF(tbl_coded[[#This Row],[ISIN]]="","",IF(OR(_xll.BDP($B31&amp;" Corp",R$1)="#N/A N/A",_xll.BDP($B31&amp;" Corp",R$1)="#N/A Invalid Security",_xll.BDP($B31&amp;" Corp",R$1)="#N/A Field Not Applicable"),"--",_xll.BDP($B31&amp;" Corp",R$1)))</f>
        <v>#NAME?</v>
      </c>
      <c r="S31" s="112" t="e">
        <f ca="1">IF(tbl_coded[[#This Row],[ISIN]]="","",IF(OR(_xll.BDP($R31&amp;" Equity",S$1)="#N/A N/A",_xll.BDP($R31&amp;" Equity",S$1)="#N/A Invalid Security"),"--",_xll.BDP($R31&amp;" Equity",S$1)))</f>
        <v>#NAME?</v>
      </c>
      <c r="T31" s="112" t="e">
        <f ca="1">IF(tbl_coded[[#This Row],[ISIN]]="","",IF(OR(_xll.BDP($R31&amp;" Equity",T$1)="#N/A N/A",_xll.BDP($R31&amp;" Equity",T$1)="#N/A Invalid Security"),"--",_xll.BDP($R31&amp;" Equity",T$1)))</f>
        <v>#NAME?</v>
      </c>
      <c r="U31" s="112" t="e">
        <f ca="1">IF(tbl_coded[[#This Row],[ISIN]]="","",IF(OR(_xll.BDP($R31&amp;" Equity",U$1)="#N/A N/A",_xll.BDP($R31&amp;" Equity",U$1)="#N/A Invalid Security"),"--",_xll.BDP($R31&amp;" Equity",U$1)))</f>
        <v>#NAME?</v>
      </c>
      <c r="V31" s="112" t="e">
        <f ca="1">IF(tbl_coded[[#This Row],[ISIN]]="","",IF(OR(_xll.BDP($R31&amp;" Equity",V$1)="#N/A N/A",_xll.BDP($R31&amp;" Equity",V$1)="#N/A Invalid Security"),"--",_xll.BDP($R31&amp;" Equity",V$1)))</f>
        <v>#NAME?</v>
      </c>
      <c r="W31" s="112" t="e">
        <f ca="1">IF(tbl_coded[[#This Row],[ISIN]]="","",IF(OR(_xll.BDP($R31&amp;" Equity",W$1)="#N/A N/A",_xll.BDP($R31&amp;" Equity",W$1)="#N/A Invalid Security"),"--",_xll.BDP($R31&amp;" Equity",W$1)))</f>
        <v>#NAME?</v>
      </c>
      <c r="X31" s="112" t="e">
        <f ca="1">IF(tbl_coded[[#This Row],[ISIN]]="","",IF(OR(_xll.BDP($R31&amp;" Equity",X$1)="#N/A N/A",_xll.BDP($R31&amp;" Equity",X$1)="#N/A Invalid Security"),"--",_xll.BDP($R31&amp;" Equity",X$1)))</f>
        <v>#NAME?</v>
      </c>
      <c r="Y31"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 s="112" t="str">
        <f ca="1">IF(tbl_coded[[#This Row],[ISIN]]="","",IF(ISNUMBER(_xll.BDP(B31&amp;" Corp",Z$1)),_xll.BDP(B31&amp;" Corp",Z$1),""))</f>
        <v/>
      </c>
      <c r="AA31" s="112" t="str">
        <f ca="1">IF(tbl_coded[[#This Row],[ISIN]]="","",IF(ISNUMBER(_xll.BDP(B31&amp;" Corp",AA$1)),_xll.BDP(B31&amp;" Corp",AA$1),""))</f>
        <v/>
      </c>
      <c r="AB31" s="112" t="str">
        <f ca="1">IF(tbl_coded[[#This Row],[ISIN]]="","",IF(ISNUMBER(_xll.BDP(B31&amp;" Corp",AB$1)),_xll.BDP(B31&amp;" Corp",AB$1),""))</f>
        <v/>
      </c>
      <c r="AC31" s="112" t="str">
        <f ca="1">IF(tbl_coded[[#This Row],[ISIN]]="","",IF(ISNUMBER(_xll.BDP(B31&amp;" Corp",AC$1)),_xll.BDP(B31&amp;" Corp",AC$1),""))</f>
        <v/>
      </c>
      <c r="AD31" s="112" t="e">
        <f ca="1">IF(tbl_coded[[#This Row],[ISIN]]="","",IF((_xll.BDP(B31&amp;" Corp",AD$1))="#N/A Field Not Applicable","",_xll.BDP(B31&amp;" Corp",AD$1)))</f>
        <v>#NAME?</v>
      </c>
      <c r="AE31" s="112" t="e">
        <f ca="1">IF(tbl_coded[[#This Row],[ISIN]]="","",IF((_xll.BDP(B31&amp;" Corp",AE$1))="#N/A N/A","--",_xll.BDP(B31&amp;" Corp",AE$1)))</f>
        <v>#NAME?</v>
      </c>
      <c r="AF31" s="112" t="e">
        <f ca="1">IF(tbl_coded[[#This Row],[ISIN]]="","",IF(IFERROR(MATCH(H31,rtg_num[Moody''s],0)&gt;10,0),"HY",IF(IFERROR(MATCH(I31,rtg_num[S&amp;P],0)&gt;10,0),"HY",IF(IFERROR(MATCH(J31,rtg_num[Fitch],0)&gt;10,0),"HY",IF(H31&amp;I31&amp;J31="------","NR",IF(IFERROR(FIND("#N/A",Coded!H31),0)&amp;IFERROR(FIND("#N/A",Coded!H31),0)&amp;IFERROR(FIND("#N/A",Coded!H31),0)&lt;&gt;"000",IF(INDEX(美元债一级!$O:$O,MATCH(tbl_coded[[#This Row],[ISIN]],美元债一级!$I:$I,0))="--/--/--","NR","IG"),"IG"))))))</f>
        <v>#NAME?</v>
      </c>
      <c r="AG31"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1" s="113" t="e">
        <f ca="1">IF(tbl_coded[[#This Row],[ISIN]]="","",IF(_xll.BDP($B31&amp;" Corp",AI$1)="#N/A N/A","--",_xll.BDP($B31&amp;" Corp",AI$1)))</f>
        <v>#NAME?</v>
      </c>
      <c r="AJ31" s="112" t="e">
        <f ca="1">IF(tbl_coded[[#This Row],[ISIN]]="","",IF(OR(_xll.BDP(_xll.BDP(tbl_coded[[#This Row],[ISIN]]&amp;" Corp", "ISSUER_EQUITY_TICKER")&amp;" Equity",AJ$1)="#N/A N/A"),"--",_xll.BDP(_xll.BDP(tbl_coded[[#This Row],[ISIN]]&amp;" Corp", "ISSUER_EQUITY_TICKER")&amp;" Equity",AJ$1)))</f>
        <v>#NAME?</v>
      </c>
      <c r="AK31"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 s="115" t="e">
        <f ca="1">IF(tbl_coded[[#This Row],[ISIN]]="","",IF(OR(_xll.BDP(_xll.BDP(tbl_coded[[#This Row],[ISIN]]&amp;" Corp", "ISSUER_EQUITY_TICKER")&amp;" Equity",AL$1)="#N/A N/A"),"--",_xll.BDP(_xll.BDP(tbl_coded[[#This Row],[ISIN]]&amp;" Corp", "ISSUER_EQUITY_TICKER")&amp;" Equity",AL$1)))</f>
        <v>#NAME?</v>
      </c>
      <c r="AM31" s="115" t="e">
        <f ca="1">IF(tbl_coded[[#This Row],[ISIN]]="","",IF(_xll.BDS($B31&amp;" Corp",AM$1)="#N/A Field Not Applicable","",_xll.BDS($B31&amp;" Corp",AM$1)))</f>
        <v>#NAME?</v>
      </c>
      <c r="AN31" s="115" t="e">
        <f ca="1">IF(tbl_coded[[#This Row],[ISIN]]="","",IF(_xll.BDP(tbl_coded[[#This Row],[KPW Provider BBID]]&amp;" CompanyID","NAME")="#N/A Invalid Security","",_xll.BDP(tbl_coded[[#This Row],[KPW Provider BBID]]&amp;" CompanyID","NAME")))</f>
        <v>#NAME?</v>
      </c>
      <c r="AO31" s="115" t="e">
        <f ca="1">IF(tbl_coded[[#This Row],[ISIN]]="","",IF(_xll.BDP(tbl_coded[[#This Row],[KPW Provider BBID]]&amp;" CompanyID",$AO$1)="#N/A Invalid Security","--",IF(_xll.BDP(tbl_coded[[#This Row],[KPW Provider BBID]]&amp;" CompanyID",$AO$1)="#N/A N/A","--",_xll.BDP(tbl_coded[[#This Row],[KPW Provider BBID]]&amp;" CompanyID",$AO$1))))</f>
        <v>#NAME?</v>
      </c>
      <c r="AP31" s="115" t="e">
        <f ca="1">IF(tbl_coded[[#This Row],[ISIN]]="","",IF(_xll.BDP(tbl_coded[[#This Row],[KPW Provider BBID]]&amp;" CompanyID",$AP$1)="#N/A Invalid Security","--",IF(_xll.BDP(tbl_coded[[#This Row],[KPW Provider BBID]]&amp;" CompanyID",$AP$1)="#N/A N/A","--",_xll.BDP(tbl_coded[[#This Row],[KPW Provider BBID]]&amp;" CompanyID",$AP$1))))</f>
        <v>#NAME?</v>
      </c>
      <c r="AQ31" s="115" t="e">
        <f ca="1">IF(tbl_coded[[#This Row],[ISIN]]="","",IF(_xll.BDP(tbl_coded[[#This Row],[KPW Provider BBID]]&amp;" CompanyID",$AQ$1)="#N/A Invalid Security","--",IF(_xll.BDP(tbl_coded[[#This Row],[KPW Provider BBID]]&amp;" CompanyID",$AQ$1)="#N/A N/A","--",_xll.BDP(tbl_coded[[#This Row],[KPW Provider BBID]]&amp;" CompanyID",$AQ$1))))</f>
        <v>#NAME?</v>
      </c>
      <c r="AR31" s="115" t="e">
        <f ca="1">IF(tbl_coded[[#This Row],[ISIN]]="","",tbl_coded[[#This Row],[穆迪KPW评级]]&amp;"/"&amp;tbl_coded[[#This Row],[SPKPW评级]]&amp;"/"&amp;tbl_coded[[#This Row],[FITCHKPW评级]])</f>
        <v>#NAME?</v>
      </c>
      <c r="AS31" s="115" t="e">
        <f ca="1">IF(tbl_coded[[#This Row],[ISIN]]="","",IF(OR(_xll.BDP($B31&amp;" Corp",AS$1)="#N/A N/A"),"--",_xll.BDP($B31&amp;" Corp",AS$1)))</f>
        <v>#NAME?</v>
      </c>
      <c r="AT31" s="115" t="e">
        <f ca="1">IF(tbl_coded[[#This Row],[ISIN]]="","",IF(_xll.BDS($B31&amp;" Corp",AT$1)="#N/A Field Not Applicable","",_xll.BDS($B31&amp;" Corp",AT$1)))</f>
        <v>#NAME?</v>
      </c>
      <c r="AU31" s="115" t="e">
        <f ca="1">IF(tbl_coded[[#This Row],[SBLC Provider BBID]]="","",_xll.BDP(tbl_coded[[#This Row],[SBLC Provider BBID]]&amp;" CompanyID","NAME"))</f>
        <v>#NAME?</v>
      </c>
      <c r="AV31" s="115" t="e">
        <f ca="1">IF(tbl_coded[[#This Row],[ISIN]]="","",IF(OR(_xll.BDP($B31&amp;" Corp",AV$1)="#N/A N/A"),"--",TEXT(_xll.BDP($B31&amp;" Corp",AV$1),"yyyy/mm/dd")))</f>
        <v>#NAME?</v>
      </c>
      <c r="AW31" s="115" t="e">
        <f ca="1">IF(tbl_coded[[#This Row],[ISIN]]="","",IF(OR(_xll.BDP($B31&amp;" Corp",AW$1)="#N/A N/A"),"--",TEXT(_xll.BDP($B31&amp;" Corp",AW$1),"yyyy/mm/dd")))</f>
        <v>#NAME?</v>
      </c>
      <c r="AX31" s="115" t="e">
        <f ca="1">IF(tbl_coded[[#This Row],[ISIN]]="","",IF(OR(_xll.BDP($B31&amp;" Corp",AX$1)="#N/A N/A"),"--",TEXT(_xll.BDP($B31&amp;" Corp",AX$1),"yyyy/mm/dd")))</f>
        <v>#NAME?</v>
      </c>
      <c r="AY31" s="115" t="e">
        <f ca="1">IF(tbl_coded[[#This Row],[ISIN]]="","",IF(OR(_xll.BDP($B31&amp;" Corp",AY$1)="#N/A Field Not Applicable"),"--",TEXT(_xll.BDP($B31&amp;" Corp",AY$1),"yyyy/mm/dd")))</f>
        <v>#NAME?</v>
      </c>
      <c r="AZ31" s="115" t="e">
        <f ca="1">IF(tbl_coded[[#This Row],[ISIN]]="","",IF(OR(_xll.BDP($B31&amp;" Corp",AZ$1)="#N/A N/A"),"--",_xll.BDP($B31&amp;" Corp",AZ$1)))</f>
        <v>#NAME?</v>
      </c>
      <c r="BA31" s="115" t="e">
        <f ca="1">IF(tbl_coded[[#This Row],[ISIN]]="","",IF(OR(_xll.BDP($B31&amp;" Corp",BA$1)="#N/A N/A"),"--",_xll.BDP($B31&amp;" Corp",BA$1)))</f>
        <v>#NAME?</v>
      </c>
      <c r="BB31" s="115" t="e">
        <f ca="1">IF(tbl_coded[[#This Row],[ISIN]]="","",IF(OR(_xll.BDP($B31&amp;" Corp",BB$1)="#N/A N/A"),"--",_xll.BDP($B31&amp;" Corp",BB$1)))</f>
        <v>#NAME?</v>
      </c>
      <c r="BC31" s="115" t="e">
        <f ca="1">IF(tbl_coded[[#This Row],[ISIN]]="","",IF(OR(_xll.BDP($B31&amp;" Corp",BC$1)="#N/A Field Not Applicable"),"--",_xll.BDP($B31&amp;" Corp",BC$1)))</f>
        <v>#NAME?</v>
      </c>
      <c r="BD31" s="115" t="e">
        <f ca="1">IF(tbl_coded[[#This Row],[ISIN]]="","",IF(OR(_xll.BDP($B31&amp;" Corp",BD$1)="#N/A Field Not Applicable"),"--",_xll.BDP($B31&amp;" Corp",BD$1)))</f>
        <v>#NAME?</v>
      </c>
      <c r="BE31" s="115" t="e">
        <f ca="1">IF(tbl_coded[[#This Row],[ISIN]]="","",IF(OR(_xll.BDP($B31&amp;" Corp",BE$1)="#N/A Field Not Applicable"),"--",_xll.BDP($B31&amp;" Corp",BE$1)))</f>
        <v>#NAME?</v>
      </c>
      <c r="BF31" s="115" t="e">
        <f ca="1">IF(tbl_coded[[#This Row],[ISIN]]="","",IF(OR(_xll.BDP($B31&amp;" Corp",BF$1)="#N/A Field Not Applicable"),"--",_xll.BDP($B31&amp;" Corp",BF$1)))</f>
        <v>#NAME?</v>
      </c>
      <c r="BG31" s="115" t="e">
        <f ca="1">IF(tbl_coded[[#This Row],[ISIN]]="","",IF(OR(_xll.BDP($B31&amp;" Corp",BG$1)="#N/A Field Not Applicable"),"--",IF(_xll.BDP($B31&amp;" Corp",BG$1)="#N/A N/A","N",_xll.BDP($B31&amp;" Corp",BG$1))))</f>
        <v>#NAME?</v>
      </c>
      <c r="BH31" s="115" t="e">
        <f ca="1">IF(tbl_coded[[#This Row],[ISIN]]="","",IF(OR(_xll.BDP($B31&amp;" Corp",BH$1)="#N/A N/A"),"",_xll.BDP($B31&amp;" Corp",BH$1)))</f>
        <v>#NAME?</v>
      </c>
      <c r="BI31" s="115" t="e">
        <f ca="1">IF(tbl_coded[[#This Row],[ISIN]]="","",IF(OR(tbl_coded[[#This Row],[Parent company tiker]]=""),"",IF(_xll.BDP(tbl_coded[[#This Row],[Parent company tiker]]&amp;" Equity",BI$1)="#N/A N/A","--",_xll.BDP(tbl_coded[[#This Row],[Parent company tiker]]&amp;" Equity",BI$1))))</f>
        <v>#NAME?</v>
      </c>
      <c r="BJ31" s="115" t="e">
        <f ca="1">IF(tbl_coded[[#This Row],[ISIN]]="","",IF(OR(tbl_coded[[#This Row],[Parent company tiker]]=""),"",IF(_xll.BDP(tbl_coded[[#This Row],[Parent company tiker]]&amp;" Equity",BJ$1)="#N/A N/A","--",_xll.BDP(tbl_coded[[#This Row],[Parent company tiker]]&amp;" Equity",BJ$1))))</f>
        <v>#NAME?</v>
      </c>
      <c r="BK31" s="115" t="e">
        <f ca="1">IF(tbl_coded[[#This Row],[ISIN]]="","",IF(OR(tbl_coded[[#This Row],[Parent company tiker]]=""),"",IF(_xll.BDP(tbl_coded[[#This Row],[Parent company tiker]]&amp;" Equity",BK$1)="#N/A N/A","--",_xll.BDP(tbl_coded[[#This Row],[Parent company tiker]]&amp;" Equity",BK$1))))</f>
        <v>#NAME?</v>
      </c>
      <c r="BL31" s="115" t="e">
        <f ca="1">IF(tbl_coded[[#This Row],[ISIN]]="","",IF(OR(tbl_coded[[#This Row],[Parent company tiker]]=""),"",IF(_xll.BDP(tbl_coded[[#This Row],[Parent company tiker]]&amp;" Equity",BL$1)="#N/A N/A","--",_xll.BDP(tbl_coded[[#This Row],[Parent company tiker]]&amp;" Equity",BL$1))))</f>
        <v>#NAME?</v>
      </c>
      <c r="BM31"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 s="115" t="e">
        <f ca="1">IF(tbl_coded[[#This Row],[Column9]]&lt;&gt;"--",tbl_coded[[#This Row],[G''tor rating]],IF(tbl_coded[[#This Row],[KPW Name]]&lt;&gt;"",tbl_coded[[#This Row],[KPW Rating]],IF(tbl_coded[[#This Row],[Parent company tiker]]&lt;&gt;"",tbl_coded[[#This Row],[parent评级]],tbl_coded[[#This Row],[Issuer rating]])))</f>
        <v>#NAME?</v>
      </c>
      <c r="BO31" s="148" t="str">
        <f ca="1">IFERROR(IF(tbl_coded[[#This Row],[GREEN]]="Y","GREEN",IF(tbl_coded[[#This Row],[SUSTAINABLE]]="Y","SUSTAINABLE",IF(tbl_coded[[#This Row],[SOCIAL]]="Y","SOCIAL",IF(tbl_coded[[#This Row],[Sustainable linked]]="Y","SUSTAINABLE LINKED"," ")))),"")</f>
        <v/>
      </c>
      <c r="BP31" s="124"/>
    </row>
    <row r="32" spans="1:74" ht="15" customHeight="1">
      <c r="A32" s="109">
        <v>30</v>
      </c>
      <c r="B32" s="110" t="str">
        <f>IF(美元债一级!$C$3:$C$1048576&lt;&gt;"",美元债一级!$C32,"")</f>
        <v>HK0000954526</v>
      </c>
      <c r="C32" s="111" t="e">
        <f ca="1">IF(tbl_coded[[#This Row],[ISIN]]="","",IF(tbl_coded[[#This Row],[Index]]&gt;$A$1,"",IF(_xll.BDP($B32&amp;" Corp",C$1)="#N/A N/A","",_xll.BDP($B32&amp;" Corp",C$1))))</f>
        <v>#NAME?</v>
      </c>
      <c r="D32" s="111" t="e">
        <f ca="1">IF(tbl_coded[[#This Row],[ISIN]]="","",IF(_xll.BDP($B32&amp;" Corp",D$1)="#N/A N/A","",_xll.BDP($B32&amp;" Corp",D$1)))</f>
        <v>#NAME?</v>
      </c>
      <c r="E32" s="111" t="e">
        <f ca="1">IF(tbl_coded[[#This Row],[ISIN]]="","",IF(_xll.BDP($B32&amp;" Corp",E$1)="#N/A N/A","--",_xll.BDP($B32&amp;" Corp",E$1)))</f>
        <v>#NAME?</v>
      </c>
      <c r="F32" s="111" t="e">
        <f ca="1">IF(tbl_coded[[#This Row],[ISIN]]="","",IF(_xll.BDS($B32&amp;" Corp",F$1)="#N/A Field Not Applicable","",_xll.BDS($B32&amp;" Corp",F$1)))</f>
        <v>#NAME?</v>
      </c>
      <c r="G32" s="111" t="e">
        <f ca="1">IF(tbl_coded[[#This Row],[ISIN]]="","",IF(_xll.BDP($F32&amp;" CompanyID",G$1)="#N/A Invalid Security","",_xll.BDP($F32&amp;" CompanyID",G$1)))</f>
        <v>#NAME?</v>
      </c>
      <c r="H32" s="111" t="e">
        <f ca="1">IF(tbl_coded[[#This Row],[ISIN]]="","",IF(_xll.BDP($B32&amp;" Corp",H$1)="#N/A N/A","--",_xll.BDP($B32&amp;" Corp",H$1)))</f>
        <v>#NAME?</v>
      </c>
      <c r="I32" s="111" t="e">
        <f ca="1">IF(tbl_coded[[#This Row],[ISIN]]="","",IF(_xll.BDP($B32&amp;" Corp",I$1)="#N/A N/A","--",_xll.BDP($B32&amp;" Corp",I$1)))</f>
        <v>#NAME?</v>
      </c>
      <c r="J32" s="111" t="e">
        <f ca="1">IF(tbl_coded[[#This Row],[ISIN]]="","",IF(_xll.BDP($B32&amp;" Corp",J$1)="#N/A N/A","--",_xll.BDP($B32&amp;" Corp",J$1)))</f>
        <v>#NAME?</v>
      </c>
      <c r="K32" s="111" t="e">
        <f ca="1">IF(tbl_coded[[#This Row],[ISIN]]="","",IF(_xll.BDP($B32&amp;" Corp",K$1)="#N/A N/A","--",_xll.BDP($B32&amp;" Corp",K$1)))</f>
        <v>#NAME?</v>
      </c>
      <c r="L32" s="111" t="e">
        <f ca="1">IF(tbl_coded[[#This Row],[ISIN]]="","",IF(_xll.BDP($B32&amp;" Corp",L$1)="#N/A N/A","--",_xll.BDP($B32&amp;" Corp",L$1)))</f>
        <v>#NAME?</v>
      </c>
      <c r="M32" s="111" t="e">
        <f ca="1">IF(tbl_coded[[#This Row],[ISIN]]="","",IF(_xll.BDP($B32&amp;" Corp",M$1)="#N/A N/A","--",_xll.BDP($B32&amp;" Corp",M$1)))</f>
        <v>#NAME?</v>
      </c>
      <c r="N32" s="111" t="e">
        <f ca="1">IF(tbl_coded[[#This Row],[ISIN]]="","",IF(_xll.BDP($B32&amp;" Corp",N$1)="#N/A N/A","--",_xll.BDP($B32&amp;" Corp",N$1)))</f>
        <v>#NAME?</v>
      </c>
      <c r="O32" s="112" t="e">
        <f ca="1">IF(tbl_coded[[#This Row],[ISIN]]="","",IF(_xll.BDP($B32&amp;" Corp",O$1)="#N/A N/A","--",_xll.BDP($B32&amp;" Corp",O$1)))</f>
        <v>#NAME?</v>
      </c>
      <c r="P32" s="112" t="e">
        <f ca="1">IF(tbl_coded[[#This Row],[ISIN]]="","",IF(_xll.BDP($B32&amp;" Corp",P$1)="#N/A N/A","--",_xll.BDP($B32&amp;" Corp",P$1)))</f>
        <v>#NAME?</v>
      </c>
      <c r="Q32" s="112"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2" s="112" t="e">
        <f ca="1">IF(tbl_coded[[#This Row],[ISIN]]="","",IF(OR(_xll.BDP($B32&amp;" Corp",R$1)="#N/A N/A",_xll.BDP($B32&amp;" Corp",R$1)="#N/A Invalid Security",_xll.BDP($B32&amp;" Corp",R$1)="#N/A Field Not Applicable"),"--",_xll.BDP($B32&amp;" Corp",R$1)))</f>
        <v>#NAME?</v>
      </c>
      <c r="S32" s="112" t="e">
        <f ca="1">IF(tbl_coded[[#This Row],[ISIN]]="","",IF(OR(_xll.BDP($R32&amp;" Equity",S$1)="#N/A N/A",_xll.BDP($R32&amp;" Equity",S$1)="#N/A Invalid Security"),"--",_xll.BDP($R32&amp;" Equity",S$1)))</f>
        <v>#NAME?</v>
      </c>
      <c r="T32" s="112" t="e">
        <f ca="1">IF(tbl_coded[[#This Row],[ISIN]]="","",IF(OR(_xll.BDP($R32&amp;" Equity",T$1)="#N/A N/A",_xll.BDP($R32&amp;" Equity",T$1)="#N/A Invalid Security"),"--",_xll.BDP($R32&amp;" Equity",T$1)))</f>
        <v>#NAME?</v>
      </c>
      <c r="U32" s="112" t="e">
        <f ca="1">IF(tbl_coded[[#This Row],[ISIN]]="","",IF(OR(_xll.BDP($R32&amp;" Equity",U$1)="#N/A N/A",_xll.BDP($R32&amp;" Equity",U$1)="#N/A Invalid Security"),"--",_xll.BDP($R32&amp;" Equity",U$1)))</f>
        <v>#NAME?</v>
      </c>
      <c r="V32" s="112" t="e">
        <f ca="1">IF(tbl_coded[[#This Row],[ISIN]]="","",IF(OR(_xll.BDP($R32&amp;" Equity",V$1)="#N/A N/A",_xll.BDP($R32&amp;" Equity",V$1)="#N/A Invalid Security"),"--",_xll.BDP($R32&amp;" Equity",V$1)))</f>
        <v>#NAME?</v>
      </c>
      <c r="W32" s="112" t="e">
        <f ca="1">IF(tbl_coded[[#This Row],[ISIN]]="","",IF(OR(_xll.BDP($R32&amp;" Equity",W$1)="#N/A N/A",_xll.BDP($R32&amp;" Equity",W$1)="#N/A Invalid Security"),"--",_xll.BDP($R32&amp;" Equity",W$1)))</f>
        <v>#NAME?</v>
      </c>
      <c r="X32" s="112" t="e">
        <f ca="1">IF(tbl_coded[[#This Row],[ISIN]]="","",IF(OR(_xll.BDP($R32&amp;" Equity",X$1)="#N/A N/A",_xll.BDP($R32&amp;" Equity",X$1)="#N/A Invalid Security"),"--",_xll.BDP($R32&amp;" Equity",X$1)))</f>
        <v>#NAME?</v>
      </c>
      <c r="Y32" s="112"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2" s="112" t="str">
        <f ca="1">IF(tbl_coded[[#This Row],[ISIN]]="","",IF(ISNUMBER(_xll.BDP(B32&amp;" Corp",Z$1)),_xll.BDP(B32&amp;" Corp",Z$1),""))</f>
        <v/>
      </c>
      <c r="AA32" s="112" t="str">
        <f ca="1">IF(tbl_coded[[#This Row],[ISIN]]="","",IF(ISNUMBER(_xll.BDP(B32&amp;" Corp",AA$1)),_xll.BDP(B32&amp;" Corp",AA$1),""))</f>
        <v/>
      </c>
      <c r="AB32" s="112" t="str">
        <f ca="1">IF(tbl_coded[[#This Row],[ISIN]]="","",IF(ISNUMBER(_xll.BDP(B32&amp;" Corp",AB$1)),_xll.BDP(B32&amp;" Corp",AB$1),""))</f>
        <v/>
      </c>
      <c r="AC32" s="112" t="str">
        <f ca="1">IF(tbl_coded[[#This Row],[ISIN]]="","",IF(ISNUMBER(_xll.BDP(B32&amp;" Corp",AC$1)),_xll.BDP(B32&amp;" Corp",AC$1),""))</f>
        <v/>
      </c>
      <c r="AD32" s="112" t="e">
        <f ca="1">IF(tbl_coded[[#This Row],[ISIN]]="","",IF((_xll.BDP(B32&amp;" Corp",AD$1))="#N/A Field Not Applicable","",_xll.BDP(B32&amp;" Corp",AD$1)))</f>
        <v>#NAME?</v>
      </c>
      <c r="AE32" s="112" t="e">
        <f ca="1">IF(tbl_coded[[#This Row],[ISIN]]="","",IF((_xll.BDP(B32&amp;" Corp",AE$1))="#N/A N/A","--",_xll.BDP(B32&amp;" Corp",AE$1)))</f>
        <v>#NAME?</v>
      </c>
      <c r="AF32" s="112" t="e">
        <f ca="1">IF(tbl_coded[[#This Row],[ISIN]]="","",IF(IFERROR(MATCH(H32,rtg_num[Moody''s],0)&gt;10,0),"HY",IF(IFERROR(MATCH(I32,rtg_num[S&amp;P],0)&gt;10,0),"HY",IF(IFERROR(MATCH(J32,rtg_num[Fitch],0)&gt;10,0),"HY",IF(H32&amp;I32&amp;J32="------","NR",IF(IFERROR(FIND("#N/A",Coded!H32),0)&amp;IFERROR(FIND("#N/A",Coded!H32),0)&amp;IFERROR(FIND("#N/A",Coded!H32),0)&lt;&gt;"000",IF(INDEX(美元债一级!$O:$O,MATCH(tbl_coded[[#This Row],[ISIN]],美元债一级!$I:$I,0))="--/--/--","NR","IG"),"IG"))))))</f>
        <v>#NAME?</v>
      </c>
      <c r="AG32" s="112"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2" s="113"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I32" s="113" t="e">
        <f ca="1">IF(tbl_coded[[#This Row],[ISIN]]="","",IF(_xll.BDP($B32&amp;" Corp",AI$1)="#N/A N/A","--",_xll.BDP($B32&amp;" Corp",AI$1)))</f>
        <v>#NAME?</v>
      </c>
      <c r="AJ32" s="112" t="e">
        <f ca="1">IF(tbl_coded[[#This Row],[ISIN]]="","",IF(OR(_xll.BDP(_xll.BDP(tbl_coded[[#This Row],[ISIN]]&amp;" Corp", "ISSUER_EQUITY_TICKER")&amp;" Equity",AJ$1)="#N/A N/A"),"--",_xll.BDP(_xll.BDP(tbl_coded[[#This Row],[ISIN]]&amp;" Corp", "ISSUER_EQUITY_TICKER")&amp;" Equity",AJ$1)))</f>
        <v>#NAME?</v>
      </c>
      <c r="AK32" s="113"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2" s="115" t="e">
        <f ca="1">IF(tbl_coded[[#This Row],[ISIN]]="","",IF(OR(_xll.BDP(_xll.BDP(tbl_coded[[#This Row],[ISIN]]&amp;" Corp", "ISSUER_EQUITY_TICKER")&amp;" Equity",AL$1)="#N/A N/A"),"--",_xll.BDP(_xll.BDP(tbl_coded[[#This Row],[ISIN]]&amp;" Corp", "ISSUER_EQUITY_TICKER")&amp;" Equity",AL$1)))</f>
        <v>#NAME?</v>
      </c>
      <c r="AM32" s="115" t="e">
        <f ca="1">IF(tbl_coded[[#This Row],[ISIN]]="","",IF(_xll.BDS($B32&amp;" Corp",AM$1)="#N/A Field Not Applicable","",_xll.BDS($B32&amp;" Corp",AM$1)))</f>
        <v>#NAME?</v>
      </c>
      <c r="AN32" s="115" t="e">
        <f ca="1">IF(tbl_coded[[#This Row],[ISIN]]="","",IF(_xll.BDP(tbl_coded[[#This Row],[KPW Provider BBID]]&amp;" CompanyID","NAME")="#N/A Invalid Security","",_xll.BDP(tbl_coded[[#This Row],[KPW Provider BBID]]&amp;" CompanyID","NAME")))</f>
        <v>#NAME?</v>
      </c>
      <c r="AO32" s="115" t="e">
        <f ca="1">IF(tbl_coded[[#This Row],[ISIN]]="","",IF(_xll.BDP(tbl_coded[[#This Row],[KPW Provider BBID]]&amp;" CompanyID",$AO$1)="#N/A Invalid Security","--",IF(_xll.BDP(tbl_coded[[#This Row],[KPW Provider BBID]]&amp;" CompanyID",$AO$1)="#N/A N/A","--",_xll.BDP(tbl_coded[[#This Row],[KPW Provider BBID]]&amp;" CompanyID",$AO$1))))</f>
        <v>#NAME?</v>
      </c>
      <c r="AP32" s="115" t="e">
        <f ca="1">IF(tbl_coded[[#This Row],[ISIN]]="","",IF(_xll.BDP(tbl_coded[[#This Row],[KPW Provider BBID]]&amp;" CompanyID",$AP$1)="#N/A Invalid Security","--",IF(_xll.BDP(tbl_coded[[#This Row],[KPW Provider BBID]]&amp;" CompanyID",$AP$1)="#N/A N/A","--",_xll.BDP(tbl_coded[[#This Row],[KPW Provider BBID]]&amp;" CompanyID",$AP$1))))</f>
        <v>#NAME?</v>
      </c>
      <c r="AQ32" s="115" t="e">
        <f ca="1">IF(tbl_coded[[#This Row],[ISIN]]="","",IF(_xll.BDP(tbl_coded[[#This Row],[KPW Provider BBID]]&amp;" CompanyID",$AQ$1)="#N/A Invalid Security","--",IF(_xll.BDP(tbl_coded[[#This Row],[KPW Provider BBID]]&amp;" CompanyID",$AQ$1)="#N/A N/A","--",_xll.BDP(tbl_coded[[#This Row],[KPW Provider BBID]]&amp;" CompanyID",$AQ$1))))</f>
        <v>#NAME?</v>
      </c>
      <c r="AR32" s="115" t="e">
        <f ca="1">IF(tbl_coded[[#This Row],[ISIN]]="","",tbl_coded[[#This Row],[穆迪KPW评级]]&amp;"/"&amp;tbl_coded[[#This Row],[SPKPW评级]]&amp;"/"&amp;tbl_coded[[#This Row],[FITCHKPW评级]])</f>
        <v>#NAME?</v>
      </c>
      <c r="AS32" s="115" t="e">
        <f ca="1">IF(tbl_coded[[#This Row],[ISIN]]="","",IF(OR(_xll.BDP($B32&amp;" Corp",AS$1)="#N/A N/A"),"--",_xll.BDP($B32&amp;" Corp",AS$1)))</f>
        <v>#NAME?</v>
      </c>
      <c r="AT32" s="115" t="e">
        <f ca="1">IF(tbl_coded[[#This Row],[ISIN]]="","",IF(_xll.BDS($B32&amp;" Corp",AT$1)="#N/A Field Not Applicable","",_xll.BDS($B32&amp;" Corp",AT$1)))</f>
        <v>#NAME?</v>
      </c>
      <c r="AU32" s="115" t="e">
        <f ca="1">IF(tbl_coded[[#This Row],[SBLC Provider BBID]]="","",_xll.BDP(tbl_coded[[#This Row],[SBLC Provider BBID]]&amp;" CompanyID","NAME"))</f>
        <v>#NAME?</v>
      </c>
      <c r="AV32" s="115" t="e">
        <f ca="1">IF(tbl_coded[[#This Row],[ISIN]]="","",IF(OR(_xll.BDP($B32&amp;" Corp",AV$1)="#N/A N/A"),"--",TEXT(_xll.BDP($B32&amp;" Corp",AV$1),"yyyy/mm/dd")))</f>
        <v>#NAME?</v>
      </c>
      <c r="AW32" s="115" t="e">
        <f ca="1">IF(tbl_coded[[#This Row],[ISIN]]="","",IF(OR(_xll.BDP($B32&amp;" Corp",AW$1)="#N/A N/A"),"--",TEXT(_xll.BDP($B32&amp;" Corp",AW$1),"yyyy/mm/dd")))</f>
        <v>#NAME?</v>
      </c>
      <c r="AX32" s="115" t="e">
        <f ca="1">IF(tbl_coded[[#This Row],[ISIN]]="","",IF(OR(_xll.BDP($B32&amp;" Corp",AX$1)="#N/A N/A"),"--",TEXT(_xll.BDP($B32&amp;" Corp",AX$1),"yyyy/mm/dd")))</f>
        <v>#NAME?</v>
      </c>
      <c r="AY32" s="115" t="e">
        <f ca="1">IF(tbl_coded[[#This Row],[ISIN]]="","",IF(OR(_xll.BDP($B32&amp;" Corp",AY$1)="#N/A Field Not Applicable"),"--",TEXT(_xll.BDP($B32&amp;" Corp",AY$1),"yyyy/mm/dd")))</f>
        <v>#NAME?</v>
      </c>
      <c r="AZ32" s="115" t="e">
        <f ca="1">IF(tbl_coded[[#This Row],[ISIN]]="","",IF(OR(_xll.BDP($B32&amp;" Corp",AZ$1)="#N/A N/A"),"--",_xll.BDP($B32&amp;" Corp",AZ$1)))</f>
        <v>#NAME?</v>
      </c>
      <c r="BA32" s="115" t="e">
        <f ca="1">IF(tbl_coded[[#This Row],[ISIN]]="","",IF(OR(_xll.BDP($B32&amp;" Corp",BA$1)="#N/A N/A"),"--",_xll.BDP($B32&amp;" Corp",BA$1)))</f>
        <v>#NAME?</v>
      </c>
      <c r="BB32" s="115" t="e">
        <f ca="1">IF(tbl_coded[[#This Row],[ISIN]]="","",IF(OR(_xll.BDP($B32&amp;" Corp",BB$1)="#N/A N/A"),"--",_xll.BDP($B32&amp;" Corp",BB$1)))</f>
        <v>#NAME?</v>
      </c>
      <c r="BC32" s="115" t="e">
        <f ca="1">IF(tbl_coded[[#This Row],[ISIN]]="","",IF(OR(_xll.BDP($B32&amp;" Corp",BC$1)="#N/A Field Not Applicable"),"--",_xll.BDP($B32&amp;" Corp",BC$1)))</f>
        <v>#NAME?</v>
      </c>
      <c r="BD32" s="115" t="e">
        <f ca="1">IF(tbl_coded[[#This Row],[ISIN]]="","",IF(OR(_xll.BDP($B32&amp;" Corp",BD$1)="#N/A Field Not Applicable"),"--",_xll.BDP($B32&amp;" Corp",BD$1)))</f>
        <v>#NAME?</v>
      </c>
      <c r="BE32" s="115" t="e">
        <f ca="1">IF(tbl_coded[[#This Row],[ISIN]]="","",IF(OR(_xll.BDP($B32&amp;" Corp",BE$1)="#N/A Field Not Applicable"),"--",_xll.BDP($B32&amp;" Corp",BE$1)))</f>
        <v>#NAME?</v>
      </c>
      <c r="BF32" s="115" t="e">
        <f ca="1">IF(tbl_coded[[#This Row],[ISIN]]="","",IF(OR(_xll.BDP($B32&amp;" Corp",BF$1)="#N/A Field Not Applicable"),"--",_xll.BDP($B32&amp;" Corp",BF$1)))</f>
        <v>#NAME?</v>
      </c>
      <c r="BG32" s="115" t="e">
        <f ca="1">IF(tbl_coded[[#This Row],[ISIN]]="","",IF(OR(_xll.BDP($B32&amp;" Corp",BG$1)="#N/A Field Not Applicable"),"--",IF(_xll.BDP($B32&amp;" Corp",BG$1)="#N/A N/A","N",_xll.BDP($B32&amp;" Corp",BG$1))))</f>
        <v>#NAME?</v>
      </c>
      <c r="BH32" s="115" t="e">
        <f ca="1">IF(tbl_coded[[#This Row],[ISIN]]="","",IF(OR(_xll.BDP($B32&amp;" Corp",BH$1)="#N/A N/A"),"",_xll.BDP($B32&amp;" Corp",BH$1)))</f>
        <v>#NAME?</v>
      </c>
      <c r="BI32" s="115" t="e">
        <f ca="1">IF(tbl_coded[[#This Row],[ISIN]]="","",IF(OR(tbl_coded[[#This Row],[Parent company tiker]]=""),"",IF(_xll.BDP(tbl_coded[[#This Row],[Parent company tiker]]&amp;" Equity",BI$1)="#N/A N/A","--",_xll.BDP(tbl_coded[[#This Row],[Parent company tiker]]&amp;" Equity",BI$1))))</f>
        <v>#NAME?</v>
      </c>
      <c r="BJ32" s="115" t="e">
        <f ca="1">IF(tbl_coded[[#This Row],[ISIN]]="","",IF(OR(tbl_coded[[#This Row],[Parent company tiker]]=""),"",IF(_xll.BDP(tbl_coded[[#This Row],[Parent company tiker]]&amp;" Equity",BJ$1)="#N/A N/A","--",_xll.BDP(tbl_coded[[#This Row],[Parent company tiker]]&amp;" Equity",BJ$1))))</f>
        <v>#NAME?</v>
      </c>
      <c r="BK32" s="115" t="e">
        <f ca="1">IF(tbl_coded[[#This Row],[ISIN]]="","",IF(OR(tbl_coded[[#This Row],[Parent company tiker]]=""),"",IF(_xll.BDP(tbl_coded[[#This Row],[Parent company tiker]]&amp;" Equity",BK$1)="#N/A N/A","--",_xll.BDP(tbl_coded[[#This Row],[Parent company tiker]]&amp;" Equity",BK$1))))</f>
        <v>#NAME?</v>
      </c>
      <c r="BL32" s="115" t="e">
        <f ca="1">IF(tbl_coded[[#This Row],[ISIN]]="","",IF(OR(tbl_coded[[#This Row],[Parent company tiker]]=""),"",IF(_xll.BDP(tbl_coded[[#This Row],[Parent company tiker]]&amp;" Equity",BL$1)="#N/A N/A","--",_xll.BDP(tbl_coded[[#This Row],[Parent company tiker]]&amp;" Equity",BL$1))))</f>
        <v>#NAME?</v>
      </c>
      <c r="BM32" s="115"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2" s="115" t="e">
        <f ca="1">IF(tbl_coded[[#This Row],[Column9]]&lt;&gt;"--",tbl_coded[[#This Row],[G''tor rating]],IF(tbl_coded[[#This Row],[KPW Name]]&lt;&gt;"",tbl_coded[[#This Row],[KPW Rating]],IF(tbl_coded[[#This Row],[Parent company tiker]]&lt;&gt;"",tbl_coded[[#This Row],[parent评级]],tbl_coded[[#This Row],[Issuer rating]])))</f>
        <v>#NAME?</v>
      </c>
      <c r="BO32" s="148" t="str">
        <f ca="1">IFERROR(IF(tbl_coded[[#This Row],[GREEN]]="Y","GREEN",IF(tbl_coded[[#This Row],[SUSTAINABLE]]="Y","SUSTAINABLE",IF(tbl_coded[[#This Row],[SOCIAL]]="Y","SOCIAL",IF(tbl_coded[[#This Row],[Sustainable linked]]="Y","SUSTAINABLE LINKED"," ")))),"")</f>
        <v/>
      </c>
      <c r="BP32" s="124"/>
    </row>
    <row r="33" spans="1:68" ht="15" customHeight="1">
      <c r="A33" s="109">
        <v>31</v>
      </c>
      <c r="B33" s="110" t="str">
        <f>IF(美元债一级!$C$3:$C$1048576&lt;&gt;"",美元债一级!$C33,"")</f>
        <v/>
      </c>
      <c r="C33" s="112" t="str">
        <f>IF(tbl_coded[[#This Row],[ISIN]]="","",IF(tbl_coded[[#This Row],[Index]]&gt;$A$1,"",IF(_xll.BDP($B33&amp;" Corp",C$1)="#N/A N/A","",_xll.BDP($B33&amp;" Corp",C$1))))</f>
        <v/>
      </c>
      <c r="D33" s="112" t="str">
        <f>IF(tbl_coded[[#This Row],[ISIN]]="","",IF(_xll.BDP($B33&amp;" Corp",D$1)="#N/A N/A","",_xll.BDP($B33&amp;" Corp",D$1)))</f>
        <v/>
      </c>
      <c r="E33" s="112" t="str">
        <f>IF(tbl_coded[[#This Row],[ISIN]]="","",IF(_xll.BDP($B33&amp;" Corp",E$1)="#N/A N/A","--",_xll.BDP($B33&amp;" Corp",E$1)))</f>
        <v/>
      </c>
      <c r="F33" s="112" t="str">
        <f>IF(tbl_coded[[#This Row],[ISIN]]="","",IF(_xll.BDS($B33&amp;" Corp",F$1)="#N/A Field Not Applicable","",_xll.BDS($B33&amp;" Corp",F$1)))</f>
        <v/>
      </c>
      <c r="G33" s="112" t="str">
        <f>IF(tbl_coded[[#This Row],[ISIN]]="","",IF(_xll.BDP($F33&amp;" CompanyID",G$1)="#N/A Invalid Security","",_xll.BDP($F33&amp;" CompanyID",G$1)))</f>
        <v/>
      </c>
      <c r="H33" s="112" t="str">
        <f>IF(tbl_coded[[#This Row],[ISIN]]="","",IF(_xll.BDP($B33&amp;" Corp",H$1)="#N/A N/A","--",_xll.BDP($B33&amp;" Corp",H$1)))</f>
        <v/>
      </c>
      <c r="I33" s="112" t="str">
        <f>IF(tbl_coded[[#This Row],[ISIN]]="","",IF(_xll.BDP($B33&amp;" Corp",I$1)="#N/A N/A","--",_xll.BDP($B33&amp;" Corp",I$1)))</f>
        <v/>
      </c>
      <c r="J33" s="112" t="str">
        <f>IF(tbl_coded[[#This Row],[ISIN]]="","",IF(_xll.BDP($B33&amp;" Corp",J$1)="#N/A N/A","--",_xll.BDP($B33&amp;" Corp",J$1)))</f>
        <v/>
      </c>
      <c r="K33" s="112" t="str">
        <f>IF(tbl_coded[[#This Row],[ISIN]]="","",IF(_xll.BDP($B33&amp;" Corp",K$1)="#N/A N/A","--",_xll.BDP($B33&amp;" Corp",K$1)))</f>
        <v/>
      </c>
      <c r="L33" s="112" t="str">
        <f>IF(tbl_coded[[#This Row],[ISIN]]="","",IF(_xll.BDP($B33&amp;" Corp",L$1)="#N/A N/A","--",_xll.BDP($B33&amp;" Corp",L$1)))</f>
        <v/>
      </c>
      <c r="M33" s="112" t="str">
        <f>IF(tbl_coded[[#This Row],[ISIN]]="","",IF(_xll.BDP($B33&amp;" Corp",M$1)="#N/A N/A","--",_xll.BDP($B33&amp;" Corp",M$1)))</f>
        <v/>
      </c>
      <c r="N33" s="112" t="str">
        <f>IF(tbl_coded[[#This Row],[ISIN]]="","",IF(_xll.BDP($B33&amp;" Corp",N$1)="#N/A N/A","--",_xll.BDP($B33&amp;" Corp",N$1)))</f>
        <v/>
      </c>
      <c r="O33" s="112" t="str">
        <f>IF(tbl_coded[[#This Row],[ISIN]]="","",IF(_xll.BDP($B33&amp;" Corp",O$1)="#N/A N/A","--",_xll.BDP($B33&amp;" Corp",O$1)))</f>
        <v/>
      </c>
      <c r="P33" s="112" t="str">
        <f>IF(tbl_coded[[#This Row],[ISIN]]="","",IF(_xll.BDP($B33&amp;" Corp",P$1)="#N/A N/A","--",_xll.BDP($B33&amp;" Corp",P$1)))</f>
        <v/>
      </c>
      <c r="Q33"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3" s="112" t="str">
        <f>IF(tbl_coded[[#This Row],[ISIN]]="","",IF(OR(_xll.BDP($B33&amp;" Corp",R$1)="#N/A N/A",_xll.BDP($B33&amp;" Corp",R$1)="#N/A Invalid Security",_xll.BDP($B33&amp;" Corp",R$1)="#N/A Field Not Applicable"),"--",_xll.BDP($B33&amp;" Corp",R$1)))</f>
        <v/>
      </c>
      <c r="S33" s="112" t="str">
        <f>IF(tbl_coded[[#This Row],[ISIN]]="","",IF(OR(_xll.BDP($R33&amp;" Equity",S$1)="#N/A N/A",_xll.BDP($R33&amp;" Equity",S$1)="#N/A Invalid Security"),"--",_xll.BDP($R33&amp;" Equity",S$1)))</f>
        <v/>
      </c>
      <c r="T33" s="112" t="str">
        <f>IF(tbl_coded[[#This Row],[ISIN]]="","",IF(OR(_xll.BDP($R33&amp;" Equity",T$1)="#N/A N/A",_xll.BDP($R33&amp;" Equity",T$1)="#N/A Invalid Security"),"--",_xll.BDP($R33&amp;" Equity",T$1)))</f>
        <v/>
      </c>
      <c r="U33" s="112" t="str">
        <f>IF(tbl_coded[[#This Row],[ISIN]]="","",IF(OR(_xll.BDP($R33&amp;" Equity",U$1)="#N/A N/A",_xll.BDP($R33&amp;" Equity",U$1)="#N/A Invalid Security"),"--",_xll.BDP($R33&amp;" Equity",U$1)))</f>
        <v/>
      </c>
      <c r="V33" s="112" t="str">
        <f>IF(tbl_coded[[#This Row],[ISIN]]="","",IF(OR(_xll.BDP($R33&amp;" Equity",V$1)="#N/A N/A",_xll.BDP($R33&amp;" Equity",V$1)="#N/A Invalid Security"),"--",_xll.BDP($R33&amp;" Equity",V$1)))</f>
        <v/>
      </c>
      <c r="W33" s="112" t="str">
        <f>IF(tbl_coded[[#This Row],[ISIN]]="","",IF(OR(_xll.BDP($R33&amp;" Equity",W$1)="#N/A N/A",_xll.BDP($R33&amp;" Equity",W$1)="#N/A Invalid Security"),"--",_xll.BDP($R33&amp;" Equity",W$1)))</f>
        <v/>
      </c>
      <c r="X33" s="112" t="str">
        <f>IF(tbl_coded[[#This Row],[ISIN]]="","",IF(OR(_xll.BDP($R33&amp;" Equity",X$1)="#N/A N/A",_xll.BDP($R33&amp;" Equity",X$1)="#N/A Invalid Security"),"--",_xll.BDP($R33&amp;" Equity",X$1)))</f>
        <v/>
      </c>
      <c r="Y33"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3" s="112" t="str">
        <f>IF(tbl_coded[[#This Row],[ISIN]]="","",IF(ISNUMBER(_xll.BDP(B33&amp;" Corp",Z$1)),_xll.BDP(B33&amp;" Corp",Z$1),""))</f>
        <v/>
      </c>
      <c r="AA33" s="112" t="str">
        <f>IF(tbl_coded[[#This Row],[ISIN]]="","",IF(ISNUMBER(_xll.BDP(B33&amp;" Corp",AA$1)),_xll.BDP(B33&amp;" Corp",AA$1),""))</f>
        <v/>
      </c>
      <c r="AB33" s="112" t="str">
        <f>IF(tbl_coded[[#This Row],[ISIN]]="","",IF(ISNUMBER(_xll.BDP(B33&amp;" Corp",AB$1)),_xll.BDP(B33&amp;" Corp",AB$1),""))</f>
        <v/>
      </c>
      <c r="AC33" s="112" t="str">
        <f>IF(tbl_coded[[#This Row],[ISIN]]="","",IF(ISNUMBER(_xll.BDP(B33&amp;" Corp",AC$1)),_xll.BDP(B33&amp;" Corp",AC$1),""))</f>
        <v/>
      </c>
      <c r="AD33" s="112" t="str">
        <f>IF(tbl_coded[[#This Row],[ISIN]]="","",IF((_xll.BDP(B33&amp;" Corp",AD$1))="#N/A Field Not Applicable","",_xll.BDP(B33&amp;" Corp",AD$1)))</f>
        <v/>
      </c>
      <c r="AE33" s="112" t="str">
        <f>IF(tbl_coded[[#This Row],[ISIN]]="","",IF((_xll.BDP(B33&amp;" Corp",AE$1))="#N/A N/A","--",_xll.BDP(B33&amp;" Corp",AE$1)))</f>
        <v/>
      </c>
      <c r="AF33" s="112" t="str">
        <f>IF(tbl_coded[[#This Row],[ISIN]]="","",IF(IFERROR(MATCH(H33,rtg_num[Moody''s],0)&gt;10,0),"HY",IF(IFERROR(MATCH(I33,rtg_num[S&amp;P],0)&gt;10,0),"HY",IF(IFERROR(MATCH(J33,rtg_num[Fitch],0)&gt;10,0),"HY",IF(H33&amp;I33&amp;J33="------","NR",IF(IFERROR(FIND("#N/A",Coded!H33),0)&amp;IFERROR(FIND("#N/A",Coded!H33),0)&amp;IFERROR(FIND("#N/A",Coded!H33),0)&lt;&gt;"000",IF(INDEX(美元债一级!$O:$O,MATCH(tbl_coded[[#This Row],[ISIN]],美元债一级!$I:$I,0))="--/--/--","NR","IG"),"IG"))))))</f>
        <v/>
      </c>
      <c r="AG33"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3"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3" s="113" t="str">
        <f>IF(tbl_coded[[#This Row],[ISIN]]="","",IF(_xll.BDP($B33&amp;" Corp",AI$1)="#N/A N/A","--",_xll.BDP($B33&amp;" Corp",AI$1)))</f>
        <v/>
      </c>
      <c r="AJ33" s="112" t="str">
        <f>IF(tbl_coded[[#This Row],[ISIN]]="","",IF(OR(_xll.BDP(_xll.BDP(tbl_coded[[#This Row],[ISIN]]&amp;" Corp", "ISSUER_EQUITY_TICKER")&amp;" Equity",AJ$1)="#N/A N/A"),"--",_xll.BDP(_xll.BDP(tbl_coded[[#This Row],[ISIN]]&amp;" Corp", "ISSUER_EQUITY_TICKER")&amp;" Equity",AJ$1)))</f>
        <v/>
      </c>
      <c r="AK33"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3" s="115" t="str">
        <f>IF(tbl_coded[[#This Row],[ISIN]]="","",IF(OR(_xll.BDP(_xll.BDP(tbl_coded[[#This Row],[ISIN]]&amp;" Corp", "ISSUER_EQUITY_TICKER")&amp;" Equity",AL$1)="#N/A N/A"),"--",_xll.BDP(_xll.BDP(tbl_coded[[#This Row],[ISIN]]&amp;" Corp", "ISSUER_EQUITY_TICKER")&amp;" Equity",AL$1)))</f>
        <v/>
      </c>
      <c r="AM33" s="115" t="str">
        <f>IF(tbl_coded[[#This Row],[ISIN]]="","",IF(_xll.BDS($B33&amp;" Corp",AM$1)="#N/A Field Not Applicable","",_xll.BDS($B33&amp;" Corp",AM$1)))</f>
        <v/>
      </c>
      <c r="AN33" s="115" t="str">
        <f>IF(tbl_coded[[#This Row],[ISIN]]="","",IF(_xll.BDP(tbl_coded[[#This Row],[KPW Provider BBID]]&amp;" CompanyID","NAME")="#N/A Invalid Security","",_xll.BDP(tbl_coded[[#This Row],[KPW Provider BBID]]&amp;" CompanyID","NAME")))</f>
        <v/>
      </c>
      <c r="AO33" s="115" t="str">
        <f>IF(tbl_coded[[#This Row],[ISIN]]="","",IF(_xll.BDP(tbl_coded[[#This Row],[KPW Provider BBID]]&amp;" CompanyID",$AO$1)="#N/A Invalid Security","--",IF(_xll.BDP(tbl_coded[[#This Row],[KPW Provider BBID]]&amp;" CompanyID",$AO$1)="#N/A N/A","--",_xll.BDP(tbl_coded[[#This Row],[KPW Provider BBID]]&amp;" CompanyID",$AO$1))))</f>
        <v/>
      </c>
      <c r="AP33" s="115" t="str">
        <f>IF(tbl_coded[[#This Row],[ISIN]]="","",IF(_xll.BDP(tbl_coded[[#This Row],[KPW Provider BBID]]&amp;" CompanyID",$AP$1)="#N/A Invalid Security","--",IF(_xll.BDP(tbl_coded[[#This Row],[KPW Provider BBID]]&amp;" CompanyID",$AP$1)="#N/A N/A","--",_xll.BDP(tbl_coded[[#This Row],[KPW Provider BBID]]&amp;" CompanyID",$AP$1))))</f>
        <v/>
      </c>
      <c r="AQ33" s="115" t="str">
        <f>IF(tbl_coded[[#This Row],[ISIN]]="","",IF(_xll.BDP(tbl_coded[[#This Row],[KPW Provider BBID]]&amp;" CompanyID",$AQ$1)="#N/A Invalid Security","--",IF(_xll.BDP(tbl_coded[[#This Row],[KPW Provider BBID]]&amp;" CompanyID",$AQ$1)="#N/A N/A","--",_xll.BDP(tbl_coded[[#This Row],[KPW Provider BBID]]&amp;" CompanyID",$AQ$1))))</f>
        <v/>
      </c>
      <c r="AR33" s="115" t="str">
        <f>IF(tbl_coded[[#This Row],[ISIN]]="","",tbl_coded[[#This Row],[穆迪KPW评级]]&amp;"/"&amp;tbl_coded[[#This Row],[SPKPW评级]]&amp;"/"&amp;tbl_coded[[#This Row],[FITCHKPW评级]])</f>
        <v/>
      </c>
      <c r="AS33" s="115" t="str">
        <f>IF(tbl_coded[[#This Row],[ISIN]]="","",IF(OR(_xll.BDP($B33&amp;" Corp",AS$1)="#N/A N/A"),"--",_xll.BDP($B33&amp;" Corp",AS$1)))</f>
        <v/>
      </c>
      <c r="AT33" s="115" t="str">
        <f>IF(tbl_coded[[#This Row],[ISIN]]="","",IF(_xll.BDS($B33&amp;" Corp",AT$1)="#N/A Field Not Applicable","",_xll.BDS($B33&amp;" Corp",AT$1)))</f>
        <v/>
      </c>
      <c r="AU33" s="115" t="str">
        <f>IF(tbl_coded[[#This Row],[SBLC Provider BBID]]="","",_xll.BDP(tbl_coded[[#This Row],[SBLC Provider BBID]]&amp;" CompanyID","NAME"))</f>
        <v/>
      </c>
      <c r="AV33" s="115" t="str">
        <f>IF(tbl_coded[[#This Row],[ISIN]]="","",IF(OR(_xll.BDP($B33&amp;" Corp",AV$1)="#N/A N/A"),"--",TEXT(_xll.BDP($B33&amp;" Corp",AV$1),"yyyy/mm/dd")))</f>
        <v/>
      </c>
      <c r="AW33" s="115" t="str">
        <f>IF(tbl_coded[[#This Row],[ISIN]]="","",IF(OR(_xll.BDP($B33&amp;" Corp",AW$1)="#N/A N/A"),"--",TEXT(_xll.BDP($B33&amp;" Corp",AW$1),"yyyy/mm/dd")))</f>
        <v/>
      </c>
      <c r="AX33" s="115" t="str">
        <f>IF(tbl_coded[[#This Row],[ISIN]]="","",IF(OR(_xll.BDP($B33&amp;" Corp",AX$1)="#N/A N/A"),"--",TEXT(_xll.BDP($B33&amp;" Corp",AX$1),"yyyy/mm/dd")))</f>
        <v/>
      </c>
      <c r="AY33" s="115" t="str">
        <f>IF(tbl_coded[[#This Row],[ISIN]]="","",IF(OR(_xll.BDP($B33&amp;" Corp",AY$1)="#N/A Field Not Applicable"),"--",TEXT(_xll.BDP($B33&amp;" Corp",AY$1),"yyyy/mm/dd")))</f>
        <v/>
      </c>
      <c r="AZ33" s="115" t="str">
        <f>IF(tbl_coded[[#This Row],[ISIN]]="","",IF(OR(_xll.BDP($B33&amp;" Corp",AZ$1)="#N/A N/A"),"--",_xll.BDP($B33&amp;" Corp",AZ$1)))</f>
        <v/>
      </c>
      <c r="BA33" s="115" t="str">
        <f>IF(tbl_coded[[#This Row],[ISIN]]="","",IF(OR(_xll.BDP($B33&amp;" Corp",BA$1)="#N/A N/A"),"--",_xll.BDP($B33&amp;" Corp",BA$1)))</f>
        <v/>
      </c>
      <c r="BB33" s="115" t="str">
        <f>IF(tbl_coded[[#This Row],[ISIN]]="","",IF(OR(_xll.BDP($B33&amp;" Corp",BB$1)="#N/A N/A"),"--",_xll.BDP($B33&amp;" Corp",BB$1)))</f>
        <v/>
      </c>
      <c r="BC33" s="115" t="str">
        <f>IF(tbl_coded[[#This Row],[ISIN]]="","",IF(OR(_xll.BDP($B33&amp;" Corp",BC$1)="#N/A Field Not Applicable"),"--",_xll.BDP($B33&amp;" Corp",BC$1)))</f>
        <v/>
      </c>
      <c r="BD33" s="115" t="str">
        <f>IF(tbl_coded[[#This Row],[ISIN]]="","",IF(OR(_xll.BDP($B33&amp;" Corp",BD$1)="#N/A Field Not Applicable"),"--",_xll.BDP($B33&amp;" Corp",BD$1)))</f>
        <v/>
      </c>
      <c r="BE33" s="115" t="str">
        <f>IF(tbl_coded[[#This Row],[ISIN]]="","",IF(OR(_xll.BDP($B33&amp;" Corp",BE$1)="#N/A Field Not Applicable"),"--",_xll.BDP($B33&amp;" Corp",BE$1)))</f>
        <v/>
      </c>
      <c r="BF33" s="115" t="str">
        <f>IF(tbl_coded[[#This Row],[ISIN]]="","",IF(OR(_xll.BDP($B33&amp;" Corp",BF$1)="#N/A Field Not Applicable"),"--",_xll.BDP($B33&amp;" Corp",BF$1)))</f>
        <v/>
      </c>
      <c r="BG33" s="115" t="str">
        <f>IF(tbl_coded[[#This Row],[ISIN]]="","",IF(OR(_xll.BDP($B33&amp;" Corp",BG$1)="#N/A Field Not Applicable"),"--",IF(_xll.BDP($B33&amp;" Corp",BG$1)="#N/A N/A","N",_xll.BDP($B33&amp;" Corp",BG$1))))</f>
        <v/>
      </c>
      <c r="BH33" s="115" t="str">
        <f>IF(tbl_coded[[#This Row],[ISIN]]="","",IF(OR(_xll.BDP($B33&amp;" Corp",BH$1)="#N/A N/A"),"",_xll.BDP($B33&amp;" Corp",BH$1)))</f>
        <v/>
      </c>
      <c r="BI33" s="115" t="str">
        <f>IF(tbl_coded[[#This Row],[ISIN]]="","",IF(OR(tbl_coded[[#This Row],[Parent company tiker]]=""),"",IF(_xll.BDP(tbl_coded[[#This Row],[Parent company tiker]]&amp;" Equity",BI$1)="#N/A N/A","--",_xll.BDP(tbl_coded[[#This Row],[Parent company tiker]]&amp;" Equity",BI$1))))</f>
        <v/>
      </c>
      <c r="BJ33" s="115" t="str">
        <f>IF(tbl_coded[[#This Row],[ISIN]]="","",IF(OR(tbl_coded[[#This Row],[Parent company tiker]]=""),"",IF(_xll.BDP(tbl_coded[[#This Row],[Parent company tiker]]&amp;" Equity",BJ$1)="#N/A N/A","--",_xll.BDP(tbl_coded[[#This Row],[Parent company tiker]]&amp;" Equity",BJ$1))))</f>
        <v/>
      </c>
      <c r="BK33" s="115" t="str">
        <f>IF(tbl_coded[[#This Row],[ISIN]]="","",IF(OR(tbl_coded[[#This Row],[Parent company tiker]]=""),"",IF(_xll.BDP(tbl_coded[[#This Row],[Parent company tiker]]&amp;" Equity",BK$1)="#N/A N/A","--",_xll.BDP(tbl_coded[[#This Row],[Parent company tiker]]&amp;" Equity",BK$1))))</f>
        <v/>
      </c>
      <c r="BL33" s="115" t="str">
        <f>IF(tbl_coded[[#This Row],[ISIN]]="","",IF(OR(tbl_coded[[#This Row],[Parent company tiker]]=""),"",IF(_xll.BDP(tbl_coded[[#This Row],[Parent company tiker]]&amp;" Equity",BL$1)="#N/A N/A","--",_xll.BDP(tbl_coded[[#This Row],[Parent company tiker]]&amp;" Equity",BL$1))))</f>
        <v/>
      </c>
      <c r="BM33"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3" s="115" t="str">
        <f>IF(tbl_coded[[#This Row],[Column9]]&lt;&gt;"--",tbl_coded[[#This Row],[G''tor rating]],IF(tbl_coded[[#This Row],[KPW Name]]&lt;&gt;"",tbl_coded[[#This Row],[KPW Rating]],IF(tbl_coded[[#This Row],[Parent company tiker]]&lt;&gt;"",tbl_coded[[#This Row],[parent评级]],tbl_coded[[#This Row],[Issuer rating]])))</f>
        <v>//</v>
      </c>
      <c r="BO33" s="148" t="str">
        <f>IFERROR(IF(tbl_coded[[#This Row],[GREEN]]="Y","GREEN",IF(tbl_coded[[#This Row],[SUSTAINABLE]]="Y","SUSTAINABLE",IF(tbl_coded[[#This Row],[SOCIAL]]="Y","SOCIAL",IF(tbl_coded[[#This Row],[Sustainable linked]]="Y","SUSTAINABLE LINKED"," ")))),"")</f>
        <v xml:space="preserve"> </v>
      </c>
      <c r="BP33" s="124"/>
    </row>
    <row r="34" spans="1:68" ht="15" customHeight="1">
      <c r="A34" s="109">
        <v>32</v>
      </c>
      <c r="B34" s="110" t="str">
        <f>IF(美元债一级!$C$3:$C$1048576&lt;&gt;"",美元债一级!$C34,"")</f>
        <v/>
      </c>
      <c r="C34" s="112" t="str">
        <f>IF(tbl_coded[[#This Row],[ISIN]]="","",IF(tbl_coded[[#This Row],[Index]]&gt;$A$1,"",IF(_xll.BDP($B34&amp;" Corp",C$1)="#N/A N/A","",_xll.BDP($B34&amp;" Corp",C$1))))</f>
        <v/>
      </c>
      <c r="D34" s="112" t="str">
        <f>IF(tbl_coded[[#This Row],[ISIN]]="","",IF(_xll.BDP($B34&amp;" Corp",D$1)="#N/A N/A","",_xll.BDP($B34&amp;" Corp",D$1)))</f>
        <v/>
      </c>
      <c r="E34" s="112" t="str">
        <f>IF(tbl_coded[[#This Row],[ISIN]]="","",IF(_xll.BDP($B34&amp;" Corp",E$1)="#N/A N/A","--",_xll.BDP($B34&amp;" Corp",E$1)))</f>
        <v/>
      </c>
      <c r="F34" s="112" t="str">
        <f>IF(tbl_coded[[#This Row],[ISIN]]="","",IF(_xll.BDS($B34&amp;" Corp",F$1)="#N/A Field Not Applicable","",_xll.BDS($B34&amp;" Corp",F$1)))</f>
        <v/>
      </c>
      <c r="G34" s="112" t="str">
        <f>IF(tbl_coded[[#This Row],[ISIN]]="","",IF(_xll.BDP($F34&amp;" CompanyID",G$1)="#N/A Invalid Security","",_xll.BDP($F34&amp;" CompanyID",G$1)))</f>
        <v/>
      </c>
      <c r="H34" s="112" t="str">
        <f>IF(tbl_coded[[#This Row],[ISIN]]="","",IF(_xll.BDP($B34&amp;" Corp",H$1)="#N/A N/A","--",_xll.BDP($B34&amp;" Corp",H$1)))</f>
        <v/>
      </c>
      <c r="I34" s="112" t="str">
        <f>IF(tbl_coded[[#This Row],[ISIN]]="","",IF(_xll.BDP($B34&amp;" Corp",I$1)="#N/A N/A","--",_xll.BDP($B34&amp;" Corp",I$1)))</f>
        <v/>
      </c>
      <c r="J34" s="112" t="str">
        <f>IF(tbl_coded[[#This Row],[ISIN]]="","",IF(_xll.BDP($B34&amp;" Corp",J$1)="#N/A N/A","--",_xll.BDP($B34&amp;" Corp",J$1)))</f>
        <v/>
      </c>
      <c r="K34" s="112" t="str">
        <f>IF(tbl_coded[[#This Row],[ISIN]]="","",IF(_xll.BDP($B34&amp;" Corp",K$1)="#N/A N/A","--",_xll.BDP($B34&amp;" Corp",K$1)))</f>
        <v/>
      </c>
      <c r="L34" s="112" t="str">
        <f>IF(tbl_coded[[#This Row],[ISIN]]="","",IF(_xll.BDP($B34&amp;" Corp",L$1)="#N/A N/A","--",_xll.BDP($B34&amp;" Corp",L$1)))</f>
        <v/>
      </c>
      <c r="M34" s="112" t="str">
        <f>IF(tbl_coded[[#This Row],[ISIN]]="","",IF(_xll.BDP($B34&amp;" Corp",M$1)="#N/A N/A","--",_xll.BDP($B34&amp;" Corp",M$1)))</f>
        <v/>
      </c>
      <c r="N34" s="112" t="str">
        <f>IF(tbl_coded[[#This Row],[ISIN]]="","",IF(_xll.BDP($B34&amp;" Corp",N$1)="#N/A N/A","--",_xll.BDP($B34&amp;" Corp",N$1)))</f>
        <v/>
      </c>
      <c r="O34" s="112" t="str">
        <f>IF(tbl_coded[[#This Row],[ISIN]]="","",IF(_xll.BDP($B34&amp;" Corp",O$1)="#N/A N/A","--",_xll.BDP($B34&amp;" Corp",O$1)))</f>
        <v/>
      </c>
      <c r="P34" s="112" t="str">
        <f>IF(tbl_coded[[#This Row],[ISIN]]="","",IF(_xll.BDP($B34&amp;" Corp",P$1)="#N/A N/A","--",_xll.BDP($B34&amp;" Corp",P$1)))</f>
        <v/>
      </c>
      <c r="Q34"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4" s="112" t="str">
        <f>IF(tbl_coded[[#This Row],[ISIN]]="","",IF(OR(_xll.BDP($B34&amp;" Corp",R$1)="#N/A N/A",_xll.BDP($B34&amp;" Corp",R$1)="#N/A Invalid Security",_xll.BDP($B34&amp;" Corp",R$1)="#N/A Field Not Applicable"),"--",_xll.BDP($B34&amp;" Corp",R$1)))</f>
        <v/>
      </c>
      <c r="S34" s="112" t="str">
        <f>IF(tbl_coded[[#This Row],[ISIN]]="","",IF(OR(_xll.BDP($R34&amp;" Equity",S$1)="#N/A N/A",_xll.BDP($R34&amp;" Equity",S$1)="#N/A Invalid Security"),"--",_xll.BDP($R34&amp;" Equity",S$1)))</f>
        <v/>
      </c>
      <c r="T34" s="112" t="str">
        <f>IF(tbl_coded[[#This Row],[ISIN]]="","",IF(OR(_xll.BDP($R34&amp;" Equity",T$1)="#N/A N/A",_xll.BDP($R34&amp;" Equity",T$1)="#N/A Invalid Security"),"--",_xll.BDP($R34&amp;" Equity",T$1)))</f>
        <v/>
      </c>
      <c r="U34" s="112" t="str">
        <f>IF(tbl_coded[[#This Row],[ISIN]]="","",IF(OR(_xll.BDP($R34&amp;" Equity",U$1)="#N/A N/A",_xll.BDP($R34&amp;" Equity",U$1)="#N/A Invalid Security"),"--",_xll.BDP($R34&amp;" Equity",U$1)))</f>
        <v/>
      </c>
      <c r="V34" s="112" t="str">
        <f>IF(tbl_coded[[#This Row],[ISIN]]="","",IF(OR(_xll.BDP($R34&amp;" Equity",V$1)="#N/A N/A",_xll.BDP($R34&amp;" Equity",V$1)="#N/A Invalid Security"),"--",_xll.BDP($R34&amp;" Equity",V$1)))</f>
        <v/>
      </c>
      <c r="W34" s="112" t="str">
        <f>IF(tbl_coded[[#This Row],[ISIN]]="","",IF(OR(_xll.BDP($R34&amp;" Equity",W$1)="#N/A N/A",_xll.BDP($R34&amp;" Equity",W$1)="#N/A Invalid Security"),"--",_xll.BDP($R34&amp;" Equity",W$1)))</f>
        <v/>
      </c>
      <c r="X34" s="112" t="str">
        <f>IF(tbl_coded[[#This Row],[ISIN]]="","",IF(OR(_xll.BDP($R34&amp;" Equity",X$1)="#N/A N/A",_xll.BDP($R34&amp;" Equity",X$1)="#N/A Invalid Security"),"--",_xll.BDP($R34&amp;" Equity",X$1)))</f>
        <v/>
      </c>
      <c r="Y34"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4" s="112" t="str">
        <f>IF(tbl_coded[[#This Row],[ISIN]]="","",IF(ISNUMBER(_xll.BDP(B34&amp;" Corp",Z$1)),_xll.BDP(B34&amp;" Corp",Z$1),""))</f>
        <v/>
      </c>
      <c r="AA34" s="112" t="str">
        <f>IF(tbl_coded[[#This Row],[ISIN]]="","",IF(ISNUMBER(_xll.BDP(B34&amp;" Corp",AA$1)),_xll.BDP(B34&amp;" Corp",AA$1),""))</f>
        <v/>
      </c>
      <c r="AB34" s="112" t="str">
        <f>IF(tbl_coded[[#This Row],[ISIN]]="","",IF(ISNUMBER(_xll.BDP(B34&amp;" Corp",AB$1)),_xll.BDP(B34&amp;" Corp",AB$1),""))</f>
        <v/>
      </c>
      <c r="AC34" s="112" t="str">
        <f>IF(tbl_coded[[#This Row],[ISIN]]="","",IF(ISNUMBER(_xll.BDP(B34&amp;" Corp",AC$1)),_xll.BDP(B34&amp;" Corp",AC$1),""))</f>
        <v/>
      </c>
      <c r="AD34" s="112" t="str">
        <f>IF(tbl_coded[[#This Row],[ISIN]]="","",IF((_xll.BDP(B34&amp;" Corp",AD$1))="#N/A Field Not Applicable","",_xll.BDP(B34&amp;" Corp",AD$1)))</f>
        <v/>
      </c>
      <c r="AE34" s="112" t="str">
        <f>IF(tbl_coded[[#This Row],[ISIN]]="","",IF((_xll.BDP(B34&amp;" Corp",AE$1))="#N/A N/A","--",_xll.BDP(B34&amp;" Corp",AE$1)))</f>
        <v/>
      </c>
      <c r="AF34" s="112" t="str">
        <f>IF(tbl_coded[[#This Row],[ISIN]]="","",IF(IFERROR(MATCH(H34,rtg_num[Moody''s],0)&gt;10,0),"HY",IF(IFERROR(MATCH(I34,rtg_num[S&amp;P],0)&gt;10,0),"HY",IF(IFERROR(MATCH(J34,rtg_num[Fitch],0)&gt;10,0),"HY",IF(H34&amp;I34&amp;J34="------","NR",IF(IFERROR(FIND("#N/A",Coded!H34),0)&amp;IFERROR(FIND("#N/A",Coded!H34),0)&amp;IFERROR(FIND("#N/A",Coded!H34),0)&lt;&gt;"000",IF(INDEX(美元债一级!$O:$O,MATCH(tbl_coded[[#This Row],[ISIN]],美元债一级!$I:$I,0))="--/--/--","NR","IG"),"IG"))))))</f>
        <v/>
      </c>
      <c r="AG34"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4"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4" s="113" t="str">
        <f>IF(tbl_coded[[#This Row],[ISIN]]="","",IF(_xll.BDP($B34&amp;" Corp",AI$1)="#N/A N/A","--",_xll.BDP($B34&amp;" Corp",AI$1)))</f>
        <v/>
      </c>
      <c r="AJ34" s="112" t="str">
        <f>IF(tbl_coded[[#This Row],[ISIN]]="","",IF(OR(_xll.BDP(_xll.BDP(tbl_coded[[#This Row],[ISIN]]&amp;" Corp", "ISSUER_EQUITY_TICKER")&amp;" Equity",AJ$1)="#N/A N/A"),"--",_xll.BDP(_xll.BDP(tbl_coded[[#This Row],[ISIN]]&amp;" Corp", "ISSUER_EQUITY_TICKER")&amp;" Equity",AJ$1)))</f>
        <v/>
      </c>
      <c r="AK34"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4" s="115" t="str">
        <f>IF(tbl_coded[[#This Row],[ISIN]]="","",IF(OR(_xll.BDP(_xll.BDP(tbl_coded[[#This Row],[ISIN]]&amp;" Corp", "ISSUER_EQUITY_TICKER")&amp;" Equity",AL$1)="#N/A N/A"),"--",_xll.BDP(_xll.BDP(tbl_coded[[#This Row],[ISIN]]&amp;" Corp", "ISSUER_EQUITY_TICKER")&amp;" Equity",AL$1)))</f>
        <v/>
      </c>
      <c r="AM34" s="115" t="str">
        <f>IF(tbl_coded[[#This Row],[ISIN]]="","",IF(_xll.BDS($B34&amp;" Corp",AM$1)="#N/A Field Not Applicable","",_xll.BDS($B34&amp;" Corp",AM$1)))</f>
        <v/>
      </c>
      <c r="AN34" s="115" t="str">
        <f>IF(tbl_coded[[#This Row],[ISIN]]="","",IF(_xll.BDP(tbl_coded[[#This Row],[KPW Provider BBID]]&amp;" CompanyID","NAME")="#N/A Invalid Security","",_xll.BDP(tbl_coded[[#This Row],[KPW Provider BBID]]&amp;" CompanyID","NAME")))</f>
        <v/>
      </c>
      <c r="AO34" s="115" t="str">
        <f>IF(tbl_coded[[#This Row],[ISIN]]="","",IF(_xll.BDP(tbl_coded[[#This Row],[KPW Provider BBID]]&amp;" CompanyID",$AO$1)="#N/A Invalid Security","--",IF(_xll.BDP(tbl_coded[[#This Row],[KPW Provider BBID]]&amp;" CompanyID",$AO$1)="#N/A N/A","--",_xll.BDP(tbl_coded[[#This Row],[KPW Provider BBID]]&amp;" CompanyID",$AO$1))))</f>
        <v/>
      </c>
      <c r="AP34" s="115" t="str">
        <f>IF(tbl_coded[[#This Row],[ISIN]]="","",IF(_xll.BDP(tbl_coded[[#This Row],[KPW Provider BBID]]&amp;" CompanyID",$AP$1)="#N/A Invalid Security","--",IF(_xll.BDP(tbl_coded[[#This Row],[KPW Provider BBID]]&amp;" CompanyID",$AP$1)="#N/A N/A","--",_xll.BDP(tbl_coded[[#This Row],[KPW Provider BBID]]&amp;" CompanyID",$AP$1))))</f>
        <v/>
      </c>
      <c r="AQ34" s="115" t="str">
        <f>IF(tbl_coded[[#This Row],[ISIN]]="","",IF(_xll.BDP(tbl_coded[[#This Row],[KPW Provider BBID]]&amp;" CompanyID",$AQ$1)="#N/A Invalid Security","--",IF(_xll.BDP(tbl_coded[[#This Row],[KPW Provider BBID]]&amp;" CompanyID",$AQ$1)="#N/A N/A","--",_xll.BDP(tbl_coded[[#This Row],[KPW Provider BBID]]&amp;" CompanyID",$AQ$1))))</f>
        <v/>
      </c>
      <c r="AR34" s="115" t="str">
        <f>IF(tbl_coded[[#This Row],[ISIN]]="","",tbl_coded[[#This Row],[穆迪KPW评级]]&amp;"/"&amp;tbl_coded[[#This Row],[SPKPW评级]]&amp;"/"&amp;tbl_coded[[#This Row],[FITCHKPW评级]])</f>
        <v/>
      </c>
      <c r="AS34" s="115" t="str">
        <f>IF(tbl_coded[[#This Row],[ISIN]]="","",IF(OR(_xll.BDP($B34&amp;" Corp",AS$1)="#N/A N/A"),"--",_xll.BDP($B34&amp;" Corp",AS$1)))</f>
        <v/>
      </c>
      <c r="AT34" s="115" t="str">
        <f>IF(tbl_coded[[#This Row],[ISIN]]="","",IF(_xll.BDS($B34&amp;" Corp",AT$1)="#N/A Field Not Applicable","",_xll.BDS($B34&amp;" Corp",AT$1)))</f>
        <v/>
      </c>
      <c r="AU34" s="115" t="str">
        <f>IF(tbl_coded[[#This Row],[SBLC Provider BBID]]="","",_xll.BDP(tbl_coded[[#This Row],[SBLC Provider BBID]]&amp;" CompanyID","NAME"))</f>
        <v/>
      </c>
      <c r="AV34" s="115" t="str">
        <f>IF(tbl_coded[[#This Row],[ISIN]]="","",IF(OR(_xll.BDP($B34&amp;" Corp",AV$1)="#N/A N/A"),"--",TEXT(_xll.BDP($B34&amp;" Corp",AV$1),"yyyy/mm/dd")))</f>
        <v/>
      </c>
      <c r="AW34" s="115" t="str">
        <f>IF(tbl_coded[[#This Row],[ISIN]]="","",IF(OR(_xll.BDP($B34&amp;" Corp",AW$1)="#N/A N/A"),"--",TEXT(_xll.BDP($B34&amp;" Corp",AW$1),"yyyy/mm/dd")))</f>
        <v/>
      </c>
      <c r="AX34" s="115" t="str">
        <f>IF(tbl_coded[[#This Row],[ISIN]]="","",IF(OR(_xll.BDP($B34&amp;" Corp",AX$1)="#N/A N/A"),"--",TEXT(_xll.BDP($B34&amp;" Corp",AX$1),"yyyy/mm/dd")))</f>
        <v/>
      </c>
      <c r="AY34" s="115" t="str">
        <f>IF(tbl_coded[[#This Row],[ISIN]]="","",IF(OR(_xll.BDP($B34&amp;" Corp",AY$1)="#N/A Field Not Applicable"),"--",TEXT(_xll.BDP($B34&amp;" Corp",AY$1),"yyyy/mm/dd")))</f>
        <v/>
      </c>
      <c r="AZ34" s="115" t="str">
        <f>IF(tbl_coded[[#This Row],[ISIN]]="","",IF(OR(_xll.BDP($B34&amp;" Corp",AZ$1)="#N/A N/A"),"--",_xll.BDP($B34&amp;" Corp",AZ$1)))</f>
        <v/>
      </c>
      <c r="BA34" s="115" t="str">
        <f>IF(tbl_coded[[#This Row],[ISIN]]="","",IF(OR(_xll.BDP($B34&amp;" Corp",BA$1)="#N/A N/A"),"--",_xll.BDP($B34&amp;" Corp",BA$1)))</f>
        <v/>
      </c>
      <c r="BB34" s="115" t="str">
        <f>IF(tbl_coded[[#This Row],[ISIN]]="","",IF(OR(_xll.BDP($B34&amp;" Corp",BB$1)="#N/A N/A"),"--",_xll.BDP($B34&amp;" Corp",BB$1)))</f>
        <v/>
      </c>
      <c r="BC34" s="115" t="str">
        <f>IF(tbl_coded[[#This Row],[ISIN]]="","",IF(OR(_xll.BDP($B34&amp;" Corp",BC$1)="#N/A Field Not Applicable"),"--",_xll.BDP($B34&amp;" Corp",BC$1)))</f>
        <v/>
      </c>
      <c r="BD34" s="115" t="str">
        <f>IF(tbl_coded[[#This Row],[ISIN]]="","",IF(OR(_xll.BDP($B34&amp;" Corp",BD$1)="#N/A Field Not Applicable"),"--",_xll.BDP($B34&amp;" Corp",BD$1)))</f>
        <v/>
      </c>
      <c r="BE34" s="115" t="str">
        <f>IF(tbl_coded[[#This Row],[ISIN]]="","",IF(OR(_xll.BDP($B34&amp;" Corp",BE$1)="#N/A Field Not Applicable"),"--",_xll.BDP($B34&amp;" Corp",BE$1)))</f>
        <v/>
      </c>
      <c r="BF34" s="115" t="str">
        <f>IF(tbl_coded[[#This Row],[ISIN]]="","",IF(OR(_xll.BDP($B34&amp;" Corp",BF$1)="#N/A Field Not Applicable"),"--",_xll.BDP($B34&amp;" Corp",BF$1)))</f>
        <v/>
      </c>
      <c r="BG34" s="115" t="str">
        <f>IF(tbl_coded[[#This Row],[ISIN]]="","",IF(OR(_xll.BDP($B34&amp;" Corp",BG$1)="#N/A Field Not Applicable"),"--",IF(_xll.BDP($B34&amp;" Corp",BG$1)="#N/A N/A","N",_xll.BDP($B34&amp;" Corp",BG$1))))</f>
        <v/>
      </c>
      <c r="BH34" s="115" t="str">
        <f>IF(tbl_coded[[#This Row],[ISIN]]="","",IF(OR(_xll.BDP($B34&amp;" Corp",BH$1)="#N/A N/A"),"",_xll.BDP($B34&amp;" Corp",BH$1)))</f>
        <v/>
      </c>
      <c r="BI34" s="115" t="str">
        <f>IF(tbl_coded[[#This Row],[ISIN]]="","",IF(OR(tbl_coded[[#This Row],[Parent company tiker]]=""),"",IF(_xll.BDP(tbl_coded[[#This Row],[Parent company tiker]]&amp;" Equity",BI$1)="#N/A N/A","--",_xll.BDP(tbl_coded[[#This Row],[Parent company tiker]]&amp;" Equity",BI$1))))</f>
        <v/>
      </c>
      <c r="BJ34" s="115" t="str">
        <f>IF(tbl_coded[[#This Row],[ISIN]]="","",IF(OR(tbl_coded[[#This Row],[Parent company tiker]]=""),"",IF(_xll.BDP(tbl_coded[[#This Row],[Parent company tiker]]&amp;" Equity",BJ$1)="#N/A N/A","--",_xll.BDP(tbl_coded[[#This Row],[Parent company tiker]]&amp;" Equity",BJ$1))))</f>
        <v/>
      </c>
      <c r="BK34" s="115" t="str">
        <f>IF(tbl_coded[[#This Row],[ISIN]]="","",IF(OR(tbl_coded[[#This Row],[Parent company tiker]]=""),"",IF(_xll.BDP(tbl_coded[[#This Row],[Parent company tiker]]&amp;" Equity",BK$1)="#N/A N/A","--",_xll.BDP(tbl_coded[[#This Row],[Parent company tiker]]&amp;" Equity",BK$1))))</f>
        <v/>
      </c>
      <c r="BL34" s="115" t="str">
        <f>IF(tbl_coded[[#This Row],[ISIN]]="","",IF(OR(tbl_coded[[#This Row],[Parent company tiker]]=""),"",IF(_xll.BDP(tbl_coded[[#This Row],[Parent company tiker]]&amp;" Equity",BL$1)="#N/A N/A","--",_xll.BDP(tbl_coded[[#This Row],[Parent company tiker]]&amp;" Equity",BL$1))))</f>
        <v/>
      </c>
      <c r="BM34"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4" s="115" t="str">
        <f>IF(tbl_coded[[#This Row],[Column9]]&lt;&gt;"--",tbl_coded[[#This Row],[G''tor rating]],IF(tbl_coded[[#This Row],[KPW Name]]&lt;&gt;"",tbl_coded[[#This Row],[KPW Rating]],IF(tbl_coded[[#This Row],[Parent company tiker]]&lt;&gt;"",tbl_coded[[#This Row],[parent评级]],tbl_coded[[#This Row],[Issuer rating]])))</f>
        <v>//</v>
      </c>
      <c r="BO34" s="148" t="str">
        <f>IFERROR(IF(tbl_coded[[#This Row],[GREEN]]="Y","GREEN",IF(tbl_coded[[#This Row],[SUSTAINABLE]]="Y","SUSTAINABLE",IF(tbl_coded[[#This Row],[SOCIAL]]="Y","SOCIAL",IF(tbl_coded[[#This Row],[Sustainable linked]]="Y","SUSTAINABLE LINKED"," ")))),"")</f>
        <v xml:space="preserve"> </v>
      </c>
      <c r="BP34" s="124"/>
    </row>
    <row r="35" spans="1:68" ht="15" customHeight="1">
      <c r="A35" s="109">
        <v>33</v>
      </c>
      <c r="B35" s="110" t="str">
        <f>IF(美元债一级!$C$3:$C$1048576&lt;&gt;"",美元债一级!$C35,"")</f>
        <v/>
      </c>
      <c r="C35" s="112" t="str">
        <f>IF(tbl_coded[[#This Row],[ISIN]]="","",IF(tbl_coded[[#This Row],[Index]]&gt;$A$1,"",IF(_xll.BDP($B35&amp;" Corp",C$1)="#N/A N/A","",_xll.BDP($B35&amp;" Corp",C$1))))</f>
        <v/>
      </c>
      <c r="D35" s="112" t="str">
        <f>IF(tbl_coded[[#This Row],[ISIN]]="","",IF(_xll.BDP($B35&amp;" Corp",D$1)="#N/A N/A","",_xll.BDP($B35&amp;" Corp",D$1)))</f>
        <v/>
      </c>
      <c r="E35" s="112" t="str">
        <f>IF(tbl_coded[[#This Row],[ISIN]]="","",IF(_xll.BDP($B35&amp;" Corp",E$1)="#N/A N/A","--",_xll.BDP($B35&amp;" Corp",E$1)))</f>
        <v/>
      </c>
      <c r="F35" s="112" t="str">
        <f>IF(tbl_coded[[#This Row],[ISIN]]="","",IF(_xll.BDS($B35&amp;" Corp",F$1)="#N/A Field Not Applicable","",_xll.BDS($B35&amp;" Corp",F$1)))</f>
        <v/>
      </c>
      <c r="G35" s="112" t="str">
        <f>IF(tbl_coded[[#This Row],[ISIN]]="","",IF(_xll.BDP($F35&amp;" CompanyID",G$1)="#N/A Invalid Security","",_xll.BDP($F35&amp;" CompanyID",G$1)))</f>
        <v/>
      </c>
      <c r="H35" s="112" t="str">
        <f>IF(tbl_coded[[#This Row],[ISIN]]="","",IF(_xll.BDP($B35&amp;" Corp",H$1)="#N/A N/A","--",_xll.BDP($B35&amp;" Corp",H$1)))</f>
        <v/>
      </c>
      <c r="I35" s="112" t="str">
        <f>IF(tbl_coded[[#This Row],[ISIN]]="","",IF(_xll.BDP($B35&amp;" Corp",I$1)="#N/A N/A","--",_xll.BDP($B35&amp;" Corp",I$1)))</f>
        <v/>
      </c>
      <c r="J35" s="112" t="str">
        <f>IF(tbl_coded[[#This Row],[ISIN]]="","",IF(_xll.BDP($B35&amp;" Corp",J$1)="#N/A N/A","--",_xll.BDP($B35&amp;" Corp",J$1)))</f>
        <v/>
      </c>
      <c r="K35" s="112" t="str">
        <f>IF(tbl_coded[[#This Row],[ISIN]]="","",IF(_xll.BDP($B35&amp;" Corp",K$1)="#N/A N/A","--",_xll.BDP($B35&amp;" Corp",K$1)))</f>
        <v/>
      </c>
      <c r="L35" s="112" t="str">
        <f>IF(tbl_coded[[#This Row],[ISIN]]="","",IF(_xll.BDP($B35&amp;" Corp",L$1)="#N/A N/A","--",_xll.BDP($B35&amp;" Corp",L$1)))</f>
        <v/>
      </c>
      <c r="M35" s="112" t="str">
        <f>IF(tbl_coded[[#This Row],[ISIN]]="","",IF(_xll.BDP($B35&amp;" Corp",M$1)="#N/A N/A","--",_xll.BDP($B35&amp;" Corp",M$1)))</f>
        <v/>
      </c>
      <c r="N35" s="112" t="str">
        <f>IF(tbl_coded[[#This Row],[ISIN]]="","",IF(_xll.BDP($B35&amp;" Corp",N$1)="#N/A N/A","--",_xll.BDP($B35&amp;" Corp",N$1)))</f>
        <v/>
      </c>
      <c r="O35" s="112" t="str">
        <f>IF(tbl_coded[[#This Row],[ISIN]]="","",IF(_xll.BDP($B35&amp;" Corp",O$1)="#N/A N/A","--",_xll.BDP($B35&amp;" Corp",O$1)))</f>
        <v/>
      </c>
      <c r="P35" s="112" t="str">
        <f>IF(tbl_coded[[#This Row],[ISIN]]="","",IF(_xll.BDP($B35&amp;" Corp",P$1)="#N/A N/A","--",_xll.BDP($B35&amp;" Corp",P$1)))</f>
        <v/>
      </c>
      <c r="Q35"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5" s="112" t="str">
        <f>IF(tbl_coded[[#This Row],[ISIN]]="","",IF(OR(_xll.BDP($B35&amp;" Corp",R$1)="#N/A N/A",_xll.BDP($B35&amp;" Corp",R$1)="#N/A Invalid Security",_xll.BDP($B35&amp;" Corp",R$1)="#N/A Field Not Applicable"),"--",_xll.BDP($B35&amp;" Corp",R$1)))</f>
        <v/>
      </c>
      <c r="S35" s="112" t="str">
        <f>IF(tbl_coded[[#This Row],[ISIN]]="","",IF(OR(_xll.BDP($R35&amp;" Equity",S$1)="#N/A N/A",_xll.BDP($R35&amp;" Equity",S$1)="#N/A Invalid Security"),"--",_xll.BDP($R35&amp;" Equity",S$1)))</f>
        <v/>
      </c>
      <c r="T35" s="112" t="str">
        <f>IF(tbl_coded[[#This Row],[ISIN]]="","",IF(OR(_xll.BDP($R35&amp;" Equity",T$1)="#N/A N/A",_xll.BDP($R35&amp;" Equity",T$1)="#N/A Invalid Security"),"--",_xll.BDP($R35&amp;" Equity",T$1)))</f>
        <v/>
      </c>
      <c r="U35" s="112" t="str">
        <f>IF(tbl_coded[[#This Row],[ISIN]]="","",IF(OR(_xll.BDP($R35&amp;" Equity",U$1)="#N/A N/A",_xll.BDP($R35&amp;" Equity",U$1)="#N/A Invalid Security"),"--",_xll.BDP($R35&amp;" Equity",U$1)))</f>
        <v/>
      </c>
      <c r="V35" s="112" t="str">
        <f>IF(tbl_coded[[#This Row],[ISIN]]="","",IF(OR(_xll.BDP($R35&amp;" Equity",V$1)="#N/A N/A",_xll.BDP($R35&amp;" Equity",V$1)="#N/A Invalid Security"),"--",_xll.BDP($R35&amp;" Equity",V$1)))</f>
        <v/>
      </c>
      <c r="W35" s="112" t="str">
        <f>IF(tbl_coded[[#This Row],[ISIN]]="","",IF(OR(_xll.BDP($R35&amp;" Equity",W$1)="#N/A N/A",_xll.BDP($R35&amp;" Equity",W$1)="#N/A Invalid Security"),"--",_xll.BDP($R35&amp;" Equity",W$1)))</f>
        <v/>
      </c>
      <c r="X35" s="112" t="str">
        <f>IF(tbl_coded[[#This Row],[ISIN]]="","",IF(OR(_xll.BDP($R35&amp;" Equity",X$1)="#N/A N/A",_xll.BDP($R35&amp;" Equity",X$1)="#N/A Invalid Security"),"--",_xll.BDP($R35&amp;" Equity",X$1)))</f>
        <v/>
      </c>
      <c r="Y35"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5" s="112" t="str">
        <f>IF(tbl_coded[[#This Row],[ISIN]]="","",IF(ISNUMBER(_xll.BDP(B35&amp;" Corp",Z$1)),_xll.BDP(B35&amp;" Corp",Z$1),""))</f>
        <v/>
      </c>
      <c r="AA35" s="112" t="str">
        <f>IF(tbl_coded[[#This Row],[ISIN]]="","",IF(ISNUMBER(_xll.BDP(B35&amp;" Corp",AA$1)),_xll.BDP(B35&amp;" Corp",AA$1),""))</f>
        <v/>
      </c>
      <c r="AB35" s="112" t="str">
        <f>IF(tbl_coded[[#This Row],[ISIN]]="","",IF(ISNUMBER(_xll.BDP(B35&amp;" Corp",AB$1)),_xll.BDP(B35&amp;" Corp",AB$1),""))</f>
        <v/>
      </c>
      <c r="AC35" s="112" t="str">
        <f>IF(tbl_coded[[#This Row],[ISIN]]="","",IF(ISNUMBER(_xll.BDP(B35&amp;" Corp",AC$1)),_xll.BDP(B35&amp;" Corp",AC$1),""))</f>
        <v/>
      </c>
      <c r="AD35" s="112" t="str">
        <f>IF(tbl_coded[[#This Row],[ISIN]]="","",IF((_xll.BDP(B35&amp;" Corp",AD$1))="#N/A Field Not Applicable","",_xll.BDP(B35&amp;" Corp",AD$1)))</f>
        <v/>
      </c>
      <c r="AE35" s="112" t="str">
        <f>IF(tbl_coded[[#This Row],[ISIN]]="","",IF((_xll.BDP(B35&amp;" Corp",AE$1))="#N/A N/A","--",_xll.BDP(B35&amp;" Corp",AE$1)))</f>
        <v/>
      </c>
      <c r="AF35" s="112" t="str">
        <f>IF(tbl_coded[[#This Row],[ISIN]]="","",IF(IFERROR(MATCH(H35,rtg_num[Moody''s],0)&gt;10,0),"HY",IF(IFERROR(MATCH(I35,rtg_num[S&amp;P],0)&gt;10,0),"HY",IF(IFERROR(MATCH(J35,rtg_num[Fitch],0)&gt;10,0),"HY",IF(H35&amp;I35&amp;J35="------","NR",IF(IFERROR(FIND("#N/A",Coded!H35),0)&amp;IFERROR(FIND("#N/A",Coded!H35),0)&amp;IFERROR(FIND("#N/A",Coded!H35),0)&lt;&gt;"000",IF(INDEX(美元债一级!$O:$O,MATCH(tbl_coded[[#This Row],[ISIN]],美元债一级!$I:$I,0))="--/--/--","NR","IG"),"IG"))))))</f>
        <v/>
      </c>
      <c r="AG35"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5"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5" s="113" t="str">
        <f>IF(tbl_coded[[#This Row],[ISIN]]="","",IF(_xll.BDP($B35&amp;" Corp",AI$1)="#N/A N/A","--",_xll.BDP($B35&amp;" Corp",AI$1)))</f>
        <v/>
      </c>
      <c r="AJ35" s="112" t="str">
        <f>IF(tbl_coded[[#This Row],[ISIN]]="","",IF(OR(_xll.BDP(_xll.BDP(tbl_coded[[#This Row],[ISIN]]&amp;" Corp", "ISSUER_EQUITY_TICKER")&amp;" Equity",AJ$1)="#N/A N/A"),"--",_xll.BDP(_xll.BDP(tbl_coded[[#This Row],[ISIN]]&amp;" Corp", "ISSUER_EQUITY_TICKER")&amp;" Equity",AJ$1)))</f>
        <v/>
      </c>
      <c r="AK35"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5" s="115" t="str">
        <f>IF(tbl_coded[[#This Row],[ISIN]]="","",IF(OR(_xll.BDP(_xll.BDP(tbl_coded[[#This Row],[ISIN]]&amp;" Corp", "ISSUER_EQUITY_TICKER")&amp;" Equity",AL$1)="#N/A N/A"),"--",_xll.BDP(_xll.BDP(tbl_coded[[#This Row],[ISIN]]&amp;" Corp", "ISSUER_EQUITY_TICKER")&amp;" Equity",AL$1)))</f>
        <v/>
      </c>
      <c r="AM35" s="115" t="str">
        <f>IF(tbl_coded[[#This Row],[ISIN]]="","",IF(_xll.BDS($B35&amp;" Corp",AM$1)="#N/A Field Not Applicable","",_xll.BDS($B35&amp;" Corp",AM$1)))</f>
        <v/>
      </c>
      <c r="AN35" s="115" t="str">
        <f>IF(tbl_coded[[#This Row],[ISIN]]="","",IF(_xll.BDP(tbl_coded[[#This Row],[KPW Provider BBID]]&amp;" CompanyID","NAME")="#N/A Invalid Security","",_xll.BDP(tbl_coded[[#This Row],[KPW Provider BBID]]&amp;" CompanyID","NAME")))</f>
        <v/>
      </c>
      <c r="AO35" s="115" t="str">
        <f>IF(tbl_coded[[#This Row],[ISIN]]="","",IF(_xll.BDP(tbl_coded[[#This Row],[KPW Provider BBID]]&amp;" CompanyID",$AO$1)="#N/A Invalid Security","--",IF(_xll.BDP(tbl_coded[[#This Row],[KPW Provider BBID]]&amp;" CompanyID",$AO$1)="#N/A N/A","--",_xll.BDP(tbl_coded[[#This Row],[KPW Provider BBID]]&amp;" CompanyID",$AO$1))))</f>
        <v/>
      </c>
      <c r="AP35" s="115" t="str">
        <f>IF(tbl_coded[[#This Row],[ISIN]]="","",IF(_xll.BDP(tbl_coded[[#This Row],[KPW Provider BBID]]&amp;" CompanyID",$AP$1)="#N/A Invalid Security","--",IF(_xll.BDP(tbl_coded[[#This Row],[KPW Provider BBID]]&amp;" CompanyID",$AP$1)="#N/A N/A","--",_xll.BDP(tbl_coded[[#This Row],[KPW Provider BBID]]&amp;" CompanyID",$AP$1))))</f>
        <v/>
      </c>
      <c r="AQ35" s="115" t="str">
        <f>IF(tbl_coded[[#This Row],[ISIN]]="","",IF(_xll.BDP(tbl_coded[[#This Row],[KPW Provider BBID]]&amp;" CompanyID",$AQ$1)="#N/A Invalid Security","--",IF(_xll.BDP(tbl_coded[[#This Row],[KPW Provider BBID]]&amp;" CompanyID",$AQ$1)="#N/A N/A","--",_xll.BDP(tbl_coded[[#This Row],[KPW Provider BBID]]&amp;" CompanyID",$AQ$1))))</f>
        <v/>
      </c>
      <c r="AR35" s="115" t="str">
        <f>IF(tbl_coded[[#This Row],[ISIN]]="","",tbl_coded[[#This Row],[穆迪KPW评级]]&amp;"/"&amp;tbl_coded[[#This Row],[SPKPW评级]]&amp;"/"&amp;tbl_coded[[#This Row],[FITCHKPW评级]])</f>
        <v/>
      </c>
      <c r="AS35" s="115" t="str">
        <f>IF(tbl_coded[[#This Row],[ISIN]]="","",IF(OR(_xll.BDP($B35&amp;" Corp",AS$1)="#N/A N/A"),"--",_xll.BDP($B35&amp;" Corp",AS$1)))</f>
        <v/>
      </c>
      <c r="AT35" s="115" t="str">
        <f>IF(tbl_coded[[#This Row],[ISIN]]="","",IF(_xll.BDS($B35&amp;" Corp",AT$1)="#N/A Field Not Applicable","",_xll.BDS($B35&amp;" Corp",AT$1)))</f>
        <v/>
      </c>
      <c r="AU35" s="115" t="str">
        <f>IF(tbl_coded[[#This Row],[SBLC Provider BBID]]="","",_xll.BDP(tbl_coded[[#This Row],[SBLC Provider BBID]]&amp;" CompanyID","NAME"))</f>
        <v/>
      </c>
      <c r="AV35" s="115" t="str">
        <f>IF(tbl_coded[[#This Row],[ISIN]]="","",IF(OR(_xll.BDP($B35&amp;" Corp",AV$1)="#N/A N/A"),"--",TEXT(_xll.BDP($B35&amp;" Corp",AV$1),"yyyy/mm/dd")))</f>
        <v/>
      </c>
      <c r="AW35" s="115" t="str">
        <f>IF(tbl_coded[[#This Row],[ISIN]]="","",IF(OR(_xll.BDP($B35&amp;" Corp",AW$1)="#N/A N/A"),"--",TEXT(_xll.BDP($B35&amp;" Corp",AW$1),"yyyy/mm/dd")))</f>
        <v/>
      </c>
      <c r="AX35" s="115" t="str">
        <f>IF(tbl_coded[[#This Row],[ISIN]]="","",IF(OR(_xll.BDP($B35&amp;" Corp",AX$1)="#N/A N/A"),"--",TEXT(_xll.BDP($B35&amp;" Corp",AX$1),"yyyy/mm/dd")))</f>
        <v/>
      </c>
      <c r="AY35" s="115" t="str">
        <f>IF(tbl_coded[[#This Row],[ISIN]]="","",IF(OR(_xll.BDP($B35&amp;" Corp",AY$1)="#N/A Field Not Applicable"),"--",TEXT(_xll.BDP($B35&amp;" Corp",AY$1),"yyyy/mm/dd")))</f>
        <v/>
      </c>
      <c r="AZ35" s="115" t="str">
        <f>IF(tbl_coded[[#This Row],[ISIN]]="","",IF(OR(_xll.BDP($B35&amp;" Corp",AZ$1)="#N/A N/A"),"--",_xll.BDP($B35&amp;" Corp",AZ$1)))</f>
        <v/>
      </c>
      <c r="BA35" s="115" t="str">
        <f>IF(tbl_coded[[#This Row],[ISIN]]="","",IF(OR(_xll.BDP($B35&amp;" Corp",BA$1)="#N/A N/A"),"--",_xll.BDP($B35&amp;" Corp",BA$1)))</f>
        <v/>
      </c>
      <c r="BB35" s="115" t="str">
        <f>IF(tbl_coded[[#This Row],[ISIN]]="","",IF(OR(_xll.BDP($B35&amp;" Corp",BB$1)="#N/A N/A"),"--",_xll.BDP($B35&amp;" Corp",BB$1)))</f>
        <v/>
      </c>
      <c r="BC35" s="115" t="str">
        <f>IF(tbl_coded[[#This Row],[ISIN]]="","",IF(OR(_xll.BDP($B35&amp;" Corp",BC$1)="#N/A Field Not Applicable"),"--",_xll.BDP($B35&amp;" Corp",BC$1)))</f>
        <v/>
      </c>
      <c r="BD35" s="115" t="str">
        <f>IF(tbl_coded[[#This Row],[ISIN]]="","",IF(OR(_xll.BDP($B35&amp;" Corp",BD$1)="#N/A Field Not Applicable"),"--",_xll.BDP($B35&amp;" Corp",BD$1)))</f>
        <v/>
      </c>
      <c r="BE35" s="115" t="str">
        <f>IF(tbl_coded[[#This Row],[ISIN]]="","",IF(OR(_xll.BDP($B35&amp;" Corp",BE$1)="#N/A Field Not Applicable"),"--",_xll.BDP($B35&amp;" Corp",BE$1)))</f>
        <v/>
      </c>
      <c r="BF35" s="115" t="str">
        <f>IF(tbl_coded[[#This Row],[ISIN]]="","",IF(OR(_xll.BDP($B35&amp;" Corp",BF$1)="#N/A Field Not Applicable"),"--",_xll.BDP($B35&amp;" Corp",BF$1)))</f>
        <v/>
      </c>
      <c r="BG35" s="115" t="str">
        <f>IF(tbl_coded[[#This Row],[ISIN]]="","",IF(OR(_xll.BDP($B35&amp;" Corp",BG$1)="#N/A Field Not Applicable"),"--",IF(_xll.BDP($B35&amp;" Corp",BG$1)="#N/A N/A","N",_xll.BDP($B35&amp;" Corp",BG$1))))</f>
        <v/>
      </c>
      <c r="BH35" s="115" t="str">
        <f>IF(tbl_coded[[#This Row],[ISIN]]="","",IF(OR(_xll.BDP($B35&amp;" Corp",BH$1)="#N/A N/A"),"",_xll.BDP($B35&amp;" Corp",BH$1)))</f>
        <v/>
      </c>
      <c r="BI35" s="115" t="str">
        <f>IF(tbl_coded[[#This Row],[ISIN]]="","",IF(OR(tbl_coded[[#This Row],[Parent company tiker]]=""),"",IF(_xll.BDP(tbl_coded[[#This Row],[Parent company tiker]]&amp;" Equity",BI$1)="#N/A N/A","--",_xll.BDP(tbl_coded[[#This Row],[Parent company tiker]]&amp;" Equity",BI$1))))</f>
        <v/>
      </c>
      <c r="BJ35" s="115" t="str">
        <f>IF(tbl_coded[[#This Row],[ISIN]]="","",IF(OR(tbl_coded[[#This Row],[Parent company tiker]]=""),"",IF(_xll.BDP(tbl_coded[[#This Row],[Parent company tiker]]&amp;" Equity",BJ$1)="#N/A N/A","--",_xll.BDP(tbl_coded[[#This Row],[Parent company tiker]]&amp;" Equity",BJ$1))))</f>
        <v/>
      </c>
      <c r="BK35" s="115" t="str">
        <f>IF(tbl_coded[[#This Row],[ISIN]]="","",IF(OR(tbl_coded[[#This Row],[Parent company tiker]]=""),"",IF(_xll.BDP(tbl_coded[[#This Row],[Parent company tiker]]&amp;" Equity",BK$1)="#N/A N/A","--",_xll.BDP(tbl_coded[[#This Row],[Parent company tiker]]&amp;" Equity",BK$1))))</f>
        <v/>
      </c>
      <c r="BL35" s="115" t="str">
        <f>IF(tbl_coded[[#This Row],[ISIN]]="","",IF(OR(tbl_coded[[#This Row],[Parent company tiker]]=""),"",IF(_xll.BDP(tbl_coded[[#This Row],[Parent company tiker]]&amp;" Equity",BL$1)="#N/A N/A","--",_xll.BDP(tbl_coded[[#This Row],[Parent company tiker]]&amp;" Equity",BL$1))))</f>
        <v/>
      </c>
      <c r="BM35"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5" s="115" t="str">
        <f>IF(tbl_coded[[#This Row],[Column9]]&lt;&gt;"--",tbl_coded[[#This Row],[G''tor rating]],IF(tbl_coded[[#This Row],[KPW Name]]&lt;&gt;"",tbl_coded[[#This Row],[KPW Rating]],IF(tbl_coded[[#This Row],[Parent company tiker]]&lt;&gt;"",tbl_coded[[#This Row],[parent评级]],tbl_coded[[#This Row],[Issuer rating]])))</f>
        <v>//</v>
      </c>
      <c r="BO35" s="148" t="str">
        <f>IFERROR(IF(tbl_coded[[#This Row],[GREEN]]="Y","GREEN",IF(tbl_coded[[#This Row],[SUSTAINABLE]]="Y","SUSTAINABLE",IF(tbl_coded[[#This Row],[SOCIAL]]="Y","SOCIAL",IF(tbl_coded[[#This Row],[Sustainable linked]]="Y","SUSTAINABLE LINKED"," ")))),"")</f>
        <v xml:space="preserve"> </v>
      </c>
      <c r="BP35" s="124"/>
    </row>
    <row r="36" spans="1:68" ht="15" customHeight="1">
      <c r="A36" s="109">
        <v>34</v>
      </c>
      <c r="B36" s="110" t="str">
        <f>IF(美元债一级!$C$3:$C$1048576&lt;&gt;"",美元债一级!$C36,"")</f>
        <v/>
      </c>
      <c r="C36" s="112" t="str">
        <f>IF(tbl_coded[[#This Row],[ISIN]]="","",IF(tbl_coded[[#This Row],[Index]]&gt;$A$1,"",IF(_xll.BDP($B36&amp;" Corp",C$1)="#N/A N/A","",_xll.BDP($B36&amp;" Corp",C$1))))</f>
        <v/>
      </c>
      <c r="D36" s="112" t="str">
        <f>IF(tbl_coded[[#This Row],[ISIN]]="","",IF(_xll.BDP($B36&amp;" Corp",D$1)="#N/A N/A","",_xll.BDP($B36&amp;" Corp",D$1)))</f>
        <v/>
      </c>
      <c r="E36" s="112" t="str">
        <f>IF(tbl_coded[[#This Row],[ISIN]]="","",IF(_xll.BDP($B36&amp;" Corp",E$1)="#N/A N/A","--",_xll.BDP($B36&amp;" Corp",E$1)))</f>
        <v/>
      </c>
      <c r="F36" s="112" t="str">
        <f>IF(tbl_coded[[#This Row],[ISIN]]="","",IF(_xll.BDS($B36&amp;" Corp",F$1)="#N/A Field Not Applicable","",_xll.BDS($B36&amp;" Corp",F$1)))</f>
        <v/>
      </c>
      <c r="G36" s="112" t="str">
        <f>IF(tbl_coded[[#This Row],[ISIN]]="","",IF(_xll.BDP($F36&amp;" CompanyID",G$1)="#N/A Invalid Security","",_xll.BDP($F36&amp;" CompanyID",G$1)))</f>
        <v/>
      </c>
      <c r="H36" s="112" t="str">
        <f>IF(tbl_coded[[#This Row],[ISIN]]="","",IF(_xll.BDP($B36&amp;" Corp",H$1)="#N/A N/A","--",_xll.BDP($B36&amp;" Corp",H$1)))</f>
        <v/>
      </c>
      <c r="I36" s="112" t="str">
        <f>IF(tbl_coded[[#This Row],[ISIN]]="","",IF(_xll.BDP($B36&amp;" Corp",I$1)="#N/A N/A","--",_xll.BDP($B36&amp;" Corp",I$1)))</f>
        <v/>
      </c>
      <c r="J36" s="112" t="str">
        <f>IF(tbl_coded[[#This Row],[ISIN]]="","",IF(_xll.BDP($B36&amp;" Corp",J$1)="#N/A N/A","--",_xll.BDP($B36&amp;" Corp",J$1)))</f>
        <v/>
      </c>
      <c r="K36" s="112" t="str">
        <f>IF(tbl_coded[[#This Row],[ISIN]]="","",IF(_xll.BDP($B36&amp;" Corp",K$1)="#N/A N/A","--",_xll.BDP($B36&amp;" Corp",K$1)))</f>
        <v/>
      </c>
      <c r="L36" s="112" t="str">
        <f>IF(tbl_coded[[#This Row],[ISIN]]="","",IF(_xll.BDP($B36&amp;" Corp",L$1)="#N/A N/A","--",_xll.BDP($B36&amp;" Corp",L$1)))</f>
        <v/>
      </c>
      <c r="M36" s="112" t="str">
        <f>IF(tbl_coded[[#This Row],[ISIN]]="","",IF(_xll.BDP($B36&amp;" Corp",M$1)="#N/A N/A","--",_xll.BDP($B36&amp;" Corp",M$1)))</f>
        <v/>
      </c>
      <c r="N36" s="112" t="str">
        <f>IF(tbl_coded[[#This Row],[ISIN]]="","",IF(_xll.BDP($B36&amp;" Corp",N$1)="#N/A N/A","--",_xll.BDP($B36&amp;" Corp",N$1)))</f>
        <v/>
      </c>
      <c r="O36" s="112" t="str">
        <f>IF(tbl_coded[[#This Row],[ISIN]]="","",IF(_xll.BDP($B36&amp;" Corp",O$1)="#N/A N/A","--",_xll.BDP($B36&amp;" Corp",O$1)))</f>
        <v/>
      </c>
      <c r="P36" s="112" t="str">
        <f>IF(tbl_coded[[#This Row],[ISIN]]="","",IF(_xll.BDP($B36&amp;" Corp",P$1)="#N/A N/A","--",_xll.BDP($B36&amp;" Corp",P$1)))</f>
        <v/>
      </c>
      <c r="Q36"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6" s="112" t="str">
        <f>IF(tbl_coded[[#This Row],[ISIN]]="","",IF(OR(_xll.BDP($B36&amp;" Corp",R$1)="#N/A N/A",_xll.BDP($B36&amp;" Corp",R$1)="#N/A Invalid Security",_xll.BDP($B36&amp;" Corp",R$1)="#N/A Field Not Applicable"),"--",_xll.BDP($B36&amp;" Corp",R$1)))</f>
        <v/>
      </c>
      <c r="S36" s="112" t="str">
        <f>IF(tbl_coded[[#This Row],[ISIN]]="","",IF(OR(_xll.BDP($R36&amp;" Equity",S$1)="#N/A N/A",_xll.BDP($R36&amp;" Equity",S$1)="#N/A Invalid Security"),"--",_xll.BDP($R36&amp;" Equity",S$1)))</f>
        <v/>
      </c>
      <c r="T36" s="112" t="str">
        <f>IF(tbl_coded[[#This Row],[ISIN]]="","",IF(OR(_xll.BDP($R36&amp;" Equity",T$1)="#N/A N/A",_xll.BDP($R36&amp;" Equity",T$1)="#N/A Invalid Security"),"--",_xll.BDP($R36&amp;" Equity",T$1)))</f>
        <v/>
      </c>
      <c r="U36" s="112" t="str">
        <f>IF(tbl_coded[[#This Row],[ISIN]]="","",IF(OR(_xll.BDP($R36&amp;" Equity",U$1)="#N/A N/A",_xll.BDP($R36&amp;" Equity",U$1)="#N/A Invalid Security"),"--",_xll.BDP($R36&amp;" Equity",U$1)))</f>
        <v/>
      </c>
      <c r="V36" s="112" t="str">
        <f>IF(tbl_coded[[#This Row],[ISIN]]="","",IF(OR(_xll.BDP($R36&amp;" Equity",V$1)="#N/A N/A",_xll.BDP($R36&amp;" Equity",V$1)="#N/A Invalid Security"),"--",_xll.BDP($R36&amp;" Equity",V$1)))</f>
        <v/>
      </c>
      <c r="W36" s="112" t="str">
        <f>IF(tbl_coded[[#This Row],[ISIN]]="","",IF(OR(_xll.BDP($R36&amp;" Equity",W$1)="#N/A N/A",_xll.BDP($R36&amp;" Equity",W$1)="#N/A Invalid Security"),"--",_xll.BDP($R36&amp;" Equity",W$1)))</f>
        <v/>
      </c>
      <c r="X36" s="112" t="str">
        <f>IF(tbl_coded[[#This Row],[ISIN]]="","",IF(OR(_xll.BDP($R36&amp;" Equity",X$1)="#N/A N/A",_xll.BDP($R36&amp;" Equity",X$1)="#N/A Invalid Security"),"--",_xll.BDP($R36&amp;" Equity",X$1)))</f>
        <v/>
      </c>
      <c r="Y36"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6" s="112" t="str">
        <f>IF(tbl_coded[[#This Row],[ISIN]]="","",IF(ISNUMBER(_xll.BDP(B36&amp;" Corp",Z$1)),_xll.BDP(B36&amp;" Corp",Z$1),""))</f>
        <v/>
      </c>
      <c r="AA36" s="112" t="str">
        <f>IF(tbl_coded[[#This Row],[ISIN]]="","",IF(ISNUMBER(_xll.BDP(B36&amp;" Corp",AA$1)),_xll.BDP(B36&amp;" Corp",AA$1),""))</f>
        <v/>
      </c>
      <c r="AB36" s="112" t="str">
        <f>IF(tbl_coded[[#This Row],[ISIN]]="","",IF(ISNUMBER(_xll.BDP(B36&amp;" Corp",AB$1)),_xll.BDP(B36&amp;" Corp",AB$1),""))</f>
        <v/>
      </c>
      <c r="AC36" s="112" t="str">
        <f>IF(tbl_coded[[#This Row],[ISIN]]="","",IF(ISNUMBER(_xll.BDP(B36&amp;" Corp",AC$1)),_xll.BDP(B36&amp;" Corp",AC$1),""))</f>
        <v/>
      </c>
      <c r="AD36" s="112" t="str">
        <f>IF(tbl_coded[[#This Row],[ISIN]]="","",IF((_xll.BDP(B36&amp;" Corp",AD$1))="#N/A Field Not Applicable","",_xll.BDP(B36&amp;" Corp",AD$1)))</f>
        <v/>
      </c>
      <c r="AE36" s="112" t="str">
        <f>IF(tbl_coded[[#This Row],[ISIN]]="","",IF((_xll.BDP(B36&amp;" Corp",AE$1))="#N/A N/A","--",_xll.BDP(B36&amp;" Corp",AE$1)))</f>
        <v/>
      </c>
      <c r="AF36" s="112" t="str">
        <f>IF(tbl_coded[[#This Row],[ISIN]]="","",IF(IFERROR(MATCH(H36,rtg_num[Moody''s],0)&gt;10,0),"HY",IF(IFERROR(MATCH(I36,rtg_num[S&amp;P],0)&gt;10,0),"HY",IF(IFERROR(MATCH(J36,rtg_num[Fitch],0)&gt;10,0),"HY",IF(H36&amp;I36&amp;J36="------","NR",IF(IFERROR(FIND("#N/A",Coded!H36),0)&amp;IFERROR(FIND("#N/A",Coded!H36),0)&amp;IFERROR(FIND("#N/A",Coded!H36),0)&lt;&gt;"000",IF(INDEX(美元债一级!$O:$O,MATCH(tbl_coded[[#This Row],[ISIN]],美元债一级!$I:$I,0))="--/--/--","NR","IG"),"IG"))))))</f>
        <v/>
      </c>
      <c r="AG36"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6"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6" s="113" t="str">
        <f>IF(tbl_coded[[#This Row],[ISIN]]="","",IF(_xll.BDP($B36&amp;" Corp",AI$1)="#N/A N/A","--",_xll.BDP($B36&amp;" Corp",AI$1)))</f>
        <v/>
      </c>
      <c r="AJ36" s="112" t="str">
        <f>IF(tbl_coded[[#This Row],[ISIN]]="","",IF(OR(_xll.BDP(_xll.BDP(tbl_coded[[#This Row],[ISIN]]&amp;" Corp", "ISSUER_EQUITY_TICKER")&amp;" Equity",AJ$1)="#N/A N/A"),"--",_xll.BDP(_xll.BDP(tbl_coded[[#This Row],[ISIN]]&amp;" Corp", "ISSUER_EQUITY_TICKER")&amp;" Equity",AJ$1)))</f>
        <v/>
      </c>
      <c r="AK36"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6" s="115" t="str">
        <f>IF(tbl_coded[[#This Row],[ISIN]]="","",IF(OR(_xll.BDP(_xll.BDP(tbl_coded[[#This Row],[ISIN]]&amp;" Corp", "ISSUER_EQUITY_TICKER")&amp;" Equity",AL$1)="#N/A N/A"),"--",_xll.BDP(_xll.BDP(tbl_coded[[#This Row],[ISIN]]&amp;" Corp", "ISSUER_EQUITY_TICKER")&amp;" Equity",AL$1)))</f>
        <v/>
      </c>
      <c r="AM36" s="115" t="str">
        <f>IF(tbl_coded[[#This Row],[ISIN]]="","",IF(_xll.BDS($B36&amp;" Corp",AM$1)="#N/A Field Not Applicable","",_xll.BDS($B36&amp;" Corp",AM$1)))</f>
        <v/>
      </c>
      <c r="AN36" s="115" t="str">
        <f>IF(tbl_coded[[#This Row],[ISIN]]="","",IF(_xll.BDP(tbl_coded[[#This Row],[KPW Provider BBID]]&amp;" CompanyID","NAME")="#N/A Invalid Security","",_xll.BDP(tbl_coded[[#This Row],[KPW Provider BBID]]&amp;" CompanyID","NAME")))</f>
        <v/>
      </c>
      <c r="AO36" s="115" t="str">
        <f>IF(tbl_coded[[#This Row],[ISIN]]="","",IF(_xll.BDP(tbl_coded[[#This Row],[KPW Provider BBID]]&amp;" CompanyID",$AO$1)="#N/A Invalid Security","--",IF(_xll.BDP(tbl_coded[[#This Row],[KPW Provider BBID]]&amp;" CompanyID",$AO$1)="#N/A N/A","--",_xll.BDP(tbl_coded[[#This Row],[KPW Provider BBID]]&amp;" CompanyID",$AO$1))))</f>
        <v/>
      </c>
      <c r="AP36" s="115" t="str">
        <f>IF(tbl_coded[[#This Row],[ISIN]]="","",IF(_xll.BDP(tbl_coded[[#This Row],[KPW Provider BBID]]&amp;" CompanyID",$AP$1)="#N/A Invalid Security","--",IF(_xll.BDP(tbl_coded[[#This Row],[KPW Provider BBID]]&amp;" CompanyID",$AP$1)="#N/A N/A","--",_xll.BDP(tbl_coded[[#This Row],[KPW Provider BBID]]&amp;" CompanyID",$AP$1))))</f>
        <v/>
      </c>
      <c r="AQ36" s="115" t="str">
        <f>IF(tbl_coded[[#This Row],[ISIN]]="","",IF(_xll.BDP(tbl_coded[[#This Row],[KPW Provider BBID]]&amp;" CompanyID",$AQ$1)="#N/A Invalid Security","--",IF(_xll.BDP(tbl_coded[[#This Row],[KPW Provider BBID]]&amp;" CompanyID",$AQ$1)="#N/A N/A","--",_xll.BDP(tbl_coded[[#This Row],[KPW Provider BBID]]&amp;" CompanyID",$AQ$1))))</f>
        <v/>
      </c>
      <c r="AR36" s="115" t="str">
        <f>IF(tbl_coded[[#This Row],[ISIN]]="","",tbl_coded[[#This Row],[穆迪KPW评级]]&amp;"/"&amp;tbl_coded[[#This Row],[SPKPW评级]]&amp;"/"&amp;tbl_coded[[#This Row],[FITCHKPW评级]])</f>
        <v/>
      </c>
      <c r="AS36" s="115" t="str">
        <f>IF(tbl_coded[[#This Row],[ISIN]]="","",IF(OR(_xll.BDP($B36&amp;" Corp",AS$1)="#N/A N/A"),"--",_xll.BDP($B36&amp;" Corp",AS$1)))</f>
        <v/>
      </c>
      <c r="AT36" s="115" t="str">
        <f>IF(tbl_coded[[#This Row],[ISIN]]="","",IF(_xll.BDS($B36&amp;" Corp",AT$1)="#N/A Field Not Applicable","",_xll.BDS($B36&amp;" Corp",AT$1)))</f>
        <v/>
      </c>
      <c r="AU36" s="115" t="str">
        <f>IF(tbl_coded[[#This Row],[SBLC Provider BBID]]="","",_xll.BDP(tbl_coded[[#This Row],[SBLC Provider BBID]]&amp;" CompanyID","NAME"))</f>
        <v/>
      </c>
      <c r="AV36" s="115" t="str">
        <f>IF(tbl_coded[[#This Row],[ISIN]]="","",IF(OR(_xll.BDP($B36&amp;" Corp",AV$1)="#N/A N/A"),"--",TEXT(_xll.BDP($B36&amp;" Corp",AV$1),"yyyy/mm/dd")))</f>
        <v/>
      </c>
      <c r="AW36" s="115" t="str">
        <f>IF(tbl_coded[[#This Row],[ISIN]]="","",IF(OR(_xll.BDP($B36&amp;" Corp",AW$1)="#N/A N/A"),"--",TEXT(_xll.BDP($B36&amp;" Corp",AW$1),"yyyy/mm/dd")))</f>
        <v/>
      </c>
      <c r="AX36" s="115" t="str">
        <f>IF(tbl_coded[[#This Row],[ISIN]]="","",IF(OR(_xll.BDP($B36&amp;" Corp",AX$1)="#N/A N/A"),"--",TEXT(_xll.BDP($B36&amp;" Corp",AX$1),"yyyy/mm/dd")))</f>
        <v/>
      </c>
      <c r="AY36" s="115" t="str">
        <f>IF(tbl_coded[[#This Row],[ISIN]]="","",IF(OR(_xll.BDP($B36&amp;" Corp",AY$1)="#N/A Field Not Applicable"),"--",TEXT(_xll.BDP($B36&amp;" Corp",AY$1),"yyyy/mm/dd")))</f>
        <v/>
      </c>
      <c r="AZ36" s="115" t="str">
        <f>IF(tbl_coded[[#This Row],[ISIN]]="","",IF(OR(_xll.BDP($B36&amp;" Corp",AZ$1)="#N/A N/A"),"--",_xll.BDP($B36&amp;" Corp",AZ$1)))</f>
        <v/>
      </c>
      <c r="BA36" s="115" t="str">
        <f>IF(tbl_coded[[#This Row],[ISIN]]="","",IF(OR(_xll.BDP($B36&amp;" Corp",BA$1)="#N/A N/A"),"--",_xll.BDP($B36&amp;" Corp",BA$1)))</f>
        <v/>
      </c>
      <c r="BB36" s="115" t="str">
        <f>IF(tbl_coded[[#This Row],[ISIN]]="","",IF(OR(_xll.BDP($B36&amp;" Corp",BB$1)="#N/A N/A"),"--",_xll.BDP($B36&amp;" Corp",BB$1)))</f>
        <v/>
      </c>
      <c r="BC36" s="115" t="str">
        <f>IF(tbl_coded[[#This Row],[ISIN]]="","",IF(OR(_xll.BDP($B36&amp;" Corp",BC$1)="#N/A Field Not Applicable"),"--",_xll.BDP($B36&amp;" Corp",BC$1)))</f>
        <v/>
      </c>
      <c r="BD36" s="115" t="str">
        <f>IF(tbl_coded[[#This Row],[ISIN]]="","",IF(OR(_xll.BDP($B36&amp;" Corp",BD$1)="#N/A Field Not Applicable"),"--",_xll.BDP($B36&amp;" Corp",BD$1)))</f>
        <v/>
      </c>
      <c r="BE36" s="115" t="str">
        <f>IF(tbl_coded[[#This Row],[ISIN]]="","",IF(OR(_xll.BDP($B36&amp;" Corp",BE$1)="#N/A Field Not Applicable"),"--",_xll.BDP($B36&amp;" Corp",BE$1)))</f>
        <v/>
      </c>
      <c r="BF36" s="115" t="str">
        <f>IF(tbl_coded[[#This Row],[ISIN]]="","",IF(OR(_xll.BDP($B36&amp;" Corp",BF$1)="#N/A Field Not Applicable"),"--",_xll.BDP($B36&amp;" Corp",BF$1)))</f>
        <v/>
      </c>
      <c r="BG36" s="115" t="str">
        <f>IF(tbl_coded[[#This Row],[ISIN]]="","",IF(OR(_xll.BDP($B36&amp;" Corp",BG$1)="#N/A Field Not Applicable"),"--",IF(_xll.BDP($B36&amp;" Corp",BG$1)="#N/A N/A","N",_xll.BDP($B36&amp;" Corp",BG$1))))</f>
        <v/>
      </c>
      <c r="BH36" s="115" t="str">
        <f>IF(tbl_coded[[#This Row],[ISIN]]="","",IF(OR(_xll.BDP($B36&amp;" Corp",BH$1)="#N/A N/A"),"",_xll.BDP($B36&amp;" Corp",BH$1)))</f>
        <v/>
      </c>
      <c r="BI36" s="115" t="str">
        <f>IF(tbl_coded[[#This Row],[ISIN]]="","",IF(OR(tbl_coded[[#This Row],[Parent company tiker]]=""),"",IF(_xll.BDP(tbl_coded[[#This Row],[Parent company tiker]]&amp;" Equity",BI$1)="#N/A N/A","--",_xll.BDP(tbl_coded[[#This Row],[Parent company tiker]]&amp;" Equity",BI$1))))</f>
        <v/>
      </c>
      <c r="BJ36" s="115" t="str">
        <f>IF(tbl_coded[[#This Row],[ISIN]]="","",IF(OR(tbl_coded[[#This Row],[Parent company tiker]]=""),"",IF(_xll.BDP(tbl_coded[[#This Row],[Parent company tiker]]&amp;" Equity",BJ$1)="#N/A N/A","--",_xll.BDP(tbl_coded[[#This Row],[Parent company tiker]]&amp;" Equity",BJ$1))))</f>
        <v/>
      </c>
      <c r="BK36" s="115" t="str">
        <f>IF(tbl_coded[[#This Row],[ISIN]]="","",IF(OR(tbl_coded[[#This Row],[Parent company tiker]]=""),"",IF(_xll.BDP(tbl_coded[[#This Row],[Parent company tiker]]&amp;" Equity",BK$1)="#N/A N/A","--",_xll.BDP(tbl_coded[[#This Row],[Parent company tiker]]&amp;" Equity",BK$1))))</f>
        <v/>
      </c>
      <c r="BL36" s="115" t="str">
        <f>IF(tbl_coded[[#This Row],[ISIN]]="","",IF(OR(tbl_coded[[#This Row],[Parent company tiker]]=""),"",IF(_xll.BDP(tbl_coded[[#This Row],[Parent company tiker]]&amp;" Equity",BL$1)="#N/A N/A","--",_xll.BDP(tbl_coded[[#This Row],[Parent company tiker]]&amp;" Equity",BL$1))))</f>
        <v/>
      </c>
      <c r="BM36"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6" s="115" t="str">
        <f>IF(tbl_coded[[#This Row],[Column9]]&lt;&gt;"--",tbl_coded[[#This Row],[G''tor rating]],IF(tbl_coded[[#This Row],[KPW Name]]&lt;&gt;"",tbl_coded[[#This Row],[KPW Rating]],IF(tbl_coded[[#This Row],[Parent company tiker]]&lt;&gt;"",tbl_coded[[#This Row],[parent评级]],tbl_coded[[#This Row],[Issuer rating]])))</f>
        <v>//</v>
      </c>
      <c r="BO36" s="148" t="str">
        <f>IFERROR(IF(tbl_coded[[#This Row],[GREEN]]="Y","GREEN",IF(tbl_coded[[#This Row],[SUSTAINABLE]]="Y","SUSTAINABLE",IF(tbl_coded[[#This Row],[SOCIAL]]="Y","SOCIAL",IF(tbl_coded[[#This Row],[Sustainable linked]]="Y","SUSTAINABLE LINKED"," ")))),"")</f>
        <v xml:space="preserve"> </v>
      </c>
      <c r="BP36" s="124"/>
    </row>
    <row r="37" spans="1:68" ht="15" customHeight="1">
      <c r="A37" s="109">
        <v>35</v>
      </c>
      <c r="B37" s="110" t="str">
        <f>IF(美元债一级!$C$3:$C$1048576&lt;&gt;"",美元债一级!$C37,"")</f>
        <v/>
      </c>
      <c r="C37" s="112" t="str">
        <f>IF(tbl_coded[[#This Row],[ISIN]]="","",IF(tbl_coded[[#This Row],[Index]]&gt;$A$1,"",IF(_xll.BDP($B37&amp;" Corp",C$1)="#N/A N/A","",_xll.BDP($B37&amp;" Corp",C$1))))</f>
        <v/>
      </c>
      <c r="D37" s="112" t="str">
        <f>IF(tbl_coded[[#This Row],[ISIN]]="","",IF(_xll.BDP($B37&amp;" Corp",D$1)="#N/A N/A","",_xll.BDP($B37&amp;" Corp",D$1)))</f>
        <v/>
      </c>
      <c r="E37" s="112" t="str">
        <f>IF(tbl_coded[[#This Row],[ISIN]]="","",IF(_xll.BDP($B37&amp;" Corp",E$1)="#N/A N/A","--",_xll.BDP($B37&amp;" Corp",E$1)))</f>
        <v/>
      </c>
      <c r="F37" s="112" t="str">
        <f>IF(tbl_coded[[#This Row],[ISIN]]="","",IF(_xll.BDS($B37&amp;" Corp",F$1)="#N/A Field Not Applicable","",_xll.BDS($B37&amp;" Corp",F$1)))</f>
        <v/>
      </c>
      <c r="G37" s="112" t="str">
        <f>IF(tbl_coded[[#This Row],[ISIN]]="","",IF(_xll.BDP($F37&amp;" CompanyID",G$1)="#N/A Invalid Security","",_xll.BDP($F37&amp;" CompanyID",G$1)))</f>
        <v/>
      </c>
      <c r="H37" s="112" t="str">
        <f>IF(tbl_coded[[#This Row],[ISIN]]="","",IF(_xll.BDP($B37&amp;" Corp",H$1)="#N/A N/A","--",_xll.BDP($B37&amp;" Corp",H$1)))</f>
        <v/>
      </c>
      <c r="I37" s="112" t="str">
        <f>IF(tbl_coded[[#This Row],[ISIN]]="","",IF(_xll.BDP($B37&amp;" Corp",I$1)="#N/A N/A","--",_xll.BDP($B37&amp;" Corp",I$1)))</f>
        <v/>
      </c>
      <c r="J37" s="112" t="str">
        <f>IF(tbl_coded[[#This Row],[ISIN]]="","",IF(_xll.BDP($B37&amp;" Corp",J$1)="#N/A N/A","--",_xll.BDP($B37&amp;" Corp",J$1)))</f>
        <v/>
      </c>
      <c r="K37" s="112" t="str">
        <f>IF(tbl_coded[[#This Row],[ISIN]]="","",IF(_xll.BDP($B37&amp;" Corp",K$1)="#N/A N/A","--",_xll.BDP($B37&amp;" Corp",K$1)))</f>
        <v/>
      </c>
      <c r="L37" s="112" t="str">
        <f>IF(tbl_coded[[#This Row],[ISIN]]="","",IF(_xll.BDP($B37&amp;" Corp",L$1)="#N/A N/A","--",_xll.BDP($B37&amp;" Corp",L$1)))</f>
        <v/>
      </c>
      <c r="M37" s="112" t="str">
        <f>IF(tbl_coded[[#This Row],[ISIN]]="","",IF(_xll.BDP($B37&amp;" Corp",M$1)="#N/A N/A","--",_xll.BDP($B37&amp;" Corp",M$1)))</f>
        <v/>
      </c>
      <c r="N37" s="112" t="str">
        <f>IF(tbl_coded[[#This Row],[ISIN]]="","",IF(_xll.BDP($B37&amp;" Corp",N$1)="#N/A N/A","--",_xll.BDP($B37&amp;" Corp",N$1)))</f>
        <v/>
      </c>
      <c r="O37" s="112" t="str">
        <f>IF(tbl_coded[[#This Row],[ISIN]]="","",IF(_xll.BDP($B37&amp;" Corp",O$1)="#N/A N/A","--",_xll.BDP($B37&amp;" Corp",O$1)))</f>
        <v/>
      </c>
      <c r="P37" s="112" t="str">
        <f>IF(tbl_coded[[#This Row],[ISIN]]="","",IF(_xll.BDP($B37&amp;" Corp",P$1)="#N/A N/A","--",_xll.BDP($B37&amp;" Corp",P$1)))</f>
        <v/>
      </c>
      <c r="Q37"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7" s="112" t="str">
        <f>IF(tbl_coded[[#This Row],[ISIN]]="","",IF(OR(_xll.BDP($B37&amp;" Corp",R$1)="#N/A N/A",_xll.BDP($B37&amp;" Corp",R$1)="#N/A Invalid Security",_xll.BDP($B37&amp;" Corp",R$1)="#N/A Field Not Applicable"),"--",_xll.BDP($B37&amp;" Corp",R$1)))</f>
        <v/>
      </c>
      <c r="S37" s="112" t="str">
        <f>IF(tbl_coded[[#This Row],[ISIN]]="","",IF(OR(_xll.BDP($R37&amp;" Equity",S$1)="#N/A N/A",_xll.BDP($R37&amp;" Equity",S$1)="#N/A Invalid Security"),"--",_xll.BDP($R37&amp;" Equity",S$1)))</f>
        <v/>
      </c>
      <c r="T37" s="112" t="str">
        <f>IF(tbl_coded[[#This Row],[ISIN]]="","",IF(OR(_xll.BDP($R37&amp;" Equity",T$1)="#N/A N/A",_xll.BDP($R37&amp;" Equity",T$1)="#N/A Invalid Security"),"--",_xll.BDP($R37&amp;" Equity",T$1)))</f>
        <v/>
      </c>
      <c r="U37" s="112" t="str">
        <f>IF(tbl_coded[[#This Row],[ISIN]]="","",IF(OR(_xll.BDP($R37&amp;" Equity",U$1)="#N/A N/A",_xll.BDP($R37&amp;" Equity",U$1)="#N/A Invalid Security"),"--",_xll.BDP($R37&amp;" Equity",U$1)))</f>
        <v/>
      </c>
      <c r="V37" s="112" t="str">
        <f>IF(tbl_coded[[#This Row],[ISIN]]="","",IF(OR(_xll.BDP($R37&amp;" Equity",V$1)="#N/A N/A",_xll.BDP($R37&amp;" Equity",V$1)="#N/A Invalid Security"),"--",_xll.BDP($R37&amp;" Equity",V$1)))</f>
        <v/>
      </c>
      <c r="W37" s="112" t="str">
        <f>IF(tbl_coded[[#This Row],[ISIN]]="","",IF(OR(_xll.BDP($R37&amp;" Equity",W$1)="#N/A N/A",_xll.BDP($R37&amp;" Equity",W$1)="#N/A Invalid Security"),"--",_xll.BDP($R37&amp;" Equity",W$1)))</f>
        <v/>
      </c>
      <c r="X37" s="112" t="str">
        <f>IF(tbl_coded[[#This Row],[ISIN]]="","",IF(OR(_xll.BDP($R37&amp;" Equity",X$1)="#N/A N/A",_xll.BDP($R37&amp;" Equity",X$1)="#N/A Invalid Security"),"--",_xll.BDP($R37&amp;" Equity",X$1)))</f>
        <v/>
      </c>
      <c r="Y37"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7" s="112" t="str">
        <f>IF(tbl_coded[[#This Row],[ISIN]]="","",IF(ISNUMBER(_xll.BDP(B37&amp;" Corp",Z$1)),_xll.BDP(B37&amp;" Corp",Z$1),""))</f>
        <v/>
      </c>
      <c r="AA37" s="112" t="str">
        <f>IF(tbl_coded[[#This Row],[ISIN]]="","",IF(ISNUMBER(_xll.BDP(B37&amp;" Corp",AA$1)),_xll.BDP(B37&amp;" Corp",AA$1),""))</f>
        <v/>
      </c>
      <c r="AB37" s="112" t="str">
        <f>IF(tbl_coded[[#This Row],[ISIN]]="","",IF(ISNUMBER(_xll.BDP(B37&amp;" Corp",AB$1)),_xll.BDP(B37&amp;" Corp",AB$1),""))</f>
        <v/>
      </c>
      <c r="AC37" s="112" t="str">
        <f>IF(tbl_coded[[#This Row],[ISIN]]="","",IF(ISNUMBER(_xll.BDP(B37&amp;" Corp",AC$1)),_xll.BDP(B37&amp;" Corp",AC$1),""))</f>
        <v/>
      </c>
      <c r="AD37" s="112" t="str">
        <f>IF(tbl_coded[[#This Row],[ISIN]]="","",IF((_xll.BDP(B37&amp;" Corp",AD$1))="#N/A Field Not Applicable","",_xll.BDP(B37&amp;" Corp",AD$1)))</f>
        <v/>
      </c>
      <c r="AE37" s="112" t="str">
        <f>IF(tbl_coded[[#This Row],[ISIN]]="","",IF((_xll.BDP(B37&amp;" Corp",AE$1))="#N/A N/A","--",_xll.BDP(B37&amp;" Corp",AE$1)))</f>
        <v/>
      </c>
      <c r="AF37" s="112" t="str">
        <f>IF(tbl_coded[[#This Row],[ISIN]]="","",IF(IFERROR(MATCH(H37,rtg_num[Moody''s],0)&gt;10,0),"HY",IF(IFERROR(MATCH(I37,rtg_num[S&amp;P],0)&gt;10,0),"HY",IF(IFERROR(MATCH(J37,rtg_num[Fitch],0)&gt;10,0),"HY",IF(H37&amp;I37&amp;J37="------","NR",IF(IFERROR(FIND("#N/A",Coded!H37),0)&amp;IFERROR(FIND("#N/A",Coded!H37),0)&amp;IFERROR(FIND("#N/A",Coded!H37),0)&lt;&gt;"000",IF(INDEX(美元债一级!$O:$O,MATCH(tbl_coded[[#This Row],[ISIN]],美元债一级!$I:$I,0))="--/--/--","NR","IG"),"IG"))))))</f>
        <v/>
      </c>
      <c r="AG37"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7"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7" s="113" t="str">
        <f>IF(tbl_coded[[#This Row],[ISIN]]="","",IF(_xll.BDP($B37&amp;" Corp",AI$1)="#N/A N/A","--",_xll.BDP($B37&amp;" Corp",AI$1)))</f>
        <v/>
      </c>
      <c r="AJ37" s="112" t="str">
        <f>IF(tbl_coded[[#This Row],[ISIN]]="","",IF(OR(_xll.BDP(_xll.BDP(tbl_coded[[#This Row],[ISIN]]&amp;" Corp", "ISSUER_EQUITY_TICKER")&amp;" Equity",AJ$1)="#N/A N/A"),"--",_xll.BDP(_xll.BDP(tbl_coded[[#This Row],[ISIN]]&amp;" Corp", "ISSUER_EQUITY_TICKER")&amp;" Equity",AJ$1)))</f>
        <v/>
      </c>
      <c r="AK37"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7" s="115" t="str">
        <f>IF(tbl_coded[[#This Row],[ISIN]]="","",IF(OR(_xll.BDP(_xll.BDP(tbl_coded[[#This Row],[ISIN]]&amp;" Corp", "ISSUER_EQUITY_TICKER")&amp;" Equity",AL$1)="#N/A N/A"),"--",_xll.BDP(_xll.BDP(tbl_coded[[#This Row],[ISIN]]&amp;" Corp", "ISSUER_EQUITY_TICKER")&amp;" Equity",AL$1)))</f>
        <v/>
      </c>
      <c r="AM37" s="115" t="str">
        <f>IF(tbl_coded[[#This Row],[ISIN]]="","",IF(_xll.BDS($B37&amp;" Corp",AM$1)="#N/A Field Not Applicable","",_xll.BDS($B37&amp;" Corp",AM$1)))</f>
        <v/>
      </c>
      <c r="AN37" s="115" t="str">
        <f>IF(tbl_coded[[#This Row],[ISIN]]="","",IF(_xll.BDP(tbl_coded[[#This Row],[KPW Provider BBID]]&amp;" CompanyID","NAME")="#N/A Invalid Security","",_xll.BDP(tbl_coded[[#This Row],[KPW Provider BBID]]&amp;" CompanyID","NAME")))</f>
        <v/>
      </c>
      <c r="AO37" s="115" t="str">
        <f>IF(tbl_coded[[#This Row],[ISIN]]="","",IF(_xll.BDP(tbl_coded[[#This Row],[KPW Provider BBID]]&amp;" CompanyID",$AO$1)="#N/A Invalid Security","--",IF(_xll.BDP(tbl_coded[[#This Row],[KPW Provider BBID]]&amp;" CompanyID",$AO$1)="#N/A N/A","--",_xll.BDP(tbl_coded[[#This Row],[KPW Provider BBID]]&amp;" CompanyID",$AO$1))))</f>
        <v/>
      </c>
      <c r="AP37" s="115" t="str">
        <f>IF(tbl_coded[[#This Row],[ISIN]]="","",IF(_xll.BDP(tbl_coded[[#This Row],[KPW Provider BBID]]&amp;" CompanyID",$AP$1)="#N/A Invalid Security","--",IF(_xll.BDP(tbl_coded[[#This Row],[KPW Provider BBID]]&amp;" CompanyID",$AP$1)="#N/A N/A","--",_xll.BDP(tbl_coded[[#This Row],[KPW Provider BBID]]&amp;" CompanyID",$AP$1))))</f>
        <v/>
      </c>
      <c r="AQ37" s="115" t="str">
        <f>IF(tbl_coded[[#This Row],[ISIN]]="","",IF(_xll.BDP(tbl_coded[[#This Row],[KPW Provider BBID]]&amp;" CompanyID",$AQ$1)="#N/A Invalid Security","--",IF(_xll.BDP(tbl_coded[[#This Row],[KPW Provider BBID]]&amp;" CompanyID",$AQ$1)="#N/A N/A","--",_xll.BDP(tbl_coded[[#This Row],[KPW Provider BBID]]&amp;" CompanyID",$AQ$1))))</f>
        <v/>
      </c>
      <c r="AR37" s="115" t="str">
        <f>IF(tbl_coded[[#This Row],[ISIN]]="","",tbl_coded[[#This Row],[穆迪KPW评级]]&amp;"/"&amp;tbl_coded[[#This Row],[SPKPW评级]]&amp;"/"&amp;tbl_coded[[#This Row],[FITCHKPW评级]])</f>
        <v/>
      </c>
      <c r="AS37" s="115" t="str">
        <f>IF(tbl_coded[[#This Row],[ISIN]]="","",IF(OR(_xll.BDP($B37&amp;" Corp",AS$1)="#N/A N/A"),"--",_xll.BDP($B37&amp;" Corp",AS$1)))</f>
        <v/>
      </c>
      <c r="AT37" s="115" t="str">
        <f>IF(tbl_coded[[#This Row],[ISIN]]="","",IF(_xll.BDS($B37&amp;" Corp",AT$1)="#N/A Field Not Applicable","",_xll.BDS($B37&amp;" Corp",AT$1)))</f>
        <v/>
      </c>
      <c r="AU37" s="115" t="str">
        <f>IF(tbl_coded[[#This Row],[SBLC Provider BBID]]="","",_xll.BDP(tbl_coded[[#This Row],[SBLC Provider BBID]]&amp;" CompanyID","NAME"))</f>
        <v/>
      </c>
      <c r="AV37" s="115" t="str">
        <f>IF(tbl_coded[[#This Row],[ISIN]]="","",IF(OR(_xll.BDP($B37&amp;" Corp",AV$1)="#N/A N/A"),"--",TEXT(_xll.BDP($B37&amp;" Corp",AV$1),"yyyy/mm/dd")))</f>
        <v/>
      </c>
      <c r="AW37" s="115" t="str">
        <f>IF(tbl_coded[[#This Row],[ISIN]]="","",IF(OR(_xll.BDP($B37&amp;" Corp",AW$1)="#N/A N/A"),"--",TEXT(_xll.BDP($B37&amp;" Corp",AW$1),"yyyy/mm/dd")))</f>
        <v/>
      </c>
      <c r="AX37" s="115" t="str">
        <f>IF(tbl_coded[[#This Row],[ISIN]]="","",IF(OR(_xll.BDP($B37&amp;" Corp",AX$1)="#N/A N/A"),"--",TEXT(_xll.BDP($B37&amp;" Corp",AX$1),"yyyy/mm/dd")))</f>
        <v/>
      </c>
      <c r="AY37" s="115" t="str">
        <f>IF(tbl_coded[[#This Row],[ISIN]]="","",IF(OR(_xll.BDP($B37&amp;" Corp",AY$1)="#N/A Field Not Applicable"),"--",TEXT(_xll.BDP($B37&amp;" Corp",AY$1),"yyyy/mm/dd")))</f>
        <v/>
      </c>
      <c r="AZ37" s="115" t="str">
        <f>IF(tbl_coded[[#This Row],[ISIN]]="","",IF(OR(_xll.BDP($B37&amp;" Corp",AZ$1)="#N/A N/A"),"--",_xll.BDP($B37&amp;" Corp",AZ$1)))</f>
        <v/>
      </c>
      <c r="BA37" s="115" t="str">
        <f>IF(tbl_coded[[#This Row],[ISIN]]="","",IF(OR(_xll.BDP($B37&amp;" Corp",BA$1)="#N/A N/A"),"--",_xll.BDP($B37&amp;" Corp",BA$1)))</f>
        <v/>
      </c>
      <c r="BB37" s="115" t="str">
        <f>IF(tbl_coded[[#This Row],[ISIN]]="","",IF(OR(_xll.BDP($B37&amp;" Corp",BB$1)="#N/A N/A"),"--",_xll.BDP($B37&amp;" Corp",BB$1)))</f>
        <v/>
      </c>
      <c r="BC37" s="115" t="str">
        <f>IF(tbl_coded[[#This Row],[ISIN]]="","",IF(OR(_xll.BDP($B37&amp;" Corp",BC$1)="#N/A Field Not Applicable"),"--",_xll.BDP($B37&amp;" Corp",BC$1)))</f>
        <v/>
      </c>
      <c r="BD37" s="115" t="str">
        <f>IF(tbl_coded[[#This Row],[ISIN]]="","",IF(OR(_xll.BDP($B37&amp;" Corp",BD$1)="#N/A Field Not Applicable"),"--",_xll.BDP($B37&amp;" Corp",BD$1)))</f>
        <v/>
      </c>
      <c r="BE37" s="115" t="str">
        <f>IF(tbl_coded[[#This Row],[ISIN]]="","",IF(OR(_xll.BDP($B37&amp;" Corp",BE$1)="#N/A Field Not Applicable"),"--",_xll.BDP($B37&amp;" Corp",BE$1)))</f>
        <v/>
      </c>
      <c r="BF37" s="115" t="str">
        <f>IF(tbl_coded[[#This Row],[ISIN]]="","",IF(OR(_xll.BDP($B37&amp;" Corp",BF$1)="#N/A Field Not Applicable"),"--",_xll.BDP($B37&amp;" Corp",BF$1)))</f>
        <v/>
      </c>
      <c r="BG37" s="115" t="str">
        <f>IF(tbl_coded[[#This Row],[ISIN]]="","",IF(OR(_xll.BDP($B37&amp;" Corp",BG$1)="#N/A Field Not Applicable"),"--",IF(_xll.BDP($B37&amp;" Corp",BG$1)="#N/A N/A","N",_xll.BDP($B37&amp;" Corp",BG$1))))</f>
        <v/>
      </c>
      <c r="BH37" s="115" t="str">
        <f>IF(tbl_coded[[#This Row],[ISIN]]="","",IF(OR(_xll.BDP($B37&amp;" Corp",BH$1)="#N/A N/A"),"",_xll.BDP($B37&amp;" Corp",BH$1)))</f>
        <v/>
      </c>
      <c r="BI37" s="115" t="str">
        <f>IF(tbl_coded[[#This Row],[ISIN]]="","",IF(OR(tbl_coded[[#This Row],[Parent company tiker]]=""),"",IF(_xll.BDP(tbl_coded[[#This Row],[Parent company tiker]]&amp;" Equity",BI$1)="#N/A N/A","--",_xll.BDP(tbl_coded[[#This Row],[Parent company tiker]]&amp;" Equity",BI$1))))</f>
        <v/>
      </c>
      <c r="BJ37" s="115" t="str">
        <f>IF(tbl_coded[[#This Row],[ISIN]]="","",IF(OR(tbl_coded[[#This Row],[Parent company tiker]]=""),"",IF(_xll.BDP(tbl_coded[[#This Row],[Parent company tiker]]&amp;" Equity",BJ$1)="#N/A N/A","--",_xll.BDP(tbl_coded[[#This Row],[Parent company tiker]]&amp;" Equity",BJ$1))))</f>
        <v/>
      </c>
      <c r="BK37" s="115" t="str">
        <f>IF(tbl_coded[[#This Row],[ISIN]]="","",IF(OR(tbl_coded[[#This Row],[Parent company tiker]]=""),"",IF(_xll.BDP(tbl_coded[[#This Row],[Parent company tiker]]&amp;" Equity",BK$1)="#N/A N/A","--",_xll.BDP(tbl_coded[[#This Row],[Parent company tiker]]&amp;" Equity",BK$1))))</f>
        <v/>
      </c>
      <c r="BL37" s="115" t="str">
        <f>IF(tbl_coded[[#This Row],[ISIN]]="","",IF(OR(tbl_coded[[#This Row],[Parent company tiker]]=""),"",IF(_xll.BDP(tbl_coded[[#This Row],[Parent company tiker]]&amp;" Equity",BL$1)="#N/A N/A","--",_xll.BDP(tbl_coded[[#This Row],[Parent company tiker]]&amp;" Equity",BL$1))))</f>
        <v/>
      </c>
      <c r="BM37"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7" s="115" t="str">
        <f>IF(tbl_coded[[#This Row],[Column9]]&lt;&gt;"--",tbl_coded[[#This Row],[G''tor rating]],IF(tbl_coded[[#This Row],[KPW Name]]&lt;&gt;"",tbl_coded[[#This Row],[KPW Rating]],IF(tbl_coded[[#This Row],[Parent company tiker]]&lt;&gt;"",tbl_coded[[#This Row],[parent评级]],tbl_coded[[#This Row],[Issuer rating]])))</f>
        <v>//</v>
      </c>
      <c r="BO37" s="148" t="str">
        <f>IFERROR(IF(tbl_coded[[#This Row],[GREEN]]="Y","GREEN",IF(tbl_coded[[#This Row],[SUSTAINABLE]]="Y","SUSTAINABLE",IF(tbl_coded[[#This Row],[SOCIAL]]="Y","SOCIAL",IF(tbl_coded[[#This Row],[Sustainable linked]]="Y","SUSTAINABLE LINKED"," ")))),"")</f>
        <v xml:space="preserve"> </v>
      </c>
      <c r="BP37" s="124"/>
    </row>
    <row r="38" spans="1:68" ht="15" customHeight="1">
      <c r="A38" s="109">
        <v>36</v>
      </c>
      <c r="B38" s="110" t="str">
        <f>IF(美元债一级!$C$3:$C$1048576&lt;&gt;"",美元债一级!$C38,"")</f>
        <v/>
      </c>
      <c r="C38" s="112" t="str">
        <f>IF(tbl_coded[[#This Row],[ISIN]]="","",IF(tbl_coded[[#This Row],[Index]]&gt;$A$1,"",IF(_xll.BDP($B38&amp;" Corp",C$1)="#N/A N/A","",_xll.BDP($B38&amp;" Corp",C$1))))</f>
        <v/>
      </c>
      <c r="D38" s="112" t="str">
        <f>IF(tbl_coded[[#This Row],[ISIN]]="","",IF(_xll.BDP($B38&amp;" Corp",D$1)="#N/A N/A","",_xll.BDP($B38&amp;" Corp",D$1)))</f>
        <v/>
      </c>
      <c r="E38" s="112" t="str">
        <f>IF(tbl_coded[[#This Row],[ISIN]]="","",IF(_xll.BDP($B38&amp;" Corp",E$1)="#N/A N/A","--",_xll.BDP($B38&amp;" Corp",E$1)))</f>
        <v/>
      </c>
      <c r="F38" s="112" t="str">
        <f>IF(tbl_coded[[#This Row],[ISIN]]="","",IF(_xll.BDS($B38&amp;" Corp",F$1)="#N/A Field Not Applicable","",_xll.BDS($B38&amp;" Corp",F$1)))</f>
        <v/>
      </c>
      <c r="G38" s="112" t="str">
        <f>IF(tbl_coded[[#This Row],[ISIN]]="","",IF(_xll.BDP($F38&amp;" CompanyID",G$1)="#N/A Invalid Security","",_xll.BDP($F38&amp;" CompanyID",G$1)))</f>
        <v/>
      </c>
      <c r="H38" s="112" t="str">
        <f>IF(tbl_coded[[#This Row],[ISIN]]="","",IF(_xll.BDP($B38&amp;" Corp",H$1)="#N/A N/A","--",_xll.BDP($B38&amp;" Corp",H$1)))</f>
        <v/>
      </c>
      <c r="I38" s="112" t="str">
        <f>IF(tbl_coded[[#This Row],[ISIN]]="","",IF(_xll.BDP($B38&amp;" Corp",I$1)="#N/A N/A","--",_xll.BDP($B38&amp;" Corp",I$1)))</f>
        <v/>
      </c>
      <c r="J38" s="112" t="str">
        <f>IF(tbl_coded[[#This Row],[ISIN]]="","",IF(_xll.BDP($B38&amp;" Corp",J$1)="#N/A N/A","--",_xll.BDP($B38&amp;" Corp",J$1)))</f>
        <v/>
      </c>
      <c r="K38" s="112" t="str">
        <f>IF(tbl_coded[[#This Row],[ISIN]]="","",IF(_xll.BDP($B38&amp;" Corp",K$1)="#N/A N/A","--",_xll.BDP($B38&amp;" Corp",K$1)))</f>
        <v/>
      </c>
      <c r="L38" s="112" t="str">
        <f>IF(tbl_coded[[#This Row],[ISIN]]="","",IF(_xll.BDP($B38&amp;" Corp",L$1)="#N/A N/A","--",_xll.BDP($B38&amp;" Corp",L$1)))</f>
        <v/>
      </c>
      <c r="M38" s="112" t="str">
        <f>IF(tbl_coded[[#This Row],[ISIN]]="","",IF(_xll.BDP($B38&amp;" Corp",M$1)="#N/A N/A","--",_xll.BDP($B38&amp;" Corp",M$1)))</f>
        <v/>
      </c>
      <c r="N38" s="112" t="str">
        <f>IF(tbl_coded[[#This Row],[ISIN]]="","",IF(_xll.BDP($B38&amp;" Corp",N$1)="#N/A N/A","--",_xll.BDP($B38&amp;" Corp",N$1)))</f>
        <v/>
      </c>
      <c r="O38" s="112" t="str">
        <f>IF(tbl_coded[[#This Row],[ISIN]]="","",IF(_xll.BDP($B38&amp;" Corp",O$1)="#N/A N/A","--",_xll.BDP($B38&amp;" Corp",O$1)))</f>
        <v/>
      </c>
      <c r="P38" s="112" t="str">
        <f>IF(tbl_coded[[#This Row],[ISIN]]="","",IF(_xll.BDP($B38&amp;" Corp",P$1)="#N/A N/A","--",_xll.BDP($B38&amp;" Corp",P$1)))</f>
        <v/>
      </c>
      <c r="Q38"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8" s="112" t="str">
        <f>IF(tbl_coded[[#This Row],[ISIN]]="","",IF(OR(_xll.BDP($B38&amp;" Corp",R$1)="#N/A N/A",_xll.BDP($B38&amp;" Corp",R$1)="#N/A Invalid Security",_xll.BDP($B38&amp;" Corp",R$1)="#N/A Field Not Applicable"),"--",_xll.BDP($B38&amp;" Corp",R$1)))</f>
        <v/>
      </c>
      <c r="S38" s="112" t="str">
        <f>IF(tbl_coded[[#This Row],[ISIN]]="","",IF(OR(_xll.BDP($R38&amp;" Equity",S$1)="#N/A N/A",_xll.BDP($R38&amp;" Equity",S$1)="#N/A Invalid Security"),"--",_xll.BDP($R38&amp;" Equity",S$1)))</f>
        <v/>
      </c>
      <c r="T38" s="112" t="str">
        <f>IF(tbl_coded[[#This Row],[ISIN]]="","",IF(OR(_xll.BDP($R38&amp;" Equity",T$1)="#N/A N/A",_xll.BDP($R38&amp;" Equity",T$1)="#N/A Invalid Security"),"--",_xll.BDP($R38&amp;" Equity",T$1)))</f>
        <v/>
      </c>
      <c r="U38" s="112" t="str">
        <f>IF(tbl_coded[[#This Row],[ISIN]]="","",IF(OR(_xll.BDP($R38&amp;" Equity",U$1)="#N/A N/A",_xll.BDP($R38&amp;" Equity",U$1)="#N/A Invalid Security"),"--",_xll.BDP($R38&amp;" Equity",U$1)))</f>
        <v/>
      </c>
      <c r="V38" s="112" t="str">
        <f>IF(tbl_coded[[#This Row],[ISIN]]="","",IF(OR(_xll.BDP($R38&amp;" Equity",V$1)="#N/A N/A",_xll.BDP($R38&amp;" Equity",V$1)="#N/A Invalid Security"),"--",_xll.BDP($R38&amp;" Equity",V$1)))</f>
        <v/>
      </c>
      <c r="W38" s="112" t="str">
        <f>IF(tbl_coded[[#This Row],[ISIN]]="","",IF(OR(_xll.BDP($R38&amp;" Equity",W$1)="#N/A N/A",_xll.BDP($R38&amp;" Equity",W$1)="#N/A Invalid Security"),"--",_xll.BDP($R38&amp;" Equity",W$1)))</f>
        <v/>
      </c>
      <c r="X38" s="112" t="str">
        <f>IF(tbl_coded[[#This Row],[ISIN]]="","",IF(OR(_xll.BDP($R38&amp;" Equity",X$1)="#N/A N/A",_xll.BDP($R38&amp;" Equity",X$1)="#N/A Invalid Security"),"--",_xll.BDP($R38&amp;" Equity",X$1)))</f>
        <v/>
      </c>
      <c r="Y38"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8" s="112" t="str">
        <f>IF(tbl_coded[[#This Row],[ISIN]]="","",IF(ISNUMBER(_xll.BDP(B38&amp;" Corp",Z$1)),_xll.BDP(B38&amp;" Corp",Z$1),""))</f>
        <v/>
      </c>
      <c r="AA38" s="112" t="str">
        <f>IF(tbl_coded[[#This Row],[ISIN]]="","",IF(ISNUMBER(_xll.BDP(B38&amp;" Corp",AA$1)),_xll.BDP(B38&amp;" Corp",AA$1),""))</f>
        <v/>
      </c>
      <c r="AB38" s="112" t="str">
        <f>IF(tbl_coded[[#This Row],[ISIN]]="","",IF(ISNUMBER(_xll.BDP(B38&amp;" Corp",AB$1)),_xll.BDP(B38&amp;" Corp",AB$1),""))</f>
        <v/>
      </c>
      <c r="AC38" s="112" t="str">
        <f>IF(tbl_coded[[#This Row],[ISIN]]="","",IF(ISNUMBER(_xll.BDP(B38&amp;" Corp",AC$1)),_xll.BDP(B38&amp;" Corp",AC$1),""))</f>
        <v/>
      </c>
      <c r="AD38" s="112" t="str">
        <f>IF(tbl_coded[[#This Row],[ISIN]]="","",IF((_xll.BDP(B38&amp;" Corp",AD$1))="#N/A Field Not Applicable","",_xll.BDP(B38&amp;" Corp",AD$1)))</f>
        <v/>
      </c>
      <c r="AE38" s="112" t="str">
        <f>IF(tbl_coded[[#This Row],[ISIN]]="","",IF((_xll.BDP(B38&amp;" Corp",AE$1))="#N/A N/A","--",_xll.BDP(B38&amp;" Corp",AE$1)))</f>
        <v/>
      </c>
      <c r="AF38" s="112" t="str">
        <f>IF(tbl_coded[[#This Row],[ISIN]]="","",IF(IFERROR(MATCH(H38,rtg_num[Moody''s],0)&gt;10,0),"HY",IF(IFERROR(MATCH(I38,rtg_num[S&amp;P],0)&gt;10,0),"HY",IF(IFERROR(MATCH(J38,rtg_num[Fitch],0)&gt;10,0),"HY",IF(H38&amp;I38&amp;J38="------","NR",IF(IFERROR(FIND("#N/A",Coded!H38),0)&amp;IFERROR(FIND("#N/A",Coded!H38),0)&amp;IFERROR(FIND("#N/A",Coded!H38),0)&lt;&gt;"000",IF(INDEX(美元债一级!$O:$O,MATCH(tbl_coded[[#This Row],[ISIN]],美元债一级!$I:$I,0))="--/--/--","NR","IG"),"IG"))))))</f>
        <v/>
      </c>
      <c r="AG38"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8"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8" s="113" t="str">
        <f>IF(tbl_coded[[#This Row],[ISIN]]="","",IF(_xll.BDP($B38&amp;" Corp",AI$1)="#N/A N/A","--",_xll.BDP($B38&amp;" Corp",AI$1)))</f>
        <v/>
      </c>
      <c r="AJ38" s="112" t="str">
        <f>IF(tbl_coded[[#This Row],[ISIN]]="","",IF(OR(_xll.BDP(_xll.BDP(tbl_coded[[#This Row],[ISIN]]&amp;" Corp", "ISSUER_EQUITY_TICKER")&amp;" Equity",AJ$1)="#N/A N/A"),"--",_xll.BDP(_xll.BDP(tbl_coded[[#This Row],[ISIN]]&amp;" Corp", "ISSUER_EQUITY_TICKER")&amp;" Equity",AJ$1)))</f>
        <v/>
      </c>
      <c r="AK38"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8" s="115" t="str">
        <f>IF(tbl_coded[[#This Row],[ISIN]]="","",IF(OR(_xll.BDP(_xll.BDP(tbl_coded[[#This Row],[ISIN]]&amp;" Corp", "ISSUER_EQUITY_TICKER")&amp;" Equity",AL$1)="#N/A N/A"),"--",_xll.BDP(_xll.BDP(tbl_coded[[#This Row],[ISIN]]&amp;" Corp", "ISSUER_EQUITY_TICKER")&amp;" Equity",AL$1)))</f>
        <v/>
      </c>
      <c r="AM38" s="115" t="str">
        <f>IF(tbl_coded[[#This Row],[ISIN]]="","",IF(_xll.BDS($B38&amp;" Corp",AM$1)="#N/A Field Not Applicable","",_xll.BDS($B38&amp;" Corp",AM$1)))</f>
        <v/>
      </c>
      <c r="AN38" s="115" t="str">
        <f>IF(tbl_coded[[#This Row],[ISIN]]="","",IF(_xll.BDP(tbl_coded[[#This Row],[KPW Provider BBID]]&amp;" CompanyID","NAME")="#N/A Invalid Security","",_xll.BDP(tbl_coded[[#This Row],[KPW Provider BBID]]&amp;" CompanyID","NAME")))</f>
        <v/>
      </c>
      <c r="AO38" s="115" t="str">
        <f>IF(tbl_coded[[#This Row],[ISIN]]="","",IF(_xll.BDP(tbl_coded[[#This Row],[KPW Provider BBID]]&amp;" CompanyID",$AO$1)="#N/A Invalid Security","--",IF(_xll.BDP(tbl_coded[[#This Row],[KPW Provider BBID]]&amp;" CompanyID",$AO$1)="#N/A N/A","--",_xll.BDP(tbl_coded[[#This Row],[KPW Provider BBID]]&amp;" CompanyID",$AO$1))))</f>
        <v/>
      </c>
      <c r="AP38" s="115" t="str">
        <f>IF(tbl_coded[[#This Row],[ISIN]]="","",IF(_xll.BDP(tbl_coded[[#This Row],[KPW Provider BBID]]&amp;" CompanyID",$AP$1)="#N/A Invalid Security","--",IF(_xll.BDP(tbl_coded[[#This Row],[KPW Provider BBID]]&amp;" CompanyID",$AP$1)="#N/A N/A","--",_xll.BDP(tbl_coded[[#This Row],[KPW Provider BBID]]&amp;" CompanyID",$AP$1))))</f>
        <v/>
      </c>
      <c r="AQ38" s="115" t="str">
        <f>IF(tbl_coded[[#This Row],[ISIN]]="","",IF(_xll.BDP(tbl_coded[[#This Row],[KPW Provider BBID]]&amp;" CompanyID",$AQ$1)="#N/A Invalid Security","--",IF(_xll.BDP(tbl_coded[[#This Row],[KPW Provider BBID]]&amp;" CompanyID",$AQ$1)="#N/A N/A","--",_xll.BDP(tbl_coded[[#This Row],[KPW Provider BBID]]&amp;" CompanyID",$AQ$1))))</f>
        <v/>
      </c>
      <c r="AR38" s="115" t="str">
        <f>IF(tbl_coded[[#This Row],[ISIN]]="","",tbl_coded[[#This Row],[穆迪KPW评级]]&amp;"/"&amp;tbl_coded[[#This Row],[SPKPW评级]]&amp;"/"&amp;tbl_coded[[#This Row],[FITCHKPW评级]])</f>
        <v/>
      </c>
      <c r="AS38" s="115" t="str">
        <f>IF(tbl_coded[[#This Row],[ISIN]]="","",IF(OR(_xll.BDP($B38&amp;" Corp",AS$1)="#N/A N/A"),"--",_xll.BDP($B38&amp;" Corp",AS$1)))</f>
        <v/>
      </c>
      <c r="AT38" s="115" t="str">
        <f>IF(tbl_coded[[#This Row],[ISIN]]="","",IF(_xll.BDS($B38&amp;" Corp",AT$1)="#N/A Field Not Applicable","",_xll.BDS($B38&amp;" Corp",AT$1)))</f>
        <v/>
      </c>
      <c r="AU38" s="115" t="str">
        <f>IF(tbl_coded[[#This Row],[SBLC Provider BBID]]="","",_xll.BDP(tbl_coded[[#This Row],[SBLC Provider BBID]]&amp;" CompanyID","NAME"))</f>
        <v/>
      </c>
      <c r="AV38" s="115" t="str">
        <f>IF(tbl_coded[[#This Row],[ISIN]]="","",IF(OR(_xll.BDP($B38&amp;" Corp",AV$1)="#N/A N/A"),"--",TEXT(_xll.BDP($B38&amp;" Corp",AV$1),"yyyy/mm/dd")))</f>
        <v/>
      </c>
      <c r="AW38" s="115" t="str">
        <f>IF(tbl_coded[[#This Row],[ISIN]]="","",IF(OR(_xll.BDP($B38&amp;" Corp",AW$1)="#N/A N/A"),"--",TEXT(_xll.BDP($B38&amp;" Corp",AW$1),"yyyy/mm/dd")))</f>
        <v/>
      </c>
      <c r="AX38" s="115" t="str">
        <f>IF(tbl_coded[[#This Row],[ISIN]]="","",IF(OR(_xll.BDP($B38&amp;" Corp",AX$1)="#N/A N/A"),"--",TEXT(_xll.BDP($B38&amp;" Corp",AX$1),"yyyy/mm/dd")))</f>
        <v/>
      </c>
      <c r="AY38" s="115" t="str">
        <f>IF(tbl_coded[[#This Row],[ISIN]]="","",IF(OR(_xll.BDP($B38&amp;" Corp",AY$1)="#N/A Field Not Applicable"),"--",TEXT(_xll.BDP($B38&amp;" Corp",AY$1),"yyyy/mm/dd")))</f>
        <v/>
      </c>
      <c r="AZ38" s="115" t="str">
        <f>IF(tbl_coded[[#This Row],[ISIN]]="","",IF(OR(_xll.BDP($B38&amp;" Corp",AZ$1)="#N/A N/A"),"--",_xll.BDP($B38&amp;" Corp",AZ$1)))</f>
        <v/>
      </c>
      <c r="BA38" s="115" t="str">
        <f>IF(tbl_coded[[#This Row],[ISIN]]="","",IF(OR(_xll.BDP($B38&amp;" Corp",BA$1)="#N/A N/A"),"--",_xll.BDP($B38&amp;" Corp",BA$1)))</f>
        <v/>
      </c>
      <c r="BB38" s="115" t="str">
        <f>IF(tbl_coded[[#This Row],[ISIN]]="","",IF(OR(_xll.BDP($B38&amp;" Corp",BB$1)="#N/A N/A"),"--",_xll.BDP($B38&amp;" Corp",BB$1)))</f>
        <v/>
      </c>
      <c r="BC38" s="115" t="str">
        <f>IF(tbl_coded[[#This Row],[ISIN]]="","",IF(OR(_xll.BDP($B38&amp;" Corp",BC$1)="#N/A Field Not Applicable"),"--",_xll.BDP($B38&amp;" Corp",BC$1)))</f>
        <v/>
      </c>
      <c r="BD38" s="115" t="str">
        <f>IF(tbl_coded[[#This Row],[ISIN]]="","",IF(OR(_xll.BDP($B38&amp;" Corp",BD$1)="#N/A Field Not Applicable"),"--",_xll.BDP($B38&amp;" Corp",BD$1)))</f>
        <v/>
      </c>
      <c r="BE38" s="115" t="str">
        <f>IF(tbl_coded[[#This Row],[ISIN]]="","",IF(OR(_xll.BDP($B38&amp;" Corp",BE$1)="#N/A Field Not Applicable"),"--",_xll.BDP($B38&amp;" Corp",BE$1)))</f>
        <v/>
      </c>
      <c r="BF38" s="115" t="str">
        <f>IF(tbl_coded[[#This Row],[ISIN]]="","",IF(OR(_xll.BDP($B38&amp;" Corp",BF$1)="#N/A Field Not Applicable"),"--",_xll.BDP($B38&amp;" Corp",BF$1)))</f>
        <v/>
      </c>
      <c r="BG38" s="115" t="str">
        <f>IF(tbl_coded[[#This Row],[ISIN]]="","",IF(OR(_xll.BDP($B38&amp;" Corp",BG$1)="#N/A Field Not Applicable"),"--",IF(_xll.BDP($B38&amp;" Corp",BG$1)="#N/A N/A","N",_xll.BDP($B38&amp;" Corp",BG$1))))</f>
        <v/>
      </c>
      <c r="BH38" s="115" t="str">
        <f>IF(tbl_coded[[#This Row],[ISIN]]="","",IF(OR(_xll.BDP($B38&amp;" Corp",BH$1)="#N/A N/A"),"",_xll.BDP($B38&amp;" Corp",BH$1)))</f>
        <v/>
      </c>
      <c r="BI38" s="115" t="str">
        <f>IF(tbl_coded[[#This Row],[ISIN]]="","",IF(OR(tbl_coded[[#This Row],[Parent company tiker]]=""),"",IF(_xll.BDP(tbl_coded[[#This Row],[Parent company tiker]]&amp;" Equity",BI$1)="#N/A N/A","--",_xll.BDP(tbl_coded[[#This Row],[Parent company tiker]]&amp;" Equity",BI$1))))</f>
        <v/>
      </c>
      <c r="BJ38" s="115" t="str">
        <f>IF(tbl_coded[[#This Row],[ISIN]]="","",IF(OR(tbl_coded[[#This Row],[Parent company tiker]]=""),"",IF(_xll.BDP(tbl_coded[[#This Row],[Parent company tiker]]&amp;" Equity",BJ$1)="#N/A N/A","--",_xll.BDP(tbl_coded[[#This Row],[Parent company tiker]]&amp;" Equity",BJ$1))))</f>
        <v/>
      </c>
      <c r="BK38" s="115" t="str">
        <f>IF(tbl_coded[[#This Row],[ISIN]]="","",IF(OR(tbl_coded[[#This Row],[Parent company tiker]]=""),"",IF(_xll.BDP(tbl_coded[[#This Row],[Parent company tiker]]&amp;" Equity",BK$1)="#N/A N/A","--",_xll.BDP(tbl_coded[[#This Row],[Parent company tiker]]&amp;" Equity",BK$1))))</f>
        <v/>
      </c>
      <c r="BL38" s="115" t="str">
        <f>IF(tbl_coded[[#This Row],[ISIN]]="","",IF(OR(tbl_coded[[#This Row],[Parent company tiker]]=""),"",IF(_xll.BDP(tbl_coded[[#This Row],[Parent company tiker]]&amp;" Equity",BL$1)="#N/A N/A","--",_xll.BDP(tbl_coded[[#This Row],[Parent company tiker]]&amp;" Equity",BL$1))))</f>
        <v/>
      </c>
      <c r="BM38"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8" s="115" t="str">
        <f>IF(tbl_coded[[#This Row],[Column9]]&lt;&gt;"--",tbl_coded[[#This Row],[G''tor rating]],IF(tbl_coded[[#This Row],[KPW Name]]&lt;&gt;"",tbl_coded[[#This Row],[KPW Rating]],IF(tbl_coded[[#This Row],[Parent company tiker]]&lt;&gt;"",tbl_coded[[#This Row],[parent评级]],tbl_coded[[#This Row],[Issuer rating]])))</f>
        <v>//</v>
      </c>
      <c r="BO38" s="148" t="str">
        <f>IFERROR(IF(tbl_coded[[#This Row],[GREEN]]="Y","GREEN",IF(tbl_coded[[#This Row],[SUSTAINABLE]]="Y","SUSTAINABLE",IF(tbl_coded[[#This Row],[SOCIAL]]="Y","SOCIAL",IF(tbl_coded[[#This Row],[Sustainable linked]]="Y","SUSTAINABLE LINKED"," ")))),"")</f>
        <v xml:space="preserve"> </v>
      </c>
      <c r="BP38" s="124"/>
    </row>
    <row r="39" spans="1:68" ht="15" customHeight="1">
      <c r="A39" s="109">
        <v>37</v>
      </c>
      <c r="B39" s="110" t="str">
        <f>IF(美元债一级!$C$3:$C$1048576&lt;&gt;"",美元债一级!$C39,"")</f>
        <v/>
      </c>
      <c r="C39" s="112" t="str">
        <f>IF(tbl_coded[[#This Row],[ISIN]]="","",IF(tbl_coded[[#This Row],[Index]]&gt;$A$1,"",IF(_xll.BDP($B39&amp;" Corp",C$1)="#N/A N/A","",_xll.BDP($B39&amp;" Corp",C$1))))</f>
        <v/>
      </c>
      <c r="D39" s="112" t="str">
        <f>IF(tbl_coded[[#This Row],[ISIN]]="","",IF(_xll.BDP($B39&amp;" Corp",D$1)="#N/A N/A","",_xll.BDP($B39&amp;" Corp",D$1)))</f>
        <v/>
      </c>
      <c r="E39" s="112" t="str">
        <f>IF(tbl_coded[[#This Row],[ISIN]]="","",IF(_xll.BDP($B39&amp;" Corp",E$1)="#N/A N/A","--",_xll.BDP($B39&amp;" Corp",E$1)))</f>
        <v/>
      </c>
      <c r="F39" s="112" t="str">
        <f>IF(tbl_coded[[#This Row],[ISIN]]="","",IF(_xll.BDS($B39&amp;" Corp",F$1)="#N/A Field Not Applicable","",_xll.BDS($B39&amp;" Corp",F$1)))</f>
        <v/>
      </c>
      <c r="G39" s="112" t="str">
        <f>IF(tbl_coded[[#This Row],[ISIN]]="","",IF(_xll.BDP($F39&amp;" CompanyID",G$1)="#N/A Invalid Security","",_xll.BDP($F39&amp;" CompanyID",G$1)))</f>
        <v/>
      </c>
      <c r="H39" s="112" t="str">
        <f>IF(tbl_coded[[#This Row],[ISIN]]="","",IF(_xll.BDP($B39&amp;" Corp",H$1)="#N/A N/A","--",_xll.BDP($B39&amp;" Corp",H$1)))</f>
        <v/>
      </c>
      <c r="I39" s="112" t="str">
        <f>IF(tbl_coded[[#This Row],[ISIN]]="","",IF(_xll.BDP($B39&amp;" Corp",I$1)="#N/A N/A","--",_xll.BDP($B39&amp;" Corp",I$1)))</f>
        <v/>
      </c>
      <c r="J39" s="112" t="str">
        <f>IF(tbl_coded[[#This Row],[ISIN]]="","",IF(_xll.BDP($B39&amp;" Corp",J$1)="#N/A N/A","--",_xll.BDP($B39&amp;" Corp",J$1)))</f>
        <v/>
      </c>
      <c r="K39" s="112" t="str">
        <f>IF(tbl_coded[[#This Row],[ISIN]]="","",IF(_xll.BDP($B39&amp;" Corp",K$1)="#N/A N/A","--",_xll.BDP($B39&amp;" Corp",K$1)))</f>
        <v/>
      </c>
      <c r="L39" s="112" t="str">
        <f>IF(tbl_coded[[#This Row],[ISIN]]="","",IF(_xll.BDP($B39&amp;" Corp",L$1)="#N/A N/A","--",_xll.BDP($B39&amp;" Corp",L$1)))</f>
        <v/>
      </c>
      <c r="M39" s="112" t="str">
        <f>IF(tbl_coded[[#This Row],[ISIN]]="","",IF(_xll.BDP($B39&amp;" Corp",M$1)="#N/A N/A","--",_xll.BDP($B39&amp;" Corp",M$1)))</f>
        <v/>
      </c>
      <c r="N39" s="112" t="str">
        <f>IF(tbl_coded[[#This Row],[ISIN]]="","",IF(_xll.BDP($B39&amp;" Corp",N$1)="#N/A N/A","--",_xll.BDP($B39&amp;" Corp",N$1)))</f>
        <v/>
      </c>
      <c r="O39" s="112" t="str">
        <f>IF(tbl_coded[[#This Row],[ISIN]]="","",IF(_xll.BDP($B39&amp;" Corp",O$1)="#N/A N/A","--",_xll.BDP($B39&amp;" Corp",O$1)))</f>
        <v/>
      </c>
      <c r="P39" s="112" t="str">
        <f>IF(tbl_coded[[#This Row],[ISIN]]="","",IF(_xll.BDP($B39&amp;" Corp",P$1)="#N/A N/A","--",_xll.BDP($B39&amp;" Corp",P$1)))</f>
        <v/>
      </c>
      <c r="Q39"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9" s="112" t="str">
        <f>IF(tbl_coded[[#This Row],[ISIN]]="","",IF(OR(_xll.BDP($B39&amp;" Corp",R$1)="#N/A N/A",_xll.BDP($B39&amp;" Corp",R$1)="#N/A Invalid Security",_xll.BDP($B39&amp;" Corp",R$1)="#N/A Field Not Applicable"),"--",_xll.BDP($B39&amp;" Corp",R$1)))</f>
        <v/>
      </c>
      <c r="S39" s="112" t="str">
        <f>IF(tbl_coded[[#This Row],[ISIN]]="","",IF(OR(_xll.BDP($R39&amp;" Equity",S$1)="#N/A N/A",_xll.BDP($R39&amp;" Equity",S$1)="#N/A Invalid Security"),"--",_xll.BDP($R39&amp;" Equity",S$1)))</f>
        <v/>
      </c>
      <c r="T39" s="112" t="str">
        <f>IF(tbl_coded[[#This Row],[ISIN]]="","",IF(OR(_xll.BDP($R39&amp;" Equity",T$1)="#N/A N/A",_xll.BDP($R39&amp;" Equity",T$1)="#N/A Invalid Security"),"--",_xll.BDP($R39&amp;" Equity",T$1)))</f>
        <v/>
      </c>
      <c r="U39" s="112" t="str">
        <f>IF(tbl_coded[[#This Row],[ISIN]]="","",IF(OR(_xll.BDP($R39&amp;" Equity",U$1)="#N/A N/A",_xll.BDP($R39&amp;" Equity",U$1)="#N/A Invalid Security"),"--",_xll.BDP($R39&amp;" Equity",U$1)))</f>
        <v/>
      </c>
      <c r="V39" s="112" t="str">
        <f>IF(tbl_coded[[#This Row],[ISIN]]="","",IF(OR(_xll.BDP($R39&amp;" Equity",V$1)="#N/A N/A",_xll.BDP($R39&amp;" Equity",V$1)="#N/A Invalid Security"),"--",_xll.BDP($R39&amp;" Equity",V$1)))</f>
        <v/>
      </c>
      <c r="W39" s="112" t="str">
        <f>IF(tbl_coded[[#This Row],[ISIN]]="","",IF(OR(_xll.BDP($R39&amp;" Equity",W$1)="#N/A N/A",_xll.BDP($R39&amp;" Equity",W$1)="#N/A Invalid Security"),"--",_xll.BDP($R39&amp;" Equity",W$1)))</f>
        <v/>
      </c>
      <c r="X39" s="112" t="str">
        <f>IF(tbl_coded[[#This Row],[ISIN]]="","",IF(OR(_xll.BDP($R39&amp;" Equity",X$1)="#N/A N/A",_xll.BDP($R39&amp;" Equity",X$1)="#N/A Invalid Security"),"--",_xll.BDP($R39&amp;" Equity",X$1)))</f>
        <v/>
      </c>
      <c r="Y39"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9" s="112" t="str">
        <f>IF(tbl_coded[[#This Row],[ISIN]]="","",IF(ISNUMBER(_xll.BDP(B39&amp;" Corp",Z$1)),_xll.BDP(B39&amp;" Corp",Z$1),""))</f>
        <v/>
      </c>
      <c r="AA39" s="112" t="str">
        <f>IF(tbl_coded[[#This Row],[ISIN]]="","",IF(ISNUMBER(_xll.BDP(B39&amp;" Corp",AA$1)),_xll.BDP(B39&amp;" Corp",AA$1),""))</f>
        <v/>
      </c>
      <c r="AB39" s="112" t="str">
        <f>IF(tbl_coded[[#This Row],[ISIN]]="","",IF(ISNUMBER(_xll.BDP(B39&amp;" Corp",AB$1)),_xll.BDP(B39&amp;" Corp",AB$1),""))</f>
        <v/>
      </c>
      <c r="AC39" s="112" t="str">
        <f>IF(tbl_coded[[#This Row],[ISIN]]="","",IF(ISNUMBER(_xll.BDP(B39&amp;" Corp",AC$1)),_xll.BDP(B39&amp;" Corp",AC$1),""))</f>
        <v/>
      </c>
      <c r="AD39" s="112" t="str">
        <f>IF(tbl_coded[[#This Row],[ISIN]]="","",IF((_xll.BDP(B39&amp;" Corp",AD$1))="#N/A Field Not Applicable","",_xll.BDP(B39&amp;" Corp",AD$1)))</f>
        <v/>
      </c>
      <c r="AE39" s="112" t="str">
        <f>IF(tbl_coded[[#This Row],[ISIN]]="","",IF((_xll.BDP(B39&amp;" Corp",AE$1))="#N/A N/A","--",_xll.BDP(B39&amp;" Corp",AE$1)))</f>
        <v/>
      </c>
      <c r="AF39" s="112" t="str">
        <f>IF(tbl_coded[[#This Row],[ISIN]]="","",IF(IFERROR(MATCH(H39,rtg_num[Moody''s],0)&gt;10,0),"HY",IF(IFERROR(MATCH(I39,rtg_num[S&amp;P],0)&gt;10,0),"HY",IF(IFERROR(MATCH(J39,rtg_num[Fitch],0)&gt;10,0),"HY",IF(H39&amp;I39&amp;J39="------","NR",IF(IFERROR(FIND("#N/A",Coded!H39),0)&amp;IFERROR(FIND("#N/A",Coded!H39),0)&amp;IFERROR(FIND("#N/A",Coded!H39),0)&lt;&gt;"000",IF(INDEX(美元债一级!$O:$O,MATCH(tbl_coded[[#This Row],[ISIN]],美元债一级!$I:$I,0))="--/--/--","NR","IG"),"IG"))))))</f>
        <v/>
      </c>
      <c r="AG39"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9"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9" s="113" t="str">
        <f>IF(tbl_coded[[#This Row],[ISIN]]="","",IF(_xll.BDP($B39&amp;" Corp",AI$1)="#N/A N/A","--",_xll.BDP($B39&amp;" Corp",AI$1)))</f>
        <v/>
      </c>
      <c r="AJ39" s="112" t="str">
        <f>IF(tbl_coded[[#This Row],[ISIN]]="","",IF(OR(_xll.BDP(_xll.BDP(tbl_coded[[#This Row],[ISIN]]&amp;" Corp", "ISSUER_EQUITY_TICKER")&amp;" Equity",AJ$1)="#N/A N/A"),"--",_xll.BDP(_xll.BDP(tbl_coded[[#This Row],[ISIN]]&amp;" Corp", "ISSUER_EQUITY_TICKER")&amp;" Equity",AJ$1)))</f>
        <v/>
      </c>
      <c r="AK39"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9" s="115" t="str">
        <f>IF(tbl_coded[[#This Row],[ISIN]]="","",IF(OR(_xll.BDP(_xll.BDP(tbl_coded[[#This Row],[ISIN]]&amp;" Corp", "ISSUER_EQUITY_TICKER")&amp;" Equity",AL$1)="#N/A N/A"),"--",_xll.BDP(_xll.BDP(tbl_coded[[#This Row],[ISIN]]&amp;" Corp", "ISSUER_EQUITY_TICKER")&amp;" Equity",AL$1)))</f>
        <v/>
      </c>
      <c r="AM39" s="115" t="str">
        <f>IF(tbl_coded[[#This Row],[ISIN]]="","",IF(_xll.BDS($B39&amp;" Corp",AM$1)="#N/A Field Not Applicable","",_xll.BDS($B39&amp;" Corp",AM$1)))</f>
        <v/>
      </c>
      <c r="AN39" s="115" t="str">
        <f>IF(tbl_coded[[#This Row],[ISIN]]="","",IF(_xll.BDP(tbl_coded[[#This Row],[KPW Provider BBID]]&amp;" CompanyID","NAME")="#N/A Invalid Security","",_xll.BDP(tbl_coded[[#This Row],[KPW Provider BBID]]&amp;" CompanyID","NAME")))</f>
        <v/>
      </c>
      <c r="AO39" s="115" t="str">
        <f>IF(tbl_coded[[#This Row],[ISIN]]="","",IF(_xll.BDP(tbl_coded[[#This Row],[KPW Provider BBID]]&amp;" CompanyID",$AO$1)="#N/A Invalid Security","--",IF(_xll.BDP(tbl_coded[[#This Row],[KPW Provider BBID]]&amp;" CompanyID",$AO$1)="#N/A N/A","--",_xll.BDP(tbl_coded[[#This Row],[KPW Provider BBID]]&amp;" CompanyID",$AO$1))))</f>
        <v/>
      </c>
      <c r="AP39" s="115" t="str">
        <f>IF(tbl_coded[[#This Row],[ISIN]]="","",IF(_xll.BDP(tbl_coded[[#This Row],[KPW Provider BBID]]&amp;" CompanyID",$AP$1)="#N/A Invalid Security","--",IF(_xll.BDP(tbl_coded[[#This Row],[KPW Provider BBID]]&amp;" CompanyID",$AP$1)="#N/A N/A","--",_xll.BDP(tbl_coded[[#This Row],[KPW Provider BBID]]&amp;" CompanyID",$AP$1))))</f>
        <v/>
      </c>
      <c r="AQ39" s="115" t="str">
        <f>IF(tbl_coded[[#This Row],[ISIN]]="","",IF(_xll.BDP(tbl_coded[[#This Row],[KPW Provider BBID]]&amp;" CompanyID",$AQ$1)="#N/A Invalid Security","--",IF(_xll.BDP(tbl_coded[[#This Row],[KPW Provider BBID]]&amp;" CompanyID",$AQ$1)="#N/A N/A","--",_xll.BDP(tbl_coded[[#This Row],[KPW Provider BBID]]&amp;" CompanyID",$AQ$1))))</f>
        <v/>
      </c>
      <c r="AR39" s="115" t="str">
        <f>IF(tbl_coded[[#This Row],[ISIN]]="","",tbl_coded[[#This Row],[穆迪KPW评级]]&amp;"/"&amp;tbl_coded[[#This Row],[SPKPW评级]]&amp;"/"&amp;tbl_coded[[#This Row],[FITCHKPW评级]])</f>
        <v/>
      </c>
      <c r="AS39" s="115" t="str">
        <f>IF(tbl_coded[[#This Row],[ISIN]]="","",IF(OR(_xll.BDP($B39&amp;" Corp",AS$1)="#N/A N/A"),"--",_xll.BDP($B39&amp;" Corp",AS$1)))</f>
        <v/>
      </c>
      <c r="AT39" s="115" t="str">
        <f>IF(tbl_coded[[#This Row],[ISIN]]="","",IF(_xll.BDS($B39&amp;" Corp",AT$1)="#N/A Field Not Applicable","",_xll.BDS($B39&amp;" Corp",AT$1)))</f>
        <v/>
      </c>
      <c r="AU39" s="115" t="str">
        <f>IF(tbl_coded[[#This Row],[SBLC Provider BBID]]="","",_xll.BDP(tbl_coded[[#This Row],[SBLC Provider BBID]]&amp;" CompanyID","NAME"))</f>
        <v/>
      </c>
      <c r="AV39" s="115" t="str">
        <f>IF(tbl_coded[[#This Row],[ISIN]]="","",IF(OR(_xll.BDP($B39&amp;" Corp",AV$1)="#N/A N/A"),"--",TEXT(_xll.BDP($B39&amp;" Corp",AV$1),"yyyy/mm/dd")))</f>
        <v/>
      </c>
      <c r="AW39" s="115" t="str">
        <f>IF(tbl_coded[[#This Row],[ISIN]]="","",IF(OR(_xll.BDP($B39&amp;" Corp",AW$1)="#N/A N/A"),"--",TEXT(_xll.BDP($B39&amp;" Corp",AW$1),"yyyy/mm/dd")))</f>
        <v/>
      </c>
      <c r="AX39" s="115" t="str">
        <f>IF(tbl_coded[[#This Row],[ISIN]]="","",IF(OR(_xll.BDP($B39&amp;" Corp",AX$1)="#N/A N/A"),"--",TEXT(_xll.BDP($B39&amp;" Corp",AX$1),"yyyy/mm/dd")))</f>
        <v/>
      </c>
      <c r="AY39" s="115" t="str">
        <f>IF(tbl_coded[[#This Row],[ISIN]]="","",IF(OR(_xll.BDP($B39&amp;" Corp",AY$1)="#N/A Field Not Applicable"),"--",TEXT(_xll.BDP($B39&amp;" Corp",AY$1),"yyyy/mm/dd")))</f>
        <v/>
      </c>
      <c r="AZ39" s="115" t="str">
        <f>IF(tbl_coded[[#This Row],[ISIN]]="","",IF(OR(_xll.BDP($B39&amp;" Corp",AZ$1)="#N/A N/A"),"--",_xll.BDP($B39&amp;" Corp",AZ$1)))</f>
        <v/>
      </c>
      <c r="BA39" s="115" t="str">
        <f>IF(tbl_coded[[#This Row],[ISIN]]="","",IF(OR(_xll.BDP($B39&amp;" Corp",BA$1)="#N/A N/A"),"--",_xll.BDP($B39&amp;" Corp",BA$1)))</f>
        <v/>
      </c>
      <c r="BB39" s="115" t="str">
        <f>IF(tbl_coded[[#This Row],[ISIN]]="","",IF(OR(_xll.BDP($B39&amp;" Corp",BB$1)="#N/A N/A"),"--",_xll.BDP($B39&amp;" Corp",BB$1)))</f>
        <v/>
      </c>
      <c r="BC39" s="115" t="str">
        <f>IF(tbl_coded[[#This Row],[ISIN]]="","",IF(OR(_xll.BDP($B39&amp;" Corp",BC$1)="#N/A Field Not Applicable"),"--",_xll.BDP($B39&amp;" Corp",BC$1)))</f>
        <v/>
      </c>
      <c r="BD39" s="115" t="str">
        <f>IF(tbl_coded[[#This Row],[ISIN]]="","",IF(OR(_xll.BDP($B39&amp;" Corp",BD$1)="#N/A Field Not Applicable"),"--",_xll.BDP($B39&amp;" Corp",BD$1)))</f>
        <v/>
      </c>
      <c r="BE39" s="115" t="str">
        <f>IF(tbl_coded[[#This Row],[ISIN]]="","",IF(OR(_xll.BDP($B39&amp;" Corp",BE$1)="#N/A Field Not Applicable"),"--",_xll.BDP($B39&amp;" Corp",BE$1)))</f>
        <v/>
      </c>
      <c r="BF39" s="115" t="str">
        <f>IF(tbl_coded[[#This Row],[ISIN]]="","",IF(OR(_xll.BDP($B39&amp;" Corp",BF$1)="#N/A Field Not Applicable"),"--",_xll.BDP($B39&amp;" Corp",BF$1)))</f>
        <v/>
      </c>
      <c r="BG39" s="115" t="str">
        <f>IF(tbl_coded[[#This Row],[ISIN]]="","",IF(OR(_xll.BDP($B39&amp;" Corp",BG$1)="#N/A Field Not Applicable"),"--",IF(_xll.BDP($B39&amp;" Corp",BG$1)="#N/A N/A","N",_xll.BDP($B39&amp;" Corp",BG$1))))</f>
        <v/>
      </c>
      <c r="BH39" s="115" t="str">
        <f>IF(tbl_coded[[#This Row],[ISIN]]="","",IF(OR(_xll.BDP($B39&amp;" Corp",BH$1)="#N/A N/A"),"",_xll.BDP($B39&amp;" Corp",BH$1)))</f>
        <v/>
      </c>
      <c r="BI39" s="115" t="str">
        <f>IF(tbl_coded[[#This Row],[ISIN]]="","",IF(OR(tbl_coded[[#This Row],[Parent company tiker]]=""),"",IF(_xll.BDP(tbl_coded[[#This Row],[Parent company tiker]]&amp;" Equity",BI$1)="#N/A N/A","--",_xll.BDP(tbl_coded[[#This Row],[Parent company tiker]]&amp;" Equity",BI$1))))</f>
        <v/>
      </c>
      <c r="BJ39" s="115" t="str">
        <f>IF(tbl_coded[[#This Row],[ISIN]]="","",IF(OR(tbl_coded[[#This Row],[Parent company tiker]]=""),"",IF(_xll.BDP(tbl_coded[[#This Row],[Parent company tiker]]&amp;" Equity",BJ$1)="#N/A N/A","--",_xll.BDP(tbl_coded[[#This Row],[Parent company tiker]]&amp;" Equity",BJ$1))))</f>
        <v/>
      </c>
      <c r="BK39" s="115" t="str">
        <f>IF(tbl_coded[[#This Row],[ISIN]]="","",IF(OR(tbl_coded[[#This Row],[Parent company tiker]]=""),"",IF(_xll.BDP(tbl_coded[[#This Row],[Parent company tiker]]&amp;" Equity",BK$1)="#N/A N/A","--",_xll.BDP(tbl_coded[[#This Row],[Parent company tiker]]&amp;" Equity",BK$1))))</f>
        <v/>
      </c>
      <c r="BL39" s="115" t="str">
        <f>IF(tbl_coded[[#This Row],[ISIN]]="","",IF(OR(tbl_coded[[#This Row],[Parent company tiker]]=""),"",IF(_xll.BDP(tbl_coded[[#This Row],[Parent company tiker]]&amp;" Equity",BL$1)="#N/A N/A","--",_xll.BDP(tbl_coded[[#This Row],[Parent company tiker]]&amp;" Equity",BL$1))))</f>
        <v/>
      </c>
      <c r="BM39"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9" s="115" t="str">
        <f>IF(tbl_coded[[#This Row],[Column9]]&lt;&gt;"--",tbl_coded[[#This Row],[G''tor rating]],IF(tbl_coded[[#This Row],[KPW Name]]&lt;&gt;"",tbl_coded[[#This Row],[KPW Rating]],IF(tbl_coded[[#This Row],[Parent company tiker]]&lt;&gt;"",tbl_coded[[#This Row],[parent评级]],tbl_coded[[#This Row],[Issuer rating]])))</f>
        <v>//</v>
      </c>
      <c r="BO39" s="148" t="str">
        <f>IFERROR(IF(tbl_coded[[#This Row],[GREEN]]="Y","GREEN",IF(tbl_coded[[#This Row],[SUSTAINABLE]]="Y","SUSTAINABLE",IF(tbl_coded[[#This Row],[SOCIAL]]="Y","SOCIAL",IF(tbl_coded[[#This Row],[Sustainable linked]]="Y","SUSTAINABLE LINKED"," ")))),"")</f>
        <v xml:space="preserve"> </v>
      </c>
      <c r="BP39" s="124"/>
    </row>
    <row r="40" spans="1:68" ht="15" customHeight="1">
      <c r="A40" s="109">
        <v>38</v>
      </c>
      <c r="B40" s="110" t="str">
        <f>IF(美元债一级!$C$3:$C$1048576&lt;&gt;"",美元债一级!$C40,"")</f>
        <v/>
      </c>
      <c r="C40" s="112" t="str">
        <f>IF(tbl_coded[[#This Row],[ISIN]]="","",IF(tbl_coded[[#This Row],[Index]]&gt;$A$1,"",IF(_xll.BDP($B40&amp;" Corp",C$1)="#N/A N/A","",_xll.BDP($B40&amp;" Corp",C$1))))</f>
        <v/>
      </c>
      <c r="D40" s="112" t="str">
        <f>IF(tbl_coded[[#This Row],[ISIN]]="","",IF(_xll.BDP($B40&amp;" Corp",D$1)="#N/A N/A","",_xll.BDP($B40&amp;" Corp",D$1)))</f>
        <v/>
      </c>
      <c r="E40" s="112" t="str">
        <f>IF(tbl_coded[[#This Row],[ISIN]]="","",IF(_xll.BDP($B40&amp;" Corp",E$1)="#N/A N/A","--",_xll.BDP($B40&amp;" Corp",E$1)))</f>
        <v/>
      </c>
      <c r="F40" s="112" t="str">
        <f>IF(tbl_coded[[#This Row],[ISIN]]="","",IF(_xll.BDS($B40&amp;" Corp",F$1)="#N/A Field Not Applicable","",_xll.BDS($B40&amp;" Corp",F$1)))</f>
        <v/>
      </c>
      <c r="G40" s="112" t="str">
        <f>IF(tbl_coded[[#This Row],[ISIN]]="","",IF(_xll.BDP($F40&amp;" CompanyID",G$1)="#N/A Invalid Security","",_xll.BDP($F40&amp;" CompanyID",G$1)))</f>
        <v/>
      </c>
      <c r="H40" s="112" t="str">
        <f>IF(tbl_coded[[#This Row],[ISIN]]="","",IF(_xll.BDP($B40&amp;" Corp",H$1)="#N/A N/A","--",_xll.BDP($B40&amp;" Corp",H$1)))</f>
        <v/>
      </c>
      <c r="I40" s="112" t="str">
        <f>IF(tbl_coded[[#This Row],[ISIN]]="","",IF(_xll.BDP($B40&amp;" Corp",I$1)="#N/A N/A","--",_xll.BDP($B40&amp;" Corp",I$1)))</f>
        <v/>
      </c>
      <c r="J40" s="112" t="str">
        <f>IF(tbl_coded[[#This Row],[ISIN]]="","",IF(_xll.BDP($B40&amp;" Corp",J$1)="#N/A N/A","--",_xll.BDP($B40&amp;" Corp",J$1)))</f>
        <v/>
      </c>
      <c r="K40" s="112" t="str">
        <f>IF(tbl_coded[[#This Row],[ISIN]]="","",IF(_xll.BDP($B40&amp;" Corp",K$1)="#N/A N/A","--",_xll.BDP($B40&amp;" Corp",K$1)))</f>
        <v/>
      </c>
      <c r="L40" s="112" t="str">
        <f>IF(tbl_coded[[#This Row],[ISIN]]="","",IF(_xll.BDP($B40&amp;" Corp",L$1)="#N/A N/A","--",_xll.BDP($B40&amp;" Corp",L$1)))</f>
        <v/>
      </c>
      <c r="M40" s="112" t="str">
        <f>IF(tbl_coded[[#This Row],[ISIN]]="","",IF(_xll.BDP($B40&amp;" Corp",M$1)="#N/A N/A","--",_xll.BDP($B40&amp;" Corp",M$1)))</f>
        <v/>
      </c>
      <c r="N40" s="112" t="str">
        <f>IF(tbl_coded[[#This Row],[ISIN]]="","",IF(_xll.BDP($B40&amp;" Corp",N$1)="#N/A N/A","--",_xll.BDP($B40&amp;" Corp",N$1)))</f>
        <v/>
      </c>
      <c r="O40" s="112" t="str">
        <f>IF(tbl_coded[[#This Row],[ISIN]]="","",IF(_xll.BDP($B40&amp;" Corp",O$1)="#N/A N/A","--",_xll.BDP($B40&amp;" Corp",O$1)))</f>
        <v/>
      </c>
      <c r="P40" s="112" t="str">
        <f>IF(tbl_coded[[#This Row],[ISIN]]="","",IF(_xll.BDP($B40&amp;" Corp",P$1)="#N/A N/A","--",_xll.BDP($B40&amp;" Corp",P$1)))</f>
        <v/>
      </c>
      <c r="Q40"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0" s="112" t="str">
        <f>IF(tbl_coded[[#This Row],[ISIN]]="","",IF(OR(_xll.BDP($B40&amp;" Corp",R$1)="#N/A N/A",_xll.BDP($B40&amp;" Corp",R$1)="#N/A Invalid Security",_xll.BDP($B40&amp;" Corp",R$1)="#N/A Field Not Applicable"),"--",_xll.BDP($B40&amp;" Corp",R$1)))</f>
        <v/>
      </c>
      <c r="S40" s="112" t="str">
        <f>IF(tbl_coded[[#This Row],[ISIN]]="","",IF(OR(_xll.BDP($R40&amp;" Equity",S$1)="#N/A N/A",_xll.BDP($R40&amp;" Equity",S$1)="#N/A Invalid Security"),"--",_xll.BDP($R40&amp;" Equity",S$1)))</f>
        <v/>
      </c>
      <c r="T40" s="112" t="str">
        <f>IF(tbl_coded[[#This Row],[ISIN]]="","",IF(OR(_xll.BDP($R40&amp;" Equity",T$1)="#N/A N/A",_xll.BDP($R40&amp;" Equity",T$1)="#N/A Invalid Security"),"--",_xll.BDP($R40&amp;" Equity",T$1)))</f>
        <v/>
      </c>
      <c r="U40" s="112" t="str">
        <f>IF(tbl_coded[[#This Row],[ISIN]]="","",IF(OR(_xll.BDP($R40&amp;" Equity",U$1)="#N/A N/A",_xll.BDP($R40&amp;" Equity",U$1)="#N/A Invalid Security"),"--",_xll.BDP($R40&amp;" Equity",U$1)))</f>
        <v/>
      </c>
      <c r="V40" s="112" t="str">
        <f>IF(tbl_coded[[#This Row],[ISIN]]="","",IF(OR(_xll.BDP($R40&amp;" Equity",V$1)="#N/A N/A",_xll.BDP($R40&amp;" Equity",V$1)="#N/A Invalid Security"),"--",_xll.BDP($R40&amp;" Equity",V$1)))</f>
        <v/>
      </c>
      <c r="W40" s="112" t="str">
        <f>IF(tbl_coded[[#This Row],[ISIN]]="","",IF(OR(_xll.BDP($R40&amp;" Equity",W$1)="#N/A N/A",_xll.BDP($R40&amp;" Equity",W$1)="#N/A Invalid Security"),"--",_xll.BDP($R40&amp;" Equity",W$1)))</f>
        <v/>
      </c>
      <c r="X40" s="112" t="str">
        <f>IF(tbl_coded[[#This Row],[ISIN]]="","",IF(OR(_xll.BDP($R40&amp;" Equity",X$1)="#N/A N/A",_xll.BDP($R40&amp;" Equity",X$1)="#N/A Invalid Security"),"--",_xll.BDP($R40&amp;" Equity",X$1)))</f>
        <v/>
      </c>
      <c r="Y40"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0" s="112" t="str">
        <f>IF(tbl_coded[[#This Row],[ISIN]]="","",IF(ISNUMBER(_xll.BDP(B40&amp;" Corp",Z$1)),_xll.BDP(B40&amp;" Corp",Z$1),""))</f>
        <v/>
      </c>
      <c r="AA40" s="112" t="str">
        <f>IF(tbl_coded[[#This Row],[ISIN]]="","",IF(ISNUMBER(_xll.BDP(B40&amp;" Corp",AA$1)),_xll.BDP(B40&amp;" Corp",AA$1),""))</f>
        <v/>
      </c>
      <c r="AB40" s="112" t="str">
        <f>IF(tbl_coded[[#This Row],[ISIN]]="","",IF(ISNUMBER(_xll.BDP(B40&amp;" Corp",AB$1)),_xll.BDP(B40&amp;" Corp",AB$1),""))</f>
        <v/>
      </c>
      <c r="AC40" s="112" t="str">
        <f>IF(tbl_coded[[#This Row],[ISIN]]="","",IF(ISNUMBER(_xll.BDP(B40&amp;" Corp",AC$1)),_xll.BDP(B40&amp;" Corp",AC$1),""))</f>
        <v/>
      </c>
      <c r="AD40" s="112" t="str">
        <f>IF(tbl_coded[[#This Row],[ISIN]]="","",IF((_xll.BDP(B40&amp;" Corp",AD$1))="#N/A Field Not Applicable","",_xll.BDP(B40&amp;" Corp",AD$1)))</f>
        <v/>
      </c>
      <c r="AE40" s="112" t="str">
        <f>IF(tbl_coded[[#This Row],[ISIN]]="","",IF((_xll.BDP(B40&amp;" Corp",AE$1))="#N/A N/A","--",_xll.BDP(B40&amp;" Corp",AE$1)))</f>
        <v/>
      </c>
      <c r="AF40" s="112" t="str">
        <f>IF(tbl_coded[[#This Row],[ISIN]]="","",IF(IFERROR(MATCH(H40,rtg_num[Moody''s],0)&gt;10,0),"HY",IF(IFERROR(MATCH(I40,rtg_num[S&amp;P],0)&gt;10,0),"HY",IF(IFERROR(MATCH(J40,rtg_num[Fitch],0)&gt;10,0),"HY",IF(H40&amp;I40&amp;J40="------","NR",IF(IFERROR(FIND("#N/A",Coded!H40),0)&amp;IFERROR(FIND("#N/A",Coded!H40),0)&amp;IFERROR(FIND("#N/A",Coded!H40),0)&lt;&gt;"000",IF(INDEX(美元债一级!$O:$O,MATCH(tbl_coded[[#This Row],[ISIN]],美元债一级!$I:$I,0))="--/--/--","NR","IG"),"IG"))))))</f>
        <v/>
      </c>
      <c r="AG40"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0"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0" s="113" t="str">
        <f>IF(tbl_coded[[#This Row],[ISIN]]="","",IF(_xll.BDP($B40&amp;" Corp",AI$1)="#N/A N/A","--",_xll.BDP($B40&amp;" Corp",AI$1)))</f>
        <v/>
      </c>
      <c r="AJ40" s="112" t="str">
        <f>IF(tbl_coded[[#This Row],[ISIN]]="","",IF(OR(_xll.BDP(_xll.BDP(tbl_coded[[#This Row],[ISIN]]&amp;" Corp", "ISSUER_EQUITY_TICKER")&amp;" Equity",AJ$1)="#N/A N/A"),"--",_xll.BDP(_xll.BDP(tbl_coded[[#This Row],[ISIN]]&amp;" Corp", "ISSUER_EQUITY_TICKER")&amp;" Equity",AJ$1)))</f>
        <v/>
      </c>
      <c r="AK40"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0" s="115" t="str">
        <f>IF(tbl_coded[[#This Row],[ISIN]]="","",IF(OR(_xll.BDP(_xll.BDP(tbl_coded[[#This Row],[ISIN]]&amp;" Corp", "ISSUER_EQUITY_TICKER")&amp;" Equity",AL$1)="#N/A N/A"),"--",_xll.BDP(_xll.BDP(tbl_coded[[#This Row],[ISIN]]&amp;" Corp", "ISSUER_EQUITY_TICKER")&amp;" Equity",AL$1)))</f>
        <v/>
      </c>
      <c r="AM40" s="115" t="str">
        <f>IF(tbl_coded[[#This Row],[ISIN]]="","",IF(_xll.BDS($B40&amp;" Corp",AM$1)="#N/A Field Not Applicable","",_xll.BDS($B40&amp;" Corp",AM$1)))</f>
        <v/>
      </c>
      <c r="AN40" s="115" t="str">
        <f>IF(tbl_coded[[#This Row],[ISIN]]="","",IF(_xll.BDP(tbl_coded[[#This Row],[KPW Provider BBID]]&amp;" CompanyID","NAME")="#N/A Invalid Security","",_xll.BDP(tbl_coded[[#This Row],[KPW Provider BBID]]&amp;" CompanyID","NAME")))</f>
        <v/>
      </c>
      <c r="AO40" s="115" t="str">
        <f>IF(tbl_coded[[#This Row],[ISIN]]="","",IF(_xll.BDP(tbl_coded[[#This Row],[KPW Provider BBID]]&amp;" CompanyID",$AO$1)="#N/A Invalid Security","--",IF(_xll.BDP(tbl_coded[[#This Row],[KPW Provider BBID]]&amp;" CompanyID",$AO$1)="#N/A N/A","--",_xll.BDP(tbl_coded[[#This Row],[KPW Provider BBID]]&amp;" CompanyID",$AO$1))))</f>
        <v/>
      </c>
      <c r="AP40" s="115" t="str">
        <f>IF(tbl_coded[[#This Row],[ISIN]]="","",IF(_xll.BDP(tbl_coded[[#This Row],[KPW Provider BBID]]&amp;" CompanyID",$AP$1)="#N/A Invalid Security","--",IF(_xll.BDP(tbl_coded[[#This Row],[KPW Provider BBID]]&amp;" CompanyID",$AP$1)="#N/A N/A","--",_xll.BDP(tbl_coded[[#This Row],[KPW Provider BBID]]&amp;" CompanyID",$AP$1))))</f>
        <v/>
      </c>
      <c r="AQ40" s="115" t="str">
        <f>IF(tbl_coded[[#This Row],[ISIN]]="","",IF(_xll.BDP(tbl_coded[[#This Row],[KPW Provider BBID]]&amp;" CompanyID",$AQ$1)="#N/A Invalid Security","--",IF(_xll.BDP(tbl_coded[[#This Row],[KPW Provider BBID]]&amp;" CompanyID",$AQ$1)="#N/A N/A","--",_xll.BDP(tbl_coded[[#This Row],[KPW Provider BBID]]&amp;" CompanyID",$AQ$1))))</f>
        <v/>
      </c>
      <c r="AR40" s="115" t="str">
        <f>IF(tbl_coded[[#This Row],[ISIN]]="","",tbl_coded[[#This Row],[穆迪KPW评级]]&amp;"/"&amp;tbl_coded[[#This Row],[SPKPW评级]]&amp;"/"&amp;tbl_coded[[#This Row],[FITCHKPW评级]])</f>
        <v/>
      </c>
      <c r="AS40" s="115" t="str">
        <f>IF(tbl_coded[[#This Row],[ISIN]]="","",IF(OR(_xll.BDP($B40&amp;" Corp",AS$1)="#N/A N/A"),"--",_xll.BDP($B40&amp;" Corp",AS$1)))</f>
        <v/>
      </c>
      <c r="AT40" s="115" t="str">
        <f>IF(tbl_coded[[#This Row],[ISIN]]="","",IF(_xll.BDS($B40&amp;" Corp",AT$1)="#N/A Field Not Applicable","",_xll.BDS($B40&amp;" Corp",AT$1)))</f>
        <v/>
      </c>
      <c r="AU40" s="115" t="str">
        <f>IF(tbl_coded[[#This Row],[SBLC Provider BBID]]="","",_xll.BDP(tbl_coded[[#This Row],[SBLC Provider BBID]]&amp;" CompanyID","NAME"))</f>
        <v/>
      </c>
      <c r="AV40" s="115" t="str">
        <f>IF(tbl_coded[[#This Row],[ISIN]]="","",IF(OR(_xll.BDP($B40&amp;" Corp",AV$1)="#N/A N/A"),"--",TEXT(_xll.BDP($B40&amp;" Corp",AV$1),"yyyy/mm/dd")))</f>
        <v/>
      </c>
      <c r="AW40" s="115" t="str">
        <f>IF(tbl_coded[[#This Row],[ISIN]]="","",IF(OR(_xll.BDP($B40&amp;" Corp",AW$1)="#N/A N/A"),"--",TEXT(_xll.BDP($B40&amp;" Corp",AW$1),"yyyy/mm/dd")))</f>
        <v/>
      </c>
      <c r="AX40" s="115" t="str">
        <f>IF(tbl_coded[[#This Row],[ISIN]]="","",IF(OR(_xll.BDP($B40&amp;" Corp",AX$1)="#N/A N/A"),"--",TEXT(_xll.BDP($B40&amp;" Corp",AX$1),"yyyy/mm/dd")))</f>
        <v/>
      </c>
      <c r="AY40" s="115" t="str">
        <f>IF(tbl_coded[[#This Row],[ISIN]]="","",IF(OR(_xll.BDP($B40&amp;" Corp",AY$1)="#N/A Field Not Applicable"),"--",TEXT(_xll.BDP($B40&amp;" Corp",AY$1),"yyyy/mm/dd")))</f>
        <v/>
      </c>
      <c r="AZ40" s="115" t="str">
        <f>IF(tbl_coded[[#This Row],[ISIN]]="","",IF(OR(_xll.BDP($B40&amp;" Corp",AZ$1)="#N/A N/A"),"--",_xll.BDP($B40&amp;" Corp",AZ$1)))</f>
        <v/>
      </c>
      <c r="BA40" s="115" t="str">
        <f>IF(tbl_coded[[#This Row],[ISIN]]="","",IF(OR(_xll.BDP($B40&amp;" Corp",BA$1)="#N/A N/A"),"--",_xll.BDP($B40&amp;" Corp",BA$1)))</f>
        <v/>
      </c>
      <c r="BB40" s="115" t="str">
        <f>IF(tbl_coded[[#This Row],[ISIN]]="","",IF(OR(_xll.BDP($B40&amp;" Corp",BB$1)="#N/A N/A"),"--",_xll.BDP($B40&amp;" Corp",BB$1)))</f>
        <v/>
      </c>
      <c r="BC40" s="115" t="str">
        <f>IF(tbl_coded[[#This Row],[ISIN]]="","",IF(OR(_xll.BDP($B40&amp;" Corp",BC$1)="#N/A Field Not Applicable"),"--",_xll.BDP($B40&amp;" Corp",BC$1)))</f>
        <v/>
      </c>
      <c r="BD40" s="115" t="str">
        <f>IF(tbl_coded[[#This Row],[ISIN]]="","",IF(OR(_xll.BDP($B40&amp;" Corp",BD$1)="#N/A Field Not Applicable"),"--",_xll.BDP($B40&amp;" Corp",BD$1)))</f>
        <v/>
      </c>
      <c r="BE40" s="115" t="str">
        <f>IF(tbl_coded[[#This Row],[ISIN]]="","",IF(OR(_xll.BDP($B40&amp;" Corp",BE$1)="#N/A Field Not Applicable"),"--",_xll.BDP($B40&amp;" Corp",BE$1)))</f>
        <v/>
      </c>
      <c r="BF40" s="115" t="str">
        <f>IF(tbl_coded[[#This Row],[ISIN]]="","",IF(OR(_xll.BDP($B40&amp;" Corp",BF$1)="#N/A Field Not Applicable"),"--",_xll.BDP($B40&amp;" Corp",BF$1)))</f>
        <v/>
      </c>
      <c r="BG40" s="115" t="str">
        <f>IF(tbl_coded[[#This Row],[ISIN]]="","",IF(OR(_xll.BDP($B40&amp;" Corp",BG$1)="#N/A Field Not Applicable"),"--",IF(_xll.BDP($B40&amp;" Corp",BG$1)="#N/A N/A","N",_xll.BDP($B40&amp;" Corp",BG$1))))</f>
        <v/>
      </c>
      <c r="BH40" s="115" t="str">
        <f>IF(tbl_coded[[#This Row],[ISIN]]="","",IF(OR(_xll.BDP($B40&amp;" Corp",BH$1)="#N/A N/A"),"",_xll.BDP($B40&amp;" Corp",BH$1)))</f>
        <v/>
      </c>
      <c r="BI40" s="115" t="str">
        <f>IF(tbl_coded[[#This Row],[ISIN]]="","",IF(OR(tbl_coded[[#This Row],[Parent company tiker]]=""),"",IF(_xll.BDP(tbl_coded[[#This Row],[Parent company tiker]]&amp;" Equity",BI$1)="#N/A N/A","--",_xll.BDP(tbl_coded[[#This Row],[Parent company tiker]]&amp;" Equity",BI$1))))</f>
        <v/>
      </c>
      <c r="BJ40" s="115" t="str">
        <f>IF(tbl_coded[[#This Row],[ISIN]]="","",IF(OR(tbl_coded[[#This Row],[Parent company tiker]]=""),"",IF(_xll.BDP(tbl_coded[[#This Row],[Parent company tiker]]&amp;" Equity",BJ$1)="#N/A N/A","--",_xll.BDP(tbl_coded[[#This Row],[Parent company tiker]]&amp;" Equity",BJ$1))))</f>
        <v/>
      </c>
      <c r="BK40" s="115" t="str">
        <f>IF(tbl_coded[[#This Row],[ISIN]]="","",IF(OR(tbl_coded[[#This Row],[Parent company tiker]]=""),"",IF(_xll.BDP(tbl_coded[[#This Row],[Parent company tiker]]&amp;" Equity",BK$1)="#N/A N/A","--",_xll.BDP(tbl_coded[[#This Row],[Parent company tiker]]&amp;" Equity",BK$1))))</f>
        <v/>
      </c>
      <c r="BL40" s="115" t="str">
        <f>IF(tbl_coded[[#This Row],[ISIN]]="","",IF(OR(tbl_coded[[#This Row],[Parent company tiker]]=""),"",IF(_xll.BDP(tbl_coded[[#This Row],[Parent company tiker]]&amp;" Equity",BL$1)="#N/A N/A","--",_xll.BDP(tbl_coded[[#This Row],[Parent company tiker]]&amp;" Equity",BL$1))))</f>
        <v/>
      </c>
      <c r="BM40"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0" s="115" t="str">
        <f>IF(tbl_coded[[#This Row],[Column9]]&lt;&gt;"--",tbl_coded[[#This Row],[G''tor rating]],IF(tbl_coded[[#This Row],[KPW Name]]&lt;&gt;"",tbl_coded[[#This Row],[KPW Rating]],IF(tbl_coded[[#This Row],[Parent company tiker]]&lt;&gt;"",tbl_coded[[#This Row],[parent评级]],tbl_coded[[#This Row],[Issuer rating]])))</f>
        <v>//</v>
      </c>
      <c r="BO40" s="148" t="str">
        <f>IFERROR(IF(tbl_coded[[#This Row],[GREEN]]="Y","GREEN",IF(tbl_coded[[#This Row],[SUSTAINABLE]]="Y","SUSTAINABLE",IF(tbl_coded[[#This Row],[SOCIAL]]="Y","SOCIAL",IF(tbl_coded[[#This Row],[Sustainable linked]]="Y","SUSTAINABLE LINKED"," ")))),"")</f>
        <v xml:space="preserve"> </v>
      </c>
      <c r="BP40" s="124"/>
    </row>
    <row r="41" spans="1:68" ht="15" customHeight="1">
      <c r="A41" s="109">
        <v>39</v>
      </c>
      <c r="B41" s="110" t="str">
        <f>IF(美元债一级!$C$3:$C$1048576&lt;&gt;"",美元债一级!$C41,"")</f>
        <v/>
      </c>
      <c r="C41" s="112" t="str">
        <f>IF(tbl_coded[[#This Row],[ISIN]]="","",IF(tbl_coded[[#This Row],[Index]]&gt;$A$1,"",IF(_xll.BDP($B41&amp;" Corp",C$1)="#N/A N/A","",_xll.BDP($B41&amp;" Corp",C$1))))</f>
        <v/>
      </c>
      <c r="D41" s="112" t="str">
        <f>IF(tbl_coded[[#This Row],[ISIN]]="","",IF(_xll.BDP($B41&amp;" Corp",D$1)="#N/A N/A","",_xll.BDP($B41&amp;" Corp",D$1)))</f>
        <v/>
      </c>
      <c r="E41" s="112" t="str">
        <f>IF(tbl_coded[[#This Row],[ISIN]]="","",IF(_xll.BDP($B41&amp;" Corp",E$1)="#N/A N/A","--",_xll.BDP($B41&amp;" Corp",E$1)))</f>
        <v/>
      </c>
      <c r="F41" s="112" t="str">
        <f>IF(tbl_coded[[#This Row],[ISIN]]="","",IF(_xll.BDS($B41&amp;" Corp",F$1)="#N/A Field Not Applicable","",_xll.BDS($B41&amp;" Corp",F$1)))</f>
        <v/>
      </c>
      <c r="G41" s="112" t="str">
        <f>IF(tbl_coded[[#This Row],[ISIN]]="","",IF(_xll.BDP($F41&amp;" CompanyID",G$1)="#N/A Invalid Security","",_xll.BDP($F41&amp;" CompanyID",G$1)))</f>
        <v/>
      </c>
      <c r="H41" s="112" t="str">
        <f>IF(tbl_coded[[#This Row],[ISIN]]="","",IF(_xll.BDP($B41&amp;" Corp",H$1)="#N/A N/A","--",_xll.BDP($B41&amp;" Corp",H$1)))</f>
        <v/>
      </c>
      <c r="I41" s="112" t="str">
        <f>IF(tbl_coded[[#This Row],[ISIN]]="","",IF(_xll.BDP($B41&amp;" Corp",I$1)="#N/A N/A","--",_xll.BDP($B41&amp;" Corp",I$1)))</f>
        <v/>
      </c>
      <c r="J41" s="112" t="str">
        <f>IF(tbl_coded[[#This Row],[ISIN]]="","",IF(_xll.BDP($B41&amp;" Corp",J$1)="#N/A N/A","--",_xll.BDP($B41&amp;" Corp",J$1)))</f>
        <v/>
      </c>
      <c r="K41" s="112" t="str">
        <f>IF(tbl_coded[[#This Row],[ISIN]]="","",IF(_xll.BDP($B41&amp;" Corp",K$1)="#N/A N/A","--",_xll.BDP($B41&amp;" Corp",K$1)))</f>
        <v/>
      </c>
      <c r="L41" s="112" t="str">
        <f>IF(tbl_coded[[#This Row],[ISIN]]="","",IF(_xll.BDP($B41&amp;" Corp",L$1)="#N/A N/A","--",_xll.BDP($B41&amp;" Corp",L$1)))</f>
        <v/>
      </c>
      <c r="M41" s="112" t="str">
        <f>IF(tbl_coded[[#This Row],[ISIN]]="","",IF(_xll.BDP($B41&amp;" Corp",M$1)="#N/A N/A","--",_xll.BDP($B41&amp;" Corp",M$1)))</f>
        <v/>
      </c>
      <c r="N41" s="112" t="str">
        <f>IF(tbl_coded[[#This Row],[ISIN]]="","",IF(_xll.BDP($B41&amp;" Corp",N$1)="#N/A N/A","--",_xll.BDP($B41&amp;" Corp",N$1)))</f>
        <v/>
      </c>
      <c r="O41" s="112" t="str">
        <f>IF(tbl_coded[[#This Row],[ISIN]]="","",IF(_xll.BDP($B41&amp;" Corp",O$1)="#N/A N/A","--",_xll.BDP($B41&amp;" Corp",O$1)))</f>
        <v/>
      </c>
      <c r="P41" s="112" t="str">
        <f>IF(tbl_coded[[#This Row],[ISIN]]="","",IF(_xll.BDP($B41&amp;" Corp",P$1)="#N/A N/A","--",_xll.BDP($B41&amp;" Corp",P$1)))</f>
        <v/>
      </c>
      <c r="Q41"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1" s="112" t="str">
        <f>IF(tbl_coded[[#This Row],[ISIN]]="","",IF(OR(_xll.BDP($B41&amp;" Corp",R$1)="#N/A N/A",_xll.BDP($B41&amp;" Corp",R$1)="#N/A Invalid Security",_xll.BDP($B41&amp;" Corp",R$1)="#N/A Field Not Applicable"),"--",_xll.BDP($B41&amp;" Corp",R$1)))</f>
        <v/>
      </c>
      <c r="S41" s="112" t="str">
        <f>IF(tbl_coded[[#This Row],[ISIN]]="","",IF(OR(_xll.BDP($R41&amp;" Equity",S$1)="#N/A N/A",_xll.BDP($R41&amp;" Equity",S$1)="#N/A Invalid Security"),"--",_xll.BDP($R41&amp;" Equity",S$1)))</f>
        <v/>
      </c>
      <c r="T41" s="112" t="str">
        <f>IF(tbl_coded[[#This Row],[ISIN]]="","",IF(OR(_xll.BDP($R41&amp;" Equity",T$1)="#N/A N/A",_xll.BDP($R41&amp;" Equity",T$1)="#N/A Invalid Security"),"--",_xll.BDP($R41&amp;" Equity",T$1)))</f>
        <v/>
      </c>
      <c r="U41" s="112" t="str">
        <f>IF(tbl_coded[[#This Row],[ISIN]]="","",IF(OR(_xll.BDP($R41&amp;" Equity",U$1)="#N/A N/A",_xll.BDP($R41&amp;" Equity",U$1)="#N/A Invalid Security"),"--",_xll.BDP($R41&amp;" Equity",U$1)))</f>
        <v/>
      </c>
      <c r="V41" s="112" t="str">
        <f>IF(tbl_coded[[#This Row],[ISIN]]="","",IF(OR(_xll.BDP($R41&amp;" Equity",V$1)="#N/A N/A",_xll.BDP($R41&amp;" Equity",V$1)="#N/A Invalid Security"),"--",_xll.BDP($R41&amp;" Equity",V$1)))</f>
        <v/>
      </c>
      <c r="W41" s="112" t="str">
        <f>IF(tbl_coded[[#This Row],[ISIN]]="","",IF(OR(_xll.BDP($R41&amp;" Equity",W$1)="#N/A N/A",_xll.BDP($R41&amp;" Equity",W$1)="#N/A Invalid Security"),"--",_xll.BDP($R41&amp;" Equity",W$1)))</f>
        <v/>
      </c>
      <c r="X41" s="112" t="str">
        <f>IF(tbl_coded[[#This Row],[ISIN]]="","",IF(OR(_xll.BDP($R41&amp;" Equity",X$1)="#N/A N/A",_xll.BDP($R41&amp;" Equity",X$1)="#N/A Invalid Security"),"--",_xll.BDP($R41&amp;" Equity",X$1)))</f>
        <v/>
      </c>
      <c r="Y41"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1" s="112" t="str">
        <f>IF(tbl_coded[[#This Row],[ISIN]]="","",IF(ISNUMBER(_xll.BDP(B41&amp;" Corp",Z$1)),_xll.BDP(B41&amp;" Corp",Z$1),""))</f>
        <v/>
      </c>
      <c r="AA41" s="112" t="str">
        <f>IF(tbl_coded[[#This Row],[ISIN]]="","",IF(ISNUMBER(_xll.BDP(B41&amp;" Corp",AA$1)),_xll.BDP(B41&amp;" Corp",AA$1),""))</f>
        <v/>
      </c>
      <c r="AB41" s="112" t="str">
        <f>IF(tbl_coded[[#This Row],[ISIN]]="","",IF(ISNUMBER(_xll.BDP(B41&amp;" Corp",AB$1)),_xll.BDP(B41&amp;" Corp",AB$1),""))</f>
        <v/>
      </c>
      <c r="AC41" s="112" t="str">
        <f>IF(tbl_coded[[#This Row],[ISIN]]="","",IF(ISNUMBER(_xll.BDP(B41&amp;" Corp",AC$1)),_xll.BDP(B41&amp;" Corp",AC$1),""))</f>
        <v/>
      </c>
      <c r="AD41" s="112" t="str">
        <f>IF(tbl_coded[[#This Row],[ISIN]]="","",IF((_xll.BDP(B41&amp;" Corp",AD$1))="#N/A Field Not Applicable","",_xll.BDP(B41&amp;" Corp",AD$1)))</f>
        <v/>
      </c>
      <c r="AE41" s="112" t="str">
        <f>IF(tbl_coded[[#This Row],[ISIN]]="","",IF((_xll.BDP(B41&amp;" Corp",AE$1))="#N/A N/A","--",_xll.BDP(B41&amp;" Corp",AE$1)))</f>
        <v/>
      </c>
      <c r="AF41" s="112" t="str">
        <f>IF(tbl_coded[[#This Row],[ISIN]]="","",IF(IFERROR(MATCH(H41,rtg_num[Moody''s],0)&gt;10,0),"HY",IF(IFERROR(MATCH(I41,rtg_num[S&amp;P],0)&gt;10,0),"HY",IF(IFERROR(MATCH(J41,rtg_num[Fitch],0)&gt;10,0),"HY",IF(H41&amp;I41&amp;J41="------","NR",IF(IFERROR(FIND("#N/A",Coded!H41),0)&amp;IFERROR(FIND("#N/A",Coded!H41),0)&amp;IFERROR(FIND("#N/A",Coded!H41),0)&lt;&gt;"000",IF(INDEX(美元债一级!$O:$O,MATCH(tbl_coded[[#This Row],[ISIN]],美元债一级!$I:$I,0))="--/--/--","NR","IG"),"IG"))))))</f>
        <v/>
      </c>
      <c r="AG41"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1"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1" s="113" t="str">
        <f>IF(tbl_coded[[#This Row],[ISIN]]="","",IF(_xll.BDP($B41&amp;" Corp",AI$1)="#N/A N/A","--",_xll.BDP($B41&amp;" Corp",AI$1)))</f>
        <v/>
      </c>
      <c r="AJ41" s="112" t="str">
        <f>IF(tbl_coded[[#This Row],[ISIN]]="","",IF(OR(_xll.BDP(_xll.BDP(tbl_coded[[#This Row],[ISIN]]&amp;" Corp", "ISSUER_EQUITY_TICKER")&amp;" Equity",AJ$1)="#N/A N/A"),"--",_xll.BDP(_xll.BDP(tbl_coded[[#This Row],[ISIN]]&amp;" Corp", "ISSUER_EQUITY_TICKER")&amp;" Equity",AJ$1)))</f>
        <v/>
      </c>
      <c r="AK41"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1" s="115" t="str">
        <f>IF(tbl_coded[[#This Row],[ISIN]]="","",IF(OR(_xll.BDP(_xll.BDP(tbl_coded[[#This Row],[ISIN]]&amp;" Corp", "ISSUER_EQUITY_TICKER")&amp;" Equity",AL$1)="#N/A N/A"),"--",_xll.BDP(_xll.BDP(tbl_coded[[#This Row],[ISIN]]&amp;" Corp", "ISSUER_EQUITY_TICKER")&amp;" Equity",AL$1)))</f>
        <v/>
      </c>
      <c r="AM41" s="115" t="str">
        <f>IF(tbl_coded[[#This Row],[ISIN]]="","",IF(_xll.BDS($B41&amp;" Corp",AM$1)="#N/A Field Not Applicable","",_xll.BDS($B41&amp;" Corp",AM$1)))</f>
        <v/>
      </c>
      <c r="AN41" s="115" t="str">
        <f>IF(tbl_coded[[#This Row],[ISIN]]="","",IF(_xll.BDP(tbl_coded[[#This Row],[KPW Provider BBID]]&amp;" CompanyID","NAME")="#N/A Invalid Security","",_xll.BDP(tbl_coded[[#This Row],[KPW Provider BBID]]&amp;" CompanyID","NAME")))</f>
        <v/>
      </c>
      <c r="AO41" s="115" t="str">
        <f>IF(tbl_coded[[#This Row],[ISIN]]="","",IF(_xll.BDP(tbl_coded[[#This Row],[KPW Provider BBID]]&amp;" CompanyID",$AO$1)="#N/A Invalid Security","--",IF(_xll.BDP(tbl_coded[[#This Row],[KPW Provider BBID]]&amp;" CompanyID",$AO$1)="#N/A N/A","--",_xll.BDP(tbl_coded[[#This Row],[KPW Provider BBID]]&amp;" CompanyID",$AO$1))))</f>
        <v/>
      </c>
      <c r="AP41" s="115" t="str">
        <f>IF(tbl_coded[[#This Row],[ISIN]]="","",IF(_xll.BDP(tbl_coded[[#This Row],[KPW Provider BBID]]&amp;" CompanyID",$AP$1)="#N/A Invalid Security","--",IF(_xll.BDP(tbl_coded[[#This Row],[KPW Provider BBID]]&amp;" CompanyID",$AP$1)="#N/A N/A","--",_xll.BDP(tbl_coded[[#This Row],[KPW Provider BBID]]&amp;" CompanyID",$AP$1))))</f>
        <v/>
      </c>
      <c r="AQ41" s="115" t="str">
        <f>IF(tbl_coded[[#This Row],[ISIN]]="","",IF(_xll.BDP(tbl_coded[[#This Row],[KPW Provider BBID]]&amp;" CompanyID",$AQ$1)="#N/A Invalid Security","--",IF(_xll.BDP(tbl_coded[[#This Row],[KPW Provider BBID]]&amp;" CompanyID",$AQ$1)="#N/A N/A","--",_xll.BDP(tbl_coded[[#This Row],[KPW Provider BBID]]&amp;" CompanyID",$AQ$1))))</f>
        <v/>
      </c>
      <c r="AR41" s="115" t="str">
        <f>IF(tbl_coded[[#This Row],[ISIN]]="","",tbl_coded[[#This Row],[穆迪KPW评级]]&amp;"/"&amp;tbl_coded[[#This Row],[SPKPW评级]]&amp;"/"&amp;tbl_coded[[#This Row],[FITCHKPW评级]])</f>
        <v/>
      </c>
      <c r="AS41" s="115" t="str">
        <f>IF(tbl_coded[[#This Row],[ISIN]]="","",IF(OR(_xll.BDP($B41&amp;" Corp",AS$1)="#N/A N/A"),"--",_xll.BDP($B41&amp;" Corp",AS$1)))</f>
        <v/>
      </c>
      <c r="AT41" s="115" t="str">
        <f>IF(tbl_coded[[#This Row],[ISIN]]="","",IF(_xll.BDS($B41&amp;" Corp",AT$1)="#N/A Field Not Applicable","",_xll.BDS($B41&amp;" Corp",AT$1)))</f>
        <v/>
      </c>
      <c r="AU41" s="115" t="str">
        <f>IF(tbl_coded[[#This Row],[SBLC Provider BBID]]="","",_xll.BDP(tbl_coded[[#This Row],[SBLC Provider BBID]]&amp;" CompanyID","NAME"))</f>
        <v/>
      </c>
      <c r="AV41" s="115" t="str">
        <f>IF(tbl_coded[[#This Row],[ISIN]]="","",IF(OR(_xll.BDP($B41&amp;" Corp",AV$1)="#N/A N/A"),"--",TEXT(_xll.BDP($B41&amp;" Corp",AV$1),"yyyy/mm/dd")))</f>
        <v/>
      </c>
      <c r="AW41" s="115" t="str">
        <f>IF(tbl_coded[[#This Row],[ISIN]]="","",IF(OR(_xll.BDP($B41&amp;" Corp",AW$1)="#N/A N/A"),"--",TEXT(_xll.BDP($B41&amp;" Corp",AW$1),"yyyy/mm/dd")))</f>
        <v/>
      </c>
      <c r="AX41" s="115" t="str">
        <f>IF(tbl_coded[[#This Row],[ISIN]]="","",IF(OR(_xll.BDP($B41&amp;" Corp",AX$1)="#N/A N/A"),"--",TEXT(_xll.BDP($B41&amp;" Corp",AX$1),"yyyy/mm/dd")))</f>
        <v/>
      </c>
      <c r="AY41" s="115" t="str">
        <f>IF(tbl_coded[[#This Row],[ISIN]]="","",IF(OR(_xll.BDP($B41&amp;" Corp",AY$1)="#N/A Field Not Applicable"),"--",TEXT(_xll.BDP($B41&amp;" Corp",AY$1),"yyyy/mm/dd")))</f>
        <v/>
      </c>
      <c r="AZ41" s="115" t="str">
        <f>IF(tbl_coded[[#This Row],[ISIN]]="","",IF(OR(_xll.BDP($B41&amp;" Corp",AZ$1)="#N/A N/A"),"--",_xll.BDP($B41&amp;" Corp",AZ$1)))</f>
        <v/>
      </c>
      <c r="BA41" s="115" t="str">
        <f>IF(tbl_coded[[#This Row],[ISIN]]="","",IF(OR(_xll.BDP($B41&amp;" Corp",BA$1)="#N/A N/A"),"--",_xll.BDP($B41&amp;" Corp",BA$1)))</f>
        <v/>
      </c>
      <c r="BB41" s="115" t="str">
        <f>IF(tbl_coded[[#This Row],[ISIN]]="","",IF(OR(_xll.BDP($B41&amp;" Corp",BB$1)="#N/A N/A"),"--",_xll.BDP($B41&amp;" Corp",BB$1)))</f>
        <v/>
      </c>
      <c r="BC41" s="115" t="str">
        <f>IF(tbl_coded[[#This Row],[ISIN]]="","",IF(OR(_xll.BDP($B41&amp;" Corp",BC$1)="#N/A Field Not Applicable"),"--",_xll.BDP($B41&amp;" Corp",BC$1)))</f>
        <v/>
      </c>
      <c r="BD41" s="115" t="str">
        <f>IF(tbl_coded[[#This Row],[ISIN]]="","",IF(OR(_xll.BDP($B41&amp;" Corp",BD$1)="#N/A Field Not Applicable"),"--",_xll.BDP($B41&amp;" Corp",BD$1)))</f>
        <v/>
      </c>
      <c r="BE41" s="115" t="str">
        <f>IF(tbl_coded[[#This Row],[ISIN]]="","",IF(OR(_xll.BDP($B41&amp;" Corp",BE$1)="#N/A Field Not Applicable"),"--",_xll.BDP($B41&amp;" Corp",BE$1)))</f>
        <v/>
      </c>
      <c r="BF41" s="115" t="str">
        <f>IF(tbl_coded[[#This Row],[ISIN]]="","",IF(OR(_xll.BDP($B41&amp;" Corp",BF$1)="#N/A Field Not Applicable"),"--",_xll.BDP($B41&amp;" Corp",BF$1)))</f>
        <v/>
      </c>
      <c r="BG41" s="115" t="str">
        <f>IF(tbl_coded[[#This Row],[ISIN]]="","",IF(OR(_xll.BDP($B41&amp;" Corp",BG$1)="#N/A Field Not Applicable"),"--",IF(_xll.BDP($B41&amp;" Corp",BG$1)="#N/A N/A","N",_xll.BDP($B41&amp;" Corp",BG$1))))</f>
        <v/>
      </c>
      <c r="BH41" s="115" t="str">
        <f>IF(tbl_coded[[#This Row],[ISIN]]="","",IF(OR(_xll.BDP($B41&amp;" Corp",BH$1)="#N/A N/A"),"",_xll.BDP($B41&amp;" Corp",BH$1)))</f>
        <v/>
      </c>
      <c r="BI41" s="115" t="str">
        <f>IF(tbl_coded[[#This Row],[ISIN]]="","",IF(OR(tbl_coded[[#This Row],[Parent company tiker]]=""),"",IF(_xll.BDP(tbl_coded[[#This Row],[Parent company tiker]]&amp;" Equity",BI$1)="#N/A N/A","--",_xll.BDP(tbl_coded[[#This Row],[Parent company tiker]]&amp;" Equity",BI$1))))</f>
        <v/>
      </c>
      <c r="BJ41" s="115" t="str">
        <f>IF(tbl_coded[[#This Row],[ISIN]]="","",IF(OR(tbl_coded[[#This Row],[Parent company tiker]]=""),"",IF(_xll.BDP(tbl_coded[[#This Row],[Parent company tiker]]&amp;" Equity",BJ$1)="#N/A N/A","--",_xll.BDP(tbl_coded[[#This Row],[Parent company tiker]]&amp;" Equity",BJ$1))))</f>
        <v/>
      </c>
      <c r="BK41" s="115" t="str">
        <f>IF(tbl_coded[[#This Row],[ISIN]]="","",IF(OR(tbl_coded[[#This Row],[Parent company tiker]]=""),"",IF(_xll.BDP(tbl_coded[[#This Row],[Parent company tiker]]&amp;" Equity",BK$1)="#N/A N/A","--",_xll.BDP(tbl_coded[[#This Row],[Parent company tiker]]&amp;" Equity",BK$1))))</f>
        <v/>
      </c>
      <c r="BL41" s="115" t="str">
        <f>IF(tbl_coded[[#This Row],[ISIN]]="","",IF(OR(tbl_coded[[#This Row],[Parent company tiker]]=""),"",IF(_xll.BDP(tbl_coded[[#This Row],[Parent company tiker]]&amp;" Equity",BL$1)="#N/A N/A","--",_xll.BDP(tbl_coded[[#This Row],[Parent company tiker]]&amp;" Equity",BL$1))))</f>
        <v/>
      </c>
      <c r="BM41"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1" s="115" t="str">
        <f>IF(tbl_coded[[#This Row],[Column9]]&lt;&gt;"--",tbl_coded[[#This Row],[G''tor rating]],IF(tbl_coded[[#This Row],[KPW Name]]&lt;&gt;"",tbl_coded[[#This Row],[KPW Rating]],IF(tbl_coded[[#This Row],[Parent company tiker]]&lt;&gt;"",tbl_coded[[#This Row],[parent评级]],tbl_coded[[#This Row],[Issuer rating]])))</f>
        <v>//</v>
      </c>
      <c r="BO41" s="148" t="str">
        <f>IFERROR(IF(tbl_coded[[#This Row],[GREEN]]="Y","GREEN",IF(tbl_coded[[#This Row],[SUSTAINABLE]]="Y","SUSTAINABLE",IF(tbl_coded[[#This Row],[SOCIAL]]="Y","SOCIAL",IF(tbl_coded[[#This Row],[Sustainable linked]]="Y","SUSTAINABLE LINKED"," ")))),"")</f>
        <v xml:space="preserve"> </v>
      </c>
      <c r="BP41" s="124"/>
    </row>
    <row r="42" spans="1:68" ht="15" customHeight="1">
      <c r="A42" s="109">
        <v>40</v>
      </c>
      <c r="B42" s="110" t="str">
        <f>IF(美元债一级!$C$3:$C$1048576&lt;&gt;"",美元债一级!$C42,"")</f>
        <v/>
      </c>
      <c r="C42" s="112" t="str">
        <f>IF(tbl_coded[[#This Row],[ISIN]]="","",IF(tbl_coded[[#This Row],[Index]]&gt;$A$1,"",IF(_xll.BDP($B42&amp;" Corp",C$1)="#N/A N/A","",_xll.BDP($B42&amp;" Corp",C$1))))</f>
        <v/>
      </c>
      <c r="D42" s="112" t="str">
        <f>IF(tbl_coded[[#This Row],[ISIN]]="","",IF(_xll.BDP($B42&amp;" Corp",D$1)="#N/A N/A","",_xll.BDP($B42&amp;" Corp",D$1)))</f>
        <v/>
      </c>
      <c r="E42" s="112" t="str">
        <f>IF(tbl_coded[[#This Row],[ISIN]]="","",IF(_xll.BDP($B42&amp;" Corp",E$1)="#N/A N/A","--",_xll.BDP($B42&amp;" Corp",E$1)))</f>
        <v/>
      </c>
      <c r="F42" s="112" t="str">
        <f>IF(tbl_coded[[#This Row],[ISIN]]="","",IF(_xll.BDS($B42&amp;" Corp",F$1)="#N/A Field Not Applicable","",_xll.BDS($B42&amp;" Corp",F$1)))</f>
        <v/>
      </c>
      <c r="G42" s="112" t="str">
        <f>IF(tbl_coded[[#This Row],[ISIN]]="","",IF(_xll.BDP($F42&amp;" CompanyID",G$1)="#N/A Invalid Security","",_xll.BDP($F42&amp;" CompanyID",G$1)))</f>
        <v/>
      </c>
      <c r="H42" s="112" t="str">
        <f>IF(tbl_coded[[#This Row],[ISIN]]="","",IF(_xll.BDP($B42&amp;" Corp",H$1)="#N/A N/A","--",_xll.BDP($B42&amp;" Corp",H$1)))</f>
        <v/>
      </c>
      <c r="I42" s="112" t="str">
        <f>IF(tbl_coded[[#This Row],[ISIN]]="","",IF(_xll.BDP($B42&amp;" Corp",I$1)="#N/A N/A","--",_xll.BDP($B42&amp;" Corp",I$1)))</f>
        <v/>
      </c>
      <c r="J42" s="112" t="str">
        <f>IF(tbl_coded[[#This Row],[ISIN]]="","",IF(_xll.BDP($B42&amp;" Corp",J$1)="#N/A N/A","--",_xll.BDP($B42&amp;" Corp",J$1)))</f>
        <v/>
      </c>
      <c r="K42" s="112" t="str">
        <f>IF(tbl_coded[[#This Row],[ISIN]]="","",IF(_xll.BDP($B42&amp;" Corp",K$1)="#N/A N/A","--",_xll.BDP($B42&amp;" Corp",K$1)))</f>
        <v/>
      </c>
      <c r="L42" s="112" t="str">
        <f>IF(tbl_coded[[#This Row],[ISIN]]="","",IF(_xll.BDP($B42&amp;" Corp",L$1)="#N/A N/A","--",_xll.BDP($B42&amp;" Corp",L$1)))</f>
        <v/>
      </c>
      <c r="M42" s="112" t="str">
        <f>IF(tbl_coded[[#This Row],[ISIN]]="","",IF(_xll.BDP($B42&amp;" Corp",M$1)="#N/A N/A","--",_xll.BDP($B42&amp;" Corp",M$1)))</f>
        <v/>
      </c>
      <c r="N42" s="112" t="str">
        <f>IF(tbl_coded[[#This Row],[ISIN]]="","",IF(_xll.BDP($B42&amp;" Corp",N$1)="#N/A N/A","--",_xll.BDP($B42&amp;" Corp",N$1)))</f>
        <v/>
      </c>
      <c r="O42" s="112" t="str">
        <f>IF(tbl_coded[[#This Row],[ISIN]]="","",IF(_xll.BDP($B42&amp;" Corp",O$1)="#N/A N/A","--",_xll.BDP($B42&amp;" Corp",O$1)))</f>
        <v/>
      </c>
      <c r="P42" s="112" t="str">
        <f>IF(tbl_coded[[#This Row],[ISIN]]="","",IF(_xll.BDP($B42&amp;" Corp",P$1)="#N/A N/A","--",_xll.BDP($B42&amp;" Corp",P$1)))</f>
        <v/>
      </c>
      <c r="Q42"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2" s="112" t="str">
        <f>IF(tbl_coded[[#This Row],[ISIN]]="","",IF(OR(_xll.BDP($B42&amp;" Corp",R$1)="#N/A N/A",_xll.BDP($B42&amp;" Corp",R$1)="#N/A Invalid Security",_xll.BDP($B42&amp;" Corp",R$1)="#N/A Field Not Applicable"),"--",_xll.BDP($B42&amp;" Corp",R$1)))</f>
        <v/>
      </c>
      <c r="S42" s="112" t="str">
        <f>IF(tbl_coded[[#This Row],[ISIN]]="","",IF(OR(_xll.BDP($R42&amp;" Equity",S$1)="#N/A N/A",_xll.BDP($R42&amp;" Equity",S$1)="#N/A Invalid Security"),"--",_xll.BDP($R42&amp;" Equity",S$1)))</f>
        <v/>
      </c>
      <c r="T42" s="112" t="str">
        <f>IF(tbl_coded[[#This Row],[ISIN]]="","",IF(OR(_xll.BDP($R42&amp;" Equity",T$1)="#N/A N/A",_xll.BDP($R42&amp;" Equity",T$1)="#N/A Invalid Security"),"--",_xll.BDP($R42&amp;" Equity",T$1)))</f>
        <v/>
      </c>
      <c r="U42" s="112" t="str">
        <f>IF(tbl_coded[[#This Row],[ISIN]]="","",IF(OR(_xll.BDP($R42&amp;" Equity",U$1)="#N/A N/A",_xll.BDP($R42&amp;" Equity",U$1)="#N/A Invalid Security"),"--",_xll.BDP($R42&amp;" Equity",U$1)))</f>
        <v/>
      </c>
      <c r="V42" s="112" t="str">
        <f>IF(tbl_coded[[#This Row],[ISIN]]="","",IF(OR(_xll.BDP($R42&amp;" Equity",V$1)="#N/A N/A",_xll.BDP($R42&amp;" Equity",V$1)="#N/A Invalid Security"),"--",_xll.BDP($R42&amp;" Equity",V$1)))</f>
        <v/>
      </c>
      <c r="W42" s="112" t="str">
        <f>IF(tbl_coded[[#This Row],[ISIN]]="","",IF(OR(_xll.BDP($R42&amp;" Equity",W$1)="#N/A N/A",_xll.BDP($R42&amp;" Equity",W$1)="#N/A Invalid Security"),"--",_xll.BDP($R42&amp;" Equity",W$1)))</f>
        <v/>
      </c>
      <c r="X42" s="112" t="str">
        <f>IF(tbl_coded[[#This Row],[ISIN]]="","",IF(OR(_xll.BDP($R42&amp;" Equity",X$1)="#N/A N/A",_xll.BDP($R42&amp;" Equity",X$1)="#N/A Invalid Security"),"--",_xll.BDP($R42&amp;" Equity",X$1)))</f>
        <v/>
      </c>
      <c r="Y42"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2" s="112" t="str">
        <f>IF(tbl_coded[[#This Row],[ISIN]]="","",IF(ISNUMBER(_xll.BDP(B42&amp;" Corp",Z$1)),_xll.BDP(B42&amp;" Corp",Z$1),""))</f>
        <v/>
      </c>
      <c r="AA42" s="112" t="str">
        <f>IF(tbl_coded[[#This Row],[ISIN]]="","",IF(ISNUMBER(_xll.BDP(B42&amp;" Corp",AA$1)),_xll.BDP(B42&amp;" Corp",AA$1),""))</f>
        <v/>
      </c>
      <c r="AB42" s="112" t="str">
        <f>IF(tbl_coded[[#This Row],[ISIN]]="","",IF(ISNUMBER(_xll.BDP(B42&amp;" Corp",AB$1)),_xll.BDP(B42&amp;" Corp",AB$1),""))</f>
        <v/>
      </c>
      <c r="AC42" s="112" t="str">
        <f>IF(tbl_coded[[#This Row],[ISIN]]="","",IF(ISNUMBER(_xll.BDP(B42&amp;" Corp",AC$1)),_xll.BDP(B42&amp;" Corp",AC$1),""))</f>
        <v/>
      </c>
      <c r="AD42" s="112" t="str">
        <f>IF(tbl_coded[[#This Row],[ISIN]]="","",IF((_xll.BDP(B42&amp;" Corp",AD$1))="#N/A Field Not Applicable","",_xll.BDP(B42&amp;" Corp",AD$1)))</f>
        <v/>
      </c>
      <c r="AE42" s="112" t="str">
        <f>IF(tbl_coded[[#This Row],[ISIN]]="","",IF((_xll.BDP(B42&amp;" Corp",AE$1))="#N/A N/A","--",_xll.BDP(B42&amp;" Corp",AE$1)))</f>
        <v/>
      </c>
      <c r="AF42" s="112" t="str">
        <f>IF(tbl_coded[[#This Row],[ISIN]]="","",IF(IFERROR(MATCH(H42,rtg_num[Moody''s],0)&gt;10,0),"HY",IF(IFERROR(MATCH(I42,rtg_num[S&amp;P],0)&gt;10,0),"HY",IF(IFERROR(MATCH(J42,rtg_num[Fitch],0)&gt;10,0),"HY",IF(H42&amp;I42&amp;J42="------","NR",IF(IFERROR(FIND("#N/A",Coded!H42),0)&amp;IFERROR(FIND("#N/A",Coded!H42),0)&amp;IFERROR(FIND("#N/A",Coded!H42),0)&lt;&gt;"000",IF(INDEX(美元债一级!$O:$O,MATCH(tbl_coded[[#This Row],[ISIN]],美元债一级!$I:$I,0))="--/--/--","NR","IG"),"IG"))))))</f>
        <v/>
      </c>
      <c r="AG42"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2"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2" s="113" t="str">
        <f>IF(tbl_coded[[#This Row],[ISIN]]="","",IF(_xll.BDP($B42&amp;" Corp",AI$1)="#N/A N/A","--",_xll.BDP($B42&amp;" Corp",AI$1)))</f>
        <v/>
      </c>
      <c r="AJ42" s="112" t="str">
        <f>IF(tbl_coded[[#This Row],[ISIN]]="","",IF(OR(_xll.BDP(_xll.BDP(tbl_coded[[#This Row],[ISIN]]&amp;" Corp", "ISSUER_EQUITY_TICKER")&amp;" Equity",AJ$1)="#N/A N/A"),"--",_xll.BDP(_xll.BDP(tbl_coded[[#This Row],[ISIN]]&amp;" Corp", "ISSUER_EQUITY_TICKER")&amp;" Equity",AJ$1)))</f>
        <v/>
      </c>
      <c r="AK42"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2" s="115" t="str">
        <f>IF(tbl_coded[[#This Row],[ISIN]]="","",IF(OR(_xll.BDP(_xll.BDP(tbl_coded[[#This Row],[ISIN]]&amp;" Corp", "ISSUER_EQUITY_TICKER")&amp;" Equity",AL$1)="#N/A N/A"),"--",_xll.BDP(_xll.BDP(tbl_coded[[#This Row],[ISIN]]&amp;" Corp", "ISSUER_EQUITY_TICKER")&amp;" Equity",AL$1)))</f>
        <v/>
      </c>
      <c r="AM42" s="115" t="str">
        <f>IF(tbl_coded[[#This Row],[ISIN]]="","",IF(_xll.BDS($B42&amp;" Corp",AM$1)="#N/A Field Not Applicable","",_xll.BDS($B42&amp;" Corp",AM$1)))</f>
        <v/>
      </c>
      <c r="AN42" s="115" t="str">
        <f>IF(tbl_coded[[#This Row],[ISIN]]="","",IF(_xll.BDP(tbl_coded[[#This Row],[KPW Provider BBID]]&amp;" CompanyID","NAME")="#N/A Invalid Security","",_xll.BDP(tbl_coded[[#This Row],[KPW Provider BBID]]&amp;" CompanyID","NAME")))</f>
        <v/>
      </c>
      <c r="AO42" s="115" t="str">
        <f>IF(tbl_coded[[#This Row],[ISIN]]="","",IF(_xll.BDP(tbl_coded[[#This Row],[KPW Provider BBID]]&amp;" CompanyID",$AO$1)="#N/A Invalid Security","--",IF(_xll.BDP(tbl_coded[[#This Row],[KPW Provider BBID]]&amp;" CompanyID",$AO$1)="#N/A N/A","--",_xll.BDP(tbl_coded[[#This Row],[KPW Provider BBID]]&amp;" CompanyID",$AO$1))))</f>
        <v/>
      </c>
      <c r="AP42" s="115" t="str">
        <f>IF(tbl_coded[[#This Row],[ISIN]]="","",IF(_xll.BDP(tbl_coded[[#This Row],[KPW Provider BBID]]&amp;" CompanyID",$AP$1)="#N/A Invalid Security","--",IF(_xll.BDP(tbl_coded[[#This Row],[KPW Provider BBID]]&amp;" CompanyID",$AP$1)="#N/A N/A","--",_xll.BDP(tbl_coded[[#This Row],[KPW Provider BBID]]&amp;" CompanyID",$AP$1))))</f>
        <v/>
      </c>
      <c r="AQ42" s="115" t="str">
        <f>IF(tbl_coded[[#This Row],[ISIN]]="","",IF(_xll.BDP(tbl_coded[[#This Row],[KPW Provider BBID]]&amp;" CompanyID",$AQ$1)="#N/A Invalid Security","--",IF(_xll.BDP(tbl_coded[[#This Row],[KPW Provider BBID]]&amp;" CompanyID",$AQ$1)="#N/A N/A","--",_xll.BDP(tbl_coded[[#This Row],[KPW Provider BBID]]&amp;" CompanyID",$AQ$1))))</f>
        <v/>
      </c>
      <c r="AR42" s="115" t="str">
        <f>IF(tbl_coded[[#This Row],[ISIN]]="","",tbl_coded[[#This Row],[穆迪KPW评级]]&amp;"/"&amp;tbl_coded[[#This Row],[SPKPW评级]]&amp;"/"&amp;tbl_coded[[#This Row],[FITCHKPW评级]])</f>
        <v/>
      </c>
      <c r="AS42" s="115" t="str">
        <f>IF(tbl_coded[[#This Row],[ISIN]]="","",IF(OR(_xll.BDP($B42&amp;" Corp",AS$1)="#N/A N/A"),"--",_xll.BDP($B42&amp;" Corp",AS$1)))</f>
        <v/>
      </c>
      <c r="AT42" s="115" t="str">
        <f>IF(tbl_coded[[#This Row],[ISIN]]="","",IF(_xll.BDS($B42&amp;" Corp",AT$1)="#N/A Field Not Applicable","",_xll.BDS($B42&amp;" Corp",AT$1)))</f>
        <v/>
      </c>
      <c r="AU42" s="115" t="str">
        <f>IF(tbl_coded[[#This Row],[SBLC Provider BBID]]="","",_xll.BDP(tbl_coded[[#This Row],[SBLC Provider BBID]]&amp;" CompanyID","NAME"))</f>
        <v/>
      </c>
      <c r="AV42" s="115" t="str">
        <f>IF(tbl_coded[[#This Row],[ISIN]]="","",IF(OR(_xll.BDP($B42&amp;" Corp",AV$1)="#N/A N/A"),"--",TEXT(_xll.BDP($B42&amp;" Corp",AV$1),"yyyy/mm/dd")))</f>
        <v/>
      </c>
      <c r="AW42" s="115" t="str">
        <f>IF(tbl_coded[[#This Row],[ISIN]]="","",IF(OR(_xll.BDP($B42&amp;" Corp",AW$1)="#N/A N/A"),"--",TEXT(_xll.BDP($B42&amp;" Corp",AW$1),"yyyy/mm/dd")))</f>
        <v/>
      </c>
      <c r="AX42" s="115" t="str">
        <f>IF(tbl_coded[[#This Row],[ISIN]]="","",IF(OR(_xll.BDP($B42&amp;" Corp",AX$1)="#N/A N/A"),"--",TEXT(_xll.BDP($B42&amp;" Corp",AX$1),"yyyy/mm/dd")))</f>
        <v/>
      </c>
      <c r="AY42" s="115" t="str">
        <f>IF(tbl_coded[[#This Row],[ISIN]]="","",IF(OR(_xll.BDP($B42&amp;" Corp",AY$1)="#N/A Field Not Applicable"),"--",TEXT(_xll.BDP($B42&amp;" Corp",AY$1),"yyyy/mm/dd")))</f>
        <v/>
      </c>
      <c r="AZ42" s="115" t="str">
        <f>IF(tbl_coded[[#This Row],[ISIN]]="","",IF(OR(_xll.BDP($B42&amp;" Corp",AZ$1)="#N/A N/A"),"--",_xll.BDP($B42&amp;" Corp",AZ$1)))</f>
        <v/>
      </c>
      <c r="BA42" s="115" t="str">
        <f>IF(tbl_coded[[#This Row],[ISIN]]="","",IF(OR(_xll.BDP($B42&amp;" Corp",BA$1)="#N/A N/A"),"--",_xll.BDP($B42&amp;" Corp",BA$1)))</f>
        <v/>
      </c>
      <c r="BB42" s="115" t="str">
        <f>IF(tbl_coded[[#This Row],[ISIN]]="","",IF(OR(_xll.BDP($B42&amp;" Corp",BB$1)="#N/A N/A"),"--",_xll.BDP($B42&amp;" Corp",BB$1)))</f>
        <v/>
      </c>
      <c r="BC42" s="115" t="str">
        <f>IF(tbl_coded[[#This Row],[ISIN]]="","",IF(OR(_xll.BDP($B42&amp;" Corp",BC$1)="#N/A Field Not Applicable"),"--",_xll.BDP($B42&amp;" Corp",BC$1)))</f>
        <v/>
      </c>
      <c r="BD42" s="115" t="str">
        <f>IF(tbl_coded[[#This Row],[ISIN]]="","",IF(OR(_xll.BDP($B42&amp;" Corp",BD$1)="#N/A Field Not Applicable"),"--",_xll.BDP($B42&amp;" Corp",BD$1)))</f>
        <v/>
      </c>
      <c r="BE42" s="115" t="str">
        <f>IF(tbl_coded[[#This Row],[ISIN]]="","",IF(OR(_xll.BDP($B42&amp;" Corp",BE$1)="#N/A Field Not Applicable"),"--",_xll.BDP($B42&amp;" Corp",BE$1)))</f>
        <v/>
      </c>
      <c r="BF42" s="115" t="str">
        <f>IF(tbl_coded[[#This Row],[ISIN]]="","",IF(OR(_xll.BDP($B42&amp;" Corp",BF$1)="#N/A Field Not Applicable"),"--",_xll.BDP($B42&amp;" Corp",BF$1)))</f>
        <v/>
      </c>
      <c r="BG42" s="115" t="str">
        <f>IF(tbl_coded[[#This Row],[ISIN]]="","",IF(OR(_xll.BDP($B42&amp;" Corp",BG$1)="#N/A Field Not Applicable"),"--",IF(_xll.BDP($B42&amp;" Corp",BG$1)="#N/A N/A","N",_xll.BDP($B42&amp;" Corp",BG$1))))</f>
        <v/>
      </c>
      <c r="BH42" s="115" t="str">
        <f>IF(tbl_coded[[#This Row],[ISIN]]="","",IF(OR(_xll.BDP($B42&amp;" Corp",BH$1)="#N/A N/A"),"",_xll.BDP($B42&amp;" Corp",BH$1)))</f>
        <v/>
      </c>
      <c r="BI42" s="115" t="str">
        <f>IF(tbl_coded[[#This Row],[ISIN]]="","",IF(OR(tbl_coded[[#This Row],[Parent company tiker]]=""),"",IF(_xll.BDP(tbl_coded[[#This Row],[Parent company tiker]]&amp;" Equity",BI$1)="#N/A N/A","--",_xll.BDP(tbl_coded[[#This Row],[Parent company tiker]]&amp;" Equity",BI$1))))</f>
        <v/>
      </c>
      <c r="BJ42" s="115" t="str">
        <f>IF(tbl_coded[[#This Row],[ISIN]]="","",IF(OR(tbl_coded[[#This Row],[Parent company tiker]]=""),"",IF(_xll.BDP(tbl_coded[[#This Row],[Parent company tiker]]&amp;" Equity",BJ$1)="#N/A N/A","--",_xll.BDP(tbl_coded[[#This Row],[Parent company tiker]]&amp;" Equity",BJ$1))))</f>
        <v/>
      </c>
      <c r="BK42" s="115" t="str">
        <f>IF(tbl_coded[[#This Row],[ISIN]]="","",IF(OR(tbl_coded[[#This Row],[Parent company tiker]]=""),"",IF(_xll.BDP(tbl_coded[[#This Row],[Parent company tiker]]&amp;" Equity",BK$1)="#N/A N/A","--",_xll.BDP(tbl_coded[[#This Row],[Parent company tiker]]&amp;" Equity",BK$1))))</f>
        <v/>
      </c>
      <c r="BL42" s="115" t="str">
        <f>IF(tbl_coded[[#This Row],[ISIN]]="","",IF(OR(tbl_coded[[#This Row],[Parent company tiker]]=""),"",IF(_xll.BDP(tbl_coded[[#This Row],[Parent company tiker]]&amp;" Equity",BL$1)="#N/A N/A","--",_xll.BDP(tbl_coded[[#This Row],[Parent company tiker]]&amp;" Equity",BL$1))))</f>
        <v/>
      </c>
      <c r="BM42"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2" s="115" t="str">
        <f>IF(tbl_coded[[#This Row],[Column9]]&lt;&gt;"--",tbl_coded[[#This Row],[G''tor rating]],IF(tbl_coded[[#This Row],[KPW Name]]&lt;&gt;"",tbl_coded[[#This Row],[KPW Rating]],IF(tbl_coded[[#This Row],[Parent company tiker]]&lt;&gt;"",tbl_coded[[#This Row],[parent评级]],tbl_coded[[#This Row],[Issuer rating]])))</f>
        <v>//</v>
      </c>
      <c r="BO42" s="148" t="str">
        <f>IFERROR(IF(tbl_coded[[#This Row],[GREEN]]="Y","GREEN",IF(tbl_coded[[#This Row],[SUSTAINABLE]]="Y","SUSTAINABLE",IF(tbl_coded[[#This Row],[SOCIAL]]="Y","SOCIAL",IF(tbl_coded[[#This Row],[Sustainable linked]]="Y","SUSTAINABLE LINKED"," ")))),"")</f>
        <v xml:space="preserve"> </v>
      </c>
      <c r="BP42" s="124"/>
    </row>
    <row r="43" spans="1:68" ht="15" customHeight="1">
      <c r="A43" s="109">
        <v>41</v>
      </c>
      <c r="B43" s="110" t="str">
        <f>IF(美元债一级!$C$3:$C$1048576&lt;&gt;"",美元债一级!$C43,"")</f>
        <v/>
      </c>
      <c r="C43" s="112" t="str">
        <f>IF(tbl_coded[[#This Row],[ISIN]]="","",IF(tbl_coded[[#This Row],[Index]]&gt;$A$1,"",IF(_xll.BDP($B43&amp;" Corp",C$1)="#N/A N/A","",_xll.BDP($B43&amp;" Corp",C$1))))</f>
        <v/>
      </c>
      <c r="D43" s="112" t="str">
        <f>IF(tbl_coded[[#This Row],[ISIN]]="","",IF(_xll.BDP($B43&amp;" Corp",D$1)="#N/A N/A","",_xll.BDP($B43&amp;" Corp",D$1)))</f>
        <v/>
      </c>
      <c r="E43" s="112" t="str">
        <f>IF(tbl_coded[[#This Row],[ISIN]]="","",IF(_xll.BDP($B43&amp;" Corp",E$1)="#N/A N/A","--",_xll.BDP($B43&amp;" Corp",E$1)))</f>
        <v/>
      </c>
      <c r="F43" s="112" t="str">
        <f>IF(tbl_coded[[#This Row],[ISIN]]="","",IF(_xll.BDS($B43&amp;" Corp",F$1)="#N/A Field Not Applicable","",_xll.BDS($B43&amp;" Corp",F$1)))</f>
        <v/>
      </c>
      <c r="G43" s="112" t="str">
        <f>IF(tbl_coded[[#This Row],[ISIN]]="","",IF(_xll.BDP($F43&amp;" CompanyID",G$1)="#N/A Invalid Security","",_xll.BDP($F43&amp;" CompanyID",G$1)))</f>
        <v/>
      </c>
      <c r="H43" s="112" t="str">
        <f>IF(tbl_coded[[#This Row],[ISIN]]="","",IF(_xll.BDP($B43&amp;" Corp",H$1)="#N/A N/A","--",_xll.BDP($B43&amp;" Corp",H$1)))</f>
        <v/>
      </c>
      <c r="I43" s="112" t="str">
        <f>IF(tbl_coded[[#This Row],[ISIN]]="","",IF(_xll.BDP($B43&amp;" Corp",I$1)="#N/A N/A","--",_xll.BDP($B43&amp;" Corp",I$1)))</f>
        <v/>
      </c>
      <c r="J43" s="112" t="str">
        <f>IF(tbl_coded[[#This Row],[ISIN]]="","",IF(_xll.BDP($B43&amp;" Corp",J$1)="#N/A N/A","--",_xll.BDP($B43&amp;" Corp",J$1)))</f>
        <v/>
      </c>
      <c r="K43" s="112" t="str">
        <f>IF(tbl_coded[[#This Row],[ISIN]]="","",IF(_xll.BDP($B43&amp;" Corp",K$1)="#N/A N/A","--",_xll.BDP($B43&amp;" Corp",K$1)))</f>
        <v/>
      </c>
      <c r="L43" s="112" t="str">
        <f>IF(tbl_coded[[#This Row],[ISIN]]="","",IF(_xll.BDP($B43&amp;" Corp",L$1)="#N/A N/A","--",_xll.BDP($B43&amp;" Corp",L$1)))</f>
        <v/>
      </c>
      <c r="M43" s="112" t="str">
        <f>IF(tbl_coded[[#This Row],[ISIN]]="","",IF(_xll.BDP($B43&amp;" Corp",M$1)="#N/A N/A","--",_xll.BDP($B43&amp;" Corp",M$1)))</f>
        <v/>
      </c>
      <c r="N43" s="112" t="str">
        <f>IF(tbl_coded[[#This Row],[ISIN]]="","",IF(_xll.BDP($B43&amp;" Corp",N$1)="#N/A N/A","--",_xll.BDP($B43&amp;" Corp",N$1)))</f>
        <v/>
      </c>
      <c r="O43" s="112" t="str">
        <f>IF(tbl_coded[[#This Row],[ISIN]]="","",IF(_xll.BDP($B43&amp;" Corp",O$1)="#N/A N/A","--",_xll.BDP($B43&amp;" Corp",O$1)))</f>
        <v/>
      </c>
      <c r="P43" s="112" t="str">
        <f>IF(tbl_coded[[#This Row],[ISIN]]="","",IF(_xll.BDP($B43&amp;" Corp",P$1)="#N/A N/A","--",_xll.BDP($B43&amp;" Corp",P$1)))</f>
        <v/>
      </c>
      <c r="Q43"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3" s="112" t="str">
        <f>IF(tbl_coded[[#This Row],[ISIN]]="","",IF(OR(_xll.BDP($B43&amp;" Corp",R$1)="#N/A N/A",_xll.BDP($B43&amp;" Corp",R$1)="#N/A Invalid Security",_xll.BDP($B43&amp;" Corp",R$1)="#N/A Field Not Applicable"),"--",_xll.BDP($B43&amp;" Corp",R$1)))</f>
        <v/>
      </c>
      <c r="S43" s="112" t="str">
        <f>IF(tbl_coded[[#This Row],[ISIN]]="","",IF(OR(_xll.BDP($R43&amp;" Equity",S$1)="#N/A N/A",_xll.BDP($R43&amp;" Equity",S$1)="#N/A Invalid Security"),"--",_xll.BDP($R43&amp;" Equity",S$1)))</f>
        <v/>
      </c>
      <c r="T43" s="112" t="str">
        <f>IF(tbl_coded[[#This Row],[ISIN]]="","",IF(OR(_xll.BDP($R43&amp;" Equity",T$1)="#N/A N/A",_xll.BDP($R43&amp;" Equity",T$1)="#N/A Invalid Security"),"--",_xll.BDP($R43&amp;" Equity",T$1)))</f>
        <v/>
      </c>
      <c r="U43" s="112" t="str">
        <f>IF(tbl_coded[[#This Row],[ISIN]]="","",IF(OR(_xll.BDP($R43&amp;" Equity",U$1)="#N/A N/A",_xll.BDP($R43&amp;" Equity",U$1)="#N/A Invalid Security"),"--",_xll.BDP($R43&amp;" Equity",U$1)))</f>
        <v/>
      </c>
      <c r="V43" s="112" t="str">
        <f>IF(tbl_coded[[#This Row],[ISIN]]="","",IF(OR(_xll.BDP($R43&amp;" Equity",V$1)="#N/A N/A",_xll.BDP($R43&amp;" Equity",V$1)="#N/A Invalid Security"),"--",_xll.BDP($R43&amp;" Equity",V$1)))</f>
        <v/>
      </c>
      <c r="W43" s="112" t="str">
        <f>IF(tbl_coded[[#This Row],[ISIN]]="","",IF(OR(_xll.BDP($R43&amp;" Equity",W$1)="#N/A N/A",_xll.BDP($R43&amp;" Equity",W$1)="#N/A Invalid Security"),"--",_xll.BDP($R43&amp;" Equity",W$1)))</f>
        <v/>
      </c>
      <c r="X43" s="112" t="str">
        <f>IF(tbl_coded[[#This Row],[ISIN]]="","",IF(OR(_xll.BDP($R43&amp;" Equity",X$1)="#N/A N/A",_xll.BDP($R43&amp;" Equity",X$1)="#N/A Invalid Security"),"--",_xll.BDP($R43&amp;" Equity",X$1)))</f>
        <v/>
      </c>
      <c r="Y43"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3" s="112" t="str">
        <f>IF(tbl_coded[[#This Row],[ISIN]]="","",IF(ISNUMBER(_xll.BDP(B43&amp;" Corp",Z$1)),_xll.BDP(B43&amp;" Corp",Z$1),""))</f>
        <v/>
      </c>
      <c r="AA43" s="112" t="str">
        <f>IF(tbl_coded[[#This Row],[ISIN]]="","",IF(ISNUMBER(_xll.BDP(B43&amp;" Corp",AA$1)),_xll.BDP(B43&amp;" Corp",AA$1),""))</f>
        <v/>
      </c>
      <c r="AB43" s="112" t="str">
        <f>IF(tbl_coded[[#This Row],[ISIN]]="","",IF(ISNUMBER(_xll.BDP(B43&amp;" Corp",AB$1)),_xll.BDP(B43&amp;" Corp",AB$1),""))</f>
        <v/>
      </c>
      <c r="AC43" s="112" t="str">
        <f>IF(tbl_coded[[#This Row],[ISIN]]="","",IF(ISNUMBER(_xll.BDP(B43&amp;" Corp",AC$1)),_xll.BDP(B43&amp;" Corp",AC$1),""))</f>
        <v/>
      </c>
      <c r="AD43" s="112" t="str">
        <f>IF(tbl_coded[[#This Row],[ISIN]]="","",IF((_xll.BDP(B43&amp;" Corp",AD$1))="#N/A Field Not Applicable","",_xll.BDP(B43&amp;" Corp",AD$1)))</f>
        <v/>
      </c>
      <c r="AE43" s="112" t="str">
        <f>IF(tbl_coded[[#This Row],[ISIN]]="","",IF((_xll.BDP(B43&amp;" Corp",AE$1))="#N/A N/A","--",_xll.BDP(B43&amp;" Corp",AE$1)))</f>
        <v/>
      </c>
      <c r="AF43" s="112" t="str">
        <f>IF(tbl_coded[[#This Row],[ISIN]]="","",IF(IFERROR(MATCH(H43,rtg_num[Moody''s],0)&gt;10,0),"HY",IF(IFERROR(MATCH(I43,rtg_num[S&amp;P],0)&gt;10,0),"HY",IF(IFERROR(MATCH(J43,rtg_num[Fitch],0)&gt;10,0),"HY",IF(H43&amp;I43&amp;J43="------","NR",IF(IFERROR(FIND("#N/A",Coded!H43),0)&amp;IFERROR(FIND("#N/A",Coded!H43),0)&amp;IFERROR(FIND("#N/A",Coded!H43),0)&lt;&gt;"000",IF(INDEX(美元债一级!$O:$O,MATCH(tbl_coded[[#This Row],[ISIN]],美元债一级!$I:$I,0))="--/--/--","NR","IG"),"IG"))))))</f>
        <v/>
      </c>
      <c r="AG43"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3"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3" s="113" t="str">
        <f>IF(tbl_coded[[#This Row],[ISIN]]="","",IF(_xll.BDP($B43&amp;" Corp",AI$1)="#N/A N/A","--",_xll.BDP($B43&amp;" Corp",AI$1)))</f>
        <v/>
      </c>
      <c r="AJ43" s="112" t="str">
        <f>IF(tbl_coded[[#This Row],[ISIN]]="","",IF(OR(_xll.BDP(_xll.BDP(tbl_coded[[#This Row],[ISIN]]&amp;" Corp", "ISSUER_EQUITY_TICKER")&amp;" Equity",AJ$1)="#N/A N/A"),"--",_xll.BDP(_xll.BDP(tbl_coded[[#This Row],[ISIN]]&amp;" Corp", "ISSUER_EQUITY_TICKER")&amp;" Equity",AJ$1)))</f>
        <v/>
      </c>
      <c r="AK43"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3" s="115" t="str">
        <f>IF(tbl_coded[[#This Row],[ISIN]]="","",IF(OR(_xll.BDP(_xll.BDP(tbl_coded[[#This Row],[ISIN]]&amp;" Corp", "ISSUER_EQUITY_TICKER")&amp;" Equity",AL$1)="#N/A N/A"),"--",_xll.BDP(_xll.BDP(tbl_coded[[#This Row],[ISIN]]&amp;" Corp", "ISSUER_EQUITY_TICKER")&amp;" Equity",AL$1)))</f>
        <v/>
      </c>
      <c r="AM43" s="115" t="str">
        <f>IF(tbl_coded[[#This Row],[ISIN]]="","",IF(_xll.BDS($B43&amp;" Corp",AM$1)="#N/A Field Not Applicable","",_xll.BDS($B43&amp;" Corp",AM$1)))</f>
        <v/>
      </c>
      <c r="AN43" s="115" t="str">
        <f>IF(tbl_coded[[#This Row],[ISIN]]="","",IF(_xll.BDP(tbl_coded[[#This Row],[KPW Provider BBID]]&amp;" CompanyID","NAME")="#N/A Invalid Security","",_xll.BDP(tbl_coded[[#This Row],[KPW Provider BBID]]&amp;" CompanyID","NAME")))</f>
        <v/>
      </c>
      <c r="AO43" s="115" t="str">
        <f>IF(tbl_coded[[#This Row],[ISIN]]="","",IF(_xll.BDP(tbl_coded[[#This Row],[KPW Provider BBID]]&amp;" CompanyID",$AO$1)="#N/A Invalid Security","--",IF(_xll.BDP(tbl_coded[[#This Row],[KPW Provider BBID]]&amp;" CompanyID",$AO$1)="#N/A N/A","--",_xll.BDP(tbl_coded[[#This Row],[KPW Provider BBID]]&amp;" CompanyID",$AO$1))))</f>
        <v/>
      </c>
      <c r="AP43" s="115" t="str">
        <f>IF(tbl_coded[[#This Row],[ISIN]]="","",IF(_xll.BDP(tbl_coded[[#This Row],[KPW Provider BBID]]&amp;" CompanyID",$AP$1)="#N/A Invalid Security","--",IF(_xll.BDP(tbl_coded[[#This Row],[KPW Provider BBID]]&amp;" CompanyID",$AP$1)="#N/A N/A","--",_xll.BDP(tbl_coded[[#This Row],[KPW Provider BBID]]&amp;" CompanyID",$AP$1))))</f>
        <v/>
      </c>
      <c r="AQ43" s="115" t="str">
        <f>IF(tbl_coded[[#This Row],[ISIN]]="","",IF(_xll.BDP(tbl_coded[[#This Row],[KPW Provider BBID]]&amp;" CompanyID",$AQ$1)="#N/A Invalid Security","--",IF(_xll.BDP(tbl_coded[[#This Row],[KPW Provider BBID]]&amp;" CompanyID",$AQ$1)="#N/A N/A","--",_xll.BDP(tbl_coded[[#This Row],[KPW Provider BBID]]&amp;" CompanyID",$AQ$1))))</f>
        <v/>
      </c>
      <c r="AR43" s="115" t="str">
        <f>IF(tbl_coded[[#This Row],[ISIN]]="","",tbl_coded[[#This Row],[穆迪KPW评级]]&amp;"/"&amp;tbl_coded[[#This Row],[SPKPW评级]]&amp;"/"&amp;tbl_coded[[#This Row],[FITCHKPW评级]])</f>
        <v/>
      </c>
      <c r="AS43" s="115" t="str">
        <f>IF(tbl_coded[[#This Row],[ISIN]]="","",IF(OR(_xll.BDP($B43&amp;" Corp",AS$1)="#N/A N/A"),"--",_xll.BDP($B43&amp;" Corp",AS$1)))</f>
        <v/>
      </c>
      <c r="AT43" s="115" t="str">
        <f>IF(tbl_coded[[#This Row],[ISIN]]="","",IF(_xll.BDS($B43&amp;" Corp",AT$1)="#N/A Field Not Applicable","",_xll.BDS($B43&amp;" Corp",AT$1)))</f>
        <v/>
      </c>
      <c r="AU43" s="115" t="str">
        <f>IF(tbl_coded[[#This Row],[SBLC Provider BBID]]="","",_xll.BDP(tbl_coded[[#This Row],[SBLC Provider BBID]]&amp;" CompanyID","NAME"))</f>
        <v/>
      </c>
      <c r="AV43" s="115" t="str">
        <f>IF(tbl_coded[[#This Row],[ISIN]]="","",IF(OR(_xll.BDP($B43&amp;" Corp",AV$1)="#N/A N/A"),"--",TEXT(_xll.BDP($B43&amp;" Corp",AV$1),"yyyy/mm/dd")))</f>
        <v/>
      </c>
      <c r="AW43" s="115" t="str">
        <f>IF(tbl_coded[[#This Row],[ISIN]]="","",IF(OR(_xll.BDP($B43&amp;" Corp",AW$1)="#N/A N/A"),"--",TEXT(_xll.BDP($B43&amp;" Corp",AW$1),"yyyy/mm/dd")))</f>
        <v/>
      </c>
      <c r="AX43" s="115" t="str">
        <f>IF(tbl_coded[[#This Row],[ISIN]]="","",IF(OR(_xll.BDP($B43&amp;" Corp",AX$1)="#N/A N/A"),"--",TEXT(_xll.BDP($B43&amp;" Corp",AX$1),"yyyy/mm/dd")))</f>
        <v/>
      </c>
      <c r="AY43" s="115" t="str">
        <f>IF(tbl_coded[[#This Row],[ISIN]]="","",IF(OR(_xll.BDP($B43&amp;" Corp",AY$1)="#N/A Field Not Applicable"),"--",TEXT(_xll.BDP($B43&amp;" Corp",AY$1),"yyyy/mm/dd")))</f>
        <v/>
      </c>
      <c r="AZ43" s="115" t="str">
        <f>IF(tbl_coded[[#This Row],[ISIN]]="","",IF(OR(_xll.BDP($B43&amp;" Corp",AZ$1)="#N/A N/A"),"--",_xll.BDP($B43&amp;" Corp",AZ$1)))</f>
        <v/>
      </c>
      <c r="BA43" s="115" t="str">
        <f>IF(tbl_coded[[#This Row],[ISIN]]="","",IF(OR(_xll.BDP($B43&amp;" Corp",BA$1)="#N/A N/A"),"--",_xll.BDP($B43&amp;" Corp",BA$1)))</f>
        <v/>
      </c>
      <c r="BB43" s="115" t="str">
        <f>IF(tbl_coded[[#This Row],[ISIN]]="","",IF(OR(_xll.BDP($B43&amp;" Corp",BB$1)="#N/A N/A"),"--",_xll.BDP($B43&amp;" Corp",BB$1)))</f>
        <v/>
      </c>
      <c r="BC43" s="115" t="str">
        <f>IF(tbl_coded[[#This Row],[ISIN]]="","",IF(OR(_xll.BDP($B43&amp;" Corp",BC$1)="#N/A Field Not Applicable"),"--",_xll.BDP($B43&amp;" Corp",BC$1)))</f>
        <v/>
      </c>
      <c r="BD43" s="115" t="str">
        <f>IF(tbl_coded[[#This Row],[ISIN]]="","",IF(OR(_xll.BDP($B43&amp;" Corp",BD$1)="#N/A Field Not Applicable"),"--",_xll.BDP($B43&amp;" Corp",BD$1)))</f>
        <v/>
      </c>
      <c r="BE43" s="115" t="str">
        <f>IF(tbl_coded[[#This Row],[ISIN]]="","",IF(OR(_xll.BDP($B43&amp;" Corp",BE$1)="#N/A Field Not Applicable"),"--",_xll.BDP($B43&amp;" Corp",BE$1)))</f>
        <v/>
      </c>
      <c r="BF43" s="115" t="str">
        <f>IF(tbl_coded[[#This Row],[ISIN]]="","",IF(OR(_xll.BDP($B43&amp;" Corp",BF$1)="#N/A Field Not Applicable"),"--",_xll.BDP($B43&amp;" Corp",BF$1)))</f>
        <v/>
      </c>
      <c r="BG43" s="115" t="str">
        <f>IF(tbl_coded[[#This Row],[ISIN]]="","",IF(OR(_xll.BDP($B43&amp;" Corp",BG$1)="#N/A Field Not Applicable"),"--",IF(_xll.BDP($B43&amp;" Corp",BG$1)="#N/A N/A","N",_xll.BDP($B43&amp;" Corp",BG$1))))</f>
        <v/>
      </c>
      <c r="BH43" s="115" t="str">
        <f>IF(tbl_coded[[#This Row],[ISIN]]="","",IF(OR(_xll.BDP($B43&amp;" Corp",BH$1)="#N/A N/A"),"",_xll.BDP($B43&amp;" Corp",BH$1)))</f>
        <v/>
      </c>
      <c r="BI43" s="115" t="str">
        <f>IF(tbl_coded[[#This Row],[ISIN]]="","",IF(OR(tbl_coded[[#This Row],[Parent company tiker]]=""),"",IF(_xll.BDP(tbl_coded[[#This Row],[Parent company tiker]]&amp;" Equity",BI$1)="#N/A N/A","--",_xll.BDP(tbl_coded[[#This Row],[Parent company tiker]]&amp;" Equity",BI$1))))</f>
        <v/>
      </c>
      <c r="BJ43" s="115" t="str">
        <f>IF(tbl_coded[[#This Row],[ISIN]]="","",IF(OR(tbl_coded[[#This Row],[Parent company tiker]]=""),"",IF(_xll.BDP(tbl_coded[[#This Row],[Parent company tiker]]&amp;" Equity",BJ$1)="#N/A N/A","--",_xll.BDP(tbl_coded[[#This Row],[Parent company tiker]]&amp;" Equity",BJ$1))))</f>
        <v/>
      </c>
      <c r="BK43" s="115" t="str">
        <f>IF(tbl_coded[[#This Row],[ISIN]]="","",IF(OR(tbl_coded[[#This Row],[Parent company tiker]]=""),"",IF(_xll.BDP(tbl_coded[[#This Row],[Parent company tiker]]&amp;" Equity",BK$1)="#N/A N/A","--",_xll.BDP(tbl_coded[[#This Row],[Parent company tiker]]&amp;" Equity",BK$1))))</f>
        <v/>
      </c>
      <c r="BL43" s="115" t="str">
        <f>IF(tbl_coded[[#This Row],[ISIN]]="","",IF(OR(tbl_coded[[#This Row],[Parent company tiker]]=""),"",IF(_xll.BDP(tbl_coded[[#This Row],[Parent company tiker]]&amp;" Equity",BL$1)="#N/A N/A","--",_xll.BDP(tbl_coded[[#This Row],[Parent company tiker]]&amp;" Equity",BL$1))))</f>
        <v/>
      </c>
      <c r="BM43"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3" s="115" t="str">
        <f>IF(tbl_coded[[#This Row],[Column9]]&lt;&gt;"--",tbl_coded[[#This Row],[G''tor rating]],IF(tbl_coded[[#This Row],[KPW Name]]&lt;&gt;"",tbl_coded[[#This Row],[KPW Rating]],IF(tbl_coded[[#This Row],[Parent company tiker]]&lt;&gt;"",tbl_coded[[#This Row],[parent评级]],tbl_coded[[#This Row],[Issuer rating]])))</f>
        <v>//</v>
      </c>
      <c r="BO43" s="148" t="str">
        <f>IFERROR(IF(tbl_coded[[#This Row],[GREEN]]="Y","GREEN",IF(tbl_coded[[#This Row],[SUSTAINABLE]]="Y","SUSTAINABLE",IF(tbl_coded[[#This Row],[SOCIAL]]="Y","SOCIAL",IF(tbl_coded[[#This Row],[Sustainable linked]]="Y","SUSTAINABLE LINKED"," ")))),"")</f>
        <v xml:space="preserve"> </v>
      </c>
      <c r="BP43" s="124"/>
    </row>
    <row r="44" spans="1:68" ht="15" customHeight="1">
      <c r="A44" s="109">
        <v>42</v>
      </c>
      <c r="B44" s="110" t="str">
        <f>IF(美元债一级!$C$3:$C$1048576&lt;&gt;"",美元债一级!$C44,"")</f>
        <v/>
      </c>
      <c r="C44" s="112" t="str">
        <f>IF(tbl_coded[[#This Row],[ISIN]]="","",IF(tbl_coded[[#This Row],[Index]]&gt;$A$1,"",IF(_xll.BDP($B44&amp;" Corp",C$1)="#N/A N/A","",_xll.BDP($B44&amp;" Corp",C$1))))</f>
        <v/>
      </c>
      <c r="D44" s="112" t="str">
        <f>IF(tbl_coded[[#This Row],[ISIN]]="","",IF(_xll.BDP($B44&amp;" Corp",D$1)="#N/A N/A","",_xll.BDP($B44&amp;" Corp",D$1)))</f>
        <v/>
      </c>
      <c r="E44" s="112" t="str">
        <f>IF(tbl_coded[[#This Row],[ISIN]]="","",IF(_xll.BDP($B44&amp;" Corp",E$1)="#N/A N/A","--",_xll.BDP($B44&amp;" Corp",E$1)))</f>
        <v/>
      </c>
      <c r="F44" s="112" t="str">
        <f>IF(tbl_coded[[#This Row],[ISIN]]="","",IF(_xll.BDS($B44&amp;" Corp",F$1)="#N/A Field Not Applicable","",_xll.BDS($B44&amp;" Corp",F$1)))</f>
        <v/>
      </c>
      <c r="G44" s="112" t="str">
        <f>IF(tbl_coded[[#This Row],[ISIN]]="","",IF(_xll.BDP($F44&amp;" CompanyID",G$1)="#N/A Invalid Security","",_xll.BDP($F44&amp;" CompanyID",G$1)))</f>
        <v/>
      </c>
      <c r="H44" s="112" t="str">
        <f>IF(tbl_coded[[#This Row],[ISIN]]="","",IF(_xll.BDP($B44&amp;" Corp",H$1)="#N/A N/A","--",_xll.BDP($B44&amp;" Corp",H$1)))</f>
        <v/>
      </c>
      <c r="I44" s="112" t="str">
        <f>IF(tbl_coded[[#This Row],[ISIN]]="","",IF(_xll.BDP($B44&amp;" Corp",I$1)="#N/A N/A","--",_xll.BDP($B44&amp;" Corp",I$1)))</f>
        <v/>
      </c>
      <c r="J44" s="112" t="str">
        <f>IF(tbl_coded[[#This Row],[ISIN]]="","",IF(_xll.BDP($B44&amp;" Corp",J$1)="#N/A N/A","--",_xll.BDP($B44&amp;" Corp",J$1)))</f>
        <v/>
      </c>
      <c r="K44" s="112" t="str">
        <f>IF(tbl_coded[[#This Row],[ISIN]]="","",IF(_xll.BDP($B44&amp;" Corp",K$1)="#N/A N/A","--",_xll.BDP($B44&amp;" Corp",K$1)))</f>
        <v/>
      </c>
      <c r="L44" s="112" t="str">
        <f>IF(tbl_coded[[#This Row],[ISIN]]="","",IF(_xll.BDP($B44&amp;" Corp",L$1)="#N/A N/A","--",_xll.BDP($B44&amp;" Corp",L$1)))</f>
        <v/>
      </c>
      <c r="M44" s="112" t="str">
        <f>IF(tbl_coded[[#This Row],[ISIN]]="","",IF(_xll.BDP($B44&amp;" Corp",M$1)="#N/A N/A","--",_xll.BDP($B44&amp;" Corp",M$1)))</f>
        <v/>
      </c>
      <c r="N44" s="112" t="str">
        <f>IF(tbl_coded[[#This Row],[ISIN]]="","",IF(_xll.BDP($B44&amp;" Corp",N$1)="#N/A N/A","--",_xll.BDP($B44&amp;" Corp",N$1)))</f>
        <v/>
      </c>
      <c r="O44" s="112" t="str">
        <f>IF(tbl_coded[[#This Row],[ISIN]]="","",IF(_xll.BDP($B44&amp;" Corp",O$1)="#N/A N/A","--",_xll.BDP($B44&amp;" Corp",O$1)))</f>
        <v/>
      </c>
      <c r="P44" s="112" t="str">
        <f>IF(tbl_coded[[#This Row],[ISIN]]="","",IF(_xll.BDP($B44&amp;" Corp",P$1)="#N/A N/A","--",_xll.BDP($B44&amp;" Corp",P$1)))</f>
        <v/>
      </c>
      <c r="Q44"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4" s="112" t="str">
        <f>IF(tbl_coded[[#This Row],[ISIN]]="","",IF(OR(_xll.BDP($B44&amp;" Corp",R$1)="#N/A N/A",_xll.BDP($B44&amp;" Corp",R$1)="#N/A Invalid Security",_xll.BDP($B44&amp;" Corp",R$1)="#N/A Field Not Applicable"),"--",_xll.BDP($B44&amp;" Corp",R$1)))</f>
        <v/>
      </c>
      <c r="S44" s="112" t="str">
        <f>IF(tbl_coded[[#This Row],[ISIN]]="","",IF(OR(_xll.BDP($R44&amp;" Equity",S$1)="#N/A N/A",_xll.BDP($R44&amp;" Equity",S$1)="#N/A Invalid Security"),"--",_xll.BDP($R44&amp;" Equity",S$1)))</f>
        <v/>
      </c>
      <c r="T44" s="112" t="str">
        <f>IF(tbl_coded[[#This Row],[ISIN]]="","",IF(OR(_xll.BDP($R44&amp;" Equity",T$1)="#N/A N/A",_xll.BDP($R44&amp;" Equity",T$1)="#N/A Invalid Security"),"--",_xll.BDP($R44&amp;" Equity",T$1)))</f>
        <v/>
      </c>
      <c r="U44" s="112" t="str">
        <f>IF(tbl_coded[[#This Row],[ISIN]]="","",IF(OR(_xll.BDP($R44&amp;" Equity",U$1)="#N/A N/A",_xll.BDP($R44&amp;" Equity",U$1)="#N/A Invalid Security"),"--",_xll.BDP($R44&amp;" Equity",U$1)))</f>
        <v/>
      </c>
      <c r="V44" s="112" t="str">
        <f>IF(tbl_coded[[#This Row],[ISIN]]="","",IF(OR(_xll.BDP($R44&amp;" Equity",V$1)="#N/A N/A",_xll.BDP($R44&amp;" Equity",V$1)="#N/A Invalid Security"),"--",_xll.BDP($R44&amp;" Equity",V$1)))</f>
        <v/>
      </c>
      <c r="W44" s="112" t="str">
        <f>IF(tbl_coded[[#This Row],[ISIN]]="","",IF(OR(_xll.BDP($R44&amp;" Equity",W$1)="#N/A N/A",_xll.BDP($R44&amp;" Equity",W$1)="#N/A Invalid Security"),"--",_xll.BDP($R44&amp;" Equity",W$1)))</f>
        <v/>
      </c>
      <c r="X44" s="112" t="str">
        <f>IF(tbl_coded[[#This Row],[ISIN]]="","",IF(OR(_xll.BDP($R44&amp;" Equity",X$1)="#N/A N/A",_xll.BDP($R44&amp;" Equity",X$1)="#N/A Invalid Security"),"--",_xll.BDP($R44&amp;" Equity",X$1)))</f>
        <v/>
      </c>
      <c r="Y44"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4" s="112" t="str">
        <f>IF(tbl_coded[[#This Row],[ISIN]]="","",IF(ISNUMBER(_xll.BDP(B44&amp;" Corp",Z$1)),_xll.BDP(B44&amp;" Corp",Z$1),""))</f>
        <v/>
      </c>
      <c r="AA44" s="112" t="str">
        <f>IF(tbl_coded[[#This Row],[ISIN]]="","",IF(ISNUMBER(_xll.BDP(B44&amp;" Corp",AA$1)),_xll.BDP(B44&amp;" Corp",AA$1),""))</f>
        <v/>
      </c>
      <c r="AB44" s="112" t="str">
        <f>IF(tbl_coded[[#This Row],[ISIN]]="","",IF(ISNUMBER(_xll.BDP(B44&amp;" Corp",AB$1)),_xll.BDP(B44&amp;" Corp",AB$1),""))</f>
        <v/>
      </c>
      <c r="AC44" s="112" t="str">
        <f>IF(tbl_coded[[#This Row],[ISIN]]="","",IF(ISNUMBER(_xll.BDP(B44&amp;" Corp",AC$1)),_xll.BDP(B44&amp;" Corp",AC$1),""))</f>
        <v/>
      </c>
      <c r="AD44" s="112" t="str">
        <f>IF(tbl_coded[[#This Row],[ISIN]]="","",IF((_xll.BDP(B44&amp;" Corp",AD$1))="#N/A Field Not Applicable","",_xll.BDP(B44&amp;" Corp",AD$1)))</f>
        <v/>
      </c>
      <c r="AE44" s="112" t="str">
        <f>IF(tbl_coded[[#This Row],[ISIN]]="","",IF((_xll.BDP(B44&amp;" Corp",AE$1))="#N/A N/A","--",_xll.BDP(B44&amp;" Corp",AE$1)))</f>
        <v/>
      </c>
      <c r="AF44" s="112" t="str">
        <f>IF(tbl_coded[[#This Row],[ISIN]]="","",IF(IFERROR(MATCH(H44,rtg_num[Moody''s],0)&gt;10,0),"HY",IF(IFERROR(MATCH(I44,rtg_num[S&amp;P],0)&gt;10,0),"HY",IF(IFERROR(MATCH(J44,rtg_num[Fitch],0)&gt;10,0),"HY",IF(H44&amp;I44&amp;J44="------","NR",IF(IFERROR(FIND("#N/A",Coded!H44),0)&amp;IFERROR(FIND("#N/A",Coded!H44),0)&amp;IFERROR(FIND("#N/A",Coded!H44),0)&lt;&gt;"000",IF(INDEX(美元债一级!$O:$O,MATCH(tbl_coded[[#This Row],[ISIN]],美元债一级!$I:$I,0))="--/--/--","NR","IG"),"IG"))))))</f>
        <v/>
      </c>
      <c r="AG44"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4"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4" s="113" t="str">
        <f>IF(tbl_coded[[#This Row],[ISIN]]="","",IF(_xll.BDP($B44&amp;" Corp",AI$1)="#N/A N/A","--",_xll.BDP($B44&amp;" Corp",AI$1)))</f>
        <v/>
      </c>
      <c r="AJ44" s="112" t="str">
        <f>IF(tbl_coded[[#This Row],[ISIN]]="","",IF(OR(_xll.BDP(_xll.BDP(tbl_coded[[#This Row],[ISIN]]&amp;" Corp", "ISSUER_EQUITY_TICKER")&amp;" Equity",AJ$1)="#N/A N/A"),"--",_xll.BDP(_xll.BDP(tbl_coded[[#This Row],[ISIN]]&amp;" Corp", "ISSUER_EQUITY_TICKER")&amp;" Equity",AJ$1)))</f>
        <v/>
      </c>
      <c r="AK44"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4" s="115" t="str">
        <f>IF(tbl_coded[[#This Row],[ISIN]]="","",IF(OR(_xll.BDP(_xll.BDP(tbl_coded[[#This Row],[ISIN]]&amp;" Corp", "ISSUER_EQUITY_TICKER")&amp;" Equity",AL$1)="#N/A N/A"),"--",_xll.BDP(_xll.BDP(tbl_coded[[#This Row],[ISIN]]&amp;" Corp", "ISSUER_EQUITY_TICKER")&amp;" Equity",AL$1)))</f>
        <v/>
      </c>
      <c r="AM44" s="115" t="str">
        <f>IF(tbl_coded[[#This Row],[ISIN]]="","",IF(_xll.BDS($B44&amp;" Corp",AM$1)="#N/A Field Not Applicable","",_xll.BDS($B44&amp;" Corp",AM$1)))</f>
        <v/>
      </c>
      <c r="AN44" s="115" t="str">
        <f>IF(tbl_coded[[#This Row],[ISIN]]="","",IF(_xll.BDP(tbl_coded[[#This Row],[KPW Provider BBID]]&amp;" CompanyID","NAME")="#N/A Invalid Security","",_xll.BDP(tbl_coded[[#This Row],[KPW Provider BBID]]&amp;" CompanyID","NAME")))</f>
        <v/>
      </c>
      <c r="AO44" s="115" t="str">
        <f>IF(tbl_coded[[#This Row],[ISIN]]="","",IF(_xll.BDP(tbl_coded[[#This Row],[KPW Provider BBID]]&amp;" CompanyID",$AO$1)="#N/A Invalid Security","--",IF(_xll.BDP(tbl_coded[[#This Row],[KPW Provider BBID]]&amp;" CompanyID",$AO$1)="#N/A N/A","--",_xll.BDP(tbl_coded[[#This Row],[KPW Provider BBID]]&amp;" CompanyID",$AO$1))))</f>
        <v/>
      </c>
      <c r="AP44" s="115" t="str">
        <f>IF(tbl_coded[[#This Row],[ISIN]]="","",IF(_xll.BDP(tbl_coded[[#This Row],[KPW Provider BBID]]&amp;" CompanyID",$AP$1)="#N/A Invalid Security","--",IF(_xll.BDP(tbl_coded[[#This Row],[KPW Provider BBID]]&amp;" CompanyID",$AP$1)="#N/A N/A","--",_xll.BDP(tbl_coded[[#This Row],[KPW Provider BBID]]&amp;" CompanyID",$AP$1))))</f>
        <v/>
      </c>
      <c r="AQ44" s="115" t="str">
        <f>IF(tbl_coded[[#This Row],[ISIN]]="","",IF(_xll.BDP(tbl_coded[[#This Row],[KPW Provider BBID]]&amp;" CompanyID",$AQ$1)="#N/A Invalid Security","--",IF(_xll.BDP(tbl_coded[[#This Row],[KPW Provider BBID]]&amp;" CompanyID",$AQ$1)="#N/A N/A","--",_xll.BDP(tbl_coded[[#This Row],[KPW Provider BBID]]&amp;" CompanyID",$AQ$1))))</f>
        <v/>
      </c>
      <c r="AR44" s="115" t="str">
        <f>IF(tbl_coded[[#This Row],[ISIN]]="","",tbl_coded[[#This Row],[穆迪KPW评级]]&amp;"/"&amp;tbl_coded[[#This Row],[SPKPW评级]]&amp;"/"&amp;tbl_coded[[#This Row],[FITCHKPW评级]])</f>
        <v/>
      </c>
      <c r="AS44" s="115" t="str">
        <f>IF(tbl_coded[[#This Row],[ISIN]]="","",IF(OR(_xll.BDP($B44&amp;" Corp",AS$1)="#N/A N/A"),"--",_xll.BDP($B44&amp;" Corp",AS$1)))</f>
        <v/>
      </c>
      <c r="AT44" s="115" t="str">
        <f>IF(tbl_coded[[#This Row],[ISIN]]="","",IF(_xll.BDS($B44&amp;" Corp",AT$1)="#N/A Field Not Applicable","",_xll.BDS($B44&amp;" Corp",AT$1)))</f>
        <v/>
      </c>
      <c r="AU44" s="115" t="str">
        <f>IF(tbl_coded[[#This Row],[SBLC Provider BBID]]="","",_xll.BDP(tbl_coded[[#This Row],[SBLC Provider BBID]]&amp;" CompanyID","NAME"))</f>
        <v/>
      </c>
      <c r="AV44" s="115" t="str">
        <f>IF(tbl_coded[[#This Row],[ISIN]]="","",IF(OR(_xll.BDP($B44&amp;" Corp",AV$1)="#N/A N/A"),"--",TEXT(_xll.BDP($B44&amp;" Corp",AV$1),"yyyy/mm/dd")))</f>
        <v/>
      </c>
      <c r="AW44" s="115" t="str">
        <f>IF(tbl_coded[[#This Row],[ISIN]]="","",IF(OR(_xll.BDP($B44&amp;" Corp",AW$1)="#N/A N/A"),"--",TEXT(_xll.BDP($B44&amp;" Corp",AW$1),"yyyy/mm/dd")))</f>
        <v/>
      </c>
      <c r="AX44" s="115" t="str">
        <f>IF(tbl_coded[[#This Row],[ISIN]]="","",IF(OR(_xll.BDP($B44&amp;" Corp",AX$1)="#N/A N/A"),"--",TEXT(_xll.BDP($B44&amp;" Corp",AX$1),"yyyy/mm/dd")))</f>
        <v/>
      </c>
      <c r="AY44" s="115" t="str">
        <f>IF(tbl_coded[[#This Row],[ISIN]]="","",IF(OR(_xll.BDP($B44&amp;" Corp",AY$1)="#N/A Field Not Applicable"),"--",TEXT(_xll.BDP($B44&amp;" Corp",AY$1),"yyyy/mm/dd")))</f>
        <v/>
      </c>
      <c r="AZ44" s="115" t="str">
        <f>IF(tbl_coded[[#This Row],[ISIN]]="","",IF(OR(_xll.BDP($B44&amp;" Corp",AZ$1)="#N/A N/A"),"--",_xll.BDP($B44&amp;" Corp",AZ$1)))</f>
        <v/>
      </c>
      <c r="BA44" s="115" t="str">
        <f>IF(tbl_coded[[#This Row],[ISIN]]="","",IF(OR(_xll.BDP($B44&amp;" Corp",BA$1)="#N/A N/A"),"--",_xll.BDP($B44&amp;" Corp",BA$1)))</f>
        <v/>
      </c>
      <c r="BB44" s="115" t="str">
        <f>IF(tbl_coded[[#This Row],[ISIN]]="","",IF(OR(_xll.BDP($B44&amp;" Corp",BB$1)="#N/A N/A"),"--",_xll.BDP($B44&amp;" Corp",BB$1)))</f>
        <v/>
      </c>
      <c r="BC44" s="115" t="str">
        <f>IF(tbl_coded[[#This Row],[ISIN]]="","",IF(OR(_xll.BDP($B44&amp;" Corp",BC$1)="#N/A Field Not Applicable"),"--",_xll.BDP($B44&amp;" Corp",BC$1)))</f>
        <v/>
      </c>
      <c r="BD44" s="115" t="str">
        <f>IF(tbl_coded[[#This Row],[ISIN]]="","",IF(OR(_xll.BDP($B44&amp;" Corp",BD$1)="#N/A Field Not Applicable"),"--",_xll.BDP($B44&amp;" Corp",BD$1)))</f>
        <v/>
      </c>
      <c r="BE44" s="115" t="str">
        <f>IF(tbl_coded[[#This Row],[ISIN]]="","",IF(OR(_xll.BDP($B44&amp;" Corp",BE$1)="#N/A Field Not Applicable"),"--",_xll.BDP($B44&amp;" Corp",BE$1)))</f>
        <v/>
      </c>
      <c r="BF44" s="115" t="str">
        <f>IF(tbl_coded[[#This Row],[ISIN]]="","",IF(OR(_xll.BDP($B44&amp;" Corp",BF$1)="#N/A Field Not Applicable"),"--",_xll.BDP($B44&amp;" Corp",BF$1)))</f>
        <v/>
      </c>
      <c r="BG44" s="115" t="str">
        <f>IF(tbl_coded[[#This Row],[ISIN]]="","",IF(OR(_xll.BDP($B44&amp;" Corp",BG$1)="#N/A Field Not Applicable"),"--",IF(_xll.BDP($B44&amp;" Corp",BG$1)="#N/A N/A","N",_xll.BDP($B44&amp;" Corp",BG$1))))</f>
        <v/>
      </c>
      <c r="BH44" s="115" t="str">
        <f>IF(tbl_coded[[#This Row],[ISIN]]="","",IF(OR(_xll.BDP($B44&amp;" Corp",BH$1)="#N/A N/A"),"",_xll.BDP($B44&amp;" Corp",BH$1)))</f>
        <v/>
      </c>
      <c r="BI44" s="115" t="str">
        <f>IF(tbl_coded[[#This Row],[ISIN]]="","",IF(OR(tbl_coded[[#This Row],[Parent company tiker]]=""),"",IF(_xll.BDP(tbl_coded[[#This Row],[Parent company tiker]]&amp;" Equity",BI$1)="#N/A N/A","--",_xll.BDP(tbl_coded[[#This Row],[Parent company tiker]]&amp;" Equity",BI$1))))</f>
        <v/>
      </c>
      <c r="BJ44" s="115" t="str">
        <f>IF(tbl_coded[[#This Row],[ISIN]]="","",IF(OR(tbl_coded[[#This Row],[Parent company tiker]]=""),"",IF(_xll.BDP(tbl_coded[[#This Row],[Parent company tiker]]&amp;" Equity",BJ$1)="#N/A N/A","--",_xll.BDP(tbl_coded[[#This Row],[Parent company tiker]]&amp;" Equity",BJ$1))))</f>
        <v/>
      </c>
      <c r="BK44" s="115" t="str">
        <f>IF(tbl_coded[[#This Row],[ISIN]]="","",IF(OR(tbl_coded[[#This Row],[Parent company tiker]]=""),"",IF(_xll.BDP(tbl_coded[[#This Row],[Parent company tiker]]&amp;" Equity",BK$1)="#N/A N/A","--",_xll.BDP(tbl_coded[[#This Row],[Parent company tiker]]&amp;" Equity",BK$1))))</f>
        <v/>
      </c>
      <c r="BL44" s="115" t="str">
        <f>IF(tbl_coded[[#This Row],[ISIN]]="","",IF(OR(tbl_coded[[#This Row],[Parent company tiker]]=""),"",IF(_xll.BDP(tbl_coded[[#This Row],[Parent company tiker]]&amp;" Equity",BL$1)="#N/A N/A","--",_xll.BDP(tbl_coded[[#This Row],[Parent company tiker]]&amp;" Equity",BL$1))))</f>
        <v/>
      </c>
      <c r="BM44"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4" s="115" t="str">
        <f>IF(tbl_coded[[#This Row],[Column9]]&lt;&gt;"--",tbl_coded[[#This Row],[G''tor rating]],IF(tbl_coded[[#This Row],[KPW Name]]&lt;&gt;"",tbl_coded[[#This Row],[KPW Rating]],IF(tbl_coded[[#This Row],[Parent company tiker]]&lt;&gt;"",tbl_coded[[#This Row],[parent评级]],tbl_coded[[#This Row],[Issuer rating]])))</f>
        <v>//</v>
      </c>
      <c r="BO44" s="148" t="str">
        <f>IFERROR(IF(tbl_coded[[#This Row],[GREEN]]="Y","GREEN",IF(tbl_coded[[#This Row],[SUSTAINABLE]]="Y","SUSTAINABLE",IF(tbl_coded[[#This Row],[SOCIAL]]="Y","SOCIAL",IF(tbl_coded[[#This Row],[Sustainable linked]]="Y","SUSTAINABLE LINKED"," ")))),"")</f>
        <v xml:space="preserve"> </v>
      </c>
      <c r="BP44" s="124"/>
    </row>
    <row r="45" spans="1:68" ht="15" customHeight="1">
      <c r="A45" s="109">
        <v>43</v>
      </c>
      <c r="B45" s="110" t="str">
        <f>IF(美元债一级!$C$3:$C$1048576&lt;&gt;"",美元债一级!$C45,"")</f>
        <v/>
      </c>
      <c r="C45" s="112" t="str">
        <f>IF(tbl_coded[[#This Row],[ISIN]]="","",IF(tbl_coded[[#This Row],[Index]]&gt;$A$1,"",IF(_xll.BDP($B45&amp;" Corp",C$1)="#N/A N/A","",_xll.BDP($B45&amp;" Corp",C$1))))</f>
        <v/>
      </c>
      <c r="D45" s="112" t="str">
        <f>IF(tbl_coded[[#This Row],[ISIN]]="","",IF(_xll.BDP($B45&amp;" Corp",D$1)="#N/A N/A","",_xll.BDP($B45&amp;" Corp",D$1)))</f>
        <v/>
      </c>
      <c r="E45" s="112" t="str">
        <f>IF(tbl_coded[[#This Row],[ISIN]]="","",IF(_xll.BDP($B45&amp;" Corp",E$1)="#N/A N/A","--",_xll.BDP($B45&amp;" Corp",E$1)))</f>
        <v/>
      </c>
      <c r="F45" s="112" t="str">
        <f>IF(tbl_coded[[#This Row],[ISIN]]="","",IF(_xll.BDS($B45&amp;" Corp",F$1)="#N/A Field Not Applicable","",_xll.BDS($B45&amp;" Corp",F$1)))</f>
        <v/>
      </c>
      <c r="G45" s="112" t="str">
        <f>IF(tbl_coded[[#This Row],[ISIN]]="","",IF(_xll.BDP($F45&amp;" CompanyID",G$1)="#N/A Invalid Security","",_xll.BDP($F45&amp;" CompanyID",G$1)))</f>
        <v/>
      </c>
      <c r="H45" s="112" t="str">
        <f>IF(tbl_coded[[#This Row],[ISIN]]="","",IF(_xll.BDP($B45&amp;" Corp",H$1)="#N/A N/A","--",_xll.BDP($B45&amp;" Corp",H$1)))</f>
        <v/>
      </c>
      <c r="I45" s="112" t="str">
        <f>IF(tbl_coded[[#This Row],[ISIN]]="","",IF(_xll.BDP($B45&amp;" Corp",I$1)="#N/A N/A","--",_xll.BDP($B45&amp;" Corp",I$1)))</f>
        <v/>
      </c>
      <c r="J45" s="112" t="str">
        <f>IF(tbl_coded[[#This Row],[ISIN]]="","",IF(_xll.BDP($B45&amp;" Corp",J$1)="#N/A N/A","--",_xll.BDP($B45&amp;" Corp",J$1)))</f>
        <v/>
      </c>
      <c r="K45" s="112" t="str">
        <f>IF(tbl_coded[[#This Row],[ISIN]]="","",IF(_xll.BDP($B45&amp;" Corp",K$1)="#N/A N/A","--",_xll.BDP($B45&amp;" Corp",K$1)))</f>
        <v/>
      </c>
      <c r="L45" s="112" t="str">
        <f>IF(tbl_coded[[#This Row],[ISIN]]="","",IF(_xll.BDP($B45&amp;" Corp",L$1)="#N/A N/A","--",_xll.BDP($B45&amp;" Corp",L$1)))</f>
        <v/>
      </c>
      <c r="M45" s="112" t="str">
        <f>IF(tbl_coded[[#This Row],[ISIN]]="","",IF(_xll.BDP($B45&amp;" Corp",M$1)="#N/A N/A","--",_xll.BDP($B45&amp;" Corp",M$1)))</f>
        <v/>
      </c>
      <c r="N45" s="112" t="str">
        <f>IF(tbl_coded[[#This Row],[ISIN]]="","",IF(_xll.BDP($B45&amp;" Corp",N$1)="#N/A N/A","--",_xll.BDP($B45&amp;" Corp",N$1)))</f>
        <v/>
      </c>
      <c r="O45" s="112" t="str">
        <f>IF(tbl_coded[[#This Row],[ISIN]]="","",IF(_xll.BDP($B45&amp;" Corp",O$1)="#N/A N/A","--",_xll.BDP($B45&amp;" Corp",O$1)))</f>
        <v/>
      </c>
      <c r="P45" s="112" t="str">
        <f>IF(tbl_coded[[#This Row],[ISIN]]="","",IF(_xll.BDP($B45&amp;" Corp",P$1)="#N/A N/A","--",_xll.BDP($B45&amp;" Corp",P$1)))</f>
        <v/>
      </c>
      <c r="Q45"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5" s="112" t="str">
        <f>IF(tbl_coded[[#This Row],[ISIN]]="","",IF(OR(_xll.BDP($B45&amp;" Corp",R$1)="#N/A N/A",_xll.BDP($B45&amp;" Corp",R$1)="#N/A Invalid Security",_xll.BDP($B45&amp;" Corp",R$1)="#N/A Field Not Applicable"),"--",_xll.BDP($B45&amp;" Corp",R$1)))</f>
        <v/>
      </c>
      <c r="S45" s="112" t="str">
        <f>IF(tbl_coded[[#This Row],[ISIN]]="","",IF(OR(_xll.BDP($R45&amp;" Equity",S$1)="#N/A N/A",_xll.BDP($R45&amp;" Equity",S$1)="#N/A Invalid Security"),"--",_xll.BDP($R45&amp;" Equity",S$1)))</f>
        <v/>
      </c>
      <c r="T45" s="112" t="str">
        <f>IF(tbl_coded[[#This Row],[ISIN]]="","",IF(OR(_xll.BDP($R45&amp;" Equity",T$1)="#N/A N/A",_xll.BDP($R45&amp;" Equity",T$1)="#N/A Invalid Security"),"--",_xll.BDP($R45&amp;" Equity",T$1)))</f>
        <v/>
      </c>
      <c r="U45" s="112" t="str">
        <f>IF(tbl_coded[[#This Row],[ISIN]]="","",IF(OR(_xll.BDP($R45&amp;" Equity",U$1)="#N/A N/A",_xll.BDP($R45&amp;" Equity",U$1)="#N/A Invalid Security"),"--",_xll.BDP($R45&amp;" Equity",U$1)))</f>
        <v/>
      </c>
      <c r="V45" s="112" t="str">
        <f>IF(tbl_coded[[#This Row],[ISIN]]="","",IF(OR(_xll.BDP($R45&amp;" Equity",V$1)="#N/A N/A",_xll.BDP($R45&amp;" Equity",V$1)="#N/A Invalid Security"),"--",_xll.BDP($R45&amp;" Equity",V$1)))</f>
        <v/>
      </c>
      <c r="W45" s="112" t="str">
        <f>IF(tbl_coded[[#This Row],[ISIN]]="","",IF(OR(_xll.BDP($R45&amp;" Equity",W$1)="#N/A N/A",_xll.BDP($R45&amp;" Equity",W$1)="#N/A Invalid Security"),"--",_xll.BDP($R45&amp;" Equity",W$1)))</f>
        <v/>
      </c>
      <c r="X45" s="112" t="str">
        <f>IF(tbl_coded[[#This Row],[ISIN]]="","",IF(OR(_xll.BDP($R45&amp;" Equity",X$1)="#N/A N/A",_xll.BDP($R45&amp;" Equity",X$1)="#N/A Invalid Security"),"--",_xll.BDP($R45&amp;" Equity",X$1)))</f>
        <v/>
      </c>
      <c r="Y45"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5" s="112" t="str">
        <f>IF(tbl_coded[[#This Row],[ISIN]]="","",IF(ISNUMBER(_xll.BDP(B45&amp;" Corp",Z$1)),_xll.BDP(B45&amp;" Corp",Z$1),""))</f>
        <v/>
      </c>
      <c r="AA45" s="112" t="str">
        <f>IF(tbl_coded[[#This Row],[ISIN]]="","",IF(ISNUMBER(_xll.BDP(B45&amp;" Corp",AA$1)),_xll.BDP(B45&amp;" Corp",AA$1),""))</f>
        <v/>
      </c>
      <c r="AB45" s="112" t="str">
        <f>IF(tbl_coded[[#This Row],[ISIN]]="","",IF(ISNUMBER(_xll.BDP(B45&amp;" Corp",AB$1)),_xll.BDP(B45&amp;" Corp",AB$1),""))</f>
        <v/>
      </c>
      <c r="AC45" s="112" t="str">
        <f>IF(tbl_coded[[#This Row],[ISIN]]="","",IF(ISNUMBER(_xll.BDP(B45&amp;" Corp",AC$1)),_xll.BDP(B45&amp;" Corp",AC$1),""))</f>
        <v/>
      </c>
      <c r="AD45" s="112" t="str">
        <f>IF(tbl_coded[[#This Row],[ISIN]]="","",IF((_xll.BDP(B45&amp;" Corp",AD$1))="#N/A Field Not Applicable","",_xll.BDP(B45&amp;" Corp",AD$1)))</f>
        <v/>
      </c>
      <c r="AE45" s="112" t="str">
        <f>IF(tbl_coded[[#This Row],[ISIN]]="","",IF((_xll.BDP(B45&amp;" Corp",AE$1))="#N/A N/A","--",_xll.BDP(B45&amp;" Corp",AE$1)))</f>
        <v/>
      </c>
      <c r="AF45" s="112" t="str">
        <f>IF(tbl_coded[[#This Row],[ISIN]]="","",IF(IFERROR(MATCH(H45,rtg_num[Moody''s],0)&gt;10,0),"HY",IF(IFERROR(MATCH(I45,rtg_num[S&amp;P],0)&gt;10,0),"HY",IF(IFERROR(MATCH(J45,rtg_num[Fitch],0)&gt;10,0),"HY",IF(H45&amp;I45&amp;J45="------","NR",IF(IFERROR(FIND("#N/A",Coded!H45),0)&amp;IFERROR(FIND("#N/A",Coded!H45),0)&amp;IFERROR(FIND("#N/A",Coded!H45),0)&lt;&gt;"000",IF(INDEX(美元债一级!$O:$O,MATCH(tbl_coded[[#This Row],[ISIN]],美元债一级!$I:$I,0))="--/--/--","NR","IG"),"IG"))))))</f>
        <v/>
      </c>
      <c r="AG45"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5"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5" s="113" t="str">
        <f>IF(tbl_coded[[#This Row],[ISIN]]="","",IF(_xll.BDP($B45&amp;" Corp",AI$1)="#N/A N/A","--",_xll.BDP($B45&amp;" Corp",AI$1)))</f>
        <v/>
      </c>
      <c r="AJ45" s="112" t="str">
        <f>IF(tbl_coded[[#This Row],[ISIN]]="","",IF(OR(_xll.BDP(_xll.BDP(tbl_coded[[#This Row],[ISIN]]&amp;" Corp", "ISSUER_EQUITY_TICKER")&amp;" Equity",AJ$1)="#N/A N/A"),"--",_xll.BDP(_xll.BDP(tbl_coded[[#This Row],[ISIN]]&amp;" Corp", "ISSUER_EQUITY_TICKER")&amp;" Equity",AJ$1)))</f>
        <v/>
      </c>
      <c r="AK45"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5" s="115" t="str">
        <f>IF(tbl_coded[[#This Row],[ISIN]]="","",IF(OR(_xll.BDP(_xll.BDP(tbl_coded[[#This Row],[ISIN]]&amp;" Corp", "ISSUER_EQUITY_TICKER")&amp;" Equity",AL$1)="#N/A N/A"),"--",_xll.BDP(_xll.BDP(tbl_coded[[#This Row],[ISIN]]&amp;" Corp", "ISSUER_EQUITY_TICKER")&amp;" Equity",AL$1)))</f>
        <v/>
      </c>
      <c r="AM45" s="115" t="str">
        <f>IF(tbl_coded[[#This Row],[ISIN]]="","",IF(_xll.BDS($B45&amp;" Corp",AM$1)="#N/A Field Not Applicable","",_xll.BDS($B45&amp;" Corp",AM$1)))</f>
        <v/>
      </c>
      <c r="AN45" s="115" t="str">
        <f>IF(tbl_coded[[#This Row],[ISIN]]="","",IF(_xll.BDP(tbl_coded[[#This Row],[KPW Provider BBID]]&amp;" CompanyID","NAME")="#N/A Invalid Security","",_xll.BDP(tbl_coded[[#This Row],[KPW Provider BBID]]&amp;" CompanyID","NAME")))</f>
        <v/>
      </c>
      <c r="AO45" s="115" t="str">
        <f>IF(tbl_coded[[#This Row],[ISIN]]="","",IF(_xll.BDP(tbl_coded[[#This Row],[KPW Provider BBID]]&amp;" CompanyID",$AO$1)="#N/A Invalid Security","--",IF(_xll.BDP(tbl_coded[[#This Row],[KPW Provider BBID]]&amp;" CompanyID",$AO$1)="#N/A N/A","--",_xll.BDP(tbl_coded[[#This Row],[KPW Provider BBID]]&amp;" CompanyID",$AO$1))))</f>
        <v/>
      </c>
      <c r="AP45" s="115" t="str">
        <f>IF(tbl_coded[[#This Row],[ISIN]]="","",IF(_xll.BDP(tbl_coded[[#This Row],[KPW Provider BBID]]&amp;" CompanyID",$AP$1)="#N/A Invalid Security","--",IF(_xll.BDP(tbl_coded[[#This Row],[KPW Provider BBID]]&amp;" CompanyID",$AP$1)="#N/A N/A","--",_xll.BDP(tbl_coded[[#This Row],[KPW Provider BBID]]&amp;" CompanyID",$AP$1))))</f>
        <v/>
      </c>
      <c r="AQ45" s="115" t="str">
        <f>IF(tbl_coded[[#This Row],[ISIN]]="","",IF(_xll.BDP(tbl_coded[[#This Row],[KPW Provider BBID]]&amp;" CompanyID",$AQ$1)="#N/A Invalid Security","--",IF(_xll.BDP(tbl_coded[[#This Row],[KPW Provider BBID]]&amp;" CompanyID",$AQ$1)="#N/A N/A","--",_xll.BDP(tbl_coded[[#This Row],[KPW Provider BBID]]&amp;" CompanyID",$AQ$1))))</f>
        <v/>
      </c>
      <c r="AR45" s="115" t="str">
        <f>IF(tbl_coded[[#This Row],[ISIN]]="","",tbl_coded[[#This Row],[穆迪KPW评级]]&amp;"/"&amp;tbl_coded[[#This Row],[SPKPW评级]]&amp;"/"&amp;tbl_coded[[#This Row],[FITCHKPW评级]])</f>
        <v/>
      </c>
      <c r="AS45" s="115" t="str">
        <f>IF(tbl_coded[[#This Row],[ISIN]]="","",IF(OR(_xll.BDP($B45&amp;" Corp",AS$1)="#N/A N/A"),"--",_xll.BDP($B45&amp;" Corp",AS$1)))</f>
        <v/>
      </c>
      <c r="AT45" s="115" t="str">
        <f>IF(tbl_coded[[#This Row],[ISIN]]="","",IF(_xll.BDS($B45&amp;" Corp",AT$1)="#N/A Field Not Applicable","",_xll.BDS($B45&amp;" Corp",AT$1)))</f>
        <v/>
      </c>
      <c r="AU45" s="115" t="str">
        <f>IF(tbl_coded[[#This Row],[SBLC Provider BBID]]="","",_xll.BDP(tbl_coded[[#This Row],[SBLC Provider BBID]]&amp;" CompanyID","NAME"))</f>
        <v/>
      </c>
      <c r="AV45" s="115" t="str">
        <f>IF(tbl_coded[[#This Row],[ISIN]]="","",IF(OR(_xll.BDP($B45&amp;" Corp",AV$1)="#N/A N/A"),"--",TEXT(_xll.BDP($B45&amp;" Corp",AV$1),"yyyy/mm/dd")))</f>
        <v/>
      </c>
      <c r="AW45" s="115" t="str">
        <f>IF(tbl_coded[[#This Row],[ISIN]]="","",IF(OR(_xll.BDP($B45&amp;" Corp",AW$1)="#N/A N/A"),"--",TEXT(_xll.BDP($B45&amp;" Corp",AW$1),"yyyy/mm/dd")))</f>
        <v/>
      </c>
      <c r="AX45" s="115" t="str">
        <f>IF(tbl_coded[[#This Row],[ISIN]]="","",IF(OR(_xll.BDP($B45&amp;" Corp",AX$1)="#N/A N/A"),"--",TEXT(_xll.BDP($B45&amp;" Corp",AX$1),"yyyy/mm/dd")))</f>
        <v/>
      </c>
      <c r="AY45" s="115" t="str">
        <f>IF(tbl_coded[[#This Row],[ISIN]]="","",IF(OR(_xll.BDP($B45&amp;" Corp",AY$1)="#N/A Field Not Applicable"),"--",TEXT(_xll.BDP($B45&amp;" Corp",AY$1),"yyyy/mm/dd")))</f>
        <v/>
      </c>
      <c r="AZ45" s="115" t="str">
        <f>IF(tbl_coded[[#This Row],[ISIN]]="","",IF(OR(_xll.BDP($B45&amp;" Corp",AZ$1)="#N/A N/A"),"--",_xll.BDP($B45&amp;" Corp",AZ$1)))</f>
        <v/>
      </c>
      <c r="BA45" s="115" t="str">
        <f>IF(tbl_coded[[#This Row],[ISIN]]="","",IF(OR(_xll.BDP($B45&amp;" Corp",BA$1)="#N/A N/A"),"--",_xll.BDP($B45&amp;" Corp",BA$1)))</f>
        <v/>
      </c>
      <c r="BB45" s="115" t="str">
        <f>IF(tbl_coded[[#This Row],[ISIN]]="","",IF(OR(_xll.BDP($B45&amp;" Corp",BB$1)="#N/A N/A"),"--",_xll.BDP($B45&amp;" Corp",BB$1)))</f>
        <v/>
      </c>
      <c r="BC45" s="115" t="str">
        <f>IF(tbl_coded[[#This Row],[ISIN]]="","",IF(OR(_xll.BDP($B45&amp;" Corp",BC$1)="#N/A Field Not Applicable"),"--",_xll.BDP($B45&amp;" Corp",BC$1)))</f>
        <v/>
      </c>
      <c r="BD45" s="115" t="str">
        <f>IF(tbl_coded[[#This Row],[ISIN]]="","",IF(OR(_xll.BDP($B45&amp;" Corp",BD$1)="#N/A Field Not Applicable"),"--",_xll.BDP($B45&amp;" Corp",BD$1)))</f>
        <v/>
      </c>
      <c r="BE45" s="115" t="str">
        <f>IF(tbl_coded[[#This Row],[ISIN]]="","",IF(OR(_xll.BDP($B45&amp;" Corp",BE$1)="#N/A Field Not Applicable"),"--",_xll.BDP($B45&amp;" Corp",BE$1)))</f>
        <v/>
      </c>
      <c r="BF45" s="115" t="str">
        <f>IF(tbl_coded[[#This Row],[ISIN]]="","",IF(OR(_xll.BDP($B45&amp;" Corp",BF$1)="#N/A Field Not Applicable"),"--",_xll.BDP($B45&amp;" Corp",BF$1)))</f>
        <v/>
      </c>
      <c r="BG45" s="115" t="str">
        <f>IF(tbl_coded[[#This Row],[ISIN]]="","",IF(OR(_xll.BDP($B45&amp;" Corp",BG$1)="#N/A Field Not Applicable"),"--",IF(_xll.BDP($B45&amp;" Corp",BG$1)="#N/A N/A","N",_xll.BDP($B45&amp;" Corp",BG$1))))</f>
        <v/>
      </c>
      <c r="BH45" s="115" t="str">
        <f>IF(tbl_coded[[#This Row],[ISIN]]="","",IF(OR(_xll.BDP($B45&amp;" Corp",BH$1)="#N/A N/A"),"",_xll.BDP($B45&amp;" Corp",BH$1)))</f>
        <v/>
      </c>
      <c r="BI45" s="115" t="str">
        <f>IF(tbl_coded[[#This Row],[ISIN]]="","",IF(OR(tbl_coded[[#This Row],[Parent company tiker]]=""),"",IF(_xll.BDP(tbl_coded[[#This Row],[Parent company tiker]]&amp;" Equity",BI$1)="#N/A N/A","--",_xll.BDP(tbl_coded[[#This Row],[Parent company tiker]]&amp;" Equity",BI$1))))</f>
        <v/>
      </c>
      <c r="BJ45" s="115" t="str">
        <f>IF(tbl_coded[[#This Row],[ISIN]]="","",IF(OR(tbl_coded[[#This Row],[Parent company tiker]]=""),"",IF(_xll.BDP(tbl_coded[[#This Row],[Parent company tiker]]&amp;" Equity",BJ$1)="#N/A N/A","--",_xll.BDP(tbl_coded[[#This Row],[Parent company tiker]]&amp;" Equity",BJ$1))))</f>
        <v/>
      </c>
      <c r="BK45" s="115" t="str">
        <f>IF(tbl_coded[[#This Row],[ISIN]]="","",IF(OR(tbl_coded[[#This Row],[Parent company tiker]]=""),"",IF(_xll.BDP(tbl_coded[[#This Row],[Parent company tiker]]&amp;" Equity",BK$1)="#N/A N/A","--",_xll.BDP(tbl_coded[[#This Row],[Parent company tiker]]&amp;" Equity",BK$1))))</f>
        <v/>
      </c>
      <c r="BL45" s="115" t="str">
        <f>IF(tbl_coded[[#This Row],[ISIN]]="","",IF(OR(tbl_coded[[#This Row],[Parent company tiker]]=""),"",IF(_xll.BDP(tbl_coded[[#This Row],[Parent company tiker]]&amp;" Equity",BL$1)="#N/A N/A","--",_xll.BDP(tbl_coded[[#This Row],[Parent company tiker]]&amp;" Equity",BL$1))))</f>
        <v/>
      </c>
      <c r="BM45"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5" s="115" t="str">
        <f>IF(tbl_coded[[#This Row],[Column9]]&lt;&gt;"--",tbl_coded[[#This Row],[G''tor rating]],IF(tbl_coded[[#This Row],[KPW Name]]&lt;&gt;"",tbl_coded[[#This Row],[KPW Rating]],IF(tbl_coded[[#This Row],[Parent company tiker]]&lt;&gt;"",tbl_coded[[#This Row],[parent评级]],tbl_coded[[#This Row],[Issuer rating]])))</f>
        <v>//</v>
      </c>
      <c r="BO45" s="148" t="str">
        <f>IFERROR(IF(tbl_coded[[#This Row],[GREEN]]="Y","GREEN",IF(tbl_coded[[#This Row],[SUSTAINABLE]]="Y","SUSTAINABLE",IF(tbl_coded[[#This Row],[SOCIAL]]="Y","SOCIAL",IF(tbl_coded[[#This Row],[Sustainable linked]]="Y","SUSTAINABLE LINKED"," ")))),"")</f>
        <v xml:space="preserve"> </v>
      </c>
      <c r="BP45" s="124"/>
    </row>
    <row r="46" spans="1:68" ht="15" customHeight="1">
      <c r="A46" s="109">
        <v>44</v>
      </c>
      <c r="B46" s="110" t="str">
        <f>IF(美元债一级!$C$3:$C$1048576&lt;&gt;"",美元债一级!$C46,"")</f>
        <v/>
      </c>
      <c r="C46" s="114" t="str">
        <f>IF(tbl_coded[[#This Row],[ISIN]]="","",IF(tbl_coded[[#This Row],[Index]]&gt;$A$1,"",IF(_xll.BDP($B46&amp;" Corp",C$1)="#N/A N/A","",_xll.BDP($B46&amp;" Corp",C$1))))</f>
        <v/>
      </c>
      <c r="D46" s="114" t="str">
        <f>IF(tbl_coded[[#This Row],[ISIN]]="","",IF(_xll.BDP($B46&amp;" Corp",D$1)="#N/A N/A","",_xll.BDP($B46&amp;" Corp",D$1)))</f>
        <v/>
      </c>
      <c r="E46" s="114" t="str">
        <f>IF(tbl_coded[[#This Row],[ISIN]]="","",IF(_xll.BDP($B46&amp;" Corp",E$1)="#N/A N/A","--",_xll.BDP($B46&amp;" Corp",E$1)))</f>
        <v/>
      </c>
      <c r="F46" s="114" t="str">
        <f>IF(tbl_coded[[#This Row],[ISIN]]="","",IF(_xll.BDS($B46&amp;" Corp",F$1)="#N/A Field Not Applicable","",_xll.BDS($B46&amp;" Corp",F$1)))</f>
        <v/>
      </c>
      <c r="G46" s="114" t="str">
        <f>IF(tbl_coded[[#This Row],[ISIN]]="","",IF(_xll.BDP($F46&amp;" CompanyID",G$1)="#N/A Invalid Security","",_xll.BDP($F46&amp;" CompanyID",G$1)))</f>
        <v/>
      </c>
      <c r="H46" s="114" t="str">
        <f>IF(tbl_coded[[#This Row],[ISIN]]="","",IF(_xll.BDP($B46&amp;" Corp",H$1)="#N/A N/A","--",_xll.BDP($B46&amp;" Corp",H$1)))</f>
        <v/>
      </c>
      <c r="I46" s="114" t="str">
        <f>IF(tbl_coded[[#This Row],[ISIN]]="","",IF(_xll.BDP($B46&amp;" Corp",I$1)="#N/A N/A","--",_xll.BDP($B46&amp;" Corp",I$1)))</f>
        <v/>
      </c>
      <c r="J46" s="114" t="str">
        <f>IF(tbl_coded[[#This Row],[ISIN]]="","",IF(_xll.BDP($B46&amp;" Corp",J$1)="#N/A N/A","--",_xll.BDP($B46&amp;" Corp",J$1)))</f>
        <v/>
      </c>
      <c r="K46" s="114" t="str">
        <f>IF(tbl_coded[[#This Row],[ISIN]]="","",IF(_xll.BDP($B46&amp;" Corp",K$1)="#N/A N/A","--",_xll.BDP($B46&amp;" Corp",K$1)))</f>
        <v/>
      </c>
      <c r="L46" s="114" t="str">
        <f>IF(tbl_coded[[#This Row],[ISIN]]="","",IF(_xll.BDP($B46&amp;" Corp",L$1)="#N/A N/A","--",_xll.BDP($B46&amp;" Corp",L$1)))</f>
        <v/>
      </c>
      <c r="M46" s="114" t="str">
        <f>IF(tbl_coded[[#This Row],[ISIN]]="","",IF(_xll.BDP($B46&amp;" Corp",M$1)="#N/A N/A","--",_xll.BDP($B46&amp;" Corp",M$1)))</f>
        <v/>
      </c>
      <c r="N46" s="114" t="str">
        <f>IF(tbl_coded[[#This Row],[ISIN]]="","",IF(_xll.BDP($B46&amp;" Corp",N$1)="#N/A N/A","--",_xll.BDP($B46&amp;" Corp",N$1)))</f>
        <v/>
      </c>
      <c r="O46" s="114" t="str">
        <f>IF(tbl_coded[[#This Row],[ISIN]]="","",IF(_xll.BDP($B46&amp;" Corp",O$1)="#N/A N/A","--",_xll.BDP($B46&amp;" Corp",O$1)))</f>
        <v/>
      </c>
      <c r="P46" s="114" t="str">
        <f>IF(tbl_coded[[#This Row],[ISIN]]="","",IF(_xll.BDP($B46&amp;" Corp",P$1)="#N/A N/A","--",_xll.BDP($B46&amp;" Corp",P$1)))</f>
        <v/>
      </c>
      <c r="Q4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6" s="114" t="str">
        <f>IF(tbl_coded[[#This Row],[ISIN]]="","",IF(OR(_xll.BDP($B46&amp;" Corp",R$1)="#N/A N/A",_xll.BDP($B46&amp;" Corp",R$1)="#N/A Invalid Security",_xll.BDP($B46&amp;" Corp",R$1)="#N/A Field Not Applicable"),"--",_xll.BDP($B46&amp;" Corp",R$1)))</f>
        <v/>
      </c>
      <c r="S46" s="114" t="str">
        <f>IF(tbl_coded[[#This Row],[ISIN]]="","",IF(OR(_xll.BDP($R46&amp;" Equity",S$1)="#N/A N/A",_xll.BDP($R46&amp;" Equity",S$1)="#N/A Invalid Security"),"--",_xll.BDP($R46&amp;" Equity",S$1)))</f>
        <v/>
      </c>
      <c r="T46" s="114" t="str">
        <f>IF(tbl_coded[[#This Row],[ISIN]]="","",IF(OR(_xll.BDP($R46&amp;" Equity",T$1)="#N/A N/A",_xll.BDP($R46&amp;" Equity",T$1)="#N/A Invalid Security"),"--",_xll.BDP($R46&amp;" Equity",T$1)))</f>
        <v/>
      </c>
      <c r="U46" s="114" t="str">
        <f>IF(tbl_coded[[#This Row],[ISIN]]="","",IF(OR(_xll.BDP($R46&amp;" Equity",U$1)="#N/A N/A",_xll.BDP($R46&amp;" Equity",U$1)="#N/A Invalid Security"),"--",_xll.BDP($R46&amp;" Equity",U$1)))</f>
        <v/>
      </c>
      <c r="V46" s="114" t="str">
        <f>IF(tbl_coded[[#This Row],[ISIN]]="","",IF(OR(_xll.BDP($R46&amp;" Equity",V$1)="#N/A N/A",_xll.BDP($R46&amp;" Equity",V$1)="#N/A Invalid Security"),"--",_xll.BDP($R46&amp;" Equity",V$1)))</f>
        <v/>
      </c>
      <c r="W46" s="114" t="str">
        <f>IF(tbl_coded[[#This Row],[ISIN]]="","",IF(OR(_xll.BDP($R46&amp;" Equity",W$1)="#N/A N/A",_xll.BDP($R46&amp;" Equity",W$1)="#N/A Invalid Security"),"--",_xll.BDP($R46&amp;" Equity",W$1)))</f>
        <v/>
      </c>
      <c r="X46" s="114" t="str">
        <f>IF(tbl_coded[[#This Row],[ISIN]]="","",IF(OR(_xll.BDP($R46&amp;" Equity",X$1)="#N/A N/A",_xll.BDP($R46&amp;" Equity",X$1)="#N/A Invalid Security"),"--",_xll.BDP($R46&amp;" Equity",X$1)))</f>
        <v/>
      </c>
      <c r="Y4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6" s="114" t="str">
        <f>IF(tbl_coded[[#This Row],[ISIN]]="","",IF(ISNUMBER(_xll.BDP(B46&amp;" Corp",Z$1)),_xll.BDP(B46&amp;" Corp",Z$1),""))</f>
        <v/>
      </c>
      <c r="AA46" s="114" t="str">
        <f>IF(tbl_coded[[#This Row],[ISIN]]="","",IF(ISNUMBER(_xll.BDP(B46&amp;" Corp",AA$1)),_xll.BDP(B46&amp;" Corp",AA$1),""))</f>
        <v/>
      </c>
      <c r="AB46" s="114" t="str">
        <f>IF(tbl_coded[[#This Row],[ISIN]]="","",IF(ISNUMBER(_xll.BDP(B46&amp;" Corp",AB$1)),_xll.BDP(B46&amp;" Corp",AB$1),""))</f>
        <v/>
      </c>
      <c r="AC46" s="114" t="str">
        <f>IF(tbl_coded[[#This Row],[ISIN]]="","",IF(ISNUMBER(_xll.BDP(B46&amp;" Corp",AC$1)),_xll.BDP(B46&amp;" Corp",AC$1),""))</f>
        <v/>
      </c>
      <c r="AD46" s="114" t="str">
        <f>IF(tbl_coded[[#This Row],[ISIN]]="","",IF((_xll.BDP(B46&amp;" Corp",AD$1))="#N/A Field Not Applicable","",_xll.BDP(B46&amp;" Corp",AD$1)))</f>
        <v/>
      </c>
      <c r="AE46" s="114" t="str">
        <f>IF(tbl_coded[[#This Row],[ISIN]]="","",IF((_xll.BDP(B46&amp;" Corp",AE$1))="#N/A N/A","--",_xll.BDP(B46&amp;" Corp",AE$1)))</f>
        <v/>
      </c>
      <c r="AF46" s="114" t="str">
        <f>IF(tbl_coded[[#This Row],[ISIN]]="","",IF(IFERROR(MATCH(H46,rtg_num[Moody''s],0)&gt;10,0),"HY",IF(IFERROR(MATCH(I46,rtg_num[S&amp;P],0)&gt;10,0),"HY",IF(IFERROR(MATCH(J46,rtg_num[Fitch],0)&gt;10,0),"HY",IF(H46&amp;I46&amp;J46="------","NR",IF(IFERROR(FIND("#N/A",Coded!H46),0)&amp;IFERROR(FIND("#N/A",Coded!H46),0)&amp;IFERROR(FIND("#N/A",Coded!H46),0)&lt;&gt;"000",IF(INDEX(美元债一级!$O:$O,MATCH(tbl_coded[[#This Row],[ISIN]],美元债一级!$I:$I,0))="--/--/--","NR","IG"),"IG"))))))</f>
        <v/>
      </c>
      <c r="AG4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6" s="115" t="str">
        <f>IF(tbl_coded[[#This Row],[ISIN]]="","",IF(_xll.BDP($B46&amp;" Corp",AI$1)="#N/A N/A","--",_xll.BDP($B46&amp;" Corp",AI$1)))</f>
        <v/>
      </c>
      <c r="AJ46" s="112" t="str">
        <f>IF(tbl_coded[[#This Row],[ISIN]]="","",IF(OR(_xll.BDP(_xll.BDP(tbl_coded[[#This Row],[ISIN]]&amp;" Corp", "ISSUER_EQUITY_TICKER")&amp;" Equity",AJ$1)="#N/A N/A"),"--",_xll.BDP(_xll.BDP(tbl_coded[[#This Row],[ISIN]]&amp;" Corp", "ISSUER_EQUITY_TICKER")&amp;" Equity",AJ$1)))</f>
        <v/>
      </c>
      <c r="AK4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6" s="114" t="str">
        <f>IF(tbl_coded[[#This Row],[ISIN]]="","",IF(OR(_xll.BDP(_xll.BDP(tbl_coded[[#This Row],[ISIN]]&amp;" Corp", "ISSUER_EQUITY_TICKER")&amp;" Equity",AL$1)="#N/A N/A"),"--",_xll.BDP(_xll.BDP(tbl_coded[[#This Row],[ISIN]]&amp;" Corp", "ISSUER_EQUITY_TICKER")&amp;" Equity",AL$1)))</f>
        <v/>
      </c>
      <c r="AM46" s="114" t="str">
        <f>IF(tbl_coded[[#This Row],[ISIN]]="","",IF(_xll.BDS($B46&amp;" Corp",AM$1)="#N/A Field Not Applicable","",_xll.BDS($B46&amp;" Corp",AM$1)))</f>
        <v/>
      </c>
      <c r="AN46" s="114" t="str">
        <f>IF(tbl_coded[[#This Row],[ISIN]]="","",IF(_xll.BDP(tbl_coded[[#This Row],[KPW Provider BBID]]&amp;" CompanyID","NAME")="#N/A Invalid Security","",_xll.BDP(tbl_coded[[#This Row],[KPW Provider BBID]]&amp;" CompanyID","NAME")))</f>
        <v/>
      </c>
      <c r="AO46" s="114" t="str">
        <f>IF(tbl_coded[[#This Row],[ISIN]]="","",IF(_xll.BDP(tbl_coded[[#This Row],[KPW Provider BBID]]&amp;" CompanyID",$AO$1)="#N/A Invalid Security","--",IF(_xll.BDP(tbl_coded[[#This Row],[KPW Provider BBID]]&amp;" CompanyID",$AO$1)="#N/A N/A","--",_xll.BDP(tbl_coded[[#This Row],[KPW Provider BBID]]&amp;" CompanyID",$AO$1))))</f>
        <v/>
      </c>
      <c r="AP46" s="114" t="str">
        <f>IF(tbl_coded[[#This Row],[ISIN]]="","",IF(_xll.BDP(tbl_coded[[#This Row],[KPW Provider BBID]]&amp;" CompanyID",$AP$1)="#N/A Invalid Security","--",IF(_xll.BDP(tbl_coded[[#This Row],[KPW Provider BBID]]&amp;" CompanyID",$AP$1)="#N/A N/A","--",_xll.BDP(tbl_coded[[#This Row],[KPW Provider BBID]]&amp;" CompanyID",$AP$1))))</f>
        <v/>
      </c>
      <c r="AQ46" s="114" t="str">
        <f>IF(tbl_coded[[#This Row],[ISIN]]="","",IF(_xll.BDP(tbl_coded[[#This Row],[KPW Provider BBID]]&amp;" CompanyID",$AQ$1)="#N/A Invalid Security","--",IF(_xll.BDP(tbl_coded[[#This Row],[KPW Provider BBID]]&amp;" CompanyID",$AQ$1)="#N/A N/A","--",_xll.BDP(tbl_coded[[#This Row],[KPW Provider BBID]]&amp;" CompanyID",$AQ$1))))</f>
        <v/>
      </c>
      <c r="AR46" s="114" t="str">
        <f>IF(tbl_coded[[#This Row],[ISIN]]="","",tbl_coded[[#This Row],[穆迪KPW评级]]&amp;"/"&amp;tbl_coded[[#This Row],[SPKPW评级]]&amp;"/"&amp;tbl_coded[[#This Row],[FITCHKPW评级]])</f>
        <v/>
      </c>
      <c r="AS46" s="114" t="str">
        <f>IF(tbl_coded[[#This Row],[ISIN]]="","",IF(OR(_xll.BDP($B46&amp;" Corp",AS$1)="#N/A N/A"),"--",_xll.BDP($B46&amp;" Corp",AS$1)))</f>
        <v/>
      </c>
      <c r="AT46" s="114" t="str">
        <f>IF(tbl_coded[[#This Row],[ISIN]]="","",IF(_xll.BDS($B46&amp;" Corp",AT$1)="#N/A Field Not Applicable","",_xll.BDS($B46&amp;" Corp",AT$1)))</f>
        <v/>
      </c>
      <c r="AU46" s="114" t="str">
        <f>IF(tbl_coded[[#This Row],[SBLC Provider BBID]]="","",_xll.BDP(tbl_coded[[#This Row],[SBLC Provider BBID]]&amp;" CompanyID","NAME"))</f>
        <v/>
      </c>
      <c r="AV46" s="114" t="str">
        <f>IF(tbl_coded[[#This Row],[ISIN]]="","",IF(OR(_xll.BDP($B46&amp;" Corp",AV$1)="#N/A N/A"),"--",TEXT(_xll.BDP($B46&amp;" Corp",AV$1),"yyyy/mm/dd")))</f>
        <v/>
      </c>
      <c r="AW46" s="114" t="str">
        <f>IF(tbl_coded[[#This Row],[ISIN]]="","",IF(OR(_xll.BDP($B46&amp;" Corp",AW$1)="#N/A N/A"),"--",TEXT(_xll.BDP($B46&amp;" Corp",AW$1),"yyyy/mm/dd")))</f>
        <v/>
      </c>
      <c r="AX46" s="114" t="str">
        <f>IF(tbl_coded[[#This Row],[ISIN]]="","",IF(OR(_xll.BDP($B46&amp;" Corp",AX$1)="#N/A N/A"),"--",TEXT(_xll.BDP($B46&amp;" Corp",AX$1),"yyyy/mm/dd")))</f>
        <v/>
      </c>
      <c r="AY46" s="114" t="str">
        <f>IF(tbl_coded[[#This Row],[ISIN]]="","",IF(OR(_xll.BDP($B46&amp;" Corp",AY$1)="#N/A Field Not Applicable"),"--",TEXT(_xll.BDP($B46&amp;" Corp",AY$1),"yyyy/mm/dd")))</f>
        <v/>
      </c>
      <c r="AZ46" s="114" t="str">
        <f>IF(tbl_coded[[#This Row],[ISIN]]="","",IF(OR(_xll.BDP($B46&amp;" Corp",AZ$1)="#N/A N/A"),"--",_xll.BDP($B46&amp;" Corp",AZ$1)))</f>
        <v/>
      </c>
      <c r="BA46" s="114" t="str">
        <f>IF(tbl_coded[[#This Row],[ISIN]]="","",IF(OR(_xll.BDP($B46&amp;" Corp",BA$1)="#N/A N/A"),"--",_xll.BDP($B46&amp;" Corp",BA$1)))</f>
        <v/>
      </c>
      <c r="BB46" s="114" t="str">
        <f>IF(tbl_coded[[#This Row],[ISIN]]="","",IF(OR(_xll.BDP($B46&amp;" Corp",BB$1)="#N/A N/A"),"--",_xll.BDP($B46&amp;" Corp",BB$1)))</f>
        <v/>
      </c>
      <c r="BC46" s="114" t="str">
        <f>IF(tbl_coded[[#This Row],[ISIN]]="","",IF(OR(_xll.BDP($B46&amp;" Corp",BC$1)="#N/A Field Not Applicable"),"--",_xll.BDP($B46&amp;" Corp",BC$1)))</f>
        <v/>
      </c>
      <c r="BD46" s="114" t="str">
        <f>IF(tbl_coded[[#This Row],[ISIN]]="","",IF(OR(_xll.BDP($B46&amp;" Corp",BD$1)="#N/A Field Not Applicable"),"--",_xll.BDP($B46&amp;" Corp",BD$1)))</f>
        <v/>
      </c>
      <c r="BE46" s="114" t="str">
        <f>IF(tbl_coded[[#This Row],[ISIN]]="","",IF(OR(_xll.BDP($B46&amp;" Corp",BE$1)="#N/A Field Not Applicable"),"--",_xll.BDP($B46&amp;" Corp",BE$1)))</f>
        <v/>
      </c>
      <c r="BF46" s="114" t="str">
        <f>IF(tbl_coded[[#This Row],[ISIN]]="","",IF(OR(_xll.BDP($B46&amp;" Corp",BF$1)="#N/A Field Not Applicable"),"--",_xll.BDP($B46&amp;" Corp",BF$1)))</f>
        <v/>
      </c>
      <c r="BG46" s="114" t="str">
        <f>IF(tbl_coded[[#This Row],[ISIN]]="","",IF(OR(_xll.BDP($B46&amp;" Corp",BG$1)="#N/A Field Not Applicable"),"--",IF(_xll.BDP($B46&amp;" Corp",BG$1)="#N/A N/A","N",_xll.BDP($B46&amp;" Corp",BG$1))))</f>
        <v/>
      </c>
      <c r="BH46" s="114" t="str">
        <f>IF(tbl_coded[[#This Row],[ISIN]]="","",IF(OR(_xll.BDP($B46&amp;" Corp",BH$1)="#N/A N/A"),"",_xll.BDP($B46&amp;" Corp",BH$1)))</f>
        <v/>
      </c>
      <c r="BI46" s="114" t="str">
        <f>IF(tbl_coded[[#This Row],[ISIN]]="","",IF(OR(tbl_coded[[#This Row],[Parent company tiker]]=""),"",IF(_xll.BDP(tbl_coded[[#This Row],[Parent company tiker]]&amp;" Equity",BI$1)="#N/A N/A","--",_xll.BDP(tbl_coded[[#This Row],[Parent company tiker]]&amp;" Equity",BI$1))))</f>
        <v/>
      </c>
      <c r="BJ46" s="114" t="str">
        <f>IF(tbl_coded[[#This Row],[ISIN]]="","",IF(OR(tbl_coded[[#This Row],[Parent company tiker]]=""),"",IF(_xll.BDP(tbl_coded[[#This Row],[Parent company tiker]]&amp;" Equity",BJ$1)="#N/A N/A","--",_xll.BDP(tbl_coded[[#This Row],[Parent company tiker]]&amp;" Equity",BJ$1))))</f>
        <v/>
      </c>
      <c r="BK46" s="114" t="str">
        <f>IF(tbl_coded[[#This Row],[ISIN]]="","",IF(OR(tbl_coded[[#This Row],[Parent company tiker]]=""),"",IF(_xll.BDP(tbl_coded[[#This Row],[Parent company tiker]]&amp;" Equity",BK$1)="#N/A N/A","--",_xll.BDP(tbl_coded[[#This Row],[Parent company tiker]]&amp;" Equity",BK$1))))</f>
        <v/>
      </c>
      <c r="BL46" s="114" t="str">
        <f>IF(tbl_coded[[#This Row],[ISIN]]="","",IF(OR(tbl_coded[[#This Row],[Parent company tiker]]=""),"",IF(_xll.BDP(tbl_coded[[#This Row],[Parent company tiker]]&amp;" Equity",BL$1)="#N/A N/A","--",_xll.BDP(tbl_coded[[#This Row],[Parent company tiker]]&amp;" Equity",BL$1))))</f>
        <v/>
      </c>
      <c r="BM4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6" s="114" t="str">
        <f>IF(tbl_coded[[#This Row],[Column9]]&lt;&gt;"--",tbl_coded[[#This Row],[G''tor rating]],IF(tbl_coded[[#This Row],[KPW Name]]&lt;&gt;"",tbl_coded[[#This Row],[KPW Rating]],IF(tbl_coded[[#This Row],[Parent company tiker]]&lt;&gt;"",tbl_coded[[#This Row],[parent评级]],tbl_coded[[#This Row],[Issuer rating]])))</f>
        <v>//</v>
      </c>
      <c r="BO46" s="148" t="str">
        <f>IFERROR(IF(tbl_coded[[#This Row],[GREEN]]="Y","GREEN",IF(tbl_coded[[#This Row],[SUSTAINABLE]]="Y","SUSTAINABLE",IF(tbl_coded[[#This Row],[SOCIAL]]="Y","SOCIAL",IF(tbl_coded[[#This Row],[Sustainable linked]]="Y","SUSTAINABLE LINKED"," ")))),"")</f>
        <v xml:space="preserve"> </v>
      </c>
      <c r="BP46" s="124"/>
    </row>
    <row r="47" spans="1:68" ht="15" customHeight="1">
      <c r="A47" s="109">
        <v>45</v>
      </c>
      <c r="B47" s="110" t="str">
        <f>IF(美元债一级!$C$3:$C$1048576&lt;&gt;"",美元债一级!$C47,"")</f>
        <v/>
      </c>
      <c r="C47" s="114" t="str">
        <f>IF(tbl_coded[[#This Row],[ISIN]]="","",IF(tbl_coded[[#This Row],[Index]]&gt;$A$1,"",IF(_xll.BDP($B47&amp;" Corp",C$1)="#N/A N/A","",_xll.BDP($B47&amp;" Corp",C$1))))</f>
        <v/>
      </c>
      <c r="D47" s="114" t="str">
        <f>IF(tbl_coded[[#This Row],[ISIN]]="","",IF(_xll.BDP($B47&amp;" Corp",D$1)="#N/A N/A","",_xll.BDP($B47&amp;" Corp",D$1)))</f>
        <v/>
      </c>
      <c r="E47" s="114" t="str">
        <f>IF(tbl_coded[[#This Row],[ISIN]]="","",IF(_xll.BDP($B47&amp;" Corp",E$1)="#N/A N/A","--",_xll.BDP($B47&amp;" Corp",E$1)))</f>
        <v/>
      </c>
      <c r="F47" s="114" t="str">
        <f>IF(tbl_coded[[#This Row],[ISIN]]="","",IF(_xll.BDS($B47&amp;" Corp",F$1)="#N/A Field Not Applicable","",_xll.BDS($B47&amp;" Corp",F$1)))</f>
        <v/>
      </c>
      <c r="G47" s="114" t="str">
        <f>IF(tbl_coded[[#This Row],[ISIN]]="","",IF(_xll.BDP($F47&amp;" CompanyID",G$1)="#N/A Invalid Security","",_xll.BDP($F47&amp;" CompanyID",G$1)))</f>
        <v/>
      </c>
      <c r="H47" s="114" t="str">
        <f>IF(tbl_coded[[#This Row],[ISIN]]="","",IF(_xll.BDP($B47&amp;" Corp",H$1)="#N/A N/A","--",_xll.BDP($B47&amp;" Corp",H$1)))</f>
        <v/>
      </c>
      <c r="I47" s="114" t="str">
        <f>IF(tbl_coded[[#This Row],[ISIN]]="","",IF(_xll.BDP($B47&amp;" Corp",I$1)="#N/A N/A","--",_xll.BDP($B47&amp;" Corp",I$1)))</f>
        <v/>
      </c>
      <c r="J47" s="114" t="str">
        <f>IF(tbl_coded[[#This Row],[ISIN]]="","",IF(_xll.BDP($B47&amp;" Corp",J$1)="#N/A N/A","--",_xll.BDP($B47&amp;" Corp",J$1)))</f>
        <v/>
      </c>
      <c r="K47" s="114" t="str">
        <f>IF(tbl_coded[[#This Row],[ISIN]]="","",IF(_xll.BDP($B47&amp;" Corp",K$1)="#N/A N/A","--",_xll.BDP($B47&amp;" Corp",K$1)))</f>
        <v/>
      </c>
      <c r="L47" s="114" t="str">
        <f>IF(tbl_coded[[#This Row],[ISIN]]="","",IF(_xll.BDP($B47&amp;" Corp",L$1)="#N/A N/A","--",_xll.BDP($B47&amp;" Corp",L$1)))</f>
        <v/>
      </c>
      <c r="M47" s="114" t="str">
        <f>IF(tbl_coded[[#This Row],[ISIN]]="","",IF(_xll.BDP($B47&amp;" Corp",M$1)="#N/A N/A","--",_xll.BDP($B47&amp;" Corp",M$1)))</f>
        <v/>
      </c>
      <c r="N47" s="114" t="str">
        <f>IF(tbl_coded[[#This Row],[ISIN]]="","",IF(_xll.BDP($B47&amp;" Corp",N$1)="#N/A N/A","--",_xll.BDP($B47&amp;" Corp",N$1)))</f>
        <v/>
      </c>
      <c r="O47" s="114" t="str">
        <f>IF(tbl_coded[[#This Row],[ISIN]]="","",IF(_xll.BDP($B47&amp;" Corp",O$1)="#N/A N/A","--",_xll.BDP($B47&amp;" Corp",O$1)))</f>
        <v/>
      </c>
      <c r="P47" s="114" t="str">
        <f>IF(tbl_coded[[#This Row],[ISIN]]="","",IF(_xll.BDP($B47&amp;" Corp",P$1)="#N/A N/A","--",_xll.BDP($B47&amp;" Corp",P$1)))</f>
        <v/>
      </c>
      <c r="Q4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7" s="114" t="str">
        <f>IF(tbl_coded[[#This Row],[ISIN]]="","",IF(OR(_xll.BDP($B47&amp;" Corp",R$1)="#N/A N/A",_xll.BDP($B47&amp;" Corp",R$1)="#N/A Invalid Security",_xll.BDP($B47&amp;" Corp",R$1)="#N/A Field Not Applicable"),"--",_xll.BDP($B47&amp;" Corp",R$1)))</f>
        <v/>
      </c>
      <c r="S47" s="114" t="str">
        <f>IF(tbl_coded[[#This Row],[ISIN]]="","",IF(OR(_xll.BDP($R47&amp;" Equity",S$1)="#N/A N/A",_xll.BDP($R47&amp;" Equity",S$1)="#N/A Invalid Security"),"--",_xll.BDP($R47&amp;" Equity",S$1)))</f>
        <v/>
      </c>
      <c r="T47" s="114" t="str">
        <f>IF(tbl_coded[[#This Row],[ISIN]]="","",IF(OR(_xll.BDP($R47&amp;" Equity",T$1)="#N/A N/A",_xll.BDP($R47&amp;" Equity",T$1)="#N/A Invalid Security"),"--",_xll.BDP($R47&amp;" Equity",T$1)))</f>
        <v/>
      </c>
      <c r="U47" s="114" t="str">
        <f>IF(tbl_coded[[#This Row],[ISIN]]="","",IF(OR(_xll.BDP($R47&amp;" Equity",U$1)="#N/A N/A",_xll.BDP($R47&amp;" Equity",U$1)="#N/A Invalid Security"),"--",_xll.BDP($R47&amp;" Equity",U$1)))</f>
        <v/>
      </c>
      <c r="V47" s="114" t="str">
        <f>IF(tbl_coded[[#This Row],[ISIN]]="","",IF(OR(_xll.BDP($R47&amp;" Equity",V$1)="#N/A N/A",_xll.BDP($R47&amp;" Equity",V$1)="#N/A Invalid Security"),"--",_xll.BDP($R47&amp;" Equity",V$1)))</f>
        <v/>
      </c>
      <c r="W47" s="114" t="str">
        <f>IF(tbl_coded[[#This Row],[ISIN]]="","",IF(OR(_xll.BDP($R47&amp;" Equity",W$1)="#N/A N/A",_xll.BDP($R47&amp;" Equity",W$1)="#N/A Invalid Security"),"--",_xll.BDP($R47&amp;" Equity",W$1)))</f>
        <v/>
      </c>
      <c r="X47" s="114" t="str">
        <f>IF(tbl_coded[[#This Row],[ISIN]]="","",IF(OR(_xll.BDP($R47&amp;" Equity",X$1)="#N/A N/A",_xll.BDP($R47&amp;" Equity",X$1)="#N/A Invalid Security"),"--",_xll.BDP($R47&amp;" Equity",X$1)))</f>
        <v/>
      </c>
      <c r="Y4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7" s="114" t="str">
        <f>IF(tbl_coded[[#This Row],[ISIN]]="","",IF(ISNUMBER(_xll.BDP(B47&amp;" Corp",Z$1)),_xll.BDP(B47&amp;" Corp",Z$1),""))</f>
        <v/>
      </c>
      <c r="AA47" s="114" t="str">
        <f>IF(tbl_coded[[#This Row],[ISIN]]="","",IF(ISNUMBER(_xll.BDP(B47&amp;" Corp",AA$1)),_xll.BDP(B47&amp;" Corp",AA$1),""))</f>
        <v/>
      </c>
      <c r="AB47" s="114" t="str">
        <f>IF(tbl_coded[[#This Row],[ISIN]]="","",IF(ISNUMBER(_xll.BDP(B47&amp;" Corp",AB$1)),_xll.BDP(B47&amp;" Corp",AB$1),""))</f>
        <v/>
      </c>
      <c r="AC47" s="114" t="str">
        <f>IF(tbl_coded[[#This Row],[ISIN]]="","",IF(ISNUMBER(_xll.BDP(B47&amp;" Corp",AC$1)),_xll.BDP(B47&amp;" Corp",AC$1),""))</f>
        <v/>
      </c>
      <c r="AD47" s="114" t="str">
        <f>IF(tbl_coded[[#This Row],[ISIN]]="","",IF((_xll.BDP(B47&amp;" Corp",AD$1))="#N/A Field Not Applicable","",_xll.BDP(B47&amp;" Corp",AD$1)))</f>
        <v/>
      </c>
      <c r="AE47" s="114" t="str">
        <f>IF(tbl_coded[[#This Row],[ISIN]]="","",IF((_xll.BDP(B47&amp;" Corp",AE$1))="#N/A N/A","--",_xll.BDP(B47&amp;" Corp",AE$1)))</f>
        <v/>
      </c>
      <c r="AF47" s="114" t="str">
        <f>IF(tbl_coded[[#This Row],[ISIN]]="","",IF(IFERROR(MATCH(H47,rtg_num[Moody''s],0)&gt;10,0),"HY",IF(IFERROR(MATCH(I47,rtg_num[S&amp;P],0)&gt;10,0),"HY",IF(IFERROR(MATCH(J47,rtg_num[Fitch],0)&gt;10,0),"HY",IF(H47&amp;I47&amp;J47="------","NR",IF(IFERROR(FIND("#N/A",Coded!H47),0)&amp;IFERROR(FIND("#N/A",Coded!H47),0)&amp;IFERROR(FIND("#N/A",Coded!H47),0)&lt;&gt;"000",IF(INDEX(美元债一级!$O:$O,MATCH(tbl_coded[[#This Row],[ISIN]],美元债一级!$I:$I,0))="--/--/--","NR","IG"),"IG"))))))</f>
        <v/>
      </c>
      <c r="AG4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7" s="115" t="str">
        <f>IF(tbl_coded[[#This Row],[ISIN]]="","",IF(_xll.BDP($B47&amp;" Corp",AI$1)="#N/A N/A","--",_xll.BDP($B47&amp;" Corp",AI$1)))</f>
        <v/>
      </c>
      <c r="AJ47" s="112" t="str">
        <f>IF(tbl_coded[[#This Row],[ISIN]]="","",IF(OR(_xll.BDP(_xll.BDP(tbl_coded[[#This Row],[ISIN]]&amp;" Corp", "ISSUER_EQUITY_TICKER")&amp;" Equity",AJ$1)="#N/A N/A"),"--",_xll.BDP(_xll.BDP(tbl_coded[[#This Row],[ISIN]]&amp;" Corp", "ISSUER_EQUITY_TICKER")&amp;" Equity",AJ$1)))</f>
        <v/>
      </c>
      <c r="AK4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7" s="114" t="str">
        <f>IF(tbl_coded[[#This Row],[ISIN]]="","",IF(OR(_xll.BDP(_xll.BDP(tbl_coded[[#This Row],[ISIN]]&amp;" Corp", "ISSUER_EQUITY_TICKER")&amp;" Equity",AL$1)="#N/A N/A"),"--",_xll.BDP(_xll.BDP(tbl_coded[[#This Row],[ISIN]]&amp;" Corp", "ISSUER_EQUITY_TICKER")&amp;" Equity",AL$1)))</f>
        <v/>
      </c>
      <c r="AM47" s="114" t="str">
        <f>IF(tbl_coded[[#This Row],[ISIN]]="","",IF(_xll.BDS($B47&amp;" Corp",AM$1)="#N/A Field Not Applicable","",_xll.BDS($B47&amp;" Corp",AM$1)))</f>
        <v/>
      </c>
      <c r="AN47" s="114" t="str">
        <f>IF(tbl_coded[[#This Row],[ISIN]]="","",IF(_xll.BDP(tbl_coded[[#This Row],[KPW Provider BBID]]&amp;" CompanyID","NAME")="#N/A Invalid Security","",_xll.BDP(tbl_coded[[#This Row],[KPW Provider BBID]]&amp;" CompanyID","NAME")))</f>
        <v/>
      </c>
      <c r="AO47" s="114" t="str">
        <f>IF(tbl_coded[[#This Row],[ISIN]]="","",IF(_xll.BDP(tbl_coded[[#This Row],[KPW Provider BBID]]&amp;" CompanyID",$AO$1)="#N/A Invalid Security","--",IF(_xll.BDP(tbl_coded[[#This Row],[KPW Provider BBID]]&amp;" CompanyID",$AO$1)="#N/A N/A","--",_xll.BDP(tbl_coded[[#This Row],[KPW Provider BBID]]&amp;" CompanyID",$AO$1))))</f>
        <v/>
      </c>
      <c r="AP47" s="114" t="str">
        <f>IF(tbl_coded[[#This Row],[ISIN]]="","",IF(_xll.BDP(tbl_coded[[#This Row],[KPW Provider BBID]]&amp;" CompanyID",$AP$1)="#N/A Invalid Security","--",IF(_xll.BDP(tbl_coded[[#This Row],[KPW Provider BBID]]&amp;" CompanyID",$AP$1)="#N/A N/A","--",_xll.BDP(tbl_coded[[#This Row],[KPW Provider BBID]]&amp;" CompanyID",$AP$1))))</f>
        <v/>
      </c>
      <c r="AQ47" s="114" t="str">
        <f>IF(tbl_coded[[#This Row],[ISIN]]="","",IF(_xll.BDP(tbl_coded[[#This Row],[KPW Provider BBID]]&amp;" CompanyID",$AQ$1)="#N/A Invalid Security","--",IF(_xll.BDP(tbl_coded[[#This Row],[KPW Provider BBID]]&amp;" CompanyID",$AQ$1)="#N/A N/A","--",_xll.BDP(tbl_coded[[#This Row],[KPW Provider BBID]]&amp;" CompanyID",$AQ$1))))</f>
        <v/>
      </c>
      <c r="AR47" s="114" t="str">
        <f>IF(tbl_coded[[#This Row],[ISIN]]="","",tbl_coded[[#This Row],[穆迪KPW评级]]&amp;"/"&amp;tbl_coded[[#This Row],[SPKPW评级]]&amp;"/"&amp;tbl_coded[[#This Row],[FITCHKPW评级]])</f>
        <v/>
      </c>
      <c r="AS47" s="114" t="str">
        <f>IF(tbl_coded[[#This Row],[ISIN]]="","",IF(OR(_xll.BDP($B47&amp;" Corp",AS$1)="#N/A N/A"),"--",_xll.BDP($B47&amp;" Corp",AS$1)))</f>
        <v/>
      </c>
      <c r="AT47" s="114" t="str">
        <f>IF(tbl_coded[[#This Row],[ISIN]]="","",IF(_xll.BDS($B47&amp;" Corp",AT$1)="#N/A Field Not Applicable","",_xll.BDS($B47&amp;" Corp",AT$1)))</f>
        <v/>
      </c>
      <c r="AU47" s="114" t="str">
        <f>IF(tbl_coded[[#This Row],[SBLC Provider BBID]]="","",_xll.BDP(tbl_coded[[#This Row],[SBLC Provider BBID]]&amp;" CompanyID","NAME"))</f>
        <v/>
      </c>
      <c r="AV47" s="114" t="str">
        <f>IF(tbl_coded[[#This Row],[ISIN]]="","",IF(OR(_xll.BDP($B47&amp;" Corp",AV$1)="#N/A N/A"),"--",TEXT(_xll.BDP($B47&amp;" Corp",AV$1),"yyyy/mm/dd")))</f>
        <v/>
      </c>
      <c r="AW47" s="114" t="str">
        <f>IF(tbl_coded[[#This Row],[ISIN]]="","",IF(OR(_xll.BDP($B47&amp;" Corp",AW$1)="#N/A N/A"),"--",TEXT(_xll.BDP($B47&amp;" Corp",AW$1),"yyyy/mm/dd")))</f>
        <v/>
      </c>
      <c r="AX47" s="114" t="str">
        <f>IF(tbl_coded[[#This Row],[ISIN]]="","",IF(OR(_xll.BDP($B47&amp;" Corp",AX$1)="#N/A N/A"),"--",TEXT(_xll.BDP($B47&amp;" Corp",AX$1),"yyyy/mm/dd")))</f>
        <v/>
      </c>
      <c r="AY47" s="114" t="str">
        <f>IF(tbl_coded[[#This Row],[ISIN]]="","",IF(OR(_xll.BDP($B47&amp;" Corp",AY$1)="#N/A Field Not Applicable"),"--",TEXT(_xll.BDP($B47&amp;" Corp",AY$1),"yyyy/mm/dd")))</f>
        <v/>
      </c>
      <c r="AZ47" s="114" t="str">
        <f>IF(tbl_coded[[#This Row],[ISIN]]="","",IF(OR(_xll.BDP($B47&amp;" Corp",AZ$1)="#N/A N/A"),"--",_xll.BDP($B47&amp;" Corp",AZ$1)))</f>
        <v/>
      </c>
      <c r="BA47" s="114" t="str">
        <f>IF(tbl_coded[[#This Row],[ISIN]]="","",IF(OR(_xll.BDP($B47&amp;" Corp",BA$1)="#N/A N/A"),"--",_xll.BDP($B47&amp;" Corp",BA$1)))</f>
        <v/>
      </c>
      <c r="BB47" s="114" t="str">
        <f>IF(tbl_coded[[#This Row],[ISIN]]="","",IF(OR(_xll.BDP($B47&amp;" Corp",BB$1)="#N/A N/A"),"--",_xll.BDP($B47&amp;" Corp",BB$1)))</f>
        <v/>
      </c>
      <c r="BC47" s="114" t="str">
        <f>IF(tbl_coded[[#This Row],[ISIN]]="","",IF(OR(_xll.BDP($B47&amp;" Corp",BC$1)="#N/A Field Not Applicable"),"--",_xll.BDP($B47&amp;" Corp",BC$1)))</f>
        <v/>
      </c>
      <c r="BD47" s="114" t="str">
        <f>IF(tbl_coded[[#This Row],[ISIN]]="","",IF(OR(_xll.BDP($B47&amp;" Corp",BD$1)="#N/A Field Not Applicable"),"--",_xll.BDP($B47&amp;" Corp",BD$1)))</f>
        <v/>
      </c>
      <c r="BE47" s="114" t="str">
        <f>IF(tbl_coded[[#This Row],[ISIN]]="","",IF(OR(_xll.BDP($B47&amp;" Corp",BE$1)="#N/A Field Not Applicable"),"--",_xll.BDP($B47&amp;" Corp",BE$1)))</f>
        <v/>
      </c>
      <c r="BF47" s="114" t="str">
        <f>IF(tbl_coded[[#This Row],[ISIN]]="","",IF(OR(_xll.BDP($B47&amp;" Corp",BF$1)="#N/A Field Not Applicable"),"--",_xll.BDP($B47&amp;" Corp",BF$1)))</f>
        <v/>
      </c>
      <c r="BG47" s="114" t="str">
        <f>IF(tbl_coded[[#This Row],[ISIN]]="","",IF(OR(_xll.BDP($B47&amp;" Corp",BG$1)="#N/A Field Not Applicable"),"--",IF(_xll.BDP($B47&amp;" Corp",BG$1)="#N/A N/A","N",_xll.BDP($B47&amp;" Corp",BG$1))))</f>
        <v/>
      </c>
      <c r="BH47" s="114" t="str">
        <f>IF(tbl_coded[[#This Row],[ISIN]]="","",IF(OR(_xll.BDP($B47&amp;" Corp",BH$1)="#N/A N/A"),"",_xll.BDP($B47&amp;" Corp",BH$1)))</f>
        <v/>
      </c>
      <c r="BI47" s="114" t="str">
        <f>IF(tbl_coded[[#This Row],[ISIN]]="","",IF(OR(tbl_coded[[#This Row],[Parent company tiker]]=""),"",IF(_xll.BDP(tbl_coded[[#This Row],[Parent company tiker]]&amp;" Equity",BI$1)="#N/A N/A","--",_xll.BDP(tbl_coded[[#This Row],[Parent company tiker]]&amp;" Equity",BI$1))))</f>
        <v/>
      </c>
      <c r="BJ47" s="114" t="str">
        <f>IF(tbl_coded[[#This Row],[ISIN]]="","",IF(OR(tbl_coded[[#This Row],[Parent company tiker]]=""),"",IF(_xll.BDP(tbl_coded[[#This Row],[Parent company tiker]]&amp;" Equity",BJ$1)="#N/A N/A","--",_xll.BDP(tbl_coded[[#This Row],[Parent company tiker]]&amp;" Equity",BJ$1))))</f>
        <v/>
      </c>
      <c r="BK47" s="114" t="str">
        <f>IF(tbl_coded[[#This Row],[ISIN]]="","",IF(OR(tbl_coded[[#This Row],[Parent company tiker]]=""),"",IF(_xll.BDP(tbl_coded[[#This Row],[Parent company tiker]]&amp;" Equity",BK$1)="#N/A N/A","--",_xll.BDP(tbl_coded[[#This Row],[Parent company tiker]]&amp;" Equity",BK$1))))</f>
        <v/>
      </c>
      <c r="BL47" s="114" t="str">
        <f>IF(tbl_coded[[#This Row],[ISIN]]="","",IF(OR(tbl_coded[[#This Row],[Parent company tiker]]=""),"",IF(_xll.BDP(tbl_coded[[#This Row],[Parent company tiker]]&amp;" Equity",BL$1)="#N/A N/A","--",_xll.BDP(tbl_coded[[#This Row],[Parent company tiker]]&amp;" Equity",BL$1))))</f>
        <v/>
      </c>
      <c r="BM4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7" s="114" t="str">
        <f>IF(tbl_coded[[#This Row],[Column9]]&lt;&gt;"--",tbl_coded[[#This Row],[G''tor rating]],IF(tbl_coded[[#This Row],[KPW Name]]&lt;&gt;"",tbl_coded[[#This Row],[KPW Rating]],IF(tbl_coded[[#This Row],[Parent company tiker]]&lt;&gt;"",tbl_coded[[#This Row],[parent评级]],tbl_coded[[#This Row],[Issuer rating]])))</f>
        <v>//</v>
      </c>
      <c r="BO47" s="148" t="str">
        <f>IFERROR(IF(tbl_coded[[#This Row],[GREEN]]="Y","GREEN",IF(tbl_coded[[#This Row],[SUSTAINABLE]]="Y","SUSTAINABLE",IF(tbl_coded[[#This Row],[SOCIAL]]="Y","SOCIAL",IF(tbl_coded[[#This Row],[Sustainable linked]]="Y","SUSTAINABLE LINKED"," ")))),"")</f>
        <v xml:space="preserve"> </v>
      </c>
      <c r="BP47" s="124"/>
    </row>
    <row r="48" spans="1:68" ht="15" customHeight="1">
      <c r="A48" s="109">
        <v>46</v>
      </c>
      <c r="B48" s="110" t="str">
        <f>IF(美元债一级!$C$3:$C$1048576&lt;&gt;"",美元债一级!$C48,"")</f>
        <v/>
      </c>
      <c r="C48" s="114" t="str">
        <f>IF(tbl_coded[[#This Row],[ISIN]]="","",IF(tbl_coded[[#This Row],[Index]]&gt;$A$1,"",IF(_xll.BDP($B48&amp;" Corp",C$1)="#N/A N/A","",_xll.BDP($B48&amp;" Corp",C$1))))</f>
        <v/>
      </c>
      <c r="D48" s="114" t="str">
        <f>IF(tbl_coded[[#This Row],[ISIN]]="","",IF(_xll.BDP($B48&amp;" Corp",D$1)="#N/A N/A","",_xll.BDP($B48&amp;" Corp",D$1)))</f>
        <v/>
      </c>
      <c r="E48" s="114" t="str">
        <f>IF(tbl_coded[[#This Row],[ISIN]]="","",IF(_xll.BDP($B48&amp;" Corp",E$1)="#N/A N/A","--",_xll.BDP($B48&amp;" Corp",E$1)))</f>
        <v/>
      </c>
      <c r="F48" s="114" t="str">
        <f>IF(tbl_coded[[#This Row],[ISIN]]="","",IF(_xll.BDS($B48&amp;" Corp",F$1)="#N/A Field Not Applicable","",_xll.BDS($B48&amp;" Corp",F$1)))</f>
        <v/>
      </c>
      <c r="G48" s="114" t="str">
        <f>IF(tbl_coded[[#This Row],[ISIN]]="","",IF(_xll.BDP($F48&amp;" CompanyID",G$1)="#N/A Invalid Security","",_xll.BDP($F48&amp;" CompanyID",G$1)))</f>
        <v/>
      </c>
      <c r="H48" s="114" t="str">
        <f>IF(tbl_coded[[#This Row],[ISIN]]="","",IF(_xll.BDP($B48&amp;" Corp",H$1)="#N/A N/A","--",_xll.BDP($B48&amp;" Corp",H$1)))</f>
        <v/>
      </c>
      <c r="I48" s="114" t="str">
        <f>IF(tbl_coded[[#This Row],[ISIN]]="","",IF(_xll.BDP($B48&amp;" Corp",I$1)="#N/A N/A","--",_xll.BDP($B48&amp;" Corp",I$1)))</f>
        <v/>
      </c>
      <c r="J48" s="114" t="str">
        <f>IF(tbl_coded[[#This Row],[ISIN]]="","",IF(_xll.BDP($B48&amp;" Corp",J$1)="#N/A N/A","--",_xll.BDP($B48&amp;" Corp",J$1)))</f>
        <v/>
      </c>
      <c r="K48" s="114" t="str">
        <f>IF(tbl_coded[[#This Row],[ISIN]]="","",IF(_xll.BDP($B48&amp;" Corp",K$1)="#N/A N/A","--",_xll.BDP($B48&amp;" Corp",K$1)))</f>
        <v/>
      </c>
      <c r="L48" s="114" t="str">
        <f>IF(tbl_coded[[#This Row],[ISIN]]="","",IF(_xll.BDP($B48&amp;" Corp",L$1)="#N/A N/A","--",_xll.BDP($B48&amp;" Corp",L$1)))</f>
        <v/>
      </c>
      <c r="M48" s="114" t="str">
        <f>IF(tbl_coded[[#This Row],[ISIN]]="","",IF(_xll.BDP($B48&amp;" Corp",M$1)="#N/A N/A","--",_xll.BDP($B48&amp;" Corp",M$1)))</f>
        <v/>
      </c>
      <c r="N48" s="114" t="str">
        <f>IF(tbl_coded[[#This Row],[ISIN]]="","",IF(_xll.BDP($B48&amp;" Corp",N$1)="#N/A N/A","--",_xll.BDP($B48&amp;" Corp",N$1)))</f>
        <v/>
      </c>
      <c r="O48" s="114" t="str">
        <f>IF(tbl_coded[[#This Row],[ISIN]]="","",IF(_xll.BDP($B48&amp;" Corp",O$1)="#N/A N/A","--",_xll.BDP($B48&amp;" Corp",O$1)))</f>
        <v/>
      </c>
      <c r="P48" s="114" t="str">
        <f>IF(tbl_coded[[#This Row],[ISIN]]="","",IF(_xll.BDP($B48&amp;" Corp",P$1)="#N/A N/A","--",_xll.BDP($B48&amp;" Corp",P$1)))</f>
        <v/>
      </c>
      <c r="Q4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8" s="114" t="str">
        <f>IF(tbl_coded[[#This Row],[ISIN]]="","",IF(OR(_xll.BDP($B48&amp;" Corp",R$1)="#N/A N/A",_xll.BDP($B48&amp;" Corp",R$1)="#N/A Invalid Security",_xll.BDP($B48&amp;" Corp",R$1)="#N/A Field Not Applicable"),"--",_xll.BDP($B48&amp;" Corp",R$1)))</f>
        <v/>
      </c>
      <c r="S48" s="114" t="str">
        <f>IF(tbl_coded[[#This Row],[ISIN]]="","",IF(OR(_xll.BDP($R48&amp;" Equity",S$1)="#N/A N/A",_xll.BDP($R48&amp;" Equity",S$1)="#N/A Invalid Security"),"--",_xll.BDP($R48&amp;" Equity",S$1)))</f>
        <v/>
      </c>
      <c r="T48" s="114" t="str">
        <f>IF(tbl_coded[[#This Row],[ISIN]]="","",IF(OR(_xll.BDP($R48&amp;" Equity",T$1)="#N/A N/A",_xll.BDP($R48&amp;" Equity",T$1)="#N/A Invalid Security"),"--",_xll.BDP($R48&amp;" Equity",T$1)))</f>
        <v/>
      </c>
      <c r="U48" s="114" t="str">
        <f>IF(tbl_coded[[#This Row],[ISIN]]="","",IF(OR(_xll.BDP($R48&amp;" Equity",U$1)="#N/A N/A",_xll.BDP($R48&amp;" Equity",U$1)="#N/A Invalid Security"),"--",_xll.BDP($R48&amp;" Equity",U$1)))</f>
        <v/>
      </c>
      <c r="V48" s="114" t="str">
        <f>IF(tbl_coded[[#This Row],[ISIN]]="","",IF(OR(_xll.BDP($R48&amp;" Equity",V$1)="#N/A N/A",_xll.BDP($R48&amp;" Equity",V$1)="#N/A Invalid Security"),"--",_xll.BDP($R48&amp;" Equity",V$1)))</f>
        <v/>
      </c>
      <c r="W48" s="114" t="str">
        <f>IF(tbl_coded[[#This Row],[ISIN]]="","",IF(OR(_xll.BDP($R48&amp;" Equity",W$1)="#N/A N/A",_xll.BDP($R48&amp;" Equity",W$1)="#N/A Invalid Security"),"--",_xll.BDP($R48&amp;" Equity",W$1)))</f>
        <v/>
      </c>
      <c r="X48" s="114" t="str">
        <f>IF(tbl_coded[[#This Row],[ISIN]]="","",IF(OR(_xll.BDP($R48&amp;" Equity",X$1)="#N/A N/A",_xll.BDP($R48&amp;" Equity",X$1)="#N/A Invalid Security"),"--",_xll.BDP($R48&amp;" Equity",X$1)))</f>
        <v/>
      </c>
      <c r="Y4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8" s="114" t="str">
        <f>IF(tbl_coded[[#This Row],[ISIN]]="","",IF(ISNUMBER(_xll.BDP(B48&amp;" Corp",Z$1)),_xll.BDP(B48&amp;" Corp",Z$1),""))</f>
        <v/>
      </c>
      <c r="AA48" s="114" t="str">
        <f>IF(tbl_coded[[#This Row],[ISIN]]="","",IF(ISNUMBER(_xll.BDP(B48&amp;" Corp",AA$1)),_xll.BDP(B48&amp;" Corp",AA$1),""))</f>
        <v/>
      </c>
      <c r="AB48" s="114" t="str">
        <f>IF(tbl_coded[[#This Row],[ISIN]]="","",IF(ISNUMBER(_xll.BDP(B48&amp;" Corp",AB$1)),_xll.BDP(B48&amp;" Corp",AB$1),""))</f>
        <v/>
      </c>
      <c r="AC48" s="114" t="str">
        <f>IF(tbl_coded[[#This Row],[ISIN]]="","",IF(ISNUMBER(_xll.BDP(B48&amp;" Corp",AC$1)),_xll.BDP(B48&amp;" Corp",AC$1),""))</f>
        <v/>
      </c>
      <c r="AD48" s="114" t="str">
        <f>IF(tbl_coded[[#This Row],[ISIN]]="","",IF((_xll.BDP(B48&amp;" Corp",AD$1))="#N/A Field Not Applicable","",_xll.BDP(B48&amp;" Corp",AD$1)))</f>
        <v/>
      </c>
      <c r="AE48" s="114" t="str">
        <f>IF(tbl_coded[[#This Row],[ISIN]]="","",IF((_xll.BDP(B48&amp;" Corp",AE$1))="#N/A N/A","--",_xll.BDP(B48&amp;" Corp",AE$1)))</f>
        <v/>
      </c>
      <c r="AF48" s="114" t="str">
        <f>IF(tbl_coded[[#This Row],[ISIN]]="","",IF(IFERROR(MATCH(H48,rtg_num[Moody''s],0)&gt;10,0),"HY",IF(IFERROR(MATCH(I48,rtg_num[S&amp;P],0)&gt;10,0),"HY",IF(IFERROR(MATCH(J48,rtg_num[Fitch],0)&gt;10,0),"HY",IF(H48&amp;I48&amp;J48="------","NR",IF(IFERROR(FIND("#N/A",Coded!H48),0)&amp;IFERROR(FIND("#N/A",Coded!H48),0)&amp;IFERROR(FIND("#N/A",Coded!H48),0)&lt;&gt;"000",IF(INDEX(美元债一级!$O:$O,MATCH(tbl_coded[[#This Row],[ISIN]],美元债一级!$I:$I,0))="--/--/--","NR","IG"),"IG"))))))</f>
        <v/>
      </c>
      <c r="AG4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8" s="115" t="str">
        <f>IF(tbl_coded[[#This Row],[ISIN]]="","",IF(_xll.BDP($B48&amp;" Corp",AI$1)="#N/A N/A","--",_xll.BDP($B48&amp;" Corp",AI$1)))</f>
        <v/>
      </c>
      <c r="AJ48" s="112" t="str">
        <f>IF(tbl_coded[[#This Row],[ISIN]]="","",IF(OR(_xll.BDP(_xll.BDP(tbl_coded[[#This Row],[ISIN]]&amp;" Corp", "ISSUER_EQUITY_TICKER")&amp;" Equity",AJ$1)="#N/A N/A"),"--",_xll.BDP(_xll.BDP(tbl_coded[[#This Row],[ISIN]]&amp;" Corp", "ISSUER_EQUITY_TICKER")&amp;" Equity",AJ$1)))</f>
        <v/>
      </c>
      <c r="AK4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8" s="114" t="str">
        <f>IF(tbl_coded[[#This Row],[ISIN]]="","",IF(OR(_xll.BDP(_xll.BDP(tbl_coded[[#This Row],[ISIN]]&amp;" Corp", "ISSUER_EQUITY_TICKER")&amp;" Equity",AL$1)="#N/A N/A"),"--",_xll.BDP(_xll.BDP(tbl_coded[[#This Row],[ISIN]]&amp;" Corp", "ISSUER_EQUITY_TICKER")&amp;" Equity",AL$1)))</f>
        <v/>
      </c>
      <c r="AM48" s="114" t="str">
        <f>IF(tbl_coded[[#This Row],[ISIN]]="","",IF(_xll.BDS($B48&amp;" Corp",AM$1)="#N/A Field Not Applicable","",_xll.BDS($B48&amp;" Corp",AM$1)))</f>
        <v/>
      </c>
      <c r="AN48" s="114" t="str">
        <f>IF(tbl_coded[[#This Row],[ISIN]]="","",IF(_xll.BDP(tbl_coded[[#This Row],[KPW Provider BBID]]&amp;" CompanyID","NAME")="#N/A Invalid Security","",_xll.BDP(tbl_coded[[#This Row],[KPW Provider BBID]]&amp;" CompanyID","NAME")))</f>
        <v/>
      </c>
      <c r="AO48" s="114" t="str">
        <f>IF(tbl_coded[[#This Row],[ISIN]]="","",IF(_xll.BDP(tbl_coded[[#This Row],[KPW Provider BBID]]&amp;" CompanyID",$AO$1)="#N/A Invalid Security","--",IF(_xll.BDP(tbl_coded[[#This Row],[KPW Provider BBID]]&amp;" CompanyID",$AO$1)="#N/A N/A","--",_xll.BDP(tbl_coded[[#This Row],[KPW Provider BBID]]&amp;" CompanyID",$AO$1))))</f>
        <v/>
      </c>
      <c r="AP48" s="114" t="str">
        <f>IF(tbl_coded[[#This Row],[ISIN]]="","",IF(_xll.BDP(tbl_coded[[#This Row],[KPW Provider BBID]]&amp;" CompanyID",$AP$1)="#N/A Invalid Security","--",IF(_xll.BDP(tbl_coded[[#This Row],[KPW Provider BBID]]&amp;" CompanyID",$AP$1)="#N/A N/A","--",_xll.BDP(tbl_coded[[#This Row],[KPW Provider BBID]]&amp;" CompanyID",$AP$1))))</f>
        <v/>
      </c>
      <c r="AQ48" s="114" t="str">
        <f>IF(tbl_coded[[#This Row],[ISIN]]="","",IF(_xll.BDP(tbl_coded[[#This Row],[KPW Provider BBID]]&amp;" CompanyID",$AQ$1)="#N/A Invalid Security","--",IF(_xll.BDP(tbl_coded[[#This Row],[KPW Provider BBID]]&amp;" CompanyID",$AQ$1)="#N/A N/A","--",_xll.BDP(tbl_coded[[#This Row],[KPW Provider BBID]]&amp;" CompanyID",$AQ$1))))</f>
        <v/>
      </c>
      <c r="AR48" s="114" t="str">
        <f>IF(tbl_coded[[#This Row],[ISIN]]="","",tbl_coded[[#This Row],[穆迪KPW评级]]&amp;"/"&amp;tbl_coded[[#This Row],[SPKPW评级]]&amp;"/"&amp;tbl_coded[[#This Row],[FITCHKPW评级]])</f>
        <v/>
      </c>
      <c r="AS48" s="114" t="str">
        <f>IF(tbl_coded[[#This Row],[ISIN]]="","",IF(OR(_xll.BDP($B48&amp;" Corp",AS$1)="#N/A N/A"),"--",_xll.BDP($B48&amp;" Corp",AS$1)))</f>
        <v/>
      </c>
      <c r="AT48" s="114" t="str">
        <f>IF(tbl_coded[[#This Row],[ISIN]]="","",IF(_xll.BDS($B48&amp;" Corp",AT$1)="#N/A Field Not Applicable","",_xll.BDS($B48&amp;" Corp",AT$1)))</f>
        <v/>
      </c>
      <c r="AU48" s="114" t="str">
        <f>IF(tbl_coded[[#This Row],[SBLC Provider BBID]]="","",_xll.BDP(tbl_coded[[#This Row],[SBLC Provider BBID]]&amp;" CompanyID","NAME"))</f>
        <v/>
      </c>
      <c r="AV48" s="114" t="str">
        <f>IF(tbl_coded[[#This Row],[ISIN]]="","",IF(OR(_xll.BDP($B48&amp;" Corp",AV$1)="#N/A N/A"),"--",TEXT(_xll.BDP($B48&amp;" Corp",AV$1),"yyyy/mm/dd")))</f>
        <v/>
      </c>
      <c r="AW48" s="114" t="str">
        <f>IF(tbl_coded[[#This Row],[ISIN]]="","",IF(OR(_xll.BDP($B48&amp;" Corp",AW$1)="#N/A N/A"),"--",TEXT(_xll.BDP($B48&amp;" Corp",AW$1),"yyyy/mm/dd")))</f>
        <v/>
      </c>
      <c r="AX48" s="114" t="str">
        <f>IF(tbl_coded[[#This Row],[ISIN]]="","",IF(OR(_xll.BDP($B48&amp;" Corp",AX$1)="#N/A N/A"),"--",TEXT(_xll.BDP($B48&amp;" Corp",AX$1),"yyyy/mm/dd")))</f>
        <v/>
      </c>
      <c r="AY48" s="114" t="str">
        <f>IF(tbl_coded[[#This Row],[ISIN]]="","",IF(OR(_xll.BDP($B48&amp;" Corp",AY$1)="#N/A Field Not Applicable"),"--",TEXT(_xll.BDP($B48&amp;" Corp",AY$1),"yyyy/mm/dd")))</f>
        <v/>
      </c>
      <c r="AZ48" s="114" t="str">
        <f>IF(tbl_coded[[#This Row],[ISIN]]="","",IF(OR(_xll.BDP($B48&amp;" Corp",AZ$1)="#N/A N/A"),"--",_xll.BDP($B48&amp;" Corp",AZ$1)))</f>
        <v/>
      </c>
      <c r="BA48" s="114" t="str">
        <f>IF(tbl_coded[[#This Row],[ISIN]]="","",IF(OR(_xll.BDP($B48&amp;" Corp",BA$1)="#N/A N/A"),"--",_xll.BDP($B48&amp;" Corp",BA$1)))</f>
        <v/>
      </c>
      <c r="BB48" s="114" t="str">
        <f>IF(tbl_coded[[#This Row],[ISIN]]="","",IF(OR(_xll.BDP($B48&amp;" Corp",BB$1)="#N/A N/A"),"--",_xll.BDP($B48&amp;" Corp",BB$1)))</f>
        <v/>
      </c>
      <c r="BC48" s="114" t="str">
        <f>IF(tbl_coded[[#This Row],[ISIN]]="","",IF(OR(_xll.BDP($B48&amp;" Corp",BC$1)="#N/A Field Not Applicable"),"--",_xll.BDP($B48&amp;" Corp",BC$1)))</f>
        <v/>
      </c>
      <c r="BD48" s="114" t="str">
        <f>IF(tbl_coded[[#This Row],[ISIN]]="","",IF(OR(_xll.BDP($B48&amp;" Corp",BD$1)="#N/A Field Not Applicable"),"--",_xll.BDP($B48&amp;" Corp",BD$1)))</f>
        <v/>
      </c>
      <c r="BE48" s="114" t="str">
        <f>IF(tbl_coded[[#This Row],[ISIN]]="","",IF(OR(_xll.BDP($B48&amp;" Corp",BE$1)="#N/A Field Not Applicable"),"--",_xll.BDP($B48&amp;" Corp",BE$1)))</f>
        <v/>
      </c>
      <c r="BF48" s="114" t="str">
        <f>IF(tbl_coded[[#This Row],[ISIN]]="","",IF(OR(_xll.BDP($B48&amp;" Corp",BF$1)="#N/A Field Not Applicable"),"--",_xll.BDP($B48&amp;" Corp",BF$1)))</f>
        <v/>
      </c>
      <c r="BG48" s="114" t="str">
        <f>IF(tbl_coded[[#This Row],[ISIN]]="","",IF(OR(_xll.BDP($B48&amp;" Corp",BG$1)="#N/A Field Not Applicable"),"--",IF(_xll.BDP($B48&amp;" Corp",BG$1)="#N/A N/A","N",_xll.BDP($B48&amp;" Corp",BG$1))))</f>
        <v/>
      </c>
      <c r="BH48" s="114" t="str">
        <f>IF(tbl_coded[[#This Row],[ISIN]]="","",IF(OR(_xll.BDP($B48&amp;" Corp",BH$1)="#N/A N/A"),"",_xll.BDP($B48&amp;" Corp",BH$1)))</f>
        <v/>
      </c>
      <c r="BI48" s="114" t="str">
        <f>IF(tbl_coded[[#This Row],[ISIN]]="","",IF(OR(tbl_coded[[#This Row],[Parent company tiker]]=""),"",IF(_xll.BDP(tbl_coded[[#This Row],[Parent company tiker]]&amp;" Equity",BI$1)="#N/A N/A","--",_xll.BDP(tbl_coded[[#This Row],[Parent company tiker]]&amp;" Equity",BI$1))))</f>
        <v/>
      </c>
      <c r="BJ48" s="114" t="str">
        <f>IF(tbl_coded[[#This Row],[ISIN]]="","",IF(OR(tbl_coded[[#This Row],[Parent company tiker]]=""),"",IF(_xll.BDP(tbl_coded[[#This Row],[Parent company tiker]]&amp;" Equity",BJ$1)="#N/A N/A","--",_xll.BDP(tbl_coded[[#This Row],[Parent company tiker]]&amp;" Equity",BJ$1))))</f>
        <v/>
      </c>
      <c r="BK48" s="114" t="str">
        <f>IF(tbl_coded[[#This Row],[ISIN]]="","",IF(OR(tbl_coded[[#This Row],[Parent company tiker]]=""),"",IF(_xll.BDP(tbl_coded[[#This Row],[Parent company tiker]]&amp;" Equity",BK$1)="#N/A N/A","--",_xll.BDP(tbl_coded[[#This Row],[Parent company tiker]]&amp;" Equity",BK$1))))</f>
        <v/>
      </c>
      <c r="BL48" s="114" t="str">
        <f>IF(tbl_coded[[#This Row],[ISIN]]="","",IF(OR(tbl_coded[[#This Row],[Parent company tiker]]=""),"",IF(_xll.BDP(tbl_coded[[#This Row],[Parent company tiker]]&amp;" Equity",BL$1)="#N/A N/A","--",_xll.BDP(tbl_coded[[#This Row],[Parent company tiker]]&amp;" Equity",BL$1))))</f>
        <v/>
      </c>
      <c r="BM4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8" s="114" t="str">
        <f>IF(tbl_coded[[#This Row],[Column9]]&lt;&gt;"--",tbl_coded[[#This Row],[G''tor rating]],IF(tbl_coded[[#This Row],[KPW Name]]&lt;&gt;"",tbl_coded[[#This Row],[KPW Rating]],IF(tbl_coded[[#This Row],[Parent company tiker]]&lt;&gt;"",tbl_coded[[#This Row],[parent评级]],tbl_coded[[#This Row],[Issuer rating]])))</f>
        <v>//</v>
      </c>
      <c r="BO48" s="148" t="str">
        <f>IFERROR(IF(tbl_coded[[#This Row],[GREEN]]="Y","GREEN",IF(tbl_coded[[#This Row],[SUSTAINABLE]]="Y","SUSTAINABLE",IF(tbl_coded[[#This Row],[SOCIAL]]="Y","SOCIAL",IF(tbl_coded[[#This Row],[Sustainable linked]]="Y","SUSTAINABLE LINKED"," ")))),"")</f>
        <v xml:space="preserve"> </v>
      </c>
      <c r="BP48" s="114"/>
    </row>
    <row r="49" spans="1:68" ht="15" customHeight="1">
      <c r="A49" s="109">
        <v>47</v>
      </c>
      <c r="B49" s="110" t="str">
        <f>IF(美元债一级!$C$3:$C$1048576&lt;&gt;"",美元债一级!$C49,"")</f>
        <v/>
      </c>
      <c r="C49" s="114" t="str">
        <f>IF(tbl_coded[[#This Row],[ISIN]]="","",IF(tbl_coded[[#This Row],[Index]]&gt;$A$1,"",IF(_xll.BDP($B49&amp;" Corp",C$1)="#N/A N/A","",_xll.BDP($B49&amp;" Corp",C$1))))</f>
        <v/>
      </c>
      <c r="D49" s="114" t="str">
        <f>IF(tbl_coded[[#This Row],[ISIN]]="","",IF(_xll.BDP($B49&amp;" Corp",D$1)="#N/A N/A","",_xll.BDP($B49&amp;" Corp",D$1)))</f>
        <v/>
      </c>
      <c r="E49" s="114" t="str">
        <f>IF(tbl_coded[[#This Row],[ISIN]]="","",IF(_xll.BDP($B49&amp;" Corp",E$1)="#N/A N/A","--",_xll.BDP($B49&amp;" Corp",E$1)))</f>
        <v/>
      </c>
      <c r="F49" s="114" t="str">
        <f>IF(tbl_coded[[#This Row],[ISIN]]="","",IF(_xll.BDS($B49&amp;" Corp",F$1)="#N/A Field Not Applicable","",_xll.BDS($B49&amp;" Corp",F$1)))</f>
        <v/>
      </c>
      <c r="G49" s="114" t="str">
        <f>IF(tbl_coded[[#This Row],[ISIN]]="","",IF(_xll.BDP($F49&amp;" CompanyID",G$1)="#N/A Invalid Security","",_xll.BDP($F49&amp;" CompanyID",G$1)))</f>
        <v/>
      </c>
      <c r="H49" s="114" t="str">
        <f>IF(tbl_coded[[#This Row],[ISIN]]="","",IF(_xll.BDP($B49&amp;" Corp",H$1)="#N/A N/A","--",_xll.BDP($B49&amp;" Corp",H$1)))</f>
        <v/>
      </c>
      <c r="I49" s="114" t="str">
        <f>IF(tbl_coded[[#This Row],[ISIN]]="","",IF(_xll.BDP($B49&amp;" Corp",I$1)="#N/A N/A","--",_xll.BDP($B49&amp;" Corp",I$1)))</f>
        <v/>
      </c>
      <c r="J49" s="114" t="str">
        <f>IF(tbl_coded[[#This Row],[ISIN]]="","",IF(_xll.BDP($B49&amp;" Corp",J$1)="#N/A N/A","--",_xll.BDP($B49&amp;" Corp",J$1)))</f>
        <v/>
      </c>
      <c r="K49" s="114" t="str">
        <f>IF(tbl_coded[[#This Row],[ISIN]]="","",IF(_xll.BDP($B49&amp;" Corp",K$1)="#N/A N/A","--",_xll.BDP($B49&amp;" Corp",K$1)))</f>
        <v/>
      </c>
      <c r="L49" s="114" t="str">
        <f>IF(tbl_coded[[#This Row],[ISIN]]="","",IF(_xll.BDP($B49&amp;" Corp",L$1)="#N/A N/A","--",_xll.BDP($B49&amp;" Corp",L$1)))</f>
        <v/>
      </c>
      <c r="M49" s="114" t="str">
        <f>IF(tbl_coded[[#This Row],[ISIN]]="","",IF(_xll.BDP($B49&amp;" Corp",M$1)="#N/A N/A","--",_xll.BDP($B49&amp;" Corp",M$1)))</f>
        <v/>
      </c>
      <c r="N49" s="114" t="str">
        <f>IF(tbl_coded[[#This Row],[ISIN]]="","",IF(_xll.BDP($B49&amp;" Corp",N$1)="#N/A N/A","--",_xll.BDP($B49&amp;" Corp",N$1)))</f>
        <v/>
      </c>
      <c r="O49" s="114" t="str">
        <f>IF(tbl_coded[[#This Row],[ISIN]]="","",IF(_xll.BDP($B49&amp;" Corp",O$1)="#N/A N/A","--",_xll.BDP($B49&amp;" Corp",O$1)))</f>
        <v/>
      </c>
      <c r="P49" s="114" t="str">
        <f>IF(tbl_coded[[#This Row],[ISIN]]="","",IF(_xll.BDP($B49&amp;" Corp",P$1)="#N/A N/A","--",_xll.BDP($B49&amp;" Corp",P$1)))</f>
        <v/>
      </c>
      <c r="Q4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9" s="114" t="str">
        <f>IF(tbl_coded[[#This Row],[ISIN]]="","",IF(OR(_xll.BDP($B49&amp;" Corp",R$1)="#N/A N/A",_xll.BDP($B49&amp;" Corp",R$1)="#N/A Invalid Security",_xll.BDP($B49&amp;" Corp",R$1)="#N/A Field Not Applicable"),"--",_xll.BDP($B49&amp;" Corp",R$1)))</f>
        <v/>
      </c>
      <c r="S49" s="114" t="str">
        <f>IF(tbl_coded[[#This Row],[ISIN]]="","",IF(OR(_xll.BDP($R49&amp;" Equity",S$1)="#N/A N/A",_xll.BDP($R49&amp;" Equity",S$1)="#N/A Invalid Security"),"--",_xll.BDP($R49&amp;" Equity",S$1)))</f>
        <v/>
      </c>
      <c r="T49" s="114" t="str">
        <f>IF(tbl_coded[[#This Row],[ISIN]]="","",IF(OR(_xll.BDP($R49&amp;" Equity",T$1)="#N/A N/A",_xll.BDP($R49&amp;" Equity",T$1)="#N/A Invalid Security"),"--",_xll.BDP($R49&amp;" Equity",T$1)))</f>
        <v/>
      </c>
      <c r="U49" s="114" t="str">
        <f>IF(tbl_coded[[#This Row],[ISIN]]="","",IF(OR(_xll.BDP($R49&amp;" Equity",U$1)="#N/A N/A",_xll.BDP($R49&amp;" Equity",U$1)="#N/A Invalid Security"),"--",_xll.BDP($R49&amp;" Equity",U$1)))</f>
        <v/>
      </c>
      <c r="V49" s="114" t="str">
        <f>IF(tbl_coded[[#This Row],[ISIN]]="","",IF(OR(_xll.BDP($R49&amp;" Equity",V$1)="#N/A N/A",_xll.BDP($R49&amp;" Equity",V$1)="#N/A Invalid Security"),"--",_xll.BDP($R49&amp;" Equity",V$1)))</f>
        <v/>
      </c>
      <c r="W49" s="114" t="str">
        <f>IF(tbl_coded[[#This Row],[ISIN]]="","",IF(OR(_xll.BDP($R49&amp;" Equity",W$1)="#N/A N/A",_xll.BDP($R49&amp;" Equity",W$1)="#N/A Invalid Security"),"--",_xll.BDP($R49&amp;" Equity",W$1)))</f>
        <v/>
      </c>
      <c r="X49" s="114" t="str">
        <f>IF(tbl_coded[[#This Row],[ISIN]]="","",IF(OR(_xll.BDP($R49&amp;" Equity",X$1)="#N/A N/A",_xll.BDP($R49&amp;" Equity",X$1)="#N/A Invalid Security"),"--",_xll.BDP($R49&amp;" Equity",X$1)))</f>
        <v/>
      </c>
      <c r="Y4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9" s="114" t="str">
        <f>IF(tbl_coded[[#This Row],[ISIN]]="","",IF(ISNUMBER(_xll.BDP(B49&amp;" Corp",Z$1)),_xll.BDP(B49&amp;" Corp",Z$1),""))</f>
        <v/>
      </c>
      <c r="AA49" s="114" t="str">
        <f>IF(tbl_coded[[#This Row],[ISIN]]="","",IF(ISNUMBER(_xll.BDP(B49&amp;" Corp",AA$1)),_xll.BDP(B49&amp;" Corp",AA$1),""))</f>
        <v/>
      </c>
      <c r="AB49" s="114" t="str">
        <f>IF(tbl_coded[[#This Row],[ISIN]]="","",IF(ISNUMBER(_xll.BDP(B49&amp;" Corp",AB$1)),_xll.BDP(B49&amp;" Corp",AB$1),""))</f>
        <v/>
      </c>
      <c r="AC49" s="114" t="str">
        <f>IF(tbl_coded[[#This Row],[ISIN]]="","",IF(ISNUMBER(_xll.BDP(B49&amp;" Corp",AC$1)),_xll.BDP(B49&amp;" Corp",AC$1),""))</f>
        <v/>
      </c>
      <c r="AD49" s="114" t="str">
        <f>IF(tbl_coded[[#This Row],[ISIN]]="","",IF((_xll.BDP(B49&amp;" Corp",AD$1))="#N/A Field Not Applicable","",_xll.BDP(B49&amp;" Corp",AD$1)))</f>
        <v/>
      </c>
      <c r="AE49" s="114" t="str">
        <f>IF(tbl_coded[[#This Row],[ISIN]]="","",IF((_xll.BDP(B49&amp;" Corp",AE$1))="#N/A N/A","--",_xll.BDP(B49&amp;" Corp",AE$1)))</f>
        <v/>
      </c>
      <c r="AF49" s="114" t="str">
        <f>IF(tbl_coded[[#This Row],[ISIN]]="","",IF(IFERROR(MATCH(H49,rtg_num[Moody''s],0)&gt;10,0),"HY",IF(IFERROR(MATCH(I49,rtg_num[S&amp;P],0)&gt;10,0),"HY",IF(IFERROR(MATCH(J49,rtg_num[Fitch],0)&gt;10,0),"HY",IF(H49&amp;I49&amp;J49="------","NR",IF(IFERROR(FIND("#N/A",Coded!H49),0)&amp;IFERROR(FIND("#N/A",Coded!H49),0)&amp;IFERROR(FIND("#N/A",Coded!H49),0)&lt;&gt;"000",IF(INDEX(美元债一级!$O:$O,MATCH(tbl_coded[[#This Row],[ISIN]],美元债一级!$I:$I,0))="--/--/--","NR","IG"),"IG"))))))</f>
        <v/>
      </c>
      <c r="AG4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49" s="115" t="str">
        <f>IF(tbl_coded[[#This Row],[ISIN]]="","",IF(_xll.BDP($B49&amp;" Corp",AI$1)="#N/A N/A","--",_xll.BDP($B49&amp;" Corp",AI$1)))</f>
        <v/>
      </c>
      <c r="AJ49" s="112" t="str">
        <f>IF(tbl_coded[[#This Row],[ISIN]]="","",IF(OR(_xll.BDP(_xll.BDP(tbl_coded[[#This Row],[ISIN]]&amp;" Corp", "ISSUER_EQUITY_TICKER")&amp;" Equity",AJ$1)="#N/A N/A"),"--",_xll.BDP(_xll.BDP(tbl_coded[[#This Row],[ISIN]]&amp;" Corp", "ISSUER_EQUITY_TICKER")&amp;" Equity",AJ$1)))</f>
        <v/>
      </c>
      <c r="AK4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9" s="114" t="str">
        <f>IF(tbl_coded[[#This Row],[ISIN]]="","",IF(OR(_xll.BDP(_xll.BDP(tbl_coded[[#This Row],[ISIN]]&amp;" Corp", "ISSUER_EQUITY_TICKER")&amp;" Equity",AL$1)="#N/A N/A"),"--",_xll.BDP(_xll.BDP(tbl_coded[[#This Row],[ISIN]]&amp;" Corp", "ISSUER_EQUITY_TICKER")&amp;" Equity",AL$1)))</f>
        <v/>
      </c>
      <c r="AM49" s="114" t="str">
        <f>IF(tbl_coded[[#This Row],[ISIN]]="","",IF(_xll.BDS($B49&amp;" Corp",AM$1)="#N/A Field Not Applicable","",_xll.BDS($B49&amp;" Corp",AM$1)))</f>
        <v/>
      </c>
      <c r="AN49" s="114" t="str">
        <f>IF(tbl_coded[[#This Row],[ISIN]]="","",IF(_xll.BDP(tbl_coded[[#This Row],[KPW Provider BBID]]&amp;" CompanyID","NAME")="#N/A Invalid Security","",_xll.BDP(tbl_coded[[#This Row],[KPW Provider BBID]]&amp;" CompanyID","NAME")))</f>
        <v/>
      </c>
      <c r="AO49" s="114" t="str">
        <f>IF(tbl_coded[[#This Row],[ISIN]]="","",IF(_xll.BDP(tbl_coded[[#This Row],[KPW Provider BBID]]&amp;" CompanyID",$AO$1)="#N/A Invalid Security","--",IF(_xll.BDP(tbl_coded[[#This Row],[KPW Provider BBID]]&amp;" CompanyID",$AO$1)="#N/A N/A","--",_xll.BDP(tbl_coded[[#This Row],[KPW Provider BBID]]&amp;" CompanyID",$AO$1))))</f>
        <v/>
      </c>
      <c r="AP49" s="114" t="str">
        <f>IF(tbl_coded[[#This Row],[ISIN]]="","",IF(_xll.BDP(tbl_coded[[#This Row],[KPW Provider BBID]]&amp;" CompanyID",$AP$1)="#N/A Invalid Security","--",IF(_xll.BDP(tbl_coded[[#This Row],[KPW Provider BBID]]&amp;" CompanyID",$AP$1)="#N/A N/A","--",_xll.BDP(tbl_coded[[#This Row],[KPW Provider BBID]]&amp;" CompanyID",$AP$1))))</f>
        <v/>
      </c>
      <c r="AQ49" s="114" t="str">
        <f>IF(tbl_coded[[#This Row],[ISIN]]="","",IF(_xll.BDP(tbl_coded[[#This Row],[KPW Provider BBID]]&amp;" CompanyID",$AQ$1)="#N/A Invalid Security","--",IF(_xll.BDP(tbl_coded[[#This Row],[KPW Provider BBID]]&amp;" CompanyID",$AQ$1)="#N/A N/A","--",_xll.BDP(tbl_coded[[#This Row],[KPW Provider BBID]]&amp;" CompanyID",$AQ$1))))</f>
        <v/>
      </c>
      <c r="AR49" s="114" t="str">
        <f>IF(tbl_coded[[#This Row],[ISIN]]="","",tbl_coded[[#This Row],[穆迪KPW评级]]&amp;"/"&amp;tbl_coded[[#This Row],[SPKPW评级]]&amp;"/"&amp;tbl_coded[[#This Row],[FITCHKPW评级]])</f>
        <v/>
      </c>
      <c r="AS49" s="114" t="str">
        <f>IF(tbl_coded[[#This Row],[ISIN]]="","",IF(OR(_xll.BDP($B49&amp;" Corp",AS$1)="#N/A N/A"),"--",_xll.BDP($B49&amp;" Corp",AS$1)))</f>
        <v/>
      </c>
      <c r="AT49" s="114" t="str">
        <f>IF(tbl_coded[[#This Row],[ISIN]]="","",IF(_xll.BDS($B49&amp;" Corp",AT$1)="#N/A Field Not Applicable","",_xll.BDS($B49&amp;" Corp",AT$1)))</f>
        <v/>
      </c>
      <c r="AU49" s="114" t="str">
        <f>IF(tbl_coded[[#This Row],[SBLC Provider BBID]]="","",_xll.BDP(tbl_coded[[#This Row],[SBLC Provider BBID]]&amp;" CompanyID","NAME"))</f>
        <v/>
      </c>
      <c r="AV49" s="114" t="str">
        <f>IF(tbl_coded[[#This Row],[ISIN]]="","",IF(OR(_xll.BDP($B49&amp;" Corp",AV$1)="#N/A N/A"),"--",TEXT(_xll.BDP($B49&amp;" Corp",AV$1),"yyyy/mm/dd")))</f>
        <v/>
      </c>
      <c r="AW49" s="114" t="str">
        <f>IF(tbl_coded[[#This Row],[ISIN]]="","",IF(OR(_xll.BDP($B49&amp;" Corp",AW$1)="#N/A N/A"),"--",TEXT(_xll.BDP($B49&amp;" Corp",AW$1),"yyyy/mm/dd")))</f>
        <v/>
      </c>
      <c r="AX49" s="114" t="str">
        <f>IF(tbl_coded[[#This Row],[ISIN]]="","",IF(OR(_xll.BDP($B49&amp;" Corp",AX$1)="#N/A N/A"),"--",TEXT(_xll.BDP($B49&amp;" Corp",AX$1),"yyyy/mm/dd")))</f>
        <v/>
      </c>
      <c r="AY49" s="114" t="str">
        <f>IF(tbl_coded[[#This Row],[ISIN]]="","",IF(OR(_xll.BDP($B49&amp;" Corp",AY$1)="#N/A Field Not Applicable"),"--",TEXT(_xll.BDP($B49&amp;" Corp",AY$1),"yyyy/mm/dd")))</f>
        <v/>
      </c>
      <c r="AZ49" s="114" t="str">
        <f>IF(tbl_coded[[#This Row],[ISIN]]="","",IF(OR(_xll.BDP($B49&amp;" Corp",AZ$1)="#N/A N/A"),"--",_xll.BDP($B49&amp;" Corp",AZ$1)))</f>
        <v/>
      </c>
      <c r="BA49" s="114" t="str">
        <f>IF(tbl_coded[[#This Row],[ISIN]]="","",IF(OR(_xll.BDP($B49&amp;" Corp",BA$1)="#N/A N/A"),"--",_xll.BDP($B49&amp;" Corp",BA$1)))</f>
        <v/>
      </c>
      <c r="BB49" s="114" t="str">
        <f>IF(tbl_coded[[#This Row],[ISIN]]="","",IF(OR(_xll.BDP($B49&amp;" Corp",BB$1)="#N/A N/A"),"--",_xll.BDP($B49&amp;" Corp",BB$1)))</f>
        <v/>
      </c>
      <c r="BC49" s="114" t="str">
        <f>IF(tbl_coded[[#This Row],[ISIN]]="","",IF(OR(_xll.BDP($B49&amp;" Corp",BC$1)="#N/A Field Not Applicable"),"--",_xll.BDP($B49&amp;" Corp",BC$1)))</f>
        <v/>
      </c>
      <c r="BD49" s="114" t="str">
        <f>IF(tbl_coded[[#This Row],[ISIN]]="","",IF(OR(_xll.BDP($B49&amp;" Corp",BD$1)="#N/A Field Not Applicable"),"--",_xll.BDP($B49&amp;" Corp",BD$1)))</f>
        <v/>
      </c>
      <c r="BE49" s="114" t="str">
        <f>IF(tbl_coded[[#This Row],[ISIN]]="","",IF(OR(_xll.BDP($B49&amp;" Corp",BE$1)="#N/A Field Not Applicable"),"--",_xll.BDP($B49&amp;" Corp",BE$1)))</f>
        <v/>
      </c>
      <c r="BF49" s="114" t="str">
        <f>IF(tbl_coded[[#This Row],[ISIN]]="","",IF(OR(_xll.BDP($B49&amp;" Corp",BF$1)="#N/A Field Not Applicable"),"--",_xll.BDP($B49&amp;" Corp",BF$1)))</f>
        <v/>
      </c>
      <c r="BG49" s="114" t="str">
        <f>IF(tbl_coded[[#This Row],[ISIN]]="","",IF(OR(_xll.BDP($B49&amp;" Corp",BG$1)="#N/A Field Not Applicable"),"--",IF(_xll.BDP($B49&amp;" Corp",BG$1)="#N/A N/A","N",_xll.BDP($B49&amp;" Corp",BG$1))))</f>
        <v/>
      </c>
      <c r="BH49" s="114" t="str">
        <f>IF(tbl_coded[[#This Row],[ISIN]]="","",IF(OR(_xll.BDP($B49&amp;" Corp",BH$1)="#N/A N/A"),"",_xll.BDP($B49&amp;" Corp",BH$1)))</f>
        <v/>
      </c>
      <c r="BI49" s="114" t="str">
        <f>IF(tbl_coded[[#This Row],[ISIN]]="","",IF(OR(tbl_coded[[#This Row],[Parent company tiker]]=""),"",IF(_xll.BDP(tbl_coded[[#This Row],[Parent company tiker]]&amp;" Equity",BI$1)="#N/A N/A","--",_xll.BDP(tbl_coded[[#This Row],[Parent company tiker]]&amp;" Equity",BI$1))))</f>
        <v/>
      </c>
      <c r="BJ49" s="114" t="str">
        <f>IF(tbl_coded[[#This Row],[ISIN]]="","",IF(OR(tbl_coded[[#This Row],[Parent company tiker]]=""),"",IF(_xll.BDP(tbl_coded[[#This Row],[Parent company tiker]]&amp;" Equity",BJ$1)="#N/A N/A","--",_xll.BDP(tbl_coded[[#This Row],[Parent company tiker]]&amp;" Equity",BJ$1))))</f>
        <v/>
      </c>
      <c r="BK49" s="114" t="str">
        <f>IF(tbl_coded[[#This Row],[ISIN]]="","",IF(OR(tbl_coded[[#This Row],[Parent company tiker]]=""),"",IF(_xll.BDP(tbl_coded[[#This Row],[Parent company tiker]]&amp;" Equity",BK$1)="#N/A N/A","--",_xll.BDP(tbl_coded[[#This Row],[Parent company tiker]]&amp;" Equity",BK$1))))</f>
        <v/>
      </c>
      <c r="BL49" s="114" t="str">
        <f>IF(tbl_coded[[#This Row],[ISIN]]="","",IF(OR(tbl_coded[[#This Row],[Parent company tiker]]=""),"",IF(_xll.BDP(tbl_coded[[#This Row],[Parent company tiker]]&amp;" Equity",BL$1)="#N/A N/A","--",_xll.BDP(tbl_coded[[#This Row],[Parent company tiker]]&amp;" Equity",BL$1))))</f>
        <v/>
      </c>
      <c r="BM4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9" s="114" t="str">
        <f>IF(tbl_coded[[#This Row],[Column9]]&lt;&gt;"--",tbl_coded[[#This Row],[G''tor rating]],IF(tbl_coded[[#This Row],[KPW Name]]&lt;&gt;"",tbl_coded[[#This Row],[KPW Rating]],IF(tbl_coded[[#This Row],[Parent company tiker]]&lt;&gt;"",tbl_coded[[#This Row],[parent评级]],tbl_coded[[#This Row],[Issuer rating]])))</f>
        <v>//</v>
      </c>
      <c r="BO49" s="148" t="str">
        <f>IFERROR(IF(tbl_coded[[#This Row],[GREEN]]="Y","GREEN",IF(tbl_coded[[#This Row],[SUSTAINABLE]]="Y","SUSTAINABLE",IF(tbl_coded[[#This Row],[SOCIAL]]="Y","SOCIAL",IF(tbl_coded[[#This Row],[Sustainable linked]]="Y","SUSTAINABLE LINKED"," ")))),"")</f>
        <v xml:space="preserve"> </v>
      </c>
      <c r="BP49" s="114"/>
    </row>
    <row r="50" spans="1:68" ht="15" customHeight="1">
      <c r="A50" s="109">
        <v>48</v>
      </c>
      <c r="B50" s="110" t="str">
        <f>IF(美元债一级!$C$3:$C$1048576&lt;&gt;"",美元债一级!$C50,"")</f>
        <v/>
      </c>
      <c r="C50" s="114" t="str">
        <f>IF(tbl_coded[[#This Row],[ISIN]]="","",IF(tbl_coded[[#This Row],[Index]]&gt;$A$1,"",IF(_xll.BDP($B50&amp;" Corp",C$1)="#N/A N/A","",_xll.BDP($B50&amp;" Corp",C$1))))</f>
        <v/>
      </c>
      <c r="D50" s="114" t="str">
        <f>IF(tbl_coded[[#This Row],[ISIN]]="","",IF(_xll.BDP($B50&amp;" Corp",D$1)="#N/A N/A","",_xll.BDP($B50&amp;" Corp",D$1)))</f>
        <v/>
      </c>
      <c r="E50" s="114" t="str">
        <f>IF(tbl_coded[[#This Row],[ISIN]]="","",IF(_xll.BDP($B50&amp;" Corp",E$1)="#N/A N/A","--",_xll.BDP($B50&amp;" Corp",E$1)))</f>
        <v/>
      </c>
      <c r="F50" s="114" t="str">
        <f>IF(tbl_coded[[#This Row],[ISIN]]="","",IF(_xll.BDS($B50&amp;" Corp",F$1)="#N/A Field Not Applicable","",_xll.BDS($B50&amp;" Corp",F$1)))</f>
        <v/>
      </c>
      <c r="G50" s="114" t="str">
        <f>IF(tbl_coded[[#This Row],[ISIN]]="","",IF(_xll.BDP($F50&amp;" CompanyID",G$1)="#N/A Invalid Security","",_xll.BDP($F50&amp;" CompanyID",G$1)))</f>
        <v/>
      </c>
      <c r="H50" s="114" t="str">
        <f>IF(tbl_coded[[#This Row],[ISIN]]="","",IF(_xll.BDP($B50&amp;" Corp",H$1)="#N/A N/A","--",_xll.BDP($B50&amp;" Corp",H$1)))</f>
        <v/>
      </c>
      <c r="I50" s="114" t="str">
        <f>IF(tbl_coded[[#This Row],[ISIN]]="","",IF(_xll.BDP($B50&amp;" Corp",I$1)="#N/A N/A","--",_xll.BDP($B50&amp;" Corp",I$1)))</f>
        <v/>
      </c>
      <c r="J50" s="114" t="str">
        <f>IF(tbl_coded[[#This Row],[ISIN]]="","",IF(_xll.BDP($B50&amp;" Corp",J$1)="#N/A N/A","--",_xll.BDP($B50&amp;" Corp",J$1)))</f>
        <v/>
      </c>
      <c r="K50" s="114" t="str">
        <f>IF(tbl_coded[[#This Row],[ISIN]]="","",IF(_xll.BDP($B50&amp;" Corp",K$1)="#N/A N/A","--",_xll.BDP($B50&amp;" Corp",K$1)))</f>
        <v/>
      </c>
      <c r="L50" s="114" t="str">
        <f>IF(tbl_coded[[#This Row],[ISIN]]="","",IF(_xll.BDP($B50&amp;" Corp",L$1)="#N/A N/A","--",_xll.BDP($B50&amp;" Corp",L$1)))</f>
        <v/>
      </c>
      <c r="M50" s="114" t="str">
        <f>IF(tbl_coded[[#This Row],[ISIN]]="","",IF(_xll.BDP($B50&amp;" Corp",M$1)="#N/A N/A","--",_xll.BDP($B50&amp;" Corp",M$1)))</f>
        <v/>
      </c>
      <c r="N50" s="114" t="str">
        <f>IF(tbl_coded[[#This Row],[ISIN]]="","",IF(_xll.BDP($B50&amp;" Corp",N$1)="#N/A N/A","--",_xll.BDP($B50&amp;" Corp",N$1)))</f>
        <v/>
      </c>
      <c r="O50" s="114" t="str">
        <f>IF(tbl_coded[[#This Row],[ISIN]]="","",IF(_xll.BDP($B50&amp;" Corp",O$1)="#N/A N/A","--",_xll.BDP($B50&amp;" Corp",O$1)))</f>
        <v/>
      </c>
      <c r="P50" s="114" t="str">
        <f>IF(tbl_coded[[#This Row],[ISIN]]="","",IF(_xll.BDP($B50&amp;" Corp",P$1)="#N/A N/A","--",_xll.BDP($B50&amp;" Corp",P$1)))</f>
        <v/>
      </c>
      <c r="Q5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0" s="114" t="str">
        <f>IF(tbl_coded[[#This Row],[ISIN]]="","",IF(OR(_xll.BDP($B50&amp;" Corp",R$1)="#N/A N/A",_xll.BDP($B50&amp;" Corp",R$1)="#N/A Invalid Security",_xll.BDP($B50&amp;" Corp",R$1)="#N/A Field Not Applicable"),"--",_xll.BDP($B50&amp;" Corp",R$1)))</f>
        <v/>
      </c>
      <c r="S50" s="114" t="str">
        <f>IF(tbl_coded[[#This Row],[ISIN]]="","",IF(OR(_xll.BDP($R50&amp;" Equity",S$1)="#N/A N/A",_xll.BDP($R50&amp;" Equity",S$1)="#N/A Invalid Security"),"--",_xll.BDP($R50&amp;" Equity",S$1)))</f>
        <v/>
      </c>
      <c r="T50" s="114" t="str">
        <f>IF(tbl_coded[[#This Row],[ISIN]]="","",IF(OR(_xll.BDP($R50&amp;" Equity",T$1)="#N/A N/A",_xll.BDP($R50&amp;" Equity",T$1)="#N/A Invalid Security"),"--",_xll.BDP($R50&amp;" Equity",T$1)))</f>
        <v/>
      </c>
      <c r="U50" s="114" t="str">
        <f>IF(tbl_coded[[#This Row],[ISIN]]="","",IF(OR(_xll.BDP($R50&amp;" Equity",U$1)="#N/A N/A",_xll.BDP($R50&amp;" Equity",U$1)="#N/A Invalid Security"),"--",_xll.BDP($R50&amp;" Equity",U$1)))</f>
        <v/>
      </c>
      <c r="V50" s="114" t="str">
        <f>IF(tbl_coded[[#This Row],[ISIN]]="","",IF(OR(_xll.BDP($R50&amp;" Equity",V$1)="#N/A N/A",_xll.BDP($R50&amp;" Equity",V$1)="#N/A Invalid Security"),"--",_xll.BDP($R50&amp;" Equity",V$1)))</f>
        <v/>
      </c>
      <c r="W50" s="114" t="str">
        <f>IF(tbl_coded[[#This Row],[ISIN]]="","",IF(OR(_xll.BDP($R50&amp;" Equity",W$1)="#N/A N/A",_xll.BDP($R50&amp;" Equity",W$1)="#N/A Invalid Security"),"--",_xll.BDP($R50&amp;" Equity",W$1)))</f>
        <v/>
      </c>
      <c r="X50" s="114" t="str">
        <f>IF(tbl_coded[[#This Row],[ISIN]]="","",IF(OR(_xll.BDP($R50&amp;" Equity",X$1)="#N/A N/A",_xll.BDP($R50&amp;" Equity",X$1)="#N/A Invalid Security"),"--",_xll.BDP($R50&amp;" Equity",X$1)))</f>
        <v/>
      </c>
      <c r="Y5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0" s="114" t="str">
        <f>IF(tbl_coded[[#This Row],[ISIN]]="","",IF(ISNUMBER(_xll.BDP(B50&amp;" Corp",Z$1)),_xll.BDP(B50&amp;" Corp",Z$1),""))</f>
        <v/>
      </c>
      <c r="AA50" s="114" t="str">
        <f>IF(tbl_coded[[#This Row],[ISIN]]="","",IF(ISNUMBER(_xll.BDP(B50&amp;" Corp",AA$1)),_xll.BDP(B50&amp;" Corp",AA$1),""))</f>
        <v/>
      </c>
      <c r="AB50" s="114" t="str">
        <f>IF(tbl_coded[[#This Row],[ISIN]]="","",IF(ISNUMBER(_xll.BDP(B50&amp;" Corp",AB$1)),_xll.BDP(B50&amp;" Corp",AB$1),""))</f>
        <v/>
      </c>
      <c r="AC50" s="114" t="str">
        <f>IF(tbl_coded[[#This Row],[ISIN]]="","",IF(ISNUMBER(_xll.BDP(B50&amp;" Corp",AC$1)),_xll.BDP(B50&amp;" Corp",AC$1),""))</f>
        <v/>
      </c>
      <c r="AD50" s="114" t="str">
        <f>IF(tbl_coded[[#This Row],[ISIN]]="","",IF((_xll.BDP(B50&amp;" Corp",AD$1))="#N/A Field Not Applicable","",_xll.BDP(B50&amp;" Corp",AD$1)))</f>
        <v/>
      </c>
      <c r="AE50" s="114" t="str">
        <f>IF(tbl_coded[[#This Row],[ISIN]]="","",IF((_xll.BDP(B50&amp;" Corp",AE$1))="#N/A N/A","--",_xll.BDP(B50&amp;" Corp",AE$1)))</f>
        <v/>
      </c>
      <c r="AF50" s="114" t="str">
        <f>IF(tbl_coded[[#This Row],[ISIN]]="","",IF(IFERROR(MATCH(H50,rtg_num[Moody''s],0)&gt;10,0),"HY",IF(IFERROR(MATCH(I50,rtg_num[S&amp;P],0)&gt;10,0),"HY",IF(IFERROR(MATCH(J50,rtg_num[Fitch],0)&gt;10,0),"HY",IF(H50&amp;I50&amp;J50="------","NR",IF(IFERROR(FIND("#N/A",Coded!H50),0)&amp;IFERROR(FIND("#N/A",Coded!H50),0)&amp;IFERROR(FIND("#N/A",Coded!H50),0)&lt;&gt;"000",IF(INDEX(美元债一级!$O:$O,MATCH(tbl_coded[[#This Row],[ISIN]],美元债一级!$I:$I,0))="--/--/--","NR","IG"),"IG"))))))</f>
        <v/>
      </c>
      <c r="AG5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0" s="115" t="str">
        <f>IF(tbl_coded[[#This Row],[ISIN]]="","",IF(_xll.BDP($B50&amp;" Corp",AI$1)="#N/A N/A","--",_xll.BDP($B50&amp;" Corp",AI$1)))</f>
        <v/>
      </c>
      <c r="AJ50" s="112" t="str">
        <f>IF(tbl_coded[[#This Row],[ISIN]]="","",IF(OR(_xll.BDP(_xll.BDP(tbl_coded[[#This Row],[ISIN]]&amp;" Corp", "ISSUER_EQUITY_TICKER")&amp;" Equity",AJ$1)="#N/A N/A"),"--",_xll.BDP(_xll.BDP(tbl_coded[[#This Row],[ISIN]]&amp;" Corp", "ISSUER_EQUITY_TICKER")&amp;" Equity",AJ$1)))</f>
        <v/>
      </c>
      <c r="AK5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0" s="114" t="str">
        <f>IF(tbl_coded[[#This Row],[ISIN]]="","",IF(OR(_xll.BDP(_xll.BDP(tbl_coded[[#This Row],[ISIN]]&amp;" Corp", "ISSUER_EQUITY_TICKER")&amp;" Equity",AL$1)="#N/A N/A"),"--",_xll.BDP(_xll.BDP(tbl_coded[[#This Row],[ISIN]]&amp;" Corp", "ISSUER_EQUITY_TICKER")&amp;" Equity",AL$1)))</f>
        <v/>
      </c>
      <c r="AM50" s="114" t="str">
        <f>IF(tbl_coded[[#This Row],[ISIN]]="","",IF(_xll.BDS($B50&amp;" Corp",AM$1)="#N/A Field Not Applicable","",_xll.BDS($B50&amp;" Corp",AM$1)))</f>
        <v/>
      </c>
      <c r="AN50" s="114" t="str">
        <f>IF(tbl_coded[[#This Row],[ISIN]]="","",IF(_xll.BDP(tbl_coded[[#This Row],[KPW Provider BBID]]&amp;" CompanyID","NAME")="#N/A Invalid Security","",_xll.BDP(tbl_coded[[#This Row],[KPW Provider BBID]]&amp;" CompanyID","NAME")))</f>
        <v/>
      </c>
      <c r="AO50" s="114" t="str">
        <f>IF(tbl_coded[[#This Row],[ISIN]]="","",IF(_xll.BDP(tbl_coded[[#This Row],[KPW Provider BBID]]&amp;" CompanyID",$AO$1)="#N/A Invalid Security","--",IF(_xll.BDP(tbl_coded[[#This Row],[KPW Provider BBID]]&amp;" CompanyID",$AO$1)="#N/A N/A","--",_xll.BDP(tbl_coded[[#This Row],[KPW Provider BBID]]&amp;" CompanyID",$AO$1))))</f>
        <v/>
      </c>
      <c r="AP50" s="114" t="str">
        <f>IF(tbl_coded[[#This Row],[ISIN]]="","",IF(_xll.BDP(tbl_coded[[#This Row],[KPW Provider BBID]]&amp;" CompanyID",$AP$1)="#N/A Invalid Security","--",IF(_xll.BDP(tbl_coded[[#This Row],[KPW Provider BBID]]&amp;" CompanyID",$AP$1)="#N/A N/A","--",_xll.BDP(tbl_coded[[#This Row],[KPW Provider BBID]]&amp;" CompanyID",$AP$1))))</f>
        <v/>
      </c>
      <c r="AQ50" s="114" t="str">
        <f>IF(tbl_coded[[#This Row],[ISIN]]="","",IF(_xll.BDP(tbl_coded[[#This Row],[KPW Provider BBID]]&amp;" CompanyID",$AQ$1)="#N/A Invalid Security","--",IF(_xll.BDP(tbl_coded[[#This Row],[KPW Provider BBID]]&amp;" CompanyID",$AQ$1)="#N/A N/A","--",_xll.BDP(tbl_coded[[#This Row],[KPW Provider BBID]]&amp;" CompanyID",$AQ$1))))</f>
        <v/>
      </c>
      <c r="AR50" s="114" t="str">
        <f>IF(tbl_coded[[#This Row],[ISIN]]="","",tbl_coded[[#This Row],[穆迪KPW评级]]&amp;"/"&amp;tbl_coded[[#This Row],[SPKPW评级]]&amp;"/"&amp;tbl_coded[[#This Row],[FITCHKPW评级]])</f>
        <v/>
      </c>
      <c r="AS50" s="114" t="str">
        <f>IF(tbl_coded[[#This Row],[ISIN]]="","",IF(OR(_xll.BDP($B50&amp;" Corp",AS$1)="#N/A N/A"),"--",_xll.BDP($B50&amp;" Corp",AS$1)))</f>
        <v/>
      </c>
      <c r="AT50" s="114" t="str">
        <f>IF(tbl_coded[[#This Row],[ISIN]]="","",IF(_xll.BDS($B50&amp;" Corp",AT$1)="#N/A Field Not Applicable","",_xll.BDS($B50&amp;" Corp",AT$1)))</f>
        <v/>
      </c>
      <c r="AU50" s="114" t="str">
        <f>IF(tbl_coded[[#This Row],[SBLC Provider BBID]]="","",_xll.BDP(tbl_coded[[#This Row],[SBLC Provider BBID]]&amp;" CompanyID","NAME"))</f>
        <v/>
      </c>
      <c r="AV50" s="114" t="str">
        <f>IF(tbl_coded[[#This Row],[ISIN]]="","",IF(OR(_xll.BDP($B50&amp;" Corp",AV$1)="#N/A N/A"),"--",TEXT(_xll.BDP($B50&amp;" Corp",AV$1),"yyyy/mm/dd")))</f>
        <v/>
      </c>
      <c r="AW50" s="114" t="str">
        <f>IF(tbl_coded[[#This Row],[ISIN]]="","",IF(OR(_xll.BDP($B50&amp;" Corp",AW$1)="#N/A N/A"),"--",TEXT(_xll.BDP($B50&amp;" Corp",AW$1),"yyyy/mm/dd")))</f>
        <v/>
      </c>
      <c r="AX50" s="114" t="str">
        <f>IF(tbl_coded[[#This Row],[ISIN]]="","",IF(OR(_xll.BDP($B50&amp;" Corp",AX$1)="#N/A N/A"),"--",TEXT(_xll.BDP($B50&amp;" Corp",AX$1),"yyyy/mm/dd")))</f>
        <v/>
      </c>
      <c r="AY50" s="114" t="str">
        <f>IF(tbl_coded[[#This Row],[ISIN]]="","",IF(OR(_xll.BDP($B50&amp;" Corp",AY$1)="#N/A Field Not Applicable"),"--",TEXT(_xll.BDP($B50&amp;" Corp",AY$1),"yyyy/mm/dd")))</f>
        <v/>
      </c>
      <c r="AZ50" s="114" t="str">
        <f>IF(tbl_coded[[#This Row],[ISIN]]="","",IF(OR(_xll.BDP($B50&amp;" Corp",AZ$1)="#N/A N/A"),"--",_xll.BDP($B50&amp;" Corp",AZ$1)))</f>
        <v/>
      </c>
      <c r="BA50" s="114" t="str">
        <f>IF(tbl_coded[[#This Row],[ISIN]]="","",IF(OR(_xll.BDP($B50&amp;" Corp",BA$1)="#N/A N/A"),"--",_xll.BDP($B50&amp;" Corp",BA$1)))</f>
        <v/>
      </c>
      <c r="BB50" s="114" t="str">
        <f>IF(tbl_coded[[#This Row],[ISIN]]="","",IF(OR(_xll.BDP($B50&amp;" Corp",BB$1)="#N/A N/A"),"--",_xll.BDP($B50&amp;" Corp",BB$1)))</f>
        <v/>
      </c>
      <c r="BC50" s="114" t="str">
        <f>IF(tbl_coded[[#This Row],[ISIN]]="","",IF(OR(_xll.BDP($B50&amp;" Corp",BC$1)="#N/A Field Not Applicable"),"--",_xll.BDP($B50&amp;" Corp",BC$1)))</f>
        <v/>
      </c>
      <c r="BD50" s="114" t="str">
        <f>IF(tbl_coded[[#This Row],[ISIN]]="","",IF(OR(_xll.BDP($B50&amp;" Corp",BD$1)="#N/A Field Not Applicable"),"--",_xll.BDP($B50&amp;" Corp",BD$1)))</f>
        <v/>
      </c>
      <c r="BE50" s="114" t="str">
        <f>IF(tbl_coded[[#This Row],[ISIN]]="","",IF(OR(_xll.BDP($B50&amp;" Corp",BE$1)="#N/A Field Not Applicable"),"--",_xll.BDP($B50&amp;" Corp",BE$1)))</f>
        <v/>
      </c>
      <c r="BF50" s="114" t="str">
        <f>IF(tbl_coded[[#This Row],[ISIN]]="","",IF(OR(_xll.BDP($B50&amp;" Corp",BF$1)="#N/A Field Not Applicable"),"--",_xll.BDP($B50&amp;" Corp",BF$1)))</f>
        <v/>
      </c>
      <c r="BG50" s="114" t="str">
        <f>IF(tbl_coded[[#This Row],[ISIN]]="","",IF(OR(_xll.BDP($B50&amp;" Corp",BG$1)="#N/A Field Not Applicable"),"--",IF(_xll.BDP($B50&amp;" Corp",BG$1)="#N/A N/A","N",_xll.BDP($B50&amp;" Corp",BG$1))))</f>
        <v/>
      </c>
      <c r="BH50" s="114" t="str">
        <f>IF(tbl_coded[[#This Row],[ISIN]]="","",IF(OR(_xll.BDP($B50&amp;" Corp",BH$1)="#N/A N/A"),"",_xll.BDP($B50&amp;" Corp",BH$1)))</f>
        <v/>
      </c>
      <c r="BI50" s="114" t="str">
        <f>IF(tbl_coded[[#This Row],[ISIN]]="","",IF(OR(tbl_coded[[#This Row],[Parent company tiker]]=""),"",IF(_xll.BDP(tbl_coded[[#This Row],[Parent company tiker]]&amp;" Equity",BI$1)="#N/A N/A","--",_xll.BDP(tbl_coded[[#This Row],[Parent company tiker]]&amp;" Equity",BI$1))))</f>
        <v/>
      </c>
      <c r="BJ50" s="114" t="str">
        <f>IF(tbl_coded[[#This Row],[ISIN]]="","",IF(OR(tbl_coded[[#This Row],[Parent company tiker]]=""),"",IF(_xll.BDP(tbl_coded[[#This Row],[Parent company tiker]]&amp;" Equity",BJ$1)="#N/A N/A","--",_xll.BDP(tbl_coded[[#This Row],[Parent company tiker]]&amp;" Equity",BJ$1))))</f>
        <v/>
      </c>
      <c r="BK50" s="114" t="str">
        <f>IF(tbl_coded[[#This Row],[ISIN]]="","",IF(OR(tbl_coded[[#This Row],[Parent company tiker]]=""),"",IF(_xll.BDP(tbl_coded[[#This Row],[Parent company tiker]]&amp;" Equity",BK$1)="#N/A N/A","--",_xll.BDP(tbl_coded[[#This Row],[Parent company tiker]]&amp;" Equity",BK$1))))</f>
        <v/>
      </c>
      <c r="BL50" s="114" t="str">
        <f>IF(tbl_coded[[#This Row],[ISIN]]="","",IF(OR(tbl_coded[[#This Row],[Parent company tiker]]=""),"",IF(_xll.BDP(tbl_coded[[#This Row],[Parent company tiker]]&amp;" Equity",BL$1)="#N/A N/A","--",_xll.BDP(tbl_coded[[#This Row],[Parent company tiker]]&amp;" Equity",BL$1))))</f>
        <v/>
      </c>
      <c r="BM5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0" s="114" t="str">
        <f>IF(tbl_coded[[#This Row],[Column9]]&lt;&gt;"--",tbl_coded[[#This Row],[G''tor rating]],IF(tbl_coded[[#This Row],[KPW Name]]&lt;&gt;"",tbl_coded[[#This Row],[KPW Rating]],IF(tbl_coded[[#This Row],[Parent company tiker]]&lt;&gt;"",tbl_coded[[#This Row],[parent评级]],tbl_coded[[#This Row],[Issuer rating]])))</f>
        <v>//</v>
      </c>
      <c r="BO50" s="148" t="str">
        <f>IFERROR(IF(tbl_coded[[#This Row],[GREEN]]="Y","GREEN",IF(tbl_coded[[#This Row],[SUSTAINABLE]]="Y","SUSTAINABLE",IF(tbl_coded[[#This Row],[SOCIAL]]="Y","SOCIAL",IF(tbl_coded[[#This Row],[Sustainable linked]]="Y","SUSTAINABLE LINKED"," ")))),"")</f>
        <v xml:space="preserve"> </v>
      </c>
      <c r="BP50" s="114"/>
    </row>
    <row r="51" spans="1:68" ht="15" customHeight="1">
      <c r="A51" s="109">
        <v>49</v>
      </c>
      <c r="B51" s="110" t="str">
        <f>IF(美元债一级!$C$3:$C$1048576&lt;&gt;"",美元债一级!$C51,"")</f>
        <v/>
      </c>
      <c r="C51" s="114" t="str">
        <f>IF(tbl_coded[[#This Row],[ISIN]]="","",IF(tbl_coded[[#This Row],[Index]]&gt;$A$1,"",IF(_xll.BDP($B51&amp;" Corp",C$1)="#N/A N/A","",_xll.BDP($B51&amp;" Corp",C$1))))</f>
        <v/>
      </c>
      <c r="D51" s="114" t="str">
        <f>IF(tbl_coded[[#This Row],[ISIN]]="","",IF(_xll.BDP($B51&amp;" Corp",D$1)="#N/A N/A","",_xll.BDP($B51&amp;" Corp",D$1)))</f>
        <v/>
      </c>
      <c r="E51" s="114" t="str">
        <f>IF(tbl_coded[[#This Row],[ISIN]]="","",IF(_xll.BDP($B51&amp;" Corp",E$1)="#N/A N/A","--",_xll.BDP($B51&amp;" Corp",E$1)))</f>
        <v/>
      </c>
      <c r="F51" s="114" t="str">
        <f>IF(tbl_coded[[#This Row],[ISIN]]="","",IF(_xll.BDS($B51&amp;" Corp",F$1)="#N/A Field Not Applicable","",_xll.BDS($B51&amp;" Corp",F$1)))</f>
        <v/>
      </c>
      <c r="G51" s="114" t="str">
        <f>IF(tbl_coded[[#This Row],[ISIN]]="","",IF(_xll.BDP($F51&amp;" CompanyID",G$1)="#N/A Invalid Security","",_xll.BDP($F51&amp;" CompanyID",G$1)))</f>
        <v/>
      </c>
      <c r="H51" s="114" t="str">
        <f>IF(tbl_coded[[#This Row],[ISIN]]="","",IF(_xll.BDP($B51&amp;" Corp",H$1)="#N/A N/A","--",_xll.BDP($B51&amp;" Corp",H$1)))</f>
        <v/>
      </c>
      <c r="I51" s="114" t="str">
        <f>IF(tbl_coded[[#This Row],[ISIN]]="","",IF(_xll.BDP($B51&amp;" Corp",I$1)="#N/A N/A","--",_xll.BDP($B51&amp;" Corp",I$1)))</f>
        <v/>
      </c>
      <c r="J51" s="114" t="str">
        <f>IF(tbl_coded[[#This Row],[ISIN]]="","",IF(_xll.BDP($B51&amp;" Corp",J$1)="#N/A N/A","--",_xll.BDP($B51&amp;" Corp",J$1)))</f>
        <v/>
      </c>
      <c r="K51" s="114" t="str">
        <f>IF(tbl_coded[[#This Row],[ISIN]]="","",IF(_xll.BDP($B51&amp;" Corp",K$1)="#N/A N/A","--",_xll.BDP($B51&amp;" Corp",K$1)))</f>
        <v/>
      </c>
      <c r="L51" s="114" t="str">
        <f>IF(tbl_coded[[#This Row],[ISIN]]="","",IF(_xll.BDP($B51&amp;" Corp",L$1)="#N/A N/A","--",_xll.BDP($B51&amp;" Corp",L$1)))</f>
        <v/>
      </c>
      <c r="M51" s="114" t="str">
        <f>IF(tbl_coded[[#This Row],[ISIN]]="","",IF(_xll.BDP($B51&amp;" Corp",M$1)="#N/A N/A","--",_xll.BDP($B51&amp;" Corp",M$1)))</f>
        <v/>
      </c>
      <c r="N51" s="114" t="str">
        <f>IF(tbl_coded[[#This Row],[ISIN]]="","",IF(_xll.BDP($B51&amp;" Corp",N$1)="#N/A N/A","--",_xll.BDP($B51&amp;" Corp",N$1)))</f>
        <v/>
      </c>
      <c r="O51" s="114" t="str">
        <f>IF(tbl_coded[[#This Row],[ISIN]]="","",IF(_xll.BDP($B51&amp;" Corp",O$1)="#N/A N/A","--",_xll.BDP($B51&amp;" Corp",O$1)))</f>
        <v/>
      </c>
      <c r="P51" s="114" t="str">
        <f>IF(tbl_coded[[#This Row],[ISIN]]="","",IF(_xll.BDP($B51&amp;" Corp",P$1)="#N/A N/A","--",_xll.BDP($B51&amp;" Corp",P$1)))</f>
        <v/>
      </c>
      <c r="Q5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1" s="114" t="str">
        <f>IF(tbl_coded[[#This Row],[ISIN]]="","",IF(OR(_xll.BDP($B51&amp;" Corp",R$1)="#N/A N/A",_xll.BDP($B51&amp;" Corp",R$1)="#N/A Invalid Security",_xll.BDP($B51&amp;" Corp",R$1)="#N/A Field Not Applicable"),"--",_xll.BDP($B51&amp;" Corp",R$1)))</f>
        <v/>
      </c>
      <c r="S51" s="114" t="str">
        <f>IF(tbl_coded[[#This Row],[ISIN]]="","",IF(OR(_xll.BDP($R51&amp;" Equity",S$1)="#N/A N/A",_xll.BDP($R51&amp;" Equity",S$1)="#N/A Invalid Security"),"--",_xll.BDP($R51&amp;" Equity",S$1)))</f>
        <v/>
      </c>
      <c r="T51" s="114" t="str">
        <f>IF(tbl_coded[[#This Row],[ISIN]]="","",IF(OR(_xll.BDP($R51&amp;" Equity",T$1)="#N/A N/A",_xll.BDP($R51&amp;" Equity",T$1)="#N/A Invalid Security"),"--",_xll.BDP($R51&amp;" Equity",T$1)))</f>
        <v/>
      </c>
      <c r="U51" s="114" t="str">
        <f>IF(tbl_coded[[#This Row],[ISIN]]="","",IF(OR(_xll.BDP($R51&amp;" Equity",U$1)="#N/A N/A",_xll.BDP($R51&amp;" Equity",U$1)="#N/A Invalid Security"),"--",_xll.BDP($R51&amp;" Equity",U$1)))</f>
        <v/>
      </c>
      <c r="V51" s="114" t="str">
        <f>IF(tbl_coded[[#This Row],[ISIN]]="","",IF(OR(_xll.BDP($R51&amp;" Equity",V$1)="#N/A N/A",_xll.BDP($R51&amp;" Equity",V$1)="#N/A Invalid Security"),"--",_xll.BDP($R51&amp;" Equity",V$1)))</f>
        <v/>
      </c>
      <c r="W51" s="114" t="str">
        <f>IF(tbl_coded[[#This Row],[ISIN]]="","",IF(OR(_xll.BDP($R51&amp;" Equity",W$1)="#N/A N/A",_xll.BDP($R51&amp;" Equity",W$1)="#N/A Invalid Security"),"--",_xll.BDP($R51&amp;" Equity",W$1)))</f>
        <v/>
      </c>
      <c r="X51" s="114" t="str">
        <f>IF(tbl_coded[[#This Row],[ISIN]]="","",IF(OR(_xll.BDP($R51&amp;" Equity",X$1)="#N/A N/A",_xll.BDP($R51&amp;" Equity",X$1)="#N/A Invalid Security"),"--",_xll.BDP($R51&amp;" Equity",X$1)))</f>
        <v/>
      </c>
      <c r="Y5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1" s="114" t="str">
        <f>IF(tbl_coded[[#This Row],[ISIN]]="","",IF(ISNUMBER(_xll.BDP(B51&amp;" Corp",Z$1)),_xll.BDP(B51&amp;" Corp",Z$1),""))</f>
        <v/>
      </c>
      <c r="AA51" s="114" t="str">
        <f>IF(tbl_coded[[#This Row],[ISIN]]="","",IF(ISNUMBER(_xll.BDP(B51&amp;" Corp",AA$1)),_xll.BDP(B51&amp;" Corp",AA$1),""))</f>
        <v/>
      </c>
      <c r="AB51" s="114" t="str">
        <f>IF(tbl_coded[[#This Row],[ISIN]]="","",IF(ISNUMBER(_xll.BDP(B51&amp;" Corp",AB$1)),_xll.BDP(B51&amp;" Corp",AB$1),""))</f>
        <v/>
      </c>
      <c r="AC51" s="114" t="str">
        <f>IF(tbl_coded[[#This Row],[ISIN]]="","",IF(ISNUMBER(_xll.BDP(B51&amp;" Corp",AC$1)),_xll.BDP(B51&amp;" Corp",AC$1),""))</f>
        <v/>
      </c>
      <c r="AD51" s="114" t="str">
        <f>IF(tbl_coded[[#This Row],[ISIN]]="","",IF((_xll.BDP(B51&amp;" Corp",AD$1))="#N/A Field Not Applicable","",_xll.BDP(B51&amp;" Corp",AD$1)))</f>
        <v/>
      </c>
      <c r="AE51" s="114" t="str">
        <f>IF(tbl_coded[[#This Row],[ISIN]]="","",IF((_xll.BDP(B51&amp;" Corp",AE$1))="#N/A N/A","--",_xll.BDP(B51&amp;" Corp",AE$1)))</f>
        <v/>
      </c>
      <c r="AF51" s="114" t="str">
        <f>IF(tbl_coded[[#This Row],[ISIN]]="","",IF(IFERROR(MATCH(H51,rtg_num[Moody''s],0)&gt;10,0),"HY",IF(IFERROR(MATCH(I51,rtg_num[S&amp;P],0)&gt;10,0),"HY",IF(IFERROR(MATCH(J51,rtg_num[Fitch],0)&gt;10,0),"HY",IF(H51&amp;I51&amp;J51="------","NR",IF(IFERROR(FIND("#N/A",Coded!H51),0)&amp;IFERROR(FIND("#N/A",Coded!H51),0)&amp;IFERROR(FIND("#N/A",Coded!H51),0)&lt;&gt;"000",IF(INDEX(美元债一级!$O:$O,MATCH(tbl_coded[[#This Row],[ISIN]],美元债一级!$I:$I,0))="--/--/--","NR","IG"),"IG"))))))</f>
        <v/>
      </c>
      <c r="AG5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1" s="115" t="str">
        <f>IF(tbl_coded[[#This Row],[ISIN]]="","",IF(_xll.BDP($B51&amp;" Corp",AI$1)="#N/A N/A","--",_xll.BDP($B51&amp;" Corp",AI$1)))</f>
        <v/>
      </c>
      <c r="AJ51" s="112" t="str">
        <f>IF(tbl_coded[[#This Row],[ISIN]]="","",IF(OR(_xll.BDP(_xll.BDP(tbl_coded[[#This Row],[ISIN]]&amp;" Corp", "ISSUER_EQUITY_TICKER")&amp;" Equity",AJ$1)="#N/A N/A"),"--",_xll.BDP(_xll.BDP(tbl_coded[[#This Row],[ISIN]]&amp;" Corp", "ISSUER_EQUITY_TICKER")&amp;" Equity",AJ$1)))</f>
        <v/>
      </c>
      <c r="AK5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1" s="114" t="str">
        <f>IF(tbl_coded[[#This Row],[ISIN]]="","",IF(OR(_xll.BDP(_xll.BDP(tbl_coded[[#This Row],[ISIN]]&amp;" Corp", "ISSUER_EQUITY_TICKER")&amp;" Equity",AL$1)="#N/A N/A"),"--",_xll.BDP(_xll.BDP(tbl_coded[[#This Row],[ISIN]]&amp;" Corp", "ISSUER_EQUITY_TICKER")&amp;" Equity",AL$1)))</f>
        <v/>
      </c>
      <c r="AM51" s="114" t="s">
        <v>445</v>
      </c>
      <c r="AN51" s="114" t="str">
        <f>IF(tbl_coded[[#This Row],[ISIN]]="","",IF(_xll.BDP(tbl_coded[[#This Row],[KPW Provider BBID]]&amp;" CompanyID","NAME")="#N/A Invalid Security","",_xll.BDP(tbl_coded[[#This Row],[KPW Provider BBID]]&amp;" CompanyID","NAME")))</f>
        <v/>
      </c>
      <c r="AO51" s="114" t="str">
        <f>IF(tbl_coded[[#This Row],[ISIN]]="","",IF(_xll.BDP(tbl_coded[[#This Row],[KPW Provider BBID]]&amp;" CompanyID",$AO$1)="#N/A Invalid Security","--",IF(_xll.BDP(tbl_coded[[#This Row],[KPW Provider BBID]]&amp;" CompanyID",$AO$1)="#N/A N/A","--",_xll.BDP(tbl_coded[[#This Row],[KPW Provider BBID]]&amp;" CompanyID",$AO$1))))</f>
        <v/>
      </c>
      <c r="AP51" s="114" t="str">
        <f>IF(tbl_coded[[#This Row],[ISIN]]="","",IF(_xll.BDP(tbl_coded[[#This Row],[KPW Provider BBID]]&amp;" CompanyID",$AP$1)="#N/A Invalid Security","--",IF(_xll.BDP(tbl_coded[[#This Row],[KPW Provider BBID]]&amp;" CompanyID",$AP$1)="#N/A N/A","--",_xll.BDP(tbl_coded[[#This Row],[KPW Provider BBID]]&amp;" CompanyID",$AP$1))))</f>
        <v/>
      </c>
      <c r="AQ51" s="114" t="str">
        <f>IF(tbl_coded[[#This Row],[ISIN]]="","",IF(_xll.BDP(tbl_coded[[#This Row],[KPW Provider BBID]]&amp;" CompanyID",$AQ$1)="#N/A Invalid Security","--",IF(_xll.BDP(tbl_coded[[#This Row],[KPW Provider BBID]]&amp;" CompanyID",$AQ$1)="#N/A N/A","--",_xll.BDP(tbl_coded[[#This Row],[KPW Provider BBID]]&amp;" CompanyID",$AQ$1))))</f>
        <v/>
      </c>
      <c r="AR51" s="114" t="str">
        <f>IF(tbl_coded[[#This Row],[ISIN]]="","",tbl_coded[[#This Row],[穆迪KPW评级]]&amp;"/"&amp;tbl_coded[[#This Row],[SPKPW评级]]&amp;"/"&amp;tbl_coded[[#This Row],[FITCHKPW评级]])</f>
        <v/>
      </c>
      <c r="AS51" s="114" t="str">
        <f>IF(tbl_coded[[#This Row],[ISIN]]="","",IF(OR(_xll.BDP($B51&amp;" Corp",AS$1)="#N/A N/A"),"--",_xll.BDP($B51&amp;" Corp",AS$1)))</f>
        <v/>
      </c>
      <c r="AT51" s="114" t="str">
        <f>IF(tbl_coded[[#This Row],[ISIN]]="","",IF(_xll.BDS($B51&amp;" Corp",AT$1)="#N/A Field Not Applicable","",_xll.BDS($B51&amp;" Corp",AT$1)))</f>
        <v/>
      </c>
      <c r="AU51" s="114" t="str">
        <f>IF(tbl_coded[[#This Row],[SBLC Provider BBID]]="","",_xll.BDP(tbl_coded[[#This Row],[SBLC Provider BBID]]&amp;" CompanyID","NAME"))</f>
        <v/>
      </c>
      <c r="AV51" s="114" t="str">
        <f>IF(tbl_coded[[#This Row],[ISIN]]="","",IF(OR(_xll.BDP($B51&amp;" Corp",AV$1)="#N/A N/A"),"--",TEXT(_xll.BDP($B51&amp;" Corp",AV$1),"yyyy/mm/dd")))</f>
        <v/>
      </c>
      <c r="AW51" s="114" t="str">
        <f>IF(tbl_coded[[#This Row],[ISIN]]="","",IF(OR(_xll.BDP($B51&amp;" Corp",AW$1)="#N/A N/A"),"--",TEXT(_xll.BDP($B51&amp;" Corp",AW$1),"yyyy/mm/dd")))</f>
        <v/>
      </c>
      <c r="AX51" s="114" t="str">
        <f>IF(tbl_coded[[#This Row],[ISIN]]="","",IF(OR(_xll.BDP($B51&amp;" Corp",AX$1)="#N/A N/A"),"--",TEXT(_xll.BDP($B51&amp;" Corp",AX$1),"yyyy/mm/dd")))</f>
        <v/>
      </c>
      <c r="AY51" s="114" t="str">
        <f>IF(tbl_coded[[#This Row],[ISIN]]="","",IF(OR(_xll.BDP($B51&amp;" Corp",AY$1)="#N/A Field Not Applicable"),"--",TEXT(_xll.BDP($B51&amp;" Corp",AY$1),"yyyy/mm/dd")))</f>
        <v/>
      </c>
      <c r="AZ51" s="114" t="str">
        <f>IF(tbl_coded[[#This Row],[ISIN]]="","",IF(OR(_xll.BDP($B51&amp;" Corp",AZ$1)="#N/A N/A"),"--",_xll.BDP($B51&amp;" Corp",AZ$1)))</f>
        <v/>
      </c>
      <c r="BA51" s="114" t="str">
        <f>IF(tbl_coded[[#This Row],[ISIN]]="","",IF(OR(_xll.BDP($B51&amp;" Corp",BA$1)="#N/A N/A"),"--",_xll.BDP($B51&amp;" Corp",BA$1)))</f>
        <v/>
      </c>
      <c r="BB51" s="114" t="str">
        <f>IF(tbl_coded[[#This Row],[ISIN]]="","",IF(OR(_xll.BDP($B51&amp;" Corp",BB$1)="#N/A N/A"),"--",_xll.BDP($B51&amp;" Corp",BB$1)))</f>
        <v/>
      </c>
      <c r="BC51" s="114" t="str">
        <f>IF(tbl_coded[[#This Row],[ISIN]]="","",IF(OR(_xll.BDP($B51&amp;" Corp",BC$1)="#N/A Field Not Applicable"),"--",_xll.BDP($B51&amp;" Corp",BC$1)))</f>
        <v/>
      </c>
      <c r="BD51" s="114" t="str">
        <f>IF(tbl_coded[[#This Row],[ISIN]]="","",IF(OR(_xll.BDP($B51&amp;" Corp",BD$1)="#N/A Field Not Applicable"),"--",_xll.BDP($B51&amp;" Corp",BD$1)))</f>
        <v/>
      </c>
      <c r="BE51" s="114" t="str">
        <f>IF(tbl_coded[[#This Row],[ISIN]]="","",IF(OR(_xll.BDP($B51&amp;" Corp",BE$1)="#N/A Field Not Applicable"),"--",_xll.BDP($B51&amp;" Corp",BE$1)))</f>
        <v/>
      </c>
      <c r="BF51" s="114" t="str">
        <f>IF(tbl_coded[[#This Row],[ISIN]]="","",IF(OR(_xll.BDP($B51&amp;" Corp",BF$1)="#N/A Field Not Applicable"),"--",_xll.BDP($B51&amp;" Corp",BF$1)))</f>
        <v/>
      </c>
      <c r="BG51" s="114" t="str">
        <f>IF(tbl_coded[[#This Row],[ISIN]]="","",IF(OR(_xll.BDP($B51&amp;" Corp",BG$1)="#N/A Field Not Applicable"),"--",IF(_xll.BDP($B51&amp;" Corp",BG$1)="#N/A N/A","N",_xll.BDP($B51&amp;" Corp",BG$1))))</f>
        <v/>
      </c>
      <c r="BH51" s="114" t="str">
        <f>IF(tbl_coded[[#This Row],[ISIN]]="","",IF(OR(_xll.BDP($B51&amp;" Corp",BH$1)="#N/A N/A"),"",_xll.BDP($B51&amp;" Corp",BH$1)))</f>
        <v/>
      </c>
      <c r="BI51" s="114" t="str">
        <f>IF(tbl_coded[[#This Row],[ISIN]]="","",IF(OR(tbl_coded[[#This Row],[Parent company tiker]]=""),"",IF(_xll.BDP(tbl_coded[[#This Row],[Parent company tiker]]&amp;" Equity",BI$1)="#N/A N/A","--",_xll.BDP(tbl_coded[[#This Row],[Parent company tiker]]&amp;" Equity",BI$1))))</f>
        <v/>
      </c>
      <c r="BJ51" s="114" t="str">
        <f>IF(tbl_coded[[#This Row],[ISIN]]="","",IF(OR(tbl_coded[[#This Row],[Parent company tiker]]=""),"",IF(_xll.BDP(tbl_coded[[#This Row],[Parent company tiker]]&amp;" Equity",BJ$1)="#N/A N/A","--",_xll.BDP(tbl_coded[[#This Row],[Parent company tiker]]&amp;" Equity",BJ$1))))</f>
        <v/>
      </c>
      <c r="BK51" s="114" t="str">
        <f>IF(tbl_coded[[#This Row],[ISIN]]="","",IF(OR(tbl_coded[[#This Row],[Parent company tiker]]=""),"",IF(_xll.BDP(tbl_coded[[#This Row],[Parent company tiker]]&amp;" Equity",BK$1)="#N/A N/A","--",_xll.BDP(tbl_coded[[#This Row],[Parent company tiker]]&amp;" Equity",BK$1))))</f>
        <v/>
      </c>
      <c r="BL51" s="114" t="str">
        <f>IF(tbl_coded[[#This Row],[ISIN]]="","",IF(OR(tbl_coded[[#This Row],[Parent company tiker]]=""),"",IF(_xll.BDP(tbl_coded[[#This Row],[Parent company tiker]]&amp;" Equity",BL$1)="#N/A N/A","--",_xll.BDP(tbl_coded[[#This Row],[Parent company tiker]]&amp;" Equity",BL$1))))</f>
        <v/>
      </c>
      <c r="BM5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1" s="114" t="str">
        <f>IF(tbl_coded[[#This Row],[Column9]]&lt;&gt;"--",tbl_coded[[#This Row],[G''tor rating]],IF(tbl_coded[[#This Row],[KPW Name]]&lt;&gt;"",tbl_coded[[#This Row],[KPW Rating]],IF(tbl_coded[[#This Row],[Parent company tiker]]&lt;&gt;"",tbl_coded[[#This Row],[parent评级]],tbl_coded[[#This Row],[Issuer rating]])))</f>
        <v>//</v>
      </c>
      <c r="BO51" s="148" t="str">
        <f>IFERROR(IF(tbl_coded[[#This Row],[GREEN]]="Y","GREEN",IF(tbl_coded[[#This Row],[SUSTAINABLE]]="Y","SUSTAINABLE",IF(tbl_coded[[#This Row],[SOCIAL]]="Y","SOCIAL",IF(tbl_coded[[#This Row],[Sustainable linked]]="Y","SUSTAINABLE LINKED"," ")))),"")</f>
        <v xml:space="preserve"> </v>
      </c>
      <c r="BP51" s="114"/>
    </row>
    <row r="52" spans="1:68" ht="15" customHeight="1">
      <c r="A52" s="109">
        <v>50</v>
      </c>
      <c r="B52" s="110" t="str">
        <f>IF(美元债一级!$C$3:$C$1048576&lt;&gt;"",美元债一级!$C52,"")</f>
        <v/>
      </c>
      <c r="C52" s="112" t="str">
        <f>IF(tbl_coded[[#This Row],[ISIN]]="","",IF(tbl_coded[[#This Row],[Index]]&gt;$A$1,"",IF(_xll.BDP($B52&amp;" Corp",C$1)="#N/A N/A","",_xll.BDP($B52&amp;" Corp",C$1))))</f>
        <v/>
      </c>
      <c r="D52" s="112" t="str">
        <f>IF(tbl_coded[[#This Row],[ISIN]]="","",IF(_xll.BDP($B52&amp;" Corp",D$1)="#N/A N/A","",_xll.BDP($B52&amp;" Corp",D$1)))</f>
        <v/>
      </c>
      <c r="E52" s="112" t="str">
        <f>IF(tbl_coded[[#This Row],[ISIN]]="","",IF(_xll.BDP($B52&amp;" Corp",E$1)="#N/A N/A","--",_xll.BDP($B52&amp;" Corp",E$1)))</f>
        <v/>
      </c>
      <c r="F52" s="112" t="str">
        <f>IF(tbl_coded[[#This Row],[ISIN]]="","",IF(_xll.BDS($B52&amp;" Corp",F$1)="#N/A Field Not Applicable","",_xll.BDS($B52&amp;" Corp",F$1)))</f>
        <v/>
      </c>
      <c r="G52" s="112" t="str">
        <f>IF(tbl_coded[[#This Row],[ISIN]]="","",IF(_xll.BDP($F52&amp;" CompanyID",G$1)="#N/A Invalid Security","",_xll.BDP($F52&amp;" CompanyID",G$1)))</f>
        <v/>
      </c>
      <c r="H52" s="112" t="str">
        <f>IF(tbl_coded[[#This Row],[ISIN]]="","",IF(_xll.BDP($B52&amp;" Corp",H$1)="#N/A N/A","--",_xll.BDP($B52&amp;" Corp",H$1)))</f>
        <v/>
      </c>
      <c r="I52" s="112" t="str">
        <f>IF(tbl_coded[[#This Row],[ISIN]]="","",IF(_xll.BDP($B52&amp;" Corp",I$1)="#N/A N/A","--",_xll.BDP($B52&amp;" Corp",I$1)))</f>
        <v/>
      </c>
      <c r="J52" s="112" t="str">
        <f>IF(tbl_coded[[#This Row],[ISIN]]="","",IF(_xll.BDP($B52&amp;" Corp",J$1)="#N/A N/A","--",_xll.BDP($B52&amp;" Corp",J$1)))</f>
        <v/>
      </c>
      <c r="K52" s="112" t="str">
        <f>IF(tbl_coded[[#This Row],[ISIN]]="","",IF(_xll.BDP($B52&amp;" Corp",K$1)="#N/A N/A","--",_xll.BDP($B52&amp;" Corp",K$1)))</f>
        <v/>
      </c>
      <c r="L52" s="112" t="str">
        <f>IF(tbl_coded[[#This Row],[ISIN]]="","",IF(_xll.BDP($B52&amp;" Corp",L$1)="#N/A N/A","--",_xll.BDP($B52&amp;" Corp",L$1)))</f>
        <v/>
      </c>
      <c r="M52" s="112" t="str">
        <f>IF(tbl_coded[[#This Row],[ISIN]]="","",IF(_xll.BDP($B52&amp;" Corp",M$1)="#N/A N/A","--",_xll.BDP($B52&amp;" Corp",M$1)))</f>
        <v/>
      </c>
      <c r="N52" s="112" t="str">
        <f>IF(tbl_coded[[#This Row],[ISIN]]="","",IF(_xll.BDP($B52&amp;" Corp",N$1)="#N/A N/A","--",_xll.BDP($B52&amp;" Corp",N$1)))</f>
        <v/>
      </c>
      <c r="O52" s="112" t="str">
        <f>IF(tbl_coded[[#This Row],[ISIN]]="","",IF(_xll.BDP($B52&amp;" Corp",O$1)="#N/A N/A","--",_xll.BDP($B52&amp;" Corp",O$1)))</f>
        <v/>
      </c>
      <c r="P52" s="112" t="str">
        <f>IF(tbl_coded[[#This Row],[ISIN]]="","",IF(_xll.BDP($B52&amp;" Corp",P$1)="#N/A N/A","--",_xll.BDP($B52&amp;" Corp",P$1)))</f>
        <v/>
      </c>
      <c r="Q52"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2" s="112" t="str">
        <f>IF(tbl_coded[[#This Row],[ISIN]]="","",IF(OR(_xll.BDP($B52&amp;" Corp",R$1)="#N/A N/A",_xll.BDP($B52&amp;" Corp",R$1)="#N/A Invalid Security",_xll.BDP($B52&amp;" Corp",R$1)="#N/A Field Not Applicable"),"--",_xll.BDP($B52&amp;" Corp",R$1)))</f>
        <v/>
      </c>
      <c r="S52" s="112" t="str">
        <f>IF(tbl_coded[[#This Row],[ISIN]]="","",IF(OR(_xll.BDP($R52&amp;" Equity",S$1)="#N/A N/A",_xll.BDP($R52&amp;" Equity",S$1)="#N/A Invalid Security"),"--",_xll.BDP($R52&amp;" Equity",S$1)))</f>
        <v/>
      </c>
      <c r="T52" s="112" t="str">
        <f>IF(tbl_coded[[#This Row],[ISIN]]="","",IF(OR(_xll.BDP($R52&amp;" Equity",T$1)="#N/A N/A",_xll.BDP($R52&amp;" Equity",T$1)="#N/A Invalid Security"),"--",_xll.BDP($R52&amp;" Equity",T$1)))</f>
        <v/>
      </c>
      <c r="U52" s="112" t="str">
        <f>IF(tbl_coded[[#This Row],[ISIN]]="","",IF(OR(_xll.BDP($R52&amp;" Equity",U$1)="#N/A N/A",_xll.BDP($R52&amp;" Equity",U$1)="#N/A Invalid Security"),"--",_xll.BDP($R52&amp;" Equity",U$1)))</f>
        <v/>
      </c>
      <c r="V52" s="112" t="str">
        <f>IF(tbl_coded[[#This Row],[ISIN]]="","",IF(OR(_xll.BDP($R52&amp;" Equity",V$1)="#N/A N/A",_xll.BDP($R52&amp;" Equity",V$1)="#N/A Invalid Security"),"--",_xll.BDP($R52&amp;" Equity",V$1)))</f>
        <v/>
      </c>
      <c r="W52" s="112" t="str">
        <f>IF(tbl_coded[[#This Row],[ISIN]]="","",IF(OR(_xll.BDP($R52&amp;" Equity",W$1)="#N/A N/A",_xll.BDP($R52&amp;" Equity",W$1)="#N/A Invalid Security"),"--",_xll.BDP($R52&amp;" Equity",W$1)))</f>
        <v/>
      </c>
      <c r="X52" s="112" t="str">
        <f>IF(tbl_coded[[#This Row],[ISIN]]="","",IF(OR(_xll.BDP($R52&amp;" Equity",X$1)="#N/A N/A",_xll.BDP($R52&amp;" Equity",X$1)="#N/A Invalid Security"),"--",_xll.BDP($R52&amp;" Equity",X$1)))</f>
        <v/>
      </c>
      <c r="Y52"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2" s="112" t="str">
        <f>IF(tbl_coded[[#This Row],[ISIN]]="","",IF(ISNUMBER(_xll.BDP(B52&amp;" Corp",Z$1)),_xll.BDP(B52&amp;" Corp",Z$1),""))</f>
        <v/>
      </c>
      <c r="AA52" s="112" t="str">
        <f>IF(tbl_coded[[#This Row],[ISIN]]="","",IF(ISNUMBER(_xll.BDP(B52&amp;" Corp",AA$1)),_xll.BDP(B52&amp;" Corp",AA$1),""))</f>
        <v/>
      </c>
      <c r="AB52" s="112" t="str">
        <f>IF(tbl_coded[[#This Row],[ISIN]]="","",IF(ISNUMBER(_xll.BDP(B52&amp;" Corp",AB$1)),_xll.BDP(B52&amp;" Corp",AB$1),""))</f>
        <v/>
      </c>
      <c r="AC52" s="112" t="str">
        <f>IF(tbl_coded[[#This Row],[ISIN]]="","",IF(ISNUMBER(_xll.BDP(B52&amp;" Corp",AC$1)),_xll.BDP(B52&amp;" Corp",AC$1),""))</f>
        <v/>
      </c>
      <c r="AD52" s="112" t="str">
        <f>IF(tbl_coded[[#This Row],[ISIN]]="","",IF((_xll.BDP(B52&amp;" Corp",AD$1))="#N/A Field Not Applicable","",_xll.BDP(B52&amp;" Corp",AD$1)))</f>
        <v/>
      </c>
      <c r="AE52" s="112" t="str">
        <f>IF(tbl_coded[[#This Row],[ISIN]]="","",IF((_xll.BDP(B52&amp;" Corp",AE$1))="#N/A N/A","--",_xll.BDP(B52&amp;" Corp",AE$1)))</f>
        <v/>
      </c>
      <c r="AF52" s="112" t="str">
        <f>IF(tbl_coded[[#This Row],[ISIN]]="","",IF(IFERROR(MATCH(H52,rtg_num[Moody''s],0)&gt;10,0),"HY",IF(IFERROR(MATCH(I52,rtg_num[S&amp;P],0)&gt;10,0),"HY",IF(IFERROR(MATCH(J52,rtg_num[Fitch],0)&gt;10,0),"HY",IF(H52&amp;I52&amp;J52="------","NR",IF(IFERROR(FIND("#N/A",Coded!H52),0)&amp;IFERROR(FIND("#N/A",Coded!H52),0)&amp;IFERROR(FIND("#N/A",Coded!H52),0)&lt;&gt;"000",IF(INDEX(美元债一级!$O:$O,MATCH(tbl_coded[[#This Row],[ISIN]],美元债一级!$I:$I,0))="--/--/--","NR","IG"),"IG"))))))</f>
        <v/>
      </c>
      <c r="AG52"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2"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2" s="113" t="str">
        <f>IF(tbl_coded[[#This Row],[ISIN]]="","",IF(_xll.BDP($B52&amp;" Corp",AI$1)="#N/A N/A","--",_xll.BDP($B52&amp;" Corp",AI$1)))</f>
        <v/>
      </c>
      <c r="AJ52" s="112" t="str">
        <f>IF(tbl_coded[[#This Row],[ISIN]]="","",IF(OR(_xll.BDP(_xll.BDP(tbl_coded[[#This Row],[ISIN]]&amp;" Corp", "ISSUER_EQUITY_TICKER")&amp;" Equity",AJ$1)="#N/A N/A"),"--",_xll.BDP(_xll.BDP(tbl_coded[[#This Row],[ISIN]]&amp;" Corp", "ISSUER_EQUITY_TICKER")&amp;" Equity",AJ$1)))</f>
        <v/>
      </c>
      <c r="AK52"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2" s="115" t="str">
        <f>IF(tbl_coded[[#This Row],[ISIN]]="","",IF(OR(_xll.BDP(_xll.BDP(tbl_coded[[#This Row],[ISIN]]&amp;" Corp", "ISSUER_EQUITY_TICKER")&amp;" Equity",AL$1)="#N/A N/A"),"--",_xll.BDP(_xll.BDP(tbl_coded[[#This Row],[ISIN]]&amp;" Corp", "ISSUER_EQUITY_TICKER")&amp;" Equity",AL$1)))</f>
        <v/>
      </c>
      <c r="AM52" s="115" t="str">
        <f>IF(tbl_coded[[#This Row],[ISIN]]="","",IF(_xll.BDS($B52&amp;" Corp",AM$1)="#N/A Field Not Applicable","",_xll.BDS($B52&amp;" Corp",AM$1)))</f>
        <v/>
      </c>
      <c r="AN52" s="115" t="str">
        <f>IF(tbl_coded[[#This Row],[ISIN]]="","",IF(_xll.BDP(tbl_coded[[#This Row],[KPW Provider BBID]]&amp;" CompanyID","NAME")="#N/A Invalid Security","",_xll.BDP(tbl_coded[[#This Row],[KPW Provider BBID]]&amp;" CompanyID","NAME")))</f>
        <v/>
      </c>
      <c r="AO52" s="115" t="str">
        <f>IF(tbl_coded[[#This Row],[ISIN]]="","",IF(_xll.BDP(tbl_coded[[#This Row],[KPW Provider BBID]]&amp;" CompanyID",$AO$1)="#N/A Invalid Security","--",IF(_xll.BDP(tbl_coded[[#This Row],[KPW Provider BBID]]&amp;" CompanyID",$AO$1)="#N/A N/A","--",_xll.BDP(tbl_coded[[#This Row],[KPW Provider BBID]]&amp;" CompanyID",$AO$1))))</f>
        <v/>
      </c>
      <c r="AP52" s="115" t="str">
        <f>IF(tbl_coded[[#This Row],[ISIN]]="","",IF(_xll.BDP(tbl_coded[[#This Row],[KPW Provider BBID]]&amp;" CompanyID",$AP$1)="#N/A Invalid Security","--",IF(_xll.BDP(tbl_coded[[#This Row],[KPW Provider BBID]]&amp;" CompanyID",$AP$1)="#N/A N/A","--",_xll.BDP(tbl_coded[[#This Row],[KPW Provider BBID]]&amp;" CompanyID",$AP$1))))</f>
        <v/>
      </c>
      <c r="AQ52" s="115" t="str">
        <f>IF(tbl_coded[[#This Row],[ISIN]]="","",IF(_xll.BDP(tbl_coded[[#This Row],[KPW Provider BBID]]&amp;" CompanyID",$AQ$1)="#N/A Invalid Security","--",IF(_xll.BDP(tbl_coded[[#This Row],[KPW Provider BBID]]&amp;" CompanyID",$AQ$1)="#N/A N/A","--",_xll.BDP(tbl_coded[[#This Row],[KPW Provider BBID]]&amp;" CompanyID",$AQ$1))))</f>
        <v/>
      </c>
      <c r="AR52" s="115" t="str">
        <f>IF(tbl_coded[[#This Row],[ISIN]]="","",tbl_coded[[#This Row],[穆迪KPW评级]]&amp;"/"&amp;tbl_coded[[#This Row],[SPKPW评级]]&amp;"/"&amp;tbl_coded[[#This Row],[FITCHKPW评级]])</f>
        <v/>
      </c>
      <c r="AS52" s="115" t="str">
        <f>IF(tbl_coded[[#This Row],[ISIN]]="","",IF(OR(_xll.BDP($B52&amp;" Corp",AS$1)="#N/A N/A"),"--",_xll.BDP($B52&amp;" Corp",AS$1)))</f>
        <v/>
      </c>
      <c r="AT52" s="115" t="str">
        <f>IF(tbl_coded[[#This Row],[ISIN]]="","",IF(_xll.BDS($B52&amp;" Corp",AT$1)="#N/A Field Not Applicable","",_xll.BDS($B52&amp;" Corp",AT$1)))</f>
        <v/>
      </c>
      <c r="AU52" s="115" t="str">
        <f>IF(tbl_coded[[#This Row],[SBLC Provider BBID]]="","",_xll.BDP(tbl_coded[[#This Row],[SBLC Provider BBID]]&amp;" CompanyID","NAME"))</f>
        <v/>
      </c>
      <c r="AV52" s="115" t="str">
        <f>IF(tbl_coded[[#This Row],[ISIN]]="","",IF(OR(_xll.BDP($B52&amp;" Corp",AV$1)="#N/A N/A"),"--",TEXT(_xll.BDP($B52&amp;" Corp",AV$1),"yyyy/mm/dd")))</f>
        <v/>
      </c>
      <c r="AW52" s="115" t="str">
        <f>IF(tbl_coded[[#This Row],[ISIN]]="","",IF(OR(_xll.BDP($B52&amp;" Corp",AW$1)="#N/A N/A"),"--",TEXT(_xll.BDP($B52&amp;" Corp",AW$1),"yyyy/mm/dd")))</f>
        <v/>
      </c>
      <c r="AX52" s="115" t="str">
        <f>IF(tbl_coded[[#This Row],[ISIN]]="","",IF(OR(_xll.BDP($B52&amp;" Corp",AX$1)="#N/A N/A"),"--",TEXT(_xll.BDP($B52&amp;" Corp",AX$1),"yyyy/mm/dd")))</f>
        <v/>
      </c>
      <c r="AY52" s="115" t="str">
        <f>IF(tbl_coded[[#This Row],[ISIN]]="","",IF(OR(_xll.BDP($B52&amp;" Corp",AY$1)="#N/A Field Not Applicable"),"--",TEXT(_xll.BDP($B52&amp;" Corp",AY$1),"yyyy/mm/dd")))</f>
        <v/>
      </c>
      <c r="AZ52" s="115" t="str">
        <f>IF(tbl_coded[[#This Row],[ISIN]]="","",IF(OR(_xll.BDP($B52&amp;" Corp",AZ$1)="#N/A N/A"),"--",_xll.BDP($B52&amp;" Corp",AZ$1)))</f>
        <v/>
      </c>
      <c r="BA52" s="115" t="str">
        <f>IF(tbl_coded[[#This Row],[ISIN]]="","",IF(OR(_xll.BDP($B52&amp;" Corp",BA$1)="#N/A N/A"),"--",_xll.BDP($B52&amp;" Corp",BA$1)))</f>
        <v/>
      </c>
      <c r="BB52" s="115" t="str">
        <f>IF(tbl_coded[[#This Row],[ISIN]]="","",IF(OR(_xll.BDP($B52&amp;" Corp",BB$1)="#N/A N/A"),"--",_xll.BDP($B52&amp;" Corp",BB$1)))</f>
        <v/>
      </c>
      <c r="BC52" s="115" t="str">
        <f>IF(tbl_coded[[#This Row],[ISIN]]="","",IF(OR(_xll.BDP($B52&amp;" Corp",BC$1)="#N/A Field Not Applicable"),"--",_xll.BDP($B52&amp;" Corp",BC$1)))</f>
        <v/>
      </c>
      <c r="BD52" s="115" t="str">
        <f>IF(tbl_coded[[#This Row],[ISIN]]="","",IF(OR(_xll.BDP($B52&amp;" Corp",BD$1)="#N/A Field Not Applicable"),"--",_xll.BDP($B52&amp;" Corp",BD$1)))</f>
        <v/>
      </c>
      <c r="BE52" s="115" t="str">
        <f>IF(tbl_coded[[#This Row],[ISIN]]="","",IF(OR(_xll.BDP($B52&amp;" Corp",BE$1)="#N/A Field Not Applicable"),"--",_xll.BDP($B52&amp;" Corp",BE$1)))</f>
        <v/>
      </c>
      <c r="BF52" s="115" t="str">
        <f>IF(tbl_coded[[#This Row],[ISIN]]="","",IF(OR(_xll.BDP($B52&amp;" Corp",BF$1)="#N/A Field Not Applicable"),"--",_xll.BDP($B52&amp;" Corp",BF$1)))</f>
        <v/>
      </c>
      <c r="BG52" s="115" t="str">
        <f>IF(tbl_coded[[#This Row],[ISIN]]="","",IF(OR(_xll.BDP($B52&amp;" Corp",BG$1)="#N/A Field Not Applicable"),"--",IF(_xll.BDP($B52&amp;" Corp",BG$1)="#N/A N/A","N",_xll.BDP($B52&amp;" Corp",BG$1))))</f>
        <v/>
      </c>
      <c r="BH52" s="115" t="str">
        <f>IF(tbl_coded[[#This Row],[ISIN]]="","",IF(OR(_xll.BDP($B52&amp;" Corp",BH$1)="#N/A N/A"),"",_xll.BDP($B52&amp;" Corp",BH$1)))</f>
        <v/>
      </c>
      <c r="BI52" s="115" t="str">
        <f>IF(tbl_coded[[#This Row],[ISIN]]="","",IF(OR(tbl_coded[[#This Row],[Parent company tiker]]=""),"",IF(_xll.BDP(tbl_coded[[#This Row],[Parent company tiker]]&amp;" Equity",BI$1)="#N/A N/A","--",_xll.BDP(tbl_coded[[#This Row],[Parent company tiker]]&amp;" Equity",BI$1))))</f>
        <v/>
      </c>
      <c r="BJ52" s="115" t="str">
        <f>IF(tbl_coded[[#This Row],[ISIN]]="","",IF(OR(tbl_coded[[#This Row],[Parent company tiker]]=""),"",IF(_xll.BDP(tbl_coded[[#This Row],[Parent company tiker]]&amp;" Equity",BJ$1)="#N/A N/A","--",_xll.BDP(tbl_coded[[#This Row],[Parent company tiker]]&amp;" Equity",BJ$1))))</f>
        <v/>
      </c>
      <c r="BK52" s="115" t="str">
        <f>IF(tbl_coded[[#This Row],[ISIN]]="","",IF(OR(tbl_coded[[#This Row],[Parent company tiker]]=""),"",IF(_xll.BDP(tbl_coded[[#This Row],[Parent company tiker]]&amp;" Equity",BK$1)="#N/A N/A","--",_xll.BDP(tbl_coded[[#This Row],[Parent company tiker]]&amp;" Equity",BK$1))))</f>
        <v/>
      </c>
      <c r="BL52" s="115" t="str">
        <f>IF(tbl_coded[[#This Row],[ISIN]]="","",IF(OR(tbl_coded[[#This Row],[Parent company tiker]]=""),"",IF(_xll.BDP(tbl_coded[[#This Row],[Parent company tiker]]&amp;" Equity",BL$1)="#N/A N/A","--",_xll.BDP(tbl_coded[[#This Row],[Parent company tiker]]&amp;" Equity",BL$1))))</f>
        <v/>
      </c>
      <c r="BM52"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2" s="115" t="str">
        <f>IF(tbl_coded[[#This Row],[Column9]]&lt;&gt;"--",tbl_coded[[#This Row],[G''tor rating]],IF(tbl_coded[[#This Row],[KPW Name]]&lt;&gt;"",tbl_coded[[#This Row],[KPW Rating]],IF(tbl_coded[[#This Row],[Parent company tiker]]&lt;&gt;"",tbl_coded[[#This Row],[parent评级]],tbl_coded[[#This Row],[Issuer rating]])))</f>
        <v>//</v>
      </c>
      <c r="BO52" s="148" t="str">
        <f>IFERROR(IF(tbl_coded[[#This Row],[GREEN]]="Y","GREEN",IF(tbl_coded[[#This Row],[SUSTAINABLE]]="Y","SUSTAINABLE",IF(tbl_coded[[#This Row],[SOCIAL]]="Y","SOCIAL",IF(tbl_coded[[#This Row],[Sustainable linked]]="Y","SUSTAINABLE LINKED"," ")))),"")</f>
        <v xml:space="preserve"> </v>
      </c>
    </row>
    <row r="53" spans="1:68" ht="15" customHeight="1">
      <c r="A53" s="109">
        <v>51</v>
      </c>
      <c r="B53" s="110" t="str">
        <f>IF(美元债一级!$C$3:$C$1048576&lt;&gt;"",美元债一级!$C53,"")</f>
        <v/>
      </c>
      <c r="C53" s="112" t="str">
        <f>IF(tbl_coded[[#This Row],[ISIN]]="","",IF(tbl_coded[[#This Row],[Index]]&gt;$A$1,"",IF(_xll.BDP($B53&amp;" Corp",C$1)="#N/A N/A","",_xll.BDP($B53&amp;" Corp",C$1))))</f>
        <v/>
      </c>
      <c r="D53" s="112" t="str">
        <f>IF(tbl_coded[[#This Row],[ISIN]]="","",IF(_xll.BDP($B53&amp;" Corp",D$1)="#N/A N/A","",_xll.BDP($B53&amp;" Corp",D$1)))</f>
        <v/>
      </c>
      <c r="E53" s="112" t="str">
        <f>IF(tbl_coded[[#This Row],[ISIN]]="","",IF(_xll.BDP($B53&amp;" Corp",E$1)="#N/A N/A","--",_xll.BDP($B53&amp;" Corp",E$1)))</f>
        <v/>
      </c>
      <c r="F53" s="112" t="str">
        <f>IF(tbl_coded[[#This Row],[ISIN]]="","",IF(_xll.BDS($B53&amp;" Corp",F$1)="#N/A Field Not Applicable","",_xll.BDS($B53&amp;" Corp",F$1)))</f>
        <v/>
      </c>
      <c r="G53" s="112" t="str">
        <f>IF(tbl_coded[[#This Row],[ISIN]]="","",IF(_xll.BDP($F53&amp;" CompanyID",G$1)="#N/A Invalid Security","",_xll.BDP($F53&amp;" CompanyID",G$1)))</f>
        <v/>
      </c>
      <c r="H53" s="112" t="str">
        <f>IF(tbl_coded[[#This Row],[ISIN]]="","",IF(_xll.BDP($B53&amp;" Corp",H$1)="#N/A N/A","--",_xll.BDP($B53&amp;" Corp",H$1)))</f>
        <v/>
      </c>
      <c r="I53" s="112" t="str">
        <f>IF(tbl_coded[[#This Row],[ISIN]]="","",IF(_xll.BDP($B53&amp;" Corp",I$1)="#N/A N/A","--",_xll.BDP($B53&amp;" Corp",I$1)))</f>
        <v/>
      </c>
      <c r="J53" s="112" t="str">
        <f>IF(tbl_coded[[#This Row],[ISIN]]="","",IF(_xll.BDP($B53&amp;" Corp",J$1)="#N/A N/A","--",_xll.BDP($B53&amp;" Corp",J$1)))</f>
        <v/>
      </c>
      <c r="K53" s="112" t="str">
        <f>IF(tbl_coded[[#This Row],[ISIN]]="","",IF(_xll.BDP($B53&amp;" Corp",K$1)="#N/A N/A","--",_xll.BDP($B53&amp;" Corp",K$1)))</f>
        <v/>
      </c>
      <c r="L53" s="112" t="str">
        <f>IF(tbl_coded[[#This Row],[ISIN]]="","",IF(_xll.BDP($B53&amp;" Corp",L$1)="#N/A N/A","--",_xll.BDP($B53&amp;" Corp",L$1)))</f>
        <v/>
      </c>
      <c r="M53" s="112" t="str">
        <f>IF(tbl_coded[[#This Row],[ISIN]]="","",IF(_xll.BDP($B53&amp;" Corp",M$1)="#N/A N/A","--",_xll.BDP($B53&amp;" Corp",M$1)))</f>
        <v/>
      </c>
      <c r="N53" s="112" t="str">
        <f>IF(tbl_coded[[#This Row],[ISIN]]="","",IF(_xll.BDP($B53&amp;" Corp",N$1)="#N/A N/A","--",_xll.BDP($B53&amp;" Corp",N$1)))</f>
        <v/>
      </c>
      <c r="O53" s="112" t="str">
        <f>IF(tbl_coded[[#This Row],[ISIN]]="","",IF(_xll.BDP($B53&amp;" Corp",O$1)="#N/A N/A","--",_xll.BDP($B53&amp;" Corp",O$1)))</f>
        <v/>
      </c>
      <c r="P53" s="112" t="str">
        <f>IF(tbl_coded[[#This Row],[ISIN]]="","",IF(_xll.BDP($B53&amp;" Corp",P$1)="#N/A N/A","--",_xll.BDP($B53&amp;" Corp",P$1)))</f>
        <v/>
      </c>
      <c r="Q53"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3" s="112" t="str">
        <f>IF(tbl_coded[[#This Row],[ISIN]]="","",IF(OR(_xll.BDP($B53&amp;" Corp",R$1)="#N/A N/A",_xll.BDP($B53&amp;" Corp",R$1)="#N/A Invalid Security",_xll.BDP($B53&amp;" Corp",R$1)="#N/A Field Not Applicable"),"--",_xll.BDP($B53&amp;" Corp",R$1)))</f>
        <v/>
      </c>
      <c r="S53" s="112" t="str">
        <f>IF(tbl_coded[[#This Row],[ISIN]]="","",IF(OR(_xll.BDP($R53&amp;" Equity",S$1)="#N/A N/A",_xll.BDP($R53&amp;" Equity",S$1)="#N/A Invalid Security"),"--",_xll.BDP($R53&amp;" Equity",S$1)))</f>
        <v/>
      </c>
      <c r="T53" s="112" t="str">
        <f>IF(tbl_coded[[#This Row],[ISIN]]="","",IF(OR(_xll.BDP($R53&amp;" Equity",T$1)="#N/A N/A",_xll.BDP($R53&amp;" Equity",T$1)="#N/A Invalid Security"),"--",_xll.BDP($R53&amp;" Equity",T$1)))</f>
        <v/>
      </c>
      <c r="U53" s="112" t="str">
        <f>IF(tbl_coded[[#This Row],[ISIN]]="","",IF(OR(_xll.BDP($R53&amp;" Equity",U$1)="#N/A N/A",_xll.BDP($R53&amp;" Equity",U$1)="#N/A Invalid Security"),"--",_xll.BDP($R53&amp;" Equity",U$1)))</f>
        <v/>
      </c>
      <c r="V53" s="112" t="str">
        <f>IF(tbl_coded[[#This Row],[ISIN]]="","",IF(OR(_xll.BDP($R53&amp;" Equity",V$1)="#N/A N/A",_xll.BDP($R53&amp;" Equity",V$1)="#N/A Invalid Security"),"--",_xll.BDP($R53&amp;" Equity",V$1)))</f>
        <v/>
      </c>
      <c r="W53" s="112" t="str">
        <f>IF(tbl_coded[[#This Row],[ISIN]]="","",IF(OR(_xll.BDP($R53&amp;" Equity",W$1)="#N/A N/A",_xll.BDP($R53&amp;" Equity",W$1)="#N/A Invalid Security"),"--",_xll.BDP($R53&amp;" Equity",W$1)))</f>
        <v/>
      </c>
      <c r="X53" s="112" t="str">
        <f>IF(tbl_coded[[#This Row],[ISIN]]="","",IF(OR(_xll.BDP($R53&amp;" Equity",X$1)="#N/A N/A",_xll.BDP($R53&amp;" Equity",X$1)="#N/A Invalid Security"),"--",_xll.BDP($R53&amp;" Equity",X$1)))</f>
        <v/>
      </c>
      <c r="Y53"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3" s="112" t="str">
        <f>IF(tbl_coded[[#This Row],[ISIN]]="","",IF(ISNUMBER(_xll.BDP(B53&amp;" Corp",Z$1)),_xll.BDP(B53&amp;" Corp",Z$1),""))</f>
        <v/>
      </c>
      <c r="AA53" s="112" t="str">
        <f>IF(tbl_coded[[#This Row],[ISIN]]="","",IF(ISNUMBER(_xll.BDP(B53&amp;" Corp",AA$1)),_xll.BDP(B53&amp;" Corp",AA$1),""))</f>
        <v/>
      </c>
      <c r="AB53" s="112" t="str">
        <f>IF(tbl_coded[[#This Row],[ISIN]]="","",IF(ISNUMBER(_xll.BDP(B53&amp;" Corp",AB$1)),_xll.BDP(B53&amp;" Corp",AB$1),""))</f>
        <v/>
      </c>
      <c r="AC53" s="112" t="str">
        <f>IF(tbl_coded[[#This Row],[ISIN]]="","",IF(ISNUMBER(_xll.BDP(B53&amp;" Corp",AC$1)),_xll.BDP(B53&amp;" Corp",AC$1),""))</f>
        <v/>
      </c>
      <c r="AD53" s="112" t="str">
        <f>IF(tbl_coded[[#This Row],[ISIN]]="","",IF((_xll.BDP(B53&amp;" Corp",AD$1))="#N/A Field Not Applicable","",_xll.BDP(B53&amp;" Corp",AD$1)))</f>
        <v/>
      </c>
      <c r="AE53" s="112" t="str">
        <f>IF(tbl_coded[[#This Row],[ISIN]]="","",IF((_xll.BDP(B53&amp;" Corp",AE$1))="#N/A N/A","--",_xll.BDP(B53&amp;" Corp",AE$1)))</f>
        <v/>
      </c>
      <c r="AF53" s="112" t="str">
        <f>IF(tbl_coded[[#This Row],[ISIN]]="","",IF(IFERROR(MATCH(H53,rtg_num[Moody''s],0)&gt;10,0),"HY",IF(IFERROR(MATCH(I53,rtg_num[S&amp;P],0)&gt;10,0),"HY",IF(IFERROR(MATCH(J53,rtg_num[Fitch],0)&gt;10,0),"HY",IF(H53&amp;I53&amp;J53="------","NR",IF(IFERROR(FIND("#N/A",Coded!H53),0)&amp;IFERROR(FIND("#N/A",Coded!H53),0)&amp;IFERROR(FIND("#N/A",Coded!H53),0)&lt;&gt;"000",IF(INDEX(美元债一级!$O:$O,MATCH(tbl_coded[[#This Row],[ISIN]],美元债一级!$I:$I,0))="--/--/--","NR","IG"),"IG"))))))</f>
        <v/>
      </c>
      <c r="AG53"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3"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3" s="113" t="str">
        <f>IF(tbl_coded[[#This Row],[ISIN]]="","",IF(_xll.BDP($B53&amp;" Corp",AI$1)="#N/A N/A","--",_xll.BDP($B53&amp;" Corp",AI$1)))</f>
        <v/>
      </c>
      <c r="AJ53" s="112" t="str">
        <f>IF(tbl_coded[[#This Row],[ISIN]]="","",IF(OR(_xll.BDP(_xll.BDP(tbl_coded[[#This Row],[ISIN]]&amp;" Corp", "ISSUER_EQUITY_TICKER")&amp;" Equity",AJ$1)="#N/A N/A"),"--",_xll.BDP(_xll.BDP(tbl_coded[[#This Row],[ISIN]]&amp;" Corp", "ISSUER_EQUITY_TICKER")&amp;" Equity",AJ$1)))</f>
        <v/>
      </c>
      <c r="AK53"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3" s="115" t="str">
        <f>IF(tbl_coded[[#This Row],[ISIN]]="","",IF(OR(_xll.BDP(_xll.BDP(tbl_coded[[#This Row],[ISIN]]&amp;" Corp", "ISSUER_EQUITY_TICKER")&amp;" Equity",AL$1)="#N/A N/A"),"--",_xll.BDP(_xll.BDP(tbl_coded[[#This Row],[ISIN]]&amp;" Corp", "ISSUER_EQUITY_TICKER")&amp;" Equity",AL$1)))</f>
        <v/>
      </c>
      <c r="AM53" s="115" t="str">
        <f>IF(tbl_coded[[#This Row],[ISIN]]="","",IF(_xll.BDS($B53&amp;" Corp",AM$1)="#N/A Field Not Applicable","",_xll.BDS($B53&amp;" Corp",AM$1)))</f>
        <v/>
      </c>
      <c r="AN53" s="115" t="str">
        <f>IF(tbl_coded[[#This Row],[ISIN]]="","",IF(_xll.BDP(tbl_coded[[#This Row],[KPW Provider BBID]]&amp;" CompanyID","NAME")="#N/A Invalid Security","",_xll.BDP(tbl_coded[[#This Row],[KPW Provider BBID]]&amp;" CompanyID","NAME")))</f>
        <v/>
      </c>
      <c r="AO53" s="115" t="str">
        <f>IF(tbl_coded[[#This Row],[ISIN]]="","",IF(_xll.BDP(tbl_coded[[#This Row],[KPW Provider BBID]]&amp;" CompanyID",$AO$1)="#N/A Invalid Security","--",IF(_xll.BDP(tbl_coded[[#This Row],[KPW Provider BBID]]&amp;" CompanyID",$AO$1)="#N/A N/A","--",_xll.BDP(tbl_coded[[#This Row],[KPW Provider BBID]]&amp;" CompanyID",$AO$1))))</f>
        <v/>
      </c>
      <c r="AP53" s="115" t="str">
        <f>IF(tbl_coded[[#This Row],[ISIN]]="","",IF(_xll.BDP(tbl_coded[[#This Row],[KPW Provider BBID]]&amp;" CompanyID",$AP$1)="#N/A Invalid Security","--",IF(_xll.BDP(tbl_coded[[#This Row],[KPW Provider BBID]]&amp;" CompanyID",$AP$1)="#N/A N/A","--",_xll.BDP(tbl_coded[[#This Row],[KPW Provider BBID]]&amp;" CompanyID",$AP$1))))</f>
        <v/>
      </c>
      <c r="AQ53" s="115" t="str">
        <f>IF(tbl_coded[[#This Row],[ISIN]]="","",IF(_xll.BDP(tbl_coded[[#This Row],[KPW Provider BBID]]&amp;" CompanyID",$AQ$1)="#N/A Invalid Security","--",IF(_xll.BDP(tbl_coded[[#This Row],[KPW Provider BBID]]&amp;" CompanyID",$AQ$1)="#N/A N/A","--",_xll.BDP(tbl_coded[[#This Row],[KPW Provider BBID]]&amp;" CompanyID",$AQ$1))))</f>
        <v/>
      </c>
      <c r="AR53" s="115" t="str">
        <f>IF(tbl_coded[[#This Row],[ISIN]]="","",tbl_coded[[#This Row],[穆迪KPW评级]]&amp;"/"&amp;tbl_coded[[#This Row],[SPKPW评级]]&amp;"/"&amp;tbl_coded[[#This Row],[FITCHKPW评级]])</f>
        <v/>
      </c>
      <c r="AS53" s="115" t="str">
        <f>IF(tbl_coded[[#This Row],[ISIN]]="","",IF(OR(_xll.BDP($B53&amp;" Corp",AS$1)="#N/A N/A"),"--",_xll.BDP($B53&amp;" Corp",AS$1)))</f>
        <v/>
      </c>
      <c r="AT53" s="115" t="str">
        <f>IF(tbl_coded[[#This Row],[ISIN]]="","",IF(_xll.BDS($B53&amp;" Corp",AT$1)="#N/A Field Not Applicable","",_xll.BDS($B53&amp;" Corp",AT$1)))</f>
        <v/>
      </c>
      <c r="AU53" s="115" t="str">
        <f>IF(tbl_coded[[#This Row],[SBLC Provider BBID]]="","",_xll.BDP(tbl_coded[[#This Row],[SBLC Provider BBID]]&amp;" CompanyID","NAME"))</f>
        <v/>
      </c>
      <c r="AV53" s="115" t="str">
        <f>IF(tbl_coded[[#This Row],[ISIN]]="","",IF(OR(_xll.BDP($B53&amp;" Corp",AV$1)="#N/A N/A"),"--",TEXT(_xll.BDP($B53&amp;" Corp",AV$1),"yyyy/mm/dd")))</f>
        <v/>
      </c>
      <c r="AW53" s="115" t="str">
        <f>IF(tbl_coded[[#This Row],[ISIN]]="","",IF(OR(_xll.BDP($B53&amp;" Corp",AW$1)="#N/A N/A"),"--",TEXT(_xll.BDP($B53&amp;" Corp",AW$1),"yyyy/mm/dd")))</f>
        <v/>
      </c>
      <c r="AX53" s="115" t="str">
        <f>IF(tbl_coded[[#This Row],[ISIN]]="","",IF(OR(_xll.BDP($B53&amp;" Corp",AX$1)="#N/A N/A"),"--",TEXT(_xll.BDP($B53&amp;" Corp",AX$1),"yyyy/mm/dd")))</f>
        <v/>
      </c>
      <c r="AY53" s="115" t="str">
        <f>IF(tbl_coded[[#This Row],[ISIN]]="","",IF(OR(_xll.BDP($B53&amp;" Corp",AY$1)="#N/A Field Not Applicable"),"--",TEXT(_xll.BDP($B53&amp;" Corp",AY$1),"yyyy/mm/dd")))</f>
        <v/>
      </c>
      <c r="AZ53" s="115" t="str">
        <f>IF(tbl_coded[[#This Row],[ISIN]]="","",IF(OR(_xll.BDP($B53&amp;" Corp",AZ$1)="#N/A N/A"),"--",_xll.BDP($B53&amp;" Corp",AZ$1)))</f>
        <v/>
      </c>
      <c r="BA53" s="115" t="str">
        <f>IF(tbl_coded[[#This Row],[ISIN]]="","",IF(OR(_xll.BDP($B53&amp;" Corp",BA$1)="#N/A N/A"),"--",_xll.BDP($B53&amp;" Corp",BA$1)))</f>
        <v/>
      </c>
      <c r="BB53" s="115" t="str">
        <f>IF(tbl_coded[[#This Row],[ISIN]]="","",IF(OR(_xll.BDP($B53&amp;" Corp",BB$1)="#N/A N/A"),"--",_xll.BDP($B53&amp;" Corp",BB$1)))</f>
        <v/>
      </c>
      <c r="BC53" s="115" t="str">
        <f>IF(tbl_coded[[#This Row],[ISIN]]="","",IF(OR(_xll.BDP($B53&amp;" Corp",BC$1)="#N/A Field Not Applicable"),"--",_xll.BDP($B53&amp;" Corp",BC$1)))</f>
        <v/>
      </c>
      <c r="BD53" s="115" t="str">
        <f>IF(tbl_coded[[#This Row],[ISIN]]="","",IF(OR(_xll.BDP($B53&amp;" Corp",BD$1)="#N/A Field Not Applicable"),"--",_xll.BDP($B53&amp;" Corp",BD$1)))</f>
        <v/>
      </c>
      <c r="BE53" s="115" t="str">
        <f>IF(tbl_coded[[#This Row],[ISIN]]="","",IF(OR(_xll.BDP($B53&amp;" Corp",BE$1)="#N/A Field Not Applicable"),"--",_xll.BDP($B53&amp;" Corp",BE$1)))</f>
        <v/>
      </c>
      <c r="BF53" s="115" t="str">
        <f>IF(tbl_coded[[#This Row],[ISIN]]="","",IF(OR(_xll.BDP($B53&amp;" Corp",BF$1)="#N/A Field Not Applicable"),"--",_xll.BDP($B53&amp;" Corp",BF$1)))</f>
        <v/>
      </c>
      <c r="BG53" s="115" t="str">
        <f>IF(tbl_coded[[#This Row],[ISIN]]="","",IF(OR(_xll.BDP($B53&amp;" Corp",BG$1)="#N/A Field Not Applicable"),"--",IF(_xll.BDP($B53&amp;" Corp",BG$1)="#N/A N/A","N",_xll.BDP($B53&amp;" Corp",BG$1))))</f>
        <v/>
      </c>
      <c r="BH53" s="115" t="str">
        <f>IF(tbl_coded[[#This Row],[ISIN]]="","",IF(OR(_xll.BDP($B53&amp;" Corp",BH$1)="#N/A N/A"),"",_xll.BDP($B53&amp;" Corp",BH$1)))</f>
        <v/>
      </c>
      <c r="BI53" s="115" t="str">
        <f>IF(tbl_coded[[#This Row],[ISIN]]="","",IF(OR(tbl_coded[[#This Row],[Parent company tiker]]=""),"",IF(_xll.BDP(tbl_coded[[#This Row],[Parent company tiker]]&amp;" Equity",BI$1)="#N/A N/A","--",_xll.BDP(tbl_coded[[#This Row],[Parent company tiker]]&amp;" Equity",BI$1))))</f>
        <v/>
      </c>
      <c r="BJ53" s="115" t="str">
        <f>IF(tbl_coded[[#This Row],[ISIN]]="","",IF(OR(tbl_coded[[#This Row],[Parent company tiker]]=""),"",IF(_xll.BDP(tbl_coded[[#This Row],[Parent company tiker]]&amp;" Equity",BJ$1)="#N/A N/A","--",_xll.BDP(tbl_coded[[#This Row],[Parent company tiker]]&amp;" Equity",BJ$1))))</f>
        <v/>
      </c>
      <c r="BK53" s="115" t="str">
        <f>IF(tbl_coded[[#This Row],[ISIN]]="","",IF(OR(tbl_coded[[#This Row],[Parent company tiker]]=""),"",IF(_xll.BDP(tbl_coded[[#This Row],[Parent company tiker]]&amp;" Equity",BK$1)="#N/A N/A","--",_xll.BDP(tbl_coded[[#This Row],[Parent company tiker]]&amp;" Equity",BK$1))))</f>
        <v/>
      </c>
      <c r="BL53" s="115" t="str">
        <f>IF(tbl_coded[[#This Row],[ISIN]]="","",IF(OR(tbl_coded[[#This Row],[Parent company tiker]]=""),"",IF(_xll.BDP(tbl_coded[[#This Row],[Parent company tiker]]&amp;" Equity",BL$1)="#N/A N/A","--",_xll.BDP(tbl_coded[[#This Row],[Parent company tiker]]&amp;" Equity",BL$1))))</f>
        <v/>
      </c>
      <c r="BM53"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3" s="115" t="str">
        <f>IF(tbl_coded[[#This Row],[Column9]]&lt;&gt;"--",tbl_coded[[#This Row],[G''tor rating]],IF(tbl_coded[[#This Row],[KPW Name]]&lt;&gt;"",tbl_coded[[#This Row],[KPW Rating]],IF(tbl_coded[[#This Row],[Parent company tiker]]&lt;&gt;"",tbl_coded[[#This Row],[parent评级]],tbl_coded[[#This Row],[Issuer rating]])))</f>
        <v>//</v>
      </c>
      <c r="BO53" s="148" t="str">
        <f>IFERROR(IF(tbl_coded[[#This Row],[GREEN]]="Y","GREEN",IF(tbl_coded[[#This Row],[SUSTAINABLE]]="Y","SUSTAINABLE",IF(tbl_coded[[#This Row],[SOCIAL]]="Y","SOCIAL",IF(tbl_coded[[#This Row],[Sustainable linked]]="Y","SUSTAINABLE LINKED"," ")))),"")</f>
        <v xml:space="preserve"> </v>
      </c>
    </row>
    <row r="54" spans="1:68" ht="15" customHeight="1">
      <c r="A54" s="109">
        <v>52</v>
      </c>
      <c r="B54" s="110" t="str">
        <f>IF(美元债一级!$C$3:$C$1048576&lt;&gt;"",美元债一级!$C54,"")</f>
        <v/>
      </c>
      <c r="C54" s="112" t="str">
        <f>IF(tbl_coded[[#This Row],[ISIN]]="","",IF(tbl_coded[[#This Row],[Index]]&gt;$A$1,"",IF(_xll.BDP($B54&amp;" Corp",C$1)="#N/A N/A","",_xll.BDP($B54&amp;" Corp",C$1))))</f>
        <v/>
      </c>
      <c r="D54" s="112" t="str">
        <f>IF(tbl_coded[[#This Row],[ISIN]]="","",IF(_xll.BDP($B54&amp;" Corp",D$1)="#N/A N/A","",_xll.BDP($B54&amp;" Corp",D$1)))</f>
        <v/>
      </c>
      <c r="E54" s="112" t="str">
        <f>IF(tbl_coded[[#This Row],[ISIN]]="","",IF(_xll.BDP($B54&amp;" Corp",E$1)="#N/A N/A","--",_xll.BDP($B54&amp;" Corp",E$1)))</f>
        <v/>
      </c>
      <c r="F54" s="112" t="str">
        <f>IF(tbl_coded[[#This Row],[ISIN]]="","",IF(_xll.BDS($B54&amp;" Corp",F$1)="#N/A Field Not Applicable","",_xll.BDS($B54&amp;" Corp",F$1)))</f>
        <v/>
      </c>
      <c r="G54" s="112" t="str">
        <f>IF(tbl_coded[[#This Row],[ISIN]]="","",IF(_xll.BDP($F54&amp;" CompanyID",G$1)="#N/A Invalid Security","",_xll.BDP($F54&amp;" CompanyID",G$1)))</f>
        <v/>
      </c>
      <c r="H54" s="112" t="str">
        <f>IF(tbl_coded[[#This Row],[ISIN]]="","",IF(_xll.BDP($B54&amp;" Corp",H$1)="#N/A N/A","--",_xll.BDP($B54&amp;" Corp",H$1)))</f>
        <v/>
      </c>
      <c r="I54" s="112" t="str">
        <f>IF(tbl_coded[[#This Row],[ISIN]]="","",IF(_xll.BDP($B54&amp;" Corp",I$1)="#N/A N/A","--",_xll.BDP($B54&amp;" Corp",I$1)))</f>
        <v/>
      </c>
      <c r="J54" s="112" t="str">
        <f>IF(tbl_coded[[#This Row],[ISIN]]="","",IF(_xll.BDP($B54&amp;" Corp",J$1)="#N/A N/A","--",_xll.BDP($B54&amp;" Corp",J$1)))</f>
        <v/>
      </c>
      <c r="K54" s="112" t="str">
        <f>IF(tbl_coded[[#This Row],[ISIN]]="","",IF(_xll.BDP($B54&amp;" Corp",K$1)="#N/A N/A","--",_xll.BDP($B54&amp;" Corp",K$1)))</f>
        <v/>
      </c>
      <c r="L54" s="112" t="str">
        <f>IF(tbl_coded[[#This Row],[ISIN]]="","",IF(_xll.BDP($B54&amp;" Corp",L$1)="#N/A N/A","--",_xll.BDP($B54&amp;" Corp",L$1)))</f>
        <v/>
      </c>
      <c r="M54" s="112" t="str">
        <f>IF(tbl_coded[[#This Row],[ISIN]]="","",IF(_xll.BDP($B54&amp;" Corp",M$1)="#N/A N/A","--",_xll.BDP($B54&amp;" Corp",M$1)))</f>
        <v/>
      </c>
      <c r="N54" s="112" t="str">
        <f>IF(tbl_coded[[#This Row],[ISIN]]="","",IF(_xll.BDP($B54&amp;" Corp",N$1)="#N/A N/A","--",_xll.BDP($B54&amp;" Corp",N$1)))</f>
        <v/>
      </c>
      <c r="O54" s="112" t="str">
        <f>IF(tbl_coded[[#This Row],[ISIN]]="","",IF(_xll.BDP($B54&amp;" Corp",O$1)="#N/A N/A","--",_xll.BDP($B54&amp;" Corp",O$1)))</f>
        <v/>
      </c>
      <c r="P54" s="112" t="str">
        <f>IF(tbl_coded[[#This Row],[ISIN]]="","",IF(_xll.BDP($B54&amp;" Corp",P$1)="#N/A N/A","--",_xll.BDP($B54&amp;" Corp",P$1)))</f>
        <v/>
      </c>
      <c r="Q54"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4" s="112" t="str">
        <f>IF(tbl_coded[[#This Row],[ISIN]]="","",IF(OR(_xll.BDP($B54&amp;" Corp",R$1)="#N/A N/A",_xll.BDP($B54&amp;" Corp",R$1)="#N/A Invalid Security",_xll.BDP($B54&amp;" Corp",R$1)="#N/A Field Not Applicable"),"--",_xll.BDP($B54&amp;" Corp",R$1)))</f>
        <v/>
      </c>
      <c r="S54" s="112" t="str">
        <f>IF(tbl_coded[[#This Row],[ISIN]]="","",IF(OR(_xll.BDP($R54&amp;" Equity",S$1)="#N/A N/A",_xll.BDP($R54&amp;" Equity",S$1)="#N/A Invalid Security"),"--",_xll.BDP($R54&amp;" Equity",S$1)))</f>
        <v/>
      </c>
      <c r="T54" s="112" t="str">
        <f>IF(tbl_coded[[#This Row],[ISIN]]="","",IF(OR(_xll.BDP($R54&amp;" Equity",T$1)="#N/A N/A",_xll.BDP($R54&amp;" Equity",T$1)="#N/A Invalid Security"),"--",_xll.BDP($R54&amp;" Equity",T$1)))</f>
        <v/>
      </c>
      <c r="U54" s="112" t="str">
        <f>IF(tbl_coded[[#This Row],[ISIN]]="","",IF(OR(_xll.BDP($R54&amp;" Equity",U$1)="#N/A N/A",_xll.BDP($R54&amp;" Equity",U$1)="#N/A Invalid Security"),"--",_xll.BDP($R54&amp;" Equity",U$1)))</f>
        <v/>
      </c>
      <c r="V54" s="112" t="str">
        <f>IF(tbl_coded[[#This Row],[ISIN]]="","",IF(OR(_xll.BDP($R54&amp;" Equity",V$1)="#N/A N/A",_xll.BDP($R54&amp;" Equity",V$1)="#N/A Invalid Security"),"--",_xll.BDP($R54&amp;" Equity",V$1)))</f>
        <v/>
      </c>
      <c r="W54" s="112" t="str">
        <f>IF(tbl_coded[[#This Row],[ISIN]]="","",IF(OR(_xll.BDP($R54&amp;" Equity",W$1)="#N/A N/A",_xll.BDP($R54&amp;" Equity",W$1)="#N/A Invalid Security"),"--",_xll.BDP($R54&amp;" Equity",W$1)))</f>
        <v/>
      </c>
      <c r="X54" s="112" t="str">
        <f>IF(tbl_coded[[#This Row],[ISIN]]="","",IF(OR(_xll.BDP($R54&amp;" Equity",X$1)="#N/A N/A",_xll.BDP($R54&amp;" Equity",X$1)="#N/A Invalid Security"),"--",_xll.BDP($R54&amp;" Equity",X$1)))</f>
        <v/>
      </c>
      <c r="Y54"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4" s="112" t="str">
        <f>IF(tbl_coded[[#This Row],[ISIN]]="","",IF(ISNUMBER(_xll.BDP(B54&amp;" Corp",Z$1)),_xll.BDP(B54&amp;" Corp",Z$1),""))</f>
        <v/>
      </c>
      <c r="AA54" s="112" t="str">
        <f>IF(tbl_coded[[#This Row],[ISIN]]="","",IF(ISNUMBER(_xll.BDP(B54&amp;" Corp",AA$1)),_xll.BDP(B54&amp;" Corp",AA$1),""))</f>
        <v/>
      </c>
      <c r="AB54" s="112" t="str">
        <f>IF(tbl_coded[[#This Row],[ISIN]]="","",IF(ISNUMBER(_xll.BDP(B54&amp;" Corp",AB$1)),_xll.BDP(B54&amp;" Corp",AB$1),""))</f>
        <v/>
      </c>
      <c r="AC54" s="112" t="str">
        <f>IF(tbl_coded[[#This Row],[ISIN]]="","",IF(ISNUMBER(_xll.BDP(B54&amp;" Corp",AC$1)),_xll.BDP(B54&amp;" Corp",AC$1),""))</f>
        <v/>
      </c>
      <c r="AD54" s="112" t="str">
        <f>IF(tbl_coded[[#This Row],[ISIN]]="","",IF((_xll.BDP(B54&amp;" Corp",AD$1))="#N/A Field Not Applicable","",_xll.BDP(B54&amp;" Corp",AD$1)))</f>
        <v/>
      </c>
      <c r="AE54" s="112" t="str">
        <f>IF(tbl_coded[[#This Row],[ISIN]]="","",IF((_xll.BDP(B54&amp;" Corp",AE$1))="#N/A N/A","--",_xll.BDP(B54&amp;" Corp",AE$1)))</f>
        <v/>
      </c>
      <c r="AF54" s="112" t="str">
        <f>IF(tbl_coded[[#This Row],[ISIN]]="","",IF(IFERROR(MATCH(H54,rtg_num[Moody''s],0)&gt;10,0),"HY",IF(IFERROR(MATCH(I54,rtg_num[S&amp;P],0)&gt;10,0),"HY",IF(IFERROR(MATCH(J54,rtg_num[Fitch],0)&gt;10,0),"HY",IF(H54&amp;I54&amp;J54="------","NR",IF(IFERROR(FIND("#N/A",Coded!H54),0)&amp;IFERROR(FIND("#N/A",Coded!H54),0)&amp;IFERROR(FIND("#N/A",Coded!H54),0)&lt;&gt;"000",IF(INDEX(美元债一级!$O:$O,MATCH(tbl_coded[[#This Row],[ISIN]],美元债一级!$I:$I,0))="--/--/--","NR","IG"),"IG"))))))</f>
        <v/>
      </c>
      <c r="AG54"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4"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4" s="113" t="str">
        <f>IF(tbl_coded[[#This Row],[ISIN]]="","",IF(_xll.BDP($B54&amp;" Corp",AI$1)="#N/A N/A","--",_xll.BDP($B54&amp;" Corp",AI$1)))</f>
        <v/>
      </c>
      <c r="AJ54" s="112" t="str">
        <f>IF(tbl_coded[[#This Row],[ISIN]]="","",IF(OR(_xll.BDP(_xll.BDP(tbl_coded[[#This Row],[ISIN]]&amp;" Corp", "ISSUER_EQUITY_TICKER")&amp;" Equity",AJ$1)="#N/A N/A"),"--",_xll.BDP(_xll.BDP(tbl_coded[[#This Row],[ISIN]]&amp;" Corp", "ISSUER_EQUITY_TICKER")&amp;" Equity",AJ$1)))</f>
        <v/>
      </c>
      <c r="AK54"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4" s="115" t="str">
        <f>IF(tbl_coded[[#This Row],[ISIN]]="","",IF(OR(_xll.BDP(_xll.BDP(tbl_coded[[#This Row],[ISIN]]&amp;" Corp", "ISSUER_EQUITY_TICKER")&amp;" Equity",AL$1)="#N/A N/A"),"--",_xll.BDP(_xll.BDP(tbl_coded[[#This Row],[ISIN]]&amp;" Corp", "ISSUER_EQUITY_TICKER")&amp;" Equity",AL$1)))</f>
        <v/>
      </c>
      <c r="AM54" s="115" t="str">
        <f>IF(tbl_coded[[#This Row],[ISIN]]="","",IF(_xll.BDS($B54&amp;" Corp",AM$1)="#N/A Field Not Applicable","",_xll.BDS($B54&amp;" Corp",AM$1)))</f>
        <v/>
      </c>
      <c r="AN54" s="115" t="str">
        <f>IF(tbl_coded[[#This Row],[ISIN]]="","",IF(_xll.BDP(tbl_coded[[#This Row],[KPW Provider BBID]]&amp;" CompanyID","NAME")="#N/A Invalid Security","",_xll.BDP(tbl_coded[[#This Row],[KPW Provider BBID]]&amp;" CompanyID","NAME")))</f>
        <v/>
      </c>
      <c r="AO54" s="115" t="str">
        <f>IF(tbl_coded[[#This Row],[ISIN]]="","",IF(_xll.BDP(tbl_coded[[#This Row],[KPW Provider BBID]]&amp;" CompanyID",$AO$1)="#N/A Invalid Security","--",IF(_xll.BDP(tbl_coded[[#This Row],[KPW Provider BBID]]&amp;" CompanyID",$AO$1)="#N/A N/A","--",_xll.BDP(tbl_coded[[#This Row],[KPW Provider BBID]]&amp;" CompanyID",$AO$1))))</f>
        <v/>
      </c>
      <c r="AP54" s="115" t="str">
        <f>IF(tbl_coded[[#This Row],[ISIN]]="","",IF(_xll.BDP(tbl_coded[[#This Row],[KPW Provider BBID]]&amp;" CompanyID",$AP$1)="#N/A Invalid Security","--",IF(_xll.BDP(tbl_coded[[#This Row],[KPW Provider BBID]]&amp;" CompanyID",$AP$1)="#N/A N/A","--",_xll.BDP(tbl_coded[[#This Row],[KPW Provider BBID]]&amp;" CompanyID",$AP$1))))</f>
        <v/>
      </c>
      <c r="AQ54" s="115" t="str">
        <f>IF(tbl_coded[[#This Row],[ISIN]]="","",IF(_xll.BDP(tbl_coded[[#This Row],[KPW Provider BBID]]&amp;" CompanyID",$AQ$1)="#N/A Invalid Security","--",IF(_xll.BDP(tbl_coded[[#This Row],[KPW Provider BBID]]&amp;" CompanyID",$AQ$1)="#N/A N/A","--",_xll.BDP(tbl_coded[[#This Row],[KPW Provider BBID]]&amp;" CompanyID",$AQ$1))))</f>
        <v/>
      </c>
      <c r="AR54" s="115" t="str">
        <f>IF(tbl_coded[[#This Row],[ISIN]]="","",tbl_coded[[#This Row],[穆迪KPW评级]]&amp;"/"&amp;tbl_coded[[#This Row],[SPKPW评级]]&amp;"/"&amp;tbl_coded[[#This Row],[FITCHKPW评级]])</f>
        <v/>
      </c>
      <c r="AS54" s="115" t="str">
        <f>IF(tbl_coded[[#This Row],[ISIN]]="","",IF(OR(_xll.BDP($B54&amp;" Corp",AS$1)="#N/A N/A"),"--",_xll.BDP($B54&amp;" Corp",AS$1)))</f>
        <v/>
      </c>
      <c r="AT54" s="115" t="str">
        <f>IF(tbl_coded[[#This Row],[ISIN]]="","",IF(_xll.BDS($B54&amp;" Corp",AT$1)="#N/A Field Not Applicable","",_xll.BDS($B54&amp;" Corp",AT$1)))</f>
        <v/>
      </c>
      <c r="AU54" s="115" t="str">
        <f>IF(tbl_coded[[#This Row],[SBLC Provider BBID]]="","",_xll.BDP(tbl_coded[[#This Row],[SBLC Provider BBID]]&amp;" CompanyID","NAME"))</f>
        <v/>
      </c>
      <c r="AV54" s="115" t="str">
        <f>IF(tbl_coded[[#This Row],[ISIN]]="","",IF(OR(_xll.BDP($B54&amp;" Corp",AV$1)="#N/A N/A"),"--",TEXT(_xll.BDP($B54&amp;" Corp",AV$1),"yyyy/mm/dd")))</f>
        <v/>
      </c>
      <c r="AW54" s="115" t="str">
        <f>IF(tbl_coded[[#This Row],[ISIN]]="","",IF(OR(_xll.BDP($B54&amp;" Corp",AW$1)="#N/A N/A"),"--",TEXT(_xll.BDP($B54&amp;" Corp",AW$1),"yyyy/mm/dd")))</f>
        <v/>
      </c>
      <c r="AX54" s="115" t="str">
        <f>IF(tbl_coded[[#This Row],[ISIN]]="","",IF(OR(_xll.BDP($B54&amp;" Corp",AX$1)="#N/A N/A"),"--",TEXT(_xll.BDP($B54&amp;" Corp",AX$1),"yyyy/mm/dd")))</f>
        <v/>
      </c>
      <c r="AY54" s="115" t="str">
        <f>IF(tbl_coded[[#This Row],[ISIN]]="","",IF(OR(_xll.BDP($B54&amp;" Corp",AY$1)="#N/A Field Not Applicable"),"--",TEXT(_xll.BDP($B54&amp;" Corp",AY$1),"yyyy/mm/dd")))</f>
        <v/>
      </c>
      <c r="AZ54" s="115" t="str">
        <f>IF(tbl_coded[[#This Row],[ISIN]]="","",IF(OR(_xll.BDP($B54&amp;" Corp",AZ$1)="#N/A N/A"),"--",_xll.BDP($B54&amp;" Corp",AZ$1)))</f>
        <v/>
      </c>
      <c r="BA54" s="115" t="str">
        <f>IF(tbl_coded[[#This Row],[ISIN]]="","",IF(OR(_xll.BDP($B54&amp;" Corp",BA$1)="#N/A N/A"),"--",_xll.BDP($B54&amp;" Corp",BA$1)))</f>
        <v/>
      </c>
      <c r="BB54" s="115" t="str">
        <f>IF(tbl_coded[[#This Row],[ISIN]]="","",IF(OR(_xll.BDP($B54&amp;" Corp",BB$1)="#N/A N/A"),"--",_xll.BDP($B54&amp;" Corp",BB$1)))</f>
        <v/>
      </c>
      <c r="BC54" s="115" t="str">
        <f>IF(tbl_coded[[#This Row],[ISIN]]="","",IF(OR(_xll.BDP($B54&amp;" Corp",BC$1)="#N/A Field Not Applicable"),"--",_xll.BDP($B54&amp;" Corp",BC$1)))</f>
        <v/>
      </c>
      <c r="BD54" s="115" t="str">
        <f>IF(tbl_coded[[#This Row],[ISIN]]="","",IF(OR(_xll.BDP($B54&amp;" Corp",BD$1)="#N/A Field Not Applicable"),"--",_xll.BDP($B54&amp;" Corp",BD$1)))</f>
        <v/>
      </c>
      <c r="BE54" s="115" t="str">
        <f>IF(tbl_coded[[#This Row],[ISIN]]="","",IF(OR(_xll.BDP($B54&amp;" Corp",BE$1)="#N/A Field Not Applicable"),"--",_xll.BDP($B54&amp;" Corp",BE$1)))</f>
        <v/>
      </c>
      <c r="BF54" s="115" t="str">
        <f>IF(tbl_coded[[#This Row],[ISIN]]="","",IF(OR(_xll.BDP($B54&amp;" Corp",BF$1)="#N/A Field Not Applicable"),"--",_xll.BDP($B54&amp;" Corp",BF$1)))</f>
        <v/>
      </c>
      <c r="BG54" s="115" t="str">
        <f>IF(tbl_coded[[#This Row],[ISIN]]="","",IF(OR(_xll.BDP($B54&amp;" Corp",BG$1)="#N/A Field Not Applicable"),"--",IF(_xll.BDP($B54&amp;" Corp",BG$1)="#N/A N/A","N",_xll.BDP($B54&amp;" Corp",BG$1))))</f>
        <v/>
      </c>
      <c r="BH54" s="115" t="str">
        <f>IF(tbl_coded[[#This Row],[ISIN]]="","",IF(OR(_xll.BDP($B54&amp;" Corp",BH$1)="#N/A N/A"),"",_xll.BDP($B54&amp;" Corp",BH$1)))</f>
        <v/>
      </c>
      <c r="BI54" s="115" t="str">
        <f>IF(tbl_coded[[#This Row],[ISIN]]="","",IF(OR(tbl_coded[[#This Row],[Parent company tiker]]=""),"",IF(_xll.BDP(tbl_coded[[#This Row],[Parent company tiker]]&amp;" Equity",BI$1)="#N/A N/A","--",_xll.BDP(tbl_coded[[#This Row],[Parent company tiker]]&amp;" Equity",BI$1))))</f>
        <v/>
      </c>
      <c r="BJ54" s="115" t="str">
        <f>IF(tbl_coded[[#This Row],[ISIN]]="","",IF(OR(tbl_coded[[#This Row],[Parent company tiker]]=""),"",IF(_xll.BDP(tbl_coded[[#This Row],[Parent company tiker]]&amp;" Equity",BJ$1)="#N/A N/A","--",_xll.BDP(tbl_coded[[#This Row],[Parent company tiker]]&amp;" Equity",BJ$1))))</f>
        <v/>
      </c>
      <c r="BK54" s="115" t="str">
        <f>IF(tbl_coded[[#This Row],[ISIN]]="","",IF(OR(tbl_coded[[#This Row],[Parent company tiker]]=""),"",IF(_xll.BDP(tbl_coded[[#This Row],[Parent company tiker]]&amp;" Equity",BK$1)="#N/A N/A","--",_xll.BDP(tbl_coded[[#This Row],[Parent company tiker]]&amp;" Equity",BK$1))))</f>
        <v/>
      </c>
      <c r="BL54" s="115" t="str">
        <f>IF(tbl_coded[[#This Row],[ISIN]]="","",IF(OR(tbl_coded[[#This Row],[Parent company tiker]]=""),"",IF(_xll.BDP(tbl_coded[[#This Row],[Parent company tiker]]&amp;" Equity",BL$1)="#N/A N/A","--",_xll.BDP(tbl_coded[[#This Row],[Parent company tiker]]&amp;" Equity",BL$1))))</f>
        <v/>
      </c>
      <c r="BM54"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4" s="115" t="str">
        <f>IF(tbl_coded[[#This Row],[Column9]]&lt;&gt;"--",tbl_coded[[#This Row],[G''tor rating]],IF(tbl_coded[[#This Row],[KPW Name]]&lt;&gt;"",tbl_coded[[#This Row],[KPW Rating]],IF(tbl_coded[[#This Row],[Parent company tiker]]&lt;&gt;"",tbl_coded[[#This Row],[parent评级]],tbl_coded[[#This Row],[Issuer rating]])))</f>
        <v>//</v>
      </c>
      <c r="BO54" s="148" t="str">
        <f>IFERROR(IF(tbl_coded[[#This Row],[GREEN]]="Y","GREEN",IF(tbl_coded[[#This Row],[SUSTAINABLE]]="Y","SUSTAINABLE",IF(tbl_coded[[#This Row],[SOCIAL]]="Y","SOCIAL",IF(tbl_coded[[#This Row],[Sustainable linked]]="Y","SUSTAINABLE LINKED"," ")))),"")</f>
        <v xml:space="preserve"> </v>
      </c>
    </row>
    <row r="55" spans="1:68" ht="15" customHeight="1">
      <c r="A55" s="109">
        <v>53</v>
      </c>
      <c r="B55" s="110" t="str">
        <f>IF(美元债一级!$C$3:$C$1048576&lt;&gt;"",美元债一级!$C55,"")</f>
        <v/>
      </c>
      <c r="C55" s="114" t="str">
        <f>IF(tbl_coded[[#This Row],[ISIN]]="","",IF(tbl_coded[[#This Row],[Index]]&gt;$A$1,"",IF(_xll.BDP($B55&amp;" Corp",C$1)="#N/A N/A","",_xll.BDP($B55&amp;" Corp",C$1))))</f>
        <v/>
      </c>
      <c r="D55" s="114" t="str">
        <f>IF(tbl_coded[[#This Row],[ISIN]]="","",IF(_xll.BDP($B55&amp;" Corp",D$1)="#N/A N/A","",_xll.BDP($B55&amp;" Corp",D$1)))</f>
        <v/>
      </c>
      <c r="E55" s="114" t="str">
        <f>IF(tbl_coded[[#This Row],[ISIN]]="","",IF(_xll.BDP($B55&amp;" Corp",E$1)="#N/A N/A","--",_xll.BDP($B55&amp;" Corp",E$1)))</f>
        <v/>
      </c>
      <c r="F55" s="114" t="str">
        <f>IF(tbl_coded[[#This Row],[ISIN]]="","",IF(_xll.BDS($B55&amp;" Corp",F$1)="#N/A Field Not Applicable","",_xll.BDS($B55&amp;" Corp",F$1)))</f>
        <v/>
      </c>
      <c r="G55" s="114" t="str">
        <f>IF(tbl_coded[[#This Row],[ISIN]]="","",IF(_xll.BDP($F55&amp;" CompanyID",G$1)="#N/A Invalid Security","",_xll.BDP($F55&amp;" CompanyID",G$1)))</f>
        <v/>
      </c>
      <c r="H55" s="114" t="str">
        <f>IF(tbl_coded[[#This Row],[ISIN]]="","",IF(_xll.BDP($B55&amp;" Corp",H$1)="#N/A N/A","--",_xll.BDP($B55&amp;" Corp",H$1)))</f>
        <v/>
      </c>
      <c r="I55" s="114" t="str">
        <f>IF(tbl_coded[[#This Row],[ISIN]]="","",IF(_xll.BDP($B55&amp;" Corp",I$1)="#N/A N/A","--",_xll.BDP($B55&amp;" Corp",I$1)))</f>
        <v/>
      </c>
      <c r="J55" s="114" t="str">
        <f>IF(tbl_coded[[#This Row],[ISIN]]="","",IF(_xll.BDP($B55&amp;" Corp",J$1)="#N/A N/A","--",_xll.BDP($B55&amp;" Corp",J$1)))</f>
        <v/>
      </c>
      <c r="K55" s="114" t="str">
        <f>IF(tbl_coded[[#This Row],[ISIN]]="","",IF(_xll.BDP($B55&amp;" Corp",K$1)="#N/A N/A","--",_xll.BDP($B55&amp;" Corp",K$1)))</f>
        <v/>
      </c>
      <c r="L55" s="114" t="str">
        <f>IF(tbl_coded[[#This Row],[ISIN]]="","",IF(_xll.BDP($B55&amp;" Corp",L$1)="#N/A N/A","--",_xll.BDP($B55&amp;" Corp",L$1)))</f>
        <v/>
      </c>
      <c r="M55" s="114" t="str">
        <f>IF(tbl_coded[[#This Row],[ISIN]]="","",IF(_xll.BDP($B55&amp;" Corp",M$1)="#N/A N/A","--",_xll.BDP($B55&amp;" Corp",M$1)))</f>
        <v/>
      </c>
      <c r="N55" s="114" t="str">
        <f>IF(tbl_coded[[#This Row],[ISIN]]="","",IF(_xll.BDP($B55&amp;" Corp",N$1)="#N/A N/A","--",_xll.BDP($B55&amp;" Corp",N$1)))</f>
        <v/>
      </c>
      <c r="O55" s="114" t="str">
        <f>IF(tbl_coded[[#This Row],[ISIN]]="","",IF(_xll.BDP($B55&amp;" Corp",O$1)="#N/A N/A","--",_xll.BDP($B55&amp;" Corp",O$1)))</f>
        <v/>
      </c>
      <c r="P55" s="114" t="str">
        <f>IF(tbl_coded[[#This Row],[ISIN]]="","",IF(_xll.BDP($B55&amp;" Corp",P$1)="#N/A N/A","--",_xll.BDP($B55&amp;" Corp",P$1)))</f>
        <v/>
      </c>
      <c r="Q5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5" s="114" t="str">
        <f>IF(tbl_coded[[#This Row],[ISIN]]="","",IF(OR(_xll.BDP($B55&amp;" Corp",R$1)="#N/A N/A",_xll.BDP($B55&amp;" Corp",R$1)="#N/A Invalid Security",_xll.BDP($B55&amp;" Corp",R$1)="#N/A Field Not Applicable"),"--",_xll.BDP($B55&amp;" Corp",R$1)))</f>
        <v/>
      </c>
      <c r="S55" s="114" t="str">
        <f>IF(tbl_coded[[#This Row],[ISIN]]="","",IF(OR(_xll.BDP($R55&amp;" Equity",S$1)="#N/A N/A",_xll.BDP($R55&amp;" Equity",S$1)="#N/A Invalid Security"),"--",_xll.BDP($R55&amp;" Equity",S$1)))</f>
        <v/>
      </c>
      <c r="T55" s="114" t="str">
        <f>IF(tbl_coded[[#This Row],[ISIN]]="","",IF(OR(_xll.BDP($R55&amp;" Equity",T$1)="#N/A N/A",_xll.BDP($R55&amp;" Equity",T$1)="#N/A Invalid Security"),"--",_xll.BDP($R55&amp;" Equity",T$1)))</f>
        <v/>
      </c>
      <c r="U55" s="114" t="str">
        <f>IF(tbl_coded[[#This Row],[ISIN]]="","",IF(OR(_xll.BDP($R55&amp;" Equity",U$1)="#N/A N/A",_xll.BDP($R55&amp;" Equity",U$1)="#N/A Invalid Security"),"--",_xll.BDP($R55&amp;" Equity",U$1)))</f>
        <v/>
      </c>
      <c r="V55" s="114" t="str">
        <f>IF(tbl_coded[[#This Row],[ISIN]]="","",IF(OR(_xll.BDP($R55&amp;" Equity",V$1)="#N/A N/A",_xll.BDP($R55&amp;" Equity",V$1)="#N/A Invalid Security"),"--",_xll.BDP($R55&amp;" Equity",V$1)))</f>
        <v/>
      </c>
      <c r="W55" s="114" t="str">
        <f>IF(tbl_coded[[#This Row],[ISIN]]="","",IF(OR(_xll.BDP($R55&amp;" Equity",W$1)="#N/A N/A",_xll.BDP($R55&amp;" Equity",W$1)="#N/A Invalid Security"),"--",_xll.BDP($R55&amp;" Equity",W$1)))</f>
        <v/>
      </c>
      <c r="X55" s="114" t="str">
        <f>IF(tbl_coded[[#This Row],[ISIN]]="","",IF(OR(_xll.BDP($R55&amp;" Equity",X$1)="#N/A N/A",_xll.BDP($R55&amp;" Equity",X$1)="#N/A Invalid Security"),"--",_xll.BDP($R55&amp;" Equity",X$1)))</f>
        <v/>
      </c>
      <c r="Y5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5" s="114" t="str">
        <f>IF(tbl_coded[[#This Row],[ISIN]]="","",IF(ISNUMBER(_xll.BDP(B55&amp;" Corp",Z$1)),_xll.BDP(B55&amp;" Corp",Z$1),""))</f>
        <v/>
      </c>
      <c r="AA55" s="114" t="str">
        <f>IF(tbl_coded[[#This Row],[ISIN]]="","",IF(ISNUMBER(_xll.BDP(B55&amp;" Corp",AA$1)),_xll.BDP(B55&amp;" Corp",AA$1),""))</f>
        <v/>
      </c>
      <c r="AB55" s="114" t="str">
        <f>IF(tbl_coded[[#This Row],[ISIN]]="","",IF(ISNUMBER(_xll.BDP(B55&amp;" Corp",AB$1)),_xll.BDP(B55&amp;" Corp",AB$1),""))</f>
        <v/>
      </c>
      <c r="AC55" s="114" t="str">
        <f>IF(tbl_coded[[#This Row],[ISIN]]="","",IF(ISNUMBER(_xll.BDP(B55&amp;" Corp",AC$1)),_xll.BDP(B55&amp;" Corp",AC$1),""))</f>
        <v/>
      </c>
      <c r="AD55" s="114" t="str">
        <f>IF(tbl_coded[[#This Row],[ISIN]]="","",IF((_xll.BDP(B55&amp;" Corp",AD$1))="#N/A Field Not Applicable","",_xll.BDP(B55&amp;" Corp",AD$1)))</f>
        <v/>
      </c>
      <c r="AE55" s="114" t="str">
        <f>IF(tbl_coded[[#This Row],[ISIN]]="","",IF((_xll.BDP(B55&amp;" Corp",AE$1))="#N/A N/A","--",_xll.BDP(B55&amp;" Corp",AE$1)))</f>
        <v/>
      </c>
      <c r="AF55" s="114" t="str">
        <f>IF(tbl_coded[[#This Row],[ISIN]]="","",IF(IFERROR(MATCH(H55,rtg_num[Moody''s],0)&gt;10,0),"HY",IF(IFERROR(MATCH(I55,rtg_num[S&amp;P],0)&gt;10,0),"HY",IF(IFERROR(MATCH(J55,rtg_num[Fitch],0)&gt;10,0),"HY",IF(H55&amp;I55&amp;J55="------","NR",IF(IFERROR(FIND("#N/A",Coded!H55),0)&amp;IFERROR(FIND("#N/A",Coded!H55),0)&amp;IFERROR(FIND("#N/A",Coded!H55),0)&lt;&gt;"000",IF(INDEX(美元债一级!$O:$O,MATCH(tbl_coded[[#This Row],[ISIN]],美元债一级!$I:$I,0))="--/--/--","NR","IG"),"IG"))))))</f>
        <v/>
      </c>
      <c r="AG5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5" s="115" t="str">
        <f>IF(tbl_coded[[#This Row],[ISIN]]="","",IF(_xll.BDP($B55&amp;" Corp",AI$1)="#N/A N/A","--",_xll.BDP($B55&amp;" Corp",AI$1)))</f>
        <v/>
      </c>
      <c r="AJ55" s="112" t="str">
        <f>IF(tbl_coded[[#This Row],[ISIN]]="","",IF(OR(_xll.BDP(_xll.BDP(tbl_coded[[#This Row],[ISIN]]&amp;" Corp", "ISSUER_EQUITY_TICKER")&amp;" Equity",AJ$1)="#N/A N/A"),"--",_xll.BDP(_xll.BDP(tbl_coded[[#This Row],[ISIN]]&amp;" Corp", "ISSUER_EQUITY_TICKER")&amp;" Equity",AJ$1)))</f>
        <v/>
      </c>
      <c r="AK5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5" s="114" t="str">
        <f>IF(tbl_coded[[#This Row],[ISIN]]="","",IF(OR(_xll.BDP(_xll.BDP(tbl_coded[[#This Row],[ISIN]]&amp;" Corp", "ISSUER_EQUITY_TICKER")&amp;" Equity",AL$1)="#N/A N/A"),"--",_xll.BDP(_xll.BDP(tbl_coded[[#This Row],[ISIN]]&amp;" Corp", "ISSUER_EQUITY_TICKER")&amp;" Equity",AL$1)))</f>
        <v/>
      </c>
      <c r="AM55" s="114" t="str">
        <f>IF(tbl_coded[[#This Row],[ISIN]]="","",IF(_xll.BDS($B55&amp;" Corp",AM$1)="#N/A Field Not Applicable","",_xll.BDS($B55&amp;" Corp",AM$1)))</f>
        <v/>
      </c>
      <c r="AN55" s="114" t="str">
        <f>IF(tbl_coded[[#This Row],[ISIN]]="","",IF(_xll.BDP(tbl_coded[[#This Row],[KPW Provider BBID]]&amp;" CompanyID","NAME")="#N/A Invalid Security","",_xll.BDP(tbl_coded[[#This Row],[KPW Provider BBID]]&amp;" CompanyID","NAME")))</f>
        <v/>
      </c>
      <c r="AO55" s="114" t="str">
        <f>IF(tbl_coded[[#This Row],[ISIN]]="","",IF(_xll.BDP(tbl_coded[[#This Row],[KPW Provider BBID]]&amp;" CompanyID",$AO$1)="#N/A Invalid Security","--",IF(_xll.BDP(tbl_coded[[#This Row],[KPW Provider BBID]]&amp;" CompanyID",$AO$1)="#N/A N/A","--",_xll.BDP(tbl_coded[[#This Row],[KPW Provider BBID]]&amp;" CompanyID",$AO$1))))</f>
        <v/>
      </c>
      <c r="AP55" s="114" t="str">
        <f>IF(tbl_coded[[#This Row],[ISIN]]="","",IF(_xll.BDP(tbl_coded[[#This Row],[KPW Provider BBID]]&amp;" CompanyID",$AP$1)="#N/A Invalid Security","--",IF(_xll.BDP(tbl_coded[[#This Row],[KPW Provider BBID]]&amp;" CompanyID",$AP$1)="#N/A N/A","--",_xll.BDP(tbl_coded[[#This Row],[KPW Provider BBID]]&amp;" CompanyID",$AP$1))))</f>
        <v/>
      </c>
      <c r="AQ55" s="114" t="str">
        <f>IF(tbl_coded[[#This Row],[ISIN]]="","",IF(_xll.BDP(tbl_coded[[#This Row],[KPW Provider BBID]]&amp;" CompanyID",$AQ$1)="#N/A Invalid Security","--",IF(_xll.BDP(tbl_coded[[#This Row],[KPW Provider BBID]]&amp;" CompanyID",$AQ$1)="#N/A N/A","--",_xll.BDP(tbl_coded[[#This Row],[KPW Provider BBID]]&amp;" CompanyID",$AQ$1))))</f>
        <v/>
      </c>
      <c r="AR55" s="114" t="str">
        <f>IF(tbl_coded[[#This Row],[ISIN]]="","",tbl_coded[[#This Row],[穆迪KPW评级]]&amp;"/"&amp;tbl_coded[[#This Row],[SPKPW评级]]&amp;"/"&amp;tbl_coded[[#This Row],[FITCHKPW评级]])</f>
        <v/>
      </c>
      <c r="AS55" s="114" t="str">
        <f>IF(tbl_coded[[#This Row],[ISIN]]="","",IF(OR(_xll.BDP($B55&amp;" Corp",AS$1)="#N/A N/A"),"--",_xll.BDP($B55&amp;" Corp",AS$1)))</f>
        <v/>
      </c>
      <c r="AT55" s="114" t="str">
        <f>IF(tbl_coded[[#This Row],[ISIN]]="","",IF(_xll.BDS($B55&amp;" Corp",AT$1)="#N/A Field Not Applicable","",_xll.BDS($B55&amp;" Corp",AT$1)))</f>
        <v/>
      </c>
      <c r="AU55" s="114" t="str">
        <f>IF(tbl_coded[[#This Row],[SBLC Provider BBID]]="","",_xll.BDP(tbl_coded[[#This Row],[SBLC Provider BBID]]&amp;" CompanyID","NAME"))</f>
        <v/>
      </c>
      <c r="AV55" s="114" t="str">
        <f>IF(tbl_coded[[#This Row],[ISIN]]="","",IF(OR(_xll.BDP($B55&amp;" Corp",AV$1)="#N/A N/A"),"--",TEXT(_xll.BDP($B55&amp;" Corp",AV$1),"yyyy/mm/dd")))</f>
        <v/>
      </c>
      <c r="AW55" s="114" t="str">
        <f>IF(tbl_coded[[#This Row],[ISIN]]="","",IF(OR(_xll.BDP($B55&amp;" Corp",AW$1)="#N/A N/A"),"--",TEXT(_xll.BDP($B55&amp;" Corp",AW$1),"yyyy/mm/dd")))</f>
        <v/>
      </c>
      <c r="AX55" s="114" t="str">
        <f>IF(tbl_coded[[#This Row],[ISIN]]="","",IF(OR(_xll.BDP($B55&amp;" Corp",AX$1)="#N/A N/A"),"--",TEXT(_xll.BDP($B55&amp;" Corp",AX$1),"yyyy/mm/dd")))</f>
        <v/>
      </c>
      <c r="AY55" s="114" t="str">
        <f>IF(tbl_coded[[#This Row],[ISIN]]="","",IF(OR(_xll.BDP($B55&amp;" Corp",AY$1)="#N/A Field Not Applicable"),"--",TEXT(_xll.BDP($B55&amp;" Corp",AY$1),"yyyy/mm/dd")))</f>
        <v/>
      </c>
      <c r="AZ55" s="114" t="str">
        <f>IF(tbl_coded[[#This Row],[ISIN]]="","",IF(OR(_xll.BDP($B55&amp;" Corp",AZ$1)="#N/A N/A"),"--",_xll.BDP($B55&amp;" Corp",AZ$1)))</f>
        <v/>
      </c>
      <c r="BA55" s="114" t="str">
        <f>IF(tbl_coded[[#This Row],[ISIN]]="","",IF(OR(_xll.BDP($B55&amp;" Corp",BA$1)="#N/A N/A"),"--",_xll.BDP($B55&amp;" Corp",BA$1)))</f>
        <v/>
      </c>
      <c r="BB55" s="114" t="str">
        <f>IF(tbl_coded[[#This Row],[ISIN]]="","",IF(OR(_xll.BDP($B55&amp;" Corp",BB$1)="#N/A N/A"),"--",_xll.BDP($B55&amp;" Corp",BB$1)))</f>
        <v/>
      </c>
      <c r="BC55" s="114" t="str">
        <f>IF(tbl_coded[[#This Row],[ISIN]]="","",IF(OR(_xll.BDP($B55&amp;" Corp",BC$1)="#N/A Field Not Applicable"),"--",_xll.BDP($B55&amp;" Corp",BC$1)))</f>
        <v/>
      </c>
      <c r="BD55" s="114" t="str">
        <f>IF(tbl_coded[[#This Row],[ISIN]]="","",IF(OR(_xll.BDP($B55&amp;" Corp",BD$1)="#N/A Field Not Applicable"),"--",_xll.BDP($B55&amp;" Corp",BD$1)))</f>
        <v/>
      </c>
      <c r="BE55" s="114" t="str">
        <f>IF(tbl_coded[[#This Row],[ISIN]]="","",IF(OR(_xll.BDP($B55&amp;" Corp",BE$1)="#N/A Field Not Applicable"),"--",_xll.BDP($B55&amp;" Corp",BE$1)))</f>
        <v/>
      </c>
      <c r="BF55" s="114" t="str">
        <f>IF(tbl_coded[[#This Row],[ISIN]]="","",IF(OR(_xll.BDP($B55&amp;" Corp",BF$1)="#N/A Field Not Applicable"),"--",_xll.BDP($B55&amp;" Corp",BF$1)))</f>
        <v/>
      </c>
      <c r="BG55" s="114" t="str">
        <f>IF(tbl_coded[[#This Row],[ISIN]]="","",IF(OR(_xll.BDP($B55&amp;" Corp",BG$1)="#N/A Field Not Applicable"),"--",IF(_xll.BDP($B55&amp;" Corp",BG$1)="#N/A N/A","N",_xll.BDP($B55&amp;" Corp",BG$1))))</f>
        <v/>
      </c>
      <c r="BH55" s="114" t="str">
        <f>IF(tbl_coded[[#This Row],[ISIN]]="","",IF(OR(_xll.BDP($B55&amp;" Corp",BH$1)="#N/A N/A"),"",_xll.BDP($B55&amp;" Corp",BH$1)))</f>
        <v/>
      </c>
      <c r="BI55" s="114" t="str">
        <f>IF(tbl_coded[[#This Row],[ISIN]]="","",IF(OR(tbl_coded[[#This Row],[Parent company tiker]]=""),"",IF(_xll.BDP(tbl_coded[[#This Row],[Parent company tiker]]&amp;" Equity",BI$1)="#N/A N/A","--",_xll.BDP(tbl_coded[[#This Row],[Parent company tiker]]&amp;" Equity",BI$1))))</f>
        <v/>
      </c>
      <c r="BJ55" s="114" t="str">
        <f>IF(tbl_coded[[#This Row],[ISIN]]="","",IF(OR(tbl_coded[[#This Row],[Parent company tiker]]=""),"",IF(_xll.BDP(tbl_coded[[#This Row],[Parent company tiker]]&amp;" Equity",BJ$1)="#N/A N/A","--",_xll.BDP(tbl_coded[[#This Row],[Parent company tiker]]&amp;" Equity",BJ$1))))</f>
        <v/>
      </c>
      <c r="BK55" s="114" t="str">
        <f>IF(tbl_coded[[#This Row],[ISIN]]="","",IF(OR(tbl_coded[[#This Row],[Parent company tiker]]=""),"",IF(_xll.BDP(tbl_coded[[#This Row],[Parent company tiker]]&amp;" Equity",BK$1)="#N/A N/A","--",_xll.BDP(tbl_coded[[#This Row],[Parent company tiker]]&amp;" Equity",BK$1))))</f>
        <v/>
      </c>
      <c r="BL55" s="114" t="str">
        <f>IF(tbl_coded[[#This Row],[ISIN]]="","",IF(OR(tbl_coded[[#This Row],[Parent company tiker]]=""),"",IF(_xll.BDP(tbl_coded[[#This Row],[Parent company tiker]]&amp;" Equity",BL$1)="#N/A N/A","--",_xll.BDP(tbl_coded[[#This Row],[Parent company tiker]]&amp;" Equity",BL$1))))</f>
        <v/>
      </c>
      <c r="BM5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5" s="114" t="str">
        <f>IF(tbl_coded[[#This Row],[Column9]]&lt;&gt;"--",tbl_coded[[#This Row],[G''tor rating]],IF(tbl_coded[[#This Row],[KPW Name]]&lt;&gt;"",tbl_coded[[#This Row],[KPW Rating]],IF(tbl_coded[[#This Row],[Parent company tiker]]&lt;&gt;"",tbl_coded[[#This Row],[parent评级]],tbl_coded[[#This Row],[Issuer rating]])))</f>
        <v>//</v>
      </c>
      <c r="BO55" s="148" t="str">
        <f>IFERROR(IF(tbl_coded[[#This Row],[GREEN]]="Y","GREEN",IF(tbl_coded[[#This Row],[SUSTAINABLE]]="Y","SUSTAINABLE",IF(tbl_coded[[#This Row],[SOCIAL]]="Y","SOCIAL",IF(tbl_coded[[#This Row],[Sustainable linked]]="Y","SUSTAINABLE LINKED"," ")))),"")</f>
        <v xml:space="preserve"> </v>
      </c>
    </row>
    <row r="56" spans="1:68" ht="15" customHeight="1">
      <c r="A56" s="109">
        <v>54</v>
      </c>
      <c r="B56" s="110" t="str">
        <f>IF(美元债一级!$C$3:$C$1048576&lt;&gt;"",美元债一级!$C56,"")</f>
        <v/>
      </c>
      <c r="C56" s="114" t="str">
        <f>IF(tbl_coded[[#This Row],[ISIN]]="","",IF(tbl_coded[[#This Row],[Index]]&gt;$A$1,"",IF(_xll.BDP($B56&amp;" Corp",C$1)="#N/A N/A","",_xll.BDP($B56&amp;" Corp",C$1))))</f>
        <v/>
      </c>
      <c r="D56" s="114" t="str">
        <f>IF(tbl_coded[[#This Row],[ISIN]]="","",IF(_xll.BDP($B56&amp;" Corp",D$1)="#N/A N/A","",_xll.BDP($B56&amp;" Corp",D$1)))</f>
        <v/>
      </c>
      <c r="E56" s="114" t="str">
        <f>IF(tbl_coded[[#This Row],[ISIN]]="","",IF(_xll.BDP($B56&amp;" Corp",E$1)="#N/A N/A","--",_xll.BDP($B56&amp;" Corp",E$1)))</f>
        <v/>
      </c>
      <c r="F56" s="114" t="str">
        <f>IF(tbl_coded[[#This Row],[ISIN]]="","",IF(_xll.BDS($B56&amp;" Corp",F$1)="#N/A Field Not Applicable","",_xll.BDS($B56&amp;" Corp",F$1)))</f>
        <v/>
      </c>
      <c r="G56" s="114" t="str">
        <f>IF(tbl_coded[[#This Row],[ISIN]]="","",IF(_xll.BDP($F56&amp;" CompanyID",G$1)="#N/A Invalid Security","",_xll.BDP($F56&amp;" CompanyID",G$1)))</f>
        <v/>
      </c>
      <c r="H56" s="114" t="str">
        <f>IF(tbl_coded[[#This Row],[ISIN]]="","",IF(_xll.BDP($B56&amp;" Corp",H$1)="#N/A N/A","--",_xll.BDP($B56&amp;" Corp",H$1)))</f>
        <v/>
      </c>
      <c r="I56" s="114" t="str">
        <f>IF(tbl_coded[[#This Row],[ISIN]]="","",IF(_xll.BDP($B56&amp;" Corp",I$1)="#N/A N/A","--",_xll.BDP($B56&amp;" Corp",I$1)))</f>
        <v/>
      </c>
      <c r="J56" s="114" t="str">
        <f>IF(tbl_coded[[#This Row],[ISIN]]="","",IF(_xll.BDP($B56&amp;" Corp",J$1)="#N/A N/A","--",_xll.BDP($B56&amp;" Corp",J$1)))</f>
        <v/>
      </c>
      <c r="K56" s="114" t="str">
        <f>IF(tbl_coded[[#This Row],[ISIN]]="","",IF(_xll.BDP($B56&amp;" Corp",K$1)="#N/A N/A","--",_xll.BDP($B56&amp;" Corp",K$1)))</f>
        <v/>
      </c>
      <c r="L56" s="114" t="str">
        <f>IF(tbl_coded[[#This Row],[ISIN]]="","",IF(_xll.BDP($B56&amp;" Corp",L$1)="#N/A N/A","--",_xll.BDP($B56&amp;" Corp",L$1)))</f>
        <v/>
      </c>
      <c r="M56" s="114" t="str">
        <f>IF(tbl_coded[[#This Row],[ISIN]]="","",IF(_xll.BDP($B56&amp;" Corp",M$1)="#N/A N/A","--",_xll.BDP($B56&amp;" Corp",M$1)))</f>
        <v/>
      </c>
      <c r="N56" s="114" t="str">
        <f>IF(tbl_coded[[#This Row],[ISIN]]="","",IF(_xll.BDP($B56&amp;" Corp",N$1)="#N/A N/A","--",_xll.BDP($B56&amp;" Corp",N$1)))</f>
        <v/>
      </c>
      <c r="O56" s="114" t="str">
        <f>IF(tbl_coded[[#This Row],[ISIN]]="","",IF(_xll.BDP($B56&amp;" Corp",O$1)="#N/A N/A","--",_xll.BDP($B56&amp;" Corp",O$1)))</f>
        <v/>
      </c>
      <c r="P56" s="114" t="str">
        <f>IF(tbl_coded[[#This Row],[ISIN]]="","",IF(_xll.BDP($B56&amp;" Corp",P$1)="#N/A N/A","--",_xll.BDP($B56&amp;" Corp",P$1)))</f>
        <v/>
      </c>
      <c r="Q5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6" s="114" t="str">
        <f>IF(tbl_coded[[#This Row],[ISIN]]="","",IF(OR(_xll.BDP($B56&amp;" Corp",R$1)="#N/A N/A",_xll.BDP($B56&amp;" Corp",R$1)="#N/A Invalid Security",_xll.BDP($B56&amp;" Corp",R$1)="#N/A Field Not Applicable"),"--",_xll.BDP($B56&amp;" Corp",R$1)))</f>
        <v/>
      </c>
      <c r="S56" s="114" t="str">
        <f>IF(tbl_coded[[#This Row],[ISIN]]="","",IF(OR(_xll.BDP($R56&amp;" Equity",S$1)="#N/A N/A",_xll.BDP($R56&amp;" Equity",S$1)="#N/A Invalid Security"),"--",_xll.BDP($R56&amp;" Equity",S$1)))</f>
        <v/>
      </c>
      <c r="T56" s="114" t="str">
        <f>IF(tbl_coded[[#This Row],[ISIN]]="","",IF(OR(_xll.BDP($R56&amp;" Equity",T$1)="#N/A N/A",_xll.BDP($R56&amp;" Equity",T$1)="#N/A Invalid Security"),"--",_xll.BDP($R56&amp;" Equity",T$1)))</f>
        <v/>
      </c>
      <c r="U56" s="114" t="str">
        <f>IF(tbl_coded[[#This Row],[ISIN]]="","",IF(OR(_xll.BDP($R56&amp;" Equity",U$1)="#N/A N/A",_xll.BDP($R56&amp;" Equity",U$1)="#N/A Invalid Security"),"--",_xll.BDP($R56&amp;" Equity",U$1)))</f>
        <v/>
      </c>
      <c r="V56" s="114" t="str">
        <f>IF(tbl_coded[[#This Row],[ISIN]]="","",IF(OR(_xll.BDP($R56&amp;" Equity",V$1)="#N/A N/A",_xll.BDP($R56&amp;" Equity",V$1)="#N/A Invalid Security"),"--",_xll.BDP($R56&amp;" Equity",V$1)))</f>
        <v/>
      </c>
      <c r="W56" s="114" t="str">
        <f>IF(tbl_coded[[#This Row],[ISIN]]="","",IF(OR(_xll.BDP($R56&amp;" Equity",W$1)="#N/A N/A",_xll.BDP($R56&amp;" Equity",W$1)="#N/A Invalid Security"),"--",_xll.BDP($R56&amp;" Equity",W$1)))</f>
        <v/>
      </c>
      <c r="X56" s="114" t="str">
        <f>IF(tbl_coded[[#This Row],[ISIN]]="","",IF(OR(_xll.BDP($R56&amp;" Equity",X$1)="#N/A N/A",_xll.BDP($R56&amp;" Equity",X$1)="#N/A Invalid Security"),"--",_xll.BDP($R56&amp;" Equity",X$1)))</f>
        <v/>
      </c>
      <c r="Y5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6" s="114" t="str">
        <f>IF(tbl_coded[[#This Row],[ISIN]]="","",IF(ISNUMBER(_xll.BDP(B56&amp;" Corp",Z$1)),_xll.BDP(B56&amp;" Corp",Z$1),""))</f>
        <v/>
      </c>
      <c r="AA56" s="114" t="str">
        <f>IF(tbl_coded[[#This Row],[ISIN]]="","",IF(ISNUMBER(_xll.BDP(B56&amp;" Corp",AA$1)),_xll.BDP(B56&amp;" Corp",AA$1),""))</f>
        <v/>
      </c>
      <c r="AB56" s="114" t="str">
        <f>IF(tbl_coded[[#This Row],[ISIN]]="","",IF(ISNUMBER(_xll.BDP(B56&amp;" Corp",AB$1)),_xll.BDP(B56&amp;" Corp",AB$1),""))</f>
        <v/>
      </c>
      <c r="AC56" s="114" t="str">
        <f>IF(tbl_coded[[#This Row],[ISIN]]="","",IF(ISNUMBER(_xll.BDP(B56&amp;" Corp",AC$1)),_xll.BDP(B56&amp;" Corp",AC$1),""))</f>
        <v/>
      </c>
      <c r="AD56" s="114" t="str">
        <f>IF(tbl_coded[[#This Row],[ISIN]]="","",IF((_xll.BDP(B56&amp;" Corp",AD$1))="#N/A Field Not Applicable","",_xll.BDP(B56&amp;" Corp",AD$1)))</f>
        <v/>
      </c>
      <c r="AE56" s="114" t="str">
        <f>IF(tbl_coded[[#This Row],[ISIN]]="","",IF((_xll.BDP(B56&amp;" Corp",AE$1))="#N/A N/A","--",_xll.BDP(B56&amp;" Corp",AE$1)))</f>
        <v/>
      </c>
      <c r="AF56" s="114" t="str">
        <f>IF(tbl_coded[[#This Row],[ISIN]]="","",IF(IFERROR(MATCH(H56,rtg_num[Moody''s],0)&gt;10,0),"HY",IF(IFERROR(MATCH(I56,rtg_num[S&amp;P],0)&gt;10,0),"HY",IF(IFERROR(MATCH(J56,rtg_num[Fitch],0)&gt;10,0),"HY",IF(H56&amp;I56&amp;J56="------","NR",IF(IFERROR(FIND("#N/A",Coded!H56),0)&amp;IFERROR(FIND("#N/A",Coded!H56),0)&amp;IFERROR(FIND("#N/A",Coded!H56),0)&lt;&gt;"000",IF(INDEX(美元债一级!$O:$O,MATCH(tbl_coded[[#This Row],[ISIN]],美元债一级!$I:$I,0))="--/--/--","NR","IG"),"IG"))))))</f>
        <v/>
      </c>
      <c r="AG5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6" s="115" t="str">
        <f>IF(tbl_coded[[#This Row],[ISIN]]="","",IF(_xll.BDP($B56&amp;" Corp",AI$1)="#N/A N/A","--",_xll.BDP($B56&amp;" Corp",AI$1)))</f>
        <v/>
      </c>
      <c r="AJ56" s="112" t="str">
        <f>IF(tbl_coded[[#This Row],[ISIN]]="","",IF(OR(_xll.BDP(_xll.BDP(tbl_coded[[#This Row],[ISIN]]&amp;" Corp", "ISSUER_EQUITY_TICKER")&amp;" Equity",AJ$1)="#N/A N/A"),"--",_xll.BDP(_xll.BDP(tbl_coded[[#This Row],[ISIN]]&amp;" Corp", "ISSUER_EQUITY_TICKER")&amp;" Equity",AJ$1)))</f>
        <v/>
      </c>
      <c r="AK5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6" s="114" t="str">
        <f>IF(tbl_coded[[#This Row],[ISIN]]="","",IF(OR(_xll.BDP(_xll.BDP(tbl_coded[[#This Row],[ISIN]]&amp;" Corp", "ISSUER_EQUITY_TICKER")&amp;" Equity",AL$1)="#N/A N/A"),"--",_xll.BDP(_xll.BDP(tbl_coded[[#This Row],[ISIN]]&amp;" Corp", "ISSUER_EQUITY_TICKER")&amp;" Equity",AL$1)))</f>
        <v/>
      </c>
      <c r="AM56" s="114" t="str">
        <f>IF(tbl_coded[[#This Row],[ISIN]]="","",IF(_xll.BDS($B56&amp;" Corp",AM$1)="#N/A Field Not Applicable","",_xll.BDS($B56&amp;" Corp",AM$1)))</f>
        <v/>
      </c>
      <c r="AN56" s="114" t="str">
        <f>IF(tbl_coded[[#This Row],[ISIN]]="","",IF(_xll.BDP(tbl_coded[[#This Row],[KPW Provider BBID]]&amp;" CompanyID","NAME")="#N/A Invalid Security","",_xll.BDP(tbl_coded[[#This Row],[KPW Provider BBID]]&amp;" CompanyID","NAME")))</f>
        <v/>
      </c>
      <c r="AO56" s="114" t="str">
        <f>IF(tbl_coded[[#This Row],[ISIN]]="","",IF(_xll.BDP(tbl_coded[[#This Row],[KPW Provider BBID]]&amp;" CompanyID",$AO$1)="#N/A Invalid Security","--",IF(_xll.BDP(tbl_coded[[#This Row],[KPW Provider BBID]]&amp;" CompanyID",$AO$1)="#N/A N/A","--",_xll.BDP(tbl_coded[[#This Row],[KPW Provider BBID]]&amp;" CompanyID",$AO$1))))</f>
        <v/>
      </c>
      <c r="AP56" s="114" t="str">
        <f>IF(tbl_coded[[#This Row],[ISIN]]="","",IF(_xll.BDP(tbl_coded[[#This Row],[KPW Provider BBID]]&amp;" CompanyID",$AP$1)="#N/A Invalid Security","--",IF(_xll.BDP(tbl_coded[[#This Row],[KPW Provider BBID]]&amp;" CompanyID",$AP$1)="#N/A N/A","--",_xll.BDP(tbl_coded[[#This Row],[KPW Provider BBID]]&amp;" CompanyID",$AP$1))))</f>
        <v/>
      </c>
      <c r="AQ56" s="114" t="str">
        <f>IF(tbl_coded[[#This Row],[ISIN]]="","",IF(_xll.BDP(tbl_coded[[#This Row],[KPW Provider BBID]]&amp;" CompanyID",$AQ$1)="#N/A Invalid Security","--",IF(_xll.BDP(tbl_coded[[#This Row],[KPW Provider BBID]]&amp;" CompanyID",$AQ$1)="#N/A N/A","--",_xll.BDP(tbl_coded[[#This Row],[KPW Provider BBID]]&amp;" CompanyID",$AQ$1))))</f>
        <v/>
      </c>
      <c r="AR56" s="114" t="str">
        <f>IF(tbl_coded[[#This Row],[ISIN]]="","",tbl_coded[[#This Row],[穆迪KPW评级]]&amp;"/"&amp;tbl_coded[[#This Row],[SPKPW评级]]&amp;"/"&amp;tbl_coded[[#This Row],[FITCHKPW评级]])</f>
        <v/>
      </c>
      <c r="AS56" s="114" t="str">
        <f>IF(tbl_coded[[#This Row],[ISIN]]="","",IF(OR(_xll.BDP($B56&amp;" Corp",AS$1)="#N/A N/A"),"--",_xll.BDP($B56&amp;" Corp",AS$1)))</f>
        <v/>
      </c>
      <c r="AT56" s="114" t="str">
        <f>IF(tbl_coded[[#This Row],[ISIN]]="","",IF(_xll.BDS($B56&amp;" Corp",AT$1)="#N/A Field Not Applicable","",_xll.BDS($B56&amp;" Corp",AT$1)))</f>
        <v/>
      </c>
      <c r="AU56" s="114" t="str">
        <f>IF(tbl_coded[[#This Row],[SBLC Provider BBID]]="","",_xll.BDP(tbl_coded[[#This Row],[SBLC Provider BBID]]&amp;" CompanyID","NAME"))</f>
        <v/>
      </c>
      <c r="AV56" s="114" t="str">
        <f>IF(tbl_coded[[#This Row],[ISIN]]="","",IF(OR(_xll.BDP($B56&amp;" Corp",AV$1)="#N/A N/A"),"--",TEXT(_xll.BDP($B56&amp;" Corp",AV$1),"yyyy/mm/dd")))</f>
        <v/>
      </c>
      <c r="AW56" s="114" t="str">
        <f>IF(tbl_coded[[#This Row],[ISIN]]="","",IF(OR(_xll.BDP($B56&amp;" Corp",AW$1)="#N/A N/A"),"--",TEXT(_xll.BDP($B56&amp;" Corp",AW$1),"yyyy/mm/dd")))</f>
        <v/>
      </c>
      <c r="AX56" s="114" t="str">
        <f>IF(tbl_coded[[#This Row],[ISIN]]="","",IF(OR(_xll.BDP($B56&amp;" Corp",AX$1)="#N/A N/A"),"--",TEXT(_xll.BDP($B56&amp;" Corp",AX$1),"yyyy/mm/dd")))</f>
        <v/>
      </c>
      <c r="AY56" s="114" t="str">
        <f>IF(tbl_coded[[#This Row],[ISIN]]="","",IF(OR(_xll.BDP($B56&amp;" Corp",AY$1)="#N/A Field Not Applicable"),"--",TEXT(_xll.BDP($B56&amp;" Corp",AY$1),"yyyy/mm/dd")))</f>
        <v/>
      </c>
      <c r="AZ56" s="114" t="str">
        <f>IF(tbl_coded[[#This Row],[ISIN]]="","",IF(OR(_xll.BDP($B56&amp;" Corp",AZ$1)="#N/A N/A"),"--",_xll.BDP($B56&amp;" Corp",AZ$1)))</f>
        <v/>
      </c>
      <c r="BA56" s="114" t="str">
        <f>IF(tbl_coded[[#This Row],[ISIN]]="","",IF(OR(_xll.BDP($B56&amp;" Corp",BA$1)="#N/A N/A"),"--",_xll.BDP($B56&amp;" Corp",BA$1)))</f>
        <v/>
      </c>
      <c r="BB56" s="114" t="str">
        <f>IF(tbl_coded[[#This Row],[ISIN]]="","",IF(OR(_xll.BDP($B56&amp;" Corp",BB$1)="#N/A N/A"),"--",_xll.BDP($B56&amp;" Corp",BB$1)))</f>
        <v/>
      </c>
      <c r="BC56" s="114" t="str">
        <f>IF(tbl_coded[[#This Row],[ISIN]]="","",IF(OR(_xll.BDP($B56&amp;" Corp",BC$1)="#N/A Field Not Applicable"),"--",_xll.BDP($B56&amp;" Corp",BC$1)))</f>
        <v/>
      </c>
      <c r="BD56" s="114" t="str">
        <f>IF(tbl_coded[[#This Row],[ISIN]]="","",IF(OR(_xll.BDP($B56&amp;" Corp",BD$1)="#N/A Field Not Applicable"),"--",_xll.BDP($B56&amp;" Corp",BD$1)))</f>
        <v/>
      </c>
      <c r="BE56" s="114" t="str">
        <f>IF(tbl_coded[[#This Row],[ISIN]]="","",IF(OR(_xll.BDP($B56&amp;" Corp",BE$1)="#N/A Field Not Applicable"),"--",_xll.BDP($B56&amp;" Corp",BE$1)))</f>
        <v/>
      </c>
      <c r="BF56" s="114" t="str">
        <f>IF(tbl_coded[[#This Row],[ISIN]]="","",IF(OR(_xll.BDP($B56&amp;" Corp",BF$1)="#N/A Field Not Applicable"),"--",_xll.BDP($B56&amp;" Corp",BF$1)))</f>
        <v/>
      </c>
      <c r="BG56" s="114" t="str">
        <f>IF(tbl_coded[[#This Row],[ISIN]]="","",IF(OR(_xll.BDP($B56&amp;" Corp",BG$1)="#N/A Field Not Applicable"),"--",IF(_xll.BDP($B56&amp;" Corp",BG$1)="#N/A N/A","N",_xll.BDP($B56&amp;" Corp",BG$1))))</f>
        <v/>
      </c>
      <c r="BH56" s="114" t="str">
        <f>IF(tbl_coded[[#This Row],[ISIN]]="","",IF(OR(_xll.BDP($B56&amp;" Corp",BH$1)="#N/A N/A"),"",_xll.BDP($B56&amp;" Corp",BH$1)))</f>
        <v/>
      </c>
      <c r="BI56" s="114" t="str">
        <f>IF(tbl_coded[[#This Row],[ISIN]]="","",IF(OR(tbl_coded[[#This Row],[Parent company tiker]]=""),"",IF(_xll.BDP(tbl_coded[[#This Row],[Parent company tiker]]&amp;" Equity",BI$1)="#N/A N/A","--",_xll.BDP(tbl_coded[[#This Row],[Parent company tiker]]&amp;" Equity",BI$1))))</f>
        <v/>
      </c>
      <c r="BJ56" s="114" t="str">
        <f>IF(tbl_coded[[#This Row],[ISIN]]="","",IF(OR(tbl_coded[[#This Row],[Parent company tiker]]=""),"",IF(_xll.BDP(tbl_coded[[#This Row],[Parent company tiker]]&amp;" Equity",BJ$1)="#N/A N/A","--",_xll.BDP(tbl_coded[[#This Row],[Parent company tiker]]&amp;" Equity",BJ$1))))</f>
        <v/>
      </c>
      <c r="BK56" s="114" t="str">
        <f>IF(tbl_coded[[#This Row],[ISIN]]="","",IF(OR(tbl_coded[[#This Row],[Parent company tiker]]=""),"",IF(_xll.BDP(tbl_coded[[#This Row],[Parent company tiker]]&amp;" Equity",BK$1)="#N/A N/A","--",_xll.BDP(tbl_coded[[#This Row],[Parent company tiker]]&amp;" Equity",BK$1))))</f>
        <v/>
      </c>
      <c r="BL56" s="114" t="str">
        <f>IF(tbl_coded[[#This Row],[ISIN]]="","",IF(OR(tbl_coded[[#This Row],[Parent company tiker]]=""),"",IF(_xll.BDP(tbl_coded[[#This Row],[Parent company tiker]]&amp;" Equity",BL$1)="#N/A N/A","--",_xll.BDP(tbl_coded[[#This Row],[Parent company tiker]]&amp;" Equity",BL$1))))</f>
        <v/>
      </c>
      <c r="BM5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6" s="114" t="str">
        <f>IF(tbl_coded[[#This Row],[Column9]]&lt;&gt;"--",tbl_coded[[#This Row],[G''tor rating]],IF(tbl_coded[[#This Row],[KPW Name]]&lt;&gt;"",tbl_coded[[#This Row],[KPW Rating]],IF(tbl_coded[[#This Row],[Parent company tiker]]&lt;&gt;"",tbl_coded[[#This Row],[parent评级]],tbl_coded[[#This Row],[Issuer rating]])))</f>
        <v>//</v>
      </c>
      <c r="BO56" s="148" t="str">
        <f>IFERROR(IF(tbl_coded[[#This Row],[GREEN]]="Y","GREEN",IF(tbl_coded[[#This Row],[SUSTAINABLE]]="Y","SUSTAINABLE",IF(tbl_coded[[#This Row],[SOCIAL]]="Y","SOCIAL",IF(tbl_coded[[#This Row],[Sustainable linked]]="Y","SUSTAINABLE LINKED"," ")))),"")</f>
        <v xml:space="preserve"> </v>
      </c>
    </row>
    <row r="57" spans="1:68" ht="15" customHeight="1">
      <c r="A57" s="109">
        <v>55</v>
      </c>
      <c r="B57" s="110" t="str">
        <f>IF(美元债一级!$C$3:$C$1048576&lt;&gt;"",美元债一级!$C57,"")</f>
        <v/>
      </c>
      <c r="C57" s="114" t="str">
        <f>IF(tbl_coded[[#This Row],[ISIN]]="","",IF(tbl_coded[[#This Row],[Index]]&gt;$A$1,"",IF(_xll.BDP($B57&amp;" Corp",C$1)="#N/A N/A","",_xll.BDP($B57&amp;" Corp",C$1))))</f>
        <v/>
      </c>
      <c r="D57" s="114" t="str">
        <f>IF(tbl_coded[[#This Row],[ISIN]]="","",IF(_xll.BDP($B57&amp;" Corp",D$1)="#N/A N/A","",_xll.BDP($B57&amp;" Corp",D$1)))</f>
        <v/>
      </c>
      <c r="E57" s="114" t="str">
        <f>IF(tbl_coded[[#This Row],[ISIN]]="","",IF(_xll.BDP($B57&amp;" Corp",E$1)="#N/A N/A","--",_xll.BDP($B57&amp;" Corp",E$1)))</f>
        <v/>
      </c>
      <c r="F57" s="114" t="str">
        <f>IF(tbl_coded[[#This Row],[ISIN]]="","",IF(_xll.BDS($B57&amp;" Corp",F$1)="#N/A Field Not Applicable","",_xll.BDS($B57&amp;" Corp",F$1)))</f>
        <v/>
      </c>
      <c r="G57" s="114" t="str">
        <f>IF(tbl_coded[[#This Row],[ISIN]]="","",IF(_xll.BDP($F57&amp;" CompanyID",G$1)="#N/A Invalid Security","",_xll.BDP($F57&amp;" CompanyID",G$1)))</f>
        <v/>
      </c>
      <c r="H57" s="114" t="str">
        <f>IF(tbl_coded[[#This Row],[ISIN]]="","",IF(_xll.BDP($B57&amp;" Corp",H$1)="#N/A N/A","--",_xll.BDP($B57&amp;" Corp",H$1)))</f>
        <v/>
      </c>
      <c r="I57" s="114" t="str">
        <f>IF(tbl_coded[[#This Row],[ISIN]]="","",IF(_xll.BDP($B57&amp;" Corp",I$1)="#N/A N/A","--",_xll.BDP($B57&amp;" Corp",I$1)))</f>
        <v/>
      </c>
      <c r="J57" s="114" t="str">
        <f>IF(tbl_coded[[#This Row],[ISIN]]="","",IF(_xll.BDP($B57&amp;" Corp",J$1)="#N/A N/A","--",_xll.BDP($B57&amp;" Corp",J$1)))</f>
        <v/>
      </c>
      <c r="K57" s="114" t="str">
        <f>IF(tbl_coded[[#This Row],[ISIN]]="","",IF(_xll.BDP($B57&amp;" Corp",K$1)="#N/A N/A","--",_xll.BDP($B57&amp;" Corp",K$1)))</f>
        <v/>
      </c>
      <c r="L57" s="114" t="str">
        <f>IF(tbl_coded[[#This Row],[ISIN]]="","",IF(_xll.BDP($B57&amp;" Corp",L$1)="#N/A N/A","--",_xll.BDP($B57&amp;" Corp",L$1)))</f>
        <v/>
      </c>
      <c r="M57" s="114" t="str">
        <f>IF(tbl_coded[[#This Row],[ISIN]]="","",IF(_xll.BDP($B57&amp;" Corp",M$1)="#N/A N/A","--",_xll.BDP($B57&amp;" Corp",M$1)))</f>
        <v/>
      </c>
      <c r="N57" s="114" t="str">
        <f>IF(tbl_coded[[#This Row],[ISIN]]="","",IF(_xll.BDP($B57&amp;" Corp",N$1)="#N/A N/A","--",_xll.BDP($B57&amp;" Corp",N$1)))</f>
        <v/>
      </c>
      <c r="O57" s="114" t="str">
        <f>IF(tbl_coded[[#This Row],[ISIN]]="","",IF(_xll.BDP($B57&amp;" Corp",O$1)="#N/A N/A","--",_xll.BDP($B57&amp;" Corp",O$1)))</f>
        <v/>
      </c>
      <c r="P57" s="114" t="str">
        <f>IF(tbl_coded[[#This Row],[ISIN]]="","",IF(_xll.BDP($B57&amp;" Corp",P$1)="#N/A N/A","--",_xll.BDP($B57&amp;" Corp",P$1)))</f>
        <v/>
      </c>
      <c r="Q5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7" s="114" t="str">
        <f>IF(tbl_coded[[#This Row],[ISIN]]="","",IF(OR(_xll.BDP($B57&amp;" Corp",R$1)="#N/A N/A",_xll.BDP($B57&amp;" Corp",R$1)="#N/A Invalid Security",_xll.BDP($B57&amp;" Corp",R$1)="#N/A Field Not Applicable"),"--",_xll.BDP($B57&amp;" Corp",R$1)))</f>
        <v/>
      </c>
      <c r="S57" s="114" t="str">
        <f>IF(tbl_coded[[#This Row],[ISIN]]="","",IF(OR(_xll.BDP($R57&amp;" Equity",S$1)="#N/A N/A",_xll.BDP($R57&amp;" Equity",S$1)="#N/A Invalid Security"),"--",_xll.BDP($R57&amp;" Equity",S$1)))</f>
        <v/>
      </c>
      <c r="T57" s="114" t="str">
        <f>IF(tbl_coded[[#This Row],[ISIN]]="","",IF(OR(_xll.BDP($R57&amp;" Equity",T$1)="#N/A N/A",_xll.BDP($R57&amp;" Equity",T$1)="#N/A Invalid Security"),"--",_xll.BDP($R57&amp;" Equity",T$1)))</f>
        <v/>
      </c>
      <c r="U57" s="114" t="str">
        <f>IF(tbl_coded[[#This Row],[ISIN]]="","",IF(OR(_xll.BDP($R57&amp;" Equity",U$1)="#N/A N/A",_xll.BDP($R57&amp;" Equity",U$1)="#N/A Invalid Security"),"--",_xll.BDP($R57&amp;" Equity",U$1)))</f>
        <v/>
      </c>
      <c r="V57" s="114" t="str">
        <f>IF(tbl_coded[[#This Row],[ISIN]]="","",IF(OR(_xll.BDP($R57&amp;" Equity",V$1)="#N/A N/A",_xll.BDP($R57&amp;" Equity",V$1)="#N/A Invalid Security"),"--",_xll.BDP($R57&amp;" Equity",V$1)))</f>
        <v/>
      </c>
      <c r="W57" s="114" t="str">
        <f>IF(tbl_coded[[#This Row],[ISIN]]="","",IF(OR(_xll.BDP($R57&amp;" Equity",W$1)="#N/A N/A",_xll.BDP($R57&amp;" Equity",W$1)="#N/A Invalid Security"),"--",_xll.BDP($R57&amp;" Equity",W$1)))</f>
        <v/>
      </c>
      <c r="X57" s="114" t="str">
        <f>IF(tbl_coded[[#This Row],[ISIN]]="","",IF(OR(_xll.BDP($R57&amp;" Equity",X$1)="#N/A N/A",_xll.BDP($R57&amp;" Equity",X$1)="#N/A Invalid Security"),"--",_xll.BDP($R57&amp;" Equity",X$1)))</f>
        <v/>
      </c>
      <c r="Y5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7" s="114" t="str">
        <f>IF(tbl_coded[[#This Row],[ISIN]]="","",IF(ISNUMBER(_xll.BDP(B57&amp;" Corp",Z$1)),_xll.BDP(B57&amp;" Corp",Z$1),""))</f>
        <v/>
      </c>
      <c r="AA57" s="114" t="str">
        <f>IF(tbl_coded[[#This Row],[ISIN]]="","",IF(ISNUMBER(_xll.BDP(B57&amp;" Corp",AA$1)),_xll.BDP(B57&amp;" Corp",AA$1),""))</f>
        <v/>
      </c>
      <c r="AB57" s="114" t="str">
        <f>IF(tbl_coded[[#This Row],[ISIN]]="","",IF(ISNUMBER(_xll.BDP(B57&amp;" Corp",AB$1)),_xll.BDP(B57&amp;" Corp",AB$1),""))</f>
        <v/>
      </c>
      <c r="AC57" s="114" t="str">
        <f>IF(tbl_coded[[#This Row],[ISIN]]="","",IF(ISNUMBER(_xll.BDP(B57&amp;" Corp",AC$1)),_xll.BDP(B57&amp;" Corp",AC$1),""))</f>
        <v/>
      </c>
      <c r="AD57" s="114" t="str">
        <f>IF(tbl_coded[[#This Row],[ISIN]]="","",IF((_xll.BDP(B57&amp;" Corp",AD$1))="#N/A Field Not Applicable","",_xll.BDP(B57&amp;" Corp",AD$1)))</f>
        <v/>
      </c>
      <c r="AE57" s="114" t="str">
        <f>IF(tbl_coded[[#This Row],[ISIN]]="","",IF((_xll.BDP(B57&amp;" Corp",AE$1))="#N/A N/A","--",_xll.BDP(B57&amp;" Corp",AE$1)))</f>
        <v/>
      </c>
      <c r="AF57" s="114" t="str">
        <f>IF(tbl_coded[[#This Row],[ISIN]]="","",IF(IFERROR(MATCH(H57,rtg_num[Moody''s],0)&gt;10,0),"HY",IF(IFERROR(MATCH(I57,rtg_num[S&amp;P],0)&gt;10,0),"HY",IF(IFERROR(MATCH(J57,rtg_num[Fitch],0)&gt;10,0),"HY",IF(H57&amp;I57&amp;J57="------","NR",IF(IFERROR(FIND("#N/A",Coded!H57),0)&amp;IFERROR(FIND("#N/A",Coded!H57),0)&amp;IFERROR(FIND("#N/A",Coded!H57),0)&lt;&gt;"000",IF(INDEX(美元债一级!$O:$O,MATCH(tbl_coded[[#This Row],[ISIN]],美元债一级!$I:$I,0))="--/--/--","NR","IG"),"IG"))))))</f>
        <v/>
      </c>
      <c r="AG5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7" s="115" t="str">
        <f>IF(tbl_coded[[#This Row],[ISIN]]="","",IF(_xll.BDP($B57&amp;" Corp",AI$1)="#N/A N/A","--",_xll.BDP($B57&amp;" Corp",AI$1)))</f>
        <v/>
      </c>
      <c r="AJ57" s="112" t="str">
        <f>IF(tbl_coded[[#This Row],[ISIN]]="","",IF(OR(_xll.BDP(_xll.BDP(tbl_coded[[#This Row],[ISIN]]&amp;" Corp", "ISSUER_EQUITY_TICKER")&amp;" Equity",AJ$1)="#N/A N/A"),"--",_xll.BDP(_xll.BDP(tbl_coded[[#This Row],[ISIN]]&amp;" Corp", "ISSUER_EQUITY_TICKER")&amp;" Equity",AJ$1)))</f>
        <v/>
      </c>
      <c r="AK5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7" s="114" t="str">
        <f>IF(tbl_coded[[#This Row],[ISIN]]="","",IF(OR(_xll.BDP(_xll.BDP(tbl_coded[[#This Row],[ISIN]]&amp;" Corp", "ISSUER_EQUITY_TICKER")&amp;" Equity",AL$1)="#N/A N/A"),"--",_xll.BDP(_xll.BDP(tbl_coded[[#This Row],[ISIN]]&amp;" Corp", "ISSUER_EQUITY_TICKER")&amp;" Equity",AL$1)))</f>
        <v/>
      </c>
      <c r="AM57" s="114" t="str">
        <f>IF(tbl_coded[[#This Row],[ISIN]]="","",IF(_xll.BDS($B57&amp;" Corp",AM$1)="#N/A Field Not Applicable","",_xll.BDS($B57&amp;" Corp",AM$1)))</f>
        <v/>
      </c>
      <c r="AN57" s="114" t="str">
        <f>IF(tbl_coded[[#This Row],[ISIN]]="","",IF(_xll.BDP(tbl_coded[[#This Row],[KPW Provider BBID]]&amp;" CompanyID","NAME")="#N/A Invalid Security","",_xll.BDP(tbl_coded[[#This Row],[KPW Provider BBID]]&amp;" CompanyID","NAME")))</f>
        <v/>
      </c>
      <c r="AO57" s="114" t="str">
        <f>IF(tbl_coded[[#This Row],[ISIN]]="","",IF(_xll.BDP(tbl_coded[[#This Row],[KPW Provider BBID]]&amp;" CompanyID",$AO$1)="#N/A Invalid Security","--",IF(_xll.BDP(tbl_coded[[#This Row],[KPW Provider BBID]]&amp;" CompanyID",$AO$1)="#N/A N/A","--",_xll.BDP(tbl_coded[[#This Row],[KPW Provider BBID]]&amp;" CompanyID",$AO$1))))</f>
        <v/>
      </c>
      <c r="AP57" s="114" t="str">
        <f>IF(tbl_coded[[#This Row],[ISIN]]="","",IF(_xll.BDP(tbl_coded[[#This Row],[KPW Provider BBID]]&amp;" CompanyID",$AP$1)="#N/A Invalid Security","--",IF(_xll.BDP(tbl_coded[[#This Row],[KPW Provider BBID]]&amp;" CompanyID",$AP$1)="#N/A N/A","--",_xll.BDP(tbl_coded[[#This Row],[KPW Provider BBID]]&amp;" CompanyID",$AP$1))))</f>
        <v/>
      </c>
      <c r="AQ57" s="114" t="str">
        <f>IF(tbl_coded[[#This Row],[ISIN]]="","",IF(_xll.BDP(tbl_coded[[#This Row],[KPW Provider BBID]]&amp;" CompanyID",$AQ$1)="#N/A Invalid Security","--",IF(_xll.BDP(tbl_coded[[#This Row],[KPW Provider BBID]]&amp;" CompanyID",$AQ$1)="#N/A N/A","--",_xll.BDP(tbl_coded[[#This Row],[KPW Provider BBID]]&amp;" CompanyID",$AQ$1))))</f>
        <v/>
      </c>
      <c r="AR57" s="114" t="str">
        <f>IF(tbl_coded[[#This Row],[ISIN]]="","",tbl_coded[[#This Row],[穆迪KPW评级]]&amp;"/"&amp;tbl_coded[[#This Row],[SPKPW评级]]&amp;"/"&amp;tbl_coded[[#This Row],[FITCHKPW评级]])</f>
        <v/>
      </c>
      <c r="AS57" s="114" t="str">
        <f>IF(tbl_coded[[#This Row],[ISIN]]="","",IF(OR(_xll.BDP($B57&amp;" Corp",AS$1)="#N/A N/A"),"--",_xll.BDP($B57&amp;" Corp",AS$1)))</f>
        <v/>
      </c>
      <c r="AT57" s="114" t="str">
        <f>IF(tbl_coded[[#This Row],[ISIN]]="","",IF(_xll.BDS($B57&amp;" Corp",AT$1)="#N/A Field Not Applicable","",_xll.BDS($B57&amp;" Corp",AT$1)))</f>
        <v/>
      </c>
      <c r="AU57" s="114" t="str">
        <f>IF(tbl_coded[[#This Row],[SBLC Provider BBID]]="","",_xll.BDP(tbl_coded[[#This Row],[SBLC Provider BBID]]&amp;" CompanyID","NAME"))</f>
        <v/>
      </c>
      <c r="AV57" s="114" t="str">
        <f>IF(tbl_coded[[#This Row],[ISIN]]="","",IF(OR(_xll.BDP($B57&amp;" Corp",AV$1)="#N/A N/A"),"--",TEXT(_xll.BDP($B57&amp;" Corp",AV$1),"yyyy/mm/dd")))</f>
        <v/>
      </c>
      <c r="AW57" s="114" t="str">
        <f>IF(tbl_coded[[#This Row],[ISIN]]="","",IF(OR(_xll.BDP($B57&amp;" Corp",AW$1)="#N/A N/A"),"--",TEXT(_xll.BDP($B57&amp;" Corp",AW$1),"yyyy/mm/dd")))</f>
        <v/>
      </c>
      <c r="AX57" s="114" t="str">
        <f>IF(tbl_coded[[#This Row],[ISIN]]="","",IF(OR(_xll.BDP($B57&amp;" Corp",AX$1)="#N/A N/A"),"--",TEXT(_xll.BDP($B57&amp;" Corp",AX$1),"yyyy/mm/dd")))</f>
        <v/>
      </c>
      <c r="AY57" s="114" t="str">
        <f>IF(tbl_coded[[#This Row],[ISIN]]="","",IF(OR(_xll.BDP($B57&amp;" Corp",AY$1)="#N/A Field Not Applicable"),"--",TEXT(_xll.BDP($B57&amp;" Corp",AY$1),"yyyy/mm/dd")))</f>
        <v/>
      </c>
      <c r="AZ57" s="114" t="str">
        <f>IF(tbl_coded[[#This Row],[ISIN]]="","",IF(OR(_xll.BDP($B57&amp;" Corp",AZ$1)="#N/A N/A"),"--",_xll.BDP($B57&amp;" Corp",AZ$1)))</f>
        <v/>
      </c>
      <c r="BA57" s="114" t="str">
        <f>IF(tbl_coded[[#This Row],[ISIN]]="","",IF(OR(_xll.BDP($B57&amp;" Corp",BA$1)="#N/A N/A"),"--",_xll.BDP($B57&amp;" Corp",BA$1)))</f>
        <v/>
      </c>
      <c r="BB57" s="114" t="str">
        <f>IF(tbl_coded[[#This Row],[ISIN]]="","",IF(OR(_xll.BDP($B57&amp;" Corp",BB$1)="#N/A N/A"),"--",_xll.BDP($B57&amp;" Corp",BB$1)))</f>
        <v/>
      </c>
      <c r="BC57" s="114" t="str">
        <f>IF(tbl_coded[[#This Row],[ISIN]]="","",IF(OR(_xll.BDP($B57&amp;" Corp",BC$1)="#N/A Field Not Applicable"),"--",_xll.BDP($B57&amp;" Corp",BC$1)))</f>
        <v/>
      </c>
      <c r="BD57" s="114" t="str">
        <f>IF(tbl_coded[[#This Row],[ISIN]]="","",IF(OR(_xll.BDP($B57&amp;" Corp",BD$1)="#N/A Field Not Applicable"),"--",_xll.BDP($B57&amp;" Corp",BD$1)))</f>
        <v/>
      </c>
      <c r="BE57" s="114" t="str">
        <f>IF(tbl_coded[[#This Row],[ISIN]]="","",IF(OR(_xll.BDP($B57&amp;" Corp",BE$1)="#N/A Field Not Applicable"),"--",_xll.BDP($B57&amp;" Corp",BE$1)))</f>
        <v/>
      </c>
      <c r="BF57" s="114" t="str">
        <f>IF(tbl_coded[[#This Row],[ISIN]]="","",IF(OR(_xll.BDP($B57&amp;" Corp",BF$1)="#N/A Field Not Applicable"),"--",_xll.BDP($B57&amp;" Corp",BF$1)))</f>
        <v/>
      </c>
      <c r="BG57" s="114" t="str">
        <f>IF(tbl_coded[[#This Row],[ISIN]]="","",IF(OR(_xll.BDP($B57&amp;" Corp",BG$1)="#N/A Field Not Applicable"),"--",IF(_xll.BDP($B57&amp;" Corp",BG$1)="#N/A N/A","N",_xll.BDP($B57&amp;" Corp",BG$1))))</f>
        <v/>
      </c>
      <c r="BH57" s="114" t="str">
        <f>IF(tbl_coded[[#This Row],[ISIN]]="","",IF(OR(_xll.BDP($B57&amp;" Corp",BH$1)="#N/A N/A"),"",_xll.BDP($B57&amp;" Corp",BH$1)))</f>
        <v/>
      </c>
      <c r="BI57" s="114" t="str">
        <f>IF(tbl_coded[[#This Row],[ISIN]]="","",IF(OR(tbl_coded[[#This Row],[Parent company tiker]]=""),"",IF(_xll.BDP(tbl_coded[[#This Row],[Parent company tiker]]&amp;" Equity",BI$1)="#N/A N/A","--",_xll.BDP(tbl_coded[[#This Row],[Parent company tiker]]&amp;" Equity",BI$1))))</f>
        <v/>
      </c>
      <c r="BJ57" s="114" t="str">
        <f>IF(tbl_coded[[#This Row],[ISIN]]="","",IF(OR(tbl_coded[[#This Row],[Parent company tiker]]=""),"",IF(_xll.BDP(tbl_coded[[#This Row],[Parent company tiker]]&amp;" Equity",BJ$1)="#N/A N/A","--",_xll.BDP(tbl_coded[[#This Row],[Parent company tiker]]&amp;" Equity",BJ$1))))</f>
        <v/>
      </c>
      <c r="BK57" s="114" t="str">
        <f>IF(tbl_coded[[#This Row],[ISIN]]="","",IF(OR(tbl_coded[[#This Row],[Parent company tiker]]=""),"",IF(_xll.BDP(tbl_coded[[#This Row],[Parent company tiker]]&amp;" Equity",BK$1)="#N/A N/A","--",_xll.BDP(tbl_coded[[#This Row],[Parent company tiker]]&amp;" Equity",BK$1))))</f>
        <v/>
      </c>
      <c r="BL57" s="114" t="str">
        <f>IF(tbl_coded[[#This Row],[ISIN]]="","",IF(OR(tbl_coded[[#This Row],[Parent company tiker]]=""),"",IF(_xll.BDP(tbl_coded[[#This Row],[Parent company tiker]]&amp;" Equity",BL$1)="#N/A N/A","--",_xll.BDP(tbl_coded[[#This Row],[Parent company tiker]]&amp;" Equity",BL$1))))</f>
        <v/>
      </c>
      <c r="BM5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7" s="114" t="str">
        <f>IF(tbl_coded[[#This Row],[Column9]]&lt;&gt;"--",tbl_coded[[#This Row],[G''tor rating]],IF(tbl_coded[[#This Row],[KPW Name]]&lt;&gt;"",tbl_coded[[#This Row],[KPW Rating]],IF(tbl_coded[[#This Row],[Parent company tiker]]&lt;&gt;"",tbl_coded[[#This Row],[parent评级]],tbl_coded[[#This Row],[Issuer rating]])))</f>
        <v>//</v>
      </c>
      <c r="BO57" s="148" t="str">
        <f>IFERROR(IF(tbl_coded[[#This Row],[GREEN]]="Y","GREEN",IF(tbl_coded[[#This Row],[SUSTAINABLE]]="Y","SUSTAINABLE",IF(tbl_coded[[#This Row],[SOCIAL]]="Y","SOCIAL",IF(tbl_coded[[#This Row],[Sustainable linked]]="Y","SUSTAINABLE LINKED"," ")))),"")</f>
        <v xml:space="preserve"> </v>
      </c>
    </row>
    <row r="58" spans="1:68" ht="15" customHeight="1">
      <c r="A58" s="109">
        <v>56</v>
      </c>
      <c r="B58" s="110" t="str">
        <f>IF(美元债一级!$C$3:$C$1048576&lt;&gt;"",美元债一级!$C58,"")</f>
        <v/>
      </c>
      <c r="C58" s="114" t="str">
        <f>IF(tbl_coded[[#This Row],[ISIN]]="","",IF(tbl_coded[[#This Row],[Index]]&gt;$A$1,"",IF(_xll.BDP($B58&amp;" Corp",C$1)="#N/A N/A","",_xll.BDP($B58&amp;" Corp",C$1))))</f>
        <v/>
      </c>
      <c r="D58" s="114" t="str">
        <f>IF(tbl_coded[[#This Row],[ISIN]]="","",IF(_xll.BDP($B58&amp;" Corp",D$1)="#N/A N/A","",_xll.BDP($B58&amp;" Corp",D$1)))</f>
        <v/>
      </c>
      <c r="E58" s="114" t="str">
        <f>IF(tbl_coded[[#This Row],[ISIN]]="","",IF(_xll.BDP($B58&amp;" Corp",E$1)="#N/A N/A","--",_xll.BDP($B58&amp;" Corp",E$1)))</f>
        <v/>
      </c>
      <c r="F58" s="114" t="str">
        <f>IF(tbl_coded[[#This Row],[ISIN]]="","",IF(_xll.BDS($B58&amp;" Corp",F$1)="#N/A Field Not Applicable","",_xll.BDS($B58&amp;" Corp",F$1)))</f>
        <v/>
      </c>
      <c r="G58" s="114" t="str">
        <f>IF(tbl_coded[[#This Row],[ISIN]]="","",IF(_xll.BDP($F58&amp;" CompanyID",G$1)="#N/A Invalid Security","",_xll.BDP($F58&amp;" CompanyID",G$1)))</f>
        <v/>
      </c>
      <c r="H58" s="114" t="str">
        <f>IF(tbl_coded[[#This Row],[ISIN]]="","",IF(_xll.BDP($B58&amp;" Corp",H$1)="#N/A N/A","--",_xll.BDP($B58&amp;" Corp",H$1)))</f>
        <v/>
      </c>
      <c r="I58" s="114" t="str">
        <f>IF(tbl_coded[[#This Row],[ISIN]]="","",IF(_xll.BDP($B58&amp;" Corp",I$1)="#N/A N/A","--",_xll.BDP($B58&amp;" Corp",I$1)))</f>
        <v/>
      </c>
      <c r="J58" s="114" t="str">
        <f>IF(tbl_coded[[#This Row],[ISIN]]="","",IF(_xll.BDP($B58&amp;" Corp",J$1)="#N/A N/A","--",_xll.BDP($B58&amp;" Corp",J$1)))</f>
        <v/>
      </c>
      <c r="K58" s="114" t="str">
        <f>IF(tbl_coded[[#This Row],[ISIN]]="","",IF(_xll.BDP($B58&amp;" Corp",K$1)="#N/A N/A","--",_xll.BDP($B58&amp;" Corp",K$1)))</f>
        <v/>
      </c>
      <c r="L58" s="114" t="str">
        <f>IF(tbl_coded[[#This Row],[ISIN]]="","",IF(_xll.BDP($B58&amp;" Corp",L$1)="#N/A N/A","--",_xll.BDP($B58&amp;" Corp",L$1)))</f>
        <v/>
      </c>
      <c r="M58" s="114" t="str">
        <f>IF(tbl_coded[[#This Row],[ISIN]]="","",IF(_xll.BDP($B58&amp;" Corp",M$1)="#N/A N/A","--",_xll.BDP($B58&amp;" Corp",M$1)))</f>
        <v/>
      </c>
      <c r="N58" s="114" t="str">
        <f>IF(tbl_coded[[#This Row],[ISIN]]="","",IF(_xll.BDP($B58&amp;" Corp",N$1)="#N/A N/A","--",_xll.BDP($B58&amp;" Corp",N$1)))</f>
        <v/>
      </c>
      <c r="O58" s="114" t="str">
        <f>IF(tbl_coded[[#This Row],[ISIN]]="","",IF(_xll.BDP($B58&amp;" Corp",O$1)="#N/A N/A","--",_xll.BDP($B58&amp;" Corp",O$1)))</f>
        <v/>
      </c>
      <c r="P58" s="114" t="str">
        <f>IF(tbl_coded[[#This Row],[ISIN]]="","",IF(_xll.BDP($B58&amp;" Corp",P$1)="#N/A N/A","--",_xll.BDP($B58&amp;" Corp",P$1)))</f>
        <v/>
      </c>
      <c r="Q5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8" s="114" t="str">
        <f>IF(tbl_coded[[#This Row],[ISIN]]="","",IF(OR(_xll.BDP($B58&amp;" Corp",R$1)="#N/A N/A",_xll.BDP($B58&amp;" Corp",R$1)="#N/A Invalid Security",_xll.BDP($B58&amp;" Corp",R$1)="#N/A Field Not Applicable"),"--",_xll.BDP($B58&amp;" Corp",R$1)))</f>
        <v/>
      </c>
      <c r="S58" s="114" t="str">
        <f>IF(tbl_coded[[#This Row],[ISIN]]="","",IF(OR(_xll.BDP($R58&amp;" Equity",S$1)="#N/A N/A",_xll.BDP($R58&amp;" Equity",S$1)="#N/A Invalid Security"),"--",_xll.BDP($R58&amp;" Equity",S$1)))</f>
        <v/>
      </c>
      <c r="T58" s="114" t="str">
        <f>IF(tbl_coded[[#This Row],[ISIN]]="","",IF(OR(_xll.BDP($R58&amp;" Equity",T$1)="#N/A N/A",_xll.BDP($R58&amp;" Equity",T$1)="#N/A Invalid Security"),"--",_xll.BDP($R58&amp;" Equity",T$1)))</f>
        <v/>
      </c>
      <c r="U58" s="114" t="str">
        <f>IF(tbl_coded[[#This Row],[ISIN]]="","",IF(OR(_xll.BDP($R58&amp;" Equity",U$1)="#N/A N/A",_xll.BDP($R58&amp;" Equity",U$1)="#N/A Invalid Security"),"--",_xll.BDP($R58&amp;" Equity",U$1)))</f>
        <v/>
      </c>
      <c r="V58" s="114" t="str">
        <f>IF(tbl_coded[[#This Row],[ISIN]]="","",IF(OR(_xll.BDP($R58&amp;" Equity",V$1)="#N/A N/A",_xll.BDP($R58&amp;" Equity",V$1)="#N/A Invalid Security"),"--",_xll.BDP($R58&amp;" Equity",V$1)))</f>
        <v/>
      </c>
      <c r="W58" s="114" t="str">
        <f>IF(tbl_coded[[#This Row],[ISIN]]="","",IF(OR(_xll.BDP($R58&amp;" Equity",W$1)="#N/A N/A",_xll.BDP($R58&amp;" Equity",W$1)="#N/A Invalid Security"),"--",_xll.BDP($R58&amp;" Equity",W$1)))</f>
        <v/>
      </c>
      <c r="X58" s="114" t="str">
        <f>IF(tbl_coded[[#This Row],[ISIN]]="","",IF(OR(_xll.BDP($R58&amp;" Equity",X$1)="#N/A N/A",_xll.BDP($R58&amp;" Equity",X$1)="#N/A Invalid Security"),"--",_xll.BDP($R58&amp;" Equity",X$1)))</f>
        <v/>
      </c>
      <c r="Y5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8" s="114" t="str">
        <f>IF(tbl_coded[[#This Row],[ISIN]]="","",IF(ISNUMBER(_xll.BDP(B58&amp;" Corp",Z$1)),_xll.BDP(B58&amp;" Corp",Z$1),""))</f>
        <v/>
      </c>
      <c r="AA58" s="114" t="str">
        <f>IF(tbl_coded[[#This Row],[ISIN]]="","",IF(ISNUMBER(_xll.BDP(B58&amp;" Corp",AA$1)),_xll.BDP(B58&amp;" Corp",AA$1),""))</f>
        <v/>
      </c>
      <c r="AB58" s="114" t="str">
        <f>IF(tbl_coded[[#This Row],[ISIN]]="","",IF(ISNUMBER(_xll.BDP(B58&amp;" Corp",AB$1)),_xll.BDP(B58&amp;" Corp",AB$1),""))</f>
        <v/>
      </c>
      <c r="AC58" s="114" t="str">
        <f>IF(tbl_coded[[#This Row],[ISIN]]="","",IF(ISNUMBER(_xll.BDP(B58&amp;" Corp",AC$1)),_xll.BDP(B58&amp;" Corp",AC$1),""))</f>
        <v/>
      </c>
      <c r="AD58" s="114" t="str">
        <f>IF(tbl_coded[[#This Row],[ISIN]]="","",IF((_xll.BDP(B58&amp;" Corp",AD$1))="#N/A Field Not Applicable","",_xll.BDP(B58&amp;" Corp",AD$1)))</f>
        <v/>
      </c>
      <c r="AE58" s="114" t="str">
        <f>IF(tbl_coded[[#This Row],[ISIN]]="","",IF((_xll.BDP(B58&amp;" Corp",AE$1))="#N/A N/A","--",_xll.BDP(B58&amp;" Corp",AE$1)))</f>
        <v/>
      </c>
      <c r="AF58" s="114" t="str">
        <f>IF(tbl_coded[[#This Row],[ISIN]]="","",IF(IFERROR(MATCH(H58,rtg_num[Moody''s],0)&gt;10,0),"HY",IF(IFERROR(MATCH(I58,rtg_num[S&amp;P],0)&gt;10,0),"HY",IF(IFERROR(MATCH(J58,rtg_num[Fitch],0)&gt;10,0),"HY",IF(H58&amp;I58&amp;J58="------","NR",IF(IFERROR(FIND("#N/A",Coded!H58),0)&amp;IFERROR(FIND("#N/A",Coded!H58),0)&amp;IFERROR(FIND("#N/A",Coded!H58),0)&lt;&gt;"000",IF(INDEX(美元债一级!$O:$O,MATCH(tbl_coded[[#This Row],[ISIN]],美元债一级!$I:$I,0))="--/--/--","NR","IG"),"IG"))))))</f>
        <v/>
      </c>
      <c r="AG5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8" s="115" t="str">
        <f>IF(tbl_coded[[#This Row],[ISIN]]="","",IF(_xll.BDP($B58&amp;" Corp",AI$1)="#N/A N/A","--",_xll.BDP($B58&amp;" Corp",AI$1)))</f>
        <v/>
      </c>
      <c r="AJ58" s="112" t="str">
        <f>IF(tbl_coded[[#This Row],[ISIN]]="","",IF(OR(_xll.BDP(_xll.BDP(tbl_coded[[#This Row],[ISIN]]&amp;" Corp", "ISSUER_EQUITY_TICKER")&amp;" Equity",AJ$1)="#N/A N/A"),"--",_xll.BDP(_xll.BDP(tbl_coded[[#This Row],[ISIN]]&amp;" Corp", "ISSUER_EQUITY_TICKER")&amp;" Equity",AJ$1)))</f>
        <v/>
      </c>
      <c r="AK5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8" s="114" t="str">
        <f>IF(tbl_coded[[#This Row],[ISIN]]="","",IF(OR(_xll.BDP(_xll.BDP(tbl_coded[[#This Row],[ISIN]]&amp;" Corp", "ISSUER_EQUITY_TICKER")&amp;" Equity",AL$1)="#N/A N/A"),"--",_xll.BDP(_xll.BDP(tbl_coded[[#This Row],[ISIN]]&amp;" Corp", "ISSUER_EQUITY_TICKER")&amp;" Equity",AL$1)))</f>
        <v/>
      </c>
      <c r="AM58" s="114" t="str">
        <f>IF(tbl_coded[[#This Row],[ISIN]]="","",IF(_xll.BDS($B58&amp;" Corp",AM$1)="#N/A Field Not Applicable","",_xll.BDS($B58&amp;" Corp",AM$1)))</f>
        <v/>
      </c>
      <c r="AN58" s="114" t="str">
        <f>IF(tbl_coded[[#This Row],[ISIN]]="","",IF(_xll.BDP(tbl_coded[[#This Row],[KPW Provider BBID]]&amp;" CompanyID","NAME")="#N/A Invalid Security","",_xll.BDP(tbl_coded[[#This Row],[KPW Provider BBID]]&amp;" CompanyID","NAME")))</f>
        <v/>
      </c>
      <c r="AO58" s="114" t="str">
        <f>IF(tbl_coded[[#This Row],[ISIN]]="","",IF(_xll.BDP(tbl_coded[[#This Row],[KPW Provider BBID]]&amp;" CompanyID",$AO$1)="#N/A Invalid Security","--",IF(_xll.BDP(tbl_coded[[#This Row],[KPW Provider BBID]]&amp;" CompanyID",$AO$1)="#N/A N/A","--",_xll.BDP(tbl_coded[[#This Row],[KPW Provider BBID]]&amp;" CompanyID",$AO$1))))</f>
        <v/>
      </c>
      <c r="AP58" s="114" t="str">
        <f>IF(tbl_coded[[#This Row],[ISIN]]="","",IF(_xll.BDP(tbl_coded[[#This Row],[KPW Provider BBID]]&amp;" CompanyID",$AP$1)="#N/A Invalid Security","--",IF(_xll.BDP(tbl_coded[[#This Row],[KPW Provider BBID]]&amp;" CompanyID",$AP$1)="#N/A N/A","--",_xll.BDP(tbl_coded[[#This Row],[KPW Provider BBID]]&amp;" CompanyID",$AP$1))))</f>
        <v/>
      </c>
      <c r="AQ58" s="114" t="str">
        <f>IF(tbl_coded[[#This Row],[ISIN]]="","",IF(_xll.BDP(tbl_coded[[#This Row],[KPW Provider BBID]]&amp;" CompanyID",$AQ$1)="#N/A Invalid Security","--",IF(_xll.BDP(tbl_coded[[#This Row],[KPW Provider BBID]]&amp;" CompanyID",$AQ$1)="#N/A N/A","--",_xll.BDP(tbl_coded[[#This Row],[KPW Provider BBID]]&amp;" CompanyID",$AQ$1))))</f>
        <v/>
      </c>
      <c r="AR58" s="114" t="str">
        <f>IF(tbl_coded[[#This Row],[ISIN]]="","",tbl_coded[[#This Row],[穆迪KPW评级]]&amp;"/"&amp;tbl_coded[[#This Row],[SPKPW评级]]&amp;"/"&amp;tbl_coded[[#This Row],[FITCHKPW评级]])</f>
        <v/>
      </c>
      <c r="AS58" s="114" t="str">
        <f>IF(tbl_coded[[#This Row],[ISIN]]="","",IF(OR(_xll.BDP($B58&amp;" Corp",AS$1)="#N/A N/A"),"--",_xll.BDP($B58&amp;" Corp",AS$1)))</f>
        <v/>
      </c>
      <c r="AT58" s="114" t="str">
        <f>IF(tbl_coded[[#This Row],[ISIN]]="","",IF(_xll.BDS($B58&amp;" Corp",AT$1)="#N/A Field Not Applicable","",_xll.BDS($B58&amp;" Corp",AT$1)))</f>
        <v/>
      </c>
      <c r="AU58" s="114" t="str">
        <f>IF(tbl_coded[[#This Row],[SBLC Provider BBID]]="","",_xll.BDP(tbl_coded[[#This Row],[SBLC Provider BBID]]&amp;" CompanyID","NAME"))</f>
        <v/>
      </c>
      <c r="AV58" s="114" t="str">
        <f>IF(tbl_coded[[#This Row],[ISIN]]="","",IF(OR(_xll.BDP($B58&amp;" Corp",AV$1)="#N/A N/A"),"--",TEXT(_xll.BDP($B58&amp;" Corp",AV$1),"yyyy/mm/dd")))</f>
        <v/>
      </c>
      <c r="AW58" s="114" t="str">
        <f>IF(tbl_coded[[#This Row],[ISIN]]="","",IF(OR(_xll.BDP($B58&amp;" Corp",AW$1)="#N/A N/A"),"--",TEXT(_xll.BDP($B58&amp;" Corp",AW$1),"yyyy/mm/dd")))</f>
        <v/>
      </c>
      <c r="AX58" s="114" t="str">
        <f>IF(tbl_coded[[#This Row],[ISIN]]="","",IF(OR(_xll.BDP($B58&amp;" Corp",AX$1)="#N/A N/A"),"--",TEXT(_xll.BDP($B58&amp;" Corp",AX$1),"yyyy/mm/dd")))</f>
        <v/>
      </c>
      <c r="AY58" s="114" t="str">
        <f>IF(tbl_coded[[#This Row],[ISIN]]="","",IF(OR(_xll.BDP($B58&amp;" Corp",AY$1)="#N/A Field Not Applicable"),"--",TEXT(_xll.BDP($B58&amp;" Corp",AY$1),"yyyy/mm/dd")))</f>
        <v/>
      </c>
      <c r="AZ58" s="114" t="str">
        <f>IF(tbl_coded[[#This Row],[ISIN]]="","",IF(OR(_xll.BDP($B58&amp;" Corp",AZ$1)="#N/A N/A"),"--",_xll.BDP($B58&amp;" Corp",AZ$1)))</f>
        <v/>
      </c>
      <c r="BA58" s="114" t="str">
        <f>IF(tbl_coded[[#This Row],[ISIN]]="","",IF(OR(_xll.BDP($B58&amp;" Corp",BA$1)="#N/A N/A"),"--",_xll.BDP($B58&amp;" Corp",BA$1)))</f>
        <v/>
      </c>
      <c r="BB58" s="114" t="str">
        <f>IF(tbl_coded[[#This Row],[ISIN]]="","",IF(OR(_xll.BDP($B58&amp;" Corp",BB$1)="#N/A N/A"),"--",_xll.BDP($B58&amp;" Corp",BB$1)))</f>
        <v/>
      </c>
      <c r="BC58" s="114" t="str">
        <f>IF(tbl_coded[[#This Row],[ISIN]]="","",IF(OR(_xll.BDP($B58&amp;" Corp",BC$1)="#N/A Field Not Applicable"),"--",_xll.BDP($B58&amp;" Corp",BC$1)))</f>
        <v/>
      </c>
      <c r="BD58" s="114" t="str">
        <f>IF(tbl_coded[[#This Row],[ISIN]]="","",IF(OR(_xll.BDP($B58&amp;" Corp",BD$1)="#N/A Field Not Applicable"),"--",_xll.BDP($B58&amp;" Corp",BD$1)))</f>
        <v/>
      </c>
      <c r="BE58" s="114" t="str">
        <f>IF(tbl_coded[[#This Row],[ISIN]]="","",IF(OR(_xll.BDP($B58&amp;" Corp",BE$1)="#N/A Field Not Applicable"),"--",_xll.BDP($B58&amp;" Corp",BE$1)))</f>
        <v/>
      </c>
      <c r="BF58" s="114" t="str">
        <f>IF(tbl_coded[[#This Row],[ISIN]]="","",IF(OR(_xll.BDP($B58&amp;" Corp",BF$1)="#N/A Field Not Applicable"),"--",_xll.BDP($B58&amp;" Corp",BF$1)))</f>
        <v/>
      </c>
      <c r="BG58" s="114" t="str">
        <f>IF(tbl_coded[[#This Row],[ISIN]]="","",IF(OR(_xll.BDP($B58&amp;" Corp",BG$1)="#N/A Field Not Applicable"),"--",IF(_xll.BDP($B58&amp;" Corp",BG$1)="#N/A N/A","N",_xll.BDP($B58&amp;" Corp",BG$1))))</f>
        <v/>
      </c>
      <c r="BH58" s="114" t="str">
        <f>IF(tbl_coded[[#This Row],[ISIN]]="","",IF(OR(_xll.BDP($B58&amp;" Corp",BH$1)="#N/A N/A"),"",_xll.BDP($B58&amp;" Corp",BH$1)))</f>
        <v/>
      </c>
      <c r="BI58" s="114" t="str">
        <f>IF(tbl_coded[[#This Row],[ISIN]]="","",IF(OR(tbl_coded[[#This Row],[Parent company tiker]]=""),"",IF(_xll.BDP(tbl_coded[[#This Row],[Parent company tiker]]&amp;" Equity",BI$1)="#N/A N/A","--",_xll.BDP(tbl_coded[[#This Row],[Parent company tiker]]&amp;" Equity",BI$1))))</f>
        <v/>
      </c>
      <c r="BJ58" s="114" t="str">
        <f>IF(tbl_coded[[#This Row],[ISIN]]="","",IF(OR(tbl_coded[[#This Row],[Parent company tiker]]=""),"",IF(_xll.BDP(tbl_coded[[#This Row],[Parent company tiker]]&amp;" Equity",BJ$1)="#N/A N/A","--",_xll.BDP(tbl_coded[[#This Row],[Parent company tiker]]&amp;" Equity",BJ$1))))</f>
        <v/>
      </c>
      <c r="BK58" s="114" t="str">
        <f>IF(tbl_coded[[#This Row],[ISIN]]="","",IF(OR(tbl_coded[[#This Row],[Parent company tiker]]=""),"",IF(_xll.BDP(tbl_coded[[#This Row],[Parent company tiker]]&amp;" Equity",BK$1)="#N/A N/A","--",_xll.BDP(tbl_coded[[#This Row],[Parent company tiker]]&amp;" Equity",BK$1))))</f>
        <v/>
      </c>
      <c r="BL58" s="114" t="str">
        <f>IF(tbl_coded[[#This Row],[ISIN]]="","",IF(OR(tbl_coded[[#This Row],[Parent company tiker]]=""),"",IF(_xll.BDP(tbl_coded[[#This Row],[Parent company tiker]]&amp;" Equity",BL$1)="#N/A N/A","--",_xll.BDP(tbl_coded[[#This Row],[Parent company tiker]]&amp;" Equity",BL$1))))</f>
        <v/>
      </c>
      <c r="BM5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8" s="114" t="str">
        <f>IF(tbl_coded[[#This Row],[Column9]]&lt;&gt;"--",tbl_coded[[#This Row],[G''tor rating]],IF(tbl_coded[[#This Row],[KPW Name]]&lt;&gt;"",tbl_coded[[#This Row],[KPW Rating]],IF(tbl_coded[[#This Row],[Parent company tiker]]&lt;&gt;"",tbl_coded[[#This Row],[parent评级]],tbl_coded[[#This Row],[Issuer rating]])))</f>
        <v>//</v>
      </c>
      <c r="BO58" s="148" t="str">
        <f>IFERROR(IF(tbl_coded[[#This Row],[GREEN]]="Y","GREEN",IF(tbl_coded[[#This Row],[SUSTAINABLE]]="Y","SUSTAINABLE",IF(tbl_coded[[#This Row],[SOCIAL]]="Y","SOCIAL",IF(tbl_coded[[#This Row],[Sustainable linked]]="Y","SUSTAINABLE LINKED"," ")))),"")</f>
        <v xml:space="preserve"> </v>
      </c>
    </row>
    <row r="59" spans="1:68" ht="15" customHeight="1">
      <c r="A59" s="109">
        <v>57</v>
      </c>
      <c r="B59" s="110" t="str">
        <f>IF(美元债一级!$C$3:$C$1048576&lt;&gt;"",美元债一级!$C59,"")</f>
        <v/>
      </c>
      <c r="C59" s="114" t="str">
        <f>IF(tbl_coded[[#This Row],[ISIN]]="","",IF(tbl_coded[[#This Row],[Index]]&gt;$A$1,"",IF(_xll.BDP($B59&amp;" Corp",C$1)="#N/A N/A","",_xll.BDP($B59&amp;" Corp",C$1))))</f>
        <v/>
      </c>
      <c r="D59" s="114" t="str">
        <f>IF(tbl_coded[[#This Row],[ISIN]]="","",IF(_xll.BDP($B59&amp;" Corp",D$1)="#N/A N/A","",_xll.BDP($B59&amp;" Corp",D$1)))</f>
        <v/>
      </c>
      <c r="E59" s="114" t="str">
        <f>IF(tbl_coded[[#This Row],[ISIN]]="","",IF(_xll.BDP($B59&amp;" Corp",E$1)="#N/A N/A","--",_xll.BDP($B59&amp;" Corp",E$1)))</f>
        <v/>
      </c>
      <c r="F59" s="114" t="str">
        <f>IF(tbl_coded[[#This Row],[ISIN]]="","",IF(_xll.BDS($B59&amp;" Corp",F$1)="#N/A Field Not Applicable","",_xll.BDS($B59&amp;" Corp",F$1)))</f>
        <v/>
      </c>
      <c r="G59" s="114" t="str">
        <f>IF(tbl_coded[[#This Row],[ISIN]]="","",IF(_xll.BDP($F59&amp;" CompanyID",G$1)="#N/A Invalid Security","",_xll.BDP($F59&amp;" CompanyID",G$1)))</f>
        <v/>
      </c>
      <c r="H59" s="114" t="str">
        <f>IF(tbl_coded[[#This Row],[ISIN]]="","",IF(_xll.BDP($B59&amp;" Corp",H$1)="#N/A N/A","--",_xll.BDP($B59&amp;" Corp",H$1)))</f>
        <v/>
      </c>
      <c r="I59" s="114" t="str">
        <f>IF(tbl_coded[[#This Row],[ISIN]]="","",IF(_xll.BDP($B59&amp;" Corp",I$1)="#N/A N/A","--",_xll.BDP($B59&amp;" Corp",I$1)))</f>
        <v/>
      </c>
      <c r="J59" s="114" t="str">
        <f>IF(tbl_coded[[#This Row],[ISIN]]="","",IF(_xll.BDP($B59&amp;" Corp",J$1)="#N/A N/A","--",_xll.BDP($B59&amp;" Corp",J$1)))</f>
        <v/>
      </c>
      <c r="K59" s="114" t="str">
        <f>IF(tbl_coded[[#This Row],[ISIN]]="","",IF(_xll.BDP($B59&amp;" Corp",K$1)="#N/A N/A","--",_xll.BDP($B59&amp;" Corp",K$1)))</f>
        <v/>
      </c>
      <c r="L59" s="114" t="str">
        <f>IF(tbl_coded[[#This Row],[ISIN]]="","",IF(_xll.BDP($B59&amp;" Corp",L$1)="#N/A N/A","--",_xll.BDP($B59&amp;" Corp",L$1)))</f>
        <v/>
      </c>
      <c r="M59" s="114" t="str">
        <f>IF(tbl_coded[[#This Row],[ISIN]]="","",IF(_xll.BDP($B59&amp;" Corp",M$1)="#N/A N/A","--",_xll.BDP($B59&amp;" Corp",M$1)))</f>
        <v/>
      </c>
      <c r="N59" s="114" t="str">
        <f>IF(tbl_coded[[#This Row],[ISIN]]="","",IF(_xll.BDP($B59&amp;" Corp",N$1)="#N/A N/A","--",_xll.BDP($B59&amp;" Corp",N$1)))</f>
        <v/>
      </c>
      <c r="O59" s="114" t="str">
        <f>IF(tbl_coded[[#This Row],[ISIN]]="","",IF(_xll.BDP($B59&amp;" Corp",O$1)="#N/A N/A","--",_xll.BDP($B59&amp;" Corp",O$1)))</f>
        <v/>
      </c>
      <c r="P59" s="114" t="str">
        <f>IF(tbl_coded[[#This Row],[ISIN]]="","",IF(_xll.BDP($B59&amp;" Corp",P$1)="#N/A N/A","--",_xll.BDP($B59&amp;" Corp",P$1)))</f>
        <v/>
      </c>
      <c r="Q5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9" s="114" t="str">
        <f>IF(tbl_coded[[#This Row],[ISIN]]="","",IF(OR(_xll.BDP($B59&amp;" Corp",R$1)="#N/A N/A",_xll.BDP($B59&amp;" Corp",R$1)="#N/A Invalid Security",_xll.BDP($B59&amp;" Corp",R$1)="#N/A Field Not Applicable"),"--",_xll.BDP($B59&amp;" Corp",R$1)))</f>
        <v/>
      </c>
      <c r="S59" s="114" t="str">
        <f>IF(tbl_coded[[#This Row],[ISIN]]="","",IF(OR(_xll.BDP($R59&amp;" Equity",S$1)="#N/A N/A",_xll.BDP($R59&amp;" Equity",S$1)="#N/A Invalid Security"),"--",_xll.BDP($R59&amp;" Equity",S$1)))</f>
        <v/>
      </c>
      <c r="T59" s="114" t="str">
        <f>IF(tbl_coded[[#This Row],[ISIN]]="","",IF(OR(_xll.BDP($R59&amp;" Equity",T$1)="#N/A N/A",_xll.BDP($R59&amp;" Equity",T$1)="#N/A Invalid Security"),"--",_xll.BDP($R59&amp;" Equity",T$1)))</f>
        <v/>
      </c>
      <c r="U59" s="114" t="str">
        <f>IF(tbl_coded[[#This Row],[ISIN]]="","",IF(OR(_xll.BDP($R59&amp;" Equity",U$1)="#N/A N/A",_xll.BDP($R59&amp;" Equity",U$1)="#N/A Invalid Security"),"--",_xll.BDP($R59&amp;" Equity",U$1)))</f>
        <v/>
      </c>
      <c r="V59" s="114" t="str">
        <f>IF(tbl_coded[[#This Row],[ISIN]]="","",IF(OR(_xll.BDP($R59&amp;" Equity",V$1)="#N/A N/A",_xll.BDP($R59&amp;" Equity",V$1)="#N/A Invalid Security"),"--",_xll.BDP($R59&amp;" Equity",V$1)))</f>
        <v/>
      </c>
      <c r="W59" s="114" t="str">
        <f>IF(tbl_coded[[#This Row],[ISIN]]="","",IF(OR(_xll.BDP($R59&amp;" Equity",W$1)="#N/A N/A",_xll.BDP($R59&amp;" Equity",W$1)="#N/A Invalid Security"),"--",_xll.BDP($R59&amp;" Equity",W$1)))</f>
        <v/>
      </c>
      <c r="X59" s="114" t="str">
        <f>IF(tbl_coded[[#This Row],[ISIN]]="","",IF(OR(_xll.BDP($R59&amp;" Equity",X$1)="#N/A N/A",_xll.BDP($R59&amp;" Equity",X$1)="#N/A Invalid Security"),"--",_xll.BDP($R59&amp;" Equity",X$1)))</f>
        <v/>
      </c>
      <c r="Y5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9" s="114" t="str">
        <f>IF(tbl_coded[[#This Row],[ISIN]]="","",IF(ISNUMBER(_xll.BDP(B59&amp;" Corp",Z$1)),_xll.BDP(B59&amp;" Corp",Z$1),""))</f>
        <v/>
      </c>
      <c r="AA59" s="114" t="str">
        <f>IF(tbl_coded[[#This Row],[ISIN]]="","",IF(ISNUMBER(_xll.BDP(B59&amp;" Corp",AA$1)),_xll.BDP(B59&amp;" Corp",AA$1),""))</f>
        <v/>
      </c>
      <c r="AB59" s="114" t="str">
        <f>IF(tbl_coded[[#This Row],[ISIN]]="","",IF(ISNUMBER(_xll.BDP(B59&amp;" Corp",AB$1)),_xll.BDP(B59&amp;" Corp",AB$1),""))</f>
        <v/>
      </c>
      <c r="AC59" s="114" t="str">
        <f>IF(tbl_coded[[#This Row],[ISIN]]="","",IF(ISNUMBER(_xll.BDP(B59&amp;" Corp",AC$1)),_xll.BDP(B59&amp;" Corp",AC$1),""))</f>
        <v/>
      </c>
      <c r="AD59" s="114" t="str">
        <f>IF(tbl_coded[[#This Row],[ISIN]]="","",IF((_xll.BDP(B59&amp;" Corp",AD$1))="#N/A Field Not Applicable","",_xll.BDP(B59&amp;" Corp",AD$1)))</f>
        <v/>
      </c>
      <c r="AE59" s="114" t="str">
        <f>IF(tbl_coded[[#This Row],[ISIN]]="","",IF((_xll.BDP(B59&amp;" Corp",AE$1))="#N/A N/A","--",_xll.BDP(B59&amp;" Corp",AE$1)))</f>
        <v/>
      </c>
      <c r="AF59" s="114" t="str">
        <f>IF(tbl_coded[[#This Row],[ISIN]]="","",IF(IFERROR(MATCH(H59,rtg_num[Moody''s],0)&gt;10,0),"HY",IF(IFERROR(MATCH(I59,rtg_num[S&amp;P],0)&gt;10,0),"HY",IF(IFERROR(MATCH(J59,rtg_num[Fitch],0)&gt;10,0),"HY",IF(H59&amp;I59&amp;J59="------","NR",IF(IFERROR(FIND("#N/A",Coded!H59),0)&amp;IFERROR(FIND("#N/A",Coded!H59),0)&amp;IFERROR(FIND("#N/A",Coded!H59),0)&lt;&gt;"000",IF(INDEX(美元债一级!$O:$O,MATCH(tbl_coded[[#This Row],[ISIN]],美元债一级!$I:$I,0))="--/--/--","NR","IG"),"IG"))))))</f>
        <v/>
      </c>
      <c r="AG5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59" s="115" t="str">
        <f>IF(tbl_coded[[#This Row],[ISIN]]="","",IF(_xll.BDP($B59&amp;" Corp",AI$1)="#N/A N/A","--",_xll.BDP($B59&amp;" Corp",AI$1)))</f>
        <v/>
      </c>
      <c r="AJ59" s="112" t="str">
        <f>IF(tbl_coded[[#This Row],[ISIN]]="","",IF(OR(_xll.BDP(_xll.BDP(tbl_coded[[#This Row],[ISIN]]&amp;" Corp", "ISSUER_EQUITY_TICKER")&amp;" Equity",AJ$1)="#N/A N/A"),"--",_xll.BDP(_xll.BDP(tbl_coded[[#This Row],[ISIN]]&amp;" Corp", "ISSUER_EQUITY_TICKER")&amp;" Equity",AJ$1)))</f>
        <v/>
      </c>
      <c r="AK5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9" s="114" t="str">
        <f>IF(tbl_coded[[#This Row],[ISIN]]="","",IF(OR(_xll.BDP(_xll.BDP(tbl_coded[[#This Row],[ISIN]]&amp;" Corp", "ISSUER_EQUITY_TICKER")&amp;" Equity",AL$1)="#N/A N/A"),"--",_xll.BDP(_xll.BDP(tbl_coded[[#This Row],[ISIN]]&amp;" Corp", "ISSUER_EQUITY_TICKER")&amp;" Equity",AL$1)))</f>
        <v/>
      </c>
      <c r="AM59" s="114" t="str">
        <f>IF(tbl_coded[[#This Row],[ISIN]]="","",IF(_xll.BDS($B59&amp;" Corp",AM$1)="#N/A Field Not Applicable","",_xll.BDS($B59&amp;" Corp",AM$1)))</f>
        <v/>
      </c>
      <c r="AN59" s="114" t="str">
        <f>IF(tbl_coded[[#This Row],[ISIN]]="","",IF(_xll.BDP(tbl_coded[[#This Row],[KPW Provider BBID]]&amp;" CompanyID","NAME")="#N/A Invalid Security","",_xll.BDP(tbl_coded[[#This Row],[KPW Provider BBID]]&amp;" CompanyID","NAME")))</f>
        <v/>
      </c>
      <c r="AO59" s="114" t="str">
        <f>IF(tbl_coded[[#This Row],[ISIN]]="","",IF(_xll.BDP(tbl_coded[[#This Row],[KPW Provider BBID]]&amp;" CompanyID",$AO$1)="#N/A Invalid Security","--",IF(_xll.BDP(tbl_coded[[#This Row],[KPW Provider BBID]]&amp;" CompanyID",$AO$1)="#N/A N/A","--",_xll.BDP(tbl_coded[[#This Row],[KPW Provider BBID]]&amp;" CompanyID",$AO$1))))</f>
        <v/>
      </c>
      <c r="AP59" s="114" t="str">
        <f>IF(tbl_coded[[#This Row],[ISIN]]="","",IF(_xll.BDP(tbl_coded[[#This Row],[KPW Provider BBID]]&amp;" CompanyID",$AP$1)="#N/A Invalid Security","--",IF(_xll.BDP(tbl_coded[[#This Row],[KPW Provider BBID]]&amp;" CompanyID",$AP$1)="#N/A N/A","--",_xll.BDP(tbl_coded[[#This Row],[KPW Provider BBID]]&amp;" CompanyID",$AP$1))))</f>
        <v/>
      </c>
      <c r="AQ59" s="114" t="str">
        <f>IF(tbl_coded[[#This Row],[ISIN]]="","",IF(_xll.BDP(tbl_coded[[#This Row],[KPW Provider BBID]]&amp;" CompanyID",$AQ$1)="#N/A Invalid Security","--",IF(_xll.BDP(tbl_coded[[#This Row],[KPW Provider BBID]]&amp;" CompanyID",$AQ$1)="#N/A N/A","--",_xll.BDP(tbl_coded[[#This Row],[KPW Provider BBID]]&amp;" CompanyID",$AQ$1))))</f>
        <v/>
      </c>
      <c r="AR59" s="114" t="str">
        <f>IF(tbl_coded[[#This Row],[ISIN]]="","",tbl_coded[[#This Row],[穆迪KPW评级]]&amp;"/"&amp;tbl_coded[[#This Row],[SPKPW评级]]&amp;"/"&amp;tbl_coded[[#This Row],[FITCHKPW评级]])</f>
        <v/>
      </c>
      <c r="AS59" s="114" t="str">
        <f>IF(tbl_coded[[#This Row],[ISIN]]="","",IF(OR(_xll.BDP($B59&amp;" Corp",AS$1)="#N/A N/A"),"--",_xll.BDP($B59&amp;" Corp",AS$1)))</f>
        <v/>
      </c>
      <c r="AT59" s="114" t="str">
        <f>IF(tbl_coded[[#This Row],[ISIN]]="","",IF(_xll.BDS($B59&amp;" Corp",AT$1)="#N/A Field Not Applicable","",_xll.BDS($B59&amp;" Corp",AT$1)))</f>
        <v/>
      </c>
      <c r="AU59" s="114" t="str">
        <f>IF(tbl_coded[[#This Row],[SBLC Provider BBID]]="","",_xll.BDP(tbl_coded[[#This Row],[SBLC Provider BBID]]&amp;" CompanyID","NAME"))</f>
        <v/>
      </c>
      <c r="AV59" s="114" t="str">
        <f>IF(tbl_coded[[#This Row],[ISIN]]="","",IF(OR(_xll.BDP($B59&amp;" Corp",AV$1)="#N/A N/A"),"--",TEXT(_xll.BDP($B59&amp;" Corp",AV$1),"yyyy/mm/dd")))</f>
        <v/>
      </c>
      <c r="AW59" s="114" t="str">
        <f>IF(tbl_coded[[#This Row],[ISIN]]="","",IF(OR(_xll.BDP($B59&amp;" Corp",AW$1)="#N/A N/A"),"--",TEXT(_xll.BDP($B59&amp;" Corp",AW$1),"yyyy/mm/dd")))</f>
        <v/>
      </c>
      <c r="AX59" s="114" t="str">
        <f>IF(tbl_coded[[#This Row],[ISIN]]="","",IF(OR(_xll.BDP($B59&amp;" Corp",AX$1)="#N/A N/A"),"--",TEXT(_xll.BDP($B59&amp;" Corp",AX$1),"yyyy/mm/dd")))</f>
        <v/>
      </c>
      <c r="AY59" s="114" t="str">
        <f>IF(tbl_coded[[#This Row],[ISIN]]="","",IF(OR(_xll.BDP($B59&amp;" Corp",AY$1)="#N/A Field Not Applicable"),"--",TEXT(_xll.BDP($B59&amp;" Corp",AY$1),"yyyy/mm/dd")))</f>
        <v/>
      </c>
      <c r="AZ59" s="114" t="str">
        <f>IF(tbl_coded[[#This Row],[ISIN]]="","",IF(OR(_xll.BDP($B59&amp;" Corp",AZ$1)="#N/A N/A"),"--",_xll.BDP($B59&amp;" Corp",AZ$1)))</f>
        <v/>
      </c>
      <c r="BA59" s="114" t="str">
        <f>IF(tbl_coded[[#This Row],[ISIN]]="","",IF(OR(_xll.BDP($B59&amp;" Corp",BA$1)="#N/A N/A"),"--",_xll.BDP($B59&amp;" Corp",BA$1)))</f>
        <v/>
      </c>
      <c r="BB59" s="114" t="str">
        <f>IF(tbl_coded[[#This Row],[ISIN]]="","",IF(OR(_xll.BDP($B59&amp;" Corp",BB$1)="#N/A N/A"),"--",_xll.BDP($B59&amp;" Corp",BB$1)))</f>
        <v/>
      </c>
      <c r="BC59" s="114" t="str">
        <f>IF(tbl_coded[[#This Row],[ISIN]]="","",IF(OR(_xll.BDP($B59&amp;" Corp",BC$1)="#N/A Field Not Applicable"),"--",_xll.BDP($B59&amp;" Corp",BC$1)))</f>
        <v/>
      </c>
      <c r="BD59" s="114" t="str">
        <f>IF(tbl_coded[[#This Row],[ISIN]]="","",IF(OR(_xll.BDP($B59&amp;" Corp",BD$1)="#N/A Field Not Applicable"),"--",_xll.BDP($B59&amp;" Corp",BD$1)))</f>
        <v/>
      </c>
      <c r="BE59" s="114" t="str">
        <f>IF(tbl_coded[[#This Row],[ISIN]]="","",IF(OR(_xll.BDP($B59&amp;" Corp",BE$1)="#N/A Field Not Applicable"),"--",_xll.BDP($B59&amp;" Corp",BE$1)))</f>
        <v/>
      </c>
      <c r="BF59" s="114" t="str">
        <f>IF(tbl_coded[[#This Row],[ISIN]]="","",IF(OR(_xll.BDP($B59&amp;" Corp",BF$1)="#N/A Field Not Applicable"),"--",_xll.BDP($B59&amp;" Corp",BF$1)))</f>
        <v/>
      </c>
      <c r="BG59" s="114" t="str">
        <f>IF(tbl_coded[[#This Row],[ISIN]]="","",IF(OR(_xll.BDP($B59&amp;" Corp",BG$1)="#N/A Field Not Applicable"),"--",IF(_xll.BDP($B59&amp;" Corp",BG$1)="#N/A N/A","N",_xll.BDP($B59&amp;" Corp",BG$1))))</f>
        <v/>
      </c>
      <c r="BH59" s="114" t="str">
        <f>IF(tbl_coded[[#This Row],[ISIN]]="","",IF(OR(_xll.BDP($B59&amp;" Corp",BH$1)="#N/A N/A"),"",_xll.BDP($B59&amp;" Corp",BH$1)))</f>
        <v/>
      </c>
      <c r="BI59" s="114" t="str">
        <f>IF(tbl_coded[[#This Row],[ISIN]]="","",IF(OR(tbl_coded[[#This Row],[Parent company tiker]]=""),"",IF(_xll.BDP(tbl_coded[[#This Row],[Parent company tiker]]&amp;" Equity",BI$1)="#N/A N/A","--",_xll.BDP(tbl_coded[[#This Row],[Parent company tiker]]&amp;" Equity",BI$1))))</f>
        <v/>
      </c>
      <c r="BJ59" s="114" t="str">
        <f>IF(tbl_coded[[#This Row],[ISIN]]="","",IF(OR(tbl_coded[[#This Row],[Parent company tiker]]=""),"",IF(_xll.BDP(tbl_coded[[#This Row],[Parent company tiker]]&amp;" Equity",BJ$1)="#N/A N/A","--",_xll.BDP(tbl_coded[[#This Row],[Parent company tiker]]&amp;" Equity",BJ$1))))</f>
        <v/>
      </c>
      <c r="BK59" s="114" t="str">
        <f>IF(tbl_coded[[#This Row],[ISIN]]="","",IF(OR(tbl_coded[[#This Row],[Parent company tiker]]=""),"",IF(_xll.BDP(tbl_coded[[#This Row],[Parent company tiker]]&amp;" Equity",BK$1)="#N/A N/A","--",_xll.BDP(tbl_coded[[#This Row],[Parent company tiker]]&amp;" Equity",BK$1))))</f>
        <v/>
      </c>
      <c r="BL59" s="114" t="str">
        <f>IF(tbl_coded[[#This Row],[ISIN]]="","",IF(OR(tbl_coded[[#This Row],[Parent company tiker]]=""),"",IF(_xll.BDP(tbl_coded[[#This Row],[Parent company tiker]]&amp;" Equity",BL$1)="#N/A N/A","--",_xll.BDP(tbl_coded[[#This Row],[Parent company tiker]]&amp;" Equity",BL$1))))</f>
        <v/>
      </c>
      <c r="BM5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9" s="114" t="str">
        <f>IF(tbl_coded[[#This Row],[Column9]]&lt;&gt;"--",tbl_coded[[#This Row],[G''tor rating]],IF(tbl_coded[[#This Row],[KPW Name]]&lt;&gt;"",tbl_coded[[#This Row],[KPW Rating]],IF(tbl_coded[[#This Row],[Parent company tiker]]&lt;&gt;"",tbl_coded[[#This Row],[parent评级]],tbl_coded[[#This Row],[Issuer rating]])))</f>
        <v>//</v>
      </c>
      <c r="BO59" s="148" t="str">
        <f>IFERROR(IF(tbl_coded[[#This Row],[GREEN]]="Y","GREEN",IF(tbl_coded[[#This Row],[SUSTAINABLE]]="Y","SUSTAINABLE",IF(tbl_coded[[#This Row],[SOCIAL]]="Y","SOCIAL",IF(tbl_coded[[#This Row],[Sustainable linked]]="Y","SUSTAINABLE LINKED"," ")))),"")</f>
        <v xml:space="preserve"> </v>
      </c>
    </row>
    <row r="60" spans="1:68" ht="15" customHeight="1">
      <c r="A60" s="109">
        <v>58</v>
      </c>
      <c r="B60" s="110" t="str">
        <f>IF(美元债一级!$C$3:$C$1048576&lt;&gt;"",美元债一级!$C60,"")</f>
        <v/>
      </c>
      <c r="C60" s="114" t="str">
        <f>IF(tbl_coded[[#This Row],[ISIN]]="","",IF(tbl_coded[[#This Row],[Index]]&gt;$A$1,"",IF(_xll.BDP($B60&amp;" Corp",C$1)="#N/A N/A","",_xll.BDP($B60&amp;" Corp",C$1))))</f>
        <v/>
      </c>
      <c r="D60" s="114" t="str">
        <f>IF(tbl_coded[[#This Row],[ISIN]]="","",IF(_xll.BDP($B60&amp;" Corp",D$1)="#N/A N/A","",_xll.BDP($B60&amp;" Corp",D$1)))</f>
        <v/>
      </c>
      <c r="E60" s="114" t="str">
        <f>IF(tbl_coded[[#This Row],[ISIN]]="","",IF(_xll.BDP($B60&amp;" Corp",E$1)="#N/A N/A","--",_xll.BDP($B60&amp;" Corp",E$1)))</f>
        <v/>
      </c>
      <c r="F60" s="114" t="str">
        <f>IF(tbl_coded[[#This Row],[ISIN]]="","",IF(_xll.BDS($B60&amp;" Corp",F$1)="#N/A Field Not Applicable","",_xll.BDS($B60&amp;" Corp",F$1)))</f>
        <v/>
      </c>
      <c r="G60" s="114" t="str">
        <f>IF(tbl_coded[[#This Row],[ISIN]]="","",IF(_xll.BDP($F60&amp;" CompanyID",G$1)="#N/A Invalid Security","",_xll.BDP($F60&amp;" CompanyID",G$1)))</f>
        <v/>
      </c>
      <c r="H60" s="114" t="str">
        <f>IF(tbl_coded[[#This Row],[ISIN]]="","",IF(_xll.BDP($B60&amp;" Corp",H$1)="#N/A N/A","--",_xll.BDP($B60&amp;" Corp",H$1)))</f>
        <v/>
      </c>
      <c r="I60" s="114" t="str">
        <f>IF(tbl_coded[[#This Row],[ISIN]]="","",IF(_xll.BDP($B60&amp;" Corp",I$1)="#N/A N/A","--",_xll.BDP($B60&amp;" Corp",I$1)))</f>
        <v/>
      </c>
      <c r="J60" s="114" t="str">
        <f>IF(tbl_coded[[#This Row],[ISIN]]="","",IF(_xll.BDP($B60&amp;" Corp",J$1)="#N/A N/A","--",_xll.BDP($B60&amp;" Corp",J$1)))</f>
        <v/>
      </c>
      <c r="K60" s="114" t="str">
        <f>IF(tbl_coded[[#This Row],[ISIN]]="","",IF(_xll.BDP($B60&amp;" Corp",K$1)="#N/A N/A","--",_xll.BDP($B60&amp;" Corp",K$1)))</f>
        <v/>
      </c>
      <c r="L60" s="114" t="str">
        <f>IF(tbl_coded[[#This Row],[ISIN]]="","",IF(_xll.BDP($B60&amp;" Corp",L$1)="#N/A N/A","--",_xll.BDP($B60&amp;" Corp",L$1)))</f>
        <v/>
      </c>
      <c r="M60" s="114" t="str">
        <f>IF(tbl_coded[[#This Row],[ISIN]]="","",IF(_xll.BDP($B60&amp;" Corp",M$1)="#N/A N/A","--",_xll.BDP($B60&amp;" Corp",M$1)))</f>
        <v/>
      </c>
      <c r="N60" s="114" t="str">
        <f>IF(tbl_coded[[#This Row],[ISIN]]="","",IF(_xll.BDP($B60&amp;" Corp",N$1)="#N/A N/A","--",_xll.BDP($B60&amp;" Corp",N$1)))</f>
        <v/>
      </c>
      <c r="O60" s="114" t="str">
        <f>IF(tbl_coded[[#This Row],[ISIN]]="","",IF(_xll.BDP($B60&amp;" Corp",O$1)="#N/A N/A","--",_xll.BDP($B60&amp;" Corp",O$1)))</f>
        <v/>
      </c>
      <c r="P60" s="114" t="str">
        <f>IF(tbl_coded[[#This Row],[ISIN]]="","",IF(_xll.BDP($B60&amp;" Corp",P$1)="#N/A N/A","--",_xll.BDP($B60&amp;" Corp",P$1)))</f>
        <v/>
      </c>
      <c r="Q6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0" s="114" t="str">
        <f>IF(tbl_coded[[#This Row],[ISIN]]="","",IF(OR(_xll.BDP($B60&amp;" Corp",R$1)="#N/A N/A",_xll.BDP($B60&amp;" Corp",R$1)="#N/A Invalid Security",_xll.BDP($B60&amp;" Corp",R$1)="#N/A Field Not Applicable"),"--",_xll.BDP($B60&amp;" Corp",R$1)))</f>
        <v/>
      </c>
      <c r="S60" s="114" t="str">
        <f>IF(tbl_coded[[#This Row],[ISIN]]="","",IF(OR(_xll.BDP($R60&amp;" Equity",S$1)="#N/A N/A",_xll.BDP($R60&amp;" Equity",S$1)="#N/A Invalid Security"),"--",_xll.BDP($R60&amp;" Equity",S$1)))</f>
        <v/>
      </c>
      <c r="T60" s="114" t="str">
        <f>IF(tbl_coded[[#This Row],[ISIN]]="","",IF(OR(_xll.BDP($R60&amp;" Equity",T$1)="#N/A N/A",_xll.BDP($R60&amp;" Equity",T$1)="#N/A Invalid Security"),"--",_xll.BDP($R60&amp;" Equity",T$1)))</f>
        <v/>
      </c>
      <c r="U60" s="114" t="str">
        <f>IF(tbl_coded[[#This Row],[ISIN]]="","",IF(OR(_xll.BDP($R60&amp;" Equity",U$1)="#N/A N/A",_xll.BDP($R60&amp;" Equity",U$1)="#N/A Invalid Security"),"--",_xll.BDP($R60&amp;" Equity",U$1)))</f>
        <v/>
      </c>
      <c r="V60" s="114" t="str">
        <f>IF(tbl_coded[[#This Row],[ISIN]]="","",IF(OR(_xll.BDP($R60&amp;" Equity",V$1)="#N/A N/A",_xll.BDP($R60&amp;" Equity",V$1)="#N/A Invalid Security"),"--",_xll.BDP($R60&amp;" Equity",V$1)))</f>
        <v/>
      </c>
      <c r="W60" s="114" t="str">
        <f>IF(tbl_coded[[#This Row],[ISIN]]="","",IF(OR(_xll.BDP($R60&amp;" Equity",W$1)="#N/A N/A",_xll.BDP($R60&amp;" Equity",W$1)="#N/A Invalid Security"),"--",_xll.BDP($R60&amp;" Equity",W$1)))</f>
        <v/>
      </c>
      <c r="X60" s="114" t="str">
        <f>IF(tbl_coded[[#This Row],[ISIN]]="","",IF(OR(_xll.BDP($R60&amp;" Equity",X$1)="#N/A N/A",_xll.BDP($R60&amp;" Equity",X$1)="#N/A Invalid Security"),"--",_xll.BDP($R60&amp;" Equity",X$1)))</f>
        <v/>
      </c>
      <c r="Y6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0" s="114" t="str">
        <f>IF(tbl_coded[[#This Row],[ISIN]]="","",IF(ISNUMBER(_xll.BDP(B60&amp;" Corp",Z$1)),_xll.BDP(B60&amp;" Corp",Z$1),""))</f>
        <v/>
      </c>
      <c r="AA60" s="114" t="str">
        <f>IF(tbl_coded[[#This Row],[ISIN]]="","",IF(ISNUMBER(_xll.BDP(B60&amp;" Corp",AA$1)),_xll.BDP(B60&amp;" Corp",AA$1),""))</f>
        <v/>
      </c>
      <c r="AB60" s="114" t="str">
        <f>IF(tbl_coded[[#This Row],[ISIN]]="","",IF(ISNUMBER(_xll.BDP(B60&amp;" Corp",AB$1)),_xll.BDP(B60&amp;" Corp",AB$1),""))</f>
        <v/>
      </c>
      <c r="AC60" s="114" t="str">
        <f>IF(tbl_coded[[#This Row],[ISIN]]="","",IF(ISNUMBER(_xll.BDP(B60&amp;" Corp",AC$1)),_xll.BDP(B60&amp;" Corp",AC$1),""))</f>
        <v/>
      </c>
      <c r="AD60" s="114" t="str">
        <f>IF(tbl_coded[[#This Row],[ISIN]]="","",IF((_xll.BDP(B60&amp;" Corp",AD$1))="#N/A Field Not Applicable","",_xll.BDP(B60&amp;" Corp",AD$1)))</f>
        <v/>
      </c>
      <c r="AE60" s="114" t="str">
        <f>IF(tbl_coded[[#This Row],[ISIN]]="","",IF((_xll.BDP(B60&amp;" Corp",AE$1))="#N/A N/A","--",_xll.BDP(B60&amp;" Corp",AE$1)))</f>
        <v/>
      </c>
      <c r="AF60" s="114" t="str">
        <f>IF(tbl_coded[[#This Row],[ISIN]]="","",IF(IFERROR(MATCH(H60,rtg_num[Moody''s],0)&gt;10,0),"HY",IF(IFERROR(MATCH(I60,rtg_num[S&amp;P],0)&gt;10,0),"HY",IF(IFERROR(MATCH(J60,rtg_num[Fitch],0)&gt;10,0),"HY",IF(H60&amp;I60&amp;J60="------","NR",IF(IFERROR(FIND("#N/A",Coded!H60),0)&amp;IFERROR(FIND("#N/A",Coded!H60),0)&amp;IFERROR(FIND("#N/A",Coded!H60),0)&lt;&gt;"000",IF(INDEX(美元债一级!$O:$O,MATCH(tbl_coded[[#This Row],[ISIN]],美元债一级!$I:$I,0))="--/--/--","NR","IG"),"IG"))))))</f>
        <v/>
      </c>
      <c r="AG6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0" s="115" t="str">
        <f>IF(tbl_coded[[#This Row],[ISIN]]="","",IF(_xll.BDP($B60&amp;" Corp",AI$1)="#N/A N/A","--",_xll.BDP($B60&amp;" Corp",AI$1)))</f>
        <v/>
      </c>
      <c r="AJ60" s="112" t="str">
        <f>IF(tbl_coded[[#This Row],[ISIN]]="","",IF(OR(_xll.BDP(_xll.BDP(tbl_coded[[#This Row],[ISIN]]&amp;" Corp", "ISSUER_EQUITY_TICKER")&amp;" Equity",AJ$1)="#N/A N/A"),"--",_xll.BDP(_xll.BDP(tbl_coded[[#This Row],[ISIN]]&amp;" Corp", "ISSUER_EQUITY_TICKER")&amp;" Equity",AJ$1)))</f>
        <v/>
      </c>
      <c r="AK6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0" s="114" t="str">
        <f>IF(tbl_coded[[#This Row],[ISIN]]="","",IF(OR(_xll.BDP(_xll.BDP(tbl_coded[[#This Row],[ISIN]]&amp;" Corp", "ISSUER_EQUITY_TICKER")&amp;" Equity",AL$1)="#N/A N/A"),"--",_xll.BDP(_xll.BDP(tbl_coded[[#This Row],[ISIN]]&amp;" Corp", "ISSUER_EQUITY_TICKER")&amp;" Equity",AL$1)))</f>
        <v/>
      </c>
      <c r="AM60" s="114" t="s">
        <v>445</v>
      </c>
      <c r="AN60" s="114" t="str">
        <f>IF(tbl_coded[[#This Row],[ISIN]]="","",IF(_xll.BDP(tbl_coded[[#This Row],[KPW Provider BBID]]&amp;" CompanyID","NAME")="#N/A Invalid Security","",_xll.BDP(tbl_coded[[#This Row],[KPW Provider BBID]]&amp;" CompanyID","NAME")))</f>
        <v/>
      </c>
      <c r="AO60" s="114" t="str">
        <f>IF(tbl_coded[[#This Row],[ISIN]]="","",IF(_xll.BDP(tbl_coded[[#This Row],[KPW Provider BBID]]&amp;" CompanyID",$AO$1)="#N/A Invalid Security","--",IF(_xll.BDP(tbl_coded[[#This Row],[KPW Provider BBID]]&amp;" CompanyID",$AO$1)="#N/A N/A","--",_xll.BDP(tbl_coded[[#This Row],[KPW Provider BBID]]&amp;" CompanyID",$AO$1))))</f>
        <v/>
      </c>
      <c r="AP60" s="114" t="str">
        <f>IF(tbl_coded[[#This Row],[ISIN]]="","",IF(_xll.BDP(tbl_coded[[#This Row],[KPW Provider BBID]]&amp;" CompanyID",$AP$1)="#N/A Invalid Security","--",IF(_xll.BDP(tbl_coded[[#This Row],[KPW Provider BBID]]&amp;" CompanyID",$AP$1)="#N/A N/A","--",_xll.BDP(tbl_coded[[#This Row],[KPW Provider BBID]]&amp;" CompanyID",$AP$1))))</f>
        <v/>
      </c>
      <c r="AQ60" s="114" t="str">
        <f>IF(tbl_coded[[#This Row],[ISIN]]="","",IF(_xll.BDP(tbl_coded[[#This Row],[KPW Provider BBID]]&amp;" CompanyID",$AQ$1)="#N/A Invalid Security","--",IF(_xll.BDP(tbl_coded[[#This Row],[KPW Provider BBID]]&amp;" CompanyID",$AQ$1)="#N/A N/A","--",_xll.BDP(tbl_coded[[#This Row],[KPW Provider BBID]]&amp;" CompanyID",$AQ$1))))</f>
        <v/>
      </c>
      <c r="AR60" s="114" t="str">
        <f>IF(tbl_coded[[#This Row],[ISIN]]="","",tbl_coded[[#This Row],[穆迪KPW评级]]&amp;"/"&amp;tbl_coded[[#This Row],[SPKPW评级]]&amp;"/"&amp;tbl_coded[[#This Row],[FITCHKPW评级]])</f>
        <v/>
      </c>
      <c r="AS60" s="114" t="str">
        <f>IF(tbl_coded[[#This Row],[ISIN]]="","",IF(OR(_xll.BDP($B60&amp;" Corp",AS$1)="#N/A N/A"),"--",_xll.BDP($B60&amp;" Corp",AS$1)))</f>
        <v/>
      </c>
      <c r="AT60" s="114" t="str">
        <f>IF(tbl_coded[[#This Row],[ISIN]]="","",IF(_xll.BDS($B60&amp;" Corp",AT$1)="#N/A Field Not Applicable","",_xll.BDS($B60&amp;" Corp",AT$1)))</f>
        <v/>
      </c>
      <c r="AU60" s="114" t="str">
        <f>IF(tbl_coded[[#This Row],[SBLC Provider BBID]]="","",_xll.BDP(tbl_coded[[#This Row],[SBLC Provider BBID]]&amp;" CompanyID","NAME"))</f>
        <v/>
      </c>
      <c r="AV60" s="114" t="str">
        <f>IF(tbl_coded[[#This Row],[ISIN]]="","",IF(OR(_xll.BDP($B60&amp;" Corp",AV$1)="#N/A N/A"),"--",TEXT(_xll.BDP($B60&amp;" Corp",AV$1),"yyyy/mm/dd")))</f>
        <v/>
      </c>
      <c r="AW60" s="114" t="str">
        <f>IF(tbl_coded[[#This Row],[ISIN]]="","",IF(OR(_xll.BDP($B60&amp;" Corp",AW$1)="#N/A N/A"),"--",TEXT(_xll.BDP($B60&amp;" Corp",AW$1),"yyyy/mm/dd")))</f>
        <v/>
      </c>
      <c r="AX60" s="114" t="str">
        <f>IF(tbl_coded[[#This Row],[ISIN]]="","",IF(OR(_xll.BDP($B60&amp;" Corp",AX$1)="#N/A N/A"),"--",TEXT(_xll.BDP($B60&amp;" Corp",AX$1),"yyyy/mm/dd")))</f>
        <v/>
      </c>
      <c r="AY60" s="114" t="str">
        <f>IF(tbl_coded[[#This Row],[ISIN]]="","",IF(OR(_xll.BDP($B60&amp;" Corp",AY$1)="#N/A Field Not Applicable"),"--",TEXT(_xll.BDP($B60&amp;" Corp",AY$1),"yyyy/mm/dd")))</f>
        <v/>
      </c>
      <c r="AZ60" s="114" t="str">
        <f>IF(tbl_coded[[#This Row],[ISIN]]="","",IF(OR(_xll.BDP($B60&amp;" Corp",AZ$1)="#N/A N/A"),"--",_xll.BDP($B60&amp;" Corp",AZ$1)))</f>
        <v/>
      </c>
      <c r="BA60" s="114" t="str">
        <f>IF(tbl_coded[[#This Row],[ISIN]]="","",IF(OR(_xll.BDP($B60&amp;" Corp",BA$1)="#N/A N/A"),"--",_xll.BDP($B60&amp;" Corp",BA$1)))</f>
        <v/>
      </c>
      <c r="BB60" s="114" t="str">
        <f>IF(tbl_coded[[#This Row],[ISIN]]="","",IF(OR(_xll.BDP($B60&amp;" Corp",BB$1)="#N/A N/A"),"--",_xll.BDP($B60&amp;" Corp",BB$1)))</f>
        <v/>
      </c>
      <c r="BC60" s="114" t="str">
        <f>IF(tbl_coded[[#This Row],[ISIN]]="","",IF(OR(_xll.BDP($B60&amp;" Corp",BC$1)="#N/A Field Not Applicable"),"--",_xll.BDP($B60&amp;" Corp",BC$1)))</f>
        <v/>
      </c>
      <c r="BD60" s="114" t="str">
        <f>IF(tbl_coded[[#This Row],[ISIN]]="","",IF(OR(_xll.BDP($B60&amp;" Corp",BD$1)="#N/A Field Not Applicable"),"--",_xll.BDP($B60&amp;" Corp",BD$1)))</f>
        <v/>
      </c>
      <c r="BE60" s="114" t="str">
        <f>IF(tbl_coded[[#This Row],[ISIN]]="","",IF(OR(_xll.BDP($B60&amp;" Corp",BE$1)="#N/A Field Not Applicable"),"--",_xll.BDP($B60&amp;" Corp",BE$1)))</f>
        <v/>
      </c>
      <c r="BF60" s="114" t="str">
        <f>IF(tbl_coded[[#This Row],[ISIN]]="","",IF(OR(_xll.BDP($B60&amp;" Corp",BF$1)="#N/A Field Not Applicable"),"--",_xll.BDP($B60&amp;" Corp",BF$1)))</f>
        <v/>
      </c>
      <c r="BG60" s="114" t="str">
        <f>IF(tbl_coded[[#This Row],[ISIN]]="","",IF(OR(_xll.BDP($B60&amp;" Corp",BG$1)="#N/A Field Not Applicable"),"--",IF(_xll.BDP($B60&amp;" Corp",BG$1)="#N/A N/A","N",_xll.BDP($B60&amp;" Corp",BG$1))))</f>
        <v/>
      </c>
      <c r="BH60" s="114" t="str">
        <f>IF(tbl_coded[[#This Row],[ISIN]]="","",IF(OR(_xll.BDP($B60&amp;" Corp",BH$1)="#N/A N/A"),"",_xll.BDP($B60&amp;" Corp",BH$1)))</f>
        <v/>
      </c>
      <c r="BI60" s="114" t="str">
        <f>IF(tbl_coded[[#This Row],[ISIN]]="","",IF(OR(tbl_coded[[#This Row],[Parent company tiker]]=""),"",IF(_xll.BDP(tbl_coded[[#This Row],[Parent company tiker]]&amp;" Equity",BI$1)="#N/A N/A","--",_xll.BDP(tbl_coded[[#This Row],[Parent company tiker]]&amp;" Equity",BI$1))))</f>
        <v/>
      </c>
      <c r="BJ60" s="114" t="str">
        <f>IF(tbl_coded[[#This Row],[ISIN]]="","",IF(OR(tbl_coded[[#This Row],[Parent company tiker]]=""),"",IF(_xll.BDP(tbl_coded[[#This Row],[Parent company tiker]]&amp;" Equity",BJ$1)="#N/A N/A","--",_xll.BDP(tbl_coded[[#This Row],[Parent company tiker]]&amp;" Equity",BJ$1))))</f>
        <v/>
      </c>
      <c r="BK60" s="114" t="str">
        <f>IF(tbl_coded[[#This Row],[ISIN]]="","",IF(OR(tbl_coded[[#This Row],[Parent company tiker]]=""),"",IF(_xll.BDP(tbl_coded[[#This Row],[Parent company tiker]]&amp;" Equity",BK$1)="#N/A N/A","--",_xll.BDP(tbl_coded[[#This Row],[Parent company tiker]]&amp;" Equity",BK$1))))</f>
        <v/>
      </c>
      <c r="BL60" s="114" t="str">
        <f>IF(tbl_coded[[#This Row],[ISIN]]="","",IF(OR(tbl_coded[[#This Row],[Parent company tiker]]=""),"",IF(_xll.BDP(tbl_coded[[#This Row],[Parent company tiker]]&amp;" Equity",BL$1)="#N/A N/A","--",_xll.BDP(tbl_coded[[#This Row],[Parent company tiker]]&amp;" Equity",BL$1))))</f>
        <v/>
      </c>
      <c r="BM6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0" s="114" t="str">
        <f>IF(tbl_coded[[#This Row],[Column9]]&lt;&gt;"--",tbl_coded[[#This Row],[G''tor rating]],IF(tbl_coded[[#This Row],[KPW Name]]&lt;&gt;"",tbl_coded[[#This Row],[KPW Rating]],IF(tbl_coded[[#This Row],[Parent company tiker]]&lt;&gt;"",tbl_coded[[#This Row],[parent评级]],tbl_coded[[#This Row],[Issuer rating]])))</f>
        <v>//</v>
      </c>
      <c r="BO60" s="148" t="str">
        <f>IFERROR(IF(tbl_coded[[#This Row],[GREEN]]="Y","GREEN",IF(tbl_coded[[#This Row],[SUSTAINABLE]]="Y","SUSTAINABLE",IF(tbl_coded[[#This Row],[SOCIAL]]="Y","SOCIAL",IF(tbl_coded[[#This Row],[Sustainable linked]]="Y","SUSTAINABLE LINKED"," ")))),"")</f>
        <v xml:space="preserve"> </v>
      </c>
    </row>
    <row r="61" spans="1:68" ht="15" customHeight="1">
      <c r="A61" s="109">
        <v>59</v>
      </c>
      <c r="B61" s="110" t="str">
        <f>IF(美元债一级!$C$3:$C$1048576&lt;&gt;"",美元债一级!$C61,"")</f>
        <v/>
      </c>
      <c r="C61" s="112" t="str">
        <f>IF(tbl_coded[[#This Row],[ISIN]]="","",IF(tbl_coded[[#This Row],[Index]]&gt;$A$1,"",IF(_xll.BDP($B61&amp;" Corp",C$1)="#N/A N/A","",_xll.BDP($B61&amp;" Corp",C$1))))</f>
        <v/>
      </c>
      <c r="D61" s="112" t="str">
        <f>IF(tbl_coded[[#This Row],[ISIN]]="","",IF(_xll.BDP($B61&amp;" Corp",D$1)="#N/A N/A","",_xll.BDP($B61&amp;" Corp",D$1)))</f>
        <v/>
      </c>
      <c r="E61" s="112" t="str">
        <f>IF(tbl_coded[[#This Row],[ISIN]]="","",IF(_xll.BDP($B61&amp;" Corp",E$1)="#N/A N/A","--",_xll.BDP($B61&amp;" Corp",E$1)))</f>
        <v/>
      </c>
      <c r="F61" s="112" t="str">
        <f>IF(tbl_coded[[#This Row],[ISIN]]="","",IF(_xll.BDS($B61&amp;" Corp",F$1)="#N/A Field Not Applicable","",_xll.BDS($B61&amp;" Corp",F$1)))</f>
        <v/>
      </c>
      <c r="G61" s="112" t="str">
        <f>IF(tbl_coded[[#This Row],[ISIN]]="","",IF(_xll.BDP($F61&amp;" CompanyID",G$1)="#N/A Invalid Security","",_xll.BDP($F61&amp;" CompanyID",G$1)))</f>
        <v/>
      </c>
      <c r="H61" s="112" t="str">
        <f>IF(tbl_coded[[#This Row],[ISIN]]="","",IF(_xll.BDP($B61&amp;" Corp",H$1)="#N/A N/A","--",_xll.BDP($B61&amp;" Corp",H$1)))</f>
        <v/>
      </c>
      <c r="I61" s="112" t="str">
        <f>IF(tbl_coded[[#This Row],[ISIN]]="","",IF(_xll.BDP($B61&amp;" Corp",I$1)="#N/A N/A","--",_xll.BDP($B61&amp;" Corp",I$1)))</f>
        <v/>
      </c>
      <c r="J61" s="112" t="str">
        <f>IF(tbl_coded[[#This Row],[ISIN]]="","",IF(_xll.BDP($B61&amp;" Corp",J$1)="#N/A N/A","--",_xll.BDP($B61&amp;" Corp",J$1)))</f>
        <v/>
      </c>
      <c r="K61" s="112" t="str">
        <f>IF(tbl_coded[[#This Row],[ISIN]]="","",IF(_xll.BDP($B61&amp;" Corp",K$1)="#N/A N/A","--",_xll.BDP($B61&amp;" Corp",K$1)))</f>
        <v/>
      </c>
      <c r="L61" s="112" t="str">
        <f>IF(tbl_coded[[#This Row],[ISIN]]="","",IF(_xll.BDP($B61&amp;" Corp",L$1)="#N/A N/A","--",_xll.BDP($B61&amp;" Corp",L$1)))</f>
        <v/>
      </c>
      <c r="M61" s="112" t="str">
        <f>IF(tbl_coded[[#This Row],[ISIN]]="","",IF(_xll.BDP($B61&amp;" Corp",M$1)="#N/A N/A","--",_xll.BDP($B61&amp;" Corp",M$1)))</f>
        <v/>
      </c>
      <c r="N61" s="112" t="str">
        <f>IF(tbl_coded[[#This Row],[ISIN]]="","",IF(_xll.BDP($B61&amp;" Corp",N$1)="#N/A N/A","--",_xll.BDP($B61&amp;" Corp",N$1)))</f>
        <v/>
      </c>
      <c r="O61" s="112" t="str">
        <f>IF(tbl_coded[[#This Row],[ISIN]]="","",IF(_xll.BDP($B61&amp;" Corp",O$1)="#N/A N/A","--",_xll.BDP($B61&amp;" Corp",O$1)))</f>
        <v/>
      </c>
      <c r="P61" s="112" t="str">
        <f>IF(tbl_coded[[#This Row],[ISIN]]="","",IF(_xll.BDP($B61&amp;" Corp",P$1)="#N/A N/A","--",_xll.BDP($B61&amp;" Corp",P$1)))</f>
        <v/>
      </c>
      <c r="Q61"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1" s="112" t="str">
        <f>IF(tbl_coded[[#This Row],[ISIN]]="","",IF(OR(_xll.BDP($B61&amp;" Corp",R$1)="#N/A N/A",_xll.BDP($B61&amp;" Corp",R$1)="#N/A Invalid Security",_xll.BDP($B61&amp;" Corp",R$1)="#N/A Field Not Applicable"),"--",_xll.BDP($B61&amp;" Corp",R$1)))</f>
        <v/>
      </c>
      <c r="S61" s="112" t="str">
        <f>IF(tbl_coded[[#This Row],[ISIN]]="","",IF(OR(_xll.BDP($R61&amp;" Equity",S$1)="#N/A N/A",_xll.BDP($R61&amp;" Equity",S$1)="#N/A Invalid Security"),"--",_xll.BDP($R61&amp;" Equity",S$1)))</f>
        <v/>
      </c>
      <c r="T61" s="112" t="str">
        <f>IF(tbl_coded[[#This Row],[ISIN]]="","",IF(OR(_xll.BDP($R61&amp;" Equity",T$1)="#N/A N/A",_xll.BDP($R61&amp;" Equity",T$1)="#N/A Invalid Security"),"--",_xll.BDP($R61&amp;" Equity",T$1)))</f>
        <v/>
      </c>
      <c r="U61" s="112" t="str">
        <f>IF(tbl_coded[[#This Row],[ISIN]]="","",IF(OR(_xll.BDP($R61&amp;" Equity",U$1)="#N/A N/A",_xll.BDP($R61&amp;" Equity",U$1)="#N/A Invalid Security"),"--",_xll.BDP($R61&amp;" Equity",U$1)))</f>
        <v/>
      </c>
      <c r="V61" s="112" t="str">
        <f>IF(tbl_coded[[#This Row],[ISIN]]="","",IF(OR(_xll.BDP($R61&amp;" Equity",V$1)="#N/A N/A",_xll.BDP($R61&amp;" Equity",V$1)="#N/A Invalid Security"),"--",_xll.BDP($R61&amp;" Equity",V$1)))</f>
        <v/>
      </c>
      <c r="W61" s="112" t="str">
        <f>IF(tbl_coded[[#This Row],[ISIN]]="","",IF(OR(_xll.BDP($R61&amp;" Equity",W$1)="#N/A N/A",_xll.BDP($R61&amp;" Equity",W$1)="#N/A Invalid Security"),"--",_xll.BDP($R61&amp;" Equity",W$1)))</f>
        <v/>
      </c>
      <c r="X61" s="112" t="str">
        <f>IF(tbl_coded[[#This Row],[ISIN]]="","",IF(OR(_xll.BDP($R61&amp;" Equity",X$1)="#N/A N/A",_xll.BDP($R61&amp;" Equity",X$1)="#N/A Invalid Security"),"--",_xll.BDP($R61&amp;" Equity",X$1)))</f>
        <v/>
      </c>
      <c r="Y61"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1" s="112" t="str">
        <f>IF(tbl_coded[[#This Row],[ISIN]]="","",IF(ISNUMBER(_xll.BDP(B61&amp;" Corp",Z$1)),_xll.BDP(B61&amp;" Corp",Z$1),""))</f>
        <v/>
      </c>
      <c r="AA61" s="112" t="str">
        <f>IF(tbl_coded[[#This Row],[ISIN]]="","",IF(ISNUMBER(_xll.BDP(B61&amp;" Corp",AA$1)),_xll.BDP(B61&amp;" Corp",AA$1),""))</f>
        <v/>
      </c>
      <c r="AB61" s="112" t="str">
        <f>IF(tbl_coded[[#This Row],[ISIN]]="","",IF(ISNUMBER(_xll.BDP(B61&amp;" Corp",AB$1)),_xll.BDP(B61&amp;" Corp",AB$1),""))</f>
        <v/>
      </c>
      <c r="AC61" s="112" t="str">
        <f>IF(tbl_coded[[#This Row],[ISIN]]="","",IF(ISNUMBER(_xll.BDP(B61&amp;" Corp",AC$1)),_xll.BDP(B61&amp;" Corp",AC$1),""))</f>
        <v/>
      </c>
      <c r="AD61" s="112" t="str">
        <f>IF(tbl_coded[[#This Row],[ISIN]]="","",IF((_xll.BDP(B61&amp;" Corp",AD$1))="#N/A Field Not Applicable","",_xll.BDP(B61&amp;" Corp",AD$1)))</f>
        <v/>
      </c>
      <c r="AE61" s="112" t="str">
        <f>IF(tbl_coded[[#This Row],[ISIN]]="","",IF((_xll.BDP(B61&amp;" Corp",AE$1))="#N/A N/A","--",_xll.BDP(B61&amp;" Corp",AE$1)))</f>
        <v/>
      </c>
      <c r="AF61" s="112" t="str">
        <f>IF(tbl_coded[[#This Row],[ISIN]]="","",IF(IFERROR(MATCH(H61,rtg_num[Moody''s],0)&gt;10,0),"HY",IF(IFERROR(MATCH(I61,rtg_num[S&amp;P],0)&gt;10,0),"HY",IF(IFERROR(MATCH(J61,rtg_num[Fitch],0)&gt;10,0),"HY",IF(H61&amp;I61&amp;J61="------","NR",IF(IFERROR(FIND("#N/A",Coded!H61),0)&amp;IFERROR(FIND("#N/A",Coded!H61),0)&amp;IFERROR(FIND("#N/A",Coded!H61),0)&lt;&gt;"000",IF(INDEX(美元债一级!$O:$O,MATCH(tbl_coded[[#This Row],[ISIN]],美元债一级!$I:$I,0))="--/--/--","NR","IG"),"IG"))))))</f>
        <v/>
      </c>
      <c r="AG61"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1"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1" s="113" t="str">
        <f>IF(tbl_coded[[#This Row],[ISIN]]="","",IF(_xll.BDP($B61&amp;" Corp",AI$1)="#N/A N/A","--",_xll.BDP($B61&amp;" Corp",AI$1)))</f>
        <v/>
      </c>
      <c r="AJ61" s="112" t="str">
        <f>IF(tbl_coded[[#This Row],[ISIN]]="","",IF(OR(_xll.BDP(_xll.BDP(tbl_coded[[#This Row],[ISIN]]&amp;" Corp", "ISSUER_EQUITY_TICKER")&amp;" Equity",AJ$1)="#N/A N/A"),"--",_xll.BDP(_xll.BDP(tbl_coded[[#This Row],[ISIN]]&amp;" Corp", "ISSUER_EQUITY_TICKER")&amp;" Equity",AJ$1)))</f>
        <v/>
      </c>
      <c r="AK61"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1" s="115" t="str">
        <f>IF(tbl_coded[[#This Row],[ISIN]]="","",IF(OR(_xll.BDP(_xll.BDP(tbl_coded[[#This Row],[ISIN]]&amp;" Corp", "ISSUER_EQUITY_TICKER")&amp;" Equity",AL$1)="#N/A N/A"),"--",_xll.BDP(_xll.BDP(tbl_coded[[#This Row],[ISIN]]&amp;" Corp", "ISSUER_EQUITY_TICKER")&amp;" Equity",AL$1)))</f>
        <v/>
      </c>
      <c r="AM61" s="115" t="str">
        <f>IF(tbl_coded[[#This Row],[ISIN]]="","",IF(_xll.BDS($B61&amp;" Corp",AM$1)="#N/A Field Not Applicable","",_xll.BDS($B61&amp;" Corp",AM$1)))</f>
        <v/>
      </c>
      <c r="AN61" s="115" t="str">
        <f>IF(tbl_coded[[#This Row],[ISIN]]="","",IF(_xll.BDP(tbl_coded[[#This Row],[KPW Provider BBID]]&amp;" CompanyID","NAME")="#N/A Invalid Security","",_xll.BDP(tbl_coded[[#This Row],[KPW Provider BBID]]&amp;" CompanyID","NAME")))</f>
        <v/>
      </c>
      <c r="AO61" s="115" t="str">
        <f>IF(tbl_coded[[#This Row],[ISIN]]="","",IF(_xll.BDP(tbl_coded[[#This Row],[KPW Provider BBID]]&amp;" CompanyID",$AO$1)="#N/A Invalid Security","--",IF(_xll.BDP(tbl_coded[[#This Row],[KPW Provider BBID]]&amp;" CompanyID",$AO$1)="#N/A N/A","--",_xll.BDP(tbl_coded[[#This Row],[KPW Provider BBID]]&amp;" CompanyID",$AO$1))))</f>
        <v/>
      </c>
      <c r="AP61" s="115" t="str">
        <f>IF(tbl_coded[[#This Row],[ISIN]]="","",IF(_xll.BDP(tbl_coded[[#This Row],[KPW Provider BBID]]&amp;" CompanyID",$AP$1)="#N/A Invalid Security","--",IF(_xll.BDP(tbl_coded[[#This Row],[KPW Provider BBID]]&amp;" CompanyID",$AP$1)="#N/A N/A","--",_xll.BDP(tbl_coded[[#This Row],[KPW Provider BBID]]&amp;" CompanyID",$AP$1))))</f>
        <v/>
      </c>
      <c r="AQ61" s="115" t="str">
        <f>IF(tbl_coded[[#This Row],[ISIN]]="","",IF(_xll.BDP(tbl_coded[[#This Row],[KPW Provider BBID]]&amp;" CompanyID",$AQ$1)="#N/A Invalid Security","--",IF(_xll.BDP(tbl_coded[[#This Row],[KPW Provider BBID]]&amp;" CompanyID",$AQ$1)="#N/A N/A","--",_xll.BDP(tbl_coded[[#This Row],[KPW Provider BBID]]&amp;" CompanyID",$AQ$1))))</f>
        <v/>
      </c>
      <c r="AR61" s="115" t="str">
        <f>IF(tbl_coded[[#This Row],[ISIN]]="","",tbl_coded[[#This Row],[穆迪KPW评级]]&amp;"/"&amp;tbl_coded[[#This Row],[SPKPW评级]]&amp;"/"&amp;tbl_coded[[#This Row],[FITCHKPW评级]])</f>
        <v/>
      </c>
      <c r="AS61" s="115" t="str">
        <f>IF(tbl_coded[[#This Row],[ISIN]]="","",IF(OR(_xll.BDP($B61&amp;" Corp",AS$1)="#N/A N/A"),"--",_xll.BDP($B61&amp;" Corp",AS$1)))</f>
        <v/>
      </c>
      <c r="AT61" s="115" t="str">
        <f>IF(tbl_coded[[#This Row],[ISIN]]="","",IF(_xll.BDS($B61&amp;" Corp",AT$1)="#N/A Field Not Applicable","",_xll.BDS($B61&amp;" Corp",AT$1)))</f>
        <v/>
      </c>
      <c r="AU61" s="115" t="str">
        <f>IF(tbl_coded[[#This Row],[SBLC Provider BBID]]="","",_xll.BDP(tbl_coded[[#This Row],[SBLC Provider BBID]]&amp;" CompanyID","NAME"))</f>
        <v/>
      </c>
      <c r="AV61" s="115" t="str">
        <f>IF(tbl_coded[[#This Row],[ISIN]]="","",IF(OR(_xll.BDP($B61&amp;" Corp",AV$1)="#N/A N/A"),"--",TEXT(_xll.BDP($B61&amp;" Corp",AV$1),"yyyy/mm/dd")))</f>
        <v/>
      </c>
      <c r="AW61" s="115" t="str">
        <f>IF(tbl_coded[[#This Row],[ISIN]]="","",IF(OR(_xll.BDP($B61&amp;" Corp",AW$1)="#N/A N/A"),"--",TEXT(_xll.BDP($B61&amp;" Corp",AW$1),"yyyy/mm/dd")))</f>
        <v/>
      </c>
      <c r="AX61" s="115" t="str">
        <f>IF(tbl_coded[[#This Row],[ISIN]]="","",IF(OR(_xll.BDP($B61&amp;" Corp",AX$1)="#N/A N/A"),"--",TEXT(_xll.BDP($B61&amp;" Corp",AX$1),"yyyy/mm/dd")))</f>
        <v/>
      </c>
      <c r="AY61" s="115" t="str">
        <f>IF(tbl_coded[[#This Row],[ISIN]]="","",IF(OR(_xll.BDP($B61&amp;" Corp",AY$1)="#N/A Field Not Applicable"),"--",TEXT(_xll.BDP($B61&amp;" Corp",AY$1),"yyyy/mm/dd")))</f>
        <v/>
      </c>
      <c r="AZ61" s="115" t="str">
        <f>IF(tbl_coded[[#This Row],[ISIN]]="","",IF(OR(_xll.BDP($B61&amp;" Corp",AZ$1)="#N/A N/A"),"--",_xll.BDP($B61&amp;" Corp",AZ$1)))</f>
        <v/>
      </c>
      <c r="BA61" s="115" t="str">
        <f>IF(tbl_coded[[#This Row],[ISIN]]="","",IF(OR(_xll.BDP($B61&amp;" Corp",BA$1)="#N/A N/A"),"--",_xll.BDP($B61&amp;" Corp",BA$1)))</f>
        <v/>
      </c>
      <c r="BB61" s="115" t="str">
        <f>IF(tbl_coded[[#This Row],[ISIN]]="","",IF(OR(_xll.BDP($B61&amp;" Corp",BB$1)="#N/A N/A"),"--",_xll.BDP($B61&amp;" Corp",BB$1)))</f>
        <v/>
      </c>
      <c r="BC61" s="115" t="str">
        <f>IF(tbl_coded[[#This Row],[ISIN]]="","",IF(OR(_xll.BDP($B61&amp;" Corp",BC$1)="#N/A Field Not Applicable"),"--",_xll.BDP($B61&amp;" Corp",BC$1)))</f>
        <v/>
      </c>
      <c r="BD61" s="115" t="str">
        <f>IF(tbl_coded[[#This Row],[ISIN]]="","",IF(OR(_xll.BDP($B61&amp;" Corp",BD$1)="#N/A Field Not Applicable"),"--",_xll.BDP($B61&amp;" Corp",BD$1)))</f>
        <v/>
      </c>
      <c r="BE61" s="115" t="str">
        <f>IF(tbl_coded[[#This Row],[ISIN]]="","",IF(OR(_xll.BDP($B61&amp;" Corp",BE$1)="#N/A Field Not Applicable"),"--",_xll.BDP($B61&amp;" Corp",BE$1)))</f>
        <v/>
      </c>
      <c r="BF61" s="115" t="str">
        <f>IF(tbl_coded[[#This Row],[ISIN]]="","",IF(OR(_xll.BDP($B61&amp;" Corp",BF$1)="#N/A Field Not Applicable"),"--",_xll.BDP($B61&amp;" Corp",BF$1)))</f>
        <v/>
      </c>
      <c r="BG61" s="115" t="str">
        <f>IF(tbl_coded[[#This Row],[ISIN]]="","",IF(OR(_xll.BDP($B61&amp;" Corp",BG$1)="#N/A Field Not Applicable"),"--",IF(_xll.BDP($B61&amp;" Corp",BG$1)="#N/A N/A","N",_xll.BDP($B61&amp;" Corp",BG$1))))</f>
        <v/>
      </c>
      <c r="BH61" s="115" t="str">
        <f>IF(tbl_coded[[#This Row],[ISIN]]="","",IF(OR(_xll.BDP($B61&amp;" Corp",BH$1)="#N/A N/A"),"",_xll.BDP($B61&amp;" Corp",BH$1)))</f>
        <v/>
      </c>
      <c r="BI61" s="115" t="str">
        <f>IF(tbl_coded[[#This Row],[ISIN]]="","",IF(OR(tbl_coded[[#This Row],[Parent company tiker]]=""),"",IF(_xll.BDP(tbl_coded[[#This Row],[Parent company tiker]]&amp;" Equity",BI$1)="#N/A N/A","--",_xll.BDP(tbl_coded[[#This Row],[Parent company tiker]]&amp;" Equity",BI$1))))</f>
        <v/>
      </c>
      <c r="BJ61" s="115" t="str">
        <f>IF(tbl_coded[[#This Row],[ISIN]]="","",IF(OR(tbl_coded[[#This Row],[Parent company tiker]]=""),"",IF(_xll.BDP(tbl_coded[[#This Row],[Parent company tiker]]&amp;" Equity",BJ$1)="#N/A N/A","--",_xll.BDP(tbl_coded[[#This Row],[Parent company tiker]]&amp;" Equity",BJ$1))))</f>
        <v/>
      </c>
      <c r="BK61" s="115" t="str">
        <f>IF(tbl_coded[[#This Row],[ISIN]]="","",IF(OR(tbl_coded[[#This Row],[Parent company tiker]]=""),"",IF(_xll.BDP(tbl_coded[[#This Row],[Parent company tiker]]&amp;" Equity",BK$1)="#N/A N/A","--",_xll.BDP(tbl_coded[[#This Row],[Parent company tiker]]&amp;" Equity",BK$1))))</f>
        <v/>
      </c>
      <c r="BL61" s="115" t="str">
        <f>IF(tbl_coded[[#This Row],[ISIN]]="","",IF(OR(tbl_coded[[#This Row],[Parent company tiker]]=""),"",IF(_xll.BDP(tbl_coded[[#This Row],[Parent company tiker]]&amp;" Equity",BL$1)="#N/A N/A","--",_xll.BDP(tbl_coded[[#This Row],[Parent company tiker]]&amp;" Equity",BL$1))))</f>
        <v/>
      </c>
      <c r="BM61"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1" s="115" t="str">
        <f>IF(tbl_coded[[#This Row],[Column9]]&lt;&gt;"--",tbl_coded[[#This Row],[G''tor rating]],IF(tbl_coded[[#This Row],[KPW Name]]&lt;&gt;"",tbl_coded[[#This Row],[KPW Rating]],IF(tbl_coded[[#This Row],[Parent company tiker]]&lt;&gt;"",tbl_coded[[#This Row],[parent评级]],tbl_coded[[#This Row],[Issuer rating]])))</f>
        <v>//</v>
      </c>
      <c r="BO61" s="148" t="str">
        <f>IFERROR(IF(tbl_coded[[#This Row],[GREEN]]="Y","GREEN",IF(tbl_coded[[#This Row],[SUSTAINABLE]]="Y","SUSTAINABLE",IF(tbl_coded[[#This Row],[SOCIAL]]="Y","SOCIAL",IF(tbl_coded[[#This Row],[Sustainable linked]]="Y","SUSTAINABLE LINKED"," ")))),"")</f>
        <v xml:space="preserve"> </v>
      </c>
    </row>
    <row r="62" spans="1:68" ht="15" customHeight="1">
      <c r="A62" s="109">
        <v>60</v>
      </c>
      <c r="B62" s="110" t="str">
        <f>IF(美元债一级!$C$3:$C$1048576&lt;&gt;"",美元债一级!$C62,"")</f>
        <v/>
      </c>
      <c r="C62" s="112" t="str">
        <f>IF(tbl_coded[[#This Row],[ISIN]]="","",IF(tbl_coded[[#This Row],[Index]]&gt;$A$1,"",IF(_xll.BDP($B62&amp;" Corp",C$1)="#N/A N/A","",_xll.BDP($B62&amp;" Corp",C$1))))</f>
        <v/>
      </c>
      <c r="D62" s="112" t="str">
        <f>IF(tbl_coded[[#This Row],[ISIN]]="","",IF(_xll.BDP($B62&amp;" Corp",D$1)="#N/A N/A","",_xll.BDP($B62&amp;" Corp",D$1)))</f>
        <v/>
      </c>
      <c r="E62" s="112" t="str">
        <f>IF(tbl_coded[[#This Row],[ISIN]]="","",IF(_xll.BDP($B62&amp;" Corp",E$1)="#N/A N/A","--",_xll.BDP($B62&amp;" Corp",E$1)))</f>
        <v/>
      </c>
      <c r="F62" s="112" t="str">
        <f>IF(tbl_coded[[#This Row],[ISIN]]="","",IF(_xll.BDS($B62&amp;" Corp",F$1)="#N/A Field Not Applicable","",_xll.BDS($B62&amp;" Corp",F$1)))</f>
        <v/>
      </c>
      <c r="G62" s="112" t="str">
        <f>IF(tbl_coded[[#This Row],[ISIN]]="","",IF(_xll.BDP($F62&amp;" CompanyID",G$1)="#N/A Invalid Security","",_xll.BDP($F62&amp;" CompanyID",G$1)))</f>
        <v/>
      </c>
      <c r="H62" s="112" t="str">
        <f>IF(tbl_coded[[#This Row],[ISIN]]="","",IF(_xll.BDP($B62&amp;" Corp",H$1)="#N/A N/A","--",_xll.BDP($B62&amp;" Corp",H$1)))</f>
        <v/>
      </c>
      <c r="I62" s="112" t="str">
        <f>IF(tbl_coded[[#This Row],[ISIN]]="","",IF(_xll.BDP($B62&amp;" Corp",I$1)="#N/A N/A","--",_xll.BDP($B62&amp;" Corp",I$1)))</f>
        <v/>
      </c>
      <c r="J62" s="112" t="str">
        <f>IF(tbl_coded[[#This Row],[ISIN]]="","",IF(_xll.BDP($B62&amp;" Corp",J$1)="#N/A N/A","--",_xll.BDP($B62&amp;" Corp",J$1)))</f>
        <v/>
      </c>
      <c r="K62" s="112" t="str">
        <f>IF(tbl_coded[[#This Row],[ISIN]]="","",IF(_xll.BDP($B62&amp;" Corp",K$1)="#N/A N/A","--",_xll.BDP($B62&amp;" Corp",K$1)))</f>
        <v/>
      </c>
      <c r="L62" s="112" t="str">
        <f>IF(tbl_coded[[#This Row],[ISIN]]="","",IF(_xll.BDP($B62&amp;" Corp",L$1)="#N/A N/A","--",_xll.BDP($B62&amp;" Corp",L$1)))</f>
        <v/>
      </c>
      <c r="M62" s="112" t="str">
        <f>IF(tbl_coded[[#This Row],[ISIN]]="","",IF(_xll.BDP($B62&amp;" Corp",M$1)="#N/A N/A","--",_xll.BDP($B62&amp;" Corp",M$1)))</f>
        <v/>
      </c>
      <c r="N62" s="112" t="str">
        <f>IF(tbl_coded[[#This Row],[ISIN]]="","",IF(_xll.BDP($B62&amp;" Corp",N$1)="#N/A N/A","--",_xll.BDP($B62&amp;" Corp",N$1)))</f>
        <v/>
      </c>
      <c r="O62" s="112" t="str">
        <f>IF(tbl_coded[[#This Row],[ISIN]]="","",IF(_xll.BDP($B62&amp;" Corp",O$1)="#N/A N/A","--",_xll.BDP($B62&amp;" Corp",O$1)))</f>
        <v/>
      </c>
      <c r="P62" s="112" t="str">
        <f>IF(tbl_coded[[#This Row],[ISIN]]="","",IF(_xll.BDP($B62&amp;" Corp",P$1)="#N/A N/A","--",_xll.BDP($B62&amp;" Corp",P$1)))</f>
        <v/>
      </c>
      <c r="Q62"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2" s="112" t="str">
        <f>IF(tbl_coded[[#This Row],[ISIN]]="","",IF(OR(_xll.BDP($B62&amp;" Corp",R$1)="#N/A N/A",_xll.BDP($B62&amp;" Corp",R$1)="#N/A Invalid Security",_xll.BDP($B62&amp;" Corp",R$1)="#N/A Field Not Applicable"),"--",_xll.BDP($B62&amp;" Corp",R$1)))</f>
        <v/>
      </c>
      <c r="S62" s="112" t="str">
        <f>IF(tbl_coded[[#This Row],[ISIN]]="","",IF(OR(_xll.BDP($R62&amp;" Equity",S$1)="#N/A N/A",_xll.BDP($R62&amp;" Equity",S$1)="#N/A Invalid Security"),"--",_xll.BDP($R62&amp;" Equity",S$1)))</f>
        <v/>
      </c>
      <c r="T62" s="112" t="str">
        <f>IF(tbl_coded[[#This Row],[ISIN]]="","",IF(OR(_xll.BDP($R62&amp;" Equity",T$1)="#N/A N/A",_xll.BDP($R62&amp;" Equity",T$1)="#N/A Invalid Security"),"--",_xll.BDP($R62&amp;" Equity",T$1)))</f>
        <v/>
      </c>
      <c r="U62" s="112" t="str">
        <f>IF(tbl_coded[[#This Row],[ISIN]]="","",IF(OR(_xll.BDP($R62&amp;" Equity",U$1)="#N/A N/A",_xll.BDP($R62&amp;" Equity",U$1)="#N/A Invalid Security"),"--",_xll.BDP($R62&amp;" Equity",U$1)))</f>
        <v/>
      </c>
      <c r="V62" s="112" t="str">
        <f>IF(tbl_coded[[#This Row],[ISIN]]="","",IF(OR(_xll.BDP($R62&amp;" Equity",V$1)="#N/A N/A",_xll.BDP($R62&amp;" Equity",V$1)="#N/A Invalid Security"),"--",_xll.BDP($R62&amp;" Equity",V$1)))</f>
        <v/>
      </c>
      <c r="W62" s="112" t="str">
        <f>IF(tbl_coded[[#This Row],[ISIN]]="","",IF(OR(_xll.BDP($R62&amp;" Equity",W$1)="#N/A N/A",_xll.BDP($R62&amp;" Equity",W$1)="#N/A Invalid Security"),"--",_xll.BDP($R62&amp;" Equity",W$1)))</f>
        <v/>
      </c>
      <c r="X62" s="112" t="str">
        <f>IF(tbl_coded[[#This Row],[ISIN]]="","",IF(OR(_xll.BDP($R62&amp;" Equity",X$1)="#N/A N/A",_xll.BDP($R62&amp;" Equity",X$1)="#N/A Invalid Security"),"--",_xll.BDP($R62&amp;" Equity",X$1)))</f>
        <v/>
      </c>
      <c r="Y62"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2" s="112" t="str">
        <f>IF(tbl_coded[[#This Row],[ISIN]]="","",IF(ISNUMBER(_xll.BDP(B62&amp;" Corp",Z$1)),_xll.BDP(B62&amp;" Corp",Z$1),""))</f>
        <v/>
      </c>
      <c r="AA62" s="112" t="str">
        <f>IF(tbl_coded[[#This Row],[ISIN]]="","",IF(ISNUMBER(_xll.BDP(B62&amp;" Corp",AA$1)),_xll.BDP(B62&amp;" Corp",AA$1),""))</f>
        <v/>
      </c>
      <c r="AB62" s="112" t="str">
        <f>IF(tbl_coded[[#This Row],[ISIN]]="","",IF(ISNUMBER(_xll.BDP(B62&amp;" Corp",AB$1)),_xll.BDP(B62&amp;" Corp",AB$1),""))</f>
        <v/>
      </c>
      <c r="AC62" s="112" t="str">
        <f>IF(tbl_coded[[#This Row],[ISIN]]="","",IF(ISNUMBER(_xll.BDP(B62&amp;" Corp",AC$1)),_xll.BDP(B62&amp;" Corp",AC$1),""))</f>
        <v/>
      </c>
      <c r="AD62" s="112" t="str">
        <f>IF(tbl_coded[[#This Row],[ISIN]]="","",IF((_xll.BDP(B62&amp;" Corp",AD$1))="#N/A Field Not Applicable","",_xll.BDP(B62&amp;" Corp",AD$1)))</f>
        <v/>
      </c>
      <c r="AE62" s="112" t="str">
        <f>IF(tbl_coded[[#This Row],[ISIN]]="","",IF((_xll.BDP(B62&amp;" Corp",AE$1))="#N/A N/A","--",_xll.BDP(B62&amp;" Corp",AE$1)))</f>
        <v/>
      </c>
      <c r="AF62" s="112" t="str">
        <f>IF(tbl_coded[[#This Row],[ISIN]]="","",IF(IFERROR(MATCH(H62,rtg_num[Moody''s],0)&gt;10,0),"HY",IF(IFERROR(MATCH(I62,rtg_num[S&amp;P],0)&gt;10,0),"HY",IF(IFERROR(MATCH(J62,rtg_num[Fitch],0)&gt;10,0),"HY",IF(H62&amp;I62&amp;J62="------","NR",IF(IFERROR(FIND("#N/A",Coded!H62),0)&amp;IFERROR(FIND("#N/A",Coded!H62),0)&amp;IFERROR(FIND("#N/A",Coded!H62),0)&lt;&gt;"000",IF(INDEX(美元债一级!$O:$O,MATCH(tbl_coded[[#This Row],[ISIN]],美元债一级!$I:$I,0))="--/--/--","NR","IG"),"IG"))))))</f>
        <v/>
      </c>
      <c r="AG62"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2"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2" s="113" t="str">
        <f>IF(tbl_coded[[#This Row],[ISIN]]="","",IF(_xll.BDP($B62&amp;" Corp",AI$1)="#N/A N/A","--",_xll.BDP($B62&amp;" Corp",AI$1)))</f>
        <v/>
      </c>
      <c r="AJ62" s="112" t="str">
        <f>IF(tbl_coded[[#This Row],[ISIN]]="","",IF(OR(_xll.BDP(_xll.BDP(tbl_coded[[#This Row],[ISIN]]&amp;" Corp", "ISSUER_EQUITY_TICKER")&amp;" Equity",AJ$1)="#N/A N/A"),"--",_xll.BDP(_xll.BDP(tbl_coded[[#This Row],[ISIN]]&amp;" Corp", "ISSUER_EQUITY_TICKER")&amp;" Equity",AJ$1)))</f>
        <v/>
      </c>
      <c r="AK62"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2" s="115" t="str">
        <f>IF(tbl_coded[[#This Row],[ISIN]]="","",IF(OR(_xll.BDP(_xll.BDP(tbl_coded[[#This Row],[ISIN]]&amp;" Corp", "ISSUER_EQUITY_TICKER")&amp;" Equity",AL$1)="#N/A N/A"),"--",_xll.BDP(_xll.BDP(tbl_coded[[#This Row],[ISIN]]&amp;" Corp", "ISSUER_EQUITY_TICKER")&amp;" Equity",AL$1)))</f>
        <v/>
      </c>
      <c r="AM62" s="115" t="str">
        <f>IF(tbl_coded[[#This Row],[ISIN]]="","",IF(_xll.BDS($B62&amp;" Corp",AM$1)="#N/A Field Not Applicable","",_xll.BDS($B62&amp;" Corp",AM$1)))</f>
        <v/>
      </c>
      <c r="AN62" s="115" t="str">
        <f>IF(tbl_coded[[#This Row],[ISIN]]="","",IF(_xll.BDP(tbl_coded[[#This Row],[KPW Provider BBID]]&amp;" CompanyID","NAME")="#N/A Invalid Security","",_xll.BDP(tbl_coded[[#This Row],[KPW Provider BBID]]&amp;" CompanyID","NAME")))</f>
        <v/>
      </c>
      <c r="AO62" s="115" t="str">
        <f>IF(tbl_coded[[#This Row],[ISIN]]="","",IF(_xll.BDP(tbl_coded[[#This Row],[KPW Provider BBID]]&amp;" CompanyID",$AO$1)="#N/A Invalid Security","--",IF(_xll.BDP(tbl_coded[[#This Row],[KPW Provider BBID]]&amp;" CompanyID",$AO$1)="#N/A N/A","--",_xll.BDP(tbl_coded[[#This Row],[KPW Provider BBID]]&amp;" CompanyID",$AO$1))))</f>
        <v/>
      </c>
      <c r="AP62" s="115" t="str">
        <f>IF(tbl_coded[[#This Row],[ISIN]]="","",IF(_xll.BDP(tbl_coded[[#This Row],[KPW Provider BBID]]&amp;" CompanyID",$AP$1)="#N/A Invalid Security","--",IF(_xll.BDP(tbl_coded[[#This Row],[KPW Provider BBID]]&amp;" CompanyID",$AP$1)="#N/A N/A","--",_xll.BDP(tbl_coded[[#This Row],[KPW Provider BBID]]&amp;" CompanyID",$AP$1))))</f>
        <v/>
      </c>
      <c r="AQ62" s="115" t="str">
        <f>IF(tbl_coded[[#This Row],[ISIN]]="","",IF(_xll.BDP(tbl_coded[[#This Row],[KPW Provider BBID]]&amp;" CompanyID",$AQ$1)="#N/A Invalid Security","--",IF(_xll.BDP(tbl_coded[[#This Row],[KPW Provider BBID]]&amp;" CompanyID",$AQ$1)="#N/A N/A","--",_xll.BDP(tbl_coded[[#This Row],[KPW Provider BBID]]&amp;" CompanyID",$AQ$1))))</f>
        <v/>
      </c>
      <c r="AR62" s="115" t="str">
        <f>IF(tbl_coded[[#This Row],[ISIN]]="","",tbl_coded[[#This Row],[穆迪KPW评级]]&amp;"/"&amp;tbl_coded[[#This Row],[SPKPW评级]]&amp;"/"&amp;tbl_coded[[#This Row],[FITCHKPW评级]])</f>
        <v/>
      </c>
      <c r="AS62" s="115" t="str">
        <f>IF(tbl_coded[[#This Row],[ISIN]]="","",IF(OR(_xll.BDP($B62&amp;" Corp",AS$1)="#N/A N/A"),"--",_xll.BDP($B62&amp;" Corp",AS$1)))</f>
        <v/>
      </c>
      <c r="AT62" s="115" t="str">
        <f>IF(tbl_coded[[#This Row],[ISIN]]="","",IF(_xll.BDS($B62&amp;" Corp",AT$1)="#N/A Field Not Applicable","",_xll.BDS($B62&amp;" Corp",AT$1)))</f>
        <v/>
      </c>
      <c r="AU62" s="115" t="str">
        <f>IF(tbl_coded[[#This Row],[SBLC Provider BBID]]="","",_xll.BDP(tbl_coded[[#This Row],[SBLC Provider BBID]]&amp;" CompanyID","NAME"))</f>
        <v/>
      </c>
      <c r="AV62" s="115" t="str">
        <f>IF(tbl_coded[[#This Row],[ISIN]]="","",IF(OR(_xll.BDP($B62&amp;" Corp",AV$1)="#N/A N/A"),"--",TEXT(_xll.BDP($B62&amp;" Corp",AV$1),"yyyy/mm/dd")))</f>
        <v/>
      </c>
      <c r="AW62" s="115" t="str">
        <f>IF(tbl_coded[[#This Row],[ISIN]]="","",IF(OR(_xll.BDP($B62&amp;" Corp",AW$1)="#N/A N/A"),"--",TEXT(_xll.BDP($B62&amp;" Corp",AW$1),"yyyy/mm/dd")))</f>
        <v/>
      </c>
      <c r="AX62" s="115" t="str">
        <f>IF(tbl_coded[[#This Row],[ISIN]]="","",IF(OR(_xll.BDP($B62&amp;" Corp",AX$1)="#N/A N/A"),"--",TEXT(_xll.BDP($B62&amp;" Corp",AX$1),"yyyy/mm/dd")))</f>
        <v/>
      </c>
      <c r="AY62" s="115" t="str">
        <f>IF(tbl_coded[[#This Row],[ISIN]]="","",IF(OR(_xll.BDP($B62&amp;" Corp",AY$1)="#N/A Field Not Applicable"),"--",TEXT(_xll.BDP($B62&amp;" Corp",AY$1),"yyyy/mm/dd")))</f>
        <v/>
      </c>
      <c r="AZ62" s="115" t="str">
        <f>IF(tbl_coded[[#This Row],[ISIN]]="","",IF(OR(_xll.BDP($B62&amp;" Corp",AZ$1)="#N/A N/A"),"--",_xll.BDP($B62&amp;" Corp",AZ$1)))</f>
        <v/>
      </c>
      <c r="BA62" s="115" t="str">
        <f>IF(tbl_coded[[#This Row],[ISIN]]="","",IF(OR(_xll.BDP($B62&amp;" Corp",BA$1)="#N/A N/A"),"--",_xll.BDP($B62&amp;" Corp",BA$1)))</f>
        <v/>
      </c>
      <c r="BB62" s="115" t="str">
        <f>IF(tbl_coded[[#This Row],[ISIN]]="","",IF(OR(_xll.BDP($B62&amp;" Corp",BB$1)="#N/A N/A"),"--",_xll.BDP($B62&amp;" Corp",BB$1)))</f>
        <v/>
      </c>
      <c r="BC62" s="115" t="str">
        <f>IF(tbl_coded[[#This Row],[ISIN]]="","",IF(OR(_xll.BDP($B62&amp;" Corp",BC$1)="#N/A Field Not Applicable"),"--",_xll.BDP($B62&amp;" Corp",BC$1)))</f>
        <v/>
      </c>
      <c r="BD62" s="115" t="str">
        <f>IF(tbl_coded[[#This Row],[ISIN]]="","",IF(OR(_xll.BDP($B62&amp;" Corp",BD$1)="#N/A Field Not Applicable"),"--",_xll.BDP($B62&amp;" Corp",BD$1)))</f>
        <v/>
      </c>
      <c r="BE62" s="115" t="str">
        <f>IF(tbl_coded[[#This Row],[ISIN]]="","",IF(OR(_xll.BDP($B62&amp;" Corp",BE$1)="#N/A Field Not Applicable"),"--",_xll.BDP($B62&amp;" Corp",BE$1)))</f>
        <v/>
      </c>
      <c r="BF62" s="115" t="str">
        <f>IF(tbl_coded[[#This Row],[ISIN]]="","",IF(OR(_xll.BDP($B62&amp;" Corp",BF$1)="#N/A Field Not Applicable"),"--",_xll.BDP($B62&amp;" Corp",BF$1)))</f>
        <v/>
      </c>
      <c r="BG62" s="115" t="str">
        <f>IF(tbl_coded[[#This Row],[ISIN]]="","",IF(OR(_xll.BDP($B62&amp;" Corp",BG$1)="#N/A Field Not Applicable"),"--",IF(_xll.BDP($B62&amp;" Corp",BG$1)="#N/A N/A","N",_xll.BDP($B62&amp;" Corp",BG$1))))</f>
        <v/>
      </c>
      <c r="BH62" s="115" t="str">
        <f>IF(tbl_coded[[#This Row],[ISIN]]="","",IF(OR(_xll.BDP($B62&amp;" Corp",BH$1)="#N/A N/A"),"",_xll.BDP($B62&amp;" Corp",BH$1)))</f>
        <v/>
      </c>
      <c r="BI62" s="115" t="str">
        <f>IF(tbl_coded[[#This Row],[ISIN]]="","",IF(OR(tbl_coded[[#This Row],[Parent company tiker]]=""),"",IF(_xll.BDP(tbl_coded[[#This Row],[Parent company tiker]]&amp;" Equity",BI$1)="#N/A N/A","--",_xll.BDP(tbl_coded[[#This Row],[Parent company tiker]]&amp;" Equity",BI$1))))</f>
        <v/>
      </c>
      <c r="BJ62" s="115" t="str">
        <f>IF(tbl_coded[[#This Row],[ISIN]]="","",IF(OR(tbl_coded[[#This Row],[Parent company tiker]]=""),"",IF(_xll.BDP(tbl_coded[[#This Row],[Parent company tiker]]&amp;" Equity",BJ$1)="#N/A N/A","--",_xll.BDP(tbl_coded[[#This Row],[Parent company tiker]]&amp;" Equity",BJ$1))))</f>
        <v/>
      </c>
      <c r="BK62" s="115" t="str">
        <f>IF(tbl_coded[[#This Row],[ISIN]]="","",IF(OR(tbl_coded[[#This Row],[Parent company tiker]]=""),"",IF(_xll.BDP(tbl_coded[[#This Row],[Parent company tiker]]&amp;" Equity",BK$1)="#N/A N/A","--",_xll.BDP(tbl_coded[[#This Row],[Parent company tiker]]&amp;" Equity",BK$1))))</f>
        <v/>
      </c>
      <c r="BL62" s="115" t="str">
        <f>IF(tbl_coded[[#This Row],[ISIN]]="","",IF(OR(tbl_coded[[#This Row],[Parent company tiker]]=""),"",IF(_xll.BDP(tbl_coded[[#This Row],[Parent company tiker]]&amp;" Equity",BL$1)="#N/A N/A","--",_xll.BDP(tbl_coded[[#This Row],[Parent company tiker]]&amp;" Equity",BL$1))))</f>
        <v/>
      </c>
      <c r="BM62"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2" s="115" t="str">
        <f>IF(tbl_coded[[#This Row],[Column9]]&lt;&gt;"--",tbl_coded[[#This Row],[G''tor rating]],IF(tbl_coded[[#This Row],[KPW Name]]&lt;&gt;"",tbl_coded[[#This Row],[KPW Rating]],IF(tbl_coded[[#This Row],[Parent company tiker]]&lt;&gt;"",tbl_coded[[#This Row],[parent评级]],tbl_coded[[#This Row],[Issuer rating]])))</f>
        <v>//</v>
      </c>
      <c r="BO62" s="148" t="str">
        <f>IFERROR(IF(tbl_coded[[#This Row],[GREEN]]="Y","GREEN",IF(tbl_coded[[#This Row],[SUSTAINABLE]]="Y","SUSTAINABLE",IF(tbl_coded[[#This Row],[SOCIAL]]="Y","SOCIAL",IF(tbl_coded[[#This Row],[Sustainable linked]]="Y","SUSTAINABLE LINKED"," ")))),"")</f>
        <v xml:space="preserve"> </v>
      </c>
    </row>
    <row r="63" spans="1:68" ht="15" customHeight="1">
      <c r="A63" s="109">
        <v>61</v>
      </c>
      <c r="B63" s="110" t="str">
        <f>IF(美元债一级!$C$3:$C$1048576&lt;&gt;"",美元债一级!$C63,"")</f>
        <v/>
      </c>
      <c r="C63" s="112" t="str">
        <f>IF(tbl_coded[[#This Row],[ISIN]]="","",IF(tbl_coded[[#This Row],[Index]]&gt;$A$1,"",IF(_xll.BDP($B63&amp;" Corp",C$1)="#N/A N/A","",_xll.BDP($B63&amp;" Corp",C$1))))</f>
        <v/>
      </c>
      <c r="D63" s="112" t="str">
        <f>IF(tbl_coded[[#This Row],[ISIN]]="","",IF(_xll.BDP($B63&amp;" Corp",D$1)="#N/A N/A","",_xll.BDP($B63&amp;" Corp",D$1)))</f>
        <v/>
      </c>
      <c r="E63" s="112" t="str">
        <f>IF(tbl_coded[[#This Row],[ISIN]]="","",IF(_xll.BDP($B63&amp;" Corp",E$1)="#N/A N/A","--",_xll.BDP($B63&amp;" Corp",E$1)))</f>
        <v/>
      </c>
      <c r="F63" s="112" t="str">
        <f>IF(tbl_coded[[#This Row],[ISIN]]="","",IF(_xll.BDS($B63&amp;" Corp",F$1)="#N/A Field Not Applicable","",_xll.BDS($B63&amp;" Corp",F$1)))</f>
        <v/>
      </c>
      <c r="G63" s="112" t="str">
        <f>IF(tbl_coded[[#This Row],[ISIN]]="","",IF(_xll.BDP($F63&amp;" CompanyID",G$1)="#N/A Invalid Security","",_xll.BDP($F63&amp;" CompanyID",G$1)))</f>
        <v/>
      </c>
      <c r="H63" s="112" t="str">
        <f>IF(tbl_coded[[#This Row],[ISIN]]="","",IF(_xll.BDP($B63&amp;" Corp",H$1)="#N/A N/A","--",_xll.BDP($B63&amp;" Corp",H$1)))</f>
        <v/>
      </c>
      <c r="I63" s="112" t="str">
        <f>IF(tbl_coded[[#This Row],[ISIN]]="","",IF(_xll.BDP($B63&amp;" Corp",I$1)="#N/A N/A","--",_xll.BDP($B63&amp;" Corp",I$1)))</f>
        <v/>
      </c>
      <c r="J63" s="112" t="str">
        <f>IF(tbl_coded[[#This Row],[ISIN]]="","",IF(_xll.BDP($B63&amp;" Corp",J$1)="#N/A N/A","--",_xll.BDP($B63&amp;" Corp",J$1)))</f>
        <v/>
      </c>
      <c r="K63" s="112" t="str">
        <f>IF(tbl_coded[[#This Row],[ISIN]]="","",IF(_xll.BDP($B63&amp;" Corp",K$1)="#N/A N/A","--",_xll.BDP($B63&amp;" Corp",K$1)))</f>
        <v/>
      </c>
      <c r="L63" s="112" t="str">
        <f>IF(tbl_coded[[#This Row],[ISIN]]="","",IF(_xll.BDP($B63&amp;" Corp",L$1)="#N/A N/A","--",_xll.BDP($B63&amp;" Corp",L$1)))</f>
        <v/>
      </c>
      <c r="M63" s="112" t="str">
        <f>IF(tbl_coded[[#This Row],[ISIN]]="","",IF(_xll.BDP($B63&amp;" Corp",M$1)="#N/A N/A","--",_xll.BDP($B63&amp;" Corp",M$1)))</f>
        <v/>
      </c>
      <c r="N63" s="112" t="str">
        <f>IF(tbl_coded[[#This Row],[ISIN]]="","",IF(_xll.BDP($B63&amp;" Corp",N$1)="#N/A N/A","--",_xll.BDP($B63&amp;" Corp",N$1)))</f>
        <v/>
      </c>
      <c r="O63" s="112" t="str">
        <f>IF(tbl_coded[[#This Row],[ISIN]]="","",IF(_xll.BDP($B63&amp;" Corp",O$1)="#N/A N/A","--",_xll.BDP($B63&amp;" Corp",O$1)))</f>
        <v/>
      </c>
      <c r="P63" s="112" t="str">
        <f>IF(tbl_coded[[#This Row],[ISIN]]="","",IF(_xll.BDP($B63&amp;" Corp",P$1)="#N/A N/A","--",_xll.BDP($B63&amp;" Corp",P$1)))</f>
        <v/>
      </c>
      <c r="Q63"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3" s="112" t="str">
        <f>IF(tbl_coded[[#This Row],[ISIN]]="","",IF(OR(_xll.BDP($B63&amp;" Corp",R$1)="#N/A N/A",_xll.BDP($B63&amp;" Corp",R$1)="#N/A Invalid Security",_xll.BDP($B63&amp;" Corp",R$1)="#N/A Field Not Applicable"),"--",_xll.BDP($B63&amp;" Corp",R$1)))</f>
        <v/>
      </c>
      <c r="S63" s="112" t="str">
        <f>IF(tbl_coded[[#This Row],[ISIN]]="","",IF(OR(_xll.BDP($R63&amp;" Equity",S$1)="#N/A N/A",_xll.BDP($R63&amp;" Equity",S$1)="#N/A Invalid Security"),"--",_xll.BDP($R63&amp;" Equity",S$1)))</f>
        <v/>
      </c>
      <c r="T63" s="112" t="str">
        <f>IF(tbl_coded[[#This Row],[ISIN]]="","",IF(OR(_xll.BDP($R63&amp;" Equity",T$1)="#N/A N/A",_xll.BDP($R63&amp;" Equity",T$1)="#N/A Invalid Security"),"--",_xll.BDP($R63&amp;" Equity",T$1)))</f>
        <v/>
      </c>
      <c r="U63" s="112" t="str">
        <f>IF(tbl_coded[[#This Row],[ISIN]]="","",IF(OR(_xll.BDP($R63&amp;" Equity",U$1)="#N/A N/A",_xll.BDP($R63&amp;" Equity",U$1)="#N/A Invalid Security"),"--",_xll.BDP($R63&amp;" Equity",U$1)))</f>
        <v/>
      </c>
      <c r="V63" s="112" t="str">
        <f>IF(tbl_coded[[#This Row],[ISIN]]="","",IF(OR(_xll.BDP($R63&amp;" Equity",V$1)="#N/A N/A",_xll.BDP($R63&amp;" Equity",V$1)="#N/A Invalid Security"),"--",_xll.BDP($R63&amp;" Equity",V$1)))</f>
        <v/>
      </c>
      <c r="W63" s="112" t="str">
        <f>IF(tbl_coded[[#This Row],[ISIN]]="","",IF(OR(_xll.BDP($R63&amp;" Equity",W$1)="#N/A N/A",_xll.BDP($R63&amp;" Equity",W$1)="#N/A Invalid Security"),"--",_xll.BDP($R63&amp;" Equity",W$1)))</f>
        <v/>
      </c>
      <c r="X63" s="112" t="str">
        <f>IF(tbl_coded[[#This Row],[ISIN]]="","",IF(OR(_xll.BDP($R63&amp;" Equity",X$1)="#N/A N/A",_xll.BDP($R63&amp;" Equity",X$1)="#N/A Invalid Security"),"--",_xll.BDP($R63&amp;" Equity",X$1)))</f>
        <v/>
      </c>
      <c r="Y63"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3" s="112" t="str">
        <f>IF(tbl_coded[[#This Row],[ISIN]]="","",IF(ISNUMBER(_xll.BDP(B63&amp;" Corp",Z$1)),_xll.BDP(B63&amp;" Corp",Z$1),""))</f>
        <v/>
      </c>
      <c r="AA63" s="112" t="str">
        <f>IF(tbl_coded[[#This Row],[ISIN]]="","",IF(ISNUMBER(_xll.BDP(B63&amp;" Corp",AA$1)),_xll.BDP(B63&amp;" Corp",AA$1),""))</f>
        <v/>
      </c>
      <c r="AB63" s="112" t="str">
        <f>IF(tbl_coded[[#This Row],[ISIN]]="","",IF(ISNUMBER(_xll.BDP(B63&amp;" Corp",AB$1)),_xll.BDP(B63&amp;" Corp",AB$1),""))</f>
        <v/>
      </c>
      <c r="AC63" s="112" t="str">
        <f>IF(tbl_coded[[#This Row],[ISIN]]="","",IF(ISNUMBER(_xll.BDP(B63&amp;" Corp",AC$1)),_xll.BDP(B63&amp;" Corp",AC$1),""))</f>
        <v/>
      </c>
      <c r="AD63" s="112" t="str">
        <f>IF(tbl_coded[[#This Row],[ISIN]]="","",IF((_xll.BDP(B63&amp;" Corp",AD$1))="#N/A Field Not Applicable","",_xll.BDP(B63&amp;" Corp",AD$1)))</f>
        <v/>
      </c>
      <c r="AE63" s="112" t="str">
        <f>IF(tbl_coded[[#This Row],[ISIN]]="","",IF((_xll.BDP(B63&amp;" Corp",AE$1))="#N/A N/A","--",_xll.BDP(B63&amp;" Corp",AE$1)))</f>
        <v/>
      </c>
      <c r="AF63" s="112" t="str">
        <f>IF(tbl_coded[[#This Row],[ISIN]]="","",IF(IFERROR(MATCH(H63,rtg_num[Moody''s],0)&gt;10,0),"HY",IF(IFERROR(MATCH(I63,rtg_num[S&amp;P],0)&gt;10,0),"HY",IF(IFERROR(MATCH(J63,rtg_num[Fitch],0)&gt;10,0),"HY",IF(H63&amp;I63&amp;J63="------","NR",IF(IFERROR(FIND("#N/A",Coded!H63),0)&amp;IFERROR(FIND("#N/A",Coded!H63),0)&amp;IFERROR(FIND("#N/A",Coded!H63),0)&lt;&gt;"000",IF(INDEX(美元债一级!$O:$O,MATCH(tbl_coded[[#This Row],[ISIN]],美元债一级!$I:$I,0))="--/--/--","NR","IG"),"IG"))))))</f>
        <v/>
      </c>
      <c r="AG63"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3"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3" s="113" t="str">
        <f>IF(tbl_coded[[#This Row],[ISIN]]="","",IF(_xll.BDP($B63&amp;" Corp",AI$1)="#N/A N/A","--",_xll.BDP($B63&amp;" Corp",AI$1)))</f>
        <v/>
      </c>
      <c r="AJ63" s="112" t="str">
        <f>IF(tbl_coded[[#This Row],[ISIN]]="","",IF(OR(_xll.BDP(_xll.BDP(tbl_coded[[#This Row],[ISIN]]&amp;" Corp", "ISSUER_EQUITY_TICKER")&amp;" Equity",AJ$1)="#N/A N/A"),"--",_xll.BDP(_xll.BDP(tbl_coded[[#This Row],[ISIN]]&amp;" Corp", "ISSUER_EQUITY_TICKER")&amp;" Equity",AJ$1)))</f>
        <v/>
      </c>
      <c r="AK63"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3" s="115" t="str">
        <f>IF(tbl_coded[[#This Row],[ISIN]]="","",IF(OR(_xll.BDP(_xll.BDP(tbl_coded[[#This Row],[ISIN]]&amp;" Corp", "ISSUER_EQUITY_TICKER")&amp;" Equity",AL$1)="#N/A N/A"),"--",_xll.BDP(_xll.BDP(tbl_coded[[#This Row],[ISIN]]&amp;" Corp", "ISSUER_EQUITY_TICKER")&amp;" Equity",AL$1)))</f>
        <v/>
      </c>
      <c r="AM63" s="115" t="str">
        <f>IF(tbl_coded[[#This Row],[ISIN]]="","",IF(_xll.BDS($B63&amp;" Corp",AM$1)="#N/A Field Not Applicable","",_xll.BDS($B63&amp;" Corp",AM$1)))</f>
        <v/>
      </c>
      <c r="AN63" s="115" t="str">
        <f>IF(tbl_coded[[#This Row],[ISIN]]="","",IF(_xll.BDP(tbl_coded[[#This Row],[KPW Provider BBID]]&amp;" CompanyID","NAME")="#N/A Invalid Security","",_xll.BDP(tbl_coded[[#This Row],[KPW Provider BBID]]&amp;" CompanyID","NAME")))</f>
        <v/>
      </c>
      <c r="AO63" s="115" t="str">
        <f>IF(tbl_coded[[#This Row],[ISIN]]="","",IF(_xll.BDP(tbl_coded[[#This Row],[KPW Provider BBID]]&amp;" CompanyID",$AO$1)="#N/A Invalid Security","--",IF(_xll.BDP(tbl_coded[[#This Row],[KPW Provider BBID]]&amp;" CompanyID",$AO$1)="#N/A N/A","--",_xll.BDP(tbl_coded[[#This Row],[KPW Provider BBID]]&amp;" CompanyID",$AO$1))))</f>
        <v/>
      </c>
      <c r="AP63" s="115" t="str">
        <f>IF(tbl_coded[[#This Row],[ISIN]]="","",IF(_xll.BDP(tbl_coded[[#This Row],[KPW Provider BBID]]&amp;" CompanyID",$AP$1)="#N/A Invalid Security","--",IF(_xll.BDP(tbl_coded[[#This Row],[KPW Provider BBID]]&amp;" CompanyID",$AP$1)="#N/A N/A","--",_xll.BDP(tbl_coded[[#This Row],[KPW Provider BBID]]&amp;" CompanyID",$AP$1))))</f>
        <v/>
      </c>
      <c r="AQ63" s="115" t="str">
        <f>IF(tbl_coded[[#This Row],[ISIN]]="","",IF(_xll.BDP(tbl_coded[[#This Row],[KPW Provider BBID]]&amp;" CompanyID",$AQ$1)="#N/A Invalid Security","--",IF(_xll.BDP(tbl_coded[[#This Row],[KPW Provider BBID]]&amp;" CompanyID",$AQ$1)="#N/A N/A","--",_xll.BDP(tbl_coded[[#This Row],[KPW Provider BBID]]&amp;" CompanyID",$AQ$1))))</f>
        <v/>
      </c>
      <c r="AR63" s="115" t="str">
        <f>IF(tbl_coded[[#This Row],[ISIN]]="","",tbl_coded[[#This Row],[穆迪KPW评级]]&amp;"/"&amp;tbl_coded[[#This Row],[SPKPW评级]]&amp;"/"&amp;tbl_coded[[#This Row],[FITCHKPW评级]])</f>
        <v/>
      </c>
      <c r="AS63" s="115" t="str">
        <f>IF(tbl_coded[[#This Row],[ISIN]]="","",IF(OR(_xll.BDP($B63&amp;" Corp",AS$1)="#N/A N/A"),"--",_xll.BDP($B63&amp;" Corp",AS$1)))</f>
        <v/>
      </c>
      <c r="AT63" s="115" t="str">
        <f>IF(tbl_coded[[#This Row],[ISIN]]="","",IF(_xll.BDS($B63&amp;" Corp",AT$1)="#N/A Field Not Applicable","",_xll.BDS($B63&amp;" Corp",AT$1)))</f>
        <v/>
      </c>
      <c r="AU63" s="115" t="str">
        <f>IF(tbl_coded[[#This Row],[SBLC Provider BBID]]="","",_xll.BDP(tbl_coded[[#This Row],[SBLC Provider BBID]]&amp;" CompanyID","NAME"))</f>
        <v/>
      </c>
      <c r="AV63" s="115" t="str">
        <f>IF(tbl_coded[[#This Row],[ISIN]]="","",IF(OR(_xll.BDP($B63&amp;" Corp",AV$1)="#N/A N/A"),"--",TEXT(_xll.BDP($B63&amp;" Corp",AV$1),"yyyy/mm/dd")))</f>
        <v/>
      </c>
      <c r="AW63" s="115" t="str">
        <f>IF(tbl_coded[[#This Row],[ISIN]]="","",IF(OR(_xll.BDP($B63&amp;" Corp",AW$1)="#N/A N/A"),"--",TEXT(_xll.BDP($B63&amp;" Corp",AW$1),"yyyy/mm/dd")))</f>
        <v/>
      </c>
      <c r="AX63" s="115" t="str">
        <f>IF(tbl_coded[[#This Row],[ISIN]]="","",IF(OR(_xll.BDP($B63&amp;" Corp",AX$1)="#N/A N/A"),"--",TEXT(_xll.BDP($B63&amp;" Corp",AX$1),"yyyy/mm/dd")))</f>
        <v/>
      </c>
      <c r="AY63" s="115" t="str">
        <f>IF(tbl_coded[[#This Row],[ISIN]]="","",IF(OR(_xll.BDP($B63&amp;" Corp",AY$1)="#N/A Field Not Applicable"),"--",TEXT(_xll.BDP($B63&amp;" Corp",AY$1),"yyyy/mm/dd")))</f>
        <v/>
      </c>
      <c r="AZ63" s="115" t="str">
        <f>IF(tbl_coded[[#This Row],[ISIN]]="","",IF(OR(_xll.BDP($B63&amp;" Corp",AZ$1)="#N/A N/A"),"--",_xll.BDP($B63&amp;" Corp",AZ$1)))</f>
        <v/>
      </c>
      <c r="BA63" s="115" t="str">
        <f>IF(tbl_coded[[#This Row],[ISIN]]="","",IF(OR(_xll.BDP($B63&amp;" Corp",BA$1)="#N/A N/A"),"--",_xll.BDP($B63&amp;" Corp",BA$1)))</f>
        <v/>
      </c>
      <c r="BB63" s="115" t="str">
        <f>IF(tbl_coded[[#This Row],[ISIN]]="","",IF(OR(_xll.BDP($B63&amp;" Corp",BB$1)="#N/A N/A"),"--",_xll.BDP($B63&amp;" Corp",BB$1)))</f>
        <v/>
      </c>
      <c r="BC63" s="115" t="str">
        <f>IF(tbl_coded[[#This Row],[ISIN]]="","",IF(OR(_xll.BDP($B63&amp;" Corp",BC$1)="#N/A Field Not Applicable"),"--",_xll.BDP($B63&amp;" Corp",BC$1)))</f>
        <v/>
      </c>
      <c r="BD63" s="115" t="str">
        <f>IF(tbl_coded[[#This Row],[ISIN]]="","",IF(OR(_xll.BDP($B63&amp;" Corp",BD$1)="#N/A Field Not Applicable"),"--",_xll.BDP($B63&amp;" Corp",BD$1)))</f>
        <v/>
      </c>
      <c r="BE63" s="115" t="str">
        <f>IF(tbl_coded[[#This Row],[ISIN]]="","",IF(OR(_xll.BDP($B63&amp;" Corp",BE$1)="#N/A Field Not Applicable"),"--",_xll.BDP($B63&amp;" Corp",BE$1)))</f>
        <v/>
      </c>
      <c r="BF63" s="115" t="str">
        <f>IF(tbl_coded[[#This Row],[ISIN]]="","",IF(OR(_xll.BDP($B63&amp;" Corp",BF$1)="#N/A Field Not Applicable"),"--",_xll.BDP($B63&amp;" Corp",BF$1)))</f>
        <v/>
      </c>
      <c r="BG63" s="115" t="str">
        <f>IF(tbl_coded[[#This Row],[ISIN]]="","",IF(OR(_xll.BDP($B63&amp;" Corp",BG$1)="#N/A Field Not Applicable"),"--",IF(_xll.BDP($B63&amp;" Corp",BG$1)="#N/A N/A","N",_xll.BDP($B63&amp;" Corp",BG$1))))</f>
        <v/>
      </c>
      <c r="BH63" s="115" t="str">
        <f>IF(tbl_coded[[#This Row],[ISIN]]="","",IF(OR(_xll.BDP($B63&amp;" Corp",BH$1)="#N/A N/A"),"",_xll.BDP($B63&amp;" Corp",BH$1)))</f>
        <v/>
      </c>
      <c r="BI63" s="115" t="str">
        <f>IF(tbl_coded[[#This Row],[ISIN]]="","",IF(OR(tbl_coded[[#This Row],[Parent company tiker]]=""),"",IF(_xll.BDP(tbl_coded[[#This Row],[Parent company tiker]]&amp;" Equity",BI$1)="#N/A N/A","--",_xll.BDP(tbl_coded[[#This Row],[Parent company tiker]]&amp;" Equity",BI$1))))</f>
        <v/>
      </c>
      <c r="BJ63" s="115" t="str">
        <f>IF(tbl_coded[[#This Row],[ISIN]]="","",IF(OR(tbl_coded[[#This Row],[Parent company tiker]]=""),"",IF(_xll.BDP(tbl_coded[[#This Row],[Parent company tiker]]&amp;" Equity",BJ$1)="#N/A N/A","--",_xll.BDP(tbl_coded[[#This Row],[Parent company tiker]]&amp;" Equity",BJ$1))))</f>
        <v/>
      </c>
      <c r="BK63" s="115" t="str">
        <f>IF(tbl_coded[[#This Row],[ISIN]]="","",IF(OR(tbl_coded[[#This Row],[Parent company tiker]]=""),"",IF(_xll.BDP(tbl_coded[[#This Row],[Parent company tiker]]&amp;" Equity",BK$1)="#N/A N/A","--",_xll.BDP(tbl_coded[[#This Row],[Parent company tiker]]&amp;" Equity",BK$1))))</f>
        <v/>
      </c>
      <c r="BL63" s="115" t="str">
        <f>IF(tbl_coded[[#This Row],[ISIN]]="","",IF(OR(tbl_coded[[#This Row],[Parent company tiker]]=""),"",IF(_xll.BDP(tbl_coded[[#This Row],[Parent company tiker]]&amp;" Equity",BL$1)="#N/A N/A","--",_xll.BDP(tbl_coded[[#This Row],[Parent company tiker]]&amp;" Equity",BL$1))))</f>
        <v/>
      </c>
      <c r="BM63"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3" s="115" t="str">
        <f>IF(tbl_coded[[#This Row],[Column9]]&lt;&gt;"--",tbl_coded[[#This Row],[G''tor rating]],IF(tbl_coded[[#This Row],[KPW Name]]&lt;&gt;"",tbl_coded[[#This Row],[KPW Rating]],IF(tbl_coded[[#This Row],[Parent company tiker]]&lt;&gt;"",tbl_coded[[#This Row],[parent评级]],tbl_coded[[#This Row],[Issuer rating]])))</f>
        <v>//</v>
      </c>
      <c r="BO63" s="148" t="str">
        <f>IFERROR(IF(tbl_coded[[#This Row],[GREEN]]="Y","GREEN",IF(tbl_coded[[#This Row],[SUSTAINABLE]]="Y","SUSTAINABLE",IF(tbl_coded[[#This Row],[SOCIAL]]="Y","SOCIAL",IF(tbl_coded[[#This Row],[Sustainable linked]]="Y","SUSTAINABLE LINKED"," ")))),"")</f>
        <v xml:space="preserve"> </v>
      </c>
    </row>
    <row r="64" spans="1:68" ht="15" customHeight="1">
      <c r="A64" s="109">
        <v>62</v>
      </c>
      <c r="B64" s="110" t="str">
        <f>IF(美元债一级!$C$3:$C$1048576&lt;&gt;"",美元债一级!$C64,"")</f>
        <v/>
      </c>
      <c r="C64" s="114" t="str">
        <f>IF(tbl_coded[[#This Row],[ISIN]]="","",IF(tbl_coded[[#This Row],[Index]]&gt;$A$1,"",IF(_xll.BDP($B64&amp;" Corp",C$1)="#N/A N/A","",_xll.BDP($B64&amp;" Corp",C$1))))</f>
        <v/>
      </c>
      <c r="D64" s="114" t="str">
        <f>IF(tbl_coded[[#This Row],[ISIN]]="","",IF(_xll.BDP($B64&amp;" Corp",D$1)="#N/A N/A","",_xll.BDP($B64&amp;" Corp",D$1)))</f>
        <v/>
      </c>
      <c r="E64" s="114" t="str">
        <f>IF(tbl_coded[[#This Row],[ISIN]]="","",IF(_xll.BDP($B64&amp;" Corp",E$1)="#N/A N/A","--",_xll.BDP($B64&amp;" Corp",E$1)))</f>
        <v/>
      </c>
      <c r="F64" s="114" t="str">
        <f>IF(tbl_coded[[#This Row],[ISIN]]="","",IF(_xll.BDS($B64&amp;" Corp",F$1)="#N/A Field Not Applicable","",_xll.BDS($B64&amp;" Corp",F$1)))</f>
        <v/>
      </c>
      <c r="G64" s="114" t="str">
        <f>IF(tbl_coded[[#This Row],[ISIN]]="","",IF(_xll.BDP($F64&amp;" CompanyID",G$1)="#N/A Invalid Security","",_xll.BDP($F64&amp;" CompanyID",G$1)))</f>
        <v/>
      </c>
      <c r="H64" s="114" t="str">
        <f>IF(tbl_coded[[#This Row],[ISIN]]="","",IF(_xll.BDP($B64&amp;" Corp",H$1)="#N/A N/A","--",_xll.BDP($B64&amp;" Corp",H$1)))</f>
        <v/>
      </c>
      <c r="I64" s="114" t="str">
        <f>IF(tbl_coded[[#This Row],[ISIN]]="","",IF(_xll.BDP($B64&amp;" Corp",I$1)="#N/A N/A","--",_xll.BDP($B64&amp;" Corp",I$1)))</f>
        <v/>
      </c>
      <c r="J64" s="114" t="str">
        <f>IF(tbl_coded[[#This Row],[ISIN]]="","",IF(_xll.BDP($B64&amp;" Corp",J$1)="#N/A N/A","--",_xll.BDP($B64&amp;" Corp",J$1)))</f>
        <v/>
      </c>
      <c r="K64" s="114" t="str">
        <f>IF(tbl_coded[[#This Row],[ISIN]]="","",IF(_xll.BDP($B64&amp;" Corp",K$1)="#N/A N/A","--",_xll.BDP($B64&amp;" Corp",K$1)))</f>
        <v/>
      </c>
      <c r="L64" s="114" t="str">
        <f>IF(tbl_coded[[#This Row],[ISIN]]="","",IF(_xll.BDP($B64&amp;" Corp",L$1)="#N/A N/A","--",_xll.BDP($B64&amp;" Corp",L$1)))</f>
        <v/>
      </c>
      <c r="M64" s="114" t="str">
        <f>IF(tbl_coded[[#This Row],[ISIN]]="","",IF(_xll.BDP($B64&amp;" Corp",M$1)="#N/A N/A","--",_xll.BDP($B64&amp;" Corp",M$1)))</f>
        <v/>
      </c>
      <c r="N64" s="114" t="str">
        <f>IF(tbl_coded[[#This Row],[ISIN]]="","",IF(_xll.BDP($B64&amp;" Corp",N$1)="#N/A N/A","--",_xll.BDP($B64&amp;" Corp",N$1)))</f>
        <v/>
      </c>
      <c r="O64" s="114" t="str">
        <f>IF(tbl_coded[[#This Row],[ISIN]]="","",IF(_xll.BDP($B64&amp;" Corp",O$1)="#N/A N/A","--",_xll.BDP($B64&amp;" Corp",O$1)))</f>
        <v/>
      </c>
      <c r="P64" s="114" t="str">
        <f>IF(tbl_coded[[#This Row],[ISIN]]="","",IF(_xll.BDP($B64&amp;" Corp",P$1)="#N/A N/A","--",_xll.BDP($B64&amp;" Corp",P$1)))</f>
        <v/>
      </c>
      <c r="Q6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4" s="114" t="str">
        <f>IF(tbl_coded[[#This Row],[ISIN]]="","",IF(OR(_xll.BDP($B64&amp;" Corp",R$1)="#N/A N/A",_xll.BDP($B64&amp;" Corp",R$1)="#N/A Invalid Security",_xll.BDP($B64&amp;" Corp",R$1)="#N/A Field Not Applicable"),"--",_xll.BDP($B64&amp;" Corp",R$1)))</f>
        <v/>
      </c>
      <c r="S64" s="114" t="str">
        <f>IF(tbl_coded[[#This Row],[ISIN]]="","",IF(OR(_xll.BDP($R64&amp;" Equity",S$1)="#N/A N/A",_xll.BDP($R64&amp;" Equity",S$1)="#N/A Invalid Security"),"--",_xll.BDP($R64&amp;" Equity",S$1)))</f>
        <v/>
      </c>
      <c r="T64" s="114" t="str">
        <f>IF(tbl_coded[[#This Row],[ISIN]]="","",IF(OR(_xll.BDP($R64&amp;" Equity",T$1)="#N/A N/A",_xll.BDP($R64&amp;" Equity",T$1)="#N/A Invalid Security"),"--",_xll.BDP($R64&amp;" Equity",T$1)))</f>
        <v/>
      </c>
      <c r="U64" s="114" t="str">
        <f>IF(tbl_coded[[#This Row],[ISIN]]="","",IF(OR(_xll.BDP($R64&amp;" Equity",U$1)="#N/A N/A",_xll.BDP($R64&amp;" Equity",U$1)="#N/A Invalid Security"),"--",_xll.BDP($R64&amp;" Equity",U$1)))</f>
        <v/>
      </c>
      <c r="V64" s="114" t="str">
        <f>IF(tbl_coded[[#This Row],[ISIN]]="","",IF(OR(_xll.BDP($R64&amp;" Equity",V$1)="#N/A N/A",_xll.BDP($R64&amp;" Equity",V$1)="#N/A Invalid Security"),"--",_xll.BDP($R64&amp;" Equity",V$1)))</f>
        <v/>
      </c>
      <c r="W64" s="114" t="str">
        <f>IF(tbl_coded[[#This Row],[ISIN]]="","",IF(OR(_xll.BDP($R64&amp;" Equity",W$1)="#N/A N/A",_xll.BDP($R64&amp;" Equity",W$1)="#N/A Invalid Security"),"--",_xll.BDP($R64&amp;" Equity",W$1)))</f>
        <v/>
      </c>
      <c r="X64" s="114" t="str">
        <f>IF(tbl_coded[[#This Row],[ISIN]]="","",IF(OR(_xll.BDP($R64&amp;" Equity",X$1)="#N/A N/A",_xll.BDP($R64&amp;" Equity",X$1)="#N/A Invalid Security"),"--",_xll.BDP($R64&amp;" Equity",X$1)))</f>
        <v/>
      </c>
      <c r="Y6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4" s="114" t="str">
        <f>IF(tbl_coded[[#This Row],[ISIN]]="","",IF(ISNUMBER(_xll.BDP(B64&amp;" Corp",Z$1)),_xll.BDP(B64&amp;" Corp",Z$1),""))</f>
        <v/>
      </c>
      <c r="AA64" s="114" t="str">
        <f>IF(tbl_coded[[#This Row],[ISIN]]="","",IF(ISNUMBER(_xll.BDP(B64&amp;" Corp",AA$1)),_xll.BDP(B64&amp;" Corp",AA$1),""))</f>
        <v/>
      </c>
      <c r="AB64" s="114" t="str">
        <f>IF(tbl_coded[[#This Row],[ISIN]]="","",IF(ISNUMBER(_xll.BDP(B64&amp;" Corp",AB$1)),_xll.BDP(B64&amp;" Corp",AB$1),""))</f>
        <v/>
      </c>
      <c r="AC64" s="114" t="str">
        <f>IF(tbl_coded[[#This Row],[ISIN]]="","",IF(ISNUMBER(_xll.BDP(B64&amp;" Corp",AC$1)),_xll.BDP(B64&amp;" Corp",AC$1),""))</f>
        <v/>
      </c>
      <c r="AD64" s="114" t="str">
        <f>IF(tbl_coded[[#This Row],[ISIN]]="","",IF((_xll.BDP(B64&amp;" Corp",AD$1))="#N/A Field Not Applicable","",_xll.BDP(B64&amp;" Corp",AD$1)))</f>
        <v/>
      </c>
      <c r="AE64" s="114" t="str">
        <f>IF(tbl_coded[[#This Row],[ISIN]]="","",IF((_xll.BDP(B64&amp;" Corp",AE$1))="#N/A N/A","--",_xll.BDP(B64&amp;" Corp",AE$1)))</f>
        <v/>
      </c>
      <c r="AF64" s="114" t="str">
        <f>IF(tbl_coded[[#This Row],[ISIN]]="","",IF(IFERROR(MATCH(H64,rtg_num[Moody''s],0)&gt;10,0),"HY",IF(IFERROR(MATCH(I64,rtg_num[S&amp;P],0)&gt;10,0),"HY",IF(IFERROR(MATCH(J64,rtg_num[Fitch],0)&gt;10,0),"HY",IF(H64&amp;I64&amp;J64="------","NR",IF(IFERROR(FIND("#N/A",Coded!H64),0)&amp;IFERROR(FIND("#N/A",Coded!H64),0)&amp;IFERROR(FIND("#N/A",Coded!H64),0)&lt;&gt;"000",IF(INDEX(美元债一级!$O:$O,MATCH(tbl_coded[[#This Row],[ISIN]],美元债一级!$I:$I,0))="--/--/--","NR","IG"),"IG"))))))</f>
        <v/>
      </c>
      <c r="AG6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4" s="115" t="str">
        <f>IF(tbl_coded[[#This Row],[ISIN]]="","",IF(_xll.BDP($B64&amp;" Corp",AI$1)="#N/A N/A","--",_xll.BDP($B64&amp;" Corp",AI$1)))</f>
        <v/>
      </c>
      <c r="AJ64" s="112" t="str">
        <f>IF(tbl_coded[[#This Row],[ISIN]]="","",IF(OR(_xll.BDP(_xll.BDP(tbl_coded[[#This Row],[ISIN]]&amp;" Corp", "ISSUER_EQUITY_TICKER")&amp;" Equity",AJ$1)="#N/A N/A"),"--",_xll.BDP(_xll.BDP(tbl_coded[[#This Row],[ISIN]]&amp;" Corp", "ISSUER_EQUITY_TICKER")&amp;" Equity",AJ$1)))</f>
        <v/>
      </c>
      <c r="AK6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4" s="114" t="str">
        <f>IF(tbl_coded[[#This Row],[ISIN]]="","",IF(OR(_xll.BDP(_xll.BDP(tbl_coded[[#This Row],[ISIN]]&amp;" Corp", "ISSUER_EQUITY_TICKER")&amp;" Equity",AL$1)="#N/A N/A"),"--",_xll.BDP(_xll.BDP(tbl_coded[[#This Row],[ISIN]]&amp;" Corp", "ISSUER_EQUITY_TICKER")&amp;" Equity",AL$1)))</f>
        <v/>
      </c>
      <c r="AM64" s="114" t="str">
        <f>IF(tbl_coded[[#This Row],[ISIN]]="","",IF(_xll.BDS($B64&amp;" Corp",AM$1)="#N/A Field Not Applicable","",_xll.BDS($B64&amp;" Corp",AM$1)))</f>
        <v/>
      </c>
      <c r="AN64" s="114" t="str">
        <f>IF(tbl_coded[[#This Row],[ISIN]]="","",IF(_xll.BDP(tbl_coded[[#This Row],[KPW Provider BBID]]&amp;" CompanyID","NAME")="#N/A Invalid Security","",_xll.BDP(tbl_coded[[#This Row],[KPW Provider BBID]]&amp;" CompanyID","NAME")))</f>
        <v/>
      </c>
      <c r="AO64" s="114" t="str">
        <f>IF(tbl_coded[[#This Row],[ISIN]]="","",IF(_xll.BDP(tbl_coded[[#This Row],[KPW Provider BBID]]&amp;" CompanyID",$AO$1)="#N/A Invalid Security","--",IF(_xll.BDP(tbl_coded[[#This Row],[KPW Provider BBID]]&amp;" CompanyID",$AO$1)="#N/A N/A","--",_xll.BDP(tbl_coded[[#This Row],[KPW Provider BBID]]&amp;" CompanyID",$AO$1))))</f>
        <v/>
      </c>
      <c r="AP64" s="114" t="str">
        <f>IF(tbl_coded[[#This Row],[ISIN]]="","",IF(_xll.BDP(tbl_coded[[#This Row],[KPW Provider BBID]]&amp;" CompanyID",$AP$1)="#N/A Invalid Security","--",IF(_xll.BDP(tbl_coded[[#This Row],[KPW Provider BBID]]&amp;" CompanyID",$AP$1)="#N/A N/A","--",_xll.BDP(tbl_coded[[#This Row],[KPW Provider BBID]]&amp;" CompanyID",$AP$1))))</f>
        <v/>
      </c>
      <c r="AQ64" s="114" t="str">
        <f>IF(tbl_coded[[#This Row],[ISIN]]="","",IF(_xll.BDP(tbl_coded[[#This Row],[KPW Provider BBID]]&amp;" CompanyID",$AQ$1)="#N/A Invalid Security","--",IF(_xll.BDP(tbl_coded[[#This Row],[KPW Provider BBID]]&amp;" CompanyID",$AQ$1)="#N/A N/A","--",_xll.BDP(tbl_coded[[#This Row],[KPW Provider BBID]]&amp;" CompanyID",$AQ$1))))</f>
        <v/>
      </c>
      <c r="AR64" s="114" t="str">
        <f>IF(tbl_coded[[#This Row],[ISIN]]="","",tbl_coded[[#This Row],[穆迪KPW评级]]&amp;"/"&amp;tbl_coded[[#This Row],[SPKPW评级]]&amp;"/"&amp;tbl_coded[[#This Row],[FITCHKPW评级]])</f>
        <v/>
      </c>
      <c r="AS64" s="114" t="str">
        <f>IF(tbl_coded[[#This Row],[ISIN]]="","",IF(OR(_xll.BDP($B64&amp;" Corp",AS$1)="#N/A N/A"),"--",_xll.BDP($B64&amp;" Corp",AS$1)))</f>
        <v/>
      </c>
      <c r="AT64" s="114" t="str">
        <f>IF(tbl_coded[[#This Row],[ISIN]]="","",IF(_xll.BDS($B64&amp;" Corp",AT$1)="#N/A Field Not Applicable","",_xll.BDS($B64&amp;" Corp",AT$1)))</f>
        <v/>
      </c>
      <c r="AU64" s="114" t="str">
        <f>IF(tbl_coded[[#This Row],[SBLC Provider BBID]]="","",_xll.BDP(tbl_coded[[#This Row],[SBLC Provider BBID]]&amp;" CompanyID","NAME"))</f>
        <v/>
      </c>
      <c r="AV64" s="114" t="str">
        <f>IF(tbl_coded[[#This Row],[ISIN]]="","",IF(OR(_xll.BDP($B64&amp;" Corp",AV$1)="#N/A N/A"),"--",TEXT(_xll.BDP($B64&amp;" Corp",AV$1),"yyyy/mm/dd")))</f>
        <v/>
      </c>
      <c r="AW64" s="114" t="str">
        <f>IF(tbl_coded[[#This Row],[ISIN]]="","",IF(OR(_xll.BDP($B64&amp;" Corp",AW$1)="#N/A N/A"),"--",TEXT(_xll.BDP($B64&amp;" Corp",AW$1),"yyyy/mm/dd")))</f>
        <v/>
      </c>
      <c r="AX64" s="114" t="str">
        <f>IF(tbl_coded[[#This Row],[ISIN]]="","",IF(OR(_xll.BDP($B64&amp;" Corp",AX$1)="#N/A N/A"),"--",TEXT(_xll.BDP($B64&amp;" Corp",AX$1),"yyyy/mm/dd")))</f>
        <v/>
      </c>
      <c r="AY64" s="114" t="str">
        <f>IF(tbl_coded[[#This Row],[ISIN]]="","",IF(OR(_xll.BDP($B64&amp;" Corp",AY$1)="#N/A Field Not Applicable"),"--",TEXT(_xll.BDP($B64&amp;" Corp",AY$1),"yyyy/mm/dd")))</f>
        <v/>
      </c>
      <c r="AZ64" s="114" t="str">
        <f>IF(tbl_coded[[#This Row],[ISIN]]="","",IF(OR(_xll.BDP($B64&amp;" Corp",AZ$1)="#N/A N/A"),"--",_xll.BDP($B64&amp;" Corp",AZ$1)))</f>
        <v/>
      </c>
      <c r="BA64" s="114" t="str">
        <f>IF(tbl_coded[[#This Row],[ISIN]]="","",IF(OR(_xll.BDP($B64&amp;" Corp",BA$1)="#N/A N/A"),"--",_xll.BDP($B64&amp;" Corp",BA$1)))</f>
        <v/>
      </c>
      <c r="BB64" s="114" t="str">
        <f>IF(tbl_coded[[#This Row],[ISIN]]="","",IF(OR(_xll.BDP($B64&amp;" Corp",BB$1)="#N/A N/A"),"--",_xll.BDP($B64&amp;" Corp",BB$1)))</f>
        <v/>
      </c>
      <c r="BC64" s="114" t="str">
        <f>IF(tbl_coded[[#This Row],[ISIN]]="","",IF(OR(_xll.BDP($B64&amp;" Corp",BC$1)="#N/A Field Not Applicable"),"--",_xll.BDP($B64&amp;" Corp",BC$1)))</f>
        <v/>
      </c>
      <c r="BD64" s="114" t="str">
        <f>IF(tbl_coded[[#This Row],[ISIN]]="","",IF(OR(_xll.BDP($B64&amp;" Corp",BD$1)="#N/A Field Not Applicable"),"--",_xll.BDP($B64&amp;" Corp",BD$1)))</f>
        <v/>
      </c>
      <c r="BE64" s="114" t="str">
        <f>IF(tbl_coded[[#This Row],[ISIN]]="","",IF(OR(_xll.BDP($B64&amp;" Corp",BE$1)="#N/A Field Not Applicable"),"--",_xll.BDP($B64&amp;" Corp",BE$1)))</f>
        <v/>
      </c>
      <c r="BF64" s="114" t="str">
        <f>IF(tbl_coded[[#This Row],[ISIN]]="","",IF(OR(_xll.BDP($B64&amp;" Corp",BF$1)="#N/A Field Not Applicable"),"--",_xll.BDP($B64&amp;" Corp",BF$1)))</f>
        <v/>
      </c>
      <c r="BG64" s="114" t="str">
        <f>IF(tbl_coded[[#This Row],[ISIN]]="","",IF(OR(_xll.BDP($B64&amp;" Corp",BG$1)="#N/A Field Not Applicable"),"--",IF(_xll.BDP($B64&amp;" Corp",BG$1)="#N/A N/A","N",_xll.BDP($B64&amp;" Corp",BG$1))))</f>
        <v/>
      </c>
      <c r="BH64" s="114" t="str">
        <f>IF(tbl_coded[[#This Row],[ISIN]]="","",IF(OR(_xll.BDP($B64&amp;" Corp",BH$1)="#N/A N/A"),"",_xll.BDP($B64&amp;" Corp",BH$1)))</f>
        <v/>
      </c>
      <c r="BI64" s="114" t="str">
        <f>IF(tbl_coded[[#This Row],[ISIN]]="","",IF(OR(tbl_coded[[#This Row],[Parent company tiker]]=""),"",IF(_xll.BDP(tbl_coded[[#This Row],[Parent company tiker]]&amp;" Equity",BI$1)="#N/A N/A","--",_xll.BDP(tbl_coded[[#This Row],[Parent company tiker]]&amp;" Equity",BI$1))))</f>
        <v/>
      </c>
      <c r="BJ64" s="114" t="str">
        <f>IF(tbl_coded[[#This Row],[ISIN]]="","",IF(OR(tbl_coded[[#This Row],[Parent company tiker]]=""),"",IF(_xll.BDP(tbl_coded[[#This Row],[Parent company tiker]]&amp;" Equity",BJ$1)="#N/A N/A","--",_xll.BDP(tbl_coded[[#This Row],[Parent company tiker]]&amp;" Equity",BJ$1))))</f>
        <v/>
      </c>
      <c r="BK64" s="114" t="str">
        <f>IF(tbl_coded[[#This Row],[ISIN]]="","",IF(OR(tbl_coded[[#This Row],[Parent company tiker]]=""),"",IF(_xll.BDP(tbl_coded[[#This Row],[Parent company tiker]]&amp;" Equity",BK$1)="#N/A N/A","--",_xll.BDP(tbl_coded[[#This Row],[Parent company tiker]]&amp;" Equity",BK$1))))</f>
        <v/>
      </c>
      <c r="BL64" s="114" t="str">
        <f>IF(tbl_coded[[#This Row],[ISIN]]="","",IF(OR(tbl_coded[[#This Row],[Parent company tiker]]=""),"",IF(_xll.BDP(tbl_coded[[#This Row],[Parent company tiker]]&amp;" Equity",BL$1)="#N/A N/A","--",_xll.BDP(tbl_coded[[#This Row],[Parent company tiker]]&amp;" Equity",BL$1))))</f>
        <v/>
      </c>
      <c r="BM6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4" s="114" t="str">
        <f>IF(tbl_coded[[#This Row],[Column9]]&lt;&gt;"--",tbl_coded[[#This Row],[G''tor rating]],IF(tbl_coded[[#This Row],[KPW Name]]&lt;&gt;"",tbl_coded[[#This Row],[KPW Rating]],IF(tbl_coded[[#This Row],[Parent company tiker]]&lt;&gt;"",tbl_coded[[#This Row],[parent评级]],tbl_coded[[#This Row],[Issuer rating]])))</f>
        <v>//</v>
      </c>
      <c r="BO64" s="148" t="str">
        <f>IFERROR(IF(tbl_coded[[#This Row],[GREEN]]="Y","GREEN",IF(tbl_coded[[#This Row],[SUSTAINABLE]]="Y","SUSTAINABLE",IF(tbl_coded[[#This Row],[SOCIAL]]="Y","SOCIAL",IF(tbl_coded[[#This Row],[Sustainable linked]]="Y","SUSTAINABLE LINKED"," ")))),"")</f>
        <v xml:space="preserve"> </v>
      </c>
    </row>
    <row r="65" spans="1:67" ht="15" customHeight="1">
      <c r="A65" s="109">
        <v>63</v>
      </c>
      <c r="B65" s="110" t="str">
        <f>IF(美元债一级!$C$3:$C$1048576&lt;&gt;"",美元债一级!$C65,"")</f>
        <v/>
      </c>
      <c r="C65" s="114" t="str">
        <f>IF(tbl_coded[[#This Row],[ISIN]]="","",IF(tbl_coded[[#This Row],[Index]]&gt;$A$1,"",IF(_xll.BDP($B65&amp;" Corp",C$1)="#N/A N/A","",_xll.BDP($B65&amp;" Corp",C$1))))</f>
        <v/>
      </c>
      <c r="D65" s="114" t="str">
        <f>IF(tbl_coded[[#This Row],[ISIN]]="","",IF(_xll.BDP($B65&amp;" Corp",D$1)="#N/A N/A","",_xll.BDP($B65&amp;" Corp",D$1)))</f>
        <v/>
      </c>
      <c r="E65" s="114" t="str">
        <f>IF(tbl_coded[[#This Row],[ISIN]]="","",IF(_xll.BDP($B65&amp;" Corp",E$1)="#N/A N/A","--",_xll.BDP($B65&amp;" Corp",E$1)))</f>
        <v/>
      </c>
      <c r="F65" s="114" t="str">
        <f>IF(tbl_coded[[#This Row],[ISIN]]="","",IF(_xll.BDS($B65&amp;" Corp",F$1)="#N/A Field Not Applicable","",_xll.BDS($B65&amp;" Corp",F$1)))</f>
        <v/>
      </c>
      <c r="G65" s="114" t="str">
        <f>IF(tbl_coded[[#This Row],[ISIN]]="","",IF(_xll.BDP($F65&amp;" CompanyID",G$1)="#N/A Invalid Security","",_xll.BDP($F65&amp;" CompanyID",G$1)))</f>
        <v/>
      </c>
      <c r="H65" s="114" t="str">
        <f>IF(tbl_coded[[#This Row],[ISIN]]="","",IF(_xll.BDP($B65&amp;" Corp",H$1)="#N/A N/A","--",_xll.BDP($B65&amp;" Corp",H$1)))</f>
        <v/>
      </c>
      <c r="I65" s="114" t="str">
        <f>IF(tbl_coded[[#This Row],[ISIN]]="","",IF(_xll.BDP($B65&amp;" Corp",I$1)="#N/A N/A","--",_xll.BDP($B65&amp;" Corp",I$1)))</f>
        <v/>
      </c>
      <c r="J65" s="114" t="str">
        <f>IF(tbl_coded[[#This Row],[ISIN]]="","",IF(_xll.BDP($B65&amp;" Corp",J$1)="#N/A N/A","--",_xll.BDP($B65&amp;" Corp",J$1)))</f>
        <v/>
      </c>
      <c r="K65" s="114" t="str">
        <f>IF(tbl_coded[[#This Row],[ISIN]]="","",IF(_xll.BDP($B65&amp;" Corp",K$1)="#N/A N/A","--",_xll.BDP($B65&amp;" Corp",K$1)))</f>
        <v/>
      </c>
      <c r="L65" s="114" t="str">
        <f>IF(tbl_coded[[#This Row],[ISIN]]="","",IF(_xll.BDP($B65&amp;" Corp",L$1)="#N/A N/A","--",_xll.BDP($B65&amp;" Corp",L$1)))</f>
        <v/>
      </c>
      <c r="M65" s="114" t="str">
        <f>IF(tbl_coded[[#This Row],[ISIN]]="","",IF(_xll.BDP($B65&amp;" Corp",M$1)="#N/A N/A","--",_xll.BDP($B65&amp;" Corp",M$1)))</f>
        <v/>
      </c>
      <c r="N65" s="114" t="str">
        <f>IF(tbl_coded[[#This Row],[ISIN]]="","",IF(_xll.BDP($B65&amp;" Corp",N$1)="#N/A N/A","--",_xll.BDP($B65&amp;" Corp",N$1)))</f>
        <v/>
      </c>
      <c r="O65" s="114" t="str">
        <f>IF(tbl_coded[[#This Row],[ISIN]]="","",IF(_xll.BDP($B65&amp;" Corp",O$1)="#N/A N/A","--",_xll.BDP($B65&amp;" Corp",O$1)))</f>
        <v/>
      </c>
      <c r="P65" s="114" t="str">
        <f>IF(tbl_coded[[#This Row],[ISIN]]="","",IF(_xll.BDP($B65&amp;" Corp",P$1)="#N/A N/A","--",_xll.BDP($B65&amp;" Corp",P$1)))</f>
        <v/>
      </c>
      <c r="Q6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5" s="114" t="str">
        <f>IF(tbl_coded[[#This Row],[ISIN]]="","",IF(OR(_xll.BDP($B65&amp;" Corp",R$1)="#N/A N/A",_xll.BDP($B65&amp;" Corp",R$1)="#N/A Invalid Security",_xll.BDP($B65&amp;" Corp",R$1)="#N/A Field Not Applicable"),"--",_xll.BDP($B65&amp;" Corp",R$1)))</f>
        <v/>
      </c>
      <c r="S65" s="114" t="str">
        <f>IF(tbl_coded[[#This Row],[ISIN]]="","",IF(OR(_xll.BDP($R65&amp;" Equity",S$1)="#N/A N/A",_xll.BDP($R65&amp;" Equity",S$1)="#N/A Invalid Security"),"--",_xll.BDP($R65&amp;" Equity",S$1)))</f>
        <v/>
      </c>
      <c r="T65" s="114" t="str">
        <f>IF(tbl_coded[[#This Row],[ISIN]]="","",IF(OR(_xll.BDP($R65&amp;" Equity",T$1)="#N/A N/A",_xll.BDP($R65&amp;" Equity",T$1)="#N/A Invalid Security"),"--",_xll.BDP($R65&amp;" Equity",T$1)))</f>
        <v/>
      </c>
      <c r="U65" s="114" t="str">
        <f>IF(tbl_coded[[#This Row],[ISIN]]="","",IF(OR(_xll.BDP($R65&amp;" Equity",U$1)="#N/A N/A",_xll.BDP($R65&amp;" Equity",U$1)="#N/A Invalid Security"),"--",_xll.BDP($R65&amp;" Equity",U$1)))</f>
        <v/>
      </c>
      <c r="V65" s="114" t="str">
        <f>IF(tbl_coded[[#This Row],[ISIN]]="","",IF(OR(_xll.BDP($R65&amp;" Equity",V$1)="#N/A N/A",_xll.BDP($R65&amp;" Equity",V$1)="#N/A Invalid Security"),"--",_xll.BDP($R65&amp;" Equity",V$1)))</f>
        <v/>
      </c>
      <c r="W65" s="114" t="str">
        <f>IF(tbl_coded[[#This Row],[ISIN]]="","",IF(OR(_xll.BDP($R65&amp;" Equity",W$1)="#N/A N/A",_xll.BDP($R65&amp;" Equity",W$1)="#N/A Invalid Security"),"--",_xll.BDP($R65&amp;" Equity",W$1)))</f>
        <v/>
      </c>
      <c r="X65" s="114" t="str">
        <f>IF(tbl_coded[[#This Row],[ISIN]]="","",IF(OR(_xll.BDP($R65&amp;" Equity",X$1)="#N/A N/A",_xll.BDP($R65&amp;" Equity",X$1)="#N/A Invalid Security"),"--",_xll.BDP($R65&amp;" Equity",X$1)))</f>
        <v/>
      </c>
      <c r="Y6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5" s="114" t="str">
        <f>IF(tbl_coded[[#This Row],[ISIN]]="","",IF(ISNUMBER(_xll.BDP(B65&amp;" Corp",Z$1)),_xll.BDP(B65&amp;" Corp",Z$1),""))</f>
        <v/>
      </c>
      <c r="AA65" s="114" t="str">
        <f>IF(tbl_coded[[#This Row],[ISIN]]="","",IF(ISNUMBER(_xll.BDP(B65&amp;" Corp",AA$1)),_xll.BDP(B65&amp;" Corp",AA$1),""))</f>
        <v/>
      </c>
      <c r="AB65" s="114" t="str">
        <f>IF(tbl_coded[[#This Row],[ISIN]]="","",IF(ISNUMBER(_xll.BDP(B65&amp;" Corp",AB$1)),_xll.BDP(B65&amp;" Corp",AB$1),""))</f>
        <v/>
      </c>
      <c r="AC65" s="114" t="str">
        <f>IF(tbl_coded[[#This Row],[ISIN]]="","",IF(ISNUMBER(_xll.BDP(B65&amp;" Corp",AC$1)),_xll.BDP(B65&amp;" Corp",AC$1),""))</f>
        <v/>
      </c>
      <c r="AD65" s="114" t="str">
        <f>IF(tbl_coded[[#This Row],[ISIN]]="","",IF((_xll.BDP(B65&amp;" Corp",AD$1))="#N/A Field Not Applicable","",_xll.BDP(B65&amp;" Corp",AD$1)))</f>
        <v/>
      </c>
      <c r="AE65" s="114" t="str">
        <f>IF(tbl_coded[[#This Row],[ISIN]]="","",IF((_xll.BDP(B65&amp;" Corp",AE$1))="#N/A N/A","--",_xll.BDP(B65&amp;" Corp",AE$1)))</f>
        <v/>
      </c>
      <c r="AF65" s="114" t="str">
        <f>IF(tbl_coded[[#This Row],[ISIN]]="","",IF(IFERROR(MATCH(H65,rtg_num[Moody''s],0)&gt;10,0),"HY",IF(IFERROR(MATCH(I65,rtg_num[S&amp;P],0)&gt;10,0),"HY",IF(IFERROR(MATCH(J65,rtg_num[Fitch],0)&gt;10,0),"HY",IF(H65&amp;I65&amp;J65="------","NR",IF(IFERROR(FIND("#N/A",Coded!H65),0)&amp;IFERROR(FIND("#N/A",Coded!H65),0)&amp;IFERROR(FIND("#N/A",Coded!H65),0)&lt;&gt;"000",IF(INDEX(美元债一级!$O:$O,MATCH(tbl_coded[[#This Row],[ISIN]],美元债一级!$I:$I,0))="--/--/--","NR","IG"),"IG"))))))</f>
        <v/>
      </c>
      <c r="AG6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5" s="115" t="str">
        <f>IF(tbl_coded[[#This Row],[ISIN]]="","",IF(_xll.BDP($B65&amp;" Corp",AI$1)="#N/A N/A","--",_xll.BDP($B65&amp;" Corp",AI$1)))</f>
        <v/>
      </c>
      <c r="AJ65" s="112" t="str">
        <f>IF(tbl_coded[[#This Row],[ISIN]]="","",IF(OR(_xll.BDP(_xll.BDP(tbl_coded[[#This Row],[ISIN]]&amp;" Corp", "ISSUER_EQUITY_TICKER")&amp;" Equity",AJ$1)="#N/A N/A"),"--",_xll.BDP(_xll.BDP(tbl_coded[[#This Row],[ISIN]]&amp;" Corp", "ISSUER_EQUITY_TICKER")&amp;" Equity",AJ$1)))</f>
        <v/>
      </c>
      <c r="AK6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5" s="114" t="str">
        <f>IF(tbl_coded[[#This Row],[ISIN]]="","",IF(OR(_xll.BDP(_xll.BDP(tbl_coded[[#This Row],[ISIN]]&amp;" Corp", "ISSUER_EQUITY_TICKER")&amp;" Equity",AL$1)="#N/A N/A"),"--",_xll.BDP(_xll.BDP(tbl_coded[[#This Row],[ISIN]]&amp;" Corp", "ISSUER_EQUITY_TICKER")&amp;" Equity",AL$1)))</f>
        <v/>
      </c>
      <c r="AM65" s="114" t="str">
        <f>IF(tbl_coded[[#This Row],[ISIN]]="","",IF(_xll.BDS($B65&amp;" Corp",AM$1)="#N/A Field Not Applicable","",_xll.BDS($B65&amp;" Corp",AM$1)))</f>
        <v/>
      </c>
      <c r="AN65" s="114" t="str">
        <f>IF(tbl_coded[[#This Row],[ISIN]]="","",IF(_xll.BDP(tbl_coded[[#This Row],[KPW Provider BBID]]&amp;" CompanyID","NAME")="#N/A Invalid Security","",_xll.BDP(tbl_coded[[#This Row],[KPW Provider BBID]]&amp;" CompanyID","NAME")))</f>
        <v/>
      </c>
      <c r="AO65" s="114" t="str">
        <f>IF(tbl_coded[[#This Row],[ISIN]]="","",IF(_xll.BDP(tbl_coded[[#This Row],[KPW Provider BBID]]&amp;" CompanyID",$AO$1)="#N/A Invalid Security","--",IF(_xll.BDP(tbl_coded[[#This Row],[KPW Provider BBID]]&amp;" CompanyID",$AO$1)="#N/A N/A","--",_xll.BDP(tbl_coded[[#This Row],[KPW Provider BBID]]&amp;" CompanyID",$AO$1))))</f>
        <v/>
      </c>
      <c r="AP65" s="114" t="str">
        <f>IF(tbl_coded[[#This Row],[ISIN]]="","",IF(_xll.BDP(tbl_coded[[#This Row],[KPW Provider BBID]]&amp;" CompanyID",$AP$1)="#N/A Invalid Security","--",IF(_xll.BDP(tbl_coded[[#This Row],[KPW Provider BBID]]&amp;" CompanyID",$AP$1)="#N/A N/A","--",_xll.BDP(tbl_coded[[#This Row],[KPW Provider BBID]]&amp;" CompanyID",$AP$1))))</f>
        <v/>
      </c>
      <c r="AQ65" s="114" t="str">
        <f>IF(tbl_coded[[#This Row],[ISIN]]="","",IF(_xll.BDP(tbl_coded[[#This Row],[KPW Provider BBID]]&amp;" CompanyID",$AQ$1)="#N/A Invalid Security","--",IF(_xll.BDP(tbl_coded[[#This Row],[KPW Provider BBID]]&amp;" CompanyID",$AQ$1)="#N/A N/A","--",_xll.BDP(tbl_coded[[#This Row],[KPW Provider BBID]]&amp;" CompanyID",$AQ$1))))</f>
        <v/>
      </c>
      <c r="AR65" s="114" t="str">
        <f>IF(tbl_coded[[#This Row],[ISIN]]="","",tbl_coded[[#This Row],[穆迪KPW评级]]&amp;"/"&amp;tbl_coded[[#This Row],[SPKPW评级]]&amp;"/"&amp;tbl_coded[[#This Row],[FITCHKPW评级]])</f>
        <v/>
      </c>
      <c r="AS65" s="114" t="str">
        <f>IF(tbl_coded[[#This Row],[ISIN]]="","",IF(OR(_xll.BDP($B65&amp;" Corp",AS$1)="#N/A N/A"),"--",_xll.BDP($B65&amp;" Corp",AS$1)))</f>
        <v/>
      </c>
      <c r="AT65" s="114" t="str">
        <f>IF(tbl_coded[[#This Row],[ISIN]]="","",IF(_xll.BDS($B65&amp;" Corp",AT$1)="#N/A Field Not Applicable","",_xll.BDS($B65&amp;" Corp",AT$1)))</f>
        <v/>
      </c>
      <c r="AU65" s="114" t="str">
        <f>IF(tbl_coded[[#This Row],[SBLC Provider BBID]]="","",_xll.BDP(tbl_coded[[#This Row],[SBLC Provider BBID]]&amp;" CompanyID","NAME"))</f>
        <v/>
      </c>
      <c r="AV65" s="114" t="str">
        <f>IF(tbl_coded[[#This Row],[ISIN]]="","",IF(OR(_xll.BDP($B65&amp;" Corp",AV$1)="#N/A N/A"),"--",TEXT(_xll.BDP($B65&amp;" Corp",AV$1),"yyyy/mm/dd")))</f>
        <v/>
      </c>
      <c r="AW65" s="114" t="str">
        <f>IF(tbl_coded[[#This Row],[ISIN]]="","",IF(OR(_xll.BDP($B65&amp;" Corp",AW$1)="#N/A N/A"),"--",TEXT(_xll.BDP($B65&amp;" Corp",AW$1),"yyyy/mm/dd")))</f>
        <v/>
      </c>
      <c r="AX65" s="114" t="str">
        <f>IF(tbl_coded[[#This Row],[ISIN]]="","",IF(OR(_xll.BDP($B65&amp;" Corp",AX$1)="#N/A N/A"),"--",TEXT(_xll.BDP($B65&amp;" Corp",AX$1),"yyyy/mm/dd")))</f>
        <v/>
      </c>
      <c r="AY65" s="114" t="str">
        <f>IF(tbl_coded[[#This Row],[ISIN]]="","",IF(OR(_xll.BDP($B65&amp;" Corp",AY$1)="#N/A Field Not Applicable"),"--",TEXT(_xll.BDP($B65&amp;" Corp",AY$1),"yyyy/mm/dd")))</f>
        <v/>
      </c>
      <c r="AZ65" s="114" t="str">
        <f>IF(tbl_coded[[#This Row],[ISIN]]="","",IF(OR(_xll.BDP($B65&amp;" Corp",AZ$1)="#N/A N/A"),"--",_xll.BDP($B65&amp;" Corp",AZ$1)))</f>
        <v/>
      </c>
      <c r="BA65" s="114" t="str">
        <f>IF(tbl_coded[[#This Row],[ISIN]]="","",IF(OR(_xll.BDP($B65&amp;" Corp",BA$1)="#N/A N/A"),"--",_xll.BDP($B65&amp;" Corp",BA$1)))</f>
        <v/>
      </c>
      <c r="BB65" s="114" t="str">
        <f>IF(tbl_coded[[#This Row],[ISIN]]="","",IF(OR(_xll.BDP($B65&amp;" Corp",BB$1)="#N/A N/A"),"--",_xll.BDP($B65&amp;" Corp",BB$1)))</f>
        <v/>
      </c>
      <c r="BC65" s="114" t="str">
        <f>IF(tbl_coded[[#This Row],[ISIN]]="","",IF(OR(_xll.BDP($B65&amp;" Corp",BC$1)="#N/A Field Not Applicable"),"--",_xll.BDP($B65&amp;" Corp",BC$1)))</f>
        <v/>
      </c>
      <c r="BD65" s="114" t="str">
        <f>IF(tbl_coded[[#This Row],[ISIN]]="","",IF(OR(_xll.BDP($B65&amp;" Corp",BD$1)="#N/A Field Not Applicable"),"--",_xll.BDP($B65&amp;" Corp",BD$1)))</f>
        <v/>
      </c>
      <c r="BE65" s="114" t="str">
        <f>IF(tbl_coded[[#This Row],[ISIN]]="","",IF(OR(_xll.BDP($B65&amp;" Corp",BE$1)="#N/A Field Not Applicable"),"--",_xll.BDP($B65&amp;" Corp",BE$1)))</f>
        <v/>
      </c>
      <c r="BF65" s="114" t="str">
        <f>IF(tbl_coded[[#This Row],[ISIN]]="","",IF(OR(_xll.BDP($B65&amp;" Corp",BF$1)="#N/A Field Not Applicable"),"--",_xll.BDP($B65&amp;" Corp",BF$1)))</f>
        <v/>
      </c>
      <c r="BG65" s="114" t="str">
        <f>IF(tbl_coded[[#This Row],[ISIN]]="","",IF(OR(_xll.BDP($B65&amp;" Corp",BG$1)="#N/A Field Not Applicable"),"--",IF(_xll.BDP($B65&amp;" Corp",BG$1)="#N/A N/A","N",_xll.BDP($B65&amp;" Corp",BG$1))))</f>
        <v/>
      </c>
      <c r="BH65" s="114" t="str">
        <f>IF(tbl_coded[[#This Row],[ISIN]]="","",IF(OR(_xll.BDP($B65&amp;" Corp",BH$1)="#N/A N/A"),"",_xll.BDP($B65&amp;" Corp",BH$1)))</f>
        <v/>
      </c>
      <c r="BI65" s="114" t="str">
        <f>IF(tbl_coded[[#This Row],[ISIN]]="","",IF(OR(tbl_coded[[#This Row],[Parent company tiker]]=""),"",IF(_xll.BDP(tbl_coded[[#This Row],[Parent company tiker]]&amp;" Equity",BI$1)="#N/A N/A","--",_xll.BDP(tbl_coded[[#This Row],[Parent company tiker]]&amp;" Equity",BI$1))))</f>
        <v/>
      </c>
      <c r="BJ65" s="114" t="str">
        <f>IF(tbl_coded[[#This Row],[ISIN]]="","",IF(OR(tbl_coded[[#This Row],[Parent company tiker]]=""),"",IF(_xll.BDP(tbl_coded[[#This Row],[Parent company tiker]]&amp;" Equity",BJ$1)="#N/A N/A","--",_xll.BDP(tbl_coded[[#This Row],[Parent company tiker]]&amp;" Equity",BJ$1))))</f>
        <v/>
      </c>
      <c r="BK65" s="114" t="str">
        <f>IF(tbl_coded[[#This Row],[ISIN]]="","",IF(OR(tbl_coded[[#This Row],[Parent company tiker]]=""),"",IF(_xll.BDP(tbl_coded[[#This Row],[Parent company tiker]]&amp;" Equity",BK$1)="#N/A N/A","--",_xll.BDP(tbl_coded[[#This Row],[Parent company tiker]]&amp;" Equity",BK$1))))</f>
        <v/>
      </c>
      <c r="BL65" s="114" t="str">
        <f>IF(tbl_coded[[#This Row],[ISIN]]="","",IF(OR(tbl_coded[[#This Row],[Parent company tiker]]=""),"",IF(_xll.BDP(tbl_coded[[#This Row],[Parent company tiker]]&amp;" Equity",BL$1)="#N/A N/A","--",_xll.BDP(tbl_coded[[#This Row],[Parent company tiker]]&amp;" Equity",BL$1))))</f>
        <v/>
      </c>
      <c r="BM6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5" s="114" t="str">
        <f>IF(tbl_coded[[#This Row],[Column9]]&lt;&gt;"--",tbl_coded[[#This Row],[G''tor rating]],IF(tbl_coded[[#This Row],[KPW Name]]&lt;&gt;"",tbl_coded[[#This Row],[KPW Rating]],IF(tbl_coded[[#This Row],[Parent company tiker]]&lt;&gt;"",tbl_coded[[#This Row],[parent评级]],tbl_coded[[#This Row],[Issuer rating]])))</f>
        <v>//</v>
      </c>
      <c r="BO65" s="148" t="str">
        <f>IFERROR(IF(tbl_coded[[#This Row],[GREEN]]="Y","GREEN",IF(tbl_coded[[#This Row],[SUSTAINABLE]]="Y","SUSTAINABLE",IF(tbl_coded[[#This Row],[SOCIAL]]="Y","SOCIAL",IF(tbl_coded[[#This Row],[Sustainable linked]]="Y","SUSTAINABLE LINKED"," ")))),"")</f>
        <v xml:space="preserve"> </v>
      </c>
    </row>
    <row r="66" spans="1:67" ht="15" customHeight="1">
      <c r="A66" s="109">
        <v>64</v>
      </c>
      <c r="B66" s="110" t="str">
        <f>IF(美元债一级!$C$3:$C$1048576&lt;&gt;"",美元债一级!$C66,"")</f>
        <v/>
      </c>
      <c r="C66" s="114" t="str">
        <f>IF(tbl_coded[[#This Row],[ISIN]]="","",IF(tbl_coded[[#This Row],[Index]]&gt;$A$1,"",IF(_xll.BDP($B66&amp;" Corp",C$1)="#N/A N/A","",_xll.BDP($B66&amp;" Corp",C$1))))</f>
        <v/>
      </c>
      <c r="D66" s="114" t="str">
        <f>IF(tbl_coded[[#This Row],[ISIN]]="","",IF(_xll.BDP($B66&amp;" Corp",D$1)="#N/A N/A","",_xll.BDP($B66&amp;" Corp",D$1)))</f>
        <v/>
      </c>
      <c r="E66" s="114" t="str">
        <f>IF(tbl_coded[[#This Row],[ISIN]]="","",IF(_xll.BDP($B66&amp;" Corp",E$1)="#N/A N/A","--",_xll.BDP($B66&amp;" Corp",E$1)))</f>
        <v/>
      </c>
      <c r="F66" s="114" t="str">
        <f>IF(tbl_coded[[#This Row],[ISIN]]="","",IF(_xll.BDS($B66&amp;" Corp",F$1)="#N/A Field Not Applicable","",_xll.BDS($B66&amp;" Corp",F$1)))</f>
        <v/>
      </c>
      <c r="G66" s="114" t="str">
        <f>IF(tbl_coded[[#This Row],[ISIN]]="","",IF(_xll.BDP($F66&amp;" CompanyID",G$1)="#N/A Invalid Security","",_xll.BDP($F66&amp;" CompanyID",G$1)))</f>
        <v/>
      </c>
      <c r="H66" s="114" t="str">
        <f>IF(tbl_coded[[#This Row],[ISIN]]="","",IF(_xll.BDP($B66&amp;" Corp",H$1)="#N/A N/A","--",_xll.BDP($B66&amp;" Corp",H$1)))</f>
        <v/>
      </c>
      <c r="I66" s="114" t="str">
        <f>IF(tbl_coded[[#This Row],[ISIN]]="","",IF(_xll.BDP($B66&amp;" Corp",I$1)="#N/A N/A","--",_xll.BDP($B66&amp;" Corp",I$1)))</f>
        <v/>
      </c>
      <c r="J66" s="114" t="str">
        <f>IF(tbl_coded[[#This Row],[ISIN]]="","",IF(_xll.BDP($B66&amp;" Corp",J$1)="#N/A N/A","--",_xll.BDP($B66&amp;" Corp",J$1)))</f>
        <v/>
      </c>
      <c r="K66" s="114" t="str">
        <f>IF(tbl_coded[[#This Row],[ISIN]]="","",IF(_xll.BDP($B66&amp;" Corp",K$1)="#N/A N/A","--",_xll.BDP($B66&amp;" Corp",K$1)))</f>
        <v/>
      </c>
      <c r="L66" s="114" t="str">
        <f>IF(tbl_coded[[#This Row],[ISIN]]="","",IF(_xll.BDP($B66&amp;" Corp",L$1)="#N/A N/A","--",_xll.BDP($B66&amp;" Corp",L$1)))</f>
        <v/>
      </c>
      <c r="M66" s="114" t="str">
        <f>IF(tbl_coded[[#This Row],[ISIN]]="","",IF(_xll.BDP($B66&amp;" Corp",M$1)="#N/A N/A","--",_xll.BDP($B66&amp;" Corp",M$1)))</f>
        <v/>
      </c>
      <c r="N66" s="114" t="str">
        <f>IF(tbl_coded[[#This Row],[ISIN]]="","",IF(_xll.BDP($B66&amp;" Corp",N$1)="#N/A N/A","--",_xll.BDP($B66&amp;" Corp",N$1)))</f>
        <v/>
      </c>
      <c r="O66" s="114" t="str">
        <f>IF(tbl_coded[[#This Row],[ISIN]]="","",IF(_xll.BDP($B66&amp;" Corp",O$1)="#N/A N/A","--",_xll.BDP($B66&amp;" Corp",O$1)))</f>
        <v/>
      </c>
      <c r="P66" s="114" t="str">
        <f>IF(tbl_coded[[#This Row],[ISIN]]="","",IF(_xll.BDP($B66&amp;" Corp",P$1)="#N/A N/A","--",_xll.BDP($B66&amp;" Corp",P$1)))</f>
        <v/>
      </c>
      <c r="Q6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6" s="114" t="str">
        <f>IF(tbl_coded[[#This Row],[ISIN]]="","",IF(OR(_xll.BDP($B66&amp;" Corp",R$1)="#N/A N/A",_xll.BDP($B66&amp;" Corp",R$1)="#N/A Invalid Security",_xll.BDP($B66&amp;" Corp",R$1)="#N/A Field Not Applicable"),"--",_xll.BDP($B66&amp;" Corp",R$1)))</f>
        <v/>
      </c>
      <c r="S66" s="114" t="str">
        <f>IF(tbl_coded[[#This Row],[ISIN]]="","",IF(OR(_xll.BDP($R66&amp;" Equity",S$1)="#N/A N/A",_xll.BDP($R66&amp;" Equity",S$1)="#N/A Invalid Security"),"--",_xll.BDP($R66&amp;" Equity",S$1)))</f>
        <v/>
      </c>
      <c r="T66" s="114" t="str">
        <f>IF(tbl_coded[[#This Row],[ISIN]]="","",IF(OR(_xll.BDP($R66&amp;" Equity",T$1)="#N/A N/A",_xll.BDP($R66&amp;" Equity",T$1)="#N/A Invalid Security"),"--",_xll.BDP($R66&amp;" Equity",T$1)))</f>
        <v/>
      </c>
      <c r="U66" s="114" t="str">
        <f>IF(tbl_coded[[#This Row],[ISIN]]="","",IF(OR(_xll.BDP($R66&amp;" Equity",U$1)="#N/A N/A",_xll.BDP($R66&amp;" Equity",U$1)="#N/A Invalid Security"),"--",_xll.BDP($R66&amp;" Equity",U$1)))</f>
        <v/>
      </c>
      <c r="V66" s="114" t="str">
        <f>IF(tbl_coded[[#This Row],[ISIN]]="","",IF(OR(_xll.BDP($R66&amp;" Equity",V$1)="#N/A N/A",_xll.BDP($R66&amp;" Equity",V$1)="#N/A Invalid Security"),"--",_xll.BDP($R66&amp;" Equity",V$1)))</f>
        <v/>
      </c>
      <c r="W66" s="114" t="str">
        <f>IF(tbl_coded[[#This Row],[ISIN]]="","",IF(OR(_xll.BDP($R66&amp;" Equity",W$1)="#N/A N/A",_xll.BDP($R66&amp;" Equity",W$1)="#N/A Invalid Security"),"--",_xll.BDP($R66&amp;" Equity",W$1)))</f>
        <v/>
      </c>
      <c r="X66" s="114" t="str">
        <f>IF(tbl_coded[[#This Row],[ISIN]]="","",IF(OR(_xll.BDP($R66&amp;" Equity",X$1)="#N/A N/A",_xll.BDP($R66&amp;" Equity",X$1)="#N/A Invalid Security"),"--",_xll.BDP($R66&amp;" Equity",X$1)))</f>
        <v/>
      </c>
      <c r="Y6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6" s="114" t="str">
        <f>IF(tbl_coded[[#This Row],[ISIN]]="","",IF(ISNUMBER(_xll.BDP(B66&amp;" Corp",Z$1)),_xll.BDP(B66&amp;" Corp",Z$1),""))</f>
        <v/>
      </c>
      <c r="AA66" s="114" t="str">
        <f>IF(tbl_coded[[#This Row],[ISIN]]="","",IF(ISNUMBER(_xll.BDP(B66&amp;" Corp",AA$1)),_xll.BDP(B66&amp;" Corp",AA$1),""))</f>
        <v/>
      </c>
      <c r="AB66" s="114" t="str">
        <f>IF(tbl_coded[[#This Row],[ISIN]]="","",IF(ISNUMBER(_xll.BDP(B66&amp;" Corp",AB$1)),_xll.BDP(B66&amp;" Corp",AB$1),""))</f>
        <v/>
      </c>
      <c r="AC66" s="114" t="str">
        <f>IF(tbl_coded[[#This Row],[ISIN]]="","",IF(ISNUMBER(_xll.BDP(B66&amp;" Corp",AC$1)),_xll.BDP(B66&amp;" Corp",AC$1),""))</f>
        <v/>
      </c>
      <c r="AD66" s="114" t="str">
        <f>IF(tbl_coded[[#This Row],[ISIN]]="","",IF((_xll.BDP(B66&amp;" Corp",AD$1))="#N/A Field Not Applicable","",_xll.BDP(B66&amp;" Corp",AD$1)))</f>
        <v/>
      </c>
      <c r="AE66" s="114" t="str">
        <f>IF(tbl_coded[[#This Row],[ISIN]]="","",IF((_xll.BDP(B66&amp;" Corp",AE$1))="#N/A N/A","--",_xll.BDP(B66&amp;" Corp",AE$1)))</f>
        <v/>
      </c>
      <c r="AF66" s="114" t="str">
        <f>IF(tbl_coded[[#This Row],[ISIN]]="","",IF(IFERROR(MATCH(H66,rtg_num[Moody''s],0)&gt;10,0),"HY",IF(IFERROR(MATCH(I66,rtg_num[S&amp;P],0)&gt;10,0),"HY",IF(IFERROR(MATCH(J66,rtg_num[Fitch],0)&gt;10,0),"HY",IF(H66&amp;I66&amp;J66="------","NR",IF(IFERROR(FIND("#N/A",Coded!H66),0)&amp;IFERROR(FIND("#N/A",Coded!H66),0)&amp;IFERROR(FIND("#N/A",Coded!H66),0)&lt;&gt;"000",IF(INDEX(美元债一级!$O:$O,MATCH(tbl_coded[[#This Row],[ISIN]],美元债一级!$I:$I,0))="--/--/--","NR","IG"),"IG"))))))</f>
        <v/>
      </c>
      <c r="AG6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6" s="115" t="str">
        <f>IF(tbl_coded[[#This Row],[ISIN]]="","",IF(_xll.BDP($B66&amp;" Corp",AI$1)="#N/A N/A","--",_xll.BDP($B66&amp;" Corp",AI$1)))</f>
        <v/>
      </c>
      <c r="AJ66" s="112" t="str">
        <f>IF(tbl_coded[[#This Row],[ISIN]]="","",IF(OR(_xll.BDP(_xll.BDP(tbl_coded[[#This Row],[ISIN]]&amp;" Corp", "ISSUER_EQUITY_TICKER")&amp;" Equity",AJ$1)="#N/A N/A"),"--",_xll.BDP(_xll.BDP(tbl_coded[[#This Row],[ISIN]]&amp;" Corp", "ISSUER_EQUITY_TICKER")&amp;" Equity",AJ$1)))</f>
        <v/>
      </c>
      <c r="AK6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6" s="114" t="str">
        <f>IF(tbl_coded[[#This Row],[ISIN]]="","",IF(OR(_xll.BDP(_xll.BDP(tbl_coded[[#This Row],[ISIN]]&amp;" Corp", "ISSUER_EQUITY_TICKER")&amp;" Equity",AL$1)="#N/A N/A"),"--",_xll.BDP(_xll.BDP(tbl_coded[[#This Row],[ISIN]]&amp;" Corp", "ISSUER_EQUITY_TICKER")&amp;" Equity",AL$1)))</f>
        <v/>
      </c>
      <c r="AM66" s="114" t="str">
        <f>IF(tbl_coded[[#This Row],[ISIN]]="","",IF(_xll.BDS($B66&amp;" Corp",AM$1)="#N/A Field Not Applicable","",_xll.BDS($B66&amp;" Corp",AM$1)))</f>
        <v/>
      </c>
      <c r="AN66" s="114" t="str">
        <f>IF(tbl_coded[[#This Row],[ISIN]]="","",IF(_xll.BDP(tbl_coded[[#This Row],[KPW Provider BBID]]&amp;" CompanyID","NAME")="#N/A Invalid Security","",_xll.BDP(tbl_coded[[#This Row],[KPW Provider BBID]]&amp;" CompanyID","NAME")))</f>
        <v/>
      </c>
      <c r="AO66" s="114" t="str">
        <f>IF(tbl_coded[[#This Row],[ISIN]]="","",IF(_xll.BDP(tbl_coded[[#This Row],[KPW Provider BBID]]&amp;" CompanyID",$AO$1)="#N/A Invalid Security","--",IF(_xll.BDP(tbl_coded[[#This Row],[KPW Provider BBID]]&amp;" CompanyID",$AO$1)="#N/A N/A","--",_xll.BDP(tbl_coded[[#This Row],[KPW Provider BBID]]&amp;" CompanyID",$AO$1))))</f>
        <v/>
      </c>
      <c r="AP66" s="114" t="str">
        <f>IF(tbl_coded[[#This Row],[ISIN]]="","",IF(_xll.BDP(tbl_coded[[#This Row],[KPW Provider BBID]]&amp;" CompanyID",$AP$1)="#N/A Invalid Security","--",IF(_xll.BDP(tbl_coded[[#This Row],[KPW Provider BBID]]&amp;" CompanyID",$AP$1)="#N/A N/A","--",_xll.BDP(tbl_coded[[#This Row],[KPW Provider BBID]]&amp;" CompanyID",$AP$1))))</f>
        <v/>
      </c>
      <c r="AQ66" s="114" t="str">
        <f>IF(tbl_coded[[#This Row],[ISIN]]="","",IF(_xll.BDP(tbl_coded[[#This Row],[KPW Provider BBID]]&amp;" CompanyID",$AQ$1)="#N/A Invalid Security","--",IF(_xll.BDP(tbl_coded[[#This Row],[KPW Provider BBID]]&amp;" CompanyID",$AQ$1)="#N/A N/A","--",_xll.BDP(tbl_coded[[#This Row],[KPW Provider BBID]]&amp;" CompanyID",$AQ$1))))</f>
        <v/>
      </c>
      <c r="AR66" s="114" t="str">
        <f>IF(tbl_coded[[#This Row],[ISIN]]="","",tbl_coded[[#This Row],[穆迪KPW评级]]&amp;"/"&amp;tbl_coded[[#This Row],[SPKPW评级]]&amp;"/"&amp;tbl_coded[[#This Row],[FITCHKPW评级]])</f>
        <v/>
      </c>
      <c r="AS66" s="114" t="str">
        <f>IF(tbl_coded[[#This Row],[ISIN]]="","",IF(OR(_xll.BDP($B66&amp;" Corp",AS$1)="#N/A N/A"),"--",_xll.BDP($B66&amp;" Corp",AS$1)))</f>
        <v/>
      </c>
      <c r="AT66" s="114" t="str">
        <f>IF(tbl_coded[[#This Row],[ISIN]]="","",IF(_xll.BDS($B66&amp;" Corp",AT$1)="#N/A Field Not Applicable","",_xll.BDS($B66&amp;" Corp",AT$1)))</f>
        <v/>
      </c>
      <c r="AU66" s="114" t="str">
        <f>IF(tbl_coded[[#This Row],[SBLC Provider BBID]]="","",_xll.BDP(tbl_coded[[#This Row],[SBLC Provider BBID]]&amp;" CompanyID","NAME"))</f>
        <v/>
      </c>
      <c r="AV66" s="114" t="str">
        <f>IF(tbl_coded[[#This Row],[ISIN]]="","",IF(OR(_xll.BDP($B66&amp;" Corp",AV$1)="#N/A N/A"),"--",TEXT(_xll.BDP($B66&amp;" Corp",AV$1),"yyyy/mm/dd")))</f>
        <v/>
      </c>
      <c r="AW66" s="114" t="str">
        <f>IF(tbl_coded[[#This Row],[ISIN]]="","",IF(OR(_xll.BDP($B66&amp;" Corp",AW$1)="#N/A N/A"),"--",TEXT(_xll.BDP($B66&amp;" Corp",AW$1),"yyyy/mm/dd")))</f>
        <v/>
      </c>
      <c r="AX66" s="114" t="str">
        <f>IF(tbl_coded[[#This Row],[ISIN]]="","",IF(OR(_xll.BDP($B66&amp;" Corp",AX$1)="#N/A N/A"),"--",TEXT(_xll.BDP($B66&amp;" Corp",AX$1),"yyyy/mm/dd")))</f>
        <v/>
      </c>
      <c r="AY66" s="114" t="str">
        <f>IF(tbl_coded[[#This Row],[ISIN]]="","",IF(OR(_xll.BDP($B66&amp;" Corp",AY$1)="#N/A Field Not Applicable"),"--",TEXT(_xll.BDP($B66&amp;" Corp",AY$1),"yyyy/mm/dd")))</f>
        <v/>
      </c>
      <c r="AZ66" s="114" t="str">
        <f>IF(tbl_coded[[#This Row],[ISIN]]="","",IF(OR(_xll.BDP($B66&amp;" Corp",AZ$1)="#N/A N/A"),"--",_xll.BDP($B66&amp;" Corp",AZ$1)))</f>
        <v/>
      </c>
      <c r="BA66" s="114" t="str">
        <f>IF(tbl_coded[[#This Row],[ISIN]]="","",IF(OR(_xll.BDP($B66&amp;" Corp",BA$1)="#N/A N/A"),"--",_xll.BDP($B66&amp;" Corp",BA$1)))</f>
        <v/>
      </c>
      <c r="BB66" s="114" t="str">
        <f>IF(tbl_coded[[#This Row],[ISIN]]="","",IF(OR(_xll.BDP($B66&amp;" Corp",BB$1)="#N/A N/A"),"--",_xll.BDP($B66&amp;" Corp",BB$1)))</f>
        <v/>
      </c>
      <c r="BC66" s="114" t="str">
        <f>IF(tbl_coded[[#This Row],[ISIN]]="","",IF(OR(_xll.BDP($B66&amp;" Corp",BC$1)="#N/A Field Not Applicable"),"--",_xll.BDP($B66&amp;" Corp",BC$1)))</f>
        <v/>
      </c>
      <c r="BD66" s="114" t="str">
        <f>IF(tbl_coded[[#This Row],[ISIN]]="","",IF(OR(_xll.BDP($B66&amp;" Corp",BD$1)="#N/A Field Not Applicable"),"--",_xll.BDP($B66&amp;" Corp",BD$1)))</f>
        <v/>
      </c>
      <c r="BE66" s="114" t="str">
        <f>IF(tbl_coded[[#This Row],[ISIN]]="","",IF(OR(_xll.BDP($B66&amp;" Corp",BE$1)="#N/A Field Not Applicable"),"--",_xll.BDP($B66&amp;" Corp",BE$1)))</f>
        <v/>
      </c>
      <c r="BF66" s="114" t="str">
        <f>IF(tbl_coded[[#This Row],[ISIN]]="","",IF(OR(_xll.BDP($B66&amp;" Corp",BF$1)="#N/A Field Not Applicable"),"--",_xll.BDP($B66&amp;" Corp",BF$1)))</f>
        <v/>
      </c>
      <c r="BG66" s="114" t="str">
        <f>IF(tbl_coded[[#This Row],[ISIN]]="","",IF(OR(_xll.BDP($B66&amp;" Corp",BG$1)="#N/A Field Not Applicable"),"--",IF(_xll.BDP($B66&amp;" Corp",BG$1)="#N/A N/A","N",_xll.BDP($B66&amp;" Corp",BG$1))))</f>
        <v/>
      </c>
      <c r="BH66" s="114" t="str">
        <f>IF(tbl_coded[[#This Row],[ISIN]]="","",IF(OR(_xll.BDP($B66&amp;" Corp",BH$1)="#N/A N/A"),"",_xll.BDP($B66&amp;" Corp",BH$1)))</f>
        <v/>
      </c>
      <c r="BI66" s="114" t="str">
        <f>IF(tbl_coded[[#This Row],[ISIN]]="","",IF(OR(tbl_coded[[#This Row],[Parent company tiker]]=""),"",IF(_xll.BDP(tbl_coded[[#This Row],[Parent company tiker]]&amp;" Equity",BI$1)="#N/A N/A","--",_xll.BDP(tbl_coded[[#This Row],[Parent company tiker]]&amp;" Equity",BI$1))))</f>
        <v/>
      </c>
      <c r="BJ66" s="114" t="str">
        <f>IF(tbl_coded[[#This Row],[ISIN]]="","",IF(OR(tbl_coded[[#This Row],[Parent company tiker]]=""),"",IF(_xll.BDP(tbl_coded[[#This Row],[Parent company tiker]]&amp;" Equity",BJ$1)="#N/A N/A","--",_xll.BDP(tbl_coded[[#This Row],[Parent company tiker]]&amp;" Equity",BJ$1))))</f>
        <v/>
      </c>
      <c r="BK66" s="114" t="str">
        <f>IF(tbl_coded[[#This Row],[ISIN]]="","",IF(OR(tbl_coded[[#This Row],[Parent company tiker]]=""),"",IF(_xll.BDP(tbl_coded[[#This Row],[Parent company tiker]]&amp;" Equity",BK$1)="#N/A N/A","--",_xll.BDP(tbl_coded[[#This Row],[Parent company tiker]]&amp;" Equity",BK$1))))</f>
        <v/>
      </c>
      <c r="BL66" s="114" t="str">
        <f>IF(tbl_coded[[#This Row],[ISIN]]="","",IF(OR(tbl_coded[[#This Row],[Parent company tiker]]=""),"",IF(_xll.BDP(tbl_coded[[#This Row],[Parent company tiker]]&amp;" Equity",BL$1)="#N/A N/A","--",_xll.BDP(tbl_coded[[#This Row],[Parent company tiker]]&amp;" Equity",BL$1))))</f>
        <v/>
      </c>
      <c r="BM6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6" s="114" t="str">
        <f>IF(tbl_coded[[#This Row],[Column9]]&lt;&gt;"--",tbl_coded[[#This Row],[G''tor rating]],IF(tbl_coded[[#This Row],[KPW Name]]&lt;&gt;"",tbl_coded[[#This Row],[KPW Rating]],IF(tbl_coded[[#This Row],[Parent company tiker]]&lt;&gt;"",tbl_coded[[#This Row],[parent评级]],tbl_coded[[#This Row],[Issuer rating]])))</f>
        <v>//</v>
      </c>
      <c r="BO66" s="148" t="str">
        <f>IFERROR(IF(tbl_coded[[#This Row],[GREEN]]="Y","GREEN",IF(tbl_coded[[#This Row],[SUSTAINABLE]]="Y","SUSTAINABLE",IF(tbl_coded[[#This Row],[SOCIAL]]="Y","SOCIAL",IF(tbl_coded[[#This Row],[Sustainable linked]]="Y","SUSTAINABLE LINKED"," ")))),"")</f>
        <v xml:space="preserve"> </v>
      </c>
    </row>
    <row r="67" spans="1:67" ht="15" customHeight="1">
      <c r="A67" s="109">
        <v>65</v>
      </c>
      <c r="B67" s="110" t="str">
        <f>IF(美元债一级!$C$3:$C$1048576&lt;&gt;"",美元债一级!$C67,"")</f>
        <v/>
      </c>
      <c r="C67" s="114" t="str">
        <f>IF(tbl_coded[[#This Row],[ISIN]]="","",IF(tbl_coded[[#This Row],[Index]]&gt;$A$1,"",IF(_xll.BDP($B67&amp;" Corp",C$1)="#N/A N/A","",_xll.BDP($B67&amp;" Corp",C$1))))</f>
        <v/>
      </c>
      <c r="D67" s="114" t="str">
        <f>IF(tbl_coded[[#This Row],[ISIN]]="","",IF(_xll.BDP($B67&amp;" Corp",D$1)="#N/A N/A","",_xll.BDP($B67&amp;" Corp",D$1)))</f>
        <v/>
      </c>
      <c r="E67" s="114" t="str">
        <f>IF(tbl_coded[[#This Row],[ISIN]]="","",IF(_xll.BDP($B67&amp;" Corp",E$1)="#N/A N/A","--",_xll.BDP($B67&amp;" Corp",E$1)))</f>
        <v/>
      </c>
      <c r="F67" s="114" t="str">
        <f>IF(tbl_coded[[#This Row],[ISIN]]="","",IF(_xll.BDS($B67&amp;" Corp",F$1)="#N/A Field Not Applicable","",_xll.BDS($B67&amp;" Corp",F$1)))</f>
        <v/>
      </c>
      <c r="G67" s="114" t="str">
        <f>IF(tbl_coded[[#This Row],[ISIN]]="","",IF(_xll.BDP($F67&amp;" CompanyID",G$1)="#N/A Invalid Security","",_xll.BDP($F67&amp;" CompanyID",G$1)))</f>
        <v/>
      </c>
      <c r="H67" s="114" t="str">
        <f>IF(tbl_coded[[#This Row],[ISIN]]="","",IF(_xll.BDP($B67&amp;" Corp",H$1)="#N/A N/A","--",_xll.BDP($B67&amp;" Corp",H$1)))</f>
        <v/>
      </c>
      <c r="I67" s="114" t="str">
        <f>IF(tbl_coded[[#This Row],[ISIN]]="","",IF(_xll.BDP($B67&amp;" Corp",I$1)="#N/A N/A","--",_xll.BDP($B67&amp;" Corp",I$1)))</f>
        <v/>
      </c>
      <c r="J67" s="114" t="str">
        <f>IF(tbl_coded[[#This Row],[ISIN]]="","",IF(_xll.BDP($B67&amp;" Corp",J$1)="#N/A N/A","--",_xll.BDP($B67&amp;" Corp",J$1)))</f>
        <v/>
      </c>
      <c r="K67" s="114" t="str">
        <f>IF(tbl_coded[[#This Row],[ISIN]]="","",IF(_xll.BDP($B67&amp;" Corp",K$1)="#N/A N/A","--",_xll.BDP($B67&amp;" Corp",K$1)))</f>
        <v/>
      </c>
      <c r="L67" s="114" t="str">
        <f>IF(tbl_coded[[#This Row],[ISIN]]="","",IF(_xll.BDP($B67&amp;" Corp",L$1)="#N/A N/A","--",_xll.BDP($B67&amp;" Corp",L$1)))</f>
        <v/>
      </c>
      <c r="M67" s="114" t="str">
        <f>IF(tbl_coded[[#This Row],[ISIN]]="","",IF(_xll.BDP($B67&amp;" Corp",M$1)="#N/A N/A","--",_xll.BDP($B67&amp;" Corp",M$1)))</f>
        <v/>
      </c>
      <c r="N67" s="114" t="str">
        <f>IF(tbl_coded[[#This Row],[ISIN]]="","",IF(_xll.BDP($B67&amp;" Corp",N$1)="#N/A N/A","--",_xll.BDP($B67&amp;" Corp",N$1)))</f>
        <v/>
      </c>
      <c r="O67" s="114" t="str">
        <f>IF(tbl_coded[[#This Row],[ISIN]]="","",IF(_xll.BDP($B67&amp;" Corp",O$1)="#N/A N/A","--",_xll.BDP($B67&amp;" Corp",O$1)))</f>
        <v/>
      </c>
      <c r="P67" s="114" t="str">
        <f>IF(tbl_coded[[#This Row],[ISIN]]="","",IF(_xll.BDP($B67&amp;" Corp",P$1)="#N/A N/A","--",_xll.BDP($B67&amp;" Corp",P$1)))</f>
        <v/>
      </c>
      <c r="Q6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7" s="114" t="str">
        <f>IF(tbl_coded[[#This Row],[ISIN]]="","",IF(OR(_xll.BDP($B67&amp;" Corp",R$1)="#N/A N/A",_xll.BDP($B67&amp;" Corp",R$1)="#N/A Invalid Security",_xll.BDP($B67&amp;" Corp",R$1)="#N/A Field Not Applicable"),"--",_xll.BDP($B67&amp;" Corp",R$1)))</f>
        <v/>
      </c>
      <c r="S67" s="114" t="str">
        <f>IF(tbl_coded[[#This Row],[ISIN]]="","",IF(OR(_xll.BDP($R67&amp;" Equity",S$1)="#N/A N/A",_xll.BDP($R67&amp;" Equity",S$1)="#N/A Invalid Security"),"--",_xll.BDP($R67&amp;" Equity",S$1)))</f>
        <v/>
      </c>
      <c r="T67" s="114" t="str">
        <f>IF(tbl_coded[[#This Row],[ISIN]]="","",IF(OR(_xll.BDP($R67&amp;" Equity",T$1)="#N/A N/A",_xll.BDP($R67&amp;" Equity",T$1)="#N/A Invalid Security"),"--",_xll.BDP($R67&amp;" Equity",T$1)))</f>
        <v/>
      </c>
      <c r="U67" s="114" t="str">
        <f>IF(tbl_coded[[#This Row],[ISIN]]="","",IF(OR(_xll.BDP($R67&amp;" Equity",U$1)="#N/A N/A",_xll.BDP($R67&amp;" Equity",U$1)="#N/A Invalid Security"),"--",_xll.BDP($R67&amp;" Equity",U$1)))</f>
        <v/>
      </c>
      <c r="V67" s="114" t="str">
        <f>IF(tbl_coded[[#This Row],[ISIN]]="","",IF(OR(_xll.BDP($R67&amp;" Equity",V$1)="#N/A N/A",_xll.BDP($R67&amp;" Equity",V$1)="#N/A Invalid Security"),"--",_xll.BDP($R67&amp;" Equity",V$1)))</f>
        <v/>
      </c>
      <c r="W67" s="114" t="str">
        <f>IF(tbl_coded[[#This Row],[ISIN]]="","",IF(OR(_xll.BDP($R67&amp;" Equity",W$1)="#N/A N/A",_xll.BDP($R67&amp;" Equity",W$1)="#N/A Invalid Security"),"--",_xll.BDP($R67&amp;" Equity",W$1)))</f>
        <v/>
      </c>
      <c r="X67" s="114" t="str">
        <f>IF(tbl_coded[[#This Row],[ISIN]]="","",IF(OR(_xll.BDP($R67&amp;" Equity",X$1)="#N/A N/A",_xll.BDP($R67&amp;" Equity",X$1)="#N/A Invalid Security"),"--",_xll.BDP($R67&amp;" Equity",X$1)))</f>
        <v/>
      </c>
      <c r="Y6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7" s="114" t="str">
        <f>IF(tbl_coded[[#This Row],[ISIN]]="","",IF(ISNUMBER(_xll.BDP(B67&amp;" Corp",Z$1)),_xll.BDP(B67&amp;" Corp",Z$1),""))</f>
        <v/>
      </c>
      <c r="AA67" s="114" t="str">
        <f>IF(tbl_coded[[#This Row],[ISIN]]="","",IF(ISNUMBER(_xll.BDP(B67&amp;" Corp",AA$1)),_xll.BDP(B67&amp;" Corp",AA$1),""))</f>
        <v/>
      </c>
      <c r="AB67" s="114" t="str">
        <f>IF(tbl_coded[[#This Row],[ISIN]]="","",IF(ISNUMBER(_xll.BDP(B67&amp;" Corp",AB$1)),_xll.BDP(B67&amp;" Corp",AB$1),""))</f>
        <v/>
      </c>
      <c r="AC67" s="114" t="str">
        <f>IF(tbl_coded[[#This Row],[ISIN]]="","",IF(ISNUMBER(_xll.BDP(B67&amp;" Corp",AC$1)),_xll.BDP(B67&amp;" Corp",AC$1),""))</f>
        <v/>
      </c>
      <c r="AD67" s="114" t="str">
        <f>IF(tbl_coded[[#This Row],[ISIN]]="","",IF((_xll.BDP(B67&amp;" Corp",AD$1))="#N/A Field Not Applicable","",_xll.BDP(B67&amp;" Corp",AD$1)))</f>
        <v/>
      </c>
      <c r="AE67" s="114" t="str">
        <f>IF(tbl_coded[[#This Row],[ISIN]]="","",IF((_xll.BDP(B67&amp;" Corp",AE$1))="#N/A N/A","--",_xll.BDP(B67&amp;" Corp",AE$1)))</f>
        <v/>
      </c>
      <c r="AF67" s="114" t="str">
        <f>IF(tbl_coded[[#This Row],[ISIN]]="","",IF(IFERROR(MATCH(H67,rtg_num[Moody''s],0)&gt;10,0),"HY",IF(IFERROR(MATCH(I67,rtg_num[S&amp;P],0)&gt;10,0),"HY",IF(IFERROR(MATCH(J67,rtg_num[Fitch],0)&gt;10,0),"HY",IF(H67&amp;I67&amp;J67="------","NR",IF(IFERROR(FIND("#N/A",Coded!H67),0)&amp;IFERROR(FIND("#N/A",Coded!H67),0)&amp;IFERROR(FIND("#N/A",Coded!H67),0)&lt;&gt;"000",IF(INDEX(美元债一级!$O:$O,MATCH(tbl_coded[[#This Row],[ISIN]],美元债一级!$I:$I,0))="--/--/--","NR","IG"),"IG"))))))</f>
        <v/>
      </c>
      <c r="AG6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7" s="115" t="str">
        <f>IF(tbl_coded[[#This Row],[ISIN]]="","",IF(_xll.BDP($B67&amp;" Corp",AI$1)="#N/A N/A","--",_xll.BDP($B67&amp;" Corp",AI$1)))</f>
        <v/>
      </c>
      <c r="AJ67" s="112" t="str">
        <f>IF(tbl_coded[[#This Row],[ISIN]]="","",IF(OR(_xll.BDP(_xll.BDP(tbl_coded[[#This Row],[ISIN]]&amp;" Corp", "ISSUER_EQUITY_TICKER")&amp;" Equity",AJ$1)="#N/A N/A"),"--",_xll.BDP(_xll.BDP(tbl_coded[[#This Row],[ISIN]]&amp;" Corp", "ISSUER_EQUITY_TICKER")&amp;" Equity",AJ$1)))</f>
        <v/>
      </c>
      <c r="AK6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7" s="114" t="str">
        <f>IF(tbl_coded[[#This Row],[ISIN]]="","",IF(OR(_xll.BDP(_xll.BDP(tbl_coded[[#This Row],[ISIN]]&amp;" Corp", "ISSUER_EQUITY_TICKER")&amp;" Equity",AL$1)="#N/A N/A"),"--",_xll.BDP(_xll.BDP(tbl_coded[[#This Row],[ISIN]]&amp;" Corp", "ISSUER_EQUITY_TICKER")&amp;" Equity",AL$1)))</f>
        <v/>
      </c>
      <c r="AM67" s="114" t="str">
        <f>IF(tbl_coded[[#This Row],[ISIN]]="","",IF(_xll.BDS($B67&amp;" Corp",AM$1)="#N/A Field Not Applicable","",_xll.BDS($B67&amp;" Corp",AM$1)))</f>
        <v/>
      </c>
      <c r="AN67" s="114" t="str">
        <f>IF(tbl_coded[[#This Row],[ISIN]]="","",IF(_xll.BDP(tbl_coded[[#This Row],[KPW Provider BBID]]&amp;" CompanyID","NAME")="#N/A Invalid Security","",_xll.BDP(tbl_coded[[#This Row],[KPW Provider BBID]]&amp;" CompanyID","NAME")))</f>
        <v/>
      </c>
      <c r="AO67" s="114" t="str">
        <f>IF(tbl_coded[[#This Row],[ISIN]]="","",IF(_xll.BDP(tbl_coded[[#This Row],[KPW Provider BBID]]&amp;" CompanyID",$AO$1)="#N/A Invalid Security","--",IF(_xll.BDP(tbl_coded[[#This Row],[KPW Provider BBID]]&amp;" CompanyID",$AO$1)="#N/A N/A","--",_xll.BDP(tbl_coded[[#This Row],[KPW Provider BBID]]&amp;" CompanyID",$AO$1))))</f>
        <v/>
      </c>
      <c r="AP67" s="114" t="str">
        <f>IF(tbl_coded[[#This Row],[ISIN]]="","",IF(_xll.BDP(tbl_coded[[#This Row],[KPW Provider BBID]]&amp;" CompanyID",$AP$1)="#N/A Invalid Security","--",IF(_xll.BDP(tbl_coded[[#This Row],[KPW Provider BBID]]&amp;" CompanyID",$AP$1)="#N/A N/A","--",_xll.BDP(tbl_coded[[#This Row],[KPW Provider BBID]]&amp;" CompanyID",$AP$1))))</f>
        <v/>
      </c>
      <c r="AQ67" s="114" t="str">
        <f>IF(tbl_coded[[#This Row],[ISIN]]="","",IF(_xll.BDP(tbl_coded[[#This Row],[KPW Provider BBID]]&amp;" CompanyID",$AQ$1)="#N/A Invalid Security","--",IF(_xll.BDP(tbl_coded[[#This Row],[KPW Provider BBID]]&amp;" CompanyID",$AQ$1)="#N/A N/A","--",_xll.BDP(tbl_coded[[#This Row],[KPW Provider BBID]]&amp;" CompanyID",$AQ$1))))</f>
        <v/>
      </c>
      <c r="AR67" s="114" t="str">
        <f>IF(tbl_coded[[#This Row],[ISIN]]="","",tbl_coded[[#This Row],[穆迪KPW评级]]&amp;"/"&amp;tbl_coded[[#This Row],[SPKPW评级]]&amp;"/"&amp;tbl_coded[[#This Row],[FITCHKPW评级]])</f>
        <v/>
      </c>
      <c r="AS67" s="114" t="str">
        <f>IF(tbl_coded[[#This Row],[ISIN]]="","",IF(OR(_xll.BDP($B67&amp;" Corp",AS$1)="#N/A N/A"),"--",_xll.BDP($B67&amp;" Corp",AS$1)))</f>
        <v/>
      </c>
      <c r="AT67" s="114" t="str">
        <f>IF(tbl_coded[[#This Row],[ISIN]]="","",IF(_xll.BDS($B67&amp;" Corp",AT$1)="#N/A Field Not Applicable","",_xll.BDS($B67&amp;" Corp",AT$1)))</f>
        <v/>
      </c>
      <c r="AU67" s="114" t="str">
        <f>IF(tbl_coded[[#This Row],[SBLC Provider BBID]]="","",_xll.BDP(tbl_coded[[#This Row],[SBLC Provider BBID]]&amp;" CompanyID","NAME"))</f>
        <v/>
      </c>
      <c r="AV67" s="114" t="str">
        <f>IF(tbl_coded[[#This Row],[ISIN]]="","",IF(OR(_xll.BDP($B67&amp;" Corp",AV$1)="#N/A N/A"),"--",TEXT(_xll.BDP($B67&amp;" Corp",AV$1),"yyyy/mm/dd")))</f>
        <v/>
      </c>
      <c r="AW67" s="114" t="str">
        <f>IF(tbl_coded[[#This Row],[ISIN]]="","",IF(OR(_xll.BDP($B67&amp;" Corp",AW$1)="#N/A N/A"),"--",TEXT(_xll.BDP($B67&amp;" Corp",AW$1),"yyyy/mm/dd")))</f>
        <v/>
      </c>
      <c r="AX67" s="114" t="str">
        <f>IF(tbl_coded[[#This Row],[ISIN]]="","",IF(OR(_xll.BDP($B67&amp;" Corp",AX$1)="#N/A N/A"),"--",TEXT(_xll.BDP($B67&amp;" Corp",AX$1),"yyyy/mm/dd")))</f>
        <v/>
      </c>
      <c r="AY67" s="114" t="str">
        <f>IF(tbl_coded[[#This Row],[ISIN]]="","",IF(OR(_xll.BDP($B67&amp;" Corp",AY$1)="#N/A Field Not Applicable"),"--",TEXT(_xll.BDP($B67&amp;" Corp",AY$1),"yyyy/mm/dd")))</f>
        <v/>
      </c>
      <c r="AZ67" s="114" t="str">
        <f>IF(tbl_coded[[#This Row],[ISIN]]="","",IF(OR(_xll.BDP($B67&amp;" Corp",AZ$1)="#N/A N/A"),"--",_xll.BDP($B67&amp;" Corp",AZ$1)))</f>
        <v/>
      </c>
      <c r="BA67" s="114" t="str">
        <f>IF(tbl_coded[[#This Row],[ISIN]]="","",IF(OR(_xll.BDP($B67&amp;" Corp",BA$1)="#N/A N/A"),"--",_xll.BDP($B67&amp;" Corp",BA$1)))</f>
        <v/>
      </c>
      <c r="BB67" s="114" t="str">
        <f>IF(tbl_coded[[#This Row],[ISIN]]="","",IF(OR(_xll.BDP($B67&amp;" Corp",BB$1)="#N/A N/A"),"--",_xll.BDP($B67&amp;" Corp",BB$1)))</f>
        <v/>
      </c>
      <c r="BC67" s="114" t="str">
        <f>IF(tbl_coded[[#This Row],[ISIN]]="","",IF(OR(_xll.BDP($B67&amp;" Corp",BC$1)="#N/A Field Not Applicable"),"--",_xll.BDP($B67&amp;" Corp",BC$1)))</f>
        <v/>
      </c>
      <c r="BD67" s="114" t="str">
        <f>IF(tbl_coded[[#This Row],[ISIN]]="","",IF(OR(_xll.BDP($B67&amp;" Corp",BD$1)="#N/A Field Not Applicable"),"--",_xll.BDP($B67&amp;" Corp",BD$1)))</f>
        <v/>
      </c>
      <c r="BE67" s="114" t="str">
        <f>IF(tbl_coded[[#This Row],[ISIN]]="","",IF(OR(_xll.BDP($B67&amp;" Corp",BE$1)="#N/A Field Not Applicable"),"--",_xll.BDP($B67&amp;" Corp",BE$1)))</f>
        <v/>
      </c>
      <c r="BF67" s="114" t="str">
        <f>IF(tbl_coded[[#This Row],[ISIN]]="","",IF(OR(_xll.BDP($B67&amp;" Corp",BF$1)="#N/A Field Not Applicable"),"--",_xll.BDP($B67&amp;" Corp",BF$1)))</f>
        <v/>
      </c>
      <c r="BG67" s="114" t="str">
        <f>IF(tbl_coded[[#This Row],[ISIN]]="","",IF(OR(_xll.BDP($B67&amp;" Corp",BG$1)="#N/A Field Not Applicable"),"--",IF(_xll.BDP($B67&amp;" Corp",BG$1)="#N/A N/A","N",_xll.BDP($B67&amp;" Corp",BG$1))))</f>
        <v/>
      </c>
      <c r="BH67" s="114" t="str">
        <f>IF(tbl_coded[[#This Row],[ISIN]]="","",IF(OR(_xll.BDP($B67&amp;" Corp",BH$1)="#N/A N/A"),"",_xll.BDP($B67&amp;" Corp",BH$1)))</f>
        <v/>
      </c>
      <c r="BI67" s="114" t="str">
        <f>IF(tbl_coded[[#This Row],[ISIN]]="","",IF(OR(tbl_coded[[#This Row],[Parent company tiker]]=""),"",IF(_xll.BDP(tbl_coded[[#This Row],[Parent company tiker]]&amp;" Equity",BI$1)="#N/A N/A","--",_xll.BDP(tbl_coded[[#This Row],[Parent company tiker]]&amp;" Equity",BI$1))))</f>
        <v/>
      </c>
      <c r="BJ67" s="114" t="str">
        <f>IF(tbl_coded[[#This Row],[ISIN]]="","",IF(OR(tbl_coded[[#This Row],[Parent company tiker]]=""),"",IF(_xll.BDP(tbl_coded[[#This Row],[Parent company tiker]]&amp;" Equity",BJ$1)="#N/A N/A","--",_xll.BDP(tbl_coded[[#This Row],[Parent company tiker]]&amp;" Equity",BJ$1))))</f>
        <v/>
      </c>
      <c r="BK67" s="114" t="str">
        <f>IF(tbl_coded[[#This Row],[ISIN]]="","",IF(OR(tbl_coded[[#This Row],[Parent company tiker]]=""),"",IF(_xll.BDP(tbl_coded[[#This Row],[Parent company tiker]]&amp;" Equity",BK$1)="#N/A N/A","--",_xll.BDP(tbl_coded[[#This Row],[Parent company tiker]]&amp;" Equity",BK$1))))</f>
        <v/>
      </c>
      <c r="BL67" s="114" t="str">
        <f>IF(tbl_coded[[#This Row],[ISIN]]="","",IF(OR(tbl_coded[[#This Row],[Parent company tiker]]=""),"",IF(_xll.BDP(tbl_coded[[#This Row],[Parent company tiker]]&amp;" Equity",BL$1)="#N/A N/A","--",_xll.BDP(tbl_coded[[#This Row],[Parent company tiker]]&amp;" Equity",BL$1))))</f>
        <v/>
      </c>
      <c r="BM6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7" s="114" t="str">
        <f>IF(tbl_coded[[#This Row],[Column9]]&lt;&gt;"--",tbl_coded[[#This Row],[G''tor rating]],IF(tbl_coded[[#This Row],[KPW Name]]&lt;&gt;"",tbl_coded[[#This Row],[KPW Rating]],IF(tbl_coded[[#This Row],[Parent company tiker]]&lt;&gt;"",tbl_coded[[#This Row],[parent评级]],tbl_coded[[#This Row],[Issuer rating]])))</f>
        <v>//</v>
      </c>
      <c r="BO67" s="148" t="str">
        <f>IFERROR(IF(tbl_coded[[#This Row],[GREEN]]="Y","GREEN",IF(tbl_coded[[#This Row],[SUSTAINABLE]]="Y","SUSTAINABLE",IF(tbl_coded[[#This Row],[SOCIAL]]="Y","SOCIAL",IF(tbl_coded[[#This Row],[Sustainable linked]]="Y","SUSTAINABLE LINKED"," ")))),"")</f>
        <v xml:space="preserve"> </v>
      </c>
    </row>
    <row r="68" spans="1:67" ht="15" customHeight="1">
      <c r="A68" s="109">
        <v>66</v>
      </c>
      <c r="B68" s="110" t="str">
        <f>IF(美元债一级!$C$3:$C$1048576&lt;&gt;"",美元债一级!$C68,"")</f>
        <v/>
      </c>
      <c r="C68" s="114" t="str">
        <f>IF(tbl_coded[[#This Row],[ISIN]]="","",IF(tbl_coded[[#This Row],[Index]]&gt;$A$1,"",IF(_xll.BDP($B68&amp;" Corp",C$1)="#N/A N/A","",_xll.BDP($B68&amp;" Corp",C$1))))</f>
        <v/>
      </c>
      <c r="D68" s="114" t="str">
        <f>IF(tbl_coded[[#This Row],[ISIN]]="","",IF(_xll.BDP($B68&amp;" Corp",D$1)="#N/A N/A","",_xll.BDP($B68&amp;" Corp",D$1)))</f>
        <v/>
      </c>
      <c r="E68" s="114" t="str">
        <f>IF(tbl_coded[[#This Row],[ISIN]]="","",IF(_xll.BDP($B68&amp;" Corp",E$1)="#N/A N/A","--",_xll.BDP($B68&amp;" Corp",E$1)))</f>
        <v/>
      </c>
      <c r="F68" s="114" t="str">
        <f>IF(tbl_coded[[#This Row],[ISIN]]="","",IF(_xll.BDS($B68&amp;" Corp",F$1)="#N/A Field Not Applicable","",_xll.BDS($B68&amp;" Corp",F$1)))</f>
        <v/>
      </c>
      <c r="G68" s="114" t="str">
        <f>IF(tbl_coded[[#This Row],[ISIN]]="","",IF(_xll.BDP($F68&amp;" CompanyID",G$1)="#N/A Invalid Security","",_xll.BDP($F68&amp;" CompanyID",G$1)))</f>
        <v/>
      </c>
      <c r="H68" s="114" t="str">
        <f>IF(tbl_coded[[#This Row],[ISIN]]="","",IF(_xll.BDP($B68&amp;" Corp",H$1)="#N/A N/A","--",_xll.BDP($B68&amp;" Corp",H$1)))</f>
        <v/>
      </c>
      <c r="I68" s="114" t="str">
        <f>IF(tbl_coded[[#This Row],[ISIN]]="","",IF(_xll.BDP($B68&amp;" Corp",I$1)="#N/A N/A","--",_xll.BDP($B68&amp;" Corp",I$1)))</f>
        <v/>
      </c>
      <c r="J68" s="114" t="str">
        <f>IF(tbl_coded[[#This Row],[ISIN]]="","",IF(_xll.BDP($B68&amp;" Corp",J$1)="#N/A N/A","--",_xll.BDP($B68&amp;" Corp",J$1)))</f>
        <v/>
      </c>
      <c r="K68" s="114" t="str">
        <f>IF(tbl_coded[[#This Row],[ISIN]]="","",IF(_xll.BDP($B68&amp;" Corp",K$1)="#N/A N/A","--",_xll.BDP($B68&amp;" Corp",K$1)))</f>
        <v/>
      </c>
      <c r="L68" s="114" t="str">
        <f>IF(tbl_coded[[#This Row],[ISIN]]="","",IF(_xll.BDP($B68&amp;" Corp",L$1)="#N/A N/A","--",_xll.BDP($B68&amp;" Corp",L$1)))</f>
        <v/>
      </c>
      <c r="M68" s="114" t="str">
        <f>IF(tbl_coded[[#This Row],[ISIN]]="","",IF(_xll.BDP($B68&amp;" Corp",M$1)="#N/A N/A","--",_xll.BDP($B68&amp;" Corp",M$1)))</f>
        <v/>
      </c>
      <c r="N68" s="114" t="str">
        <f>IF(tbl_coded[[#This Row],[ISIN]]="","",IF(_xll.BDP($B68&amp;" Corp",N$1)="#N/A N/A","--",_xll.BDP($B68&amp;" Corp",N$1)))</f>
        <v/>
      </c>
      <c r="O68" s="114" t="str">
        <f>IF(tbl_coded[[#This Row],[ISIN]]="","",IF(_xll.BDP($B68&amp;" Corp",O$1)="#N/A N/A","--",_xll.BDP($B68&amp;" Corp",O$1)))</f>
        <v/>
      </c>
      <c r="P68" s="114" t="str">
        <f>IF(tbl_coded[[#This Row],[ISIN]]="","",IF(_xll.BDP($B68&amp;" Corp",P$1)="#N/A N/A","--",_xll.BDP($B68&amp;" Corp",P$1)))</f>
        <v/>
      </c>
      <c r="Q6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8" s="114" t="str">
        <f>IF(tbl_coded[[#This Row],[ISIN]]="","",IF(OR(_xll.BDP($B68&amp;" Corp",R$1)="#N/A N/A",_xll.BDP($B68&amp;" Corp",R$1)="#N/A Invalid Security",_xll.BDP($B68&amp;" Corp",R$1)="#N/A Field Not Applicable"),"--",_xll.BDP($B68&amp;" Corp",R$1)))</f>
        <v/>
      </c>
      <c r="S68" s="114" t="str">
        <f>IF(tbl_coded[[#This Row],[ISIN]]="","",IF(OR(_xll.BDP($R68&amp;" Equity",S$1)="#N/A N/A",_xll.BDP($R68&amp;" Equity",S$1)="#N/A Invalid Security"),"--",_xll.BDP($R68&amp;" Equity",S$1)))</f>
        <v/>
      </c>
      <c r="T68" s="114" t="str">
        <f>IF(tbl_coded[[#This Row],[ISIN]]="","",IF(OR(_xll.BDP($R68&amp;" Equity",T$1)="#N/A N/A",_xll.BDP($R68&amp;" Equity",T$1)="#N/A Invalid Security"),"--",_xll.BDP($R68&amp;" Equity",T$1)))</f>
        <v/>
      </c>
      <c r="U68" s="114" t="str">
        <f>IF(tbl_coded[[#This Row],[ISIN]]="","",IF(OR(_xll.BDP($R68&amp;" Equity",U$1)="#N/A N/A",_xll.BDP($R68&amp;" Equity",U$1)="#N/A Invalid Security"),"--",_xll.BDP($R68&amp;" Equity",U$1)))</f>
        <v/>
      </c>
      <c r="V68" s="114" t="str">
        <f>IF(tbl_coded[[#This Row],[ISIN]]="","",IF(OR(_xll.BDP($R68&amp;" Equity",V$1)="#N/A N/A",_xll.BDP($R68&amp;" Equity",V$1)="#N/A Invalid Security"),"--",_xll.BDP($R68&amp;" Equity",V$1)))</f>
        <v/>
      </c>
      <c r="W68" s="114" t="str">
        <f>IF(tbl_coded[[#This Row],[ISIN]]="","",IF(OR(_xll.BDP($R68&amp;" Equity",W$1)="#N/A N/A",_xll.BDP($R68&amp;" Equity",W$1)="#N/A Invalid Security"),"--",_xll.BDP($R68&amp;" Equity",W$1)))</f>
        <v/>
      </c>
      <c r="X68" s="114" t="str">
        <f>IF(tbl_coded[[#This Row],[ISIN]]="","",IF(OR(_xll.BDP($R68&amp;" Equity",X$1)="#N/A N/A",_xll.BDP($R68&amp;" Equity",X$1)="#N/A Invalid Security"),"--",_xll.BDP($R68&amp;" Equity",X$1)))</f>
        <v/>
      </c>
      <c r="Y6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8" s="114" t="str">
        <f>IF(tbl_coded[[#This Row],[ISIN]]="","",IF(ISNUMBER(_xll.BDP(B68&amp;" Corp",Z$1)),_xll.BDP(B68&amp;" Corp",Z$1),""))</f>
        <v/>
      </c>
      <c r="AA68" s="114" t="str">
        <f>IF(tbl_coded[[#This Row],[ISIN]]="","",IF(ISNUMBER(_xll.BDP(B68&amp;" Corp",AA$1)),_xll.BDP(B68&amp;" Corp",AA$1),""))</f>
        <v/>
      </c>
      <c r="AB68" s="114" t="str">
        <f>IF(tbl_coded[[#This Row],[ISIN]]="","",IF(ISNUMBER(_xll.BDP(B68&amp;" Corp",AB$1)),_xll.BDP(B68&amp;" Corp",AB$1),""))</f>
        <v/>
      </c>
      <c r="AC68" s="114" t="str">
        <f>IF(tbl_coded[[#This Row],[ISIN]]="","",IF(ISNUMBER(_xll.BDP(B68&amp;" Corp",AC$1)),_xll.BDP(B68&amp;" Corp",AC$1),""))</f>
        <v/>
      </c>
      <c r="AD68" s="114" t="str">
        <f>IF(tbl_coded[[#This Row],[ISIN]]="","",IF((_xll.BDP(B68&amp;" Corp",AD$1))="#N/A Field Not Applicable","",_xll.BDP(B68&amp;" Corp",AD$1)))</f>
        <v/>
      </c>
      <c r="AE68" s="114" t="str">
        <f>IF(tbl_coded[[#This Row],[ISIN]]="","",IF((_xll.BDP(B68&amp;" Corp",AE$1))="#N/A N/A","--",_xll.BDP(B68&amp;" Corp",AE$1)))</f>
        <v/>
      </c>
      <c r="AF68" s="114" t="str">
        <f>IF(tbl_coded[[#This Row],[ISIN]]="","",IF(IFERROR(MATCH(H68,rtg_num[Moody''s],0)&gt;10,0),"HY",IF(IFERROR(MATCH(I68,rtg_num[S&amp;P],0)&gt;10,0),"HY",IF(IFERROR(MATCH(J68,rtg_num[Fitch],0)&gt;10,0),"HY",IF(H68&amp;I68&amp;J68="------","NR",IF(IFERROR(FIND("#N/A",Coded!H68),0)&amp;IFERROR(FIND("#N/A",Coded!H68),0)&amp;IFERROR(FIND("#N/A",Coded!H68),0)&lt;&gt;"000",IF(INDEX(美元债一级!$O:$O,MATCH(tbl_coded[[#This Row],[ISIN]],美元债一级!$I:$I,0))="--/--/--","NR","IG"),"IG"))))))</f>
        <v/>
      </c>
      <c r="AG6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8" s="115" t="str">
        <f>IF(tbl_coded[[#This Row],[ISIN]]="","",IF(_xll.BDP($B68&amp;" Corp",AI$1)="#N/A N/A","--",_xll.BDP($B68&amp;" Corp",AI$1)))</f>
        <v/>
      </c>
      <c r="AJ68" s="112" t="str">
        <f>IF(tbl_coded[[#This Row],[ISIN]]="","",IF(OR(_xll.BDP(_xll.BDP(tbl_coded[[#This Row],[ISIN]]&amp;" Corp", "ISSUER_EQUITY_TICKER")&amp;" Equity",AJ$1)="#N/A N/A"),"--",_xll.BDP(_xll.BDP(tbl_coded[[#This Row],[ISIN]]&amp;" Corp", "ISSUER_EQUITY_TICKER")&amp;" Equity",AJ$1)))</f>
        <v/>
      </c>
      <c r="AK6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8" s="114" t="str">
        <f>IF(tbl_coded[[#This Row],[ISIN]]="","",IF(OR(_xll.BDP(_xll.BDP(tbl_coded[[#This Row],[ISIN]]&amp;" Corp", "ISSUER_EQUITY_TICKER")&amp;" Equity",AL$1)="#N/A N/A"),"--",_xll.BDP(_xll.BDP(tbl_coded[[#This Row],[ISIN]]&amp;" Corp", "ISSUER_EQUITY_TICKER")&amp;" Equity",AL$1)))</f>
        <v/>
      </c>
      <c r="AM68" s="114" t="str">
        <f>IF(tbl_coded[[#This Row],[ISIN]]="","",IF(_xll.BDS($B68&amp;" Corp",AM$1)="#N/A Field Not Applicable","",_xll.BDS($B68&amp;" Corp",AM$1)))</f>
        <v/>
      </c>
      <c r="AN68" s="114" t="str">
        <f>IF(tbl_coded[[#This Row],[ISIN]]="","",IF(_xll.BDP(tbl_coded[[#This Row],[KPW Provider BBID]]&amp;" CompanyID","NAME")="#N/A Invalid Security","",_xll.BDP(tbl_coded[[#This Row],[KPW Provider BBID]]&amp;" CompanyID","NAME")))</f>
        <v/>
      </c>
      <c r="AO68" s="114" t="str">
        <f>IF(tbl_coded[[#This Row],[ISIN]]="","",IF(_xll.BDP(tbl_coded[[#This Row],[KPW Provider BBID]]&amp;" CompanyID",$AO$1)="#N/A Invalid Security","--",IF(_xll.BDP(tbl_coded[[#This Row],[KPW Provider BBID]]&amp;" CompanyID",$AO$1)="#N/A N/A","--",_xll.BDP(tbl_coded[[#This Row],[KPW Provider BBID]]&amp;" CompanyID",$AO$1))))</f>
        <v/>
      </c>
      <c r="AP68" s="114" t="str">
        <f>IF(tbl_coded[[#This Row],[ISIN]]="","",IF(_xll.BDP(tbl_coded[[#This Row],[KPW Provider BBID]]&amp;" CompanyID",$AP$1)="#N/A Invalid Security","--",IF(_xll.BDP(tbl_coded[[#This Row],[KPW Provider BBID]]&amp;" CompanyID",$AP$1)="#N/A N/A","--",_xll.BDP(tbl_coded[[#This Row],[KPW Provider BBID]]&amp;" CompanyID",$AP$1))))</f>
        <v/>
      </c>
      <c r="AQ68" s="114" t="str">
        <f>IF(tbl_coded[[#This Row],[ISIN]]="","",IF(_xll.BDP(tbl_coded[[#This Row],[KPW Provider BBID]]&amp;" CompanyID",$AQ$1)="#N/A Invalid Security","--",IF(_xll.BDP(tbl_coded[[#This Row],[KPW Provider BBID]]&amp;" CompanyID",$AQ$1)="#N/A N/A","--",_xll.BDP(tbl_coded[[#This Row],[KPW Provider BBID]]&amp;" CompanyID",$AQ$1))))</f>
        <v/>
      </c>
      <c r="AR68" s="114" t="str">
        <f>IF(tbl_coded[[#This Row],[ISIN]]="","",tbl_coded[[#This Row],[穆迪KPW评级]]&amp;"/"&amp;tbl_coded[[#This Row],[SPKPW评级]]&amp;"/"&amp;tbl_coded[[#This Row],[FITCHKPW评级]])</f>
        <v/>
      </c>
      <c r="AS68" s="114" t="str">
        <f>IF(tbl_coded[[#This Row],[ISIN]]="","",IF(OR(_xll.BDP($B68&amp;" Corp",AS$1)="#N/A N/A"),"--",_xll.BDP($B68&amp;" Corp",AS$1)))</f>
        <v/>
      </c>
      <c r="AT68" s="114" t="str">
        <f>IF(tbl_coded[[#This Row],[ISIN]]="","",IF(_xll.BDS($B68&amp;" Corp",AT$1)="#N/A Field Not Applicable","",_xll.BDS($B68&amp;" Corp",AT$1)))</f>
        <v/>
      </c>
      <c r="AU68" s="114" t="str">
        <f>IF(tbl_coded[[#This Row],[SBLC Provider BBID]]="","",_xll.BDP(tbl_coded[[#This Row],[SBLC Provider BBID]]&amp;" CompanyID","NAME"))</f>
        <v/>
      </c>
      <c r="AV68" s="114" t="str">
        <f>IF(tbl_coded[[#This Row],[ISIN]]="","",IF(OR(_xll.BDP($B68&amp;" Corp",AV$1)="#N/A N/A"),"--",TEXT(_xll.BDP($B68&amp;" Corp",AV$1),"yyyy/mm/dd")))</f>
        <v/>
      </c>
      <c r="AW68" s="114" t="str">
        <f>IF(tbl_coded[[#This Row],[ISIN]]="","",IF(OR(_xll.BDP($B68&amp;" Corp",AW$1)="#N/A N/A"),"--",TEXT(_xll.BDP($B68&amp;" Corp",AW$1),"yyyy/mm/dd")))</f>
        <v/>
      </c>
      <c r="AX68" s="114" t="str">
        <f>IF(tbl_coded[[#This Row],[ISIN]]="","",IF(OR(_xll.BDP($B68&amp;" Corp",AX$1)="#N/A N/A"),"--",TEXT(_xll.BDP($B68&amp;" Corp",AX$1),"yyyy/mm/dd")))</f>
        <v/>
      </c>
      <c r="AY68" s="114" t="str">
        <f>IF(tbl_coded[[#This Row],[ISIN]]="","",IF(OR(_xll.BDP($B68&amp;" Corp",AY$1)="#N/A Field Not Applicable"),"--",TEXT(_xll.BDP($B68&amp;" Corp",AY$1),"yyyy/mm/dd")))</f>
        <v/>
      </c>
      <c r="AZ68" s="114" t="str">
        <f>IF(tbl_coded[[#This Row],[ISIN]]="","",IF(OR(_xll.BDP($B68&amp;" Corp",AZ$1)="#N/A N/A"),"--",_xll.BDP($B68&amp;" Corp",AZ$1)))</f>
        <v/>
      </c>
      <c r="BA68" s="114" t="str">
        <f>IF(tbl_coded[[#This Row],[ISIN]]="","",IF(OR(_xll.BDP($B68&amp;" Corp",BA$1)="#N/A N/A"),"--",_xll.BDP($B68&amp;" Corp",BA$1)))</f>
        <v/>
      </c>
      <c r="BB68" s="114" t="str">
        <f>IF(tbl_coded[[#This Row],[ISIN]]="","",IF(OR(_xll.BDP($B68&amp;" Corp",BB$1)="#N/A N/A"),"--",_xll.BDP($B68&amp;" Corp",BB$1)))</f>
        <v/>
      </c>
      <c r="BC68" s="114" t="str">
        <f>IF(tbl_coded[[#This Row],[ISIN]]="","",IF(OR(_xll.BDP($B68&amp;" Corp",BC$1)="#N/A Field Not Applicable"),"--",_xll.BDP($B68&amp;" Corp",BC$1)))</f>
        <v/>
      </c>
      <c r="BD68" s="114" t="str">
        <f>IF(tbl_coded[[#This Row],[ISIN]]="","",IF(OR(_xll.BDP($B68&amp;" Corp",BD$1)="#N/A Field Not Applicable"),"--",_xll.BDP($B68&amp;" Corp",BD$1)))</f>
        <v/>
      </c>
      <c r="BE68" s="114" t="str">
        <f>IF(tbl_coded[[#This Row],[ISIN]]="","",IF(OR(_xll.BDP($B68&amp;" Corp",BE$1)="#N/A Field Not Applicable"),"--",_xll.BDP($B68&amp;" Corp",BE$1)))</f>
        <v/>
      </c>
      <c r="BF68" s="114" t="str">
        <f>IF(tbl_coded[[#This Row],[ISIN]]="","",IF(OR(_xll.BDP($B68&amp;" Corp",BF$1)="#N/A Field Not Applicable"),"--",_xll.BDP($B68&amp;" Corp",BF$1)))</f>
        <v/>
      </c>
      <c r="BG68" s="114" t="str">
        <f>IF(tbl_coded[[#This Row],[ISIN]]="","",IF(OR(_xll.BDP($B68&amp;" Corp",BG$1)="#N/A Field Not Applicable"),"--",IF(_xll.BDP($B68&amp;" Corp",BG$1)="#N/A N/A","N",_xll.BDP($B68&amp;" Corp",BG$1))))</f>
        <v/>
      </c>
      <c r="BH68" s="114" t="str">
        <f>IF(tbl_coded[[#This Row],[ISIN]]="","",IF(OR(_xll.BDP($B68&amp;" Corp",BH$1)="#N/A N/A"),"",_xll.BDP($B68&amp;" Corp",BH$1)))</f>
        <v/>
      </c>
      <c r="BI68" s="114" t="str">
        <f>IF(tbl_coded[[#This Row],[ISIN]]="","",IF(OR(tbl_coded[[#This Row],[Parent company tiker]]=""),"",IF(_xll.BDP(tbl_coded[[#This Row],[Parent company tiker]]&amp;" Equity",BI$1)="#N/A N/A","--",_xll.BDP(tbl_coded[[#This Row],[Parent company tiker]]&amp;" Equity",BI$1))))</f>
        <v/>
      </c>
      <c r="BJ68" s="114" t="str">
        <f>IF(tbl_coded[[#This Row],[ISIN]]="","",IF(OR(tbl_coded[[#This Row],[Parent company tiker]]=""),"",IF(_xll.BDP(tbl_coded[[#This Row],[Parent company tiker]]&amp;" Equity",BJ$1)="#N/A N/A","--",_xll.BDP(tbl_coded[[#This Row],[Parent company tiker]]&amp;" Equity",BJ$1))))</f>
        <v/>
      </c>
      <c r="BK68" s="114" t="str">
        <f>IF(tbl_coded[[#This Row],[ISIN]]="","",IF(OR(tbl_coded[[#This Row],[Parent company tiker]]=""),"",IF(_xll.BDP(tbl_coded[[#This Row],[Parent company tiker]]&amp;" Equity",BK$1)="#N/A N/A","--",_xll.BDP(tbl_coded[[#This Row],[Parent company tiker]]&amp;" Equity",BK$1))))</f>
        <v/>
      </c>
      <c r="BL68" s="114" t="str">
        <f>IF(tbl_coded[[#This Row],[ISIN]]="","",IF(OR(tbl_coded[[#This Row],[Parent company tiker]]=""),"",IF(_xll.BDP(tbl_coded[[#This Row],[Parent company tiker]]&amp;" Equity",BL$1)="#N/A N/A","--",_xll.BDP(tbl_coded[[#This Row],[Parent company tiker]]&amp;" Equity",BL$1))))</f>
        <v/>
      </c>
      <c r="BM6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8" s="114" t="str">
        <f>IF(tbl_coded[[#This Row],[Column9]]&lt;&gt;"--",tbl_coded[[#This Row],[G''tor rating]],IF(tbl_coded[[#This Row],[KPW Name]]&lt;&gt;"",tbl_coded[[#This Row],[KPW Rating]],IF(tbl_coded[[#This Row],[Parent company tiker]]&lt;&gt;"",tbl_coded[[#This Row],[parent评级]],tbl_coded[[#This Row],[Issuer rating]])))</f>
        <v>//</v>
      </c>
      <c r="BO68" s="148" t="str">
        <f>IFERROR(IF(tbl_coded[[#This Row],[GREEN]]="Y","GREEN",IF(tbl_coded[[#This Row],[SUSTAINABLE]]="Y","SUSTAINABLE",IF(tbl_coded[[#This Row],[SOCIAL]]="Y","SOCIAL",IF(tbl_coded[[#This Row],[Sustainable linked]]="Y","SUSTAINABLE LINKED"," ")))),"")</f>
        <v xml:space="preserve"> </v>
      </c>
    </row>
    <row r="69" spans="1:67" ht="15" customHeight="1">
      <c r="A69" s="109">
        <v>67</v>
      </c>
      <c r="B69" s="110" t="str">
        <f>IF(美元债一级!$C$3:$C$1048576&lt;&gt;"",美元债一级!$C69,"")</f>
        <v/>
      </c>
      <c r="C69" s="114" t="str">
        <f>IF(tbl_coded[[#This Row],[ISIN]]="","",IF(tbl_coded[[#This Row],[Index]]&gt;$A$1,"",IF(_xll.BDP($B69&amp;" Corp",C$1)="#N/A N/A","",_xll.BDP($B69&amp;" Corp",C$1))))</f>
        <v/>
      </c>
      <c r="D69" s="114" t="str">
        <f>IF(tbl_coded[[#This Row],[ISIN]]="","",IF(_xll.BDP($B69&amp;" Corp",D$1)="#N/A N/A","",_xll.BDP($B69&amp;" Corp",D$1)))</f>
        <v/>
      </c>
      <c r="E69" s="114" t="str">
        <f>IF(tbl_coded[[#This Row],[ISIN]]="","",IF(_xll.BDP($B69&amp;" Corp",E$1)="#N/A N/A","--",_xll.BDP($B69&amp;" Corp",E$1)))</f>
        <v/>
      </c>
      <c r="F69" s="114" t="str">
        <f>IF(tbl_coded[[#This Row],[ISIN]]="","",IF(_xll.BDS($B69&amp;" Corp",F$1)="#N/A Field Not Applicable","",_xll.BDS($B69&amp;" Corp",F$1)))</f>
        <v/>
      </c>
      <c r="G69" s="114" t="str">
        <f>IF(tbl_coded[[#This Row],[ISIN]]="","",IF(_xll.BDP($F69&amp;" CompanyID",G$1)="#N/A Invalid Security","",_xll.BDP($F69&amp;" CompanyID",G$1)))</f>
        <v/>
      </c>
      <c r="H69" s="114" t="str">
        <f>IF(tbl_coded[[#This Row],[ISIN]]="","",IF(_xll.BDP($B69&amp;" Corp",H$1)="#N/A N/A","--",_xll.BDP($B69&amp;" Corp",H$1)))</f>
        <v/>
      </c>
      <c r="I69" s="114" t="str">
        <f>IF(tbl_coded[[#This Row],[ISIN]]="","",IF(_xll.BDP($B69&amp;" Corp",I$1)="#N/A N/A","--",_xll.BDP($B69&amp;" Corp",I$1)))</f>
        <v/>
      </c>
      <c r="J69" s="114" t="str">
        <f>IF(tbl_coded[[#This Row],[ISIN]]="","",IF(_xll.BDP($B69&amp;" Corp",J$1)="#N/A N/A","--",_xll.BDP($B69&amp;" Corp",J$1)))</f>
        <v/>
      </c>
      <c r="K69" s="114" t="str">
        <f>IF(tbl_coded[[#This Row],[ISIN]]="","",IF(_xll.BDP($B69&amp;" Corp",K$1)="#N/A N/A","--",_xll.BDP($B69&amp;" Corp",K$1)))</f>
        <v/>
      </c>
      <c r="L69" s="114" t="str">
        <f>IF(tbl_coded[[#This Row],[ISIN]]="","",IF(_xll.BDP($B69&amp;" Corp",L$1)="#N/A N/A","--",_xll.BDP($B69&amp;" Corp",L$1)))</f>
        <v/>
      </c>
      <c r="M69" s="114" t="str">
        <f>IF(tbl_coded[[#This Row],[ISIN]]="","",IF(_xll.BDP($B69&amp;" Corp",M$1)="#N/A N/A","--",_xll.BDP($B69&amp;" Corp",M$1)))</f>
        <v/>
      </c>
      <c r="N69" s="114" t="str">
        <f>IF(tbl_coded[[#This Row],[ISIN]]="","",IF(_xll.BDP($B69&amp;" Corp",N$1)="#N/A N/A","--",_xll.BDP($B69&amp;" Corp",N$1)))</f>
        <v/>
      </c>
      <c r="O69" s="114" t="str">
        <f>IF(tbl_coded[[#This Row],[ISIN]]="","",IF(_xll.BDP($B69&amp;" Corp",O$1)="#N/A N/A","--",_xll.BDP($B69&amp;" Corp",O$1)))</f>
        <v/>
      </c>
      <c r="P69" s="114" t="str">
        <f>IF(tbl_coded[[#This Row],[ISIN]]="","",IF(_xll.BDP($B69&amp;" Corp",P$1)="#N/A N/A","--",_xll.BDP($B69&amp;" Corp",P$1)))</f>
        <v/>
      </c>
      <c r="Q6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9" s="114" t="str">
        <f>IF(tbl_coded[[#This Row],[ISIN]]="","",IF(OR(_xll.BDP($B69&amp;" Corp",R$1)="#N/A N/A",_xll.BDP($B69&amp;" Corp",R$1)="#N/A Invalid Security",_xll.BDP($B69&amp;" Corp",R$1)="#N/A Field Not Applicable"),"--",_xll.BDP($B69&amp;" Corp",R$1)))</f>
        <v/>
      </c>
      <c r="S69" s="114" t="str">
        <f>IF(tbl_coded[[#This Row],[ISIN]]="","",IF(OR(_xll.BDP($R69&amp;" Equity",S$1)="#N/A N/A",_xll.BDP($R69&amp;" Equity",S$1)="#N/A Invalid Security"),"--",_xll.BDP($R69&amp;" Equity",S$1)))</f>
        <v/>
      </c>
      <c r="T69" s="114" t="str">
        <f>IF(tbl_coded[[#This Row],[ISIN]]="","",IF(OR(_xll.BDP($R69&amp;" Equity",T$1)="#N/A N/A",_xll.BDP($R69&amp;" Equity",T$1)="#N/A Invalid Security"),"--",_xll.BDP($R69&amp;" Equity",T$1)))</f>
        <v/>
      </c>
      <c r="U69" s="114" t="str">
        <f>IF(tbl_coded[[#This Row],[ISIN]]="","",IF(OR(_xll.BDP($R69&amp;" Equity",U$1)="#N/A N/A",_xll.BDP($R69&amp;" Equity",U$1)="#N/A Invalid Security"),"--",_xll.BDP($R69&amp;" Equity",U$1)))</f>
        <v/>
      </c>
      <c r="V69" s="114" t="str">
        <f>IF(tbl_coded[[#This Row],[ISIN]]="","",IF(OR(_xll.BDP($R69&amp;" Equity",V$1)="#N/A N/A",_xll.BDP($R69&amp;" Equity",V$1)="#N/A Invalid Security"),"--",_xll.BDP($R69&amp;" Equity",V$1)))</f>
        <v/>
      </c>
      <c r="W69" s="114" t="str">
        <f>IF(tbl_coded[[#This Row],[ISIN]]="","",IF(OR(_xll.BDP($R69&amp;" Equity",W$1)="#N/A N/A",_xll.BDP($R69&amp;" Equity",W$1)="#N/A Invalid Security"),"--",_xll.BDP($R69&amp;" Equity",W$1)))</f>
        <v/>
      </c>
      <c r="X69" s="114" t="str">
        <f>IF(tbl_coded[[#This Row],[ISIN]]="","",IF(OR(_xll.BDP($R69&amp;" Equity",X$1)="#N/A N/A",_xll.BDP($R69&amp;" Equity",X$1)="#N/A Invalid Security"),"--",_xll.BDP($R69&amp;" Equity",X$1)))</f>
        <v/>
      </c>
      <c r="Y6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9" s="114" t="str">
        <f>IF(tbl_coded[[#This Row],[ISIN]]="","",IF(ISNUMBER(_xll.BDP(B69&amp;" Corp",Z$1)),_xll.BDP(B69&amp;" Corp",Z$1),""))</f>
        <v/>
      </c>
      <c r="AA69" s="114" t="str">
        <f>IF(tbl_coded[[#This Row],[ISIN]]="","",IF(ISNUMBER(_xll.BDP(B69&amp;" Corp",AA$1)),_xll.BDP(B69&amp;" Corp",AA$1),""))</f>
        <v/>
      </c>
      <c r="AB69" s="114" t="str">
        <f>IF(tbl_coded[[#This Row],[ISIN]]="","",IF(ISNUMBER(_xll.BDP(B69&amp;" Corp",AB$1)),_xll.BDP(B69&amp;" Corp",AB$1),""))</f>
        <v/>
      </c>
      <c r="AC69" s="114" t="str">
        <f>IF(tbl_coded[[#This Row],[ISIN]]="","",IF(ISNUMBER(_xll.BDP(B69&amp;" Corp",AC$1)),_xll.BDP(B69&amp;" Corp",AC$1),""))</f>
        <v/>
      </c>
      <c r="AD69" s="114" t="str">
        <f>IF(tbl_coded[[#This Row],[ISIN]]="","",IF((_xll.BDP(B69&amp;" Corp",AD$1))="#N/A Field Not Applicable","",_xll.BDP(B69&amp;" Corp",AD$1)))</f>
        <v/>
      </c>
      <c r="AE69" s="114" t="str">
        <f>IF(tbl_coded[[#This Row],[ISIN]]="","",IF((_xll.BDP(B69&amp;" Corp",AE$1))="#N/A N/A","--",_xll.BDP(B69&amp;" Corp",AE$1)))</f>
        <v/>
      </c>
      <c r="AF69" s="114" t="str">
        <f>IF(tbl_coded[[#This Row],[ISIN]]="","",IF(IFERROR(MATCH(H69,rtg_num[Moody''s],0)&gt;10,0),"HY",IF(IFERROR(MATCH(I69,rtg_num[S&amp;P],0)&gt;10,0),"HY",IF(IFERROR(MATCH(J69,rtg_num[Fitch],0)&gt;10,0),"HY",IF(H69&amp;I69&amp;J69="------","NR",IF(IFERROR(FIND("#N/A",Coded!H69),0)&amp;IFERROR(FIND("#N/A",Coded!H69),0)&amp;IFERROR(FIND("#N/A",Coded!H69),0)&lt;&gt;"000",IF(INDEX(美元债一级!$O:$O,MATCH(tbl_coded[[#This Row],[ISIN]],美元债一级!$I:$I,0))="--/--/--","NR","IG"),"IG"))))))</f>
        <v/>
      </c>
      <c r="AG6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69" s="115" t="str">
        <f>IF(tbl_coded[[#This Row],[ISIN]]="","",IF(_xll.BDP($B69&amp;" Corp",AI$1)="#N/A N/A","--",_xll.BDP($B69&amp;" Corp",AI$1)))</f>
        <v/>
      </c>
      <c r="AJ69" s="112" t="str">
        <f>IF(tbl_coded[[#This Row],[ISIN]]="","",IF(OR(_xll.BDP(_xll.BDP(tbl_coded[[#This Row],[ISIN]]&amp;" Corp", "ISSUER_EQUITY_TICKER")&amp;" Equity",AJ$1)="#N/A N/A"),"--",_xll.BDP(_xll.BDP(tbl_coded[[#This Row],[ISIN]]&amp;" Corp", "ISSUER_EQUITY_TICKER")&amp;" Equity",AJ$1)))</f>
        <v/>
      </c>
      <c r="AK6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9" s="114" t="str">
        <f>IF(tbl_coded[[#This Row],[ISIN]]="","",IF(OR(_xll.BDP(_xll.BDP(tbl_coded[[#This Row],[ISIN]]&amp;" Corp", "ISSUER_EQUITY_TICKER")&amp;" Equity",AL$1)="#N/A N/A"),"--",_xll.BDP(_xll.BDP(tbl_coded[[#This Row],[ISIN]]&amp;" Corp", "ISSUER_EQUITY_TICKER")&amp;" Equity",AL$1)))</f>
        <v/>
      </c>
      <c r="AM69" s="114" t="s">
        <v>445</v>
      </c>
      <c r="AN69" s="114" t="str">
        <f>IF(tbl_coded[[#This Row],[ISIN]]="","",IF(_xll.BDP(tbl_coded[[#This Row],[KPW Provider BBID]]&amp;" CompanyID","NAME")="#N/A Invalid Security","",_xll.BDP(tbl_coded[[#This Row],[KPW Provider BBID]]&amp;" CompanyID","NAME")))</f>
        <v/>
      </c>
      <c r="AO69" s="114" t="str">
        <f>IF(tbl_coded[[#This Row],[ISIN]]="","",IF(_xll.BDP(tbl_coded[[#This Row],[KPW Provider BBID]]&amp;" CompanyID",$AO$1)="#N/A Invalid Security","--",IF(_xll.BDP(tbl_coded[[#This Row],[KPW Provider BBID]]&amp;" CompanyID",$AO$1)="#N/A N/A","--",_xll.BDP(tbl_coded[[#This Row],[KPW Provider BBID]]&amp;" CompanyID",$AO$1))))</f>
        <v/>
      </c>
      <c r="AP69" s="114" t="str">
        <f>IF(tbl_coded[[#This Row],[ISIN]]="","",IF(_xll.BDP(tbl_coded[[#This Row],[KPW Provider BBID]]&amp;" CompanyID",$AP$1)="#N/A Invalid Security","--",IF(_xll.BDP(tbl_coded[[#This Row],[KPW Provider BBID]]&amp;" CompanyID",$AP$1)="#N/A N/A","--",_xll.BDP(tbl_coded[[#This Row],[KPW Provider BBID]]&amp;" CompanyID",$AP$1))))</f>
        <v/>
      </c>
      <c r="AQ69" s="114" t="str">
        <f>IF(tbl_coded[[#This Row],[ISIN]]="","",IF(_xll.BDP(tbl_coded[[#This Row],[KPW Provider BBID]]&amp;" CompanyID",$AQ$1)="#N/A Invalid Security","--",IF(_xll.BDP(tbl_coded[[#This Row],[KPW Provider BBID]]&amp;" CompanyID",$AQ$1)="#N/A N/A","--",_xll.BDP(tbl_coded[[#This Row],[KPW Provider BBID]]&amp;" CompanyID",$AQ$1))))</f>
        <v/>
      </c>
      <c r="AR69" s="114" t="str">
        <f>IF(tbl_coded[[#This Row],[ISIN]]="","",tbl_coded[[#This Row],[穆迪KPW评级]]&amp;"/"&amp;tbl_coded[[#This Row],[SPKPW评级]]&amp;"/"&amp;tbl_coded[[#This Row],[FITCHKPW评级]])</f>
        <v/>
      </c>
      <c r="AS69" s="114" t="str">
        <f>IF(tbl_coded[[#This Row],[ISIN]]="","",IF(OR(_xll.BDP($B69&amp;" Corp",AS$1)="#N/A N/A"),"--",_xll.BDP($B69&amp;" Corp",AS$1)))</f>
        <v/>
      </c>
      <c r="AT69" s="114" t="str">
        <f>IF(tbl_coded[[#This Row],[ISIN]]="","",IF(_xll.BDS($B69&amp;" Corp",AT$1)="#N/A Field Not Applicable","",_xll.BDS($B69&amp;" Corp",AT$1)))</f>
        <v/>
      </c>
      <c r="AU69" s="114" t="str">
        <f>IF(tbl_coded[[#This Row],[SBLC Provider BBID]]="","",_xll.BDP(tbl_coded[[#This Row],[SBLC Provider BBID]]&amp;" CompanyID","NAME"))</f>
        <v/>
      </c>
      <c r="AV69" s="114" t="str">
        <f>IF(tbl_coded[[#This Row],[ISIN]]="","",IF(OR(_xll.BDP($B69&amp;" Corp",AV$1)="#N/A N/A"),"--",TEXT(_xll.BDP($B69&amp;" Corp",AV$1),"yyyy/mm/dd")))</f>
        <v/>
      </c>
      <c r="AW69" s="114" t="str">
        <f>IF(tbl_coded[[#This Row],[ISIN]]="","",IF(OR(_xll.BDP($B69&amp;" Corp",AW$1)="#N/A N/A"),"--",TEXT(_xll.BDP($B69&amp;" Corp",AW$1),"yyyy/mm/dd")))</f>
        <v/>
      </c>
      <c r="AX69" s="114" t="str">
        <f>IF(tbl_coded[[#This Row],[ISIN]]="","",IF(OR(_xll.BDP($B69&amp;" Corp",AX$1)="#N/A N/A"),"--",TEXT(_xll.BDP($B69&amp;" Corp",AX$1),"yyyy/mm/dd")))</f>
        <v/>
      </c>
      <c r="AY69" s="114" t="str">
        <f>IF(tbl_coded[[#This Row],[ISIN]]="","",IF(OR(_xll.BDP($B69&amp;" Corp",AY$1)="#N/A Field Not Applicable"),"--",TEXT(_xll.BDP($B69&amp;" Corp",AY$1),"yyyy/mm/dd")))</f>
        <v/>
      </c>
      <c r="AZ69" s="114" t="str">
        <f>IF(tbl_coded[[#This Row],[ISIN]]="","",IF(OR(_xll.BDP($B69&amp;" Corp",AZ$1)="#N/A N/A"),"--",_xll.BDP($B69&amp;" Corp",AZ$1)))</f>
        <v/>
      </c>
      <c r="BA69" s="114" t="str">
        <f>IF(tbl_coded[[#This Row],[ISIN]]="","",IF(OR(_xll.BDP($B69&amp;" Corp",BA$1)="#N/A N/A"),"--",_xll.BDP($B69&amp;" Corp",BA$1)))</f>
        <v/>
      </c>
      <c r="BB69" s="114" t="str">
        <f>IF(tbl_coded[[#This Row],[ISIN]]="","",IF(OR(_xll.BDP($B69&amp;" Corp",BB$1)="#N/A N/A"),"--",_xll.BDP($B69&amp;" Corp",BB$1)))</f>
        <v/>
      </c>
      <c r="BC69" s="114" t="str">
        <f>IF(tbl_coded[[#This Row],[ISIN]]="","",IF(OR(_xll.BDP($B69&amp;" Corp",BC$1)="#N/A Field Not Applicable"),"--",_xll.BDP($B69&amp;" Corp",BC$1)))</f>
        <v/>
      </c>
      <c r="BD69" s="114" t="str">
        <f>IF(tbl_coded[[#This Row],[ISIN]]="","",IF(OR(_xll.BDP($B69&amp;" Corp",BD$1)="#N/A Field Not Applicable"),"--",_xll.BDP($B69&amp;" Corp",BD$1)))</f>
        <v/>
      </c>
      <c r="BE69" s="114" t="str">
        <f>IF(tbl_coded[[#This Row],[ISIN]]="","",IF(OR(_xll.BDP($B69&amp;" Corp",BE$1)="#N/A Field Not Applicable"),"--",_xll.BDP($B69&amp;" Corp",BE$1)))</f>
        <v/>
      </c>
      <c r="BF69" s="114" t="str">
        <f>IF(tbl_coded[[#This Row],[ISIN]]="","",IF(OR(_xll.BDP($B69&amp;" Corp",BF$1)="#N/A Field Not Applicable"),"--",_xll.BDP($B69&amp;" Corp",BF$1)))</f>
        <v/>
      </c>
      <c r="BG69" s="114" t="str">
        <f>IF(tbl_coded[[#This Row],[ISIN]]="","",IF(OR(_xll.BDP($B69&amp;" Corp",BG$1)="#N/A Field Not Applicable"),"--",IF(_xll.BDP($B69&amp;" Corp",BG$1)="#N/A N/A","N",_xll.BDP($B69&amp;" Corp",BG$1))))</f>
        <v/>
      </c>
      <c r="BH69" s="114" t="str">
        <f>IF(tbl_coded[[#This Row],[ISIN]]="","",IF(OR(_xll.BDP($B69&amp;" Corp",BH$1)="#N/A N/A"),"",_xll.BDP($B69&amp;" Corp",BH$1)))</f>
        <v/>
      </c>
      <c r="BI69" s="114" t="str">
        <f>IF(tbl_coded[[#This Row],[ISIN]]="","",IF(OR(tbl_coded[[#This Row],[Parent company tiker]]=""),"",IF(_xll.BDP(tbl_coded[[#This Row],[Parent company tiker]]&amp;" Equity",BI$1)="#N/A N/A","--",_xll.BDP(tbl_coded[[#This Row],[Parent company tiker]]&amp;" Equity",BI$1))))</f>
        <v/>
      </c>
      <c r="BJ69" s="114" t="str">
        <f>IF(tbl_coded[[#This Row],[ISIN]]="","",IF(OR(tbl_coded[[#This Row],[Parent company tiker]]=""),"",IF(_xll.BDP(tbl_coded[[#This Row],[Parent company tiker]]&amp;" Equity",BJ$1)="#N/A N/A","--",_xll.BDP(tbl_coded[[#This Row],[Parent company tiker]]&amp;" Equity",BJ$1))))</f>
        <v/>
      </c>
      <c r="BK69" s="114" t="str">
        <f>IF(tbl_coded[[#This Row],[ISIN]]="","",IF(OR(tbl_coded[[#This Row],[Parent company tiker]]=""),"",IF(_xll.BDP(tbl_coded[[#This Row],[Parent company tiker]]&amp;" Equity",BK$1)="#N/A N/A","--",_xll.BDP(tbl_coded[[#This Row],[Parent company tiker]]&amp;" Equity",BK$1))))</f>
        <v/>
      </c>
      <c r="BL69" s="114" t="str">
        <f>IF(tbl_coded[[#This Row],[ISIN]]="","",IF(OR(tbl_coded[[#This Row],[Parent company tiker]]=""),"",IF(_xll.BDP(tbl_coded[[#This Row],[Parent company tiker]]&amp;" Equity",BL$1)="#N/A N/A","--",_xll.BDP(tbl_coded[[#This Row],[Parent company tiker]]&amp;" Equity",BL$1))))</f>
        <v/>
      </c>
      <c r="BM6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9" s="114" t="str">
        <f>IF(tbl_coded[[#This Row],[Column9]]&lt;&gt;"--",tbl_coded[[#This Row],[G''tor rating]],IF(tbl_coded[[#This Row],[KPW Name]]&lt;&gt;"",tbl_coded[[#This Row],[KPW Rating]],IF(tbl_coded[[#This Row],[Parent company tiker]]&lt;&gt;"",tbl_coded[[#This Row],[parent评级]],tbl_coded[[#This Row],[Issuer rating]])))</f>
        <v>//</v>
      </c>
      <c r="BO69" s="148" t="str">
        <f>IFERROR(IF(tbl_coded[[#This Row],[GREEN]]="Y","GREEN",IF(tbl_coded[[#This Row],[SUSTAINABLE]]="Y","SUSTAINABLE",IF(tbl_coded[[#This Row],[SOCIAL]]="Y","SOCIAL",IF(tbl_coded[[#This Row],[Sustainable linked]]="Y","SUSTAINABLE LINKED"," ")))),"")</f>
        <v xml:space="preserve"> </v>
      </c>
    </row>
    <row r="70" spans="1:67" ht="15" customHeight="1">
      <c r="A70" s="109">
        <v>68</v>
      </c>
      <c r="B70" s="110" t="str">
        <f>IF(美元债一级!$C$3:$C$1048576&lt;&gt;"",美元债一级!$C70,"")</f>
        <v/>
      </c>
      <c r="C70" s="112" t="str">
        <f>IF(tbl_coded[[#This Row],[ISIN]]="","",IF(tbl_coded[[#This Row],[Index]]&gt;$A$1,"",IF(_xll.BDP($B70&amp;" Corp",C$1)="#N/A N/A","",_xll.BDP($B70&amp;" Corp",C$1))))</f>
        <v/>
      </c>
      <c r="D70" s="112" t="str">
        <f>IF(tbl_coded[[#This Row],[ISIN]]="","",IF(_xll.BDP($B70&amp;" Corp",D$1)="#N/A N/A","",_xll.BDP($B70&amp;" Corp",D$1)))</f>
        <v/>
      </c>
      <c r="E70" s="112" t="str">
        <f>IF(tbl_coded[[#This Row],[ISIN]]="","",IF(_xll.BDP($B70&amp;" Corp",E$1)="#N/A N/A","--",_xll.BDP($B70&amp;" Corp",E$1)))</f>
        <v/>
      </c>
      <c r="F70" s="112" t="str">
        <f>IF(tbl_coded[[#This Row],[ISIN]]="","",IF(_xll.BDS($B70&amp;" Corp",F$1)="#N/A Field Not Applicable","",_xll.BDS($B70&amp;" Corp",F$1)))</f>
        <v/>
      </c>
      <c r="G70" s="112" t="str">
        <f>IF(tbl_coded[[#This Row],[ISIN]]="","",IF(_xll.BDP($F70&amp;" CompanyID",G$1)="#N/A Invalid Security","",_xll.BDP($F70&amp;" CompanyID",G$1)))</f>
        <v/>
      </c>
      <c r="H70" s="112" t="str">
        <f>IF(tbl_coded[[#This Row],[ISIN]]="","",IF(_xll.BDP($B70&amp;" Corp",H$1)="#N/A N/A","--",_xll.BDP($B70&amp;" Corp",H$1)))</f>
        <v/>
      </c>
      <c r="I70" s="112" t="str">
        <f>IF(tbl_coded[[#This Row],[ISIN]]="","",IF(_xll.BDP($B70&amp;" Corp",I$1)="#N/A N/A","--",_xll.BDP($B70&amp;" Corp",I$1)))</f>
        <v/>
      </c>
      <c r="J70" s="112" t="str">
        <f>IF(tbl_coded[[#This Row],[ISIN]]="","",IF(_xll.BDP($B70&amp;" Corp",J$1)="#N/A N/A","--",_xll.BDP($B70&amp;" Corp",J$1)))</f>
        <v/>
      </c>
      <c r="K70" s="112" t="str">
        <f>IF(tbl_coded[[#This Row],[ISIN]]="","",IF(_xll.BDP($B70&amp;" Corp",K$1)="#N/A N/A","--",_xll.BDP($B70&amp;" Corp",K$1)))</f>
        <v/>
      </c>
      <c r="L70" s="112" t="str">
        <f>IF(tbl_coded[[#This Row],[ISIN]]="","",IF(_xll.BDP($B70&amp;" Corp",L$1)="#N/A N/A","--",_xll.BDP($B70&amp;" Corp",L$1)))</f>
        <v/>
      </c>
      <c r="M70" s="112" t="str">
        <f>IF(tbl_coded[[#This Row],[ISIN]]="","",IF(_xll.BDP($B70&amp;" Corp",M$1)="#N/A N/A","--",_xll.BDP($B70&amp;" Corp",M$1)))</f>
        <v/>
      </c>
      <c r="N70" s="112" t="str">
        <f>IF(tbl_coded[[#This Row],[ISIN]]="","",IF(_xll.BDP($B70&amp;" Corp",N$1)="#N/A N/A","--",_xll.BDP($B70&amp;" Corp",N$1)))</f>
        <v/>
      </c>
      <c r="O70" s="112" t="str">
        <f>IF(tbl_coded[[#This Row],[ISIN]]="","",IF(_xll.BDP($B70&amp;" Corp",O$1)="#N/A N/A","--",_xll.BDP($B70&amp;" Corp",O$1)))</f>
        <v/>
      </c>
      <c r="P70" s="112" t="str">
        <f>IF(tbl_coded[[#This Row],[ISIN]]="","",IF(_xll.BDP($B70&amp;" Corp",P$1)="#N/A N/A","--",_xll.BDP($B70&amp;" Corp",P$1)))</f>
        <v/>
      </c>
      <c r="Q70"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0" s="112" t="str">
        <f>IF(tbl_coded[[#This Row],[ISIN]]="","",IF(OR(_xll.BDP($B70&amp;" Corp",R$1)="#N/A N/A",_xll.BDP($B70&amp;" Corp",R$1)="#N/A Invalid Security",_xll.BDP($B70&amp;" Corp",R$1)="#N/A Field Not Applicable"),"--",_xll.BDP($B70&amp;" Corp",R$1)))</f>
        <v/>
      </c>
      <c r="S70" s="112" t="str">
        <f>IF(tbl_coded[[#This Row],[ISIN]]="","",IF(OR(_xll.BDP($R70&amp;" Equity",S$1)="#N/A N/A",_xll.BDP($R70&amp;" Equity",S$1)="#N/A Invalid Security"),"--",_xll.BDP($R70&amp;" Equity",S$1)))</f>
        <v/>
      </c>
      <c r="T70" s="112" t="str">
        <f>IF(tbl_coded[[#This Row],[ISIN]]="","",IF(OR(_xll.BDP($R70&amp;" Equity",T$1)="#N/A N/A",_xll.BDP($R70&amp;" Equity",T$1)="#N/A Invalid Security"),"--",_xll.BDP($R70&amp;" Equity",T$1)))</f>
        <v/>
      </c>
      <c r="U70" s="112" t="str">
        <f>IF(tbl_coded[[#This Row],[ISIN]]="","",IF(OR(_xll.BDP($R70&amp;" Equity",U$1)="#N/A N/A",_xll.BDP($R70&amp;" Equity",U$1)="#N/A Invalid Security"),"--",_xll.BDP($R70&amp;" Equity",U$1)))</f>
        <v/>
      </c>
      <c r="V70" s="112" t="str">
        <f>IF(tbl_coded[[#This Row],[ISIN]]="","",IF(OR(_xll.BDP($R70&amp;" Equity",V$1)="#N/A N/A",_xll.BDP($R70&amp;" Equity",V$1)="#N/A Invalid Security"),"--",_xll.BDP($R70&amp;" Equity",V$1)))</f>
        <v/>
      </c>
      <c r="W70" s="112" t="str">
        <f>IF(tbl_coded[[#This Row],[ISIN]]="","",IF(OR(_xll.BDP($R70&amp;" Equity",W$1)="#N/A N/A",_xll.BDP($R70&amp;" Equity",W$1)="#N/A Invalid Security"),"--",_xll.BDP($R70&amp;" Equity",W$1)))</f>
        <v/>
      </c>
      <c r="X70" s="112" t="str">
        <f>IF(tbl_coded[[#This Row],[ISIN]]="","",IF(OR(_xll.BDP($R70&amp;" Equity",X$1)="#N/A N/A",_xll.BDP($R70&amp;" Equity",X$1)="#N/A Invalid Security"),"--",_xll.BDP($R70&amp;" Equity",X$1)))</f>
        <v/>
      </c>
      <c r="Y70"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0" s="112" t="str">
        <f>IF(tbl_coded[[#This Row],[ISIN]]="","",IF(ISNUMBER(_xll.BDP(B70&amp;" Corp",Z$1)),_xll.BDP(B70&amp;" Corp",Z$1),""))</f>
        <v/>
      </c>
      <c r="AA70" s="112" t="str">
        <f>IF(tbl_coded[[#This Row],[ISIN]]="","",IF(ISNUMBER(_xll.BDP(B70&amp;" Corp",AA$1)),_xll.BDP(B70&amp;" Corp",AA$1),""))</f>
        <v/>
      </c>
      <c r="AB70" s="112" t="str">
        <f>IF(tbl_coded[[#This Row],[ISIN]]="","",IF(ISNUMBER(_xll.BDP(B70&amp;" Corp",AB$1)),_xll.BDP(B70&amp;" Corp",AB$1),""))</f>
        <v/>
      </c>
      <c r="AC70" s="112" t="str">
        <f>IF(tbl_coded[[#This Row],[ISIN]]="","",IF(ISNUMBER(_xll.BDP(B70&amp;" Corp",AC$1)),_xll.BDP(B70&amp;" Corp",AC$1),""))</f>
        <v/>
      </c>
      <c r="AD70" s="112" t="str">
        <f>IF(tbl_coded[[#This Row],[ISIN]]="","",IF((_xll.BDP(B70&amp;" Corp",AD$1))="#N/A Field Not Applicable","",_xll.BDP(B70&amp;" Corp",AD$1)))</f>
        <v/>
      </c>
      <c r="AE70" s="112" t="str">
        <f>IF(tbl_coded[[#This Row],[ISIN]]="","",IF((_xll.BDP(B70&amp;" Corp",AE$1))="#N/A N/A","--",_xll.BDP(B70&amp;" Corp",AE$1)))</f>
        <v/>
      </c>
      <c r="AF70" s="112" t="str">
        <f>IF(tbl_coded[[#This Row],[ISIN]]="","",IF(IFERROR(MATCH(H70,rtg_num[Moody''s],0)&gt;10,0),"HY",IF(IFERROR(MATCH(I70,rtg_num[S&amp;P],0)&gt;10,0),"HY",IF(IFERROR(MATCH(J70,rtg_num[Fitch],0)&gt;10,0),"HY",IF(H70&amp;I70&amp;J70="------","NR",IF(IFERROR(FIND("#N/A",Coded!H70),0)&amp;IFERROR(FIND("#N/A",Coded!H70),0)&amp;IFERROR(FIND("#N/A",Coded!H70),0)&lt;&gt;"000",IF(INDEX(美元债一级!$O:$O,MATCH(tbl_coded[[#This Row],[ISIN]],美元债一级!$I:$I,0))="--/--/--","NR","IG"),"IG"))))))</f>
        <v/>
      </c>
      <c r="AG70"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0"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0" s="113" t="str">
        <f>IF(tbl_coded[[#This Row],[ISIN]]="","",IF(_xll.BDP($B70&amp;" Corp",AI$1)="#N/A N/A","--",_xll.BDP($B70&amp;" Corp",AI$1)))</f>
        <v/>
      </c>
      <c r="AJ70" s="112" t="str">
        <f>IF(tbl_coded[[#This Row],[ISIN]]="","",IF(OR(_xll.BDP(_xll.BDP(tbl_coded[[#This Row],[ISIN]]&amp;" Corp", "ISSUER_EQUITY_TICKER")&amp;" Equity",AJ$1)="#N/A N/A"),"--",_xll.BDP(_xll.BDP(tbl_coded[[#This Row],[ISIN]]&amp;" Corp", "ISSUER_EQUITY_TICKER")&amp;" Equity",AJ$1)))</f>
        <v/>
      </c>
      <c r="AK70"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0" s="115" t="str">
        <f>IF(tbl_coded[[#This Row],[ISIN]]="","",IF(OR(_xll.BDP(_xll.BDP(tbl_coded[[#This Row],[ISIN]]&amp;" Corp", "ISSUER_EQUITY_TICKER")&amp;" Equity",AL$1)="#N/A N/A"),"--",_xll.BDP(_xll.BDP(tbl_coded[[#This Row],[ISIN]]&amp;" Corp", "ISSUER_EQUITY_TICKER")&amp;" Equity",AL$1)))</f>
        <v/>
      </c>
      <c r="AM70" s="115" t="str">
        <f>IF(tbl_coded[[#This Row],[ISIN]]="","",IF(_xll.BDS($B70&amp;" Corp",AM$1)="#N/A Field Not Applicable","",_xll.BDS($B70&amp;" Corp",AM$1)))</f>
        <v/>
      </c>
      <c r="AN70" s="115" t="str">
        <f>IF(tbl_coded[[#This Row],[ISIN]]="","",IF(_xll.BDP(tbl_coded[[#This Row],[KPW Provider BBID]]&amp;" CompanyID","NAME")="#N/A Invalid Security","",_xll.BDP(tbl_coded[[#This Row],[KPW Provider BBID]]&amp;" CompanyID","NAME")))</f>
        <v/>
      </c>
      <c r="AO70" s="115" t="str">
        <f>IF(tbl_coded[[#This Row],[ISIN]]="","",IF(_xll.BDP(tbl_coded[[#This Row],[KPW Provider BBID]]&amp;" CompanyID",$AO$1)="#N/A Invalid Security","--",IF(_xll.BDP(tbl_coded[[#This Row],[KPW Provider BBID]]&amp;" CompanyID",$AO$1)="#N/A N/A","--",_xll.BDP(tbl_coded[[#This Row],[KPW Provider BBID]]&amp;" CompanyID",$AO$1))))</f>
        <v/>
      </c>
      <c r="AP70" s="115" t="str">
        <f>IF(tbl_coded[[#This Row],[ISIN]]="","",IF(_xll.BDP(tbl_coded[[#This Row],[KPW Provider BBID]]&amp;" CompanyID",$AP$1)="#N/A Invalid Security","--",IF(_xll.BDP(tbl_coded[[#This Row],[KPW Provider BBID]]&amp;" CompanyID",$AP$1)="#N/A N/A","--",_xll.BDP(tbl_coded[[#This Row],[KPW Provider BBID]]&amp;" CompanyID",$AP$1))))</f>
        <v/>
      </c>
      <c r="AQ70" s="115" t="str">
        <f>IF(tbl_coded[[#This Row],[ISIN]]="","",IF(_xll.BDP(tbl_coded[[#This Row],[KPW Provider BBID]]&amp;" CompanyID",$AQ$1)="#N/A Invalid Security","--",IF(_xll.BDP(tbl_coded[[#This Row],[KPW Provider BBID]]&amp;" CompanyID",$AQ$1)="#N/A N/A","--",_xll.BDP(tbl_coded[[#This Row],[KPW Provider BBID]]&amp;" CompanyID",$AQ$1))))</f>
        <v/>
      </c>
      <c r="AR70" s="115" t="str">
        <f>IF(tbl_coded[[#This Row],[ISIN]]="","",tbl_coded[[#This Row],[穆迪KPW评级]]&amp;"/"&amp;tbl_coded[[#This Row],[SPKPW评级]]&amp;"/"&amp;tbl_coded[[#This Row],[FITCHKPW评级]])</f>
        <v/>
      </c>
      <c r="AS70" s="115" t="str">
        <f>IF(tbl_coded[[#This Row],[ISIN]]="","",IF(OR(_xll.BDP($B70&amp;" Corp",AS$1)="#N/A N/A"),"--",_xll.BDP($B70&amp;" Corp",AS$1)))</f>
        <v/>
      </c>
      <c r="AT70" s="115" t="str">
        <f>IF(tbl_coded[[#This Row],[ISIN]]="","",IF(_xll.BDS($B70&amp;" Corp",AT$1)="#N/A Field Not Applicable","",_xll.BDS($B70&amp;" Corp",AT$1)))</f>
        <v/>
      </c>
      <c r="AU70" s="115" t="str">
        <f>IF(tbl_coded[[#This Row],[SBLC Provider BBID]]="","",_xll.BDP(tbl_coded[[#This Row],[SBLC Provider BBID]]&amp;" CompanyID","NAME"))</f>
        <v/>
      </c>
      <c r="AV70" s="115" t="str">
        <f>IF(tbl_coded[[#This Row],[ISIN]]="","",IF(OR(_xll.BDP($B70&amp;" Corp",AV$1)="#N/A N/A"),"--",TEXT(_xll.BDP($B70&amp;" Corp",AV$1),"yyyy/mm/dd")))</f>
        <v/>
      </c>
      <c r="AW70" s="115" t="str">
        <f>IF(tbl_coded[[#This Row],[ISIN]]="","",IF(OR(_xll.BDP($B70&amp;" Corp",AW$1)="#N/A N/A"),"--",TEXT(_xll.BDP($B70&amp;" Corp",AW$1),"yyyy/mm/dd")))</f>
        <v/>
      </c>
      <c r="AX70" s="115" t="str">
        <f>IF(tbl_coded[[#This Row],[ISIN]]="","",IF(OR(_xll.BDP($B70&amp;" Corp",AX$1)="#N/A N/A"),"--",TEXT(_xll.BDP($B70&amp;" Corp",AX$1),"yyyy/mm/dd")))</f>
        <v/>
      </c>
      <c r="AY70" s="115" t="str">
        <f>IF(tbl_coded[[#This Row],[ISIN]]="","",IF(OR(_xll.BDP($B70&amp;" Corp",AY$1)="#N/A Field Not Applicable"),"--",TEXT(_xll.BDP($B70&amp;" Corp",AY$1),"yyyy/mm/dd")))</f>
        <v/>
      </c>
      <c r="AZ70" s="115" t="str">
        <f>IF(tbl_coded[[#This Row],[ISIN]]="","",IF(OR(_xll.BDP($B70&amp;" Corp",AZ$1)="#N/A N/A"),"--",_xll.BDP($B70&amp;" Corp",AZ$1)))</f>
        <v/>
      </c>
      <c r="BA70" s="115" t="str">
        <f>IF(tbl_coded[[#This Row],[ISIN]]="","",IF(OR(_xll.BDP($B70&amp;" Corp",BA$1)="#N/A N/A"),"--",_xll.BDP($B70&amp;" Corp",BA$1)))</f>
        <v/>
      </c>
      <c r="BB70" s="115" t="str">
        <f>IF(tbl_coded[[#This Row],[ISIN]]="","",IF(OR(_xll.BDP($B70&amp;" Corp",BB$1)="#N/A N/A"),"--",_xll.BDP($B70&amp;" Corp",BB$1)))</f>
        <v/>
      </c>
      <c r="BC70" s="115" t="str">
        <f>IF(tbl_coded[[#This Row],[ISIN]]="","",IF(OR(_xll.BDP($B70&amp;" Corp",BC$1)="#N/A Field Not Applicable"),"--",_xll.BDP($B70&amp;" Corp",BC$1)))</f>
        <v/>
      </c>
      <c r="BD70" s="115" t="str">
        <f>IF(tbl_coded[[#This Row],[ISIN]]="","",IF(OR(_xll.BDP($B70&amp;" Corp",BD$1)="#N/A Field Not Applicable"),"--",_xll.BDP($B70&amp;" Corp",BD$1)))</f>
        <v/>
      </c>
      <c r="BE70" s="115" t="str">
        <f>IF(tbl_coded[[#This Row],[ISIN]]="","",IF(OR(_xll.BDP($B70&amp;" Corp",BE$1)="#N/A Field Not Applicable"),"--",_xll.BDP($B70&amp;" Corp",BE$1)))</f>
        <v/>
      </c>
      <c r="BF70" s="115" t="str">
        <f>IF(tbl_coded[[#This Row],[ISIN]]="","",IF(OR(_xll.BDP($B70&amp;" Corp",BF$1)="#N/A Field Not Applicable"),"--",_xll.BDP($B70&amp;" Corp",BF$1)))</f>
        <v/>
      </c>
      <c r="BG70" s="115" t="str">
        <f>IF(tbl_coded[[#This Row],[ISIN]]="","",IF(OR(_xll.BDP($B70&amp;" Corp",BG$1)="#N/A Field Not Applicable"),"--",IF(_xll.BDP($B70&amp;" Corp",BG$1)="#N/A N/A","N",_xll.BDP($B70&amp;" Corp",BG$1))))</f>
        <v/>
      </c>
      <c r="BH70" s="115" t="str">
        <f>IF(tbl_coded[[#This Row],[ISIN]]="","",IF(OR(_xll.BDP($B70&amp;" Corp",BH$1)="#N/A N/A"),"",_xll.BDP($B70&amp;" Corp",BH$1)))</f>
        <v/>
      </c>
      <c r="BI70" s="115" t="str">
        <f>IF(tbl_coded[[#This Row],[ISIN]]="","",IF(OR(tbl_coded[[#This Row],[Parent company tiker]]=""),"",IF(_xll.BDP(tbl_coded[[#This Row],[Parent company tiker]]&amp;" Equity",BI$1)="#N/A N/A","--",_xll.BDP(tbl_coded[[#This Row],[Parent company tiker]]&amp;" Equity",BI$1))))</f>
        <v/>
      </c>
      <c r="BJ70" s="115" t="str">
        <f>IF(tbl_coded[[#This Row],[ISIN]]="","",IF(OR(tbl_coded[[#This Row],[Parent company tiker]]=""),"",IF(_xll.BDP(tbl_coded[[#This Row],[Parent company tiker]]&amp;" Equity",BJ$1)="#N/A N/A","--",_xll.BDP(tbl_coded[[#This Row],[Parent company tiker]]&amp;" Equity",BJ$1))))</f>
        <v/>
      </c>
      <c r="BK70" s="115" t="str">
        <f>IF(tbl_coded[[#This Row],[ISIN]]="","",IF(OR(tbl_coded[[#This Row],[Parent company tiker]]=""),"",IF(_xll.BDP(tbl_coded[[#This Row],[Parent company tiker]]&amp;" Equity",BK$1)="#N/A N/A","--",_xll.BDP(tbl_coded[[#This Row],[Parent company tiker]]&amp;" Equity",BK$1))))</f>
        <v/>
      </c>
      <c r="BL70" s="115" t="str">
        <f>IF(tbl_coded[[#This Row],[ISIN]]="","",IF(OR(tbl_coded[[#This Row],[Parent company tiker]]=""),"",IF(_xll.BDP(tbl_coded[[#This Row],[Parent company tiker]]&amp;" Equity",BL$1)="#N/A N/A","--",_xll.BDP(tbl_coded[[#This Row],[Parent company tiker]]&amp;" Equity",BL$1))))</f>
        <v/>
      </c>
      <c r="BM70"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0" s="115" t="str">
        <f>IF(tbl_coded[[#This Row],[Column9]]&lt;&gt;"--",tbl_coded[[#This Row],[G''tor rating]],IF(tbl_coded[[#This Row],[KPW Name]]&lt;&gt;"",tbl_coded[[#This Row],[KPW Rating]],IF(tbl_coded[[#This Row],[Parent company tiker]]&lt;&gt;"",tbl_coded[[#This Row],[parent评级]],tbl_coded[[#This Row],[Issuer rating]])))</f>
        <v>//</v>
      </c>
      <c r="BO70" s="148" t="str">
        <f>IFERROR(IF(tbl_coded[[#This Row],[GREEN]]="Y","GREEN",IF(tbl_coded[[#This Row],[SUSTAINABLE]]="Y","SUSTAINABLE",IF(tbl_coded[[#This Row],[SOCIAL]]="Y","SOCIAL",IF(tbl_coded[[#This Row],[Sustainable linked]]="Y","SUSTAINABLE LINKED"," ")))),"")</f>
        <v xml:space="preserve"> </v>
      </c>
    </row>
    <row r="71" spans="1:67" ht="15" customHeight="1">
      <c r="A71" s="109">
        <v>69</v>
      </c>
      <c r="B71" s="110" t="str">
        <f>IF(美元债一级!$C$3:$C$1048576&lt;&gt;"",美元债一级!$C71,"")</f>
        <v/>
      </c>
      <c r="C71" s="112" t="str">
        <f>IF(tbl_coded[[#This Row],[ISIN]]="","",IF(tbl_coded[[#This Row],[Index]]&gt;$A$1,"",IF(_xll.BDP($B71&amp;" Corp",C$1)="#N/A N/A","",_xll.BDP($B71&amp;" Corp",C$1))))</f>
        <v/>
      </c>
      <c r="D71" s="112" t="str">
        <f>IF(tbl_coded[[#This Row],[ISIN]]="","",IF(_xll.BDP($B71&amp;" Corp",D$1)="#N/A N/A","",_xll.BDP($B71&amp;" Corp",D$1)))</f>
        <v/>
      </c>
      <c r="E71" s="112" t="str">
        <f>IF(tbl_coded[[#This Row],[ISIN]]="","",IF(_xll.BDP($B71&amp;" Corp",E$1)="#N/A N/A","--",_xll.BDP($B71&amp;" Corp",E$1)))</f>
        <v/>
      </c>
      <c r="F71" s="112" t="str">
        <f>IF(tbl_coded[[#This Row],[ISIN]]="","",IF(_xll.BDS($B71&amp;" Corp",F$1)="#N/A Field Not Applicable","",_xll.BDS($B71&amp;" Corp",F$1)))</f>
        <v/>
      </c>
      <c r="G71" s="112" t="str">
        <f>IF(tbl_coded[[#This Row],[ISIN]]="","",IF(_xll.BDP($F71&amp;" CompanyID",G$1)="#N/A Invalid Security","",_xll.BDP($F71&amp;" CompanyID",G$1)))</f>
        <v/>
      </c>
      <c r="H71" s="112" t="str">
        <f>IF(tbl_coded[[#This Row],[ISIN]]="","",IF(_xll.BDP($B71&amp;" Corp",H$1)="#N/A N/A","--",_xll.BDP($B71&amp;" Corp",H$1)))</f>
        <v/>
      </c>
      <c r="I71" s="112" t="str">
        <f>IF(tbl_coded[[#This Row],[ISIN]]="","",IF(_xll.BDP($B71&amp;" Corp",I$1)="#N/A N/A","--",_xll.BDP($B71&amp;" Corp",I$1)))</f>
        <v/>
      </c>
      <c r="J71" s="112" t="str">
        <f>IF(tbl_coded[[#This Row],[ISIN]]="","",IF(_xll.BDP($B71&amp;" Corp",J$1)="#N/A N/A","--",_xll.BDP($B71&amp;" Corp",J$1)))</f>
        <v/>
      </c>
      <c r="K71" s="112" t="str">
        <f>IF(tbl_coded[[#This Row],[ISIN]]="","",IF(_xll.BDP($B71&amp;" Corp",K$1)="#N/A N/A","--",_xll.BDP($B71&amp;" Corp",K$1)))</f>
        <v/>
      </c>
      <c r="L71" s="112" t="str">
        <f>IF(tbl_coded[[#This Row],[ISIN]]="","",IF(_xll.BDP($B71&amp;" Corp",L$1)="#N/A N/A","--",_xll.BDP($B71&amp;" Corp",L$1)))</f>
        <v/>
      </c>
      <c r="M71" s="112" t="str">
        <f>IF(tbl_coded[[#This Row],[ISIN]]="","",IF(_xll.BDP($B71&amp;" Corp",M$1)="#N/A N/A","--",_xll.BDP($B71&amp;" Corp",M$1)))</f>
        <v/>
      </c>
      <c r="N71" s="112" t="str">
        <f>IF(tbl_coded[[#This Row],[ISIN]]="","",IF(_xll.BDP($B71&amp;" Corp",N$1)="#N/A N/A","--",_xll.BDP($B71&amp;" Corp",N$1)))</f>
        <v/>
      </c>
      <c r="O71" s="112" t="str">
        <f>IF(tbl_coded[[#This Row],[ISIN]]="","",IF(_xll.BDP($B71&amp;" Corp",O$1)="#N/A N/A","--",_xll.BDP($B71&amp;" Corp",O$1)))</f>
        <v/>
      </c>
      <c r="P71" s="112" t="str">
        <f>IF(tbl_coded[[#This Row],[ISIN]]="","",IF(_xll.BDP($B71&amp;" Corp",P$1)="#N/A N/A","--",_xll.BDP($B71&amp;" Corp",P$1)))</f>
        <v/>
      </c>
      <c r="Q71"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1" s="112" t="str">
        <f>IF(tbl_coded[[#This Row],[ISIN]]="","",IF(OR(_xll.BDP($B71&amp;" Corp",R$1)="#N/A N/A",_xll.BDP($B71&amp;" Corp",R$1)="#N/A Invalid Security",_xll.BDP($B71&amp;" Corp",R$1)="#N/A Field Not Applicable"),"--",_xll.BDP($B71&amp;" Corp",R$1)))</f>
        <v/>
      </c>
      <c r="S71" s="112" t="str">
        <f>IF(tbl_coded[[#This Row],[ISIN]]="","",IF(OR(_xll.BDP($R71&amp;" Equity",S$1)="#N/A N/A",_xll.BDP($R71&amp;" Equity",S$1)="#N/A Invalid Security"),"--",_xll.BDP($R71&amp;" Equity",S$1)))</f>
        <v/>
      </c>
      <c r="T71" s="112" t="str">
        <f>IF(tbl_coded[[#This Row],[ISIN]]="","",IF(OR(_xll.BDP($R71&amp;" Equity",T$1)="#N/A N/A",_xll.BDP($R71&amp;" Equity",T$1)="#N/A Invalid Security"),"--",_xll.BDP($R71&amp;" Equity",T$1)))</f>
        <v/>
      </c>
      <c r="U71" s="112" t="str">
        <f>IF(tbl_coded[[#This Row],[ISIN]]="","",IF(OR(_xll.BDP($R71&amp;" Equity",U$1)="#N/A N/A",_xll.BDP($R71&amp;" Equity",U$1)="#N/A Invalid Security"),"--",_xll.BDP($R71&amp;" Equity",U$1)))</f>
        <v/>
      </c>
      <c r="V71" s="112" t="str">
        <f>IF(tbl_coded[[#This Row],[ISIN]]="","",IF(OR(_xll.BDP($R71&amp;" Equity",V$1)="#N/A N/A",_xll.BDP($R71&amp;" Equity",V$1)="#N/A Invalid Security"),"--",_xll.BDP($R71&amp;" Equity",V$1)))</f>
        <v/>
      </c>
      <c r="W71" s="112" t="str">
        <f>IF(tbl_coded[[#This Row],[ISIN]]="","",IF(OR(_xll.BDP($R71&amp;" Equity",W$1)="#N/A N/A",_xll.BDP($R71&amp;" Equity",W$1)="#N/A Invalid Security"),"--",_xll.BDP($R71&amp;" Equity",W$1)))</f>
        <v/>
      </c>
      <c r="X71" s="112" t="str">
        <f>IF(tbl_coded[[#This Row],[ISIN]]="","",IF(OR(_xll.BDP($R71&amp;" Equity",X$1)="#N/A N/A",_xll.BDP($R71&amp;" Equity",X$1)="#N/A Invalid Security"),"--",_xll.BDP($R71&amp;" Equity",X$1)))</f>
        <v/>
      </c>
      <c r="Y71"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1" s="112" t="str">
        <f>IF(tbl_coded[[#This Row],[ISIN]]="","",IF(ISNUMBER(_xll.BDP(B71&amp;" Corp",Z$1)),_xll.BDP(B71&amp;" Corp",Z$1),""))</f>
        <v/>
      </c>
      <c r="AA71" s="112" t="str">
        <f>IF(tbl_coded[[#This Row],[ISIN]]="","",IF(ISNUMBER(_xll.BDP(B71&amp;" Corp",AA$1)),_xll.BDP(B71&amp;" Corp",AA$1),""))</f>
        <v/>
      </c>
      <c r="AB71" s="112" t="str">
        <f>IF(tbl_coded[[#This Row],[ISIN]]="","",IF(ISNUMBER(_xll.BDP(B71&amp;" Corp",AB$1)),_xll.BDP(B71&amp;" Corp",AB$1),""))</f>
        <v/>
      </c>
      <c r="AC71" s="112" t="str">
        <f>IF(tbl_coded[[#This Row],[ISIN]]="","",IF(ISNUMBER(_xll.BDP(B71&amp;" Corp",AC$1)),_xll.BDP(B71&amp;" Corp",AC$1),""))</f>
        <v/>
      </c>
      <c r="AD71" s="112" t="str">
        <f>IF(tbl_coded[[#This Row],[ISIN]]="","",IF((_xll.BDP(B71&amp;" Corp",AD$1))="#N/A Field Not Applicable","",_xll.BDP(B71&amp;" Corp",AD$1)))</f>
        <v/>
      </c>
      <c r="AE71" s="112" t="str">
        <f>IF(tbl_coded[[#This Row],[ISIN]]="","",IF((_xll.BDP(B71&amp;" Corp",AE$1))="#N/A N/A","--",_xll.BDP(B71&amp;" Corp",AE$1)))</f>
        <v/>
      </c>
      <c r="AF71" s="112" t="str">
        <f>IF(tbl_coded[[#This Row],[ISIN]]="","",IF(IFERROR(MATCH(H71,rtg_num[Moody''s],0)&gt;10,0),"HY",IF(IFERROR(MATCH(I71,rtg_num[S&amp;P],0)&gt;10,0),"HY",IF(IFERROR(MATCH(J71,rtg_num[Fitch],0)&gt;10,0),"HY",IF(H71&amp;I71&amp;J71="------","NR",IF(IFERROR(FIND("#N/A",Coded!H71),0)&amp;IFERROR(FIND("#N/A",Coded!H71),0)&amp;IFERROR(FIND("#N/A",Coded!H71),0)&lt;&gt;"000",IF(INDEX(美元债一级!$O:$O,MATCH(tbl_coded[[#This Row],[ISIN]],美元债一级!$I:$I,0))="--/--/--","NR","IG"),"IG"))))))</f>
        <v/>
      </c>
      <c r="AG71"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1"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1" s="113" t="str">
        <f>IF(tbl_coded[[#This Row],[ISIN]]="","",IF(_xll.BDP($B71&amp;" Corp",AI$1)="#N/A N/A","--",_xll.BDP($B71&amp;" Corp",AI$1)))</f>
        <v/>
      </c>
      <c r="AJ71" s="112" t="str">
        <f>IF(tbl_coded[[#This Row],[ISIN]]="","",IF(OR(_xll.BDP(_xll.BDP(tbl_coded[[#This Row],[ISIN]]&amp;" Corp", "ISSUER_EQUITY_TICKER")&amp;" Equity",AJ$1)="#N/A N/A"),"--",_xll.BDP(_xll.BDP(tbl_coded[[#This Row],[ISIN]]&amp;" Corp", "ISSUER_EQUITY_TICKER")&amp;" Equity",AJ$1)))</f>
        <v/>
      </c>
      <c r="AK71"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1" s="115" t="str">
        <f>IF(tbl_coded[[#This Row],[ISIN]]="","",IF(OR(_xll.BDP(_xll.BDP(tbl_coded[[#This Row],[ISIN]]&amp;" Corp", "ISSUER_EQUITY_TICKER")&amp;" Equity",AL$1)="#N/A N/A"),"--",_xll.BDP(_xll.BDP(tbl_coded[[#This Row],[ISIN]]&amp;" Corp", "ISSUER_EQUITY_TICKER")&amp;" Equity",AL$1)))</f>
        <v/>
      </c>
      <c r="AM71" s="115" t="str">
        <f>IF(tbl_coded[[#This Row],[ISIN]]="","",IF(_xll.BDS($B71&amp;" Corp",AM$1)="#N/A Field Not Applicable","",_xll.BDS($B71&amp;" Corp",AM$1)))</f>
        <v/>
      </c>
      <c r="AN71" s="115" t="str">
        <f>IF(tbl_coded[[#This Row],[ISIN]]="","",IF(_xll.BDP(tbl_coded[[#This Row],[KPW Provider BBID]]&amp;" CompanyID","NAME")="#N/A Invalid Security","",_xll.BDP(tbl_coded[[#This Row],[KPW Provider BBID]]&amp;" CompanyID","NAME")))</f>
        <v/>
      </c>
      <c r="AO71" s="115" t="str">
        <f>IF(tbl_coded[[#This Row],[ISIN]]="","",IF(_xll.BDP(tbl_coded[[#This Row],[KPW Provider BBID]]&amp;" CompanyID",$AO$1)="#N/A Invalid Security","--",IF(_xll.BDP(tbl_coded[[#This Row],[KPW Provider BBID]]&amp;" CompanyID",$AO$1)="#N/A N/A","--",_xll.BDP(tbl_coded[[#This Row],[KPW Provider BBID]]&amp;" CompanyID",$AO$1))))</f>
        <v/>
      </c>
      <c r="AP71" s="115" t="str">
        <f>IF(tbl_coded[[#This Row],[ISIN]]="","",IF(_xll.BDP(tbl_coded[[#This Row],[KPW Provider BBID]]&amp;" CompanyID",$AP$1)="#N/A Invalid Security","--",IF(_xll.BDP(tbl_coded[[#This Row],[KPW Provider BBID]]&amp;" CompanyID",$AP$1)="#N/A N/A","--",_xll.BDP(tbl_coded[[#This Row],[KPW Provider BBID]]&amp;" CompanyID",$AP$1))))</f>
        <v/>
      </c>
      <c r="AQ71" s="115" t="str">
        <f>IF(tbl_coded[[#This Row],[ISIN]]="","",IF(_xll.BDP(tbl_coded[[#This Row],[KPW Provider BBID]]&amp;" CompanyID",$AQ$1)="#N/A Invalid Security","--",IF(_xll.BDP(tbl_coded[[#This Row],[KPW Provider BBID]]&amp;" CompanyID",$AQ$1)="#N/A N/A","--",_xll.BDP(tbl_coded[[#This Row],[KPW Provider BBID]]&amp;" CompanyID",$AQ$1))))</f>
        <v/>
      </c>
      <c r="AR71" s="115" t="str">
        <f>IF(tbl_coded[[#This Row],[ISIN]]="","",tbl_coded[[#This Row],[穆迪KPW评级]]&amp;"/"&amp;tbl_coded[[#This Row],[SPKPW评级]]&amp;"/"&amp;tbl_coded[[#This Row],[FITCHKPW评级]])</f>
        <v/>
      </c>
      <c r="AS71" s="115" t="str">
        <f>IF(tbl_coded[[#This Row],[ISIN]]="","",IF(OR(_xll.BDP($B71&amp;" Corp",AS$1)="#N/A N/A"),"--",_xll.BDP($B71&amp;" Corp",AS$1)))</f>
        <v/>
      </c>
      <c r="AT71" s="115" t="str">
        <f>IF(tbl_coded[[#This Row],[ISIN]]="","",IF(_xll.BDS($B71&amp;" Corp",AT$1)="#N/A Field Not Applicable","",_xll.BDS($B71&amp;" Corp",AT$1)))</f>
        <v/>
      </c>
      <c r="AU71" s="115" t="str">
        <f>IF(tbl_coded[[#This Row],[SBLC Provider BBID]]="","",_xll.BDP(tbl_coded[[#This Row],[SBLC Provider BBID]]&amp;" CompanyID","NAME"))</f>
        <v/>
      </c>
      <c r="AV71" s="115" t="str">
        <f>IF(tbl_coded[[#This Row],[ISIN]]="","",IF(OR(_xll.BDP($B71&amp;" Corp",AV$1)="#N/A N/A"),"--",TEXT(_xll.BDP($B71&amp;" Corp",AV$1),"yyyy/mm/dd")))</f>
        <v/>
      </c>
      <c r="AW71" s="115" t="str">
        <f>IF(tbl_coded[[#This Row],[ISIN]]="","",IF(OR(_xll.BDP($B71&amp;" Corp",AW$1)="#N/A N/A"),"--",TEXT(_xll.BDP($B71&amp;" Corp",AW$1),"yyyy/mm/dd")))</f>
        <v/>
      </c>
      <c r="AX71" s="115" t="str">
        <f>IF(tbl_coded[[#This Row],[ISIN]]="","",IF(OR(_xll.BDP($B71&amp;" Corp",AX$1)="#N/A N/A"),"--",TEXT(_xll.BDP($B71&amp;" Corp",AX$1),"yyyy/mm/dd")))</f>
        <v/>
      </c>
      <c r="AY71" s="115" t="str">
        <f>IF(tbl_coded[[#This Row],[ISIN]]="","",IF(OR(_xll.BDP($B71&amp;" Corp",AY$1)="#N/A Field Not Applicable"),"--",TEXT(_xll.BDP($B71&amp;" Corp",AY$1),"yyyy/mm/dd")))</f>
        <v/>
      </c>
      <c r="AZ71" s="115" t="str">
        <f>IF(tbl_coded[[#This Row],[ISIN]]="","",IF(OR(_xll.BDP($B71&amp;" Corp",AZ$1)="#N/A N/A"),"--",_xll.BDP($B71&amp;" Corp",AZ$1)))</f>
        <v/>
      </c>
      <c r="BA71" s="115" t="str">
        <f>IF(tbl_coded[[#This Row],[ISIN]]="","",IF(OR(_xll.BDP($B71&amp;" Corp",BA$1)="#N/A N/A"),"--",_xll.BDP($B71&amp;" Corp",BA$1)))</f>
        <v/>
      </c>
      <c r="BB71" s="115" t="str">
        <f>IF(tbl_coded[[#This Row],[ISIN]]="","",IF(OR(_xll.BDP($B71&amp;" Corp",BB$1)="#N/A N/A"),"--",_xll.BDP($B71&amp;" Corp",BB$1)))</f>
        <v/>
      </c>
      <c r="BC71" s="115" t="str">
        <f>IF(tbl_coded[[#This Row],[ISIN]]="","",IF(OR(_xll.BDP($B71&amp;" Corp",BC$1)="#N/A Field Not Applicable"),"--",_xll.BDP($B71&amp;" Corp",BC$1)))</f>
        <v/>
      </c>
      <c r="BD71" s="115" t="str">
        <f>IF(tbl_coded[[#This Row],[ISIN]]="","",IF(OR(_xll.BDP($B71&amp;" Corp",BD$1)="#N/A Field Not Applicable"),"--",_xll.BDP($B71&amp;" Corp",BD$1)))</f>
        <v/>
      </c>
      <c r="BE71" s="115" t="str">
        <f>IF(tbl_coded[[#This Row],[ISIN]]="","",IF(OR(_xll.BDP($B71&amp;" Corp",BE$1)="#N/A Field Not Applicable"),"--",_xll.BDP($B71&amp;" Corp",BE$1)))</f>
        <v/>
      </c>
      <c r="BF71" s="115" t="str">
        <f>IF(tbl_coded[[#This Row],[ISIN]]="","",IF(OR(_xll.BDP($B71&amp;" Corp",BF$1)="#N/A Field Not Applicable"),"--",_xll.BDP($B71&amp;" Corp",BF$1)))</f>
        <v/>
      </c>
      <c r="BG71" s="115" t="str">
        <f>IF(tbl_coded[[#This Row],[ISIN]]="","",IF(OR(_xll.BDP($B71&amp;" Corp",BG$1)="#N/A Field Not Applicable"),"--",IF(_xll.BDP($B71&amp;" Corp",BG$1)="#N/A N/A","N",_xll.BDP($B71&amp;" Corp",BG$1))))</f>
        <v/>
      </c>
      <c r="BH71" s="115" t="str">
        <f>IF(tbl_coded[[#This Row],[ISIN]]="","",IF(OR(_xll.BDP($B71&amp;" Corp",BH$1)="#N/A N/A"),"",_xll.BDP($B71&amp;" Corp",BH$1)))</f>
        <v/>
      </c>
      <c r="BI71" s="115" t="str">
        <f>IF(tbl_coded[[#This Row],[ISIN]]="","",IF(OR(tbl_coded[[#This Row],[Parent company tiker]]=""),"",IF(_xll.BDP(tbl_coded[[#This Row],[Parent company tiker]]&amp;" Equity",BI$1)="#N/A N/A","--",_xll.BDP(tbl_coded[[#This Row],[Parent company tiker]]&amp;" Equity",BI$1))))</f>
        <v/>
      </c>
      <c r="BJ71" s="115" t="str">
        <f>IF(tbl_coded[[#This Row],[ISIN]]="","",IF(OR(tbl_coded[[#This Row],[Parent company tiker]]=""),"",IF(_xll.BDP(tbl_coded[[#This Row],[Parent company tiker]]&amp;" Equity",BJ$1)="#N/A N/A","--",_xll.BDP(tbl_coded[[#This Row],[Parent company tiker]]&amp;" Equity",BJ$1))))</f>
        <v/>
      </c>
      <c r="BK71" s="115" t="str">
        <f>IF(tbl_coded[[#This Row],[ISIN]]="","",IF(OR(tbl_coded[[#This Row],[Parent company tiker]]=""),"",IF(_xll.BDP(tbl_coded[[#This Row],[Parent company tiker]]&amp;" Equity",BK$1)="#N/A N/A","--",_xll.BDP(tbl_coded[[#This Row],[Parent company tiker]]&amp;" Equity",BK$1))))</f>
        <v/>
      </c>
      <c r="BL71" s="115" t="str">
        <f>IF(tbl_coded[[#This Row],[ISIN]]="","",IF(OR(tbl_coded[[#This Row],[Parent company tiker]]=""),"",IF(_xll.BDP(tbl_coded[[#This Row],[Parent company tiker]]&amp;" Equity",BL$1)="#N/A N/A","--",_xll.BDP(tbl_coded[[#This Row],[Parent company tiker]]&amp;" Equity",BL$1))))</f>
        <v/>
      </c>
      <c r="BM71"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1" s="115" t="str">
        <f>IF(tbl_coded[[#This Row],[Column9]]&lt;&gt;"--",tbl_coded[[#This Row],[G''tor rating]],IF(tbl_coded[[#This Row],[KPW Name]]&lt;&gt;"",tbl_coded[[#This Row],[KPW Rating]],IF(tbl_coded[[#This Row],[Parent company tiker]]&lt;&gt;"",tbl_coded[[#This Row],[parent评级]],tbl_coded[[#This Row],[Issuer rating]])))</f>
        <v>//</v>
      </c>
      <c r="BO71" s="148" t="str">
        <f>IFERROR(IF(tbl_coded[[#This Row],[GREEN]]="Y","GREEN",IF(tbl_coded[[#This Row],[SUSTAINABLE]]="Y","SUSTAINABLE",IF(tbl_coded[[#This Row],[SOCIAL]]="Y","SOCIAL",IF(tbl_coded[[#This Row],[Sustainable linked]]="Y","SUSTAINABLE LINKED"," ")))),"")</f>
        <v xml:space="preserve"> </v>
      </c>
    </row>
    <row r="72" spans="1:67" ht="15" customHeight="1">
      <c r="A72" s="109">
        <v>70</v>
      </c>
      <c r="B72" s="110" t="str">
        <f>IF(美元债一级!$C$3:$C$1048576&lt;&gt;"",美元债一级!$C72,"")</f>
        <v/>
      </c>
      <c r="C72" s="112" t="str">
        <f>IF(tbl_coded[[#This Row],[ISIN]]="","",IF(tbl_coded[[#This Row],[Index]]&gt;$A$1,"",IF(_xll.BDP($B72&amp;" Corp",C$1)="#N/A N/A","",_xll.BDP($B72&amp;" Corp",C$1))))</f>
        <v/>
      </c>
      <c r="D72" s="112" t="str">
        <f>IF(tbl_coded[[#This Row],[ISIN]]="","",IF(_xll.BDP($B72&amp;" Corp",D$1)="#N/A N/A","",_xll.BDP($B72&amp;" Corp",D$1)))</f>
        <v/>
      </c>
      <c r="E72" s="112" t="str">
        <f>IF(tbl_coded[[#This Row],[ISIN]]="","",IF(_xll.BDP($B72&amp;" Corp",E$1)="#N/A N/A","--",_xll.BDP($B72&amp;" Corp",E$1)))</f>
        <v/>
      </c>
      <c r="F72" s="112" t="str">
        <f>IF(tbl_coded[[#This Row],[ISIN]]="","",IF(_xll.BDS($B72&amp;" Corp",F$1)="#N/A Field Not Applicable","",_xll.BDS($B72&amp;" Corp",F$1)))</f>
        <v/>
      </c>
      <c r="G72" s="112" t="str">
        <f>IF(tbl_coded[[#This Row],[ISIN]]="","",IF(_xll.BDP($F72&amp;" CompanyID",G$1)="#N/A Invalid Security","",_xll.BDP($F72&amp;" CompanyID",G$1)))</f>
        <v/>
      </c>
      <c r="H72" s="112" t="str">
        <f>IF(tbl_coded[[#This Row],[ISIN]]="","",IF(_xll.BDP($B72&amp;" Corp",H$1)="#N/A N/A","--",_xll.BDP($B72&amp;" Corp",H$1)))</f>
        <v/>
      </c>
      <c r="I72" s="112" t="str">
        <f>IF(tbl_coded[[#This Row],[ISIN]]="","",IF(_xll.BDP($B72&amp;" Corp",I$1)="#N/A N/A","--",_xll.BDP($B72&amp;" Corp",I$1)))</f>
        <v/>
      </c>
      <c r="J72" s="112" t="str">
        <f>IF(tbl_coded[[#This Row],[ISIN]]="","",IF(_xll.BDP($B72&amp;" Corp",J$1)="#N/A N/A","--",_xll.BDP($B72&amp;" Corp",J$1)))</f>
        <v/>
      </c>
      <c r="K72" s="112" t="str">
        <f>IF(tbl_coded[[#This Row],[ISIN]]="","",IF(_xll.BDP($B72&amp;" Corp",K$1)="#N/A N/A","--",_xll.BDP($B72&amp;" Corp",K$1)))</f>
        <v/>
      </c>
      <c r="L72" s="112" t="str">
        <f>IF(tbl_coded[[#This Row],[ISIN]]="","",IF(_xll.BDP($B72&amp;" Corp",L$1)="#N/A N/A","--",_xll.BDP($B72&amp;" Corp",L$1)))</f>
        <v/>
      </c>
      <c r="M72" s="112" t="str">
        <f>IF(tbl_coded[[#This Row],[ISIN]]="","",IF(_xll.BDP($B72&amp;" Corp",M$1)="#N/A N/A","--",_xll.BDP($B72&amp;" Corp",M$1)))</f>
        <v/>
      </c>
      <c r="N72" s="112" t="str">
        <f>IF(tbl_coded[[#This Row],[ISIN]]="","",IF(_xll.BDP($B72&amp;" Corp",N$1)="#N/A N/A","--",_xll.BDP($B72&amp;" Corp",N$1)))</f>
        <v/>
      </c>
      <c r="O72" s="112" t="str">
        <f>IF(tbl_coded[[#This Row],[ISIN]]="","",IF(_xll.BDP($B72&amp;" Corp",O$1)="#N/A N/A","--",_xll.BDP($B72&amp;" Corp",O$1)))</f>
        <v/>
      </c>
      <c r="P72" s="112" t="str">
        <f>IF(tbl_coded[[#This Row],[ISIN]]="","",IF(_xll.BDP($B72&amp;" Corp",P$1)="#N/A N/A","--",_xll.BDP($B72&amp;" Corp",P$1)))</f>
        <v/>
      </c>
      <c r="Q72"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2" s="112" t="str">
        <f>IF(tbl_coded[[#This Row],[ISIN]]="","",IF(OR(_xll.BDP($B72&amp;" Corp",R$1)="#N/A N/A",_xll.BDP($B72&amp;" Corp",R$1)="#N/A Invalid Security",_xll.BDP($B72&amp;" Corp",R$1)="#N/A Field Not Applicable"),"--",_xll.BDP($B72&amp;" Corp",R$1)))</f>
        <v/>
      </c>
      <c r="S72" s="112" t="str">
        <f>IF(tbl_coded[[#This Row],[ISIN]]="","",IF(OR(_xll.BDP($R72&amp;" Equity",S$1)="#N/A N/A",_xll.BDP($R72&amp;" Equity",S$1)="#N/A Invalid Security"),"--",_xll.BDP($R72&amp;" Equity",S$1)))</f>
        <v/>
      </c>
      <c r="T72" s="112" t="str">
        <f>IF(tbl_coded[[#This Row],[ISIN]]="","",IF(OR(_xll.BDP($R72&amp;" Equity",T$1)="#N/A N/A",_xll.BDP($R72&amp;" Equity",T$1)="#N/A Invalid Security"),"--",_xll.BDP($R72&amp;" Equity",T$1)))</f>
        <v/>
      </c>
      <c r="U72" s="112" t="str">
        <f>IF(tbl_coded[[#This Row],[ISIN]]="","",IF(OR(_xll.BDP($R72&amp;" Equity",U$1)="#N/A N/A",_xll.BDP($R72&amp;" Equity",U$1)="#N/A Invalid Security"),"--",_xll.BDP($R72&amp;" Equity",U$1)))</f>
        <v/>
      </c>
      <c r="V72" s="112" t="str">
        <f>IF(tbl_coded[[#This Row],[ISIN]]="","",IF(OR(_xll.BDP($R72&amp;" Equity",V$1)="#N/A N/A",_xll.BDP($R72&amp;" Equity",V$1)="#N/A Invalid Security"),"--",_xll.BDP($R72&amp;" Equity",V$1)))</f>
        <v/>
      </c>
      <c r="W72" s="112" t="str">
        <f>IF(tbl_coded[[#This Row],[ISIN]]="","",IF(OR(_xll.BDP($R72&amp;" Equity",W$1)="#N/A N/A",_xll.BDP($R72&amp;" Equity",W$1)="#N/A Invalid Security"),"--",_xll.BDP($R72&amp;" Equity",W$1)))</f>
        <v/>
      </c>
      <c r="X72" s="112" t="str">
        <f>IF(tbl_coded[[#This Row],[ISIN]]="","",IF(OR(_xll.BDP($R72&amp;" Equity",X$1)="#N/A N/A",_xll.BDP($R72&amp;" Equity",X$1)="#N/A Invalid Security"),"--",_xll.BDP($R72&amp;" Equity",X$1)))</f>
        <v/>
      </c>
      <c r="Y72"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2" s="112" t="str">
        <f>IF(tbl_coded[[#This Row],[ISIN]]="","",IF(ISNUMBER(_xll.BDP(B72&amp;" Corp",Z$1)),_xll.BDP(B72&amp;" Corp",Z$1),""))</f>
        <v/>
      </c>
      <c r="AA72" s="112" t="str">
        <f>IF(tbl_coded[[#This Row],[ISIN]]="","",IF(ISNUMBER(_xll.BDP(B72&amp;" Corp",AA$1)),_xll.BDP(B72&amp;" Corp",AA$1),""))</f>
        <v/>
      </c>
      <c r="AB72" s="112" t="str">
        <f>IF(tbl_coded[[#This Row],[ISIN]]="","",IF(ISNUMBER(_xll.BDP(B72&amp;" Corp",AB$1)),_xll.BDP(B72&amp;" Corp",AB$1),""))</f>
        <v/>
      </c>
      <c r="AC72" s="112" t="str">
        <f>IF(tbl_coded[[#This Row],[ISIN]]="","",IF(ISNUMBER(_xll.BDP(B72&amp;" Corp",AC$1)),_xll.BDP(B72&amp;" Corp",AC$1),""))</f>
        <v/>
      </c>
      <c r="AD72" s="112" t="str">
        <f>IF(tbl_coded[[#This Row],[ISIN]]="","",IF((_xll.BDP(B72&amp;" Corp",AD$1))="#N/A Field Not Applicable","",_xll.BDP(B72&amp;" Corp",AD$1)))</f>
        <v/>
      </c>
      <c r="AE72" s="112" t="str">
        <f>IF(tbl_coded[[#This Row],[ISIN]]="","",IF((_xll.BDP(B72&amp;" Corp",AE$1))="#N/A N/A","--",_xll.BDP(B72&amp;" Corp",AE$1)))</f>
        <v/>
      </c>
      <c r="AF72" s="112" t="str">
        <f>IF(tbl_coded[[#This Row],[ISIN]]="","",IF(IFERROR(MATCH(H72,rtg_num[Moody''s],0)&gt;10,0),"HY",IF(IFERROR(MATCH(I72,rtg_num[S&amp;P],0)&gt;10,0),"HY",IF(IFERROR(MATCH(J72,rtg_num[Fitch],0)&gt;10,0),"HY",IF(H72&amp;I72&amp;J72="------","NR",IF(IFERROR(FIND("#N/A",Coded!H72),0)&amp;IFERROR(FIND("#N/A",Coded!H72),0)&amp;IFERROR(FIND("#N/A",Coded!H72),0)&lt;&gt;"000",IF(INDEX(美元债一级!$O:$O,MATCH(tbl_coded[[#This Row],[ISIN]],美元债一级!$I:$I,0))="--/--/--","NR","IG"),"IG"))))))</f>
        <v/>
      </c>
      <c r="AG72"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2"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2" s="113" t="str">
        <f>IF(tbl_coded[[#This Row],[ISIN]]="","",IF(_xll.BDP($B72&amp;" Corp",AI$1)="#N/A N/A","--",_xll.BDP($B72&amp;" Corp",AI$1)))</f>
        <v/>
      </c>
      <c r="AJ72" s="112" t="str">
        <f>IF(tbl_coded[[#This Row],[ISIN]]="","",IF(OR(_xll.BDP(_xll.BDP(tbl_coded[[#This Row],[ISIN]]&amp;" Corp", "ISSUER_EQUITY_TICKER")&amp;" Equity",AJ$1)="#N/A N/A"),"--",_xll.BDP(_xll.BDP(tbl_coded[[#This Row],[ISIN]]&amp;" Corp", "ISSUER_EQUITY_TICKER")&amp;" Equity",AJ$1)))</f>
        <v/>
      </c>
      <c r="AK72"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2" s="115" t="str">
        <f>IF(tbl_coded[[#This Row],[ISIN]]="","",IF(OR(_xll.BDP(_xll.BDP(tbl_coded[[#This Row],[ISIN]]&amp;" Corp", "ISSUER_EQUITY_TICKER")&amp;" Equity",AL$1)="#N/A N/A"),"--",_xll.BDP(_xll.BDP(tbl_coded[[#This Row],[ISIN]]&amp;" Corp", "ISSUER_EQUITY_TICKER")&amp;" Equity",AL$1)))</f>
        <v/>
      </c>
      <c r="AM72" s="115" t="str">
        <f>IF(tbl_coded[[#This Row],[ISIN]]="","",IF(_xll.BDS($B72&amp;" Corp",AM$1)="#N/A Field Not Applicable","",_xll.BDS($B72&amp;" Corp",AM$1)))</f>
        <v/>
      </c>
      <c r="AN72" s="115" t="str">
        <f>IF(tbl_coded[[#This Row],[ISIN]]="","",IF(_xll.BDP(tbl_coded[[#This Row],[KPW Provider BBID]]&amp;" CompanyID","NAME")="#N/A Invalid Security","",_xll.BDP(tbl_coded[[#This Row],[KPW Provider BBID]]&amp;" CompanyID","NAME")))</f>
        <v/>
      </c>
      <c r="AO72" s="115" t="str">
        <f>IF(tbl_coded[[#This Row],[ISIN]]="","",IF(_xll.BDP(tbl_coded[[#This Row],[KPW Provider BBID]]&amp;" CompanyID",$AO$1)="#N/A Invalid Security","--",IF(_xll.BDP(tbl_coded[[#This Row],[KPW Provider BBID]]&amp;" CompanyID",$AO$1)="#N/A N/A","--",_xll.BDP(tbl_coded[[#This Row],[KPW Provider BBID]]&amp;" CompanyID",$AO$1))))</f>
        <v/>
      </c>
      <c r="AP72" s="115" t="str">
        <f>IF(tbl_coded[[#This Row],[ISIN]]="","",IF(_xll.BDP(tbl_coded[[#This Row],[KPW Provider BBID]]&amp;" CompanyID",$AP$1)="#N/A Invalid Security","--",IF(_xll.BDP(tbl_coded[[#This Row],[KPW Provider BBID]]&amp;" CompanyID",$AP$1)="#N/A N/A","--",_xll.BDP(tbl_coded[[#This Row],[KPW Provider BBID]]&amp;" CompanyID",$AP$1))))</f>
        <v/>
      </c>
      <c r="AQ72" s="115" t="str">
        <f>IF(tbl_coded[[#This Row],[ISIN]]="","",IF(_xll.BDP(tbl_coded[[#This Row],[KPW Provider BBID]]&amp;" CompanyID",$AQ$1)="#N/A Invalid Security","--",IF(_xll.BDP(tbl_coded[[#This Row],[KPW Provider BBID]]&amp;" CompanyID",$AQ$1)="#N/A N/A","--",_xll.BDP(tbl_coded[[#This Row],[KPW Provider BBID]]&amp;" CompanyID",$AQ$1))))</f>
        <v/>
      </c>
      <c r="AR72" s="115" t="str">
        <f>IF(tbl_coded[[#This Row],[ISIN]]="","",tbl_coded[[#This Row],[穆迪KPW评级]]&amp;"/"&amp;tbl_coded[[#This Row],[SPKPW评级]]&amp;"/"&amp;tbl_coded[[#This Row],[FITCHKPW评级]])</f>
        <v/>
      </c>
      <c r="AS72" s="115" t="str">
        <f>IF(tbl_coded[[#This Row],[ISIN]]="","",IF(OR(_xll.BDP($B72&amp;" Corp",AS$1)="#N/A N/A"),"--",_xll.BDP($B72&amp;" Corp",AS$1)))</f>
        <v/>
      </c>
      <c r="AT72" s="115" t="str">
        <f>IF(tbl_coded[[#This Row],[ISIN]]="","",IF(_xll.BDS($B72&amp;" Corp",AT$1)="#N/A Field Not Applicable","",_xll.BDS($B72&amp;" Corp",AT$1)))</f>
        <v/>
      </c>
      <c r="AU72" s="115" t="str">
        <f>IF(tbl_coded[[#This Row],[SBLC Provider BBID]]="","",_xll.BDP(tbl_coded[[#This Row],[SBLC Provider BBID]]&amp;" CompanyID","NAME"))</f>
        <v/>
      </c>
      <c r="AV72" s="115" t="str">
        <f>IF(tbl_coded[[#This Row],[ISIN]]="","",IF(OR(_xll.BDP($B72&amp;" Corp",AV$1)="#N/A N/A"),"--",TEXT(_xll.BDP($B72&amp;" Corp",AV$1),"yyyy/mm/dd")))</f>
        <v/>
      </c>
      <c r="AW72" s="115" t="str">
        <f>IF(tbl_coded[[#This Row],[ISIN]]="","",IF(OR(_xll.BDP($B72&amp;" Corp",AW$1)="#N/A N/A"),"--",TEXT(_xll.BDP($B72&amp;" Corp",AW$1),"yyyy/mm/dd")))</f>
        <v/>
      </c>
      <c r="AX72" s="115" t="str">
        <f>IF(tbl_coded[[#This Row],[ISIN]]="","",IF(OR(_xll.BDP($B72&amp;" Corp",AX$1)="#N/A N/A"),"--",TEXT(_xll.BDP($B72&amp;" Corp",AX$1),"yyyy/mm/dd")))</f>
        <v/>
      </c>
      <c r="AY72" s="115" t="str">
        <f>IF(tbl_coded[[#This Row],[ISIN]]="","",IF(OR(_xll.BDP($B72&amp;" Corp",AY$1)="#N/A Field Not Applicable"),"--",TEXT(_xll.BDP($B72&amp;" Corp",AY$1),"yyyy/mm/dd")))</f>
        <v/>
      </c>
      <c r="AZ72" s="115" t="str">
        <f>IF(tbl_coded[[#This Row],[ISIN]]="","",IF(OR(_xll.BDP($B72&amp;" Corp",AZ$1)="#N/A N/A"),"--",_xll.BDP($B72&amp;" Corp",AZ$1)))</f>
        <v/>
      </c>
      <c r="BA72" s="115" t="str">
        <f>IF(tbl_coded[[#This Row],[ISIN]]="","",IF(OR(_xll.BDP($B72&amp;" Corp",BA$1)="#N/A N/A"),"--",_xll.BDP($B72&amp;" Corp",BA$1)))</f>
        <v/>
      </c>
      <c r="BB72" s="115" t="str">
        <f>IF(tbl_coded[[#This Row],[ISIN]]="","",IF(OR(_xll.BDP($B72&amp;" Corp",BB$1)="#N/A N/A"),"--",_xll.BDP($B72&amp;" Corp",BB$1)))</f>
        <v/>
      </c>
      <c r="BC72" s="115" t="str">
        <f>IF(tbl_coded[[#This Row],[ISIN]]="","",IF(OR(_xll.BDP($B72&amp;" Corp",BC$1)="#N/A Field Not Applicable"),"--",_xll.BDP($B72&amp;" Corp",BC$1)))</f>
        <v/>
      </c>
      <c r="BD72" s="115" t="str">
        <f>IF(tbl_coded[[#This Row],[ISIN]]="","",IF(OR(_xll.BDP($B72&amp;" Corp",BD$1)="#N/A Field Not Applicable"),"--",_xll.BDP($B72&amp;" Corp",BD$1)))</f>
        <v/>
      </c>
      <c r="BE72" s="115" t="str">
        <f>IF(tbl_coded[[#This Row],[ISIN]]="","",IF(OR(_xll.BDP($B72&amp;" Corp",BE$1)="#N/A Field Not Applicable"),"--",_xll.BDP($B72&amp;" Corp",BE$1)))</f>
        <v/>
      </c>
      <c r="BF72" s="115" t="str">
        <f>IF(tbl_coded[[#This Row],[ISIN]]="","",IF(OR(_xll.BDP($B72&amp;" Corp",BF$1)="#N/A Field Not Applicable"),"--",_xll.BDP($B72&amp;" Corp",BF$1)))</f>
        <v/>
      </c>
      <c r="BG72" s="115" t="str">
        <f>IF(tbl_coded[[#This Row],[ISIN]]="","",IF(OR(_xll.BDP($B72&amp;" Corp",BG$1)="#N/A Field Not Applicable"),"--",IF(_xll.BDP($B72&amp;" Corp",BG$1)="#N/A N/A","N",_xll.BDP($B72&amp;" Corp",BG$1))))</f>
        <v/>
      </c>
      <c r="BH72" s="115" t="str">
        <f>IF(tbl_coded[[#This Row],[ISIN]]="","",IF(OR(_xll.BDP($B72&amp;" Corp",BH$1)="#N/A N/A"),"",_xll.BDP($B72&amp;" Corp",BH$1)))</f>
        <v/>
      </c>
      <c r="BI72" s="115" t="str">
        <f>IF(tbl_coded[[#This Row],[ISIN]]="","",IF(OR(tbl_coded[[#This Row],[Parent company tiker]]=""),"",IF(_xll.BDP(tbl_coded[[#This Row],[Parent company tiker]]&amp;" Equity",BI$1)="#N/A N/A","--",_xll.BDP(tbl_coded[[#This Row],[Parent company tiker]]&amp;" Equity",BI$1))))</f>
        <v/>
      </c>
      <c r="BJ72" s="115" t="str">
        <f>IF(tbl_coded[[#This Row],[ISIN]]="","",IF(OR(tbl_coded[[#This Row],[Parent company tiker]]=""),"",IF(_xll.BDP(tbl_coded[[#This Row],[Parent company tiker]]&amp;" Equity",BJ$1)="#N/A N/A","--",_xll.BDP(tbl_coded[[#This Row],[Parent company tiker]]&amp;" Equity",BJ$1))))</f>
        <v/>
      </c>
      <c r="BK72" s="115" t="str">
        <f>IF(tbl_coded[[#This Row],[ISIN]]="","",IF(OR(tbl_coded[[#This Row],[Parent company tiker]]=""),"",IF(_xll.BDP(tbl_coded[[#This Row],[Parent company tiker]]&amp;" Equity",BK$1)="#N/A N/A","--",_xll.BDP(tbl_coded[[#This Row],[Parent company tiker]]&amp;" Equity",BK$1))))</f>
        <v/>
      </c>
      <c r="BL72" s="115" t="str">
        <f>IF(tbl_coded[[#This Row],[ISIN]]="","",IF(OR(tbl_coded[[#This Row],[Parent company tiker]]=""),"",IF(_xll.BDP(tbl_coded[[#This Row],[Parent company tiker]]&amp;" Equity",BL$1)="#N/A N/A","--",_xll.BDP(tbl_coded[[#This Row],[Parent company tiker]]&amp;" Equity",BL$1))))</f>
        <v/>
      </c>
      <c r="BM72"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2" s="115" t="str">
        <f>IF(tbl_coded[[#This Row],[Column9]]&lt;&gt;"--",tbl_coded[[#This Row],[G''tor rating]],IF(tbl_coded[[#This Row],[KPW Name]]&lt;&gt;"",tbl_coded[[#This Row],[KPW Rating]],IF(tbl_coded[[#This Row],[Parent company tiker]]&lt;&gt;"",tbl_coded[[#This Row],[parent评级]],tbl_coded[[#This Row],[Issuer rating]])))</f>
        <v>//</v>
      </c>
      <c r="BO72" s="148" t="str">
        <f>IFERROR(IF(tbl_coded[[#This Row],[GREEN]]="Y","GREEN",IF(tbl_coded[[#This Row],[SUSTAINABLE]]="Y","SUSTAINABLE",IF(tbl_coded[[#This Row],[SOCIAL]]="Y","SOCIAL",IF(tbl_coded[[#This Row],[Sustainable linked]]="Y","SUSTAINABLE LINKED"," ")))),"")</f>
        <v xml:space="preserve"> </v>
      </c>
    </row>
    <row r="73" spans="1:67" ht="15" customHeight="1">
      <c r="A73" s="109">
        <v>71</v>
      </c>
      <c r="B73" s="110" t="str">
        <f>IF(美元债一级!$C$3:$C$1048576&lt;&gt;"",美元债一级!$C73,"")</f>
        <v/>
      </c>
      <c r="C73" s="114" t="str">
        <f>IF(tbl_coded[[#This Row],[ISIN]]="","",IF(tbl_coded[[#This Row],[Index]]&gt;$A$1,"",IF(_xll.BDP($B73&amp;" Corp",C$1)="#N/A N/A","",_xll.BDP($B73&amp;" Corp",C$1))))</f>
        <v/>
      </c>
      <c r="D73" s="114" t="str">
        <f>IF(tbl_coded[[#This Row],[ISIN]]="","",IF(_xll.BDP($B73&amp;" Corp",D$1)="#N/A N/A","",_xll.BDP($B73&amp;" Corp",D$1)))</f>
        <v/>
      </c>
      <c r="E73" s="114" t="str">
        <f>IF(tbl_coded[[#This Row],[ISIN]]="","",IF(_xll.BDP($B73&amp;" Corp",E$1)="#N/A N/A","--",_xll.BDP($B73&amp;" Corp",E$1)))</f>
        <v/>
      </c>
      <c r="F73" s="114" t="str">
        <f>IF(tbl_coded[[#This Row],[ISIN]]="","",IF(_xll.BDS($B73&amp;" Corp",F$1)="#N/A Field Not Applicable","",_xll.BDS($B73&amp;" Corp",F$1)))</f>
        <v/>
      </c>
      <c r="G73" s="114" t="str">
        <f>IF(tbl_coded[[#This Row],[ISIN]]="","",IF(_xll.BDP($F73&amp;" CompanyID",G$1)="#N/A Invalid Security","",_xll.BDP($F73&amp;" CompanyID",G$1)))</f>
        <v/>
      </c>
      <c r="H73" s="114" t="str">
        <f>IF(tbl_coded[[#This Row],[ISIN]]="","",IF(_xll.BDP($B73&amp;" Corp",H$1)="#N/A N/A","--",_xll.BDP($B73&amp;" Corp",H$1)))</f>
        <v/>
      </c>
      <c r="I73" s="114" t="str">
        <f>IF(tbl_coded[[#This Row],[ISIN]]="","",IF(_xll.BDP($B73&amp;" Corp",I$1)="#N/A N/A","--",_xll.BDP($B73&amp;" Corp",I$1)))</f>
        <v/>
      </c>
      <c r="J73" s="114" t="str">
        <f>IF(tbl_coded[[#This Row],[ISIN]]="","",IF(_xll.BDP($B73&amp;" Corp",J$1)="#N/A N/A","--",_xll.BDP($B73&amp;" Corp",J$1)))</f>
        <v/>
      </c>
      <c r="K73" s="114" t="str">
        <f>IF(tbl_coded[[#This Row],[ISIN]]="","",IF(_xll.BDP($B73&amp;" Corp",K$1)="#N/A N/A","--",_xll.BDP($B73&amp;" Corp",K$1)))</f>
        <v/>
      </c>
      <c r="L73" s="114" t="str">
        <f>IF(tbl_coded[[#This Row],[ISIN]]="","",IF(_xll.BDP($B73&amp;" Corp",L$1)="#N/A N/A","--",_xll.BDP($B73&amp;" Corp",L$1)))</f>
        <v/>
      </c>
      <c r="M73" s="114" t="str">
        <f>IF(tbl_coded[[#This Row],[ISIN]]="","",IF(_xll.BDP($B73&amp;" Corp",M$1)="#N/A N/A","--",_xll.BDP($B73&amp;" Corp",M$1)))</f>
        <v/>
      </c>
      <c r="N73" s="114" t="str">
        <f>IF(tbl_coded[[#This Row],[ISIN]]="","",IF(_xll.BDP($B73&amp;" Corp",N$1)="#N/A N/A","--",_xll.BDP($B73&amp;" Corp",N$1)))</f>
        <v/>
      </c>
      <c r="O73" s="114" t="str">
        <f>IF(tbl_coded[[#This Row],[ISIN]]="","",IF(_xll.BDP($B73&amp;" Corp",O$1)="#N/A N/A","--",_xll.BDP($B73&amp;" Corp",O$1)))</f>
        <v/>
      </c>
      <c r="P73" s="114" t="str">
        <f>IF(tbl_coded[[#This Row],[ISIN]]="","",IF(_xll.BDP($B73&amp;" Corp",P$1)="#N/A N/A","--",_xll.BDP($B73&amp;" Corp",P$1)))</f>
        <v/>
      </c>
      <c r="Q7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3" s="114" t="str">
        <f>IF(tbl_coded[[#This Row],[ISIN]]="","",IF(OR(_xll.BDP($B73&amp;" Corp",R$1)="#N/A N/A",_xll.BDP($B73&amp;" Corp",R$1)="#N/A Invalid Security",_xll.BDP($B73&amp;" Corp",R$1)="#N/A Field Not Applicable"),"--",_xll.BDP($B73&amp;" Corp",R$1)))</f>
        <v/>
      </c>
      <c r="S73" s="114" t="str">
        <f>IF(tbl_coded[[#This Row],[ISIN]]="","",IF(OR(_xll.BDP($R73&amp;" Equity",S$1)="#N/A N/A",_xll.BDP($R73&amp;" Equity",S$1)="#N/A Invalid Security"),"--",_xll.BDP($R73&amp;" Equity",S$1)))</f>
        <v/>
      </c>
      <c r="T73" s="114" t="str">
        <f>IF(tbl_coded[[#This Row],[ISIN]]="","",IF(OR(_xll.BDP($R73&amp;" Equity",T$1)="#N/A N/A",_xll.BDP($R73&amp;" Equity",T$1)="#N/A Invalid Security"),"--",_xll.BDP($R73&amp;" Equity",T$1)))</f>
        <v/>
      </c>
      <c r="U73" s="114" t="str">
        <f>IF(tbl_coded[[#This Row],[ISIN]]="","",IF(OR(_xll.BDP($R73&amp;" Equity",U$1)="#N/A N/A",_xll.BDP($R73&amp;" Equity",U$1)="#N/A Invalid Security"),"--",_xll.BDP($R73&amp;" Equity",U$1)))</f>
        <v/>
      </c>
      <c r="V73" s="114" t="str">
        <f>IF(tbl_coded[[#This Row],[ISIN]]="","",IF(OR(_xll.BDP($R73&amp;" Equity",V$1)="#N/A N/A",_xll.BDP($R73&amp;" Equity",V$1)="#N/A Invalid Security"),"--",_xll.BDP($R73&amp;" Equity",V$1)))</f>
        <v/>
      </c>
      <c r="W73" s="114" t="str">
        <f>IF(tbl_coded[[#This Row],[ISIN]]="","",IF(OR(_xll.BDP($R73&amp;" Equity",W$1)="#N/A N/A",_xll.BDP($R73&amp;" Equity",W$1)="#N/A Invalid Security"),"--",_xll.BDP($R73&amp;" Equity",W$1)))</f>
        <v/>
      </c>
      <c r="X73" s="114" t="str">
        <f>IF(tbl_coded[[#This Row],[ISIN]]="","",IF(OR(_xll.BDP($R73&amp;" Equity",X$1)="#N/A N/A",_xll.BDP($R73&amp;" Equity",X$1)="#N/A Invalid Security"),"--",_xll.BDP($R73&amp;" Equity",X$1)))</f>
        <v/>
      </c>
      <c r="Y7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3" s="114" t="str">
        <f>IF(tbl_coded[[#This Row],[ISIN]]="","",IF(ISNUMBER(_xll.BDP(B73&amp;" Corp",Z$1)),_xll.BDP(B73&amp;" Corp",Z$1),""))</f>
        <v/>
      </c>
      <c r="AA73" s="114" t="str">
        <f>IF(tbl_coded[[#This Row],[ISIN]]="","",IF(ISNUMBER(_xll.BDP(B73&amp;" Corp",AA$1)),_xll.BDP(B73&amp;" Corp",AA$1),""))</f>
        <v/>
      </c>
      <c r="AB73" s="114" t="str">
        <f>IF(tbl_coded[[#This Row],[ISIN]]="","",IF(ISNUMBER(_xll.BDP(B73&amp;" Corp",AB$1)),_xll.BDP(B73&amp;" Corp",AB$1),""))</f>
        <v/>
      </c>
      <c r="AC73" s="114" t="str">
        <f>IF(tbl_coded[[#This Row],[ISIN]]="","",IF(ISNUMBER(_xll.BDP(B73&amp;" Corp",AC$1)),_xll.BDP(B73&amp;" Corp",AC$1),""))</f>
        <v/>
      </c>
      <c r="AD73" s="114" t="str">
        <f>IF(tbl_coded[[#This Row],[ISIN]]="","",IF((_xll.BDP(B73&amp;" Corp",AD$1))="#N/A Field Not Applicable","",_xll.BDP(B73&amp;" Corp",AD$1)))</f>
        <v/>
      </c>
      <c r="AE73" s="114" t="str">
        <f>IF(tbl_coded[[#This Row],[ISIN]]="","",IF((_xll.BDP(B73&amp;" Corp",AE$1))="#N/A N/A","--",_xll.BDP(B73&amp;" Corp",AE$1)))</f>
        <v/>
      </c>
      <c r="AF73" s="114" t="str">
        <f>IF(tbl_coded[[#This Row],[ISIN]]="","",IF(IFERROR(MATCH(H73,rtg_num[Moody''s],0)&gt;10,0),"HY",IF(IFERROR(MATCH(I73,rtg_num[S&amp;P],0)&gt;10,0),"HY",IF(IFERROR(MATCH(J73,rtg_num[Fitch],0)&gt;10,0),"HY",IF(H73&amp;I73&amp;J73="------","NR",IF(IFERROR(FIND("#N/A",Coded!H73),0)&amp;IFERROR(FIND("#N/A",Coded!H73),0)&amp;IFERROR(FIND("#N/A",Coded!H73),0)&lt;&gt;"000",IF(INDEX(美元债一级!$O:$O,MATCH(tbl_coded[[#This Row],[ISIN]],美元债一级!$I:$I,0))="--/--/--","NR","IG"),"IG"))))))</f>
        <v/>
      </c>
      <c r="AG7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3" s="115" t="str">
        <f>IF(tbl_coded[[#This Row],[ISIN]]="","",IF(_xll.BDP($B73&amp;" Corp",AI$1)="#N/A N/A","--",_xll.BDP($B73&amp;" Corp",AI$1)))</f>
        <v/>
      </c>
      <c r="AJ73" s="112" t="str">
        <f>IF(tbl_coded[[#This Row],[ISIN]]="","",IF(OR(_xll.BDP(_xll.BDP(tbl_coded[[#This Row],[ISIN]]&amp;" Corp", "ISSUER_EQUITY_TICKER")&amp;" Equity",AJ$1)="#N/A N/A"),"--",_xll.BDP(_xll.BDP(tbl_coded[[#This Row],[ISIN]]&amp;" Corp", "ISSUER_EQUITY_TICKER")&amp;" Equity",AJ$1)))</f>
        <v/>
      </c>
      <c r="AK7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3" s="114" t="str">
        <f>IF(tbl_coded[[#This Row],[ISIN]]="","",IF(OR(_xll.BDP(_xll.BDP(tbl_coded[[#This Row],[ISIN]]&amp;" Corp", "ISSUER_EQUITY_TICKER")&amp;" Equity",AL$1)="#N/A N/A"),"--",_xll.BDP(_xll.BDP(tbl_coded[[#This Row],[ISIN]]&amp;" Corp", "ISSUER_EQUITY_TICKER")&amp;" Equity",AL$1)))</f>
        <v/>
      </c>
      <c r="AM73" s="114" t="str">
        <f>IF(tbl_coded[[#This Row],[ISIN]]="","",IF(_xll.BDS($B73&amp;" Corp",AM$1)="#N/A Field Not Applicable","",_xll.BDS($B73&amp;" Corp",AM$1)))</f>
        <v/>
      </c>
      <c r="AN73" s="114" t="str">
        <f>IF(tbl_coded[[#This Row],[ISIN]]="","",IF(_xll.BDP(tbl_coded[[#This Row],[KPW Provider BBID]]&amp;" CompanyID","NAME")="#N/A Invalid Security","",_xll.BDP(tbl_coded[[#This Row],[KPW Provider BBID]]&amp;" CompanyID","NAME")))</f>
        <v/>
      </c>
      <c r="AO73" s="114" t="str">
        <f>IF(tbl_coded[[#This Row],[ISIN]]="","",IF(_xll.BDP(tbl_coded[[#This Row],[KPW Provider BBID]]&amp;" CompanyID",$AO$1)="#N/A Invalid Security","--",IF(_xll.BDP(tbl_coded[[#This Row],[KPW Provider BBID]]&amp;" CompanyID",$AO$1)="#N/A N/A","--",_xll.BDP(tbl_coded[[#This Row],[KPW Provider BBID]]&amp;" CompanyID",$AO$1))))</f>
        <v/>
      </c>
      <c r="AP73" s="114" t="str">
        <f>IF(tbl_coded[[#This Row],[ISIN]]="","",IF(_xll.BDP(tbl_coded[[#This Row],[KPW Provider BBID]]&amp;" CompanyID",$AP$1)="#N/A Invalid Security","--",IF(_xll.BDP(tbl_coded[[#This Row],[KPW Provider BBID]]&amp;" CompanyID",$AP$1)="#N/A N/A","--",_xll.BDP(tbl_coded[[#This Row],[KPW Provider BBID]]&amp;" CompanyID",$AP$1))))</f>
        <v/>
      </c>
      <c r="AQ73" s="114" t="str">
        <f>IF(tbl_coded[[#This Row],[ISIN]]="","",IF(_xll.BDP(tbl_coded[[#This Row],[KPW Provider BBID]]&amp;" CompanyID",$AQ$1)="#N/A Invalid Security","--",IF(_xll.BDP(tbl_coded[[#This Row],[KPW Provider BBID]]&amp;" CompanyID",$AQ$1)="#N/A N/A","--",_xll.BDP(tbl_coded[[#This Row],[KPW Provider BBID]]&amp;" CompanyID",$AQ$1))))</f>
        <v/>
      </c>
      <c r="AR73" s="114" t="str">
        <f>IF(tbl_coded[[#This Row],[ISIN]]="","",tbl_coded[[#This Row],[穆迪KPW评级]]&amp;"/"&amp;tbl_coded[[#This Row],[SPKPW评级]]&amp;"/"&amp;tbl_coded[[#This Row],[FITCHKPW评级]])</f>
        <v/>
      </c>
      <c r="AS73" s="114" t="str">
        <f>IF(tbl_coded[[#This Row],[ISIN]]="","",IF(OR(_xll.BDP($B73&amp;" Corp",AS$1)="#N/A N/A"),"--",_xll.BDP($B73&amp;" Corp",AS$1)))</f>
        <v/>
      </c>
      <c r="AT73" s="114" t="str">
        <f>IF(tbl_coded[[#This Row],[ISIN]]="","",IF(_xll.BDS($B73&amp;" Corp",AT$1)="#N/A Field Not Applicable","",_xll.BDS($B73&amp;" Corp",AT$1)))</f>
        <v/>
      </c>
      <c r="AU73" s="114" t="str">
        <f>IF(tbl_coded[[#This Row],[SBLC Provider BBID]]="","",_xll.BDP(tbl_coded[[#This Row],[SBLC Provider BBID]]&amp;" CompanyID","NAME"))</f>
        <v/>
      </c>
      <c r="AV73" s="114" t="str">
        <f>IF(tbl_coded[[#This Row],[ISIN]]="","",IF(OR(_xll.BDP($B73&amp;" Corp",AV$1)="#N/A N/A"),"--",TEXT(_xll.BDP($B73&amp;" Corp",AV$1),"yyyy/mm/dd")))</f>
        <v/>
      </c>
      <c r="AW73" s="114" t="str">
        <f>IF(tbl_coded[[#This Row],[ISIN]]="","",IF(OR(_xll.BDP($B73&amp;" Corp",AW$1)="#N/A N/A"),"--",TEXT(_xll.BDP($B73&amp;" Corp",AW$1),"yyyy/mm/dd")))</f>
        <v/>
      </c>
      <c r="AX73" s="114" t="str">
        <f>IF(tbl_coded[[#This Row],[ISIN]]="","",IF(OR(_xll.BDP($B73&amp;" Corp",AX$1)="#N/A N/A"),"--",TEXT(_xll.BDP($B73&amp;" Corp",AX$1),"yyyy/mm/dd")))</f>
        <v/>
      </c>
      <c r="AY73" s="114" t="str">
        <f>IF(tbl_coded[[#This Row],[ISIN]]="","",IF(OR(_xll.BDP($B73&amp;" Corp",AY$1)="#N/A Field Not Applicable"),"--",TEXT(_xll.BDP($B73&amp;" Corp",AY$1),"yyyy/mm/dd")))</f>
        <v/>
      </c>
      <c r="AZ73" s="114" t="str">
        <f>IF(tbl_coded[[#This Row],[ISIN]]="","",IF(OR(_xll.BDP($B73&amp;" Corp",AZ$1)="#N/A N/A"),"--",_xll.BDP($B73&amp;" Corp",AZ$1)))</f>
        <v/>
      </c>
      <c r="BA73" s="114" t="str">
        <f>IF(tbl_coded[[#This Row],[ISIN]]="","",IF(OR(_xll.BDP($B73&amp;" Corp",BA$1)="#N/A N/A"),"--",_xll.BDP($B73&amp;" Corp",BA$1)))</f>
        <v/>
      </c>
      <c r="BB73" s="114" t="str">
        <f>IF(tbl_coded[[#This Row],[ISIN]]="","",IF(OR(_xll.BDP($B73&amp;" Corp",BB$1)="#N/A N/A"),"--",_xll.BDP($B73&amp;" Corp",BB$1)))</f>
        <v/>
      </c>
      <c r="BC73" s="114" t="str">
        <f>IF(tbl_coded[[#This Row],[ISIN]]="","",IF(OR(_xll.BDP($B73&amp;" Corp",BC$1)="#N/A Field Not Applicable"),"--",_xll.BDP($B73&amp;" Corp",BC$1)))</f>
        <v/>
      </c>
      <c r="BD73" s="114" t="str">
        <f>IF(tbl_coded[[#This Row],[ISIN]]="","",IF(OR(_xll.BDP($B73&amp;" Corp",BD$1)="#N/A Field Not Applicable"),"--",_xll.BDP($B73&amp;" Corp",BD$1)))</f>
        <v/>
      </c>
      <c r="BE73" s="114" t="str">
        <f>IF(tbl_coded[[#This Row],[ISIN]]="","",IF(OR(_xll.BDP($B73&amp;" Corp",BE$1)="#N/A Field Not Applicable"),"--",_xll.BDP($B73&amp;" Corp",BE$1)))</f>
        <v/>
      </c>
      <c r="BF73" s="114" t="str">
        <f>IF(tbl_coded[[#This Row],[ISIN]]="","",IF(OR(_xll.BDP($B73&amp;" Corp",BF$1)="#N/A Field Not Applicable"),"--",_xll.BDP($B73&amp;" Corp",BF$1)))</f>
        <v/>
      </c>
      <c r="BG73" s="114" t="str">
        <f>IF(tbl_coded[[#This Row],[ISIN]]="","",IF(OR(_xll.BDP($B73&amp;" Corp",BG$1)="#N/A Field Not Applicable"),"--",IF(_xll.BDP($B73&amp;" Corp",BG$1)="#N/A N/A","N",_xll.BDP($B73&amp;" Corp",BG$1))))</f>
        <v/>
      </c>
      <c r="BH73" s="114" t="str">
        <f>IF(tbl_coded[[#This Row],[ISIN]]="","",IF(OR(_xll.BDP($B73&amp;" Corp",BH$1)="#N/A N/A"),"",_xll.BDP($B73&amp;" Corp",BH$1)))</f>
        <v/>
      </c>
      <c r="BI73" s="114" t="str">
        <f>IF(tbl_coded[[#This Row],[ISIN]]="","",IF(OR(tbl_coded[[#This Row],[Parent company tiker]]=""),"",IF(_xll.BDP(tbl_coded[[#This Row],[Parent company tiker]]&amp;" Equity",BI$1)="#N/A N/A","--",_xll.BDP(tbl_coded[[#This Row],[Parent company tiker]]&amp;" Equity",BI$1))))</f>
        <v/>
      </c>
      <c r="BJ73" s="114" t="str">
        <f>IF(tbl_coded[[#This Row],[ISIN]]="","",IF(OR(tbl_coded[[#This Row],[Parent company tiker]]=""),"",IF(_xll.BDP(tbl_coded[[#This Row],[Parent company tiker]]&amp;" Equity",BJ$1)="#N/A N/A","--",_xll.BDP(tbl_coded[[#This Row],[Parent company tiker]]&amp;" Equity",BJ$1))))</f>
        <v/>
      </c>
      <c r="BK73" s="114" t="str">
        <f>IF(tbl_coded[[#This Row],[ISIN]]="","",IF(OR(tbl_coded[[#This Row],[Parent company tiker]]=""),"",IF(_xll.BDP(tbl_coded[[#This Row],[Parent company tiker]]&amp;" Equity",BK$1)="#N/A N/A","--",_xll.BDP(tbl_coded[[#This Row],[Parent company tiker]]&amp;" Equity",BK$1))))</f>
        <v/>
      </c>
      <c r="BL73" s="114" t="str">
        <f>IF(tbl_coded[[#This Row],[ISIN]]="","",IF(OR(tbl_coded[[#This Row],[Parent company tiker]]=""),"",IF(_xll.BDP(tbl_coded[[#This Row],[Parent company tiker]]&amp;" Equity",BL$1)="#N/A N/A","--",_xll.BDP(tbl_coded[[#This Row],[Parent company tiker]]&amp;" Equity",BL$1))))</f>
        <v/>
      </c>
      <c r="BM7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3" s="114" t="str">
        <f>IF(tbl_coded[[#This Row],[Column9]]&lt;&gt;"--",tbl_coded[[#This Row],[G''tor rating]],IF(tbl_coded[[#This Row],[KPW Name]]&lt;&gt;"",tbl_coded[[#This Row],[KPW Rating]],IF(tbl_coded[[#This Row],[Parent company tiker]]&lt;&gt;"",tbl_coded[[#This Row],[parent评级]],tbl_coded[[#This Row],[Issuer rating]])))</f>
        <v>//</v>
      </c>
      <c r="BO73" s="148" t="str">
        <f>IFERROR(IF(tbl_coded[[#This Row],[GREEN]]="Y","GREEN",IF(tbl_coded[[#This Row],[SUSTAINABLE]]="Y","SUSTAINABLE",IF(tbl_coded[[#This Row],[SOCIAL]]="Y","SOCIAL",IF(tbl_coded[[#This Row],[Sustainable linked]]="Y","SUSTAINABLE LINKED"," ")))),"")</f>
        <v xml:space="preserve"> </v>
      </c>
    </row>
    <row r="74" spans="1:67" ht="15" customHeight="1">
      <c r="A74" s="109">
        <v>72</v>
      </c>
      <c r="B74" s="110" t="str">
        <f>IF(美元债一级!$C$3:$C$1048576&lt;&gt;"",美元债一级!$C74,"")</f>
        <v/>
      </c>
      <c r="C74" s="114" t="str">
        <f>IF(tbl_coded[[#This Row],[ISIN]]="","",IF(tbl_coded[[#This Row],[Index]]&gt;$A$1,"",IF(_xll.BDP($B74&amp;" Corp",C$1)="#N/A N/A","",_xll.BDP($B74&amp;" Corp",C$1))))</f>
        <v/>
      </c>
      <c r="D74" s="114" t="str">
        <f>IF(tbl_coded[[#This Row],[ISIN]]="","",IF(_xll.BDP($B74&amp;" Corp",D$1)="#N/A N/A","",_xll.BDP($B74&amp;" Corp",D$1)))</f>
        <v/>
      </c>
      <c r="E74" s="114" t="str">
        <f>IF(tbl_coded[[#This Row],[ISIN]]="","",IF(_xll.BDP($B74&amp;" Corp",E$1)="#N/A N/A","--",_xll.BDP($B74&amp;" Corp",E$1)))</f>
        <v/>
      </c>
      <c r="F74" s="114" t="str">
        <f>IF(tbl_coded[[#This Row],[ISIN]]="","",IF(_xll.BDS($B74&amp;" Corp",F$1)="#N/A Field Not Applicable","",_xll.BDS($B74&amp;" Corp",F$1)))</f>
        <v/>
      </c>
      <c r="G74" s="114" t="str">
        <f>IF(tbl_coded[[#This Row],[ISIN]]="","",IF(_xll.BDP($F74&amp;" CompanyID",G$1)="#N/A Invalid Security","",_xll.BDP($F74&amp;" CompanyID",G$1)))</f>
        <v/>
      </c>
      <c r="H74" s="114" t="str">
        <f>IF(tbl_coded[[#This Row],[ISIN]]="","",IF(_xll.BDP($B74&amp;" Corp",H$1)="#N/A N/A","--",_xll.BDP($B74&amp;" Corp",H$1)))</f>
        <v/>
      </c>
      <c r="I74" s="114" t="str">
        <f>IF(tbl_coded[[#This Row],[ISIN]]="","",IF(_xll.BDP($B74&amp;" Corp",I$1)="#N/A N/A","--",_xll.BDP($B74&amp;" Corp",I$1)))</f>
        <v/>
      </c>
      <c r="J74" s="114" t="str">
        <f>IF(tbl_coded[[#This Row],[ISIN]]="","",IF(_xll.BDP($B74&amp;" Corp",J$1)="#N/A N/A","--",_xll.BDP($B74&amp;" Corp",J$1)))</f>
        <v/>
      </c>
      <c r="K74" s="114" t="str">
        <f>IF(tbl_coded[[#This Row],[ISIN]]="","",IF(_xll.BDP($B74&amp;" Corp",K$1)="#N/A N/A","--",_xll.BDP($B74&amp;" Corp",K$1)))</f>
        <v/>
      </c>
      <c r="L74" s="114" t="str">
        <f>IF(tbl_coded[[#This Row],[ISIN]]="","",IF(_xll.BDP($B74&amp;" Corp",L$1)="#N/A N/A","--",_xll.BDP($B74&amp;" Corp",L$1)))</f>
        <v/>
      </c>
      <c r="M74" s="114" t="str">
        <f>IF(tbl_coded[[#This Row],[ISIN]]="","",IF(_xll.BDP($B74&amp;" Corp",M$1)="#N/A N/A","--",_xll.BDP($B74&amp;" Corp",M$1)))</f>
        <v/>
      </c>
      <c r="N74" s="114" t="str">
        <f>IF(tbl_coded[[#This Row],[ISIN]]="","",IF(_xll.BDP($B74&amp;" Corp",N$1)="#N/A N/A","--",_xll.BDP($B74&amp;" Corp",N$1)))</f>
        <v/>
      </c>
      <c r="O74" s="114" t="str">
        <f>IF(tbl_coded[[#This Row],[ISIN]]="","",IF(_xll.BDP($B74&amp;" Corp",O$1)="#N/A N/A","--",_xll.BDP($B74&amp;" Corp",O$1)))</f>
        <v/>
      </c>
      <c r="P74" s="114" t="str">
        <f>IF(tbl_coded[[#This Row],[ISIN]]="","",IF(_xll.BDP($B74&amp;" Corp",P$1)="#N/A N/A","--",_xll.BDP($B74&amp;" Corp",P$1)))</f>
        <v/>
      </c>
      <c r="Q7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4" s="114" t="str">
        <f>IF(tbl_coded[[#This Row],[ISIN]]="","",IF(OR(_xll.BDP($B74&amp;" Corp",R$1)="#N/A N/A",_xll.BDP($B74&amp;" Corp",R$1)="#N/A Invalid Security",_xll.BDP($B74&amp;" Corp",R$1)="#N/A Field Not Applicable"),"--",_xll.BDP($B74&amp;" Corp",R$1)))</f>
        <v/>
      </c>
      <c r="S74" s="114" t="str">
        <f>IF(tbl_coded[[#This Row],[ISIN]]="","",IF(OR(_xll.BDP($R74&amp;" Equity",S$1)="#N/A N/A",_xll.BDP($R74&amp;" Equity",S$1)="#N/A Invalid Security"),"--",_xll.BDP($R74&amp;" Equity",S$1)))</f>
        <v/>
      </c>
      <c r="T74" s="114" t="str">
        <f>IF(tbl_coded[[#This Row],[ISIN]]="","",IF(OR(_xll.BDP($R74&amp;" Equity",T$1)="#N/A N/A",_xll.BDP($R74&amp;" Equity",T$1)="#N/A Invalid Security"),"--",_xll.BDP($R74&amp;" Equity",T$1)))</f>
        <v/>
      </c>
      <c r="U74" s="114" t="str">
        <f>IF(tbl_coded[[#This Row],[ISIN]]="","",IF(OR(_xll.BDP($R74&amp;" Equity",U$1)="#N/A N/A",_xll.BDP($R74&amp;" Equity",U$1)="#N/A Invalid Security"),"--",_xll.BDP($R74&amp;" Equity",U$1)))</f>
        <v/>
      </c>
      <c r="V74" s="114" t="str">
        <f>IF(tbl_coded[[#This Row],[ISIN]]="","",IF(OR(_xll.BDP($R74&amp;" Equity",V$1)="#N/A N/A",_xll.BDP($R74&amp;" Equity",V$1)="#N/A Invalid Security"),"--",_xll.BDP($R74&amp;" Equity",V$1)))</f>
        <v/>
      </c>
      <c r="W74" s="114" t="str">
        <f>IF(tbl_coded[[#This Row],[ISIN]]="","",IF(OR(_xll.BDP($R74&amp;" Equity",W$1)="#N/A N/A",_xll.BDP($R74&amp;" Equity",W$1)="#N/A Invalid Security"),"--",_xll.BDP($R74&amp;" Equity",W$1)))</f>
        <v/>
      </c>
      <c r="X74" s="114" t="str">
        <f>IF(tbl_coded[[#This Row],[ISIN]]="","",IF(OR(_xll.BDP($R74&amp;" Equity",X$1)="#N/A N/A",_xll.BDP($R74&amp;" Equity",X$1)="#N/A Invalid Security"),"--",_xll.BDP($R74&amp;" Equity",X$1)))</f>
        <v/>
      </c>
      <c r="Y7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4" s="114" t="str">
        <f>IF(tbl_coded[[#This Row],[ISIN]]="","",IF(ISNUMBER(_xll.BDP(B74&amp;" Corp",Z$1)),_xll.BDP(B74&amp;" Corp",Z$1),""))</f>
        <v/>
      </c>
      <c r="AA74" s="114" t="str">
        <f>IF(tbl_coded[[#This Row],[ISIN]]="","",IF(ISNUMBER(_xll.BDP(B74&amp;" Corp",AA$1)),_xll.BDP(B74&amp;" Corp",AA$1),""))</f>
        <v/>
      </c>
      <c r="AB74" s="114" t="str">
        <f>IF(tbl_coded[[#This Row],[ISIN]]="","",IF(ISNUMBER(_xll.BDP(B74&amp;" Corp",AB$1)),_xll.BDP(B74&amp;" Corp",AB$1),""))</f>
        <v/>
      </c>
      <c r="AC74" s="114" t="str">
        <f>IF(tbl_coded[[#This Row],[ISIN]]="","",IF(ISNUMBER(_xll.BDP(B74&amp;" Corp",AC$1)),_xll.BDP(B74&amp;" Corp",AC$1),""))</f>
        <v/>
      </c>
      <c r="AD74" s="114" t="str">
        <f>IF(tbl_coded[[#This Row],[ISIN]]="","",IF((_xll.BDP(B74&amp;" Corp",AD$1))="#N/A Field Not Applicable","",_xll.BDP(B74&amp;" Corp",AD$1)))</f>
        <v/>
      </c>
      <c r="AE74" s="114" t="str">
        <f>IF(tbl_coded[[#This Row],[ISIN]]="","",IF((_xll.BDP(B74&amp;" Corp",AE$1))="#N/A N/A","--",_xll.BDP(B74&amp;" Corp",AE$1)))</f>
        <v/>
      </c>
      <c r="AF74" s="114" t="str">
        <f>IF(tbl_coded[[#This Row],[ISIN]]="","",IF(IFERROR(MATCH(H74,rtg_num[Moody''s],0)&gt;10,0),"HY",IF(IFERROR(MATCH(I74,rtg_num[S&amp;P],0)&gt;10,0),"HY",IF(IFERROR(MATCH(J74,rtg_num[Fitch],0)&gt;10,0),"HY",IF(H74&amp;I74&amp;J74="------","NR",IF(IFERROR(FIND("#N/A",Coded!H74),0)&amp;IFERROR(FIND("#N/A",Coded!H74),0)&amp;IFERROR(FIND("#N/A",Coded!H74),0)&lt;&gt;"000",IF(INDEX(美元债一级!$O:$O,MATCH(tbl_coded[[#This Row],[ISIN]],美元债一级!$I:$I,0))="--/--/--","NR","IG"),"IG"))))))</f>
        <v/>
      </c>
      <c r="AG7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4" s="115" t="str">
        <f>IF(tbl_coded[[#This Row],[ISIN]]="","",IF(_xll.BDP($B74&amp;" Corp",AI$1)="#N/A N/A","--",_xll.BDP($B74&amp;" Corp",AI$1)))</f>
        <v/>
      </c>
      <c r="AJ74" s="112" t="str">
        <f>IF(tbl_coded[[#This Row],[ISIN]]="","",IF(OR(_xll.BDP(_xll.BDP(tbl_coded[[#This Row],[ISIN]]&amp;" Corp", "ISSUER_EQUITY_TICKER")&amp;" Equity",AJ$1)="#N/A N/A"),"--",_xll.BDP(_xll.BDP(tbl_coded[[#This Row],[ISIN]]&amp;" Corp", "ISSUER_EQUITY_TICKER")&amp;" Equity",AJ$1)))</f>
        <v/>
      </c>
      <c r="AK7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4" s="114" t="str">
        <f>IF(tbl_coded[[#This Row],[ISIN]]="","",IF(OR(_xll.BDP(_xll.BDP(tbl_coded[[#This Row],[ISIN]]&amp;" Corp", "ISSUER_EQUITY_TICKER")&amp;" Equity",AL$1)="#N/A N/A"),"--",_xll.BDP(_xll.BDP(tbl_coded[[#This Row],[ISIN]]&amp;" Corp", "ISSUER_EQUITY_TICKER")&amp;" Equity",AL$1)))</f>
        <v/>
      </c>
      <c r="AM74" s="114" t="str">
        <f>IF(tbl_coded[[#This Row],[ISIN]]="","",IF(_xll.BDS($B74&amp;" Corp",AM$1)="#N/A Field Not Applicable","",_xll.BDS($B74&amp;" Corp",AM$1)))</f>
        <v/>
      </c>
      <c r="AN74" s="114" t="str">
        <f>IF(tbl_coded[[#This Row],[ISIN]]="","",IF(_xll.BDP(tbl_coded[[#This Row],[KPW Provider BBID]]&amp;" CompanyID","NAME")="#N/A Invalid Security","",_xll.BDP(tbl_coded[[#This Row],[KPW Provider BBID]]&amp;" CompanyID","NAME")))</f>
        <v/>
      </c>
      <c r="AO74" s="114" t="str">
        <f>IF(tbl_coded[[#This Row],[ISIN]]="","",IF(_xll.BDP(tbl_coded[[#This Row],[KPW Provider BBID]]&amp;" CompanyID",$AO$1)="#N/A Invalid Security","--",IF(_xll.BDP(tbl_coded[[#This Row],[KPW Provider BBID]]&amp;" CompanyID",$AO$1)="#N/A N/A","--",_xll.BDP(tbl_coded[[#This Row],[KPW Provider BBID]]&amp;" CompanyID",$AO$1))))</f>
        <v/>
      </c>
      <c r="AP74" s="114" t="str">
        <f>IF(tbl_coded[[#This Row],[ISIN]]="","",IF(_xll.BDP(tbl_coded[[#This Row],[KPW Provider BBID]]&amp;" CompanyID",$AP$1)="#N/A Invalid Security","--",IF(_xll.BDP(tbl_coded[[#This Row],[KPW Provider BBID]]&amp;" CompanyID",$AP$1)="#N/A N/A","--",_xll.BDP(tbl_coded[[#This Row],[KPW Provider BBID]]&amp;" CompanyID",$AP$1))))</f>
        <v/>
      </c>
      <c r="AQ74" s="114" t="str">
        <f>IF(tbl_coded[[#This Row],[ISIN]]="","",IF(_xll.BDP(tbl_coded[[#This Row],[KPW Provider BBID]]&amp;" CompanyID",$AQ$1)="#N/A Invalid Security","--",IF(_xll.BDP(tbl_coded[[#This Row],[KPW Provider BBID]]&amp;" CompanyID",$AQ$1)="#N/A N/A","--",_xll.BDP(tbl_coded[[#This Row],[KPW Provider BBID]]&amp;" CompanyID",$AQ$1))))</f>
        <v/>
      </c>
      <c r="AR74" s="114" t="str">
        <f>IF(tbl_coded[[#This Row],[ISIN]]="","",tbl_coded[[#This Row],[穆迪KPW评级]]&amp;"/"&amp;tbl_coded[[#This Row],[SPKPW评级]]&amp;"/"&amp;tbl_coded[[#This Row],[FITCHKPW评级]])</f>
        <v/>
      </c>
      <c r="AS74" s="114" t="str">
        <f>IF(tbl_coded[[#This Row],[ISIN]]="","",IF(OR(_xll.BDP($B74&amp;" Corp",AS$1)="#N/A N/A"),"--",_xll.BDP($B74&amp;" Corp",AS$1)))</f>
        <v/>
      </c>
      <c r="AT74" s="114" t="str">
        <f>IF(tbl_coded[[#This Row],[ISIN]]="","",IF(_xll.BDS($B74&amp;" Corp",AT$1)="#N/A Field Not Applicable","",_xll.BDS($B74&amp;" Corp",AT$1)))</f>
        <v/>
      </c>
      <c r="AU74" s="114" t="str">
        <f>IF(tbl_coded[[#This Row],[SBLC Provider BBID]]="","",_xll.BDP(tbl_coded[[#This Row],[SBLC Provider BBID]]&amp;" CompanyID","NAME"))</f>
        <v/>
      </c>
      <c r="AV74" s="114" t="str">
        <f>IF(tbl_coded[[#This Row],[ISIN]]="","",IF(OR(_xll.BDP($B74&amp;" Corp",AV$1)="#N/A N/A"),"--",TEXT(_xll.BDP($B74&amp;" Corp",AV$1),"yyyy/mm/dd")))</f>
        <v/>
      </c>
      <c r="AW74" s="114" t="str">
        <f>IF(tbl_coded[[#This Row],[ISIN]]="","",IF(OR(_xll.BDP($B74&amp;" Corp",AW$1)="#N/A N/A"),"--",TEXT(_xll.BDP($B74&amp;" Corp",AW$1),"yyyy/mm/dd")))</f>
        <v/>
      </c>
      <c r="AX74" s="114" t="str">
        <f>IF(tbl_coded[[#This Row],[ISIN]]="","",IF(OR(_xll.BDP($B74&amp;" Corp",AX$1)="#N/A N/A"),"--",TEXT(_xll.BDP($B74&amp;" Corp",AX$1),"yyyy/mm/dd")))</f>
        <v/>
      </c>
      <c r="AY74" s="114" t="str">
        <f>IF(tbl_coded[[#This Row],[ISIN]]="","",IF(OR(_xll.BDP($B74&amp;" Corp",AY$1)="#N/A Field Not Applicable"),"--",TEXT(_xll.BDP($B74&amp;" Corp",AY$1),"yyyy/mm/dd")))</f>
        <v/>
      </c>
      <c r="AZ74" s="114" t="str">
        <f>IF(tbl_coded[[#This Row],[ISIN]]="","",IF(OR(_xll.BDP($B74&amp;" Corp",AZ$1)="#N/A N/A"),"--",_xll.BDP($B74&amp;" Corp",AZ$1)))</f>
        <v/>
      </c>
      <c r="BA74" s="114" t="str">
        <f>IF(tbl_coded[[#This Row],[ISIN]]="","",IF(OR(_xll.BDP($B74&amp;" Corp",BA$1)="#N/A N/A"),"--",_xll.BDP($B74&amp;" Corp",BA$1)))</f>
        <v/>
      </c>
      <c r="BB74" s="114" t="str">
        <f>IF(tbl_coded[[#This Row],[ISIN]]="","",IF(OR(_xll.BDP($B74&amp;" Corp",BB$1)="#N/A N/A"),"--",_xll.BDP($B74&amp;" Corp",BB$1)))</f>
        <v/>
      </c>
      <c r="BC74" s="114" t="str">
        <f>IF(tbl_coded[[#This Row],[ISIN]]="","",IF(OR(_xll.BDP($B74&amp;" Corp",BC$1)="#N/A Field Not Applicable"),"--",_xll.BDP($B74&amp;" Corp",BC$1)))</f>
        <v/>
      </c>
      <c r="BD74" s="114" t="str">
        <f>IF(tbl_coded[[#This Row],[ISIN]]="","",IF(OR(_xll.BDP($B74&amp;" Corp",BD$1)="#N/A Field Not Applicable"),"--",_xll.BDP($B74&amp;" Corp",BD$1)))</f>
        <v/>
      </c>
      <c r="BE74" s="114" t="str">
        <f>IF(tbl_coded[[#This Row],[ISIN]]="","",IF(OR(_xll.BDP($B74&amp;" Corp",BE$1)="#N/A Field Not Applicable"),"--",_xll.BDP($B74&amp;" Corp",BE$1)))</f>
        <v/>
      </c>
      <c r="BF74" s="114" t="str">
        <f>IF(tbl_coded[[#This Row],[ISIN]]="","",IF(OR(_xll.BDP($B74&amp;" Corp",BF$1)="#N/A Field Not Applicable"),"--",_xll.BDP($B74&amp;" Corp",BF$1)))</f>
        <v/>
      </c>
      <c r="BG74" s="114" t="str">
        <f>IF(tbl_coded[[#This Row],[ISIN]]="","",IF(OR(_xll.BDP($B74&amp;" Corp",BG$1)="#N/A Field Not Applicable"),"--",IF(_xll.BDP($B74&amp;" Corp",BG$1)="#N/A N/A","N",_xll.BDP($B74&amp;" Corp",BG$1))))</f>
        <v/>
      </c>
      <c r="BH74" s="114" t="str">
        <f>IF(tbl_coded[[#This Row],[ISIN]]="","",IF(OR(_xll.BDP($B74&amp;" Corp",BH$1)="#N/A N/A"),"",_xll.BDP($B74&amp;" Corp",BH$1)))</f>
        <v/>
      </c>
      <c r="BI74" s="114" t="str">
        <f>IF(tbl_coded[[#This Row],[ISIN]]="","",IF(OR(tbl_coded[[#This Row],[Parent company tiker]]=""),"",IF(_xll.BDP(tbl_coded[[#This Row],[Parent company tiker]]&amp;" Equity",BI$1)="#N/A N/A","--",_xll.BDP(tbl_coded[[#This Row],[Parent company tiker]]&amp;" Equity",BI$1))))</f>
        <v/>
      </c>
      <c r="BJ74" s="114" t="str">
        <f>IF(tbl_coded[[#This Row],[ISIN]]="","",IF(OR(tbl_coded[[#This Row],[Parent company tiker]]=""),"",IF(_xll.BDP(tbl_coded[[#This Row],[Parent company tiker]]&amp;" Equity",BJ$1)="#N/A N/A","--",_xll.BDP(tbl_coded[[#This Row],[Parent company tiker]]&amp;" Equity",BJ$1))))</f>
        <v/>
      </c>
      <c r="BK74" s="114" t="str">
        <f>IF(tbl_coded[[#This Row],[ISIN]]="","",IF(OR(tbl_coded[[#This Row],[Parent company tiker]]=""),"",IF(_xll.BDP(tbl_coded[[#This Row],[Parent company tiker]]&amp;" Equity",BK$1)="#N/A N/A","--",_xll.BDP(tbl_coded[[#This Row],[Parent company tiker]]&amp;" Equity",BK$1))))</f>
        <v/>
      </c>
      <c r="BL74" s="114" t="str">
        <f>IF(tbl_coded[[#This Row],[ISIN]]="","",IF(OR(tbl_coded[[#This Row],[Parent company tiker]]=""),"",IF(_xll.BDP(tbl_coded[[#This Row],[Parent company tiker]]&amp;" Equity",BL$1)="#N/A N/A","--",_xll.BDP(tbl_coded[[#This Row],[Parent company tiker]]&amp;" Equity",BL$1))))</f>
        <v/>
      </c>
      <c r="BM7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4" s="114" t="str">
        <f>IF(tbl_coded[[#This Row],[Column9]]&lt;&gt;"--",tbl_coded[[#This Row],[G''tor rating]],IF(tbl_coded[[#This Row],[KPW Name]]&lt;&gt;"",tbl_coded[[#This Row],[KPW Rating]],IF(tbl_coded[[#This Row],[Parent company tiker]]&lt;&gt;"",tbl_coded[[#This Row],[parent评级]],tbl_coded[[#This Row],[Issuer rating]])))</f>
        <v>//</v>
      </c>
      <c r="BO74" s="148" t="str">
        <f>IFERROR(IF(tbl_coded[[#This Row],[GREEN]]="Y","GREEN",IF(tbl_coded[[#This Row],[SUSTAINABLE]]="Y","SUSTAINABLE",IF(tbl_coded[[#This Row],[SOCIAL]]="Y","SOCIAL",IF(tbl_coded[[#This Row],[Sustainable linked]]="Y","SUSTAINABLE LINKED"," ")))),"")</f>
        <v xml:space="preserve"> </v>
      </c>
    </row>
    <row r="75" spans="1:67" ht="15" customHeight="1">
      <c r="A75" s="109">
        <v>73</v>
      </c>
      <c r="B75" s="110" t="str">
        <f>IF(美元债一级!$C$3:$C$1048576&lt;&gt;"",美元债一级!$C75,"")</f>
        <v/>
      </c>
      <c r="C75" s="114" t="str">
        <f>IF(tbl_coded[[#This Row],[ISIN]]="","",IF(tbl_coded[[#This Row],[Index]]&gt;$A$1,"",IF(_xll.BDP($B75&amp;" Corp",C$1)="#N/A N/A","",_xll.BDP($B75&amp;" Corp",C$1))))</f>
        <v/>
      </c>
      <c r="D75" s="114" t="str">
        <f>IF(tbl_coded[[#This Row],[ISIN]]="","",IF(_xll.BDP($B75&amp;" Corp",D$1)="#N/A N/A","",_xll.BDP($B75&amp;" Corp",D$1)))</f>
        <v/>
      </c>
      <c r="E75" s="114" t="str">
        <f>IF(tbl_coded[[#This Row],[ISIN]]="","",IF(_xll.BDP($B75&amp;" Corp",E$1)="#N/A N/A","--",_xll.BDP($B75&amp;" Corp",E$1)))</f>
        <v/>
      </c>
      <c r="F75" s="114" t="str">
        <f>IF(tbl_coded[[#This Row],[ISIN]]="","",IF(_xll.BDS($B75&amp;" Corp",F$1)="#N/A Field Not Applicable","",_xll.BDS($B75&amp;" Corp",F$1)))</f>
        <v/>
      </c>
      <c r="G75" s="114" t="str">
        <f>IF(tbl_coded[[#This Row],[ISIN]]="","",IF(_xll.BDP($F75&amp;" CompanyID",G$1)="#N/A Invalid Security","",_xll.BDP($F75&amp;" CompanyID",G$1)))</f>
        <v/>
      </c>
      <c r="H75" s="114" t="str">
        <f>IF(tbl_coded[[#This Row],[ISIN]]="","",IF(_xll.BDP($B75&amp;" Corp",H$1)="#N/A N/A","--",_xll.BDP($B75&amp;" Corp",H$1)))</f>
        <v/>
      </c>
      <c r="I75" s="114" t="str">
        <f>IF(tbl_coded[[#This Row],[ISIN]]="","",IF(_xll.BDP($B75&amp;" Corp",I$1)="#N/A N/A","--",_xll.BDP($B75&amp;" Corp",I$1)))</f>
        <v/>
      </c>
      <c r="J75" s="114" t="str">
        <f>IF(tbl_coded[[#This Row],[ISIN]]="","",IF(_xll.BDP($B75&amp;" Corp",J$1)="#N/A N/A","--",_xll.BDP($B75&amp;" Corp",J$1)))</f>
        <v/>
      </c>
      <c r="K75" s="114" t="str">
        <f>IF(tbl_coded[[#This Row],[ISIN]]="","",IF(_xll.BDP($B75&amp;" Corp",K$1)="#N/A N/A","--",_xll.BDP($B75&amp;" Corp",K$1)))</f>
        <v/>
      </c>
      <c r="L75" s="114" t="str">
        <f>IF(tbl_coded[[#This Row],[ISIN]]="","",IF(_xll.BDP($B75&amp;" Corp",L$1)="#N/A N/A","--",_xll.BDP($B75&amp;" Corp",L$1)))</f>
        <v/>
      </c>
      <c r="M75" s="114" t="str">
        <f>IF(tbl_coded[[#This Row],[ISIN]]="","",IF(_xll.BDP($B75&amp;" Corp",M$1)="#N/A N/A","--",_xll.BDP($B75&amp;" Corp",M$1)))</f>
        <v/>
      </c>
      <c r="N75" s="114" t="str">
        <f>IF(tbl_coded[[#This Row],[ISIN]]="","",IF(_xll.BDP($B75&amp;" Corp",N$1)="#N/A N/A","--",_xll.BDP($B75&amp;" Corp",N$1)))</f>
        <v/>
      </c>
      <c r="O75" s="114" t="str">
        <f>IF(tbl_coded[[#This Row],[ISIN]]="","",IF(_xll.BDP($B75&amp;" Corp",O$1)="#N/A N/A","--",_xll.BDP($B75&amp;" Corp",O$1)))</f>
        <v/>
      </c>
      <c r="P75" s="114" t="str">
        <f>IF(tbl_coded[[#This Row],[ISIN]]="","",IF(_xll.BDP($B75&amp;" Corp",P$1)="#N/A N/A","--",_xll.BDP($B75&amp;" Corp",P$1)))</f>
        <v/>
      </c>
      <c r="Q7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5" s="114" t="str">
        <f>IF(tbl_coded[[#This Row],[ISIN]]="","",IF(OR(_xll.BDP($B75&amp;" Corp",R$1)="#N/A N/A",_xll.BDP($B75&amp;" Corp",R$1)="#N/A Invalid Security",_xll.BDP($B75&amp;" Corp",R$1)="#N/A Field Not Applicable"),"--",_xll.BDP($B75&amp;" Corp",R$1)))</f>
        <v/>
      </c>
      <c r="S75" s="114" t="str">
        <f>IF(tbl_coded[[#This Row],[ISIN]]="","",IF(OR(_xll.BDP($R75&amp;" Equity",S$1)="#N/A N/A",_xll.BDP($R75&amp;" Equity",S$1)="#N/A Invalid Security"),"--",_xll.BDP($R75&amp;" Equity",S$1)))</f>
        <v/>
      </c>
      <c r="T75" s="114" t="str">
        <f>IF(tbl_coded[[#This Row],[ISIN]]="","",IF(OR(_xll.BDP($R75&amp;" Equity",T$1)="#N/A N/A",_xll.BDP($R75&amp;" Equity",T$1)="#N/A Invalid Security"),"--",_xll.BDP($R75&amp;" Equity",T$1)))</f>
        <v/>
      </c>
      <c r="U75" s="114" t="str">
        <f>IF(tbl_coded[[#This Row],[ISIN]]="","",IF(OR(_xll.BDP($R75&amp;" Equity",U$1)="#N/A N/A",_xll.BDP($R75&amp;" Equity",U$1)="#N/A Invalid Security"),"--",_xll.BDP($R75&amp;" Equity",U$1)))</f>
        <v/>
      </c>
      <c r="V75" s="114" t="str">
        <f>IF(tbl_coded[[#This Row],[ISIN]]="","",IF(OR(_xll.BDP($R75&amp;" Equity",V$1)="#N/A N/A",_xll.BDP($R75&amp;" Equity",V$1)="#N/A Invalid Security"),"--",_xll.BDP($R75&amp;" Equity",V$1)))</f>
        <v/>
      </c>
      <c r="W75" s="114" t="str">
        <f>IF(tbl_coded[[#This Row],[ISIN]]="","",IF(OR(_xll.BDP($R75&amp;" Equity",W$1)="#N/A N/A",_xll.BDP($R75&amp;" Equity",W$1)="#N/A Invalid Security"),"--",_xll.BDP($R75&amp;" Equity",W$1)))</f>
        <v/>
      </c>
      <c r="X75" s="114" t="str">
        <f>IF(tbl_coded[[#This Row],[ISIN]]="","",IF(OR(_xll.BDP($R75&amp;" Equity",X$1)="#N/A N/A",_xll.BDP($R75&amp;" Equity",X$1)="#N/A Invalid Security"),"--",_xll.BDP($R75&amp;" Equity",X$1)))</f>
        <v/>
      </c>
      <c r="Y7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5" s="114" t="str">
        <f>IF(tbl_coded[[#This Row],[ISIN]]="","",IF(ISNUMBER(_xll.BDP(B75&amp;" Corp",Z$1)),_xll.BDP(B75&amp;" Corp",Z$1),""))</f>
        <v/>
      </c>
      <c r="AA75" s="114" t="str">
        <f>IF(tbl_coded[[#This Row],[ISIN]]="","",IF(ISNUMBER(_xll.BDP(B75&amp;" Corp",AA$1)),_xll.BDP(B75&amp;" Corp",AA$1),""))</f>
        <v/>
      </c>
      <c r="AB75" s="114" t="str">
        <f>IF(tbl_coded[[#This Row],[ISIN]]="","",IF(ISNUMBER(_xll.BDP(B75&amp;" Corp",AB$1)),_xll.BDP(B75&amp;" Corp",AB$1),""))</f>
        <v/>
      </c>
      <c r="AC75" s="114" t="str">
        <f>IF(tbl_coded[[#This Row],[ISIN]]="","",IF(ISNUMBER(_xll.BDP(B75&amp;" Corp",AC$1)),_xll.BDP(B75&amp;" Corp",AC$1),""))</f>
        <v/>
      </c>
      <c r="AD75" s="114" t="str">
        <f>IF(tbl_coded[[#This Row],[ISIN]]="","",IF((_xll.BDP(B75&amp;" Corp",AD$1))="#N/A Field Not Applicable","",_xll.BDP(B75&amp;" Corp",AD$1)))</f>
        <v/>
      </c>
      <c r="AE75" s="114" t="str">
        <f>IF(tbl_coded[[#This Row],[ISIN]]="","",IF((_xll.BDP(B75&amp;" Corp",AE$1))="#N/A N/A","--",_xll.BDP(B75&amp;" Corp",AE$1)))</f>
        <v/>
      </c>
      <c r="AF75" s="114" t="str">
        <f>IF(tbl_coded[[#This Row],[ISIN]]="","",IF(IFERROR(MATCH(H75,rtg_num[Moody''s],0)&gt;10,0),"HY",IF(IFERROR(MATCH(I75,rtg_num[S&amp;P],0)&gt;10,0),"HY",IF(IFERROR(MATCH(J75,rtg_num[Fitch],0)&gt;10,0),"HY",IF(H75&amp;I75&amp;J75="------","NR",IF(IFERROR(FIND("#N/A",Coded!H75),0)&amp;IFERROR(FIND("#N/A",Coded!H75),0)&amp;IFERROR(FIND("#N/A",Coded!H75),0)&lt;&gt;"000",IF(INDEX(美元债一级!$O:$O,MATCH(tbl_coded[[#This Row],[ISIN]],美元债一级!$I:$I,0))="--/--/--","NR","IG"),"IG"))))))</f>
        <v/>
      </c>
      <c r="AG7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5" s="115" t="str">
        <f>IF(tbl_coded[[#This Row],[ISIN]]="","",IF(_xll.BDP($B75&amp;" Corp",AI$1)="#N/A N/A","--",_xll.BDP($B75&amp;" Corp",AI$1)))</f>
        <v/>
      </c>
      <c r="AJ75" s="112" t="str">
        <f>IF(tbl_coded[[#This Row],[ISIN]]="","",IF(OR(_xll.BDP(_xll.BDP(tbl_coded[[#This Row],[ISIN]]&amp;" Corp", "ISSUER_EQUITY_TICKER")&amp;" Equity",AJ$1)="#N/A N/A"),"--",_xll.BDP(_xll.BDP(tbl_coded[[#This Row],[ISIN]]&amp;" Corp", "ISSUER_EQUITY_TICKER")&amp;" Equity",AJ$1)))</f>
        <v/>
      </c>
      <c r="AK7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5" s="114" t="str">
        <f>IF(tbl_coded[[#This Row],[ISIN]]="","",IF(OR(_xll.BDP(_xll.BDP(tbl_coded[[#This Row],[ISIN]]&amp;" Corp", "ISSUER_EQUITY_TICKER")&amp;" Equity",AL$1)="#N/A N/A"),"--",_xll.BDP(_xll.BDP(tbl_coded[[#This Row],[ISIN]]&amp;" Corp", "ISSUER_EQUITY_TICKER")&amp;" Equity",AL$1)))</f>
        <v/>
      </c>
      <c r="AM75" s="114" t="str">
        <f>IF(tbl_coded[[#This Row],[ISIN]]="","",IF(_xll.BDS($B75&amp;" Corp",AM$1)="#N/A Field Not Applicable","",_xll.BDS($B75&amp;" Corp",AM$1)))</f>
        <v/>
      </c>
      <c r="AN75" s="114" t="str">
        <f>IF(tbl_coded[[#This Row],[ISIN]]="","",IF(_xll.BDP(tbl_coded[[#This Row],[KPW Provider BBID]]&amp;" CompanyID","NAME")="#N/A Invalid Security","",_xll.BDP(tbl_coded[[#This Row],[KPW Provider BBID]]&amp;" CompanyID","NAME")))</f>
        <v/>
      </c>
      <c r="AO75" s="114" t="str">
        <f>IF(tbl_coded[[#This Row],[ISIN]]="","",IF(_xll.BDP(tbl_coded[[#This Row],[KPW Provider BBID]]&amp;" CompanyID",$AO$1)="#N/A Invalid Security","--",IF(_xll.BDP(tbl_coded[[#This Row],[KPW Provider BBID]]&amp;" CompanyID",$AO$1)="#N/A N/A","--",_xll.BDP(tbl_coded[[#This Row],[KPW Provider BBID]]&amp;" CompanyID",$AO$1))))</f>
        <v/>
      </c>
      <c r="AP75" s="114" t="str">
        <f>IF(tbl_coded[[#This Row],[ISIN]]="","",IF(_xll.BDP(tbl_coded[[#This Row],[KPW Provider BBID]]&amp;" CompanyID",$AP$1)="#N/A Invalid Security","--",IF(_xll.BDP(tbl_coded[[#This Row],[KPW Provider BBID]]&amp;" CompanyID",$AP$1)="#N/A N/A","--",_xll.BDP(tbl_coded[[#This Row],[KPW Provider BBID]]&amp;" CompanyID",$AP$1))))</f>
        <v/>
      </c>
      <c r="AQ75" s="114" t="str">
        <f>IF(tbl_coded[[#This Row],[ISIN]]="","",IF(_xll.BDP(tbl_coded[[#This Row],[KPW Provider BBID]]&amp;" CompanyID",$AQ$1)="#N/A Invalid Security","--",IF(_xll.BDP(tbl_coded[[#This Row],[KPW Provider BBID]]&amp;" CompanyID",$AQ$1)="#N/A N/A","--",_xll.BDP(tbl_coded[[#This Row],[KPW Provider BBID]]&amp;" CompanyID",$AQ$1))))</f>
        <v/>
      </c>
      <c r="AR75" s="114" t="str">
        <f>IF(tbl_coded[[#This Row],[ISIN]]="","",tbl_coded[[#This Row],[穆迪KPW评级]]&amp;"/"&amp;tbl_coded[[#This Row],[SPKPW评级]]&amp;"/"&amp;tbl_coded[[#This Row],[FITCHKPW评级]])</f>
        <v/>
      </c>
      <c r="AS75" s="114" t="str">
        <f>IF(tbl_coded[[#This Row],[ISIN]]="","",IF(OR(_xll.BDP($B75&amp;" Corp",AS$1)="#N/A N/A"),"--",_xll.BDP($B75&amp;" Corp",AS$1)))</f>
        <v/>
      </c>
      <c r="AT75" s="114" t="str">
        <f>IF(tbl_coded[[#This Row],[ISIN]]="","",IF(_xll.BDS($B75&amp;" Corp",AT$1)="#N/A Field Not Applicable","",_xll.BDS($B75&amp;" Corp",AT$1)))</f>
        <v/>
      </c>
      <c r="AU75" s="114" t="str">
        <f>IF(tbl_coded[[#This Row],[SBLC Provider BBID]]="","",_xll.BDP(tbl_coded[[#This Row],[SBLC Provider BBID]]&amp;" CompanyID","NAME"))</f>
        <v/>
      </c>
      <c r="AV75" s="114" t="str">
        <f>IF(tbl_coded[[#This Row],[ISIN]]="","",IF(OR(_xll.BDP($B75&amp;" Corp",AV$1)="#N/A N/A"),"--",TEXT(_xll.BDP($B75&amp;" Corp",AV$1),"yyyy/mm/dd")))</f>
        <v/>
      </c>
      <c r="AW75" s="114" t="str">
        <f>IF(tbl_coded[[#This Row],[ISIN]]="","",IF(OR(_xll.BDP($B75&amp;" Corp",AW$1)="#N/A N/A"),"--",TEXT(_xll.BDP($B75&amp;" Corp",AW$1),"yyyy/mm/dd")))</f>
        <v/>
      </c>
      <c r="AX75" s="114" t="str">
        <f>IF(tbl_coded[[#This Row],[ISIN]]="","",IF(OR(_xll.BDP($B75&amp;" Corp",AX$1)="#N/A N/A"),"--",TEXT(_xll.BDP($B75&amp;" Corp",AX$1),"yyyy/mm/dd")))</f>
        <v/>
      </c>
      <c r="AY75" s="114" t="str">
        <f>IF(tbl_coded[[#This Row],[ISIN]]="","",IF(OR(_xll.BDP($B75&amp;" Corp",AY$1)="#N/A Field Not Applicable"),"--",TEXT(_xll.BDP($B75&amp;" Corp",AY$1),"yyyy/mm/dd")))</f>
        <v/>
      </c>
      <c r="AZ75" s="114" t="str">
        <f>IF(tbl_coded[[#This Row],[ISIN]]="","",IF(OR(_xll.BDP($B75&amp;" Corp",AZ$1)="#N/A N/A"),"--",_xll.BDP($B75&amp;" Corp",AZ$1)))</f>
        <v/>
      </c>
      <c r="BA75" s="114" t="str">
        <f>IF(tbl_coded[[#This Row],[ISIN]]="","",IF(OR(_xll.BDP($B75&amp;" Corp",BA$1)="#N/A N/A"),"--",_xll.BDP($B75&amp;" Corp",BA$1)))</f>
        <v/>
      </c>
      <c r="BB75" s="114" t="str">
        <f>IF(tbl_coded[[#This Row],[ISIN]]="","",IF(OR(_xll.BDP($B75&amp;" Corp",BB$1)="#N/A N/A"),"--",_xll.BDP($B75&amp;" Corp",BB$1)))</f>
        <v/>
      </c>
      <c r="BC75" s="114" t="str">
        <f>IF(tbl_coded[[#This Row],[ISIN]]="","",IF(OR(_xll.BDP($B75&amp;" Corp",BC$1)="#N/A Field Not Applicable"),"--",_xll.BDP($B75&amp;" Corp",BC$1)))</f>
        <v/>
      </c>
      <c r="BD75" s="114" t="str">
        <f>IF(tbl_coded[[#This Row],[ISIN]]="","",IF(OR(_xll.BDP($B75&amp;" Corp",BD$1)="#N/A Field Not Applicable"),"--",_xll.BDP($B75&amp;" Corp",BD$1)))</f>
        <v/>
      </c>
      <c r="BE75" s="114" t="str">
        <f>IF(tbl_coded[[#This Row],[ISIN]]="","",IF(OR(_xll.BDP($B75&amp;" Corp",BE$1)="#N/A Field Not Applicable"),"--",_xll.BDP($B75&amp;" Corp",BE$1)))</f>
        <v/>
      </c>
      <c r="BF75" s="114" t="str">
        <f>IF(tbl_coded[[#This Row],[ISIN]]="","",IF(OR(_xll.BDP($B75&amp;" Corp",BF$1)="#N/A Field Not Applicable"),"--",_xll.BDP($B75&amp;" Corp",BF$1)))</f>
        <v/>
      </c>
      <c r="BG75" s="114" t="str">
        <f>IF(tbl_coded[[#This Row],[ISIN]]="","",IF(OR(_xll.BDP($B75&amp;" Corp",BG$1)="#N/A Field Not Applicable"),"--",IF(_xll.BDP($B75&amp;" Corp",BG$1)="#N/A N/A","N",_xll.BDP($B75&amp;" Corp",BG$1))))</f>
        <v/>
      </c>
      <c r="BH75" s="114" t="str">
        <f>IF(tbl_coded[[#This Row],[ISIN]]="","",IF(OR(_xll.BDP($B75&amp;" Corp",BH$1)="#N/A N/A"),"",_xll.BDP($B75&amp;" Corp",BH$1)))</f>
        <v/>
      </c>
      <c r="BI75" s="114" t="str">
        <f>IF(tbl_coded[[#This Row],[ISIN]]="","",IF(OR(tbl_coded[[#This Row],[Parent company tiker]]=""),"",IF(_xll.BDP(tbl_coded[[#This Row],[Parent company tiker]]&amp;" Equity",BI$1)="#N/A N/A","--",_xll.BDP(tbl_coded[[#This Row],[Parent company tiker]]&amp;" Equity",BI$1))))</f>
        <v/>
      </c>
      <c r="BJ75" s="114" t="str">
        <f>IF(tbl_coded[[#This Row],[ISIN]]="","",IF(OR(tbl_coded[[#This Row],[Parent company tiker]]=""),"",IF(_xll.BDP(tbl_coded[[#This Row],[Parent company tiker]]&amp;" Equity",BJ$1)="#N/A N/A","--",_xll.BDP(tbl_coded[[#This Row],[Parent company tiker]]&amp;" Equity",BJ$1))))</f>
        <v/>
      </c>
      <c r="BK75" s="114" t="str">
        <f>IF(tbl_coded[[#This Row],[ISIN]]="","",IF(OR(tbl_coded[[#This Row],[Parent company tiker]]=""),"",IF(_xll.BDP(tbl_coded[[#This Row],[Parent company tiker]]&amp;" Equity",BK$1)="#N/A N/A","--",_xll.BDP(tbl_coded[[#This Row],[Parent company tiker]]&amp;" Equity",BK$1))))</f>
        <v/>
      </c>
      <c r="BL75" s="114" t="str">
        <f>IF(tbl_coded[[#This Row],[ISIN]]="","",IF(OR(tbl_coded[[#This Row],[Parent company tiker]]=""),"",IF(_xll.BDP(tbl_coded[[#This Row],[Parent company tiker]]&amp;" Equity",BL$1)="#N/A N/A","--",_xll.BDP(tbl_coded[[#This Row],[Parent company tiker]]&amp;" Equity",BL$1))))</f>
        <v/>
      </c>
      <c r="BM7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5" s="114" t="str">
        <f>IF(tbl_coded[[#This Row],[Column9]]&lt;&gt;"--",tbl_coded[[#This Row],[G''tor rating]],IF(tbl_coded[[#This Row],[KPW Name]]&lt;&gt;"",tbl_coded[[#This Row],[KPW Rating]],IF(tbl_coded[[#This Row],[Parent company tiker]]&lt;&gt;"",tbl_coded[[#This Row],[parent评级]],tbl_coded[[#This Row],[Issuer rating]])))</f>
        <v>//</v>
      </c>
      <c r="BO75" s="148" t="str">
        <f>IFERROR(IF(tbl_coded[[#This Row],[GREEN]]="Y","GREEN",IF(tbl_coded[[#This Row],[SUSTAINABLE]]="Y","SUSTAINABLE",IF(tbl_coded[[#This Row],[SOCIAL]]="Y","SOCIAL",IF(tbl_coded[[#This Row],[Sustainable linked]]="Y","SUSTAINABLE LINKED"," ")))),"")</f>
        <v xml:space="preserve"> </v>
      </c>
    </row>
    <row r="76" spans="1:67" ht="15" customHeight="1">
      <c r="A76" s="109">
        <v>74</v>
      </c>
      <c r="B76" s="110" t="str">
        <f>IF(美元债一级!$C$3:$C$1048576&lt;&gt;"",美元债一级!$C76,"")</f>
        <v/>
      </c>
      <c r="C76" s="114" t="str">
        <f>IF(tbl_coded[[#This Row],[ISIN]]="","",IF(tbl_coded[[#This Row],[Index]]&gt;$A$1,"",IF(_xll.BDP($B76&amp;" Corp",C$1)="#N/A N/A","",_xll.BDP($B76&amp;" Corp",C$1))))</f>
        <v/>
      </c>
      <c r="D76" s="114" t="str">
        <f>IF(tbl_coded[[#This Row],[ISIN]]="","",IF(_xll.BDP($B76&amp;" Corp",D$1)="#N/A N/A","",_xll.BDP($B76&amp;" Corp",D$1)))</f>
        <v/>
      </c>
      <c r="E76" s="114" t="str">
        <f>IF(tbl_coded[[#This Row],[ISIN]]="","",IF(_xll.BDP($B76&amp;" Corp",E$1)="#N/A N/A","--",_xll.BDP($B76&amp;" Corp",E$1)))</f>
        <v/>
      </c>
      <c r="F76" s="114" t="str">
        <f>IF(tbl_coded[[#This Row],[ISIN]]="","",IF(_xll.BDS($B76&amp;" Corp",F$1)="#N/A Field Not Applicable","",_xll.BDS($B76&amp;" Corp",F$1)))</f>
        <v/>
      </c>
      <c r="G76" s="114" t="str">
        <f>IF(tbl_coded[[#This Row],[ISIN]]="","",IF(_xll.BDP($F76&amp;" CompanyID",G$1)="#N/A Invalid Security","",_xll.BDP($F76&amp;" CompanyID",G$1)))</f>
        <v/>
      </c>
      <c r="H76" s="114" t="str">
        <f>IF(tbl_coded[[#This Row],[ISIN]]="","",IF(_xll.BDP($B76&amp;" Corp",H$1)="#N/A N/A","--",_xll.BDP($B76&amp;" Corp",H$1)))</f>
        <v/>
      </c>
      <c r="I76" s="114" t="str">
        <f>IF(tbl_coded[[#This Row],[ISIN]]="","",IF(_xll.BDP($B76&amp;" Corp",I$1)="#N/A N/A","--",_xll.BDP($B76&amp;" Corp",I$1)))</f>
        <v/>
      </c>
      <c r="J76" s="114" t="str">
        <f>IF(tbl_coded[[#This Row],[ISIN]]="","",IF(_xll.BDP($B76&amp;" Corp",J$1)="#N/A N/A","--",_xll.BDP($B76&amp;" Corp",J$1)))</f>
        <v/>
      </c>
      <c r="K76" s="114" t="str">
        <f>IF(tbl_coded[[#This Row],[ISIN]]="","",IF(_xll.BDP($B76&amp;" Corp",K$1)="#N/A N/A","--",_xll.BDP($B76&amp;" Corp",K$1)))</f>
        <v/>
      </c>
      <c r="L76" s="114" t="str">
        <f>IF(tbl_coded[[#This Row],[ISIN]]="","",IF(_xll.BDP($B76&amp;" Corp",L$1)="#N/A N/A","--",_xll.BDP($B76&amp;" Corp",L$1)))</f>
        <v/>
      </c>
      <c r="M76" s="114" t="str">
        <f>IF(tbl_coded[[#This Row],[ISIN]]="","",IF(_xll.BDP($B76&amp;" Corp",M$1)="#N/A N/A","--",_xll.BDP($B76&amp;" Corp",M$1)))</f>
        <v/>
      </c>
      <c r="N76" s="114" t="str">
        <f>IF(tbl_coded[[#This Row],[ISIN]]="","",IF(_xll.BDP($B76&amp;" Corp",N$1)="#N/A N/A","--",_xll.BDP($B76&amp;" Corp",N$1)))</f>
        <v/>
      </c>
      <c r="O76" s="114" t="str">
        <f>IF(tbl_coded[[#This Row],[ISIN]]="","",IF(_xll.BDP($B76&amp;" Corp",O$1)="#N/A N/A","--",_xll.BDP($B76&amp;" Corp",O$1)))</f>
        <v/>
      </c>
      <c r="P76" s="114" t="str">
        <f>IF(tbl_coded[[#This Row],[ISIN]]="","",IF(_xll.BDP($B76&amp;" Corp",P$1)="#N/A N/A","--",_xll.BDP($B76&amp;" Corp",P$1)))</f>
        <v/>
      </c>
      <c r="Q7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6" s="114" t="str">
        <f>IF(tbl_coded[[#This Row],[ISIN]]="","",IF(OR(_xll.BDP($B76&amp;" Corp",R$1)="#N/A N/A",_xll.BDP($B76&amp;" Corp",R$1)="#N/A Invalid Security",_xll.BDP($B76&amp;" Corp",R$1)="#N/A Field Not Applicable"),"--",_xll.BDP($B76&amp;" Corp",R$1)))</f>
        <v/>
      </c>
      <c r="S76" s="114" t="str">
        <f>IF(tbl_coded[[#This Row],[ISIN]]="","",IF(OR(_xll.BDP($R76&amp;" Equity",S$1)="#N/A N/A",_xll.BDP($R76&amp;" Equity",S$1)="#N/A Invalid Security"),"--",_xll.BDP($R76&amp;" Equity",S$1)))</f>
        <v/>
      </c>
      <c r="T76" s="114" t="str">
        <f>IF(tbl_coded[[#This Row],[ISIN]]="","",IF(OR(_xll.BDP($R76&amp;" Equity",T$1)="#N/A N/A",_xll.BDP($R76&amp;" Equity",T$1)="#N/A Invalid Security"),"--",_xll.BDP($R76&amp;" Equity",T$1)))</f>
        <v/>
      </c>
      <c r="U76" s="114" t="str">
        <f>IF(tbl_coded[[#This Row],[ISIN]]="","",IF(OR(_xll.BDP($R76&amp;" Equity",U$1)="#N/A N/A",_xll.BDP($R76&amp;" Equity",U$1)="#N/A Invalid Security"),"--",_xll.BDP($R76&amp;" Equity",U$1)))</f>
        <v/>
      </c>
      <c r="V76" s="114" t="str">
        <f>IF(tbl_coded[[#This Row],[ISIN]]="","",IF(OR(_xll.BDP($R76&amp;" Equity",V$1)="#N/A N/A",_xll.BDP($R76&amp;" Equity",V$1)="#N/A Invalid Security"),"--",_xll.BDP($R76&amp;" Equity",V$1)))</f>
        <v/>
      </c>
      <c r="W76" s="114" t="str">
        <f>IF(tbl_coded[[#This Row],[ISIN]]="","",IF(OR(_xll.BDP($R76&amp;" Equity",W$1)="#N/A N/A",_xll.BDP($R76&amp;" Equity",W$1)="#N/A Invalid Security"),"--",_xll.BDP($R76&amp;" Equity",W$1)))</f>
        <v/>
      </c>
      <c r="X76" s="114" t="str">
        <f>IF(tbl_coded[[#This Row],[ISIN]]="","",IF(OR(_xll.BDP($R76&amp;" Equity",X$1)="#N/A N/A",_xll.BDP($R76&amp;" Equity",X$1)="#N/A Invalid Security"),"--",_xll.BDP($R76&amp;" Equity",X$1)))</f>
        <v/>
      </c>
      <c r="Y7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6" s="114" t="str">
        <f>IF(tbl_coded[[#This Row],[ISIN]]="","",IF(ISNUMBER(_xll.BDP(B76&amp;" Corp",Z$1)),_xll.BDP(B76&amp;" Corp",Z$1),""))</f>
        <v/>
      </c>
      <c r="AA76" s="114" t="str">
        <f>IF(tbl_coded[[#This Row],[ISIN]]="","",IF(ISNUMBER(_xll.BDP(B76&amp;" Corp",AA$1)),_xll.BDP(B76&amp;" Corp",AA$1),""))</f>
        <v/>
      </c>
      <c r="AB76" s="114" t="str">
        <f>IF(tbl_coded[[#This Row],[ISIN]]="","",IF(ISNUMBER(_xll.BDP(B76&amp;" Corp",AB$1)),_xll.BDP(B76&amp;" Corp",AB$1),""))</f>
        <v/>
      </c>
      <c r="AC76" s="114" t="str">
        <f>IF(tbl_coded[[#This Row],[ISIN]]="","",IF(ISNUMBER(_xll.BDP(B76&amp;" Corp",AC$1)),_xll.BDP(B76&amp;" Corp",AC$1),""))</f>
        <v/>
      </c>
      <c r="AD76" s="114" t="str">
        <f>IF(tbl_coded[[#This Row],[ISIN]]="","",IF((_xll.BDP(B76&amp;" Corp",AD$1))="#N/A Field Not Applicable","",_xll.BDP(B76&amp;" Corp",AD$1)))</f>
        <v/>
      </c>
      <c r="AE76" s="114" t="str">
        <f>IF(tbl_coded[[#This Row],[ISIN]]="","",IF((_xll.BDP(B76&amp;" Corp",AE$1))="#N/A N/A","--",_xll.BDP(B76&amp;" Corp",AE$1)))</f>
        <v/>
      </c>
      <c r="AF76" s="114" t="str">
        <f>IF(tbl_coded[[#This Row],[ISIN]]="","",IF(IFERROR(MATCH(H76,rtg_num[Moody''s],0)&gt;10,0),"HY",IF(IFERROR(MATCH(I76,rtg_num[S&amp;P],0)&gt;10,0),"HY",IF(IFERROR(MATCH(J76,rtg_num[Fitch],0)&gt;10,0),"HY",IF(H76&amp;I76&amp;J76="------","NR",IF(IFERROR(FIND("#N/A",Coded!H76),0)&amp;IFERROR(FIND("#N/A",Coded!H76),0)&amp;IFERROR(FIND("#N/A",Coded!H76),0)&lt;&gt;"000",IF(INDEX(美元债一级!$O:$O,MATCH(tbl_coded[[#This Row],[ISIN]],美元债一级!$I:$I,0))="--/--/--","NR","IG"),"IG"))))))</f>
        <v/>
      </c>
      <c r="AG7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6" s="115" t="str">
        <f>IF(tbl_coded[[#This Row],[ISIN]]="","",IF(_xll.BDP($B76&amp;" Corp",AI$1)="#N/A N/A","--",_xll.BDP($B76&amp;" Corp",AI$1)))</f>
        <v/>
      </c>
      <c r="AJ76" s="112" t="str">
        <f>IF(tbl_coded[[#This Row],[ISIN]]="","",IF(OR(_xll.BDP(_xll.BDP(tbl_coded[[#This Row],[ISIN]]&amp;" Corp", "ISSUER_EQUITY_TICKER")&amp;" Equity",AJ$1)="#N/A N/A"),"--",_xll.BDP(_xll.BDP(tbl_coded[[#This Row],[ISIN]]&amp;" Corp", "ISSUER_EQUITY_TICKER")&amp;" Equity",AJ$1)))</f>
        <v/>
      </c>
      <c r="AK7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6" s="114" t="str">
        <f>IF(tbl_coded[[#This Row],[ISIN]]="","",IF(OR(_xll.BDP(_xll.BDP(tbl_coded[[#This Row],[ISIN]]&amp;" Corp", "ISSUER_EQUITY_TICKER")&amp;" Equity",AL$1)="#N/A N/A"),"--",_xll.BDP(_xll.BDP(tbl_coded[[#This Row],[ISIN]]&amp;" Corp", "ISSUER_EQUITY_TICKER")&amp;" Equity",AL$1)))</f>
        <v/>
      </c>
      <c r="AM76" s="114" t="str">
        <f>IF(tbl_coded[[#This Row],[ISIN]]="","",IF(_xll.BDS($B76&amp;" Corp",AM$1)="#N/A Field Not Applicable","",_xll.BDS($B76&amp;" Corp",AM$1)))</f>
        <v/>
      </c>
      <c r="AN76" s="114" t="str">
        <f>IF(tbl_coded[[#This Row],[ISIN]]="","",IF(_xll.BDP(tbl_coded[[#This Row],[KPW Provider BBID]]&amp;" CompanyID","NAME")="#N/A Invalid Security","",_xll.BDP(tbl_coded[[#This Row],[KPW Provider BBID]]&amp;" CompanyID","NAME")))</f>
        <v/>
      </c>
      <c r="AO76" s="114" t="str">
        <f>IF(tbl_coded[[#This Row],[ISIN]]="","",IF(_xll.BDP(tbl_coded[[#This Row],[KPW Provider BBID]]&amp;" CompanyID",$AO$1)="#N/A Invalid Security","--",IF(_xll.BDP(tbl_coded[[#This Row],[KPW Provider BBID]]&amp;" CompanyID",$AO$1)="#N/A N/A","--",_xll.BDP(tbl_coded[[#This Row],[KPW Provider BBID]]&amp;" CompanyID",$AO$1))))</f>
        <v/>
      </c>
      <c r="AP76" s="114" t="str">
        <f>IF(tbl_coded[[#This Row],[ISIN]]="","",IF(_xll.BDP(tbl_coded[[#This Row],[KPW Provider BBID]]&amp;" CompanyID",$AP$1)="#N/A Invalid Security","--",IF(_xll.BDP(tbl_coded[[#This Row],[KPW Provider BBID]]&amp;" CompanyID",$AP$1)="#N/A N/A","--",_xll.BDP(tbl_coded[[#This Row],[KPW Provider BBID]]&amp;" CompanyID",$AP$1))))</f>
        <v/>
      </c>
      <c r="AQ76" s="114" t="str">
        <f>IF(tbl_coded[[#This Row],[ISIN]]="","",IF(_xll.BDP(tbl_coded[[#This Row],[KPW Provider BBID]]&amp;" CompanyID",$AQ$1)="#N/A Invalid Security","--",IF(_xll.BDP(tbl_coded[[#This Row],[KPW Provider BBID]]&amp;" CompanyID",$AQ$1)="#N/A N/A","--",_xll.BDP(tbl_coded[[#This Row],[KPW Provider BBID]]&amp;" CompanyID",$AQ$1))))</f>
        <v/>
      </c>
      <c r="AR76" s="114" t="str">
        <f>IF(tbl_coded[[#This Row],[ISIN]]="","",tbl_coded[[#This Row],[穆迪KPW评级]]&amp;"/"&amp;tbl_coded[[#This Row],[SPKPW评级]]&amp;"/"&amp;tbl_coded[[#This Row],[FITCHKPW评级]])</f>
        <v/>
      </c>
      <c r="AS76" s="114" t="str">
        <f>IF(tbl_coded[[#This Row],[ISIN]]="","",IF(OR(_xll.BDP($B76&amp;" Corp",AS$1)="#N/A N/A"),"--",_xll.BDP($B76&amp;" Corp",AS$1)))</f>
        <v/>
      </c>
      <c r="AT76" s="114" t="str">
        <f>IF(tbl_coded[[#This Row],[ISIN]]="","",IF(_xll.BDS($B76&amp;" Corp",AT$1)="#N/A Field Not Applicable","",_xll.BDS($B76&amp;" Corp",AT$1)))</f>
        <v/>
      </c>
      <c r="AU76" s="114" t="str">
        <f>IF(tbl_coded[[#This Row],[SBLC Provider BBID]]="","",_xll.BDP(tbl_coded[[#This Row],[SBLC Provider BBID]]&amp;" CompanyID","NAME"))</f>
        <v/>
      </c>
      <c r="AV76" s="114" t="str">
        <f>IF(tbl_coded[[#This Row],[ISIN]]="","",IF(OR(_xll.BDP($B76&amp;" Corp",AV$1)="#N/A N/A"),"--",TEXT(_xll.BDP($B76&amp;" Corp",AV$1),"yyyy/mm/dd")))</f>
        <v/>
      </c>
      <c r="AW76" s="114" t="str">
        <f>IF(tbl_coded[[#This Row],[ISIN]]="","",IF(OR(_xll.BDP($B76&amp;" Corp",AW$1)="#N/A N/A"),"--",TEXT(_xll.BDP($B76&amp;" Corp",AW$1),"yyyy/mm/dd")))</f>
        <v/>
      </c>
      <c r="AX76" s="114" t="str">
        <f>IF(tbl_coded[[#This Row],[ISIN]]="","",IF(OR(_xll.BDP($B76&amp;" Corp",AX$1)="#N/A N/A"),"--",TEXT(_xll.BDP($B76&amp;" Corp",AX$1),"yyyy/mm/dd")))</f>
        <v/>
      </c>
      <c r="AY76" s="114" t="str">
        <f>IF(tbl_coded[[#This Row],[ISIN]]="","",IF(OR(_xll.BDP($B76&amp;" Corp",AY$1)="#N/A Field Not Applicable"),"--",TEXT(_xll.BDP($B76&amp;" Corp",AY$1),"yyyy/mm/dd")))</f>
        <v/>
      </c>
      <c r="AZ76" s="114" t="str">
        <f>IF(tbl_coded[[#This Row],[ISIN]]="","",IF(OR(_xll.BDP($B76&amp;" Corp",AZ$1)="#N/A N/A"),"--",_xll.BDP($B76&amp;" Corp",AZ$1)))</f>
        <v/>
      </c>
      <c r="BA76" s="114" t="str">
        <f>IF(tbl_coded[[#This Row],[ISIN]]="","",IF(OR(_xll.BDP($B76&amp;" Corp",BA$1)="#N/A N/A"),"--",_xll.BDP($B76&amp;" Corp",BA$1)))</f>
        <v/>
      </c>
      <c r="BB76" s="114" t="str">
        <f>IF(tbl_coded[[#This Row],[ISIN]]="","",IF(OR(_xll.BDP($B76&amp;" Corp",BB$1)="#N/A N/A"),"--",_xll.BDP($B76&amp;" Corp",BB$1)))</f>
        <v/>
      </c>
      <c r="BC76" s="114" t="str">
        <f>IF(tbl_coded[[#This Row],[ISIN]]="","",IF(OR(_xll.BDP($B76&amp;" Corp",BC$1)="#N/A Field Not Applicable"),"--",_xll.BDP($B76&amp;" Corp",BC$1)))</f>
        <v/>
      </c>
      <c r="BD76" s="114" t="str">
        <f>IF(tbl_coded[[#This Row],[ISIN]]="","",IF(OR(_xll.BDP($B76&amp;" Corp",BD$1)="#N/A Field Not Applicable"),"--",_xll.BDP($B76&amp;" Corp",BD$1)))</f>
        <v/>
      </c>
      <c r="BE76" s="114" t="str">
        <f>IF(tbl_coded[[#This Row],[ISIN]]="","",IF(OR(_xll.BDP($B76&amp;" Corp",BE$1)="#N/A Field Not Applicable"),"--",_xll.BDP($B76&amp;" Corp",BE$1)))</f>
        <v/>
      </c>
      <c r="BF76" s="114" t="str">
        <f>IF(tbl_coded[[#This Row],[ISIN]]="","",IF(OR(_xll.BDP($B76&amp;" Corp",BF$1)="#N/A Field Not Applicable"),"--",_xll.BDP($B76&amp;" Corp",BF$1)))</f>
        <v/>
      </c>
      <c r="BG76" s="114" t="str">
        <f>IF(tbl_coded[[#This Row],[ISIN]]="","",IF(OR(_xll.BDP($B76&amp;" Corp",BG$1)="#N/A Field Not Applicable"),"--",IF(_xll.BDP($B76&amp;" Corp",BG$1)="#N/A N/A","N",_xll.BDP($B76&amp;" Corp",BG$1))))</f>
        <v/>
      </c>
      <c r="BH76" s="114" t="str">
        <f>IF(tbl_coded[[#This Row],[ISIN]]="","",IF(OR(_xll.BDP($B76&amp;" Corp",BH$1)="#N/A N/A"),"",_xll.BDP($B76&amp;" Corp",BH$1)))</f>
        <v/>
      </c>
      <c r="BI76" s="114" t="str">
        <f>IF(tbl_coded[[#This Row],[ISIN]]="","",IF(OR(tbl_coded[[#This Row],[Parent company tiker]]=""),"",IF(_xll.BDP(tbl_coded[[#This Row],[Parent company tiker]]&amp;" Equity",BI$1)="#N/A N/A","--",_xll.BDP(tbl_coded[[#This Row],[Parent company tiker]]&amp;" Equity",BI$1))))</f>
        <v/>
      </c>
      <c r="BJ76" s="114" t="str">
        <f>IF(tbl_coded[[#This Row],[ISIN]]="","",IF(OR(tbl_coded[[#This Row],[Parent company tiker]]=""),"",IF(_xll.BDP(tbl_coded[[#This Row],[Parent company tiker]]&amp;" Equity",BJ$1)="#N/A N/A","--",_xll.BDP(tbl_coded[[#This Row],[Parent company tiker]]&amp;" Equity",BJ$1))))</f>
        <v/>
      </c>
      <c r="BK76" s="114" t="str">
        <f>IF(tbl_coded[[#This Row],[ISIN]]="","",IF(OR(tbl_coded[[#This Row],[Parent company tiker]]=""),"",IF(_xll.BDP(tbl_coded[[#This Row],[Parent company tiker]]&amp;" Equity",BK$1)="#N/A N/A","--",_xll.BDP(tbl_coded[[#This Row],[Parent company tiker]]&amp;" Equity",BK$1))))</f>
        <v/>
      </c>
      <c r="BL76" s="114" t="str">
        <f>IF(tbl_coded[[#This Row],[ISIN]]="","",IF(OR(tbl_coded[[#This Row],[Parent company tiker]]=""),"",IF(_xll.BDP(tbl_coded[[#This Row],[Parent company tiker]]&amp;" Equity",BL$1)="#N/A N/A","--",_xll.BDP(tbl_coded[[#This Row],[Parent company tiker]]&amp;" Equity",BL$1))))</f>
        <v/>
      </c>
      <c r="BM7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6" s="114" t="str">
        <f>IF(tbl_coded[[#This Row],[Column9]]&lt;&gt;"--",tbl_coded[[#This Row],[G''tor rating]],IF(tbl_coded[[#This Row],[KPW Name]]&lt;&gt;"",tbl_coded[[#This Row],[KPW Rating]],IF(tbl_coded[[#This Row],[Parent company tiker]]&lt;&gt;"",tbl_coded[[#This Row],[parent评级]],tbl_coded[[#This Row],[Issuer rating]])))</f>
        <v>//</v>
      </c>
      <c r="BO76" s="148" t="str">
        <f>IFERROR(IF(tbl_coded[[#This Row],[GREEN]]="Y","GREEN",IF(tbl_coded[[#This Row],[SUSTAINABLE]]="Y","SUSTAINABLE",IF(tbl_coded[[#This Row],[SOCIAL]]="Y","SOCIAL",IF(tbl_coded[[#This Row],[Sustainable linked]]="Y","SUSTAINABLE LINKED"," ")))),"")</f>
        <v xml:space="preserve"> </v>
      </c>
    </row>
    <row r="77" spans="1:67" ht="15" customHeight="1">
      <c r="A77" s="109">
        <v>75</v>
      </c>
      <c r="B77" s="110" t="str">
        <f>IF(美元债一级!$C$3:$C$1048576&lt;&gt;"",美元债一级!$C77,"")</f>
        <v/>
      </c>
      <c r="C77" s="114" t="str">
        <f>IF(tbl_coded[[#This Row],[ISIN]]="","",IF(tbl_coded[[#This Row],[Index]]&gt;$A$1,"",IF(_xll.BDP($B77&amp;" Corp",C$1)="#N/A N/A","",_xll.BDP($B77&amp;" Corp",C$1))))</f>
        <v/>
      </c>
      <c r="D77" s="114" t="str">
        <f>IF(tbl_coded[[#This Row],[ISIN]]="","",IF(_xll.BDP($B77&amp;" Corp",D$1)="#N/A N/A","",_xll.BDP($B77&amp;" Corp",D$1)))</f>
        <v/>
      </c>
      <c r="E77" s="114" t="str">
        <f>IF(tbl_coded[[#This Row],[ISIN]]="","",IF(_xll.BDP($B77&amp;" Corp",E$1)="#N/A N/A","--",_xll.BDP($B77&amp;" Corp",E$1)))</f>
        <v/>
      </c>
      <c r="F77" s="114" t="str">
        <f>IF(tbl_coded[[#This Row],[ISIN]]="","",IF(_xll.BDS($B77&amp;" Corp",F$1)="#N/A Field Not Applicable","",_xll.BDS($B77&amp;" Corp",F$1)))</f>
        <v/>
      </c>
      <c r="G77" s="114" t="str">
        <f>IF(tbl_coded[[#This Row],[ISIN]]="","",IF(_xll.BDP($F77&amp;" CompanyID",G$1)="#N/A Invalid Security","",_xll.BDP($F77&amp;" CompanyID",G$1)))</f>
        <v/>
      </c>
      <c r="H77" s="114" t="str">
        <f>IF(tbl_coded[[#This Row],[ISIN]]="","",IF(_xll.BDP($B77&amp;" Corp",H$1)="#N/A N/A","--",_xll.BDP($B77&amp;" Corp",H$1)))</f>
        <v/>
      </c>
      <c r="I77" s="114" t="str">
        <f>IF(tbl_coded[[#This Row],[ISIN]]="","",IF(_xll.BDP($B77&amp;" Corp",I$1)="#N/A N/A","--",_xll.BDP($B77&amp;" Corp",I$1)))</f>
        <v/>
      </c>
      <c r="J77" s="114" t="str">
        <f>IF(tbl_coded[[#This Row],[ISIN]]="","",IF(_xll.BDP($B77&amp;" Corp",J$1)="#N/A N/A","--",_xll.BDP($B77&amp;" Corp",J$1)))</f>
        <v/>
      </c>
      <c r="K77" s="114" t="str">
        <f>IF(tbl_coded[[#This Row],[ISIN]]="","",IF(_xll.BDP($B77&amp;" Corp",K$1)="#N/A N/A","--",_xll.BDP($B77&amp;" Corp",K$1)))</f>
        <v/>
      </c>
      <c r="L77" s="114" t="str">
        <f>IF(tbl_coded[[#This Row],[ISIN]]="","",IF(_xll.BDP($B77&amp;" Corp",L$1)="#N/A N/A","--",_xll.BDP($B77&amp;" Corp",L$1)))</f>
        <v/>
      </c>
      <c r="M77" s="114" t="str">
        <f>IF(tbl_coded[[#This Row],[ISIN]]="","",IF(_xll.BDP($B77&amp;" Corp",M$1)="#N/A N/A","--",_xll.BDP($B77&amp;" Corp",M$1)))</f>
        <v/>
      </c>
      <c r="N77" s="114" t="str">
        <f>IF(tbl_coded[[#This Row],[ISIN]]="","",IF(_xll.BDP($B77&amp;" Corp",N$1)="#N/A N/A","--",_xll.BDP($B77&amp;" Corp",N$1)))</f>
        <v/>
      </c>
      <c r="O77" s="114" t="str">
        <f>IF(tbl_coded[[#This Row],[ISIN]]="","",IF(_xll.BDP($B77&amp;" Corp",O$1)="#N/A N/A","--",_xll.BDP($B77&amp;" Corp",O$1)))</f>
        <v/>
      </c>
      <c r="P77" s="114" t="str">
        <f>IF(tbl_coded[[#This Row],[ISIN]]="","",IF(_xll.BDP($B77&amp;" Corp",P$1)="#N/A N/A","--",_xll.BDP($B77&amp;" Corp",P$1)))</f>
        <v/>
      </c>
      <c r="Q7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7" s="114" t="str">
        <f>IF(tbl_coded[[#This Row],[ISIN]]="","",IF(OR(_xll.BDP($B77&amp;" Corp",R$1)="#N/A N/A",_xll.BDP($B77&amp;" Corp",R$1)="#N/A Invalid Security",_xll.BDP($B77&amp;" Corp",R$1)="#N/A Field Not Applicable"),"--",_xll.BDP($B77&amp;" Corp",R$1)))</f>
        <v/>
      </c>
      <c r="S77" s="114" t="str">
        <f>IF(tbl_coded[[#This Row],[ISIN]]="","",IF(OR(_xll.BDP($R77&amp;" Equity",S$1)="#N/A N/A",_xll.BDP($R77&amp;" Equity",S$1)="#N/A Invalid Security"),"--",_xll.BDP($R77&amp;" Equity",S$1)))</f>
        <v/>
      </c>
      <c r="T77" s="114" t="str">
        <f>IF(tbl_coded[[#This Row],[ISIN]]="","",IF(OR(_xll.BDP($R77&amp;" Equity",T$1)="#N/A N/A",_xll.BDP($R77&amp;" Equity",T$1)="#N/A Invalid Security"),"--",_xll.BDP($R77&amp;" Equity",T$1)))</f>
        <v/>
      </c>
      <c r="U77" s="114" t="str">
        <f>IF(tbl_coded[[#This Row],[ISIN]]="","",IF(OR(_xll.BDP($R77&amp;" Equity",U$1)="#N/A N/A",_xll.BDP($R77&amp;" Equity",U$1)="#N/A Invalid Security"),"--",_xll.BDP($R77&amp;" Equity",U$1)))</f>
        <v/>
      </c>
      <c r="V77" s="114" t="str">
        <f>IF(tbl_coded[[#This Row],[ISIN]]="","",IF(OR(_xll.BDP($R77&amp;" Equity",V$1)="#N/A N/A",_xll.BDP($R77&amp;" Equity",V$1)="#N/A Invalid Security"),"--",_xll.BDP($R77&amp;" Equity",V$1)))</f>
        <v/>
      </c>
      <c r="W77" s="114" t="str">
        <f>IF(tbl_coded[[#This Row],[ISIN]]="","",IF(OR(_xll.BDP($R77&amp;" Equity",W$1)="#N/A N/A",_xll.BDP($R77&amp;" Equity",W$1)="#N/A Invalid Security"),"--",_xll.BDP($R77&amp;" Equity",W$1)))</f>
        <v/>
      </c>
      <c r="X77" s="114" t="str">
        <f>IF(tbl_coded[[#This Row],[ISIN]]="","",IF(OR(_xll.BDP($R77&amp;" Equity",X$1)="#N/A N/A",_xll.BDP($R77&amp;" Equity",X$1)="#N/A Invalid Security"),"--",_xll.BDP($R77&amp;" Equity",X$1)))</f>
        <v/>
      </c>
      <c r="Y7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7" s="114" t="str">
        <f>IF(tbl_coded[[#This Row],[ISIN]]="","",IF(ISNUMBER(_xll.BDP(B77&amp;" Corp",Z$1)),_xll.BDP(B77&amp;" Corp",Z$1),""))</f>
        <v/>
      </c>
      <c r="AA77" s="114" t="str">
        <f>IF(tbl_coded[[#This Row],[ISIN]]="","",IF(ISNUMBER(_xll.BDP(B77&amp;" Corp",AA$1)),_xll.BDP(B77&amp;" Corp",AA$1),""))</f>
        <v/>
      </c>
      <c r="AB77" s="114" t="str">
        <f>IF(tbl_coded[[#This Row],[ISIN]]="","",IF(ISNUMBER(_xll.BDP(B77&amp;" Corp",AB$1)),_xll.BDP(B77&amp;" Corp",AB$1),""))</f>
        <v/>
      </c>
      <c r="AC77" s="114" t="str">
        <f>IF(tbl_coded[[#This Row],[ISIN]]="","",IF(ISNUMBER(_xll.BDP(B77&amp;" Corp",AC$1)),_xll.BDP(B77&amp;" Corp",AC$1),""))</f>
        <v/>
      </c>
      <c r="AD77" s="114" t="str">
        <f>IF(tbl_coded[[#This Row],[ISIN]]="","",IF((_xll.BDP(B77&amp;" Corp",AD$1))="#N/A Field Not Applicable","",_xll.BDP(B77&amp;" Corp",AD$1)))</f>
        <v/>
      </c>
      <c r="AE77" s="114" t="str">
        <f>IF(tbl_coded[[#This Row],[ISIN]]="","",IF((_xll.BDP(B77&amp;" Corp",AE$1))="#N/A N/A","--",_xll.BDP(B77&amp;" Corp",AE$1)))</f>
        <v/>
      </c>
      <c r="AF77" s="114" t="str">
        <f>IF(tbl_coded[[#This Row],[ISIN]]="","",IF(IFERROR(MATCH(H77,rtg_num[Moody''s],0)&gt;10,0),"HY",IF(IFERROR(MATCH(I77,rtg_num[S&amp;P],0)&gt;10,0),"HY",IF(IFERROR(MATCH(J77,rtg_num[Fitch],0)&gt;10,0),"HY",IF(H77&amp;I77&amp;J77="------","NR",IF(IFERROR(FIND("#N/A",Coded!H77),0)&amp;IFERROR(FIND("#N/A",Coded!H77),0)&amp;IFERROR(FIND("#N/A",Coded!H77),0)&lt;&gt;"000",IF(INDEX(美元债一级!$O:$O,MATCH(tbl_coded[[#This Row],[ISIN]],美元债一级!$I:$I,0))="--/--/--","NR","IG"),"IG"))))))</f>
        <v/>
      </c>
      <c r="AG7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7" s="115" t="str">
        <f>IF(tbl_coded[[#This Row],[ISIN]]="","",IF(_xll.BDP($B77&amp;" Corp",AI$1)="#N/A N/A","--",_xll.BDP($B77&amp;" Corp",AI$1)))</f>
        <v/>
      </c>
      <c r="AJ77" s="112" t="str">
        <f>IF(tbl_coded[[#This Row],[ISIN]]="","",IF(OR(_xll.BDP(_xll.BDP(tbl_coded[[#This Row],[ISIN]]&amp;" Corp", "ISSUER_EQUITY_TICKER")&amp;" Equity",AJ$1)="#N/A N/A"),"--",_xll.BDP(_xll.BDP(tbl_coded[[#This Row],[ISIN]]&amp;" Corp", "ISSUER_EQUITY_TICKER")&amp;" Equity",AJ$1)))</f>
        <v/>
      </c>
      <c r="AK7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7" s="114" t="str">
        <f>IF(tbl_coded[[#This Row],[ISIN]]="","",IF(OR(_xll.BDP(_xll.BDP(tbl_coded[[#This Row],[ISIN]]&amp;" Corp", "ISSUER_EQUITY_TICKER")&amp;" Equity",AL$1)="#N/A N/A"),"--",_xll.BDP(_xll.BDP(tbl_coded[[#This Row],[ISIN]]&amp;" Corp", "ISSUER_EQUITY_TICKER")&amp;" Equity",AL$1)))</f>
        <v/>
      </c>
      <c r="AM77" s="114" t="str">
        <f>IF(tbl_coded[[#This Row],[ISIN]]="","",IF(_xll.BDS($B77&amp;" Corp",AM$1)="#N/A Field Not Applicable","",_xll.BDS($B77&amp;" Corp",AM$1)))</f>
        <v/>
      </c>
      <c r="AN77" s="114" t="str">
        <f>IF(tbl_coded[[#This Row],[ISIN]]="","",IF(_xll.BDP(tbl_coded[[#This Row],[KPW Provider BBID]]&amp;" CompanyID","NAME")="#N/A Invalid Security","",_xll.BDP(tbl_coded[[#This Row],[KPW Provider BBID]]&amp;" CompanyID","NAME")))</f>
        <v/>
      </c>
      <c r="AO77" s="114" t="str">
        <f>IF(tbl_coded[[#This Row],[ISIN]]="","",IF(_xll.BDP(tbl_coded[[#This Row],[KPW Provider BBID]]&amp;" CompanyID",$AO$1)="#N/A Invalid Security","--",IF(_xll.BDP(tbl_coded[[#This Row],[KPW Provider BBID]]&amp;" CompanyID",$AO$1)="#N/A N/A","--",_xll.BDP(tbl_coded[[#This Row],[KPW Provider BBID]]&amp;" CompanyID",$AO$1))))</f>
        <v/>
      </c>
      <c r="AP77" s="114" t="str">
        <f>IF(tbl_coded[[#This Row],[ISIN]]="","",IF(_xll.BDP(tbl_coded[[#This Row],[KPW Provider BBID]]&amp;" CompanyID",$AP$1)="#N/A Invalid Security","--",IF(_xll.BDP(tbl_coded[[#This Row],[KPW Provider BBID]]&amp;" CompanyID",$AP$1)="#N/A N/A","--",_xll.BDP(tbl_coded[[#This Row],[KPW Provider BBID]]&amp;" CompanyID",$AP$1))))</f>
        <v/>
      </c>
      <c r="AQ77" s="114" t="str">
        <f>IF(tbl_coded[[#This Row],[ISIN]]="","",IF(_xll.BDP(tbl_coded[[#This Row],[KPW Provider BBID]]&amp;" CompanyID",$AQ$1)="#N/A Invalid Security","--",IF(_xll.BDP(tbl_coded[[#This Row],[KPW Provider BBID]]&amp;" CompanyID",$AQ$1)="#N/A N/A","--",_xll.BDP(tbl_coded[[#This Row],[KPW Provider BBID]]&amp;" CompanyID",$AQ$1))))</f>
        <v/>
      </c>
      <c r="AR77" s="114" t="str">
        <f>IF(tbl_coded[[#This Row],[ISIN]]="","",tbl_coded[[#This Row],[穆迪KPW评级]]&amp;"/"&amp;tbl_coded[[#This Row],[SPKPW评级]]&amp;"/"&amp;tbl_coded[[#This Row],[FITCHKPW评级]])</f>
        <v/>
      </c>
      <c r="AS77" s="114" t="str">
        <f>IF(tbl_coded[[#This Row],[ISIN]]="","",IF(OR(_xll.BDP($B77&amp;" Corp",AS$1)="#N/A N/A"),"--",_xll.BDP($B77&amp;" Corp",AS$1)))</f>
        <v/>
      </c>
      <c r="AT77" s="114" t="str">
        <f>IF(tbl_coded[[#This Row],[ISIN]]="","",IF(_xll.BDS($B77&amp;" Corp",AT$1)="#N/A Field Not Applicable","",_xll.BDS($B77&amp;" Corp",AT$1)))</f>
        <v/>
      </c>
      <c r="AU77" s="114" t="str">
        <f>IF(tbl_coded[[#This Row],[SBLC Provider BBID]]="","",_xll.BDP(tbl_coded[[#This Row],[SBLC Provider BBID]]&amp;" CompanyID","NAME"))</f>
        <v/>
      </c>
      <c r="AV77" s="114" t="str">
        <f>IF(tbl_coded[[#This Row],[ISIN]]="","",IF(OR(_xll.BDP($B77&amp;" Corp",AV$1)="#N/A N/A"),"--",TEXT(_xll.BDP($B77&amp;" Corp",AV$1),"yyyy/mm/dd")))</f>
        <v/>
      </c>
      <c r="AW77" s="114" t="str">
        <f>IF(tbl_coded[[#This Row],[ISIN]]="","",IF(OR(_xll.BDP($B77&amp;" Corp",AW$1)="#N/A N/A"),"--",TEXT(_xll.BDP($B77&amp;" Corp",AW$1),"yyyy/mm/dd")))</f>
        <v/>
      </c>
      <c r="AX77" s="114" t="str">
        <f>IF(tbl_coded[[#This Row],[ISIN]]="","",IF(OR(_xll.BDP($B77&amp;" Corp",AX$1)="#N/A N/A"),"--",TEXT(_xll.BDP($B77&amp;" Corp",AX$1),"yyyy/mm/dd")))</f>
        <v/>
      </c>
      <c r="AY77" s="114" t="str">
        <f>IF(tbl_coded[[#This Row],[ISIN]]="","",IF(OR(_xll.BDP($B77&amp;" Corp",AY$1)="#N/A Field Not Applicable"),"--",TEXT(_xll.BDP($B77&amp;" Corp",AY$1),"yyyy/mm/dd")))</f>
        <v/>
      </c>
      <c r="AZ77" s="114" t="str">
        <f>IF(tbl_coded[[#This Row],[ISIN]]="","",IF(OR(_xll.BDP($B77&amp;" Corp",AZ$1)="#N/A N/A"),"--",_xll.BDP($B77&amp;" Corp",AZ$1)))</f>
        <v/>
      </c>
      <c r="BA77" s="114" t="str">
        <f>IF(tbl_coded[[#This Row],[ISIN]]="","",IF(OR(_xll.BDP($B77&amp;" Corp",BA$1)="#N/A N/A"),"--",_xll.BDP($B77&amp;" Corp",BA$1)))</f>
        <v/>
      </c>
      <c r="BB77" s="114" t="str">
        <f>IF(tbl_coded[[#This Row],[ISIN]]="","",IF(OR(_xll.BDP($B77&amp;" Corp",BB$1)="#N/A N/A"),"--",_xll.BDP($B77&amp;" Corp",BB$1)))</f>
        <v/>
      </c>
      <c r="BC77" s="114" t="str">
        <f>IF(tbl_coded[[#This Row],[ISIN]]="","",IF(OR(_xll.BDP($B77&amp;" Corp",BC$1)="#N/A Field Not Applicable"),"--",_xll.BDP($B77&amp;" Corp",BC$1)))</f>
        <v/>
      </c>
      <c r="BD77" s="114" t="str">
        <f>IF(tbl_coded[[#This Row],[ISIN]]="","",IF(OR(_xll.BDP($B77&amp;" Corp",BD$1)="#N/A Field Not Applicable"),"--",_xll.BDP($B77&amp;" Corp",BD$1)))</f>
        <v/>
      </c>
      <c r="BE77" s="114" t="str">
        <f>IF(tbl_coded[[#This Row],[ISIN]]="","",IF(OR(_xll.BDP($B77&amp;" Corp",BE$1)="#N/A Field Not Applicable"),"--",_xll.BDP($B77&amp;" Corp",BE$1)))</f>
        <v/>
      </c>
      <c r="BF77" s="114" t="str">
        <f>IF(tbl_coded[[#This Row],[ISIN]]="","",IF(OR(_xll.BDP($B77&amp;" Corp",BF$1)="#N/A Field Not Applicable"),"--",_xll.BDP($B77&amp;" Corp",BF$1)))</f>
        <v/>
      </c>
      <c r="BG77" s="114" t="str">
        <f>IF(tbl_coded[[#This Row],[ISIN]]="","",IF(OR(_xll.BDP($B77&amp;" Corp",BG$1)="#N/A Field Not Applicable"),"--",IF(_xll.BDP($B77&amp;" Corp",BG$1)="#N/A N/A","N",_xll.BDP($B77&amp;" Corp",BG$1))))</f>
        <v/>
      </c>
      <c r="BH77" s="114" t="str">
        <f>IF(tbl_coded[[#This Row],[ISIN]]="","",IF(OR(_xll.BDP($B77&amp;" Corp",BH$1)="#N/A N/A"),"",_xll.BDP($B77&amp;" Corp",BH$1)))</f>
        <v/>
      </c>
      <c r="BI77" s="114" t="str">
        <f>IF(tbl_coded[[#This Row],[ISIN]]="","",IF(OR(tbl_coded[[#This Row],[Parent company tiker]]=""),"",IF(_xll.BDP(tbl_coded[[#This Row],[Parent company tiker]]&amp;" Equity",BI$1)="#N/A N/A","--",_xll.BDP(tbl_coded[[#This Row],[Parent company tiker]]&amp;" Equity",BI$1))))</f>
        <v/>
      </c>
      <c r="BJ77" s="114" t="str">
        <f>IF(tbl_coded[[#This Row],[ISIN]]="","",IF(OR(tbl_coded[[#This Row],[Parent company tiker]]=""),"",IF(_xll.BDP(tbl_coded[[#This Row],[Parent company tiker]]&amp;" Equity",BJ$1)="#N/A N/A","--",_xll.BDP(tbl_coded[[#This Row],[Parent company tiker]]&amp;" Equity",BJ$1))))</f>
        <v/>
      </c>
      <c r="BK77" s="114" t="str">
        <f>IF(tbl_coded[[#This Row],[ISIN]]="","",IF(OR(tbl_coded[[#This Row],[Parent company tiker]]=""),"",IF(_xll.BDP(tbl_coded[[#This Row],[Parent company tiker]]&amp;" Equity",BK$1)="#N/A N/A","--",_xll.BDP(tbl_coded[[#This Row],[Parent company tiker]]&amp;" Equity",BK$1))))</f>
        <v/>
      </c>
      <c r="BL77" s="114" t="str">
        <f>IF(tbl_coded[[#This Row],[ISIN]]="","",IF(OR(tbl_coded[[#This Row],[Parent company tiker]]=""),"",IF(_xll.BDP(tbl_coded[[#This Row],[Parent company tiker]]&amp;" Equity",BL$1)="#N/A N/A","--",_xll.BDP(tbl_coded[[#This Row],[Parent company tiker]]&amp;" Equity",BL$1))))</f>
        <v/>
      </c>
      <c r="BM7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7" s="114" t="str">
        <f>IF(tbl_coded[[#This Row],[Column9]]&lt;&gt;"--",tbl_coded[[#This Row],[G''tor rating]],IF(tbl_coded[[#This Row],[KPW Name]]&lt;&gt;"",tbl_coded[[#This Row],[KPW Rating]],IF(tbl_coded[[#This Row],[Parent company tiker]]&lt;&gt;"",tbl_coded[[#This Row],[parent评级]],tbl_coded[[#This Row],[Issuer rating]])))</f>
        <v>//</v>
      </c>
      <c r="BO77" s="148" t="str">
        <f>IFERROR(IF(tbl_coded[[#This Row],[GREEN]]="Y","GREEN",IF(tbl_coded[[#This Row],[SUSTAINABLE]]="Y","SUSTAINABLE",IF(tbl_coded[[#This Row],[SOCIAL]]="Y","SOCIAL",IF(tbl_coded[[#This Row],[Sustainable linked]]="Y","SUSTAINABLE LINKED"," ")))),"")</f>
        <v xml:space="preserve"> </v>
      </c>
    </row>
    <row r="78" spans="1:67" ht="15" customHeight="1">
      <c r="A78" s="109">
        <v>76</v>
      </c>
      <c r="B78" s="110" t="str">
        <f>IF(美元债一级!$C$3:$C$1048576&lt;&gt;"",美元债一级!$C78,"")</f>
        <v/>
      </c>
      <c r="C78" s="114" t="str">
        <f>IF(tbl_coded[[#This Row],[ISIN]]="","",IF(tbl_coded[[#This Row],[Index]]&gt;$A$1,"",IF(_xll.BDP($B78&amp;" Corp",C$1)="#N/A N/A","",_xll.BDP($B78&amp;" Corp",C$1))))</f>
        <v/>
      </c>
      <c r="D78" s="114" t="str">
        <f>IF(tbl_coded[[#This Row],[ISIN]]="","",IF(_xll.BDP($B78&amp;" Corp",D$1)="#N/A N/A","",_xll.BDP($B78&amp;" Corp",D$1)))</f>
        <v/>
      </c>
      <c r="E78" s="114" t="str">
        <f>IF(tbl_coded[[#This Row],[ISIN]]="","",IF(_xll.BDP($B78&amp;" Corp",E$1)="#N/A N/A","--",_xll.BDP($B78&amp;" Corp",E$1)))</f>
        <v/>
      </c>
      <c r="F78" s="114" t="str">
        <f>IF(tbl_coded[[#This Row],[ISIN]]="","",IF(_xll.BDS($B78&amp;" Corp",F$1)="#N/A Field Not Applicable","",_xll.BDS($B78&amp;" Corp",F$1)))</f>
        <v/>
      </c>
      <c r="G78" s="114" t="str">
        <f>IF(tbl_coded[[#This Row],[ISIN]]="","",IF(_xll.BDP($F78&amp;" CompanyID",G$1)="#N/A Invalid Security","",_xll.BDP($F78&amp;" CompanyID",G$1)))</f>
        <v/>
      </c>
      <c r="H78" s="114" t="str">
        <f>IF(tbl_coded[[#This Row],[ISIN]]="","",IF(_xll.BDP($B78&amp;" Corp",H$1)="#N/A N/A","--",_xll.BDP($B78&amp;" Corp",H$1)))</f>
        <v/>
      </c>
      <c r="I78" s="114" t="str">
        <f>IF(tbl_coded[[#This Row],[ISIN]]="","",IF(_xll.BDP($B78&amp;" Corp",I$1)="#N/A N/A","--",_xll.BDP($B78&amp;" Corp",I$1)))</f>
        <v/>
      </c>
      <c r="J78" s="114" t="str">
        <f>IF(tbl_coded[[#This Row],[ISIN]]="","",IF(_xll.BDP($B78&amp;" Corp",J$1)="#N/A N/A","--",_xll.BDP($B78&amp;" Corp",J$1)))</f>
        <v/>
      </c>
      <c r="K78" s="114" t="str">
        <f>IF(tbl_coded[[#This Row],[ISIN]]="","",IF(_xll.BDP($B78&amp;" Corp",K$1)="#N/A N/A","--",_xll.BDP($B78&amp;" Corp",K$1)))</f>
        <v/>
      </c>
      <c r="L78" s="114" t="str">
        <f>IF(tbl_coded[[#This Row],[ISIN]]="","",IF(_xll.BDP($B78&amp;" Corp",L$1)="#N/A N/A","--",_xll.BDP($B78&amp;" Corp",L$1)))</f>
        <v/>
      </c>
      <c r="M78" s="114" t="str">
        <f>IF(tbl_coded[[#This Row],[ISIN]]="","",IF(_xll.BDP($B78&amp;" Corp",M$1)="#N/A N/A","--",_xll.BDP($B78&amp;" Corp",M$1)))</f>
        <v/>
      </c>
      <c r="N78" s="114" t="str">
        <f>IF(tbl_coded[[#This Row],[ISIN]]="","",IF(_xll.BDP($B78&amp;" Corp",N$1)="#N/A N/A","--",_xll.BDP($B78&amp;" Corp",N$1)))</f>
        <v/>
      </c>
      <c r="O78" s="114" t="str">
        <f>IF(tbl_coded[[#This Row],[ISIN]]="","",IF(_xll.BDP($B78&amp;" Corp",O$1)="#N/A N/A","--",_xll.BDP($B78&amp;" Corp",O$1)))</f>
        <v/>
      </c>
      <c r="P78" s="114" t="str">
        <f>IF(tbl_coded[[#This Row],[ISIN]]="","",IF(_xll.BDP($B78&amp;" Corp",P$1)="#N/A N/A","--",_xll.BDP($B78&amp;" Corp",P$1)))</f>
        <v/>
      </c>
      <c r="Q7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8" s="114" t="str">
        <f>IF(tbl_coded[[#This Row],[ISIN]]="","",IF(OR(_xll.BDP($B78&amp;" Corp",R$1)="#N/A N/A",_xll.BDP($B78&amp;" Corp",R$1)="#N/A Invalid Security",_xll.BDP($B78&amp;" Corp",R$1)="#N/A Field Not Applicable"),"--",_xll.BDP($B78&amp;" Corp",R$1)))</f>
        <v/>
      </c>
      <c r="S78" s="114" t="str">
        <f>IF(tbl_coded[[#This Row],[ISIN]]="","",IF(OR(_xll.BDP($R78&amp;" Equity",S$1)="#N/A N/A",_xll.BDP($R78&amp;" Equity",S$1)="#N/A Invalid Security"),"--",_xll.BDP($R78&amp;" Equity",S$1)))</f>
        <v/>
      </c>
      <c r="T78" s="114" t="str">
        <f>IF(tbl_coded[[#This Row],[ISIN]]="","",IF(OR(_xll.BDP($R78&amp;" Equity",T$1)="#N/A N/A",_xll.BDP($R78&amp;" Equity",T$1)="#N/A Invalid Security"),"--",_xll.BDP($R78&amp;" Equity",T$1)))</f>
        <v/>
      </c>
      <c r="U78" s="114" t="str">
        <f>IF(tbl_coded[[#This Row],[ISIN]]="","",IF(OR(_xll.BDP($R78&amp;" Equity",U$1)="#N/A N/A",_xll.BDP($R78&amp;" Equity",U$1)="#N/A Invalid Security"),"--",_xll.BDP($R78&amp;" Equity",U$1)))</f>
        <v/>
      </c>
      <c r="V78" s="114" t="str">
        <f>IF(tbl_coded[[#This Row],[ISIN]]="","",IF(OR(_xll.BDP($R78&amp;" Equity",V$1)="#N/A N/A",_xll.BDP($R78&amp;" Equity",V$1)="#N/A Invalid Security"),"--",_xll.BDP($R78&amp;" Equity",V$1)))</f>
        <v/>
      </c>
      <c r="W78" s="114" t="str">
        <f>IF(tbl_coded[[#This Row],[ISIN]]="","",IF(OR(_xll.BDP($R78&amp;" Equity",W$1)="#N/A N/A",_xll.BDP($R78&amp;" Equity",W$1)="#N/A Invalid Security"),"--",_xll.BDP($R78&amp;" Equity",W$1)))</f>
        <v/>
      </c>
      <c r="X78" s="114" t="str">
        <f>IF(tbl_coded[[#This Row],[ISIN]]="","",IF(OR(_xll.BDP($R78&amp;" Equity",X$1)="#N/A N/A",_xll.BDP($R78&amp;" Equity",X$1)="#N/A Invalid Security"),"--",_xll.BDP($R78&amp;" Equity",X$1)))</f>
        <v/>
      </c>
      <c r="Y7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8" s="114" t="str">
        <f>IF(tbl_coded[[#This Row],[ISIN]]="","",IF(ISNUMBER(_xll.BDP(B78&amp;" Corp",Z$1)),_xll.BDP(B78&amp;" Corp",Z$1),""))</f>
        <v/>
      </c>
      <c r="AA78" s="114" t="str">
        <f>IF(tbl_coded[[#This Row],[ISIN]]="","",IF(ISNUMBER(_xll.BDP(B78&amp;" Corp",AA$1)),_xll.BDP(B78&amp;" Corp",AA$1),""))</f>
        <v/>
      </c>
      <c r="AB78" s="114" t="str">
        <f>IF(tbl_coded[[#This Row],[ISIN]]="","",IF(ISNUMBER(_xll.BDP(B78&amp;" Corp",AB$1)),_xll.BDP(B78&amp;" Corp",AB$1),""))</f>
        <v/>
      </c>
      <c r="AC78" s="114" t="str">
        <f>IF(tbl_coded[[#This Row],[ISIN]]="","",IF(ISNUMBER(_xll.BDP(B78&amp;" Corp",AC$1)),_xll.BDP(B78&amp;" Corp",AC$1),""))</f>
        <v/>
      </c>
      <c r="AD78" s="114" t="str">
        <f>IF(tbl_coded[[#This Row],[ISIN]]="","",IF((_xll.BDP(B78&amp;" Corp",AD$1))="#N/A Field Not Applicable","",_xll.BDP(B78&amp;" Corp",AD$1)))</f>
        <v/>
      </c>
      <c r="AE78" s="114" t="str">
        <f>IF(tbl_coded[[#This Row],[ISIN]]="","",IF((_xll.BDP(B78&amp;" Corp",AE$1))="#N/A N/A","--",_xll.BDP(B78&amp;" Corp",AE$1)))</f>
        <v/>
      </c>
      <c r="AF78" s="114" t="str">
        <f>IF(tbl_coded[[#This Row],[ISIN]]="","",IF(IFERROR(MATCH(H78,rtg_num[Moody''s],0)&gt;10,0),"HY",IF(IFERROR(MATCH(I78,rtg_num[S&amp;P],0)&gt;10,0),"HY",IF(IFERROR(MATCH(J78,rtg_num[Fitch],0)&gt;10,0),"HY",IF(H78&amp;I78&amp;J78="------","NR",IF(IFERROR(FIND("#N/A",Coded!H78),0)&amp;IFERROR(FIND("#N/A",Coded!H78),0)&amp;IFERROR(FIND("#N/A",Coded!H78),0)&lt;&gt;"000",IF(INDEX(美元债一级!$O:$O,MATCH(tbl_coded[[#This Row],[ISIN]],美元债一级!$I:$I,0))="--/--/--","NR","IG"),"IG"))))))</f>
        <v/>
      </c>
      <c r="AG7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8" s="115" t="str">
        <f>IF(tbl_coded[[#This Row],[ISIN]]="","",IF(_xll.BDP($B78&amp;" Corp",AI$1)="#N/A N/A","--",_xll.BDP($B78&amp;" Corp",AI$1)))</f>
        <v/>
      </c>
      <c r="AJ78" s="112" t="str">
        <f>IF(tbl_coded[[#This Row],[ISIN]]="","",IF(OR(_xll.BDP(_xll.BDP(tbl_coded[[#This Row],[ISIN]]&amp;" Corp", "ISSUER_EQUITY_TICKER")&amp;" Equity",AJ$1)="#N/A N/A"),"--",_xll.BDP(_xll.BDP(tbl_coded[[#This Row],[ISIN]]&amp;" Corp", "ISSUER_EQUITY_TICKER")&amp;" Equity",AJ$1)))</f>
        <v/>
      </c>
      <c r="AK7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8" s="114" t="str">
        <f>IF(tbl_coded[[#This Row],[ISIN]]="","",IF(OR(_xll.BDP(_xll.BDP(tbl_coded[[#This Row],[ISIN]]&amp;" Corp", "ISSUER_EQUITY_TICKER")&amp;" Equity",AL$1)="#N/A N/A"),"--",_xll.BDP(_xll.BDP(tbl_coded[[#This Row],[ISIN]]&amp;" Corp", "ISSUER_EQUITY_TICKER")&amp;" Equity",AL$1)))</f>
        <v/>
      </c>
      <c r="AM78" s="114" t="s">
        <v>445</v>
      </c>
      <c r="AN78" s="114" t="str">
        <f>IF(tbl_coded[[#This Row],[ISIN]]="","",IF(_xll.BDP(tbl_coded[[#This Row],[KPW Provider BBID]]&amp;" CompanyID","NAME")="#N/A Invalid Security","",_xll.BDP(tbl_coded[[#This Row],[KPW Provider BBID]]&amp;" CompanyID","NAME")))</f>
        <v/>
      </c>
      <c r="AO78" s="114" t="str">
        <f>IF(tbl_coded[[#This Row],[ISIN]]="","",IF(_xll.BDP(tbl_coded[[#This Row],[KPW Provider BBID]]&amp;" CompanyID",$AO$1)="#N/A Invalid Security","--",IF(_xll.BDP(tbl_coded[[#This Row],[KPW Provider BBID]]&amp;" CompanyID",$AO$1)="#N/A N/A","--",_xll.BDP(tbl_coded[[#This Row],[KPW Provider BBID]]&amp;" CompanyID",$AO$1))))</f>
        <v/>
      </c>
      <c r="AP78" s="114" t="str">
        <f>IF(tbl_coded[[#This Row],[ISIN]]="","",IF(_xll.BDP(tbl_coded[[#This Row],[KPW Provider BBID]]&amp;" CompanyID",$AP$1)="#N/A Invalid Security","--",IF(_xll.BDP(tbl_coded[[#This Row],[KPW Provider BBID]]&amp;" CompanyID",$AP$1)="#N/A N/A","--",_xll.BDP(tbl_coded[[#This Row],[KPW Provider BBID]]&amp;" CompanyID",$AP$1))))</f>
        <v/>
      </c>
      <c r="AQ78" s="114" t="str">
        <f>IF(tbl_coded[[#This Row],[ISIN]]="","",IF(_xll.BDP(tbl_coded[[#This Row],[KPW Provider BBID]]&amp;" CompanyID",$AQ$1)="#N/A Invalid Security","--",IF(_xll.BDP(tbl_coded[[#This Row],[KPW Provider BBID]]&amp;" CompanyID",$AQ$1)="#N/A N/A","--",_xll.BDP(tbl_coded[[#This Row],[KPW Provider BBID]]&amp;" CompanyID",$AQ$1))))</f>
        <v/>
      </c>
      <c r="AR78" s="114" t="str">
        <f>IF(tbl_coded[[#This Row],[ISIN]]="","",tbl_coded[[#This Row],[穆迪KPW评级]]&amp;"/"&amp;tbl_coded[[#This Row],[SPKPW评级]]&amp;"/"&amp;tbl_coded[[#This Row],[FITCHKPW评级]])</f>
        <v/>
      </c>
      <c r="AS78" s="114" t="str">
        <f>IF(tbl_coded[[#This Row],[ISIN]]="","",IF(OR(_xll.BDP($B78&amp;" Corp",AS$1)="#N/A N/A"),"--",_xll.BDP($B78&amp;" Corp",AS$1)))</f>
        <v/>
      </c>
      <c r="AT78" s="114" t="str">
        <f>IF(tbl_coded[[#This Row],[ISIN]]="","",IF(_xll.BDS($B78&amp;" Corp",AT$1)="#N/A Field Not Applicable","",_xll.BDS($B78&amp;" Corp",AT$1)))</f>
        <v/>
      </c>
      <c r="AU78" s="114" t="str">
        <f>IF(tbl_coded[[#This Row],[SBLC Provider BBID]]="","",_xll.BDP(tbl_coded[[#This Row],[SBLC Provider BBID]]&amp;" CompanyID","NAME"))</f>
        <v/>
      </c>
      <c r="AV78" s="114" t="str">
        <f>IF(tbl_coded[[#This Row],[ISIN]]="","",IF(OR(_xll.BDP($B78&amp;" Corp",AV$1)="#N/A N/A"),"--",TEXT(_xll.BDP($B78&amp;" Corp",AV$1),"yyyy/mm/dd")))</f>
        <v/>
      </c>
      <c r="AW78" s="114" t="str">
        <f>IF(tbl_coded[[#This Row],[ISIN]]="","",IF(OR(_xll.BDP($B78&amp;" Corp",AW$1)="#N/A N/A"),"--",TEXT(_xll.BDP($B78&amp;" Corp",AW$1),"yyyy/mm/dd")))</f>
        <v/>
      </c>
      <c r="AX78" s="114" t="str">
        <f>IF(tbl_coded[[#This Row],[ISIN]]="","",IF(OR(_xll.BDP($B78&amp;" Corp",AX$1)="#N/A N/A"),"--",TEXT(_xll.BDP($B78&amp;" Corp",AX$1),"yyyy/mm/dd")))</f>
        <v/>
      </c>
      <c r="AY78" s="114" t="str">
        <f>IF(tbl_coded[[#This Row],[ISIN]]="","",IF(OR(_xll.BDP($B78&amp;" Corp",AY$1)="#N/A Field Not Applicable"),"--",TEXT(_xll.BDP($B78&amp;" Corp",AY$1),"yyyy/mm/dd")))</f>
        <v/>
      </c>
      <c r="AZ78" s="114" t="str">
        <f>IF(tbl_coded[[#This Row],[ISIN]]="","",IF(OR(_xll.BDP($B78&amp;" Corp",AZ$1)="#N/A N/A"),"--",_xll.BDP($B78&amp;" Corp",AZ$1)))</f>
        <v/>
      </c>
      <c r="BA78" s="114" t="str">
        <f>IF(tbl_coded[[#This Row],[ISIN]]="","",IF(OR(_xll.BDP($B78&amp;" Corp",BA$1)="#N/A N/A"),"--",_xll.BDP($B78&amp;" Corp",BA$1)))</f>
        <v/>
      </c>
      <c r="BB78" s="114" t="str">
        <f>IF(tbl_coded[[#This Row],[ISIN]]="","",IF(OR(_xll.BDP($B78&amp;" Corp",BB$1)="#N/A N/A"),"--",_xll.BDP($B78&amp;" Corp",BB$1)))</f>
        <v/>
      </c>
      <c r="BC78" s="114" t="str">
        <f>IF(tbl_coded[[#This Row],[ISIN]]="","",IF(OR(_xll.BDP($B78&amp;" Corp",BC$1)="#N/A Field Not Applicable"),"--",_xll.BDP($B78&amp;" Corp",BC$1)))</f>
        <v/>
      </c>
      <c r="BD78" s="114" t="str">
        <f>IF(tbl_coded[[#This Row],[ISIN]]="","",IF(OR(_xll.BDP($B78&amp;" Corp",BD$1)="#N/A Field Not Applicable"),"--",_xll.BDP($B78&amp;" Corp",BD$1)))</f>
        <v/>
      </c>
      <c r="BE78" s="114" t="str">
        <f>IF(tbl_coded[[#This Row],[ISIN]]="","",IF(OR(_xll.BDP($B78&amp;" Corp",BE$1)="#N/A Field Not Applicable"),"--",_xll.BDP($B78&amp;" Corp",BE$1)))</f>
        <v/>
      </c>
      <c r="BF78" s="114" t="str">
        <f>IF(tbl_coded[[#This Row],[ISIN]]="","",IF(OR(_xll.BDP($B78&amp;" Corp",BF$1)="#N/A Field Not Applicable"),"--",_xll.BDP($B78&amp;" Corp",BF$1)))</f>
        <v/>
      </c>
      <c r="BG78" s="114" t="str">
        <f>IF(tbl_coded[[#This Row],[ISIN]]="","",IF(OR(_xll.BDP($B78&amp;" Corp",BG$1)="#N/A Field Not Applicable"),"--",IF(_xll.BDP($B78&amp;" Corp",BG$1)="#N/A N/A","N",_xll.BDP($B78&amp;" Corp",BG$1))))</f>
        <v/>
      </c>
      <c r="BH78" s="114" t="str">
        <f>IF(tbl_coded[[#This Row],[ISIN]]="","",IF(OR(_xll.BDP($B78&amp;" Corp",BH$1)="#N/A N/A"),"",_xll.BDP($B78&amp;" Corp",BH$1)))</f>
        <v/>
      </c>
      <c r="BI78" s="114" t="str">
        <f>IF(tbl_coded[[#This Row],[ISIN]]="","",IF(OR(tbl_coded[[#This Row],[Parent company tiker]]=""),"",IF(_xll.BDP(tbl_coded[[#This Row],[Parent company tiker]]&amp;" Equity",BI$1)="#N/A N/A","--",_xll.BDP(tbl_coded[[#This Row],[Parent company tiker]]&amp;" Equity",BI$1))))</f>
        <v/>
      </c>
      <c r="BJ78" s="114" t="str">
        <f>IF(tbl_coded[[#This Row],[ISIN]]="","",IF(OR(tbl_coded[[#This Row],[Parent company tiker]]=""),"",IF(_xll.BDP(tbl_coded[[#This Row],[Parent company tiker]]&amp;" Equity",BJ$1)="#N/A N/A","--",_xll.BDP(tbl_coded[[#This Row],[Parent company tiker]]&amp;" Equity",BJ$1))))</f>
        <v/>
      </c>
      <c r="BK78" s="114" t="str">
        <f>IF(tbl_coded[[#This Row],[ISIN]]="","",IF(OR(tbl_coded[[#This Row],[Parent company tiker]]=""),"",IF(_xll.BDP(tbl_coded[[#This Row],[Parent company tiker]]&amp;" Equity",BK$1)="#N/A N/A","--",_xll.BDP(tbl_coded[[#This Row],[Parent company tiker]]&amp;" Equity",BK$1))))</f>
        <v/>
      </c>
      <c r="BL78" s="114" t="str">
        <f>IF(tbl_coded[[#This Row],[ISIN]]="","",IF(OR(tbl_coded[[#This Row],[Parent company tiker]]=""),"",IF(_xll.BDP(tbl_coded[[#This Row],[Parent company tiker]]&amp;" Equity",BL$1)="#N/A N/A","--",_xll.BDP(tbl_coded[[#This Row],[Parent company tiker]]&amp;" Equity",BL$1))))</f>
        <v/>
      </c>
      <c r="BM7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8" s="114" t="str">
        <f>IF(tbl_coded[[#This Row],[Column9]]&lt;&gt;"--",tbl_coded[[#This Row],[G''tor rating]],IF(tbl_coded[[#This Row],[KPW Name]]&lt;&gt;"",tbl_coded[[#This Row],[KPW Rating]],IF(tbl_coded[[#This Row],[Parent company tiker]]&lt;&gt;"",tbl_coded[[#This Row],[parent评级]],tbl_coded[[#This Row],[Issuer rating]])))</f>
        <v>//</v>
      </c>
      <c r="BO78" s="148" t="str">
        <f>IFERROR(IF(tbl_coded[[#This Row],[GREEN]]="Y","GREEN",IF(tbl_coded[[#This Row],[SUSTAINABLE]]="Y","SUSTAINABLE",IF(tbl_coded[[#This Row],[SOCIAL]]="Y","SOCIAL",IF(tbl_coded[[#This Row],[Sustainable linked]]="Y","SUSTAINABLE LINKED"," ")))),"")</f>
        <v xml:space="preserve"> </v>
      </c>
    </row>
    <row r="79" spans="1:67" ht="15" customHeight="1">
      <c r="A79" s="109">
        <v>77</v>
      </c>
      <c r="B79" s="110" t="str">
        <f>IF(美元债一级!$C$3:$C$1048576&lt;&gt;"",美元债一级!$C79,"")</f>
        <v/>
      </c>
      <c r="C79" s="112" t="str">
        <f>IF(tbl_coded[[#This Row],[ISIN]]="","",IF(tbl_coded[[#This Row],[Index]]&gt;$A$1,"",IF(_xll.BDP($B79&amp;" Corp",C$1)="#N/A N/A","",_xll.BDP($B79&amp;" Corp",C$1))))</f>
        <v/>
      </c>
      <c r="D79" s="112" t="str">
        <f>IF(tbl_coded[[#This Row],[ISIN]]="","",IF(_xll.BDP($B79&amp;" Corp",D$1)="#N/A N/A","",_xll.BDP($B79&amp;" Corp",D$1)))</f>
        <v/>
      </c>
      <c r="E79" s="112" t="str">
        <f>IF(tbl_coded[[#This Row],[ISIN]]="","",IF(_xll.BDP($B79&amp;" Corp",E$1)="#N/A N/A","--",_xll.BDP($B79&amp;" Corp",E$1)))</f>
        <v/>
      </c>
      <c r="F79" s="112" t="str">
        <f>IF(tbl_coded[[#This Row],[ISIN]]="","",IF(_xll.BDS($B79&amp;" Corp",F$1)="#N/A Field Not Applicable","",_xll.BDS($B79&amp;" Corp",F$1)))</f>
        <v/>
      </c>
      <c r="G79" s="112" t="str">
        <f>IF(tbl_coded[[#This Row],[ISIN]]="","",IF(_xll.BDP($F79&amp;" CompanyID",G$1)="#N/A Invalid Security","",_xll.BDP($F79&amp;" CompanyID",G$1)))</f>
        <v/>
      </c>
      <c r="H79" s="112" t="str">
        <f>IF(tbl_coded[[#This Row],[ISIN]]="","",IF(_xll.BDP($B79&amp;" Corp",H$1)="#N/A N/A","--",_xll.BDP($B79&amp;" Corp",H$1)))</f>
        <v/>
      </c>
      <c r="I79" s="112" t="str">
        <f>IF(tbl_coded[[#This Row],[ISIN]]="","",IF(_xll.BDP($B79&amp;" Corp",I$1)="#N/A N/A","--",_xll.BDP($B79&amp;" Corp",I$1)))</f>
        <v/>
      </c>
      <c r="J79" s="112" t="str">
        <f>IF(tbl_coded[[#This Row],[ISIN]]="","",IF(_xll.BDP($B79&amp;" Corp",J$1)="#N/A N/A","--",_xll.BDP($B79&amp;" Corp",J$1)))</f>
        <v/>
      </c>
      <c r="K79" s="112" t="str">
        <f>IF(tbl_coded[[#This Row],[ISIN]]="","",IF(_xll.BDP($B79&amp;" Corp",K$1)="#N/A N/A","--",_xll.BDP($B79&amp;" Corp",K$1)))</f>
        <v/>
      </c>
      <c r="L79" s="112" t="str">
        <f>IF(tbl_coded[[#This Row],[ISIN]]="","",IF(_xll.BDP($B79&amp;" Corp",L$1)="#N/A N/A","--",_xll.BDP($B79&amp;" Corp",L$1)))</f>
        <v/>
      </c>
      <c r="M79" s="112" t="str">
        <f>IF(tbl_coded[[#This Row],[ISIN]]="","",IF(_xll.BDP($B79&amp;" Corp",M$1)="#N/A N/A","--",_xll.BDP($B79&amp;" Corp",M$1)))</f>
        <v/>
      </c>
      <c r="N79" s="112" t="str">
        <f>IF(tbl_coded[[#This Row],[ISIN]]="","",IF(_xll.BDP($B79&amp;" Corp",N$1)="#N/A N/A","--",_xll.BDP($B79&amp;" Corp",N$1)))</f>
        <v/>
      </c>
      <c r="O79" s="112" t="str">
        <f>IF(tbl_coded[[#This Row],[ISIN]]="","",IF(_xll.BDP($B79&amp;" Corp",O$1)="#N/A N/A","--",_xll.BDP($B79&amp;" Corp",O$1)))</f>
        <v/>
      </c>
      <c r="P79" s="112" t="str">
        <f>IF(tbl_coded[[#This Row],[ISIN]]="","",IF(_xll.BDP($B79&amp;" Corp",P$1)="#N/A N/A","--",_xll.BDP($B79&amp;" Corp",P$1)))</f>
        <v/>
      </c>
      <c r="Q79"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9" s="112" t="str">
        <f>IF(tbl_coded[[#This Row],[ISIN]]="","",IF(OR(_xll.BDP($B79&amp;" Corp",R$1)="#N/A N/A",_xll.BDP($B79&amp;" Corp",R$1)="#N/A Invalid Security",_xll.BDP($B79&amp;" Corp",R$1)="#N/A Field Not Applicable"),"--",_xll.BDP($B79&amp;" Corp",R$1)))</f>
        <v/>
      </c>
      <c r="S79" s="112" t="str">
        <f>IF(tbl_coded[[#This Row],[ISIN]]="","",IF(OR(_xll.BDP($R79&amp;" Equity",S$1)="#N/A N/A",_xll.BDP($R79&amp;" Equity",S$1)="#N/A Invalid Security"),"--",_xll.BDP($R79&amp;" Equity",S$1)))</f>
        <v/>
      </c>
      <c r="T79" s="112" t="str">
        <f>IF(tbl_coded[[#This Row],[ISIN]]="","",IF(OR(_xll.BDP($R79&amp;" Equity",T$1)="#N/A N/A",_xll.BDP($R79&amp;" Equity",T$1)="#N/A Invalid Security"),"--",_xll.BDP($R79&amp;" Equity",T$1)))</f>
        <v/>
      </c>
      <c r="U79" s="112" t="str">
        <f>IF(tbl_coded[[#This Row],[ISIN]]="","",IF(OR(_xll.BDP($R79&amp;" Equity",U$1)="#N/A N/A",_xll.BDP($R79&amp;" Equity",U$1)="#N/A Invalid Security"),"--",_xll.BDP($R79&amp;" Equity",U$1)))</f>
        <v/>
      </c>
      <c r="V79" s="112" t="str">
        <f>IF(tbl_coded[[#This Row],[ISIN]]="","",IF(OR(_xll.BDP($R79&amp;" Equity",V$1)="#N/A N/A",_xll.BDP($R79&amp;" Equity",V$1)="#N/A Invalid Security"),"--",_xll.BDP($R79&amp;" Equity",V$1)))</f>
        <v/>
      </c>
      <c r="W79" s="112" t="str">
        <f>IF(tbl_coded[[#This Row],[ISIN]]="","",IF(OR(_xll.BDP($R79&amp;" Equity",W$1)="#N/A N/A",_xll.BDP($R79&amp;" Equity",W$1)="#N/A Invalid Security"),"--",_xll.BDP($R79&amp;" Equity",W$1)))</f>
        <v/>
      </c>
      <c r="X79" s="112" t="str">
        <f>IF(tbl_coded[[#This Row],[ISIN]]="","",IF(OR(_xll.BDP($R79&amp;" Equity",X$1)="#N/A N/A",_xll.BDP($R79&amp;" Equity",X$1)="#N/A Invalid Security"),"--",_xll.BDP($R79&amp;" Equity",X$1)))</f>
        <v/>
      </c>
      <c r="Y79"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9" s="112" t="str">
        <f>IF(tbl_coded[[#This Row],[ISIN]]="","",IF(ISNUMBER(_xll.BDP(B79&amp;" Corp",Z$1)),_xll.BDP(B79&amp;" Corp",Z$1),""))</f>
        <v/>
      </c>
      <c r="AA79" s="112" t="str">
        <f>IF(tbl_coded[[#This Row],[ISIN]]="","",IF(ISNUMBER(_xll.BDP(B79&amp;" Corp",AA$1)),_xll.BDP(B79&amp;" Corp",AA$1),""))</f>
        <v/>
      </c>
      <c r="AB79" s="112" t="str">
        <f>IF(tbl_coded[[#This Row],[ISIN]]="","",IF(ISNUMBER(_xll.BDP(B79&amp;" Corp",AB$1)),_xll.BDP(B79&amp;" Corp",AB$1),""))</f>
        <v/>
      </c>
      <c r="AC79" s="112" t="str">
        <f>IF(tbl_coded[[#This Row],[ISIN]]="","",IF(ISNUMBER(_xll.BDP(B79&amp;" Corp",AC$1)),_xll.BDP(B79&amp;" Corp",AC$1),""))</f>
        <v/>
      </c>
      <c r="AD79" s="112" t="str">
        <f>IF(tbl_coded[[#This Row],[ISIN]]="","",IF((_xll.BDP(B79&amp;" Corp",AD$1))="#N/A Field Not Applicable","",_xll.BDP(B79&amp;" Corp",AD$1)))</f>
        <v/>
      </c>
      <c r="AE79" s="112" t="str">
        <f>IF(tbl_coded[[#This Row],[ISIN]]="","",IF((_xll.BDP(B79&amp;" Corp",AE$1))="#N/A N/A","--",_xll.BDP(B79&amp;" Corp",AE$1)))</f>
        <v/>
      </c>
      <c r="AF79" s="112" t="str">
        <f>IF(tbl_coded[[#This Row],[ISIN]]="","",IF(IFERROR(MATCH(H79,rtg_num[Moody''s],0)&gt;10,0),"HY",IF(IFERROR(MATCH(I79,rtg_num[S&amp;P],0)&gt;10,0),"HY",IF(IFERROR(MATCH(J79,rtg_num[Fitch],0)&gt;10,0),"HY",IF(H79&amp;I79&amp;J79="------","NR",IF(IFERROR(FIND("#N/A",Coded!H79),0)&amp;IFERROR(FIND("#N/A",Coded!H79),0)&amp;IFERROR(FIND("#N/A",Coded!H79),0)&lt;&gt;"000",IF(INDEX(美元债一级!$O:$O,MATCH(tbl_coded[[#This Row],[ISIN]],美元债一级!$I:$I,0))="--/--/--","NR","IG"),"IG"))))))</f>
        <v/>
      </c>
      <c r="AG79"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9"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79" s="113" t="str">
        <f>IF(tbl_coded[[#This Row],[ISIN]]="","",IF(_xll.BDP($B79&amp;" Corp",AI$1)="#N/A N/A","--",_xll.BDP($B79&amp;" Corp",AI$1)))</f>
        <v/>
      </c>
      <c r="AJ79" s="112" t="str">
        <f>IF(tbl_coded[[#This Row],[ISIN]]="","",IF(OR(_xll.BDP(_xll.BDP(tbl_coded[[#This Row],[ISIN]]&amp;" Corp", "ISSUER_EQUITY_TICKER")&amp;" Equity",AJ$1)="#N/A N/A"),"--",_xll.BDP(_xll.BDP(tbl_coded[[#This Row],[ISIN]]&amp;" Corp", "ISSUER_EQUITY_TICKER")&amp;" Equity",AJ$1)))</f>
        <v/>
      </c>
      <c r="AK79"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9" s="115" t="str">
        <f>IF(tbl_coded[[#This Row],[ISIN]]="","",IF(OR(_xll.BDP(_xll.BDP(tbl_coded[[#This Row],[ISIN]]&amp;" Corp", "ISSUER_EQUITY_TICKER")&amp;" Equity",AL$1)="#N/A N/A"),"--",_xll.BDP(_xll.BDP(tbl_coded[[#This Row],[ISIN]]&amp;" Corp", "ISSUER_EQUITY_TICKER")&amp;" Equity",AL$1)))</f>
        <v/>
      </c>
      <c r="AM79" s="115" t="str">
        <f>IF(tbl_coded[[#This Row],[ISIN]]="","",IF(_xll.BDS($B79&amp;" Corp",AM$1)="#N/A Field Not Applicable","",_xll.BDS($B79&amp;" Corp",AM$1)))</f>
        <v/>
      </c>
      <c r="AN79" s="115" t="str">
        <f>IF(tbl_coded[[#This Row],[ISIN]]="","",IF(_xll.BDP(tbl_coded[[#This Row],[KPW Provider BBID]]&amp;" CompanyID","NAME")="#N/A Invalid Security","",_xll.BDP(tbl_coded[[#This Row],[KPW Provider BBID]]&amp;" CompanyID","NAME")))</f>
        <v/>
      </c>
      <c r="AO79" s="115" t="str">
        <f>IF(tbl_coded[[#This Row],[ISIN]]="","",IF(_xll.BDP(tbl_coded[[#This Row],[KPW Provider BBID]]&amp;" CompanyID",$AO$1)="#N/A Invalid Security","--",IF(_xll.BDP(tbl_coded[[#This Row],[KPW Provider BBID]]&amp;" CompanyID",$AO$1)="#N/A N/A","--",_xll.BDP(tbl_coded[[#This Row],[KPW Provider BBID]]&amp;" CompanyID",$AO$1))))</f>
        <v/>
      </c>
      <c r="AP79" s="115" t="str">
        <f>IF(tbl_coded[[#This Row],[ISIN]]="","",IF(_xll.BDP(tbl_coded[[#This Row],[KPW Provider BBID]]&amp;" CompanyID",$AP$1)="#N/A Invalid Security","--",IF(_xll.BDP(tbl_coded[[#This Row],[KPW Provider BBID]]&amp;" CompanyID",$AP$1)="#N/A N/A","--",_xll.BDP(tbl_coded[[#This Row],[KPW Provider BBID]]&amp;" CompanyID",$AP$1))))</f>
        <v/>
      </c>
      <c r="AQ79" s="115" t="str">
        <f>IF(tbl_coded[[#This Row],[ISIN]]="","",IF(_xll.BDP(tbl_coded[[#This Row],[KPW Provider BBID]]&amp;" CompanyID",$AQ$1)="#N/A Invalid Security","--",IF(_xll.BDP(tbl_coded[[#This Row],[KPW Provider BBID]]&amp;" CompanyID",$AQ$1)="#N/A N/A","--",_xll.BDP(tbl_coded[[#This Row],[KPW Provider BBID]]&amp;" CompanyID",$AQ$1))))</f>
        <v/>
      </c>
      <c r="AR79" s="115" t="str">
        <f>IF(tbl_coded[[#This Row],[ISIN]]="","",tbl_coded[[#This Row],[穆迪KPW评级]]&amp;"/"&amp;tbl_coded[[#This Row],[SPKPW评级]]&amp;"/"&amp;tbl_coded[[#This Row],[FITCHKPW评级]])</f>
        <v/>
      </c>
      <c r="AS79" s="115" t="str">
        <f>IF(tbl_coded[[#This Row],[ISIN]]="","",IF(OR(_xll.BDP($B79&amp;" Corp",AS$1)="#N/A N/A"),"--",_xll.BDP($B79&amp;" Corp",AS$1)))</f>
        <v/>
      </c>
      <c r="AT79" s="115" t="str">
        <f>IF(tbl_coded[[#This Row],[ISIN]]="","",IF(_xll.BDS($B79&amp;" Corp",AT$1)="#N/A Field Not Applicable","",_xll.BDS($B79&amp;" Corp",AT$1)))</f>
        <v/>
      </c>
      <c r="AU79" s="115" t="str">
        <f>IF(tbl_coded[[#This Row],[SBLC Provider BBID]]="","",_xll.BDP(tbl_coded[[#This Row],[SBLC Provider BBID]]&amp;" CompanyID","NAME"))</f>
        <v/>
      </c>
      <c r="AV79" s="115" t="str">
        <f>IF(tbl_coded[[#This Row],[ISIN]]="","",IF(OR(_xll.BDP($B79&amp;" Corp",AV$1)="#N/A N/A"),"--",TEXT(_xll.BDP($B79&amp;" Corp",AV$1),"yyyy/mm/dd")))</f>
        <v/>
      </c>
      <c r="AW79" s="115" t="str">
        <f>IF(tbl_coded[[#This Row],[ISIN]]="","",IF(OR(_xll.BDP($B79&amp;" Corp",AW$1)="#N/A N/A"),"--",TEXT(_xll.BDP($B79&amp;" Corp",AW$1),"yyyy/mm/dd")))</f>
        <v/>
      </c>
      <c r="AX79" s="115" t="str">
        <f>IF(tbl_coded[[#This Row],[ISIN]]="","",IF(OR(_xll.BDP($B79&amp;" Corp",AX$1)="#N/A N/A"),"--",TEXT(_xll.BDP($B79&amp;" Corp",AX$1),"yyyy/mm/dd")))</f>
        <v/>
      </c>
      <c r="AY79" s="115" t="str">
        <f>IF(tbl_coded[[#This Row],[ISIN]]="","",IF(OR(_xll.BDP($B79&amp;" Corp",AY$1)="#N/A Field Not Applicable"),"--",TEXT(_xll.BDP($B79&amp;" Corp",AY$1),"yyyy/mm/dd")))</f>
        <v/>
      </c>
      <c r="AZ79" s="115" t="str">
        <f>IF(tbl_coded[[#This Row],[ISIN]]="","",IF(OR(_xll.BDP($B79&amp;" Corp",AZ$1)="#N/A N/A"),"--",_xll.BDP($B79&amp;" Corp",AZ$1)))</f>
        <v/>
      </c>
      <c r="BA79" s="115" t="str">
        <f>IF(tbl_coded[[#This Row],[ISIN]]="","",IF(OR(_xll.BDP($B79&amp;" Corp",BA$1)="#N/A N/A"),"--",_xll.BDP($B79&amp;" Corp",BA$1)))</f>
        <v/>
      </c>
      <c r="BB79" s="115" t="str">
        <f>IF(tbl_coded[[#This Row],[ISIN]]="","",IF(OR(_xll.BDP($B79&amp;" Corp",BB$1)="#N/A N/A"),"--",_xll.BDP($B79&amp;" Corp",BB$1)))</f>
        <v/>
      </c>
      <c r="BC79" s="115" t="str">
        <f>IF(tbl_coded[[#This Row],[ISIN]]="","",IF(OR(_xll.BDP($B79&amp;" Corp",BC$1)="#N/A Field Not Applicable"),"--",_xll.BDP($B79&amp;" Corp",BC$1)))</f>
        <v/>
      </c>
      <c r="BD79" s="115" t="str">
        <f>IF(tbl_coded[[#This Row],[ISIN]]="","",IF(OR(_xll.BDP($B79&amp;" Corp",BD$1)="#N/A Field Not Applicable"),"--",_xll.BDP($B79&amp;" Corp",BD$1)))</f>
        <v/>
      </c>
      <c r="BE79" s="115" t="str">
        <f>IF(tbl_coded[[#This Row],[ISIN]]="","",IF(OR(_xll.BDP($B79&amp;" Corp",BE$1)="#N/A Field Not Applicable"),"--",_xll.BDP($B79&amp;" Corp",BE$1)))</f>
        <v/>
      </c>
      <c r="BF79" s="115" t="str">
        <f>IF(tbl_coded[[#This Row],[ISIN]]="","",IF(OR(_xll.BDP($B79&amp;" Corp",BF$1)="#N/A Field Not Applicable"),"--",_xll.BDP($B79&amp;" Corp",BF$1)))</f>
        <v/>
      </c>
      <c r="BG79" s="115" t="str">
        <f>IF(tbl_coded[[#This Row],[ISIN]]="","",IF(OR(_xll.BDP($B79&amp;" Corp",BG$1)="#N/A Field Not Applicable"),"--",IF(_xll.BDP($B79&amp;" Corp",BG$1)="#N/A N/A","N",_xll.BDP($B79&amp;" Corp",BG$1))))</f>
        <v/>
      </c>
      <c r="BH79" s="115" t="str">
        <f>IF(tbl_coded[[#This Row],[ISIN]]="","",IF(OR(_xll.BDP($B79&amp;" Corp",BH$1)="#N/A N/A"),"",_xll.BDP($B79&amp;" Corp",BH$1)))</f>
        <v/>
      </c>
      <c r="BI79" s="115" t="str">
        <f>IF(tbl_coded[[#This Row],[ISIN]]="","",IF(OR(tbl_coded[[#This Row],[Parent company tiker]]=""),"",IF(_xll.BDP(tbl_coded[[#This Row],[Parent company tiker]]&amp;" Equity",BI$1)="#N/A N/A","--",_xll.BDP(tbl_coded[[#This Row],[Parent company tiker]]&amp;" Equity",BI$1))))</f>
        <v/>
      </c>
      <c r="BJ79" s="115" t="str">
        <f>IF(tbl_coded[[#This Row],[ISIN]]="","",IF(OR(tbl_coded[[#This Row],[Parent company tiker]]=""),"",IF(_xll.BDP(tbl_coded[[#This Row],[Parent company tiker]]&amp;" Equity",BJ$1)="#N/A N/A","--",_xll.BDP(tbl_coded[[#This Row],[Parent company tiker]]&amp;" Equity",BJ$1))))</f>
        <v/>
      </c>
      <c r="BK79" s="115" t="str">
        <f>IF(tbl_coded[[#This Row],[ISIN]]="","",IF(OR(tbl_coded[[#This Row],[Parent company tiker]]=""),"",IF(_xll.BDP(tbl_coded[[#This Row],[Parent company tiker]]&amp;" Equity",BK$1)="#N/A N/A","--",_xll.BDP(tbl_coded[[#This Row],[Parent company tiker]]&amp;" Equity",BK$1))))</f>
        <v/>
      </c>
      <c r="BL79" s="115" t="str">
        <f>IF(tbl_coded[[#This Row],[ISIN]]="","",IF(OR(tbl_coded[[#This Row],[Parent company tiker]]=""),"",IF(_xll.BDP(tbl_coded[[#This Row],[Parent company tiker]]&amp;" Equity",BL$1)="#N/A N/A","--",_xll.BDP(tbl_coded[[#This Row],[Parent company tiker]]&amp;" Equity",BL$1))))</f>
        <v/>
      </c>
      <c r="BM79"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9" s="115" t="str">
        <f>IF(tbl_coded[[#This Row],[Column9]]&lt;&gt;"--",tbl_coded[[#This Row],[G''tor rating]],IF(tbl_coded[[#This Row],[KPW Name]]&lt;&gt;"",tbl_coded[[#This Row],[KPW Rating]],IF(tbl_coded[[#This Row],[Parent company tiker]]&lt;&gt;"",tbl_coded[[#This Row],[parent评级]],tbl_coded[[#This Row],[Issuer rating]])))</f>
        <v>//</v>
      </c>
      <c r="BO79" s="148" t="str">
        <f>IFERROR(IF(tbl_coded[[#This Row],[GREEN]]="Y","GREEN",IF(tbl_coded[[#This Row],[SUSTAINABLE]]="Y","SUSTAINABLE",IF(tbl_coded[[#This Row],[SOCIAL]]="Y","SOCIAL",IF(tbl_coded[[#This Row],[Sustainable linked]]="Y","SUSTAINABLE LINKED"," ")))),"")</f>
        <v xml:space="preserve"> </v>
      </c>
    </row>
    <row r="80" spans="1:67" ht="15" customHeight="1">
      <c r="A80" s="109">
        <v>78</v>
      </c>
      <c r="B80" s="110" t="str">
        <f>IF(美元债一级!$C$3:$C$1048576&lt;&gt;"",美元债一级!$C80,"")</f>
        <v/>
      </c>
      <c r="C80" s="112" t="str">
        <f>IF(tbl_coded[[#This Row],[ISIN]]="","",IF(tbl_coded[[#This Row],[Index]]&gt;$A$1,"",IF(_xll.BDP($B80&amp;" Corp",C$1)="#N/A N/A","",_xll.BDP($B80&amp;" Corp",C$1))))</f>
        <v/>
      </c>
      <c r="D80" s="112" t="str">
        <f>IF(tbl_coded[[#This Row],[ISIN]]="","",IF(_xll.BDP($B80&amp;" Corp",D$1)="#N/A N/A","",_xll.BDP($B80&amp;" Corp",D$1)))</f>
        <v/>
      </c>
      <c r="E80" s="112" t="str">
        <f>IF(tbl_coded[[#This Row],[ISIN]]="","",IF(_xll.BDP($B80&amp;" Corp",E$1)="#N/A N/A","--",_xll.BDP($B80&amp;" Corp",E$1)))</f>
        <v/>
      </c>
      <c r="F80" s="112" t="str">
        <f>IF(tbl_coded[[#This Row],[ISIN]]="","",IF(_xll.BDS($B80&amp;" Corp",F$1)="#N/A Field Not Applicable","",_xll.BDS($B80&amp;" Corp",F$1)))</f>
        <v/>
      </c>
      <c r="G80" s="112" t="str">
        <f>IF(tbl_coded[[#This Row],[ISIN]]="","",IF(_xll.BDP($F80&amp;" CompanyID",G$1)="#N/A Invalid Security","",_xll.BDP($F80&amp;" CompanyID",G$1)))</f>
        <v/>
      </c>
      <c r="H80" s="112" t="str">
        <f>IF(tbl_coded[[#This Row],[ISIN]]="","",IF(_xll.BDP($B80&amp;" Corp",H$1)="#N/A N/A","--",_xll.BDP($B80&amp;" Corp",H$1)))</f>
        <v/>
      </c>
      <c r="I80" s="112" t="str">
        <f>IF(tbl_coded[[#This Row],[ISIN]]="","",IF(_xll.BDP($B80&amp;" Corp",I$1)="#N/A N/A","--",_xll.BDP($B80&amp;" Corp",I$1)))</f>
        <v/>
      </c>
      <c r="J80" s="112" t="str">
        <f>IF(tbl_coded[[#This Row],[ISIN]]="","",IF(_xll.BDP($B80&amp;" Corp",J$1)="#N/A N/A","--",_xll.BDP($B80&amp;" Corp",J$1)))</f>
        <v/>
      </c>
      <c r="K80" s="112" t="str">
        <f>IF(tbl_coded[[#This Row],[ISIN]]="","",IF(_xll.BDP($B80&amp;" Corp",K$1)="#N/A N/A","--",_xll.BDP($B80&amp;" Corp",K$1)))</f>
        <v/>
      </c>
      <c r="L80" s="112" t="str">
        <f>IF(tbl_coded[[#This Row],[ISIN]]="","",IF(_xll.BDP($B80&amp;" Corp",L$1)="#N/A N/A","--",_xll.BDP($B80&amp;" Corp",L$1)))</f>
        <v/>
      </c>
      <c r="M80" s="112" t="str">
        <f>IF(tbl_coded[[#This Row],[ISIN]]="","",IF(_xll.BDP($B80&amp;" Corp",M$1)="#N/A N/A","--",_xll.BDP($B80&amp;" Corp",M$1)))</f>
        <v/>
      </c>
      <c r="N80" s="112" t="str">
        <f>IF(tbl_coded[[#This Row],[ISIN]]="","",IF(_xll.BDP($B80&amp;" Corp",N$1)="#N/A N/A","--",_xll.BDP($B80&amp;" Corp",N$1)))</f>
        <v/>
      </c>
      <c r="O80" s="112" t="str">
        <f>IF(tbl_coded[[#This Row],[ISIN]]="","",IF(_xll.BDP($B80&amp;" Corp",O$1)="#N/A N/A","--",_xll.BDP($B80&amp;" Corp",O$1)))</f>
        <v/>
      </c>
      <c r="P80" s="112" t="str">
        <f>IF(tbl_coded[[#This Row],[ISIN]]="","",IF(_xll.BDP($B80&amp;" Corp",P$1)="#N/A N/A","--",_xll.BDP($B80&amp;" Corp",P$1)))</f>
        <v/>
      </c>
      <c r="Q80"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0" s="112" t="str">
        <f>IF(tbl_coded[[#This Row],[ISIN]]="","",IF(OR(_xll.BDP($B80&amp;" Corp",R$1)="#N/A N/A",_xll.BDP($B80&amp;" Corp",R$1)="#N/A Invalid Security",_xll.BDP($B80&amp;" Corp",R$1)="#N/A Field Not Applicable"),"--",_xll.BDP($B80&amp;" Corp",R$1)))</f>
        <v/>
      </c>
      <c r="S80" s="112" t="str">
        <f>IF(tbl_coded[[#This Row],[ISIN]]="","",IF(OR(_xll.BDP($R80&amp;" Equity",S$1)="#N/A N/A",_xll.BDP($R80&amp;" Equity",S$1)="#N/A Invalid Security"),"--",_xll.BDP($R80&amp;" Equity",S$1)))</f>
        <v/>
      </c>
      <c r="T80" s="112" t="str">
        <f>IF(tbl_coded[[#This Row],[ISIN]]="","",IF(OR(_xll.BDP($R80&amp;" Equity",T$1)="#N/A N/A",_xll.BDP($R80&amp;" Equity",T$1)="#N/A Invalid Security"),"--",_xll.BDP($R80&amp;" Equity",T$1)))</f>
        <v/>
      </c>
      <c r="U80" s="112" t="str">
        <f>IF(tbl_coded[[#This Row],[ISIN]]="","",IF(OR(_xll.BDP($R80&amp;" Equity",U$1)="#N/A N/A",_xll.BDP($R80&amp;" Equity",U$1)="#N/A Invalid Security"),"--",_xll.BDP($R80&amp;" Equity",U$1)))</f>
        <v/>
      </c>
      <c r="V80" s="112" t="str">
        <f>IF(tbl_coded[[#This Row],[ISIN]]="","",IF(OR(_xll.BDP($R80&amp;" Equity",V$1)="#N/A N/A",_xll.BDP($R80&amp;" Equity",V$1)="#N/A Invalid Security"),"--",_xll.BDP($R80&amp;" Equity",V$1)))</f>
        <v/>
      </c>
      <c r="W80" s="112" t="str">
        <f>IF(tbl_coded[[#This Row],[ISIN]]="","",IF(OR(_xll.BDP($R80&amp;" Equity",W$1)="#N/A N/A",_xll.BDP($R80&amp;" Equity",W$1)="#N/A Invalid Security"),"--",_xll.BDP($R80&amp;" Equity",W$1)))</f>
        <v/>
      </c>
      <c r="X80" s="112" t="str">
        <f>IF(tbl_coded[[#This Row],[ISIN]]="","",IF(OR(_xll.BDP($R80&amp;" Equity",X$1)="#N/A N/A",_xll.BDP($R80&amp;" Equity",X$1)="#N/A Invalid Security"),"--",_xll.BDP($R80&amp;" Equity",X$1)))</f>
        <v/>
      </c>
      <c r="Y80"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0" s="112" t="str">
        <f>IF(tbl_coded[[#This Row],[ISIN]]="","",IF(ISNUMBER(_xll.BDP(B80&amp;" Corp",Z$1)),_xll.BDP(B80&amp;" Corp",Z$1),""))</f>
        <v/>
      </c>
      <c r="AA80" s="112" t="str">
        <f>IF(tbl_coded[[#This Row],[ISIN]]="","",IF(ISNUMBER(_xll.BDP(B80&amp;" Corp",AA$1)),_xll.BDP(B80&amp;" Corp",AA$1),""))</f>
        <v/>
      </c>
      <c r="AB80" s="112" t="str">
        <f>IF(tbl_coded[[#This Row],[ISIN]]="","",IF(ISNUMBER(_xll.BDP(B80&amp;" Corp",AB$1)),_xll.BDP(B80&amp;" Corp",AB$1),""))</f>
        <v/>
      </c>
      <c r="AC80" s="112" t="str">
        <f>IF(tbl_coded[[#This Row],[ISIN]]="","",IF(ISNUMBER(_xll.BDP(B80&amp;" Corp",AC$1)),_xll.BDP(B80&amp;" Corp",AC$1),""))</f>
        <v/>
      </c>
      <c r="AD80" s="112" t="str">
        <f>IF(tbl_coded[[#This Row],[ISIN]]="","",IF((_xll.BDP(B80&amp;" Corp",AD$1))="#N/A Field Not Applicable","",_xll.BDP(B80&amp;" Corp",AD$1)))</f>
        <v/>
      </c>
      <c r="AE80" s="112" t="str">
        <f>IF(tbl_coded[[#This Row],[ISIN]]="","",IF((_xll.BDP(B80&amp;" Corp",AE$1))="#N/A N/A","--",_xll.BDP(B80&amp;" Corp",AE$1)))</f>
        <v/>
      </c>
      <c r="AF80" s="112" t="str">
        <f>IF(tbl_coded[[#This Row],[ISIN]]="","",IF(IFERROR(MATCH(H80,rtg_num[Moody''s],0)&gt;10,0),"HY",IF(IFERROR(MATCH(I80,rtg_num[S&amp;P],0)&gt;10,0),"HY",IF(IFERROR(MATCH(J80,rtg_num[Fitch],0)&gt;10,0),"HY",IF(H80&amp;I80&amp;J80="------","NR",IF(IFERROR(FIND("#N/A",Coded!H80),0)&amp;IFERROR(FIND("#N/A",Coded!H80),0)&amp;IFERROR(FIND("#N/A",Coded!H80),0)&lt;&gt;"000",IF(INDEX(美元债一级!$O:$O,MATCH(tbl_coded[[#This Row],[ISIN]],美元债一级!$I:$I,0))="--/--/--","NR","IG"),"IG"))))))</f>
        <v/>
      </c>
      <c r="AG80"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0"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0" s="113" t="str">
        <f>IF(tbl_coded[[#This Row],[ISIN]]="","",IF(_xll.BDP($B80&amp;" Corp",AI$1)="#N/A N/A","--",_xll.BDP($B80&amp;" Corp",AI$1)))</f>
        <v/>
      </c>
      <c r="AJ80" s="112" t="str">
        <f>IF(tbl_coded[[#This Row],[ISIN]]="","",IF(OR(_xll.BDP(_xll.BDP(tbl_coded[[#This Row],[ISIN]]&amp;" Corp", "ISSUER_EQUITY_TICKER")&amp;" Equity",AJ$1)="#N/A N/A"),"--",_xll.BDP(_xll.BDP(tbl_coded[[#This Row],[ISIN]]&amp;" Corp", "ISSUER_EQUITY_TICKER")&amp;" Equity",AJ$1)))</f>
        <v/>
      </c>
      <c r="AK80"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0" s="115" t="str">
        <f>IF(tbl_coded[[#This Row],[ISIN]]="","",IF(OR(_xll.BDP(_xll.BDP(tbl_coded[[#This Row],[ISIN]]&amp;" Corp", "ISSUER_EQUITY_TICKER")&amp;" Equity",AL$1)="#N/A N/A"),"--",_xll.BDP(_xll.BDP(tbl_coded[[#This Row],[ISIN]]&amp;" Corp", "ISSUER_EQUITY_TICKER")&amp;" Equity",AL$1)))</f>
        <v/>
      </c>
      <c r="AM80" s="115" t="str">
        <f>IF(tbl_coded[[#This Row],[ISIN]]="","",IF(_xll.BDS($B80&amp;" Corp",AM$1)="#N/A Field Not Applicable","",_xll.BDS($B80&amp;" Corp",AM$1)))</f>
        <v/>
      </c>
      <c r="AN80" s="115" t="str">
        <f>IF(tbl_coded[[#This Row],[ISIN]]="","",IF(_xll.BDP(tbl_coded[[#This Row],[KPW Provider BBID]]&amp;" CompanyID","NAME")="#N/A Invalid Security","",_xll.BDP(tbl_coded[[#This Row],[KPW Provider BBID]]&amp;" CompanyID","NAME")))</f>
        <v/>
      </c>
      <c r="AO80" s="115" t="str">
        <f>IF(tbl_coded[[#This Row],[ISIN]]="","",IF(_xll.BDP(tbl_coded[[#This Row],[KPW Provider BBID]]&amp;" CompanyID",$AO$1)="#N/A Invalid Security","--",IF(_xll.BDP(tbl_coded[[#This Row],[KPW Provider BBID]]&amp;" CompanyID",$AO$1)="#N/A N/A","--",_xll.BDP(tbl_coded[[#This Row],[KPW Provider BBID]]&amp;" CompanyID",$AO$1))))</f>
        <v/>
      </c>
      <c r="AP80" s="115" t="str">
        <f>IF(tbl_coded[[#This Row],[ISIN]]="","",IF(_xll.BDP(tbl_coded[[#This Row],[KPW Provider BBID]]&amp;" CompanyID",$AP$1)="#N/A Invalid Security","--",IF(_xll.BDP(tbl_coded[[#This Row],[KPW Provider BBID]]&amp;" CompanyID",$AP$1)="#N/A N/A","--",_xll.BDP(tbl_coded[[#This Row],[KPW Provider BBID]]&amp;" CompanyID",$AP$1))))</f>
        <v/>
      </c>
      <c r="AQ80" s="115" t="str">
        <f>IF(tbl_coded[[#This Row],[ISIN]]="","",IF(_xll.BDP(tbl_coded[[#This Row],[KPW Provider BBID]]&amp;" CompanyID",$AQ$1)="#N/A Invalid Security","--",IF(_xll.BDP(tbl_coded[[#This Row],[KPW Provider BBID]]&amp;" CompanyID",$AQ$1)="#N/A N/A","--",_xll.BDP(tbl_coded[[#This Row],[KPW Provider BBID]]&amp;" CompanyID",$AQ$1))))</f>
        <v/>
      </c>
      <c r="AR80" s="115" t="str">
        <f>IF(tbl_coded[[#This Row],[ISIN]]="","",tbl_coded[[#This Row],[穆迪KPW评级]]&amp;"/"&amp;tbl_coded[[#This Row],[SPKPW评级]]&amp;"/"&amp;tbl_coded[[#This Row],[FITCHKPW评级]])</f>
        <v/>
      </c>
      <c r="AS80" s="115" t="str">
        <f>IF(tbl_coded[[#This Row],[ISIN]]="","",IF(OR(_xll.BDP($B80&amp;" Corp",AS$1)="#N/A N/A"),"--",_xll.BDP($B80&amp;" Corp",AS$1)))</f>
        <v/>
      </c>
      <c r="AT80" s="115" t="str">
        <f>IF(tbl_coded[[#This Row],[ISIN]]="","",IF(_xll.BDS($B80&amp;" Corp",AT$1)="#N/A Field Not Applicable","",_xll.BDS($B80&amp;" Corp",AT$1)))</f>
        <v/>
      </c>
      <c r="AU80" s="115" t="str">
        <f>IF(tbl_coded[[#This Row],[SBLC Provider BBID]]="","",_xll.BDP(tbl_coded[[#This Row],[SBLC Provider BBID]]&amp;" CompanyID","NAME"))</f>
        <v/>
      </c>
      <c r="AV80" s="115" t="str">
        <f>IF(tbl_coded[[#This Row],[ISIN]]="","",IF(OR(_xll.BDP($B80&amp;" Corp",AV$1)="#N/A N/A"),"--",TEXT(_xll.BDP($B80&amp;" Corp",AV$1),"yyyy/mm/dd")))</f>
        <v/>
      </c>
      <c r="AW80" s="115" t="str">
        <f>IF(tbl_coded[[#This Row],[ISIN]]="","",IF(OR(_xll.BDP($B80&amp;" Corp",AW$1)="#N/A N/A"),"--",TEXT(_xll.BDP($B80&amp;" Corp",AW$1),"yyyy/mm/dd")))</f>
        <v/>
      </c>
      <c r="AX80" s="115" t="str">
        <f>IF(tbl_coded[[#This Row],[ISIN]]="","",IF(OR(_xll.BDP($B80&amp;" Corp",AX$1)="#N/A N/A"),"--",TEXT(_xll.BDP($B80&amp;" Corp",AX$1),"yyyy/mm/dd")))</f>
        <v/>
      </c>
      <c r="AY80" s="115" t="str">
        <f>IF(tbl_coded[[#This Row],[ISIN]]="","",IF(OR(_xll.BDP($B80&amp;" Corp",AY$1)="#N/A Field Not Applicable"),"--",TEXT(_xll.BDP($B80&amp;" Corp",AY$1),"yyyy/mm/dd")))</f>
        <v/>
      </c>
      <c r="AZ80" s="115" t="str">
        <f>IF(tbl_coded[[#This Row],[ISIN]]="","",IF(OR(_xll.BDP($B80&amp;" Corp",AZ$1)="#N/A N/A"),"--",_xll.BDP($B80&amp;" Corp",AZ$1)))</f>
        <v/>
      </c>
      <c r="BA80" s="115" t="str">
        <f>IF(tbl_coded[[#This Row],[ISIN]]="","",IF(OR(_xll.BDP($B80&amp;" Corp",BA$1)="#N/A N/A"),"--",_xll.BDP($B80&amp;" Corp",BA$1)))</f>
        <v/>
      </c>
      <c r="BB80" s="115" t="str">
        <f>IF(tbl_coded[[#This Row],[ISIN]]="","",IF(OR(_xll.BDP($B80&amp;" Corp",BB$1)="#N/A N/A"),"--",_xll.BDP($B80&amp;" Corp",BB$1)))</f>
        <v/>
      </c>
      <c r="BC80" s="115" t="str">
        <f>IF(tbl_coded[[#This Row],[ISIN]]="","",IF(OR(_xll.BDP($B80&amp;" Corp",BC$1)="#N/A Field Not Applicable"),"--",_xll.BDP($B80&amp;" Corp",BC$1)))</f>
        <v/>
      </c>
      <c r="BD80" s="115" t="str">
        <f>IF(tbl_coded[[#This Row],[ISIN]]="","",IF(OR(_xll.BDP($B80&amp;" Corp",BD$1)="#N/A Field Not Applicable"),"--",_xll.BDP($B80&amp;" Corp",BD$1)))</f>
        <v/>
      </c>
      <c r="BE80" s="115" t="str">
        <f>IF(tbl_coded[[#This Row],[ISIN]]="","",IF(OR(_xll.BDP($B80&amp;" Corp",BE$1)="#N/A Field Not Applicable"),"--",_xll.BDP($B80&amp;" Corp",BE$1)))</f>
        <v/>
      </c>
      <c r="BF80" s="115" t="str">
        <f>IF(tbl_coded[[#This Row],[ISIN]]="","",IF(OR(_xll.BDP($B80&amp;" Corp",BF$1)="#N/A Field Not Applicable"),"--",_xll.BDP($B80&amp;" Corp",BF$1)))</f>
        <v/>
      </c>
      <c r="BG80" s="115" t="str">
        <f>IF(tbl_coded[[#This Row],[ISIN]]="","",IF(OR(_xll.BDP($B80&amp;" Corp",BG$1)="#N/A Field Not Applicable"),"--",IF(_xll.BDP($B80&amp;" Corp",BG$1)="#N/A N/A","N",_xll.BDP($B80&amp;" Corp",BG$1))))</f>
        <v/>
      </c>
      <c r="BH80" s="115" t="str">
        <f>IF(tbl_coded[[#This Row],[ISIN]]="","",IF(OR(_xll.BDP($B80&amp;" Corp",BH$1)="#N/A N/A"),"",_xll.BDP($B80&amp;" Corp",BH$1)))</f>
        <v/>
      </c>
      <c r="BI80" s="115" t="str">
        <f>IF(tbl_coded[[#This Row],[ISIN]]="","",IF(OR(tbl_coded[[#This Row],[Parent company tiker]]=""),"",IF(_xll.BDP(tbl_coded[[#This Row],[Parent company tiker]]&amp;" Equity",BI$1)="#N/A N/A","--",_xll.BDP(tbl_coded[[#This Row],[Parent company tiker]]&amp;" Equity",BI$1))))</f>
        <v/>
      </c>
      <c r="BJ80" s="115" t="str">
        <f>IF(tbl_coded[[#This Row],[ISIN]]="","",IF(OR(tbl_coded[[#This Row],[Parent company tiker]]=""),"",IF(_xll.BDP(tbl_coded[[#This Row],[Parent company tiker]]&amp;" Equity",BJ$1)="#N/A N/A","--",_xll.BDP(tbl_coded[[#This Row],[Parent company tiker]]&amp;" Equity",BJ$1))))</f>
        <v/>
      </c>
      <c r="BK80" s="115" t="str">
        <f>IF(tbl_coded[[#This Row],[ISIN]]="","",IF(OR(tbl_coded[[#This Row],[Parent company tiker]]=""),"",IF(_xll.BDP(tbl_coded[[#This Row],[Parent company tiker]]&amp;" Equity",BK$1)="#N/A N/A","--",_xll.BDP(tbl_coded[[#This Row],[Parent company tiker]]&amp;" Equity",BK$1))))</f>
        <v/>
      </c>
      <c r="BL80" s="115" t="str">
        <f>IF(tbl_coded[[#This Row],[ISIN]]="","",IF(OR(tbl_coded[[#This Row],[Parent company tiker]]=""),"",IF(_xll.BDP(tbl_coded[[#This Row],[Parent company tiker]]&amp;" Equity",BL$1)="#N/A N/A","--",_xll.BDP(tbl_coded[[#This Row],[Parent company tiker]]&amp;" Equity",BL$1))))</f>
        <v/>
      </c>
      <c r="BM80"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0" s="115" t="str">
        <f>IF(tbl_coded[[#This Row],[Column9]]&lt;&gt;"--",tbl_coded[[#This Row],[G''tor rating]],IF(tbl_coded[[#This Row],[KPW Name]]&lt;&gt;"",tbl_coded[[#This Row],[KPW Rating]],IF(tbl_coded[[#This Row],[Parent company tiker]]&lt;&gt;"",tbl_coded[[#This Row],[parent评级]],tbl_coded[[#This Row],[Issuer rating]])))</f>
        <v>//</v>
      </c>
      <c r="BO80" s="148" t="str">
        <f>IFERROR(IF(tbl_coded[[#This Row],[GREEN]]="Y","GREEN",IF(tbl_coded[[#This Row],[SUSTAINABLE]]="Y","SUSTAINABLE",IF(tbl_coded[[#This Row],[SOCIAL]]="Y","SOCIAL",IF(tbl_coded[[#This Row],[Sustainable linked]]="Y","SUSTAINABLE LINKED"," ")))),"")</f>
        <v xml:space="preserve"> </v>
      </c>
    </row>
    <row r="81" spans="1:67" ht="15" customHeight="1">
      <c r="A81" s="109">
        <v>79</v>
      </c>
      <c r="B81" s="110" t="str">
        <f>IF(美元债一级!$C$3:$C$1048576&lt;&gt;"",美元债一级!$C81,"")</f>
        <v/>
      </c>
      <c r="C81" s="112" t="str">
        <f>IF(tbl_coded[[#This Row],[ISIN]]="","",IF(tbl_coded[[#This Row],[Index]]&gt;$A$1,"",IF(_xll.BDP($B81&amp;" Corp",C$1)="#N/A N/A","",_xll.BDP($B81&amp;" Corp",C$1))))</f>
        <v/>
      </c>
      <c r="D81" s="112" t="str">
        <f>IF(tbl_coded[[#This Row],[ISIN]]="","",IF(_xll.BDP($B81&amp;" Corp",D$1)="#N/A N/A","",_xll.BDP($B81&amp;" Corp",D$1)))</f>
        <v/>
      </c>
      <c r="E81" s="112" t="str">
        <f>IF(tbl_coded[[#This Row],[ISIN]]="","",IF(_xll.BDP($B81&amp;" Corp",E$1)="#N/A N/A","--",_xll.BDP($B81&amp;" Corp",E$1)))</f>
        <v/>
      </c>
      <c r="F81" s="112" t="str">
        <f>IF(tbl_coded[[#This Row],[ISIN]]="","",IF(_xll.BDS($B81&amp;" Corp",F$1)="#N/A Field Not Applicable","",_xll.BDS($B81&amp;" Corp",F$1)))</f>
        <v/>
      </c>
      <c r="G81" s="112" t="str">
        <f>IF(tbl_coded[[#This Row],[ISIN]]="","",IF(_xll.BDP($F81&amp;" CompanyID",G$1)="#N/A Invalid Security","",_xll.BDP($F81&amp;" CompanyID",G$1)))</f>
        <v/>
      </c>
      <c r="H81" s="112" t="str">
        <f>IF(tbl_coded[[#This Row],[ISIN]]="","",IF(_xll.BDP($B81&amp;" Corp",H$1)="#N/A N/A","--",_xll.BDP($B81&amp;" Corp",H$1)))</f>
        <v/>
      </c>
      <c r="I81" s="112" t="str">
        <f>IF(tbl_coded[[#This Row],[ISIN]]="","",IF(_xll.BDP($B81&amp;" Corp",I$1)="#N/A N/A","--",_xll.BDP($B81&amp;" Corp",I$1)))</f>
        <v/>
      </c>
      <c r="J81" s="112" t="str">
        <f>IF(tbl_coded[[#This Row],[ISIN]]="","",IF(_xll.BDP($B81&amp;" Corp",J$1)="#N/A N/A","--",_xll.BDP($B81&amp;" Corp",J$1)))</f>
        <v/>
      </c>
      <c r="K81" s="112" t="str">
        <f>IF(tbl_coded[[#This Row],[ISIN]]="","",IF(_xll.BDP($B81&amp;" Corp",K$1)="#N/A N/A","--",_xll.BDP($B81&amp;" Corp",K$1)))</f>
        <v/>
      </c>
      <c r="L81" s="112" t="str">
        <f>IF(tbl_coded[[#This Row],[ISIN]]="","",IF(_xll.BDP($B81&amp;" Corp",L$1)="#N/A N/A","--",_xll.BDP($B81&amp;" Corp",L$1)))</f>
        <v/>
      </c>
      <c r="M81" s="112" t="str">
        <f>IF(tbl_coded[[#This Row],[ISIN]]="","",IF(_xll.BDP($B81&amp;" Corp",M$1)="#N/A N/A","--",_xll.BDP($B81&amp;" Corp",M$1)))</f>
        <v/>
      </c>
      <c r="N81" s="112" t="str">
        <f>IF(tbl_coded[[#This Row],[ISIN]]="","",IF(_xll.BDP($B81&amp;" Corp",N$1)="#N/A N/A","--",_xll.BDP($B81&amp;" Corp",N$1)))</f>
        <v/>
      </c>
      <c r="O81" s="112" t="str">
        <f>IF(tbl_coded[[#This Row],[ISIN]]="","",IF(_xll.BDP($B81&amp;" Corp",O$1)="#N/A N/A","--",_xll.BDP($B81&amp;" Corp",O$1)))</f>
        <v/>
      </c>
      <c r="P81" s="112" t="str">
        <f>IF(tbl_coded[[#This Row],[ISIN]]="","",IF(_xll.BDP($B81&amp;" Corp",P$1)="#N/A N/A","--",_xll.BDP($B81&amp;" Corp",P$1)))</f>
        <v/>
      </c>
      <c r="Q81"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1" s="112" t="str">
        <f>IF(tbl_coded[[#This Row],[ISIN]]="","",IF(OR(_xll.BDP($B81&amp;" Corp",R$1)="#N/A N/A",_xll.BDP($B81&amp;" Corp",R$1)="#N/A Invalid Security",_xll.BDP($B81&amp;" Corp",R$1)="#N/A Field Not Applicable"),"--",_xll.BDP($B81&amp;" Corp",R$1)))</f>
        <v/>
      </c>
      <c r="S81" s="112" t="str">
        <f>IF(tbl_coded[[#This Row],[ISIN]]="","",IF(OR(_xll.BDP($R81&amp;" Equity",S$1)="#N/A N/A",_xll.BDP($R81&amp;" Equity",S$1)="#N/A Invalid Security"),"--",_xll.BDP($R81&amp;" Equity",S$1)))</f>
        <v/>
      </c>
      <c r="T81" s="112" t="str">
        <f>IF(tbl_coded[[#This Row],[ISIN]]="","",IF(OR(_xll.BDP($R81&amp;" Equity",T$1)="#N/A N/A",_xll.BDP($R81&amp;" Equity",T$1)="#N/A Invalid Security"),"--",_xll.BDP($R81&amp;" Equity",T$1)))</f>
        <v/>
      </c>
      <c r="U81" s="112" t="str">
        <f>IF(tbl_coded[[#This Row],[ISIN]]="","",IF(OR(_xll.BDP($R81&amp;" Equity",U$1)="#N/A N/A",_xll.BDP($R81&amp;" Equity",U$1)="#N/A Invalid Security"),"--",_xll.BDP($R81&amp;" Equity",U$1)))</f>
        <v/>
      </c>
      <c r="V81" s="112" t="str">
        <f>IF(tbl_coded[[#This Row],[ISIN]]="","",IF(OR(_xll.BDP($R81&amp;" Equity",V$1)="#N/A N/A",_xll.BDP($R81&amp;" Equity",V$1)="#N/A Invalid Security"),"--",_xll.BDP($R81&amp;" Equity",V$1)))</f>
        <v/>
      </c>
      <c r="W81" s="112" t="str">
        <f>IF(tbl_coded[[#This Row],[ISIN]]="","",IF(OR(_xll.BDP($R81&amp;" Equity",W$1)="#N/A N/A",_xll.BDP($R81&amp;" Equity",W$1)="#N/A Invalid Security"),"--",_xll.BDP($R81&amp;" Equity",W$1)))</f>
        <v/>
      </c>
      <c r="X81" s="112" t="str">
        <f>IF(tbl_coded[[#This Row],[ISIN]]="","",IF(OR(_xll.BDP($R81&amp;" Equity",X$1)="#N/A N/A",_xll.BDP($R81&amp;" Equity",X$1)="#N/A Invalid Security"),"--",_xll.BDP($R81&amp;" Equity",X$1)))</f>
        <v/>
      </c>
      <c r="Y81"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1" s="112" t="str">
        <f>IF(tbl_coded[[#This Row],[ISIN]]="","",IF(ISNUMBER(_xll.BDP(B81&amp;" Corp",Z$1)),_xll.BDP(B81&amp;" Corp",Z$1),""))</f>
        <v/>
      </c>
      <c r="AA81" s="112" t="str">
        <f>IF(tbl_coded[[#This Row],[ISIN]]="","",IF(ISNUMBER(_xll.BDP(B81&amp;" Corp",AA$1)),_xll.BDP(B81&amp;" Corp",AA$1),""))</f>
        <v/>
      </c>
      <c r="AB81" s="112" t="str">
        <f>IF(tbl_coded[[#This Row],[ISIN]]="","",IF(ISNUMBER(_xll.BDP(B81&amp;" Corp",AB$1)),_xll.BDP(B81&amp;" Corp",AB$1),""))</f>
        <v/>
      </c>
      <c r="AC81" s="112" t="str">
        <f>IF(tbl_coded[[#This Row],[ISIN]]="","",IF(ISNUMBER(_xll.BDP(B81&amp;" Corp",AC$1)),_xll.BDP(B81&amp;" Corp",AC$1),""))</f>
        <v/>
      </c>
      <c r="AD81" s="112" t="str">
        <f>IF(tbl_coded[[#This Row],[ISIN]]="","",IF((_xll.BDP(B81&amp;" Corp",AD$1))="#N/A Field Not Applicable","",_xll.BDP(B81&amp;" Corp",AD$1)))</f>
        <v/>
      </c>
      <c r="AE81" s="112" t="str">
        <f>IF(tbl_coded[[#This Row],[ISIN]]="","",IF((_xll.BDP(B81&amp;" Corp",AE$1))="#N/A N/A","--",_xll.BDP(B81&amp;" Corp",AE$1)))</f>
        <v/>
      </c>
      <c r="AF81" s="112" t="str">
        <f>IF(tbl_coded[[#This Row],[ISIN]]="","",IF(IFERROR(MATCH(H81,rtg_num[Moody''s],0)&gt;10,0),"HY",IF(IFERROR(MATCH(I81,rtg_num[S&amp;P],0)&gt;10,0),"HY",IF(IFERROR(MATCH(J81,rtg_num[Fitch],0)&gt;10,0),"HY",IF(H81&amp;I81&amp;J81="------","NR",IF(IFERROR(FIND("#N/A",Coded!H81),0)&amp;IFERROR(FIND("#N/A",Coded!H81),0)&amp;IFERROR(FIND("#N/A",Coded!H81),0)&lt;&gt;"000",IF(INDEX(美元债一级!$O:$O,MATCH(tbl_coded[[#This Row],[ISIN]],美元债一级!$I:$I,0))="--/--/--","NR","IG"),"IG"))))))</f>
        <v/>
      </c>
      <c r="AG81"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1"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1" s="113" t="str">
        <f>IF(tbl_coded[[#This Row],[ISIN]]="","",IF(_xll.BDP($B81&amp;" Corp",AI$1)="#N/A N/A","--",_xll.BDP($B81&amp;" Corp",AI$1)))</f>
        <v/>
      </c>
      <c r="AJ81" s="112" t="str">
        <f>IF(tbl_coded[[#This Row],[ISIN]]="","",IF(OR(_xll.BDP(_xll.BDP(tbl_coded[[#This Row],[ISIN]]&amp;" Corp", "ISSUER_EQUITY_TICKER")&amp;" Equity",AJ$1)="#N/A N/A"),"--",_xll.BDP(_xll.BDP(tbl_coded[[#This Row],[ISIN]]&amp;" Corp", "ISSUER_EQUITY_TICKER")&amp;" Equity",AJ$1)))</f>
        <v/>
      </c>
      <c r="AK81"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1" s="115" t="str">
        <f>IF(tbl_coded[[#This Row],[ISIN]]="","",IF(OR(_xll.BDP(_xll.BDP(tbl_coded[[#This Row],[ISIN]]&amp;" Corp", "ISSUER_EQUITY_TICKER")&amp;" Equity",AL$1)="#N/A N/A"),"--",_xll.BDP(_xll.BDP(tbl_coded[[#This Row],[ISIN]]&amp;" Corp", "ISSUER_EQUITY_TICKER")&amp;" Equity",AL$1)))</f>
        <v/>
      </c>
      <c r="AM81" s="115" t="str">
        <f>IF(tbl_coded[[#This Row],[ISIN]]="","",IF(_xll.BDS($B81&amp;" Corp",AM$1)="#N/A Field Not Applicable","",_xll.BDS($B81&amp;" Corp",AM$1)))</f>
        <v/>
      </c>
      <c r="AN81" s="115" t="str">
        <f>IF(tbl_coded[[#This Row],[ISIN]]="","",IF(_xll.BDP(tbl_coded[[#This Row],[KPW Provider BBID]]&amp;" CompanyID","NAME")="#N/A Invalid Security","",_xll.BDP(tbl_coded[[#This Row],[KPW Provider BBID]]&amp;" CompanyID","NAME")))</f>
        <v/>
      </c>
      <c r="AO81" s="115" t="str">
        <f>IF(tbl_coded[[#This Row],[ISIN]]="","",IF(_xll.BDP(tbl_coded[[#This Row],[KPW Provider BBID]]&amp;" CompanyID",$AO$1)="#N/A Invalid Security","--",IF(_xll.BDP(tbl_coded[[#This Row],[KPW Provider BBID]]&amp;" CompanyID",$AO$1)="#N/A N/A","--",_xll.BDP(tbl_coded[[#This Row],[KPW Provider BBID]]&amp;" CompanyID",$AO$1))))</f>
        <v/>
      </c>
      <c r="AP81" s="115" t="str">
        <f>IF(tbl_coded[[#This Row],[ISIN]]="","",IF(_xll.BDP(tbl_coded[[#This Row],[KPW Provider BBID]]&amp;" CompanyID",$AP$1)="#N/A Invalid Security","--",IF(_xll.BDP(tbl_coded[[#This Row],[KPW Provider BBID]]&amp;" CompanyID",$AP$1)="#N/A N/A","--",_xll.BDP(tbl_coded[[#This Row],[KPW Provider BBID]]&amp;" CompanyID",$AP$1))))</f>
        <v/>
      </c>
      <c r="AQ81" s="115" t="str">
        <f>IF(tbl_coded[[#This Row],[ISIN]]="","",IF(_xll.BDP(tbl_coded[[#This Row],[KPW Provider BBID]]&amp;" CompanyID",$AQ$1)="#N/A Invalid Security","--",IF(_xll.BDP(tbl_coded[[#This Row],[KPW Provider BBID]]&amp;" CompanyID",$AQ$1)="#N/A N/A","--",_xll.BDP(tbl_coded[[#This Row],[KPW Provider BBID]]&amp;" CompanyID",$AQ$1))))</f>
        <v/>
      </c>
      <c r="AR81" s="115" t="str">
        <f>IF(tbl_coded[[#This Row],[ISIN]]="","",tbl_coded[[#This Row],[穆迪KPW评级]]&amp;"/"&amp;tbl_coded[[#This Row],[SPKPW评级]]&amp;"/"&amp;tbl_coded[[#This Row],[FITCHKPW评级]])</f>
        <v/>
      </c>
      <c r="AS81" s="115" t="str">
        <f>IF(tbl_coded[[#This Row],[ISIN]]="","",IF(OR(_xll.BDP($B81&amp;" Corp",AS$1)="#N/A N/A"),"--",_xll.BDP($B81&amp;" Corp",AS$1)))</f>
        <v/>
      </c>
      <c r="AT81" s="115" t="str">
        <f>IF(tbl_coded[[#This Row],[ISIN]]="","",IF(_xll.BDS($B81&amp;" Corp",AT$1)="#N/A Field Not Applicable","",_xll.BDS($B81&amp;" Corp",AT$1)))</f>
        <v/>
      </c>
      <c r="AU81" s="115" t="str">
        <f>IF(tbl_coded[[#This Row],[SBLC Provider BBID]]="","",_xll.BDP(tbl_coded[[#This Row],[SBLC Provider BBID]]&amp;" CompanyID","NAME"))</f>
        <v/>
      </c>
      <c r="AV81" s="115" t="str">
        <f>IF(tbl_coded[[#This Row],[ISIN]]="","",IF(OR(_xll.BDP($B81&amp;" Corp",AV$1)="#N/A N/A"),"--",TEXT(_xll.BDP($B81&amp;" Corp",AV$1),"yyyy/mm/dd")))</f>
        <v/>
      </c>
      <c r="AW81" s="115" t="str">
        <f>IF(tbl_coded[[#This Row],[ISIN]]="","",IF(OR(_xll.BDP($B81&amp;" Corp",AW$1)="#N/A N/A"),"--",TEXT(_xll.BDP($B81&amp;" Corp",AW$1),"yyyy/mm/dd")))</f>
        <v/>
      </c>
      <c r="AX81" s="115" t="str">
        <f>IF(tbl_coded[[#This Row],[ISIN]]="","",IF(OR(_xll.BDP($B81&amp;" Corp",AX$1)="#N/A N/A"),"--",TEXT(_xll.BDP($B81&amp;" Corp",AX$1),"yyyy/mm/dd")))</f>
        <v/>
      </c>
      <c r="AY81" s="115" t="str">
        <f>IF(tbl_coded[[#This Row],[ISIN]]="","",IF(OR(_xll.BDP($B81&amp;" Corp",AY$1)="#N/A Field Not Applicable"),"--",TEXT(_xll.BDP($B81&amp;" Corp",AY$1),"yyyy/mm/dd")))</f>
        <v/>
      </c>
      <c r="AZ81" s="115" t="str">
        <f>IF(tbl_coded[[#This Row],[ISIN]]="","",IF(OR(_xll.BDP($B81&amp;" Corp",AZ$1)="#N/A N/A"),"--",_xll.BDP($B81&amp;" Corp",AZ$1)))</f>
        <v/>
      </c>
      <c r="BA81" s="115" t="str">
        <f>IF(tbl_coded[[#This Row],[ISIN]]="","",IF(OR(_xll.BDP($B81&amp;" Corp",BA$1)="#N/A N/A"),"--",_xll.BDP($B81&amp;" Corp",BA$1)))</f>
        <v/>
      </c>
      <c r="BB81" s="115" t="str">
        <f>IF(tbl_coded[[#This Row],[ISIN]]="","",IF(OR(_xll.BDP($B81&amp;" Corp",BB$1)="#N/A N/A"),"--",_xll.BDP($B81&amp;" Corp",BB$1)))</f>
        <v/>
      </c>
      <c r="BC81" s="115" t="str">
        <f>IF(tbl_coded[[#This Row],[ISIN]]="","",IF(OR(_xll.BDP($B81&amp;" Corp",BC$1)="#N/A Field Not Applicable"),"--",_xll.BDP($B81&amp;" Corp",BC$1)))</f>
        <v/>
      </c>
      <c r="BD81" s="115" t="str">
        <f>IF(tbl_coded[[#This Row],[ISIN]]="","",IF(OR(_xll.BDP($B81&amp;" Corp",BD$1)="#N/A Field Not Applicable"),"--",_xll.BDP($B81&amp;" Corp",BD$1)))</f>
        <v/>
      </c>
      <c r="BE81" s="115" t="str">
        <f>IF(tbl_coded[[#This Row],[ISIN]]="","",IF(OR(_xll.BDP($B81&amp;" Corp",BE$1)="#N/A Field Not Applicable"),"--",_xll.BDP($B81&amp;" Corp",BE$1)))</f>
        <v/>
      </c>
      <c r="BF81" s="115" t="str">
        <f>IF(tbl_coded[[#This Row],[ISIN]]="","",IF(OR(_xll.BDP($B81&amp;" Corp",BF$1)="#N/A Field Not Applicable"),"--",_xll.BDP($B81&amp;" Corp",BF$1)))</f>
        <v/>
      </c>
      <c r="BG81" s="115" t="str">
        <f>IF(tbl_coded[[#This Row],[ISIN]]="","",IF(OR(_xll.BDP($B81&amp;" Corp",BG$1)="#N/A Field Not Applicable"),"--",IF(_xll.BDP($B81&amp;" Corp",BG$1)="#N/A N/A","N",_xll.BDP($B81&amp;" Corp",BG$1))))</f>
        <v/>
      </c>
      <c r="BH81" s="115" t="str">
        <f>IF(tbl_coded[[#This Row],[ISIN]]="","",IF(OR(_xll.BDP($B81&amp;" Corp",BH$1)="#N/A N/A"),"",_xll.BDP($B81&amp;" Corp",BH$1)))</f>
        <v/>
      </c>
      <c r="BI81" s="115" t="str">
        <f>IF(tbl_coded[[#This Row],[ISIN]]="","",IF(OR(tbl_coded[[#This Row],[Parent company tiker]]=""),"",IF(_xll.BDP(tbl_coded[[#This Row],[Parent company tiker]]&amp;" Equity",BI$1)="#N/A N/A","--",_xll.BDP(tbl_coded[[#This Row],[Parent company tiker]]&amp;" Equity",BI$1))))</f>
        <v/>
      </c>
      <c r="BJ81" s="115" t="str">
        <f>IF(tbl_coded[[#This Row],[ISIN]]="","",IF(OR(tbl_coded[[#This Row],[Parent company tiker]]=""),"",IF(_xll.BDP(tbl_coded[[#This Row],[Parent company tiker]]&amp;" Equity",BJ$1)="#N/A N/A","--",_xll.BDP(tbl_coded[[#This Row],[Parent company tiker]]&amp;" Equity",BJ$1))))</f>
        <v/>
      </c>
      <c r="BK81" s="115" t="str">
        <f>IF(tbl_coded[[#This Row],[ISIN]]="","",IF(OR(tbl_coded[[#This Row],[Parent company tiker]]=""),"",IF(_xll.BDP(tbl_coded[[#This Row],[Parent company tiker]]&amp;" Equity",BK$1)="#N/A N/A","--",_xll.BDP(tbl_coded[[#This Row],[Parent company tiker]]&amp;" Equity",BK$1))))</f>
        <v/>
      </c>
      <c r="BL81" s="115" t="str">
        <f>IF(tbl_coded[[#This Row],[ISIN]]="","",IF(OR(tbl_coded[[#This Row],[Parent company tiker]]=""),"",IF(_xll.BDP(tbl_coded[[#This Row],[Parent company tiker]]&amp;" Equity",BL$1)="#N/A N/A","--",_xll.BDP(tbl_coded[[#This Row],[Parent company tiker]]&amp;" Equity",BL$1))))</f>
        <v/>
      </c>
      <c r="BM81"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1" s="115" t="str">
        <f>IF(tbl_coded[[#This Row],[Column9]]&lt;&gt;"--",tbl_coded[[#This Row],[G''tor rating]],IF(tbl_coded[[#This Row],[KPW Name]]&lt;&gt;"",tbl_coded[[#This Row],[KPW Rating]],IF(tbl_coded[[#This Row],[Parent company tiker]]&lt;&gt;"",tbl_coded[[#This Row],[parent评级]],tbl_coded[[#This Row],[Issuer rating]])))</f>
        <v>//</v>
      </c>
      <c r="BO81" s="148" t="str">
        <f>IFERROR(IF(tbl_coded[[#This Row],[GREEN]]="Y","GREEN",IF(tbl_coded[[#This Row],[SUSTAINABLE]]="Y","SUSTAINABLE",IF(tbl_coded[[#This Row],[SOCIAL]]="Y","SOCIAL",IF(tbl_coded[[#This Row],[Sustainable linked]]="Y","SUSTAINABLE LINKED"," ")))),"")</f>
        <v xml:space="preserve"> </v>
      </c>
    </row>
    <row r="82" spans="1:67" ht="15" customHeight="1">
      <c r="A82" s="109">
        <v>80</v>
      </c>
      <c r="B82" s="110" t="str">
        <f>IF(美元债一级!$C$3:$C$1048576&lt;&gt;"",美元债一级!$C82,"")</f>
        <v/>
      </c>
      <c r="C82" s="114" t="str">
        <f>IF(tbl_coded[[#This Row],[ISIN]]="","",IF(tbl_coded[[#This Row],[Index]]&gt;$A$1,"",IF(_xll.BDP($B82&amp;" Corp",C$1)="#N/A N/A","",_xll.BDP($B82&amp;" Corp",C$1))))</f>
        <v/>
      </c>
      <c r="D82" s="114" t="str">
        <f>IF(tbl_coded[[#This Row],[ISIN]]="","",IF(_xll.BDP($B82&amp;" Corp",D$1)="#N/A N/A","",_xll.BDP($B82&amp;" Corp",D$1)))</f>
        <v/>
      </c>
      <c r="E82" s="114" t="str">
        <f>IF(tbl_coded[[#This Row],[ISIN]]="","",IF(_xll.BDP($B82&amp;" Corp",E$1)="#N/A N/A","--",_xll.BDP($B82&amp;" Corp",E$1)))</f>
        <v/>
      </c>
      <c r="F82" s="114" t="str">
        <f>IF(tbl_coded[[#This Row],[ISIN]]="","",IF(_xll.BDS($B82&amp;" Corp",F$1)="#N/A Field Not Applicable","",_xll.BDS($B82&amp;" Corp",F$1)))</f>
        <v/>
      </c>
      <c r="G82" s="114" t="str">
        <f>IF(tbl_coded[[#This Row],[ISIN]]="","",IF(_xll.BDP($F82&amp;" CompanyID",G$1)="#N/A Invalid Security","",_xll.BDP($F82&amp;" CompanyID",G$1)))</f>
        <v/>
      </c>
      <c r="H82" s="114" t="str">
        <f>IF(tbl_coded[[#This Row],[ISIN]]="","",IF(_xll.BDP($B82&amp;" Corp",H$1)="#N/A N/A","--",_xll.BDP($B82&amp;" Corp",H$1)))</f>
        <v/>
      </c>
      <c r="I82" s="114" t="str">
        <f>IF(tbl_coded[[#This Row],[ISIN]]="","",IF(_xll.BDP($B82&amp;" Corp",I$1)="#N/A N/A","--",_xll.BDP($B82&amp;" Corp",I$1)))</f>
        <v/>
      </c>
      <c r="J82" s="114" t="str">
        <f>IF(tbl_coded[[#This Row],[ISIN]]="","",IF(_xll.BDP($B82&amp;" Corp",J$1)="#N/A N/A","--",_xll.BDP($B82&amp;" Corp",J$1)))</f>
        <v/>
      </c>
      <c r="K82" s="114" t="str">
        <f>IF(tbl_coded[[#This Row],[ISIN]]="","",IF(_xll.BDP($B82&amp;" Corp",K$1)="#N/A N/A","--",_xll.BDP($B82&amp;" Corp",K$1)))</f>
        <v/>
      </c>
      <c r="L82" s="114" t="str">
        <f>IF(tbl_coded[[#This Row],[ISIN]]="","",IF(_xll.BDP($B82&amp;" Corp",L$1)="#N/A N/A","--",_xll.BDP($B82&amp;" Corp",L$1)))</f>
        <v/>
      </c>
      <c r="M82" s="114" t="str">
        <f>IF(tbl_coded[[#This Row],[ISIN]]="","",IF(_xll.BDP($B82&amp;" Corp",M$1)="#N/A N/A","--",_xll.BDP($B82&amp;" Corp",M$1)))</f>
        <v/>
      </c>
      <c r="N82" s="114" t="str">
        <f>IF(tbl_coded[[#This Row],[ISIN]]="","",IF(_xll.BDP($B82&amp;" Corp",N$1)="#N/A N/A","--",_xll.BDP($B82&amp;" Corp",N$1)))</f>
        <v/>
      </c>
      <c r="O82" s="114" t="str">
        <f>IF(tbl_coded[[#This Row],[ISIN]]="","",IF(_xll.BDP($B82&amp;" Corp",O$1)="#N/A N/A","--",_xll.BDP($B82&amp;" Corp",O$1)))</f>
        <v/>
      </c>
      <c r="P82" s="114" t="str">
        <f>IF(tbl_coded[[#This Row],[ISIN]]="","",IF(_xll.BDP($B82&amp;" Corp",P$1)="#N/A N/A","--",_xll.BDP($B82&amp;" Corp",P$1)))</f>
        <v/>
      </c>
      <c r="Q8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2" s="114" t="str">
        <f>IF(tbl_coded[[#This Row],[ISIN]]="","",IF(OR(_xll.BDP($B82&amp;" Corp",R$1)="#N/A N/A",_xll.BDP($B82&amp;" Corp",R$1)="#N/A Invalid Security",_xll.BDP($B82&amp;" Corp",R$1)="#N/A Field Not Applicable"),"--",_xll.BDP($B82&amp;" Corp",R$1)))</f>
        <v/>
      </c>
      <c r="S82" s="114" t="str">
        <f>IF(tbl_coded[[#This Row],[ISIN]]="","",IF(OR(_xll.BDP($R82&amp;" Equity",S$1)="#N/A N/A",_xll.BDP($R82&amp;" Equity",S$1)="#N/A Invalid Security"),"--",_xll.BDP($R82&amp;" Equity",S$1)))</f>
        <v/>
      </c>
      <c r="T82" s="114" t="str">
        <f>IF(tbl_coded[[#This Row],[ISIN]]="","",IF(OR(_xll.BDP($R82&amp;" Equity",T$1)="#N/A N/A",_xll.BDP($R82&amp;" Equity",T$1)="#N/A Invalid Security"),"--",_xll.BDP($R82&amp;" Equity",T$1)))</f>
        <v/>
      </c>
      <c r="U82" s="114" t="str">
        <f>IF(tbl_coded[[#This Row],[ISIN]]="","",IF(OR(_xll.BDP($R82&amp;" Equity",U$1)="#N/A N/A",_xll.BDP($R82&amp;" Equity",U$1)="#N/A Invalid Security"),"--",_xll.BDP($R82&amp;" Equity",U$1)))</f>
        <v/>
      </c>
      <c r="V82" s="114" t="str">
        <f>IF(tbl_coded[[#This Row],[ISIN]]="","",IF(OR(_xll.BDP($R82&amp;" Equity",V$1)="#N/A N/A",_xll.BDP($R82&amp;" Equity",V$1)="#N/A Invalid Security"),"--",_xll.BDP($R82&amp;" Equity",V$1)))</f>
        <v/>
      </c>
      <c r="W82" s="114" t="str">
        <f>IF(tbl_coded[[#This Row],[ISIN]]="","",IF(OR(_xll.BDP($R82&amp;" Equity",W$1)="#N/A N/A",_xll.BDP($R82&amp;" Equity",W$1)="#N/A Invalid Security"),"--",_xll.BDP($R82&amp;" Equity",W$1)))</f>
        <v/>
      </c>
      <c r="X82" s="114" t="str">
        <f>IF(tbl_coded[[#This Row],[ISIN]]="","",IF(OR(_xll.BDP($R82&amp;" Equity",X$1)="#N/A N/A",_xll.BDP($R82&amp;" Equity",X$1)="#N/A Invalid Security"),"--",_xll.BDP($R82&amp;" Equity",X$1)))</f>
        <v/>
      </c>
      <c r="Y8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2" s="114" t="str">
        <f>IF(tbl_coded[[#This Row],[ISIN]]="","",IF(ISNUMBER(_xll.BDP(B82&amp;" Corp",Z$1)),_xll.BDP(B82&amp;" Corp",Z$1),""))</f>
        <v/>
      </c>
      <c r="AA82" s="114" t="str">
        <f>IF(tbl_coded[[#This Row],[ISIN]]="","",IF(ISNUMBER(_xll.BDP(B82&amp;" Corp",AA$1)),_xll.BDP(B82&amp;" Corp",AA$1),""))</f>
        <v/>
      </c>
      <c r="AB82" s="114" t="str">
        <f>IF(tbl_coded[[#This Row],[ISIN]]="","",IF(ISNUMBER(_xll.BDP(B82&amp;" Corp",AB$1)),_xll.BDP(B82&amp;" Corp",AB$1),""))</f>
        <v/>
      </c>
      <c r="AC82" s="114" t="str">
        <f>IF(tbl_coded[[#This Row],[ISIN]]="","",IF(ISNUMBER(_xll.BDP(B82&amp;" Corp",AC$1)),_xll.BDP(B82&amp;" Corp",AC$1),""))</f>
        <v/>
      </c>
      <c r="AD82" s="114" t="str">
        <f>IF(tbl_coded[[#This Row],[ISIN]]="","",IF((_xll.BDP(B82&amp;" Corp",AD$1))="#N/A Field Not Applicable","",_xll.BDP(B82&amp;" Corp",AD$1)))</f>
        <v/>
      </c>
      <c r="AE82" s="114" t="str">
        <f>IF(tbl_coded[[#This Row],[ISIN]]="","",IF((_xll.BDP(B82&amp;" Corp",AE$1))="#N/A N/A","--",_xll.BDP(B82&amp;" Corp",AE$1)))</f>
        <v/>
      </c>
      <c r="AF82" s="114" t="str">
        <f>IF(tbl_coded[[#This Row],[ISIN]]="","",IF(IFERROR(MATCH(H82,rtg_num[Moody''s],0)&gt;10,0),"HY",IF(IFERROR(MATCH(I82,rtg_num[S&amp;P],0)&gt;10,0),"HY",IF(IFERROR(MATCH(J82,rtg_num[Fitch],0)&gt;10,0),"HY",IF(H82&amp;I82&amp;J82="------","NR",IF(IFERROR(FIND("#N/A",Coded!H82),0)&amp;IFERROR(FIND("#N/A",Coded!H82),0)&amp;IFERROR(FIND("#N/A",Coded!H82),0)&lt;&gt;"000",IF(INDEX(美元债一级!$O:$O,MATCH(tbl_coded[[#This Row],[ISIN]],美元债一级!$I:$I,0))="--/--/--","NR","IG"),"IG"))))))</f>
        <v/>
      </c>
      <c r="AG8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2" s="115" t="str">
        <f>IF(tbl_coded[[#This Row],[ISIN]]="","",IF(_xll.BDP($B82&amp;" Corp",AI$1)="#N/A N/A","--",_xll.BDP($B82&amp;" Corp",AI$1)))</f>
        <v/>
      </c>
      <c r="AJ82" s="112" t="str">
        <f>IF(tbl_coded[[#This Row],[ISIN]]="","",IF(OR(_xll.BDP(_xll.BDP(tbl_coded[[#This Row],[ISIN]]&amp;" Corp", "ISSUER_EQUITY_TICKER")&amp;" Equity",AJ$1)="#N/A N/A"),"--",_xll.BDP(_xll.BDP(tbl_coded[[#This Row],[ISIN]]&amp;" Corp", "ISSUER_EQUITY_TICKER")&amp;" Equity",AJ$1)))</f>
        <v/>
      </c>
      <c r="AK8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2" s="114" t="str">
        <f>IF(tbl_coded[[#This Row],[ISIN]]="","",IF(OR(_xll.BDP(_xll.BDP(tbl_coded[[#This Row],[ISIN]]&amp;" Corp", "ISSUER_EQUITY_TICKER")&amp;" Equity",AL$1)="#N/A N/A"),"--",_xll.BDP(_xll.BDP(tbl_coded[[#This Row],[ISIN]]&amp;" Corp", "ISSUER_EQUITY_TICKER")&amp;" Equity",AL$1)))</f>
        <v/>
      </c>
      <c r="AM82" s="114" t="str">
        <f>IF(tbl_coded[[#This Row],[ISIN]]="","",IF(_xll.BDS($B82&amp;" Corp",AM$1)="#N/A Field Not Applicable","",_xll.BDS($B82&amp;" Corp",AM$1)))</f>
        <v/>
      </c>
      <c r="AN82" s="114" t="str">
        <f>IF(tbl_coded[[#This Row],[ISIN]]="","",IF(_xll.BDP(tbl_coded[[#This Row],[KPW Provider BBID]]&amp;" CompanyID","NAME")="#N/A Invalid Security","",_xll.BDP(tbl_coded[[#This Row],[KPW Provider BBID]]&amp;" CompanyID","NAME")))</f>
        <v/>
      </c>
      <c r="AO82" s="114" t="str">
        <f>IF(tbl_coded[[#This Row],[ISIN]]="","",IF(_xll.BDP(tbl_coded[[#This Row],[KPW Provider BBID]]&amp;" CompanyID",$AO$1)="#N/A Invalid Security","--",IF(_xll.BDP(tbl_coded[[#This Row],[KPW Provider BBID]]&amp;" CompanyID",$AO$1)="#N/A N/A","--",_xll.BDP(tbl_coded[[#This Row],[KPW Provider BBID]]&amp;" CompanyID",$AO$1))))</f>
        <v/>
      </c>
      <c r="AP82" s="114" t="str">
        <f>IF(tbl_coded[[#This Row],[ISIN]]="","",IF(_xll.BDP(tbl_coded[[#This Row],[KPW Provider BBID]]&amp;" CompanyID",$AP$1)="#N/A Invalid Security","--",IF(_xll.BDP(tbl_coded[[#This Row],[KPW Provider BBID]]&amp;" CompanyID",$AP$1)="#N/A N/A","--",_xll.BDP(tbl_coded[[#This Row],[KPW Provider BBID]]&amp;" CompanyID",$AP$1))))</f>
        <v/>
      </c>
      <c r="AQ82" s="114" t="str">
        <f>IF(tbl_coded[[#This Row],[ISIN]]="","",IF(_xll.BDP(tbl_coded[[#This Row],[KPW Provider BBID]]&amp;" CompanyID",$AQ$1)="#N/A Invalid Security","--",IF(_xll.BDP(tbl_coded[[#This Row],[KPW Provider BBID]]&amp;" CompanyID",$AQ$1)="#N/A N/A","--",_xll.BDP(tbl_coded[[#This Row],[KPW Provider BBID]]&amp;" CompanyID",$AQ$1))))</f>
        <v/>
      </c>
      <c r="AR82" s="114" t="str">
        <f>IF(tbl_coded[[#This Row],[ISIN]]="","",tbl_coded[[#This Row],[穆迪KPW评级]]&amp;"/"&amp;tbl_coded[[#This Row],[SPKPW评级]]&amp;"/"&amp;tbl_coded[[#This Row],[FITCHKPW评级]])</f>
        <v/>
      </c>
      <c r="AS82" s="114" t="str">
        <f>IF(tbl_coded[[#This Row],[ISIN]]="","",IF(OR(_xll.BDP($B82&amp;" Corp",AS$1)="#N/A N/A"),"--",_xll.BDP($B82&amp;" Corp",AS$1)))</f>
        <v/>
      </c>
      <c r="AT82" s="114" t="str">
        <f>IF(tbl_coded[[#This Row],[ISIN]]="","",IF(_xll.BDS($B82&amp;" Corp",AT$1)="#N/A Field Not Applicable","",_xll.BDS($B82&amp;" Corp",AT$1)))</f>
        <v/>
      </c>
      <c r="AU82" s="114" t="str">
        <f>IF(tbl_coded[[#This Row],[SBLC Provider BBID]]="","",_xll.BDP(tbl_coded[[#This Row],[SBLC Provider BBID]]&amp;" CompanyID","NAME"))</f>
        <v/>
      </c>
      <c r="AV82" s="114" t="str">
        <f>IF(tbl_coded[[#This Row],[ISIN]]="","",IF(OR(_xll.BDP($B82&amp;" Corp",AV$1)="#N/A N/A"),"--",TEXT(_xll.BDP($B82&amp;" Corp",AV$1),"yyyy/mm/dd")))</f>
        <v/>
      </c>
      <c r="AW82" s="114" t="str">
        <f>IF(tbl_coded[[#This Row],[ISIN]]="","",IF(OR(_xll.BDP($B82&amp;" Corp",AW$1)="#N/A N/A"),"--",TEXT(_xll.BDP($B82&amp;" Corp",AW$1),"yyyy/mm/dd")))</f>
        <v/>
      </c>
      <c r="AX82" s="114" t="str">
        <f>IF(tbl_coded[[#This Row],[ISIN]]="","",IF(OR(_xll.BDP($B82&amp;" Corp",AX$1)="#N/A N/A"),"--",TEXT(_xll.BDP($B82&amp;" Corp",AX$1),"yyyy/mm/dd")))</f>
        <v/>
      </c>
      <c r="AY82" s="114" t="str">
        <f>IF(tbl_coded[[#This Row],[ISIN]]="","",IF(OR(_xll.BDP($B82&amp;" Corp",AY$1)="#N/A Field Not Applicable"),"--",TEXT(_xll.BDP($B82&amp;" Corp",AY$1),"yyyy/mm/dd")))</f>
        <v/>
      </c>
      <c r="AZ82" s="114" t="str">
        <f>IF(tbl_coded[[#This Row],[ISIN]]="","",IF(OR(_xll.BDP($B82&amp;" Corp",AZ$1)="#N/A N/A"),"--",_xll.BDP($B82&amp;" Corp",AZ$1)))</f>
        <v/>
      </c>
      <c r="BA82" s="114" t="str">
        <f>IF(tbl_coded[[#This Row],[ISIN]]="","",IF(OR(_xll.BDP($B82&amp;" Corp",BA$1)="#N/A N/A"),"--",_xll.BDP($B82&amp;" Corp",BA$1)))</f>
        <v/>
      </c>
      <c r="BB82" s="114" t="str">
        <f>IF(tbl_coded[[#This Row],[ISIN]]="","",IF(OR(_xll.BDP($B82&amp;" Corp",BB$1)="#N/A N/A"),"--",_xll.BDP($B82&amp;" Corp",BB$1)))</f>
        <v/>
      </c>
      <c r="BC82" s="114" t="str">
        <f>IF(tbl_coded[[#This Row],[ISIN]]="","",IF(OR(_xll.BDP($B82&amp;" Corp",BC$1)="#N/A Field Not Applicable"),"--",_xll.BDP($B82&amp;" Corp",BC$1)))</f>
        <v/>
      </c>
      <c r="BD82" s="114" t="str">
        <f>IF(tbl_coded[[#This Row],[ISIN]]="","",IF(OR(_xll.BDP($B82&amp;" Corp",BD$1)="#N/A Field Not Applicable"),"--",_xll.BDP($B82&amp;" Corp",BD$1)))</f>
        <v/>
      </c>
      <c r="BE82" s="114" t="str">
        <f>IF(tbl_coded[[#This Row],[ISIN]]="","",IF(OR(_xll.BDP($B82&amp;" Corp",BE$1)="#N/A Field Not Applicable"),"--",_xll.BDP($B82&amp;" Corp",BE$1)))</f>
        <v/>
      </c>
      <c r="BF82" s="114" t="str">
        <f>IF(tbl_coded[[#This Row],[ISIN]]="","",IF(OR(_xll.BDP($B82&amp;" Corp",BF$1)="#N/A Field Not Applicable"),"--",_xll.BDP($B82&amp;" Corp",BF$1)))</f>
        <v/>
      </c>
      <c r="BG82" s="114" t="str">
        <f>IF(tbl_coded[[#This Row],[ISIN]]="","",IF(OR(_xll.BDP($B82&amp;" Corp",BG$1)="#N/A Field Not Applicable"),"--",IF(_xll.BDP($B82&amp;" Corp",BG$1)="#N/A N/A","N",_xll.BDP($B82&amp;" Corp",BG$1))))</f>
        <v/>
      </c>
      <c r="BH82" s="114" t="str">
        <f>IF(tbl_coded[[#This Row],[ISIN]]="","",IF(OR(_xll.BDP($B82&amp;" Corp",BH$1)="#N/A N/A"),"",_xll.BDP($B82&amp;" Corp",BH$1)))</f>
        <v/>
      </c>
      <c r="BI82" s="114" t="str">
        <f>IF(tbl_coded[[#This Row],[ISIN]]="","",IF(OR(tbl_coded[[#This Row],[Parent company tiker]]=""),"",IF(_xll.BDP(tbl_coded[[#This Row],[Parent company tiker]]&amp;" Equity",BI$1)="#N/A N/A","--",_xll.BDP(tbl_coded[[#This Row],[Parent company tiker]]&amp;" Equity",BI$1))))</f>
        <v/>
      </c>
      <c r="BJ82" s="114" t="str">
        <f>IF(tbl_coded[[#This Row],[ISIN]]="","",IF(OR(tbl_coded[[#This Row],[Parent company tiker]]=""),"",IF(_xll.BDP(tbl_coded[[#This Row],[Parent company tiker]]&amp;" Equity",BJ$1)="#N/A N/A","--",_xll.BDP(tbl_coded[[#This Row],[Parent company tiker]]&amp;" Equity",BJ$1))))</f>
        <v/>
      </c>
      <c r="BK82" s="114" t="str">
        <f>IF(tbl_coded[[#This Row],[ISIN]]="","",IF(OR(tbl_coded[[#This Row],[Parent company tiker]]=""),"",IF(_xll.BDP(tbl_coded[[#This Row],[Parent company tiker]]&amp;" Equity",BK$1)="#N/A N/A","--",_xll.BDP(tbl_coded[[#This Row],[Parent company tiker]]&amp;" Equity",BK$1))))</f>
        <v/>
      </c>
      <c r="BL82" s="114" t="str">
        <f>IF(tbl_coded[[#This Row],[ISIN]]="","",IF(OR(tbl_coded[[#This Row],[Parent company tiker]]=""),"",IF(_xll.BDP(tbl_coded[[#This Row],[Parent company tiker]]&amp;" Equity",BL$1)="#N/A N/A","--",_xll.BDP(tbl_coded[[#This Row],[Parent company tiker]]&amp;" Equity",BL$1))))</f>
        <v/>
      </c>
      <c r="BM8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2" s="114" t="str">
        <f>IF(tbl_coded[[#This Row],[Column9]]&lt;&gt;"--",tbl_coded[[#This Row],[G''tor rating]],IF(tbl_coded[[#This Row],[KPW Name]]&lt;&gt;"",tbl_coded[[#This Row],[KPW Rating]],IF(tbl_coded[[#This Row],[Parent company tiker]]&lt;&gt;"",tbl_coded[[#This Row],[parent评级]],tbl_coded[[#This Row],[Issuer rating]])))</f>
        <v>//</v>
      </c>
      <c r="BO82" s="148" t="str">
        <f>IFERROR(IF(tbl_coded[[#This Row],[GREEN]]="Y","GREEN",IF(tbl_coded[[#This Row],[SUSTAINABLE]]="Y","SUSTAINABLE",IF(tbl_coded[[#This Row],[SOCIAL]]="Y","SOCIAL",IF(tbl_coded[[#This Row],[Sustainable linked]]="Y","SUSTAINABLE LINKED"," ")))),"")</f>
        <v xml:space="preserve"> </v>
      </c>
    </row>
    <row r="83" spans="1:67" ht="15" customHeight="1">
      <c r="A83" s="109">
        <v>81</v>
      </c>
      <c r="B83" s="110" t="str">
        <f>IF(美元债一级!$C$3:$C$1048576&lt;&gt;"",美元债一级!$C83,"")</f>
        <v/>
      </c>
      <c r="C83" s="114" t="str">
        <f>IF(tbl_coded[[#This Row],[ISIN]]="","",IF(tbl_coded[[#This Row],[Index]]&gt;$A$1,"",IF(_xll.BDP($B83&amp;" Corp",C$1)="#N/A N/A","",_xll.BDP($B83&amp;" Corp",C$1))))</f>
        <v/>
      </c>
      <c r="D83" s="114" t="str">
        <f>IF(tbl_coded[[#This Row],[ISIN]]="","",IF(_xll.BDP($B83&amp;" Corp",D$1)="#N/A N/A","",_xll.BDP($B83&amp;" Corp",D$1)))</f>
        <v/>
      </c>
      <c r="E83" s="114" t="str">
        <f>IF(tbl_coded[[#This Row],[ISIN]]="","",IF(_xll.BDP($B83&amp;" Corp",E$1)="#N/A N/A","--",_xll.BDP($B83&amp;" Corp",E$1)))</f>
        <v/>
      </c>
      <c r="F83" s="114" t="str">
        <f>IF(tbl_coded[[#This Row],[ISIN]]="","",IF(_xll.BDS($B83&amp;" Corp",F$1)="#N/A Field Not Applicable","",_xll.BDS($B83&amp;" Corp",F$1)))</f>
        <v/>
      </c>
      <c r="G83" s="114" t="str">
        <f>IF(tbl_coded[[#This Row],[ISIN]]="","",IF(_xll.BDP($F83&amp;" CompanyID",G$1)="#N/A Invalid Security","",_xll.BDP($F83&amp;" CompanyID",G$1)))</f>
        <v/>
      </c>
      <c r="H83" s="114" t="str">
        <f>IF(tbl_coded[[#This Row],[ISIN]]="","",IF(_xll.BDP($B83&amp;" Corp",H$1)="#N/A N/A","--",_xll.BDP($B83&amp;" Corp",H$1)))</f>
        <v/>
      </c>
      <c r="I83" s="114" t="str">
        <f>IF(tbl_coded[[#This Row],[ISIN]]="","",IF(_xll.BDP($B83&amp;" Corp",I$1)="#N/A N/A","--",_xll.BDP($B83&amp;" Corp",I$1)))</f>
        <v/>
      </c>
      <c r="J83" s="114" t="str">
        <f>IF(tbl_coded[[#This Row],[ISIN]]="","",IF(_xll.BDP($B83&amp;" Corp",J$1)="#N/A N/A","--",_xll.BDP($B83&amp;" Corp",J$1)))</f>
        <v/>
      </c>
      <c r="K83" s="114" t="str">
        <f>IF(tbl_coded[[#This Row],[ISIN]]="","",IF(_xll.BDP($B83&amp;" Corp",K$1)="#N/A N/A","--",_xll.BDP($B83&amp;" Corp",K$1)))</f>
        <v/>
      </c>
      <c r="L83" s="114" t="str">
        <f>IF(tbl_coded[[#This Row],[ISIN]]="","",IF(_xll.BDP($B83&amp;" Corp",L$1)="#N/A N/A","--",_xll.BDP($B83&amp;" Corp",L$1)))</f>
        <v/>
      </c>
      <c r="M83" s="114" t="str">
        <f>IF(tbl_coded[[#This Row],[ISIN]]="","",IF(_xll.BDP($B83&amp;" Corp",M$1)="#N/A N/A","--",_xll.BDP($B83&amp;" Corp",M$1)))</f>
        <v/>
      </c>
      <c r="N83" s="114" t="str">
        <f>IF(tbl_coded[[#This Row],[ISIN]]="","",IF(_xll.BDP($B83&amp;" Corp",N$1)="#N/A N/A","--",_xll.BDP($B83&amp;" Corp",N$1)))</f>
        <v/>
      </c>
      <c r="O83" s="114" t="str">
        <f>IF(tbl_coded[[#This Row],[ISIN]]="","",IF(_xll.BDP($B83&amp;" Corp",O$1)="#N/A N/A","--",_xll.BDP($B83&amp;" Corp",O$1)))</f>
        <v/>
      </c>
      <c r="P83" s="114" t="str">
        <f>IF(tbl_coded[[#This Row],[ISIN]]="","",IF(_xll.BDP($B83&amp;" Corp",P$1)="#N/A N/A","--",_xll.BDP($B83&amp;" Corp",P$1)))</f>
        <v/>
      </c>
      <c r="Q8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3" s="114" t="str">
        <f>IF(tbl_coded[[#This Row],[ISIN]]="","",IF(OR(_xll.BDP($B83&amp;" Corp",R$1)="#N/A N/A",_xll.BDP($B83&amp;" Corp",R$1)="#N/A Invalid Security",_xll.BDP($B83&amp;" Corp",R$1)="#N/A Field Not Applicable"),"--",_xll.BDP($B83&amp;" Corp",R$1)))</f>
        <v/>
      </c>
      <c r="S83" s="114" t="str">
        <f>IF(tbl_coded[[#This Row],[ISIN]]="","",IF(OR(_xll.BDP($R83&amp;" Equity",S$1)="#N/A N/A",_xll.BDP($R83&amp;" Equity",S$1)="#N/A Invalid Security"),"--",_xll.BDP($R83&amp;" Equity",S$1)))</f>
        <v/>
      </c>
      <c r="T83" s="114" t="str">
        <f>IF(tbl_coded[[#This Row],[ISIN]]="","",IF(OR(_xll.BDP($R83&amp;" Equity",T$1)="#N/A N/A",_xll.BDP($R83&amp;" Equity",T$1)="#N/A Invalid Security"),"--",_xll.BDP($R83&amp;" Equity",T$1)))</f>
        <v/>
      </c>
      <c r="U83" s="114" t="str">
        <f>IF(tbl_coded[[#This Row],[ISIN]]="","",IF(OR(_xll.BDP($R83&amp;" Equity",U$1)="#N/A N/A",_xll.BDP($R83&amp;" Equity",U$1)="#N/A Invalid Security"),"--",_xll.BDP($R83&amp;" Equity",U$1)))</f>
        <v/>
      </c>
      <c r="V83" s="114" t="str">
        <f>IF(tbl_coded[[#This Row],[ISIN]]="","",IF(OR(_xll.BDP($R83&amp;" Equity",V$1)="#N/A N/A",_xll.BDP($R83&amp;" Equity",V$1)="#N/A Invalid Security"),"--",_xll.BDP($R83&amp;" Equity",V$1)))</f>
        <v/>
      </c>
      <c r="W83" s="114" t="str">
        <f>IF(tbl_coded[[#This Row],[ISIN]]="","",IF(OR(_xll.BDP($R83&amp;" Equity",W$1)="#N/A N/A",_xll.BDP($R83&amp;" Equity",W$1)="#N/A Invalid Security"),"--",_xll.BDP($R83&amp;" Equity",W$1)))</f>
        <v/>
      </c>
      <c r="X83" s="114" t="str">
        <f>IF(tbl_coded[[#This Row],[ISIN]]="","",IF(OR(_xll.BDP($R83&amp;" Equity",X$1)="#N/A N/A",_xll.BDP($R83&amp;" Equity",X$1)="#N/A Invalid Security"),"--",_xll.BDP($R83&amp;" Equity",X$1)))</f>
        <v/>
      </c>
      <c r="Y8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3" s="114" t="str">
        <f>IF(tbl_coded[[#This Row],[ISIN]]="","",IF(ISNUMBER(_xll.BDP(B83&amp;" Corp",Z$1)),_xll.BDP(B83&amp;" Corp",Z$1),""))</f>
        <v/>
      </c>
      <c r="AA83" s="114" t="str">
        <f>IF(tbl_coded[[#This Row],[ISIN]]="","",IF(ISNUMBER(_xll.BDP(B83&amp;" Corp",AA$1)),_xll.BDP(B83&amp;" Corp",AA$1),""))</f>
        <v/>
      </c>
      <c r="AB83" s="114" t="str">
        <f>IF(tbl_coded[[#This Row],[ISIN]]="","",IF(ISNUMBER(_xll.BDP(B83&amp;" Corp",AB$1)),_xll.BDP(B83&amp;" Corp",AB$1),""))</f>
        <v/>
      </c>
      <c r="AC83" s="114" t="str">
        <f>IF(tbl_coded[[#This Row],[ISIN]]="","",IF(ISNUMBER(_xll.BDP(B83&amp;" Corp",AC$1)),_xll.BDP(B83&amp;" Corp",AC$1),""))</f>
        <v/>
      </c>
      <c r="AD83" s="114" t="str">
        <f>IF(tbl_coded[[#This Row],[ISIN]]="","",IF((_xll.BDP(B83&amp;" Corp",AD$1))="#N/A Field Not Applicable","",_xll.BDP(B83&amp;" Corp",AD$1)))</f>
        <v/>
      </c>
      <c r="AE83" s="114" t="str">
        <f>IF(tbl_coded[[#This Row],[ISIN]]="","",IF((_xll.BDP(B83&amp;" Corp",AE$1))="#N/A N/A","--",_xll.BDP(B83&amp;" Corp",AE$1)))</f>
        <v/>
      </c>
      <c r="AF83" s="114" t="str">
        <f>IF(tbl_coded[[#This Row],[ISIN]]="","",IF(IFERROR(MATCH(H83,rtg_num[Moody''s],0)&gt;10,0),"HY",IF(IFERROR(MATCH(I83,rtg_num[S&amp;P],0)&gt;10,0),"HY",IF(IFERROR(MATCH(J83,rtg_num[Fitch],0)&gt;10,0),"HY",IF(H83&amp;I83&amp;J83="------","NR",IF(IFERROR(FIND("#N/A",Coded!H83),0)&amp;IFERROR(FIND("#N/A",Coded!H83),0)&amp;IFERROR(FIND("#N/A",Coded!H83),0)&lt;&gt;"000",IF(INDEX(美元债一级!$O:$O,MATCH(tbl_coded[[#This Row],[ISIN]],美元债一级!$I:$I,0))="--/--/--","NR","IG"),"IG"))))))</f>
        <v/>
      </c>
      <c r="AG8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3" s="115" t="str">
        <f>IF(tbl_coded[[#This Row],[ISIN]]="","",IF(_xll.BDP($B83&amp;" Corp",AI$1)="#N/A N/A","--",_xll.BDP($B83&amp;" Corp",AI$1)))</f>
        <v/>
      </c>
      <c r="AJ83" s="112" t="str">
        <f>IF(tbl_coded[[#This Row],[ISIN]]="","",IF(OR(_xll.BDP(_xll.BDP(tbl_coded[[#This Row],[ISIN]]&amp;" Corp", "ISSUER_EQUITY_TICKER")&amp;" Equity",AJ$1)="#N/A N/A"),"--",_xll.BDP(_xll.BDP(tbl_coded[[#This Row],[ISIN]]&amp;" Corp", "ISSUER_EQUITY_TICKER")&amp;" Equity",AJ$1)))</f>
        <v/>
      </c>
      <c r="AK8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3" s="114" t="str">
        <f>IF(tbl_coded[[#This Row],[ISIN]]="","",IF(OR(_xll.BDP(_xll.BDP(tbl_coded[[#This Row],[ISIN]]&amp;" Corp", "ISSUER_EQUITY_TICKER")&amp;" Equity",AL$1)="#N/A N/A"),"--",_xll.BDP(_xll.BDP(tbl_coded[[#This Row],[ISIN]]&amp;" Corp", "ISSUER_EQUITY_TICKER")&amp;" Equity",AL$1)))</f>
        <v/>
      </c>
      <c r="AM83" s="114" t="str">
        <f>IF(tbl_coded[[#This Row],[ISIN]]="","",IF(_xll.BDS($B83&amp;" Corp",AM$1)="#N/A Field Not Applicable","",_xll.BDS($B83&amp;" Corp",AM$1)))</f>
        <v/>
      </c>
      <c r="AN83" s="114" t="str">
        <f>IF(tbl_coded[[#This Row],[ISIN]]="","",IF(_xll.BDP(tbl_coded[[#This Row],[KPW Provider BBID]]&amp;" CompanyID","NAME")="#N/A Invalid Security","",_xll.BDP(tbl_coded[[#This Row],[KPW Provider BBID]]&amp;" CompanyID","NAME")))</f>
        <v/>
      </c>
      <c r="AO83" s="114" t="str">
        <f>IF(tbl_coded[[#This Row],[ISIN]]="","",IF(_xll.BDP(tbl_coded[[#This Row],[KPW Provider BBID]]&amp;" CompanyID",$AO$1)="#N/A Invalid Security","--",IF(_xll.BDP(tbl_coded[[#This Row],[KPW Provider BBID]]&amp;" CompanyID",$AO$1)="#N/A N/A","--",_xll.BDP(tbl_coded[[#This Row],[KPW Provider BBID]]&amp;" CompanyID",$AO$1))))</f>
        <v/>
      </c>
      <c r="AP83" s="114" t="str">
        <f>IF(tbl_coded[[#This Row],[ISIN]]="","",IF(_xll.BDP(tbl_coded[[#This Row],[KPW Provider BBID]]&amp;" CompanyID",$AP$1)="#N/A Invalid Security","--",IF(_xll.BDP(tbl_coded[[#This Row],[KPW Provider BBID]]&amp;" CompanyID",$AP$1)="#N/A N/A","--",_xll.BDP(tbl_coded[[#This Row],[KPW Provider BBID]]&amp;" CompanyID",$AP$1))))</f>
        <v/>
      </c>
      <c r="AQ83" s="114" t="str">
        <f>IF(tbl_coded[[#This Row],[ISIN]]="","",IF(_xll.BDP(tbl_coded[[#This Row],[KPW Provider BBID]]&amp;" CompanyID",$AQ$1)="#N/A Invalid Security","--",IF(_xll.BDP(tbl_coded[[#This Row],[KPW Provider BBID]]&amp;" CompanyID",$AQ$1)="#N/A N/A","--",_xll.BDP(tbl_coded[[#This Row],[KPW Provider BBID]]&amp;" CompanyID",$AQ$1))))</f>
        <v/>
      </c>
      <c r="AR83" s="114" t="str">
        <f>IF(tbl_coded[[#This Row],[ISIN]]="","",tbl_coded[[#This Row],[穆迪KPW评级]]&amp;"/"&amp;tbl_coded[[#This Row],[SPKPW评级]]&amp;"/"&amp;tbl_coded[[#This Row],[FITCHKPW评级]])</f>
        <v/>
      </c>
      <c r="AS83" s="114" t="str">
        <f>IF(tbl_coded[[#This Row],[ISIN]]="","",IF(OR(_xll.BDP($B83&amp;" Corp",AS$1)="#N/A N/A"),"--",_xll.BDP($B83&amp;" Corp",AS$1)))</f>
        <v/>
      </c>
      <c r="AT83" s="114" t="str">
        <f>IF(tbl_coded[[#This Row],[ISIN]]="","",IF(_xll.BDS($B83&amp;" Corp",AT$1)="#N/A Field Not Applicable","",_xll.BDS($B83&amp;" Corp",AT$1)))</f>
        <v/>
      </c>
      <c r="AU83" s="114" t="str">
        <f>IF(tbl_coded[[#This Row],[SBLC Provider BBID]]="","",_xll.BDP(tbl_coded[[#This Row],[SBLC Provider BBID]]&amp;" CompanyID","NAME"))</f>
        <v/>
      </c>
      <c r="AV83" s="114" t="str">
        <f>IF(tbl_coded[[#This Row],[ISIN]]="","",IF(OR(_xll.BDP($B83&amp;" Corp",AV$1)="#N/A N/A"),"--",TEXT(_xll.BDP($B83&amp;" Corp",AV$1),"yyyy/mm/dd")))</f>
        <v/>
      </c>
      <c r="AW83" s="114" t="str">
        <f>IF(tbl_coded[[#This Row],[ISIN]]="","",IF(OR(_xll.BDP($B83&amp;" Corp",AW$1)="#N/A N/A"),"--",TEXT(_xll.BDP($B83&amp;" Corp",AW$1),"yyyy/mm/dd")))</f>
        <v/>
      </c>
      <c r="AX83" s="114" t="str">
        <f>IF(tbl_coded[[#This Row],[ISIN]]="","",IF(OR(_xll.BDP($B83&amp;" Corp",AX$1)="#N/A N/A"),"--",TEXT(_xll.BDP($B83&amp;" Corp",AX$1),"yyyy/mm/dd")))</f>
        <v/>
      </c>
      <c r="AY83" s="114" t="str">
        <f>IF(tbl_coded[[#This Row],[ISIN]]="","",IF(OR(_xll.BDP($B83&amp;" Corp",AY$1)="#N/A Field Not Applicable"),"--",TEXT(_xll.BDP($B83&amp;" Corp",AY$1),"yyyy/mm/dd")))</f>
        <v/>
      </c>
      <c r="AZ83" s="114" t="str">
        <f>IF(tbl_coded[[#This Row],[ISIN]]="","",IF(OR(_xll.BDP($B83&amp;" Corp",AZ$1)="#N/A N/A"),"--",_xll.BDP($B83&amp;" Corp",AZ$1)))</f>
        <v/>
      </c>
      <c r="BA83" s="114" t="str">
        <f>IF(tbl_coded[[#This Row],[ISIN]]="","",IF(OR(_xll.BDP($B83&amp;" Corp",BA$1)="#N/A N/A"),"--",_xll.BDP($B83&amp;" Corp",BA$1)))</f>
        <v/>
      </c>
      <c r="BB83" s="114" t="str">
        <f>IF(tbl_coded[[#This Row],[ISIN]]="","",IF(OR(_xll.BDP($B83&amp;" Corp",BB$1)="#N/A N/A"),"--",_xll.BDP($B83&amp;" Corp",BB$1)))</f>
        <v/>
      </c>
      <c r="BC83" s="114" t="str">
        <f>IF(tbl_coded[[#This Row],[ISIN]]="","",IF(OR(_xll.BDP($B83&amp;" Corp",BC$1)="#N/A Field Not Applicable"),"--",_xll.BDP($B83&amp;" Corp",BC$1)))</f>
        <v/>
      </c>
      <c r="BD83" s="114" t="str">
        <f>IF(tbl_coded[[#This Row],[ISIN]]="","",IF(OR(_xll.BDP($B83&amp;" Corp",BD$1)="#N/A Field Not Applicable"),"--",_xll.BDP($B83&amp;" Corp",BD$1)))</f>
        <v/>
      </c>
      <c r="BE83" s="114" t="str">
        <f>IF(tbl_coded[[#This Row],[ISIN]]="","",IF(OR(_xll.BDP($B83&amp;" Corp",BE$1)="#N/A Field Not Applicable"),"--",_xll.BDP($B83&amp;" Corp",BE$1)))</f>
        <v/>
      </c>
      <c r="BF83" s="114" t="str">
        <f>IF(tbl_coded[[#This Row],[ISIN]]="","",IF(OR(_xll.BDP($B83&amp;" Corp",BF$1)="#N/A Field Not Applicable"),"--",_xll.BDP($B83&amp;" Corp",BF$1)))</f>
        <v/>
      </c>
      <c r="BG83" s="114" t="str">
        <f>IF(tbl_coded[[#This Row],[ISIN]]="","",IF(OR(_xll.BDP($B83&amp;" Corp",BG$1)="#N/A Field Not Applicable"),"--",IF(_xll.BDP($B83&amp;" Corp",BG$1)="#N/A N/A","N",_xll.BDP($B83&amp;" Corp",BG$1))))</f>
        <v/>
      </c>
      <c r="BH83" s="114" t="str">
        <f>IF(tbl_coded[[#This Row],[ISIN]]="","",IF(OR(_xll.BDP($B83&amp;" Corp",BH$1)="#N/A N/A"),"",_xll.BDP($B83&amp;" Corp",BH$1)))</f>
        <v/>
      </c>
      <c r="BI83" s="114" t="str">
        <f>IF(tbl_coded[[#This Row],[ISIN]]="","",IF(OR(tbl_coded[[#This Row],[Parent company tiker]]=""),"",IF(_xll.BDP(tbl_coded[[#This Row],[Parent company tiker]]&amp;" Equity",BI$1)="#N/A N/A","--",_xll.BDP(tbl_coded[[#This Row],[Parent company tiker]]&amp;" Equity",BI$1))))</f>
        <v/>
      </c>
      <c r="BJ83" s="114" t="str">
        <f>IF(tbl_coded[[#This Row],[ISIN]]="","",IF(OR(tbl_coded[[#This Row],[Parent company tiker]]=""),"",IF(_xll.BDP(tbl_coded[[#This Row],[Parent company tiker]]&amp;" Equity",BJ$1)="#N/A N/A","--",_xll.BDP(tbl_coded[[#This Row],[Parent company tiker]]&amp;" Equity",BJ$1))))</f>
        <v/>
      </c>
      <c r="BK83" s="114" t="str">
        <f>IF(tbl_coded[[#This Row],[ISIN]]="","",IF(OR(tbl_coded[[#This Row],[Parent company tiker]]=""),"",IF(_xll.BDP(tbl_coded[[#This Row],[Parent company tiker]]&amp;" Equity",BK$1)="#N/A N/A","--",_xll.BDP(tbl_coded[[#This Row],[Parent company tiker]]&amp;" Equity",BK$1))))</f>
        <v/>
      </c>
      <c r="BL83" s="114" t="str">
        <f>IF(tbl_coded[[#This Row],[ISIN]]="","",IF(OR(tbl_coded[[#This Row],[Parent company tiker]]=""),"",IF(_xll.BDP(tbl_coded[[#This Row],[Parent company tiker]]&amp;" Equity",BL$1)="#N/A N/A","--",_xll.BDP(tbl_coded[[#This Row],[Parent company tiker]]&amp;" Equity",BL$1))))</f>
        <v/>
      </c>
      <c r="BM8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3" s="114" t="str">
        <f>IF(tbl_coded[[#This Row],[Column9]]&lt;&gt;"--",tbl_coded[[#This Row],[G''tor rating]],IF(tbl_coded[[#This Row],[KPW Name]]&lt;&gt;"",tbl_coded[[#This Row],[KPW Rating]],IF(tbl_coded[[#This Row],[Parent company tiker]]&lt;&gt;"",tbl_coded[[#This Row],[parent评级]],tbl_coded[[#This Row],[Issuer rating]])))</f>
        <v>//</v>
      </c>
      <c r="BO83" s="148" t="str">
        <f>IFERROR(IF(tbl_coded[[#This Row],[GREEN]]="Y","GREEN",IF(tbl_coded[[#This Row],[SUSTAINABLE]]="Y","SUSTAINABLE",IF(tbl_coded[[#This Row],[SOCIAL]]="Y","SOCIAL",IF(tbl_coded[[#This Row],[Sustainable linked]]="Y","SUSTAINABLE LINKED"," ")))),"")</f>
        <v xml:space="preserve"> </v>
      </c>
    </row>
    <row r="84" spans="1:67" ht="15" customHeight="1">
      <c r="A84" s="109">
        <v>82</v>
      </c>
      <c r="B84" s="110" t="str">
        <f>IF(美元债一级!$C$3:$C$1048576&lt;&gt;"",美元债一级!$C84,"")</f>
        <v/>
      </c>
      <c r="C84" s="114" t="str">
        <f>IF(tbl_coded[[#This Row],[ISIN]]="","",IF(tbl_coded[[#This Row],[Index]]&gt;$A$1,"",IF(_xll.BDP($B84&amp;" Corp",C$1)="#N/A N/A","",_xll.BDP($B84&amp;" Corp",C$1))))</f>
        <v/>
      </c>
      <c r="D84" s="114" t="str">
        <f>IF(tbl_coded[[#This Row],[ISIN]]="","",IF(_xll.BDP($B84&amp;" Corp",D$1)="#N/A N/A","",_xll.BDP($B84&amp;" Corp",D$1)))</f>
        <v/>
      </c>
      <c r="E84" s="114" t="str">
        <f>IF(tbl_coded[[#This Row],[ISIN]]="","",IF(_xll.BDP($B84&amp;" Corp",E$1)="#N/A N/A","--",_xll.BDP($B84&amp;" Corp",E$1)))</f>
        <v/>
      </c>
      <c r="F84" s="114" t="str">
        <f>IF(tbl_coded[[#This Row],[ISIN]]="","",IF(_xll.BDS($B84&amp;" Corp",F$1)="#N/A Field Not Applicable","",_xll.BDS($B84&amp;" Corp",F$1)))</f>
        <v/>
      </c>
      <c r="G84" s="114" t="str">
        <f>IF(tbl_coded[[#This Row],[ISIN]]="","",IF(_xll.BDP($F84&amp;" CompanyID",G$1)="#N/A Invalid Security","",_xll.BDP($F84&amp;" CompanyID",G$1)))</f>
        <v/>
      </c>
      <c r="H84" s="114" t="str">
        <f>IF(tbl_coded[[#This Row],[ISIN]]="","",IF(_xll.BDP($B84&amp;" Corp",H$1)="#N/A N/A","--",_xll.BDP($B84&amp;" Corp",H$1)))</f>
        <v/>
      </c>
      <c r="I84" s="114" t="str">
        <f>IF(tbl_coded[[#This Row],[ISIN]]="","",IF(_xll.BDP($B84&amp;" Corp",I$1)="#N/A N/A","--",_xll.BDP($B84&amp;" Corp",I$1)))</f>
        <v/>
      </c>
      <c r="J84" s="114" t="str">
        <f>IF(tbl_coded[[#This Row],[ISIN]]="","",IF(_xll.BDP($B84&amp;" Corp",J$1)="#N/A N/A","--",_xll.BDP($B84&amp;" Corp",J$1)))</f>
        <v/>
      </c>
      <c r="K84" s="114" t="str">
        <f>IF(tbl_coded[[#This Row],[ISIN]]="","",IF(_xll.BDP($B84&amp;" Corp",K$1)="#N/A N/A","--",_xll.BDP($B84&amp;" Corp",K$1)))</f>
        <v/>
      </c>
      <c r="L84" s="114" t="str">
        <f>IF(tbl_coded[[#This Row],[ISIN]]="","",IF(_xll.BDP($B84&amp;" Corp",L$1)="#N/A N/A","--",_xll.BDP($B84&amp;" Corp",L$1)))</f>
        <v/>
      </c>
      <c r="M84" s="114" t="str">
        <f>IF(tbl_coded[[#This Row],[ISIN]]="","",IF(_xll.BDP($B84&amp;" Corp",M$1)="#N/A N/A","--",_xll.BDP($B84&amp;" Corp",M$1)))</f>
        <v/>
      </c>
      <c r="N84" s="114" t="str">
        <f>IF(tbl_coded[[#This Row],[ISIN]]="","",IF(_xll.BDP($B84&amp;" Corp",N$1)="#N/A N/A","--",_xll.BDP($B84&amp;" Corp",N$1)))</f>
        <v/>
      </c>
      <c r="O84" s="114" t="str">
        <f>IF(tbl_coded[[#This Row],[ISIN]]="","",IF(_xll.BDP($B84&amp;" Corp",O$1)="#N/A N/A","--",_xll.BDP($B84&amp;" Corp",O$1)))</f>
        <v/>
      </c>
      <c r="P84" s="114" t="str">
        <f>IF(tbl_coded[[#This Row],[ISIN]]="","",IF(_xll.BDP($B84&amp;" Corp",P$1)="#N/A N/A","--",_xll.BDP($B84&amp;" Corp",P$1)))</f>
        <v/>
      </c>
      <c r="Q8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4" s="114" t="str">
        <f>IF(tbl_coded[[#This Row],[ISIN]]="","",IF(OR(_xll.BDP($B84&amp;" Corp",R$1)="#N/A N/A",_xll.BDP($B84&amp;" Corp",R$1)="#N/A Invalid Security",_xll.BDP($B84&amp;" Corp",R$1)="#N/A Field Not Applicable"),"--",_xll.BDP($B84&amp;" Corp",R$1)))</f>
        <v/>
      </c>
      <c r="S84" s="114" t="str">
        <f>IF(tbl_coded[[#This Row],[ISIN]]="","",IF(OR(_xll.BDP($R84&amp;" Equity",S$1)="#N/A N/A",_xll.BDP($R84&amp;" Equity",S$1)="#N/A Invalid Security"),"--",_xll.BDP($R84&amp;" Equity",S$1)))</f>
        <v/>
      </c>
      <c r="T84" s="114" t="str">
        <f>IF(tbl_coded[[#This Row],[ISIN]]="","",IF(OR(_xll.BDP($R84&amp;" Equity",T$1)="#N/A N/A",_xll.BDP($R84&amp;" Equity",T$1)="#N/A Invalid Security"),"--",_xll.BDP($R84&amp;" Equity",T$1)))</f>
        <v/>
      </c>
      <c r="U84" s="114" t="str">
        <f>IF(tbl_coded[[#This Row],[ISIN]]="","",IF(OR(_xll.BDP($R84&amp;" Equity",U$1)="#N/A N/A",_xll.BDP($R84&amp;" Equity",U$1)="#N/A Invalid Security"),"--",_xll.BDP($R84&amp;" Equity",U$1)))</f>
        <v/>
      </c>
      <c r="V84" s="114" t="str">
        <f>IF(tbl_coded[[#This Row],[ISIN]]="","",IF(OR(_xll.BDP($R84&amp;" Equity",V$1)="#N/A N/A",_xll.BDP($R84&amp;" Equity",V$1)="#N/A Invalid Security"),"--",_xll.BDP($R84&amp;" Equity",V$1)))</f>
        <v/>
      </c>
      <c r="W84" s="114" t="str">
        <f>IF(tbl_coded[[#This Row],[ISIN]]="","",IF(OR(_xll.BDP($R84&amp;" Equity",W$1)="#N/A N/A",_xll.BDP($R84&amp;" Equity",W$1)="#N/A Invalid Security"),"--",_xll.BDP($R84&amp;" Equity",W$1)))</f>
        <v/>
      </c>
      <c r="X84" s="114" t="str">
        <f>IF(tbl_coded[[#This Row],[ISIN]]="","",IF(OR(_xll.BDP($R84&amp;" Equity",X$1)="#N/A N/A",_xll.BDP($R84&amp;" Equity",X$1)="#N/A Invalid Security"),"--",_xll.BDP($R84&amp;" Equity",X$1)))</f>
        <v/>
      </c>
      <c r="Y8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4" s="114" t="str">
        <f>IF(tbl_coded[[#This Row],[ISIN]]="","",IF(ISNUMBER(_xll.BDP(B84&amp;" Corp",Z$1)),_xll.BDP(B84&amp;" Corp",Z$1),""))</f>
        <v/>
      </c>
      <c r="AA84" s="114" t="str">
        <f>IF(tbl_coded[[#This Row],[ISIN]]="","",IF(ISNUMBER(_xll.BDP(B84&amp;" Corp",AA$1)),_xll.BDP(B84&amp;" Corp",AA$1),""))</f>
        <v/>
      </c>
      <c r="AB84" s="114" t="str">
        <f>IF(tbl_coded[[#This Row],[ISIN]]="","",IF(ISNUMBER(_xll.BDP(B84&amp;" Corp",AB$1)),_xll.BDP(B84&amp;" Corp",AB$1),""))</f>
        <v/>
      </c>
      <c r="AC84" s="114" t="str">
        <f>IF(tbl_coded[[#This Row],[ISIN]]="","",IF(ISNUMBER(_xll.BDP(B84&amp;" Corp",AC$1)),_xll.BDP(B84&amp;" Corp",AC$1),""))</f>
        <v/>
      </c>
      <c r="AD84" s="114" t="str">
        <f>IF(tbl_coded[[#This Row],[ISIN]]="","",IF((_xll.BDP(B84&amp;" Corp",AD$1))="#N/A Field Not Applicable","",_xll.BDP(B84&amp;" Corp",AD$1)))</f>
        <v/>
      </c>
      <c r="AE84" s="114" t="str">
        <f>IF(tbl_coded[[#This Row],[ISIN]]="","",IF((_xll.BDP(B84&amp;" Corp",AE$1))="#N/A N/A","--",_xll.BDP(B84&amp;" Corp",AE$1)))</f>
        <v/>
      </c>
      <c r="AF84" s="114" t="str">
        <f>IF(tbl_coded[[#This Row],[ISIN]]="","",IF(IFERROR(MATCH(H84,rtg_num[Moody''s],0)&gt;10,0),"HY",IF(IFERROR(MATCH(I84,rtg_num[S&amp;P],0)&gt;10,0),"HY",IF(IFERROR(MATCH(J84,rtg_num[Fitch],0)&gt;10,0),"HY",IF(H84&amp;I84&amp;J84="------","NR",IF(IFERROR(FIND("#N/A",Coded!H84),0)&amp;IFERROR(FIND("#N/A",Coded!H84),0)&amp;IFERROR(FIND("#N/A",Coded!H84),0)&lt;&gt;"000",IF(INDEX(美元债一级!$O:$O,MATCH(tbl_coded[[#This Row],[ISIN]],美元债一级!$I:$I,0))="--/--/--","NR","IG"),"IG"))))))</f>
        <v/>
      </c>
      <c r="AG8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4" s="115" t="str">
        <f>IF(tbl_coded[[#This Row],[ISIN]]="","",IF(_xll.BDP($B84&amp;" Corp",AI$1)="#N/A N/A","--",_xll.BDP($B84&amp;" Corp",AI$1)))</f>
        <v/>
      </c>
      <c r="AJ84" s="112" t="str">
        <f>IF(tbl_coded[[#This Row],[ISIN]]="","",IF(OR(_xll.BDP(_xll.BDP(tbl_coded[[#This Row],[ISIN]]&amp;" Corp", "ISSUER_EQUITY_TICKER")&amp;" Equity",AJ$1)="#N/A N/A"),"--",_xll.BDP(_xll.BDP(tbl_coded[[#This Row],[ISIN]]&amp;" Corp", "ISSUER_EQUITY_TICKER")&amp;" Equity",AJ$1)))</f>
        <v/>
      </c>
      <c r="AK8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4" s="114" t="str">
        <f>IF(tbl_coded[[#This Row],[ISIN]]="","",IF(OR(_xll.BDP(_xll.BDP(tbl_coded[[#This Row],[ISIN]]&amp;" Corp", "ISSUER_EQUITY_TICKER")&amp;" Equity",AL$1)="#N/A N/A"),"--",_xll.BDP(_xll.BDP(tbl_coded[[#This Row],[ISIN]]&amp;" Corp", "ISSUER_EQUITY_TICKER")&amp;" Equity",AL$1)))</f>
        <v/>
      </c>
      <c r="AM84" s="114" t="str">
        <f>IF(tbl_coded[[#This Row],[ISIN]]="","",IF(_xll.BDS($B84&amp;" Corp",AM$1)="#N/A Field Not Applicable","",_xll.BDS($B84&amp;" Corp",AM$1)))</f>
        <v/>
      </c>
      <c r="AN84" s="114" t="str">
        <f>IF(tbl_coded[[#This Row],[ISIN]]="","",IF(_xll.BDP(tbl_coded[[#This Row],[KPW Provider BBID]]&amp;" CompanyID","NAME")="#N/A Invalid Security","",_xll.BDP(tbl_coded[[#This Row],[KPW Provider BBID]]&amp;" CompanyID","NAME")))</f>
        <v/>
      </c>
      <c r="AO84" s="114" t="str">
        <f>IF(tbl_coded[[#This Row],[ISIN]]="","",IF(_xll.BDP(tbl_coded[[#This Row],[KPW Provider BBID]]&amp;" CompanyID",$AO$1)="#N/A Invalid Security","--",IF(_xll.BDP(tbl_coded[[#This Row],[KPW Provider BBID]]&amp;" CompanyID",$AO$1)="#N/A N/A","--",_xll.BDP(tbl_coded[[#This Row],[KPW Provider BBID]]&amp;" CompanyID",$AO$1))))</f>
        <v/>
      </c>
      <c r="AP84" s="114" t="str">
        <f>IF(tbl_coded[[#This Row],[ISIN]]="","",IF(_xll.BDP(tbl_coded[[#This Row],[KPW Provider BBID]]&amp;" CompanyID",$AP$1)="#N/A Invalid Security","--",IF(_xll.BDP(tbl_coded[[#This Row],[KPW Provider BBID]]&amp;" CompanyID",$AP$1)="#N/A N/A","--",_xll.BDP(tbl_coded[[#This Row],[KPW Provider BBID]]&amp;" CompanyID",$AP$1))))</f>
        <v/>
      </c>
      <c r="AQ84" s="114" t="str">
        <f>IF(tbl_coded[[#This Row],[ISIN]]="","",IF(_xll.BDP(tbl_coded[[#This Row],[KPW Provider BBID]]&amp;" CompanyID",$AQ$1)="#N/A Invalid Security","--",IF(_xll.BDP(tbl_coded[[#This Row],[KPW Provider BBID]]&amp;" CompanyID",$AQ$1)="#N/A N/A","--",_xll.BDP(tbl_coded[[#This Row],[KPW Provider BBID]]&amp;" CompanyID",$AQ$1))))</f>
        <v/>
      </c>
      <c r="AR84" s="114" t="str">
        <f>IF(tbl_coded[[#This Row],[ISIN]]="","",tbl_coded[[#This Row],[穆迪KPW评级]]&amp;"/"&amp;tbl_coded[[#This Row],[SPKPW评级]]&amp;"/"&amp;tbl_coded[[#This Row],[FITCHKPW评级]])</f>
        <v/>
      </c>
      <c r="AS84" s="114" t="str">
        <f>IF(tbl_coded[[#This Row],[ISIN]]="","",IF(OR(_xll.BDP($B84&amp;" Corp",AS$1)="#N/A N/A"),"--",_xll.BDP($B84&amp;" Corp",AS$1)))</f>
        <v/>
      </c>
      <c r="AT84" s="114" t="str">
        <f>IF(tbl_coded[[#This Row],[ISIN]]="","",IF(_xll.BDS($B84&amp;" Corp",AT$1)="#N/A Field Not Applicable","",_xll.BDS($B84&amp;" Corp",AT$1)))</f>
        <v/>
      </c>
      <c r="AU84" s="114" t="str">
        <f>IF(tbl_coded[[#This Row],[SBLC Provider BBID]]="","",_xll.BDP(tbl_coded[[#This Row],[SBLC Provider BBID]]&amp;" CompanyID","NAME"))</f>
        <v/>
      </c>
      <c r="AV84" s="114" t="str">
        <f>IF(tbl_coded[[#This Row],[ISIN]]="","",IF(OR(_xll.BDP($B84&amp;" Corp",AV$1)="#N/A N/A"),"--",TEXT(_xll.BDP($B84&amp;" Corp",AV$1),"yyyy/mm/dd")))</f>
        <v/>
      </c>
      <c r="AW84" s="114" t="str">
        <f>IF(tbl_coded[[#This Row],[ISIN]]="","",IF(OR(_xll.BDP($B84&amp;" Corp",AW$1)="#N/A N/A"),"--",TEXT(_xll.BDP($B84&amp;" Corp",AW$1),"yyyy/mm/dd")))</f>
        <v/>
      </c>
      <c r="AX84" s="114" t="str">
        <f>IF(tbl_coded[[#This Row],[ISIN]]="","",IF(OR(_xll.BDP($B84&amp;" Corp",AX$1)="#N/A N/A"),"--",TEXT(_xll.BDP($B84&amp;" Corp",AX$1),"yyyy/mm/dd")))</f>
        <v/>
      </c>
      <c r="AY84" s="114" t="str">
        <f>IF(tbl_coded[[#This Row],[ISIN]]="","",IF(OR(_xll.BDP($B84&amp;" Corp",AY$1)="#N/A Field Not Applicable"),"--",TEXT(_xll.BDP($B84&amp;" Corp",AY$1),"yyyy/mm/dd")))</f>
        <v/>
      </c>
      <c r="AZ84" s="114" t="str">
        <f>IF(tbl_coded[[#This Row],[ISIN]]="","",IF(OR(_xll.BDP($B84&amp;" Corp",AZ$1)="#N/A N/A"),"--",_xll.BDP($B84&amp;" Corp",AZ$1)))</f>
        <v/>
      </c>
      <c r="BA84" s="114" t="str">
        <f>IF(tbl_coded[[#This Row],[ISIN]]="","",IF(OR(_xll.BDP($B84&amp;" Corp",BA$1)="#N/A N/A"),"--",_xll.BDP($B84&amp;" Corp",BA$1)))</f>
        <v/>
      </c>
      <c r="BB84" s="114" t="str">
        <f>IF(tbl_coded[[#This Row],[ISIN]]="","",IF(OR(_xll.BDP($B84&amp;" Corp",BB$1)="#N/A N/A"),"--",_xll.BDP($B84&amp;" Corp",BB$1)))</f>
        <v/>
      </c>
      <c r="BC84" s="114" t="str">
        <f>IF(tbl_coded[[#This Row],[ISIN]]="","",IF(OR(_xll.BDP($B84&amp;" Corp",BC$1)="#N/A Field Not Applicable"),"--",_xll.BDP($B84&amp;" Corp",BC$1)))</f>
        <v/>
      </c>
      <c r="BD84" s="114" t="str">
        <f>IF(tbl_coded[[#This Row],[ISIN]]="","",IF(OR(_xll.BDP($B84&amp;" Corp",BD$1)="#N/A Field Not Applicable"),"--",_xll.BDP($B84&amp;" Corp",BD$1)))</f>
        <v/>
      </c>
      <c r="BE84" s="114" t="str">
        <f>IF(tbl_coded[[#This Row],[ISIN]]="","",IF(OR(_xll.BDP($B84&amp;" Corp",BE$1)="#N/A Field Not Applicable"),"--",_xll.BDP($B84&amp;" Corp",BE$1)))</f>
        <v/>
      </c>
      <c r="BF84" s="114" t="str">
        <f>IF(tbl_coded[[#This Row],[ISIN]]="","",IF(OR(_xll.BDP($B84&amp;" Corp",BF$1)="#N/A Field Not Applicable"),"--",_xll.BDP($B84&amp;" Corp",BF$1)))</f>
        <v/>
      </c>
      <c r="BG84" s="114" t="str">
        <f>IF(tbl_coded[[#This Row],[ISIN]]="","",IF(OR(_xll.BDP($B84&amp;" Corp",BG$1)="#N/A Field Not Applicable"),"--",IF(_xll.BDP($B84&amp;" Corp",BG$1)="#N/A N/A","N",_xll.BDP($B84&amp;" Corp",BG$1))))</f>
        <v/>
      </c>
      <c r="BH84" s="114" t="str">
        <f>IF(tbl_coded[[#This Row],[ISIN]]="","",IF(OR(_xll.BDP($B84&amp;" Corp",BH$1)="#N/A N/A"),"",_xll.BDP($B84&amp;" Corp",BH$1)))</f>
        <v/>
      </c>
      <c r="BI84" s="114" t="str">
        <f>IF(tbl_coded[[#This Row],[ISIN]]="","",IF(OR(tbl_coded[[#This Row],[Parent company tiker]]=""),"",IF(_xll.BDP(tbl_coded[[#This Row],[Parent company tiker]]&amp;" Equity",BI$1)="#N/A N/A","--",_xll.BDP(tbl_coded[[#This Row],[Parent company tiker]]&amp;" Equity",BI$1))))</f>
        <v/>
      </c>
      <c r="BJ84" s="114" t="str">
        <f>IF(tbl_coded[[#This Row],[ISIN]]="","",IF(OR(tbl_coded[[#This Row],[Parent company tiker]]=""),"",IF(_xll.BDP(tbl_coded[[#This Row],[Parent company tiker]]&amp;" Equity",BJ$1)="#N/A N/A","--",_xll.BDP(tbl_coded[[#This Row],[Parent company tiker]]&amp;" Equity",BJ$1))))</f>
        <v/>
      </c>
      <c r="BK84" s="114" t="str">
        <f>IF(tbl_coded[[#This Row],[ISIN]]="","",IF(OR(tbl_coded[[#This Row],[Parent company tiker]]=""),"",IF(_xll.BDP(tbl_coded[[#This Row],[Parent company tiker]]&amp;" Equity",BK$1)="#N/A N/A","--",_xll.BDP(tbl_coded[[#This Row],[Parent company tiker]]&amp;" Equity",BK$1))))</f>
        <v/>
      </c>
      <c r="BL84" s="114" t="str">
        <f>IF(tbl_coded[[#This Row],[ISIN]]="","",IF(OR(tbl_coded[[#This Row],[Parent company tiker]]=""),"",IF(_xll.BDP(tbl_coded[[#This Row],[Parent company tiker]]&amp;" Equity",BL$1)="#N/A N/A","--",_xll.BDP(tbl_coded[[#This Row],[Parent company tiker]]&amp;" Equity",BL$1))))</f>
        <v/>
      </c>
      <c r="BM8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4" s="114" t="str">
        <f>IF(tbl_coded[[#This Row],[Column9]]&lt;&gt;"--",tbl_coded[[#This Row],[G''tor rating]],IF(tbl_coded[[#This Row],[KPW Name]]&lt;&gt;"",tbl_coded[[#This Row],[KPW Rating]],IF(tbl_coded[[#This Row],[Parent company tiker]]&lt;&gt;"",tbl_coded[[#This Row],[parent评级]],tbl_coded[[#This Row],[Issuer rating]])))</f>
        <v>//</v>
      </c>
      <c r="BO84" s="148" t="str">
        <f>IFERROR(IF(tbl_coded[[#This Row],[GREEN]]="Y","GREEN",IF(tbl_coded[[#This Row],[SUSTAINABLE]]="Y","SUSTAINABLE",IF(tbl_coded[[#This Row],[SOCIAL]]="Y","SOCIAL",IF(tbl_coded[[#This Row],[Sustainable linked]]="Y","SUSTAINABLE LINKED"," ")))),"")</f>
        <v xml:space="preserve"> </v>
      </c>
    </row>
    <row r="85" spans="1:67" ht="15" customHeight="1">
      <c r="A85" s="109">
        <v>83</v>
      </c>
      <c r="B85" s="110" t="str">
        <f>IF(美元债一级!$C$3:$C$1048576&lt;&gt;"",美元债一级!$C85,"")</f>
        <v/>
      </c>
      <c r="C85" s="114" t="str">
        <f>IF(tbl_coded[[#This Row],[ISIN]]="","",IF(tbl_coded[[#This Row],[Index]]&gt;$A$1,"",IF(_xll.BDP($B85&amp;" Corp",C$1)="#N/A N/A","",_xll.BDP($B85&amp;" Corp",C$1))))</f>
        <v/>
      </c>
      <c r="D85" s="114" t="str">
        <f>IF(tbl_coded[[#This Row],[ISIN]]="","",IF(_xll.BDP($B85&amp;" Corp",D$1)="#N/A N/A","",_xll.BDP($B85&amp;" Corp",D$1)))</f>
        <v/>
      </c>
      <c r="E85" s="114" t="str">
        <f>IF(tbl_coded[[#This Row],[ISIN]]="","",IF(_xll.BDP($B85&amp;" Corp",E$1)="#N/A N/A","--",_xll.BDP($B85&amp;" Corp",E$1)))</f>
        <v/>
      </c>
      <c r="F85" s="114" t="str">
        <f>IF(tbl_coded[[#This Row],[ISIN]]="","",IF(_xll.BDS($B85&amp;" Corp",F$1)="#N/A Field Not Applicable","",_xll.BDS($B85&amp;" Corp",F$1)))</f>
        <v/>
      </c>
      <c r="G85" s="114" t="str">
        <f>IF(tbl_coded[[#This Row],[ISIN]]="","",IF(_xll.BDP($F85&amp;" CompanyID",G$1)="#N/A Invalid Security","",_xll.BDP($F85&amp;" CompanyID",G$1)))</f>
        <v/>
      </c>
      <c r="H85" s="114" t="str">
        <f>IF(tbl_coded[[#This Row],[ISIN]]="","",IF(_xll.BDP($B85&amp;" Corp",H$1)="#N/A N/A","--",_xll.BDP($B85&amp;" Corp",H$1)))</f>
        <v/>
      </c>
      <c r="I85" s="114" t="str">
        <f>IF(tbl_coded[[#This Row],[ISIN]]="","",IF(_xll.BDP($B85&amp;" Corp",I$1)="#N/A N/A","--",_xll.BDP($B85&amp;" Corp",I$1)))</f>
        <v/>
      </c>
      <c r="J85" s="114" t="str">
        <f>IF(tbl_coded[[#This Row],[ISIN]]="","",IF(_xll.BDP($B85&amp;" Corp",J$1)="#N/A N/A","--",_xll.BDP($B85&amp;" Corp",J$1)))</f>
        <v/>
      </c>
      <c r="K85" s="114" t="str">
        <f>IF(tbl_coded[[#This Row],[ISIN]]="","",IF(_xll.BDP($B85&amp;" Corp",K$1)="#N/A N/A","--",_xll.BDP($B85&amp;" Corp",K$1)))</f>
        <v/>
      </c>
      <c r="L85" s="114" t="str">
        <f>IF(tbl_coded[[#This Row],[ISIN]]="","",IF(_xll.BDP($B85&amp;" Corp",L$1)="#N/A N/A","--",_xll.BDP($B85&amp;" Corp",L$1)))</f>
        <v/>
      </c>
      <c r="M85" s="114" t="str">
        <f>IF(tbl_coded[[#This Row],[ISIN]]="","",IF(_xll.BDP($B85&amp;" Corp",M$1)="#N/A N/A","--",_xll.BDP($B85&amp;" Corp",M$1)))</f>
        <v/>
      </c>
      <c r="N85" s="114" t="str">
        <f>IF(tbl_coded[[#This Row],[ISIN]]="","",IF(_xll.BDP($B85&amp;" Corp",N$1)="#N/A N/A","--",_xll.BDP($B85&amp;" Corp",N$1)))</f>
        <v/>
      </c>
      <c r="O85" s="114" t="str">
        <f>IF(tbl_coded[[#This Row],[ISIN]]="","",IF(_xll.BDP($B85&amp;" Corp",O$1)="#N/A N/A","--",_xll.BDP($B85&amp;" Corp",O$1)))</f>
        <v/>
      </c>
      <c r="P85" s="114" t="str">
        <f>IF(tbl_coded[[#This Row],[ISIN]]="","",IF(_xll.BDP($B85&amp;" Corp",P$1)="#N/A N/A","--",_xll.BDP($B85&amp;" Corp",P$1)))</f>
        <v/>
      </c>
      <c r="Q8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5" s="114" t="str">
        <f>IF(tbl_coded[[#This Row],[ISIN]]="","",IF(OR(_xll.BDP($B85&amp;" Corp",R$1)="#N/A N/A",_xll.BDP($B85&amp;" Corp",R$1)="#N/A Invalid Security",_xll.BDP($B85&amp;" Corp",R$1)="#N/A Field Not Applicable"),"--",_xll.BDP($B85&amp;" Corp",R$1)))</f>
        <v/>
      </c>
      <c r="S85" s="114" t="str">
        <f>IF(tbl_coded[[#This Row],[ISIN]]="","",IF(OR(_xll.BDP($R85&amp;" Equity",S$1)="#N/A N/A",_xll.BDP($R85&amp;" Equity",S$1)="#N/A Invalid Security"),"--",_xll.BDP($R85&amp;" Equity",S$1)))</f>
        <v/>
      </c>
      <c r="T85" s="114" t="str">
        <f>IF(tbl_coded[[#This Row],[ISIN]]="","",IF(OR(_xll.BDP($R85&amp;" Equity",T$1)="#N/A N/A",_xll.BDP($R85&amp;" Equity",T$1)="#N/A Invalid Security"),"--",_xll.BDP($R85&amp;" Equity",T$1)))</f>
        <v/>
      </c>
      <c r="U85" s="114" t="str">
        <f>IF(tbl_coded[[#This Row],[ISIN]]="","",IF(OR(_xll.BDP($R85&amp;" Equity",U$1)="#N/A N/A",_xll.BDP($R85&amp;" Equity",U$1)="#N/A Invalid Security"),"--",_xll.BDP($R85&amp;" Equity",U$1)))</f>
        <v/>
      </c>
      <c r="V85" s="114" t="str">
        <f>IF(tbl_coded[[#This Row],[ISIN]]="","",IF(OR(_xll.BDP($R85&amp;" Equity",V$1)="#N/A N/A",_xll.BDP($R85&amp;" Equity",V$1)="#N/A Invalid Security"),"--",_xll.BDP($R85&amp;" Equity",V$1)))</f>
        <v/>
      </c>
      <c r="W85" s="114" t="str">
        <f>IF(tbl_coded[[#This Row],[ISIN]]="","",IF(OR(_xll.BDP($R85&amp;" Equity",W$1)="#N/A N/A",_xll.BDP($R85&amp;" Equity",W$1)="#N/A Invalid Security"),"--",_xll.BDP($R85&amp;" Equity",W$1)))</f>
        <v/>
      </c>
      <c r="X85" s="114" t="str">
        <f>IF(tbl_coded[[#This Row],[ISIN]]="","",IF(OR(_xll.BDP($R85&amp;" Equity",X$1)="#N/A N/A",_xll.BDP($R85&amp;" Equity",X$1)="#N/A Invalid Security"),"--",_xll.BDP($R85&amp;" Equity",X$1)))</f>
        <v/>
      </c>
      <c r="Y8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5" s="114" t="str">
        <f>IF(tbl_coded[[#This Row],[ISIN]]="","",IF(ISNUMBER(_xll.BDP(B85&amp;" Corp",Z$1)),_xll.BDP(B85&amp;" Corp",Z$1),""))</f>
        <v/>
      </c>
      <c r="AA85" s="114" t="str">
        <f>IF(tbl_coded[[#This Row],[ISIN]]="","",IF(ISNUMBER(_xll.BDP(B85&amp;" Corp",AA$1)),_xll.BDP(B85&amp;" Corp",AA$1),""))</f>
        <v/>
      </c>
      <c r="AB85" s="114" t="str">
        <f>IF(tbl_coded[[#This Row],[ISIN]]="","",IF(ISNUMBER(_xll.BDP(B85&amp;" Corp",AB$1)),_xll.BDP(B85&amp;" Corp",AB$1),""))</f>
        <v/>
      </c>
      <c r="AC85" s="114" t="str">
        <f>IF(tbl_coded[[#This Row],[ISIN]]="","",IF(ISNUMBER(_xll.BDP(B85&amp;" Corp",AC$1)),_xll.BDP(B85&amp;" Corp",AC$1),""))</f>
        <v/>
      </c>
      <c r="AD85" s="114" t="str">
        <f>IF(tbl_coded[[#This Row],[ISIN]]="","",IF((_xll.BDP(B85&amp;" Corp",AD$1))="#N/A Field Not Applicable","",_xll.BDP(B85&amp;" Corp",AD$1)))</f>
        <v/>
      </c>
      <c r="AE85" s="114" t="str">
        <f>IF(tbl_coded[[#This Row],[ISIN]]="","",IF((_xll.BDP(B85&amp;" Corp",AE$1))="#N/A N/A","--",_xll.BDP(B85&amp;" Corp",AE$1)))</f>
        <v/>
      </c>
      <c r="AF85" s="114" t="str">
        <f>IF(tbl_coded[[#This Row],[ISIN]]="","",IF(IFERROR(MATCH(H85,rtg_num[Moody''s],0)&gt;10,0),"HY",IF(IFERROR(MATCH(I85,rtg_num[S&amp;P],0)&gt;10,0),"HY",IF(IFERROR(MATCH(J85,rtg_num[Fitch],0)&gt;10,0),"HY",IF(H85&amp;I85&amp;J85="------","NR",IF(IFERROR(FIND("#N/A",Coded!H85),0)&amp;IFERROR(FIND("#N/A",Coded!H85),0)&amp;IFERROR(FIND("#N/A",Coded!H85),0)&lt;&gt;"000",IF(INDEX(美元债一级!$O:$O,MATCH(tbl_coded[[#This Row],[ISIN]],美元债一级!$I:$I,0))="--/--/--","NR","IG"),"IG"))))))</f>
        <v/>
      </c>
      <c r="AG8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5" s="115" t="str">
        <f>IF(tbl_coded[[#This Row],[ISIN]]="","",IF(_xll.BDP($B85&amp;" Corp",AI$1)="#N/A N/A","--",_xll.BDP($B85&amp;" Corp",AI$1)))</f>
        <v/>
      </c>
      <c r="AJ85" s="112" t="str">
        <f>IF(tbl_coded[[#This Row],[ISIN]]="","",IF(OR(_xll.BDP(_xll.BDP(tbl_coded[[#This Row],[ISIN]]&amp;" Corp", "ISSUER_EQUITY_TICKER")&amp;" Equity",AJ$1)="#N/A N/A"),"--",_xll.BDP(_xll.BDP(tbl_coded[[#This Row],[ISIN]]&amp;" Corp", "ISSUER_EQUITY_TICKER")&amp;" Equity",AJ$1)))</f>
        <v/>
      </c>
      <c r="AK8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5" s="114" t="str">
        <f>IF(tbl_coded[[#This Row],[ISIN]]="","",IF(OR(_xll.BDP(_xll.BDP(tbl_coded[[#This Row],[ISIN]]&amp;" Corp", "ISSUER_EQUITY_TICKER")&amp;" Equity",AL$1)="#N/A N/A"),"--",_xll.BDP(_xll.BDP(tbl_coded[[#This Row],[ISIN]]&amp;" Corp", "ISSUER_EQUITY_TICKER")&amp;" Equity",AL$1)))</f>
        <v/>
      </c>
      <c r="AM85" s="114" t="str">
        <f>IF(tbl_coded[[#This Row],[ISIN]]="","",IF(_xll.BDS($B85&amp;" Corp",AM$1)="#N/A Field Not Applicable","",_xll.BDS($B85&amp;" Corp",AM$1)))</f>
        <v/>
      </c>
      <c r="AN85" s="114" t="str">
        <f>IF(tbl_coded[[#This Row],[ISIN]]="","",IF(_xll.BDP(tbl_coded[[#This Row],[KPW Provider BBID]]&amp;" CompanyID","NAME")="#N/A Invalid Security","",_xll.BDP(tbl_coded[[#This Row],[KPW Provider BBID]]&amp;" CompanyID","NAME")))</f>
        <v/>
      </c>
      <c r="AO85" s="114" t="str">
        <f>IF(tbl_coded[[#This Row],[ISIN]]="","",IF(_xll.BDP(tbl_coded[[#This Row],[KPW Provider BBID]]&amp;" CompanyID",$AO$1)="#N/A Invalid Security","--",IF(_xll.BDP(tbl_coded[[#This Row],[KPW Provider BBID]]&amp;" CompanyID",$AO$1)="#N/A N/A","--",_xll.BDP(tbl_coded[[#This Row],[KPW Provider BBID]]&amp;" CompanyID",$AO$1))))</f>
        <v/>
      </c>
      <c r="AP85" s="114" t="str">
        <f>IF(tbl_coded[[#This Row],[ISIN]]="","",IF(_xll.BDP(tbl_coded[[#This Row],[KPW Provider BBID]]&amp;" CompanyID",$AP$1)="#N/A Invalid Security","--",IF(_xll.BDP(tbl_coded[[#This Row],[KPW Provider BBID]]&amp;" CompanyID",$AP$1)="#N/A N/A","--",_xll.BDP(tbl_coded[[#This Row],[KPW Provider BBID]]&amp;" CompanyID",$AP$1))))</f>
        <v/>
      </c>
      <c r="AQ85" s="114" t="str">
        <f>IF(tbl_coded[[#This Row],[ISIN]]="","",IF(_xll.BDP(tbl_coded[[#This Row],[KPW Provider BBID]]&amp;" CompanyID",$AQ$1)="#N/A Invalid Security","--",IF(_xll.BDP(tbl_coded[[#This Row],[KPW Provider BBID]]&amp;" CompanyID",$AQ$1)="#N/A N/A","--",_xll.BDP(tbl_coded[[#This Row],[KPW Provider BBID]]&amp;" CompanyID",$AQ$1))))</f>
        <v/>
      </c>
      <c r="AR85" s="114" t="str">
        <f>IF(tbl_coded[[#This Row],[ISIN]]="","",tbl_coded[[#This Row],[穆迪KPW评级]]&amp;"/"&amp;tbl_coded[[#This Row],[SPKPW评级]]&amp;"/"&amp;tbl_coded[[#This Row],[FITCHKPW评级]])</f>
        <v/>
      </c>
      <c r="AS85" s="114" t="str">
        <f>IF(tbl_coded[[#This Row],[ISIN]]="","",IF(OR(_xll.BDP($B85&amp;" Corp",AS$1)="#N/A N/A"),"--",_xll.BDP($B85&amp;" Corp",AS$1)))</f>
        <v/>
      </c>
      <c r="AT85" s="114" t="str">
        <f>IF(tbl_coded[[#This Row],[ISIN]]="","",IF(_xll.BDS($B85&amp;" Corp",AT$1)="#N/A Field Not Applicable","",_xll.BDS($B85&amp;" Corp",AT$1)))</f>
        <v/>
      </c>
      <c r="AU85" s="114" t="str">
        <f>IF(tbl_coded[[#This Row],[SBLC Provider BBID]]="","",_xll.BDP(tbl_coded[[#This Row],[SBLC Provider BBID]]&amp;" CompanyID","NAME"))</f>
        <v/>
      </c>
      <c r="AV85" s="114" t="str">
        <f>IF(tbl_coded[[#This Row],[ISIN]]="","",IF(OR(_xll.BDP($B85&amp;" Corp",AV$1)="#N/A N/A"),"--",TEXT(_xll.BDP($B85&amp;" Corp",AV$1),"yyyy/mm/dd")))</f>
        <v/>
      </c>
      <c r="AW85" s="114" t="str">
        <f>IF(tbl_coded[[#This Row],[ISIN]]="","",IF(OR(_xll.BDP($B85&amp;" Corp",AW$1)="#N/A N/A"),"--",TEXT(_xll.BDP($B85&amp;" Corp",AW$1),"yyyy/mm/dd")))</f>
        <v/>
      </c>
      <c r="AX85" s="114" t="str">
        <f>IF(tbl_coded[[#This Row],[ISIN]]="","",IF(OR(_xll.BDP($B85&amp;" Corp",AX$1)="#N/A N/A"),"--",TEXT(_xll.BDP($B85&amp;" Corp",AX$1),"yyyy/mm/dd")))</f>
        <v/>
      </c>
      <c r="AY85" s="114" t="str">
        <f>IF(tbl_coded[[#This Row],[ISIN]]="","",IF(OR(_xll.BDP($B85&amp;" Corp",AY$1)="#N/A Field Not Applicable"),"--",TEXT(_xll.BDP($B85&amp;" Corp",AY$1),"yyyy/mm/dd")))</f>
        <v/>
      </c>
      <c r="AZ85" s="114" t="str">
        <f>IF(tbl_coded[[#This Row],[ISIN]]="","",IF(OR(_xll.BDP($B85&amp;" Corp",AZ$1)="#N/A N/A"),"--",_xll.BDP($B85&amp;" Corp",AZ$1)))</f>
        <v/>
      </c>
      <c r="BA85" s="114" t="str">
        <f>IF(tbl_coded[[#This Row],[ISIN]]="","",IF(OR(_xll.BDP($B85&amp;" Corp",BA$1)="#N/A N/A"),"--",_xll.BDP($B85&amp;" Corp",BA$1)))</f>
        <v/>
      </c>
      <c r="BB85" s="114" t="str">
        <f>IF(tbl_coded[[#This Row],[ISIN]]="","",IF(OR(_xll.BDP($B85&amp;" Corp",BB$1)="#N/A N/A"),"--",_xll.BDP($B85&amp;" Corp",BB$1)))</f>
        <v/>
      </c>
      <c r="BC85" s="114" t="str">
        <f>IF(tbl_coded[[#This Row],[ISIN]]="","",IF(OR(_xll.BDP($B85&amp;" Corp",BC$1)="#N/A Field Not Applicable"),"--",_xll.BDP($B85&amp;" Corp",BC$1)))</f>
        <v/>
      </c>
      <c r="BD85" s="114" t="str">
        <f>IF(tbl_coded[[#This Row],[ISIN]]="","",IF(OR(_xll.BDP($B85&amp;" Corp",BD$1)="#N/A Field Not Applicable"),"--",_xll.BDP($B85&amp;" Corp",BD$1)))</f>
        <v/>
      </c>
      <c r="BE85" s="114" t="str">
        <f>IF(tbl_coded[[#This Row],[ISIN]]="","",IF(OR(_xll.BDP($B85&amp;" Corp",BE$1)="#N/A Field Not Applicable"),"--",_xll.BDP($B85&amp;" Corp",BE$1)))</f>
        <v/>
      </c>
      <c r="BF85" s="114" t="str">
        <f>IF(tbl_coded[[#This Row],[ISIN]]="","",IF(OR(_xll.BDP($B85&amp;" Corp",BF$1)="#N/A Field Not Applicable"),"--",_xll.BDP($B85&amp;" Corp",BF$1)))</f>
        <v/>
      </c>
      <c r="BG85" s="114" t="str">
        <f>IF(tbl_coded[[#This Row],[ISIN]]="","",IF(OR(_xll.BDP($B85&amp;" Corp",BG$1)="#N/A Field Not Applicable"),"--",IF(_xll.BDP($B85&amp;" Corp",BG$1)="#N/A N/A","N",_xll.BDP($B85&amp;" Corp",BG$1))))</f>
        <v/>
      </c>
      <c r="BH85" s="114" t="str">
        <f>IF(tbl_coded[[#This Row],[ISIN]]="","",IF(OR(_xll.BDP($B85&amp;" Corp",BH$1)="#N/A N/A"),"",_xll.BDP($B85&amp;" Corp",BH$1)))</f>
        <v/>
      </c>
      <c r="BI85" s="114" t="str">
        <f>IF(tbl_coded[[#This Row],[ISIN]]="","",IF(OR(tbl_coded[[#This Row],[Parent company tiker]]=""),"",IF(_xll.BDP(tbl_coded[[#This Row],[Parent company tiker]]&amp;" Equity",BI$1)="#N/A N/A","--",_xll.BDP(tbl_coded[[#This Row],[Parent company tiker]]&amp;" Equity",BI$1))))</f>
        <v/>
      </c>
      <c r="BJ85" s="114" t="str">
        <f>IF(tbl_coded[[#This Row],[ISIN]]="","",IF(OR(tbl_coded[[#This Row],[Parent company tiker]]=""),"",IF(_xll.BDP(tbl_coded[[#This Row],[Parent company tiker]]&amp;" Equity",BJ$1)="#N/A N/A","--",_xll.BDP(tbl_coded[[#This Row],[Parent company tiker]]&amp;" Equity",BJ$1))))</f>
        <v/>
      </c>
      <c r="BK85" s="114" t="str">
        <f>IF(tbl_coded[[#This Row],[ISIN]]="","",IF(OR(tbl_coded[[#This Row],[Parent company tiker]]=""),"",IF(_xll.BDP(tbl_coded[[#This Row],[Parent company tiker]]&amp;" Equity",BK$1)="#N/A N/A","--",_xll.BDP(tbl_coded[[#This Row],[Parent company tiker]]&amp;" Equity",BK$1))))</f>
        <v/>
      </c>
      <c r="BL85" s="114" t="str">
        <f>IF(tbl_coded[[#This Row],[ISIN]]="","",IF(OR(tbl_coded[[#This Row],[Parent company tiker]]=""),"",IF(_xll.BDP(tbl_coded[[#This Row],[Parent company tiker]]&amp;" Equity",BL$1)="#N/A N/A","--",_xll.BDP(tbl_coded[[#This Row],[Parent company tiker]]&amp;" Equity",BL$1))))</f>
        <v/>
      </c>
      <c r="BM8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5" s="114" t="str">
        <f>IF(tbl_coded[[#This Row],[Column9]]&lt;&gt;"--",tbl_coded[[#This Row],[G''tor rating]],IF(tbl_coded[[#This Row],[KPW Name]]&lt;&gt;"",tbl_coded[[#This Row],[KPW Rating]],IF(tbl_coded[[#This Row],[Parent company tiker]]&lt;&gt;"",tbl_coded[[#This Row],[parent评级]],tbl_coded[[#This Row],[Issuer rating]])))</f>
        <v>//</v>
      </c>
      <c r="BO85" s="148" t="str">
        <f>IFERROR(IF(tbl_coded[[#This Row],[GREEN]]="Y","GREEN",IF(tbl_coded[[#This Row],[SUSTAINABLE]]="Y","SUSTAINABLE",IF(tbl_coded[[#This Row],[SOCIAL]]="Y","SOCIAL",IF(tbl_coded[[#This Row],[Sustainable linked]]="Y","SUSTAINABLE LINKED"," ")))),"")</f>
        <v xml:space="preserve"> </v>
      </c>
    </row>
    <row r="86" spans="1:67" ht="15" customHeight="1">
      <c r="A86" s="109">
        <v>84</v>
      </c>
      <c r="B86" s="110" t="str">
        <f>IF(美元债一级!$C$3:$C$1048576&lt;&gt;"",美元债一级!$C86,"")</f>
        <v/>
      </c>
      <c r="C86" s="114" t="str">
        <f>IF(tbl_coded[[#This Row],[ISIN]]="","",IF(tbl_coded[[#This Row],[Index]]&gt;$A$1,"",IF(_xll.BDP($B86&amp;" Corp",C$1)="#N/A N/A","",_xll.BDP($B86&amp;" Corp",C$1))))</f>
        <v/>
      </c>
      <c r="D86" s="114" t="str">
        <f>IF(tbl_coded[[#This Row],[ISIN]]="","",IF(_xll.BDP($B86&amp;" Corp",D$1)="#N/A N/A","",_xll.BDP($B86&amp;" Corp",D$1)))</f>
        <v/>
      </c>
      <c r="E86" s="114" t="str">
        <f>IF(tbl_coded[[#This Row],[ISIN]]="","",IF(_xll.BDP($B86&amp;" Corp",E$1)="#N/A N/A","--",_xll.BDP($B86&amp;" Corp",E$1)))</f>
        <v/>
      </c>
      <c r="F86" s="114" t="str">
        <f>IF(tbl_coded[[#This Row],[ISIN]]="","",IF(_xll.BDS($B86&amp;" Corp",F$1)="#N/A Field Not Applicable","",_xll.BDS($B86&amp;" Corp",F$1)))</f>
        <v/>
      </c>
      <c r="G86" s="114" t="str">
        <f>IF(tbl_coded[[#This Row],[ISIN]]="","",IF(_xll.BDP($F86&amp;" CompanyID",G$1)="#N/A Invalid Security","",_xll.BDP($F86&amp;" CompanyID",G$1)))</f>
        <v/>
      </c>
      <c r="H86" s="114" t="str">
        <f>IF(tbl_coded[[#This Row],[ISIN]]="","",IF(_xll.BDP($B86&amp;" Corp",H$1)="#N/A N/A","--",_xll.BDP($B86&amp;" Corp",H$1)))</f>
        <v/>
      </c>
      <c r="I86" s="114" t="str">
        <f>IF(tbl_coded[[#This Row],[ISIN]]="","",IF(_xll.BDP($B86&amp;" Corp",I$1)="#N/A N/A","--",_xll.BDP($B86&amp;" Corp",I$1)))</f>
        <v/>
      </c>
      <c r="J86" s="114" t="str">
        <f>IF(tbl_coded[[#This Row],[ISIN]]="","",IF(_xll.BDP($B86&amp;" Corp",J$1)="#N/A N/A","--",_xll.BDP($B86&amp;" Corp",J$1)))</f>
        <v/>
      </c>
      <c r="K86" s="114" t="str">
        <f>IF(tbl_coded[[#This Row],[ISIN]]="","",IF(_xll.BDP($B86&amp;" Corp",K$1)="#N/A N/A","--",_xll.BDP($B86&amp;" Corp",K$1)))</f>
        <v/>
      </c>
      <c r="L86" s="114" t="str">
        <f>IF(tbl_coded[[#This Row],[ISIN]]="","",IF(_xll.BDP($B86&amp;" Corp",L$1)="#N/A N/A","--",_xll.BDP($B86&amp;" Corp",L$1)))</f>
        <v/>
      </c>
      <c r="M86" s="114" t="str">
        <f>IF(tbl_coded[[#This Row],[ISIN]]="","",IF(_xll.BDP($B86&amp;" Corp",M$1)="#N/A N/A","--",_xll.BDP($B86&amp;" Corp",M$1)))</f>
        <v/>
      </c>
      <c r="N86" s="114" t="str">
        <f>IF(tbl_coded[[#This Row],[ISIN]]="","",IF(_xll.BDP($B86&amp;" Corp",N$1)="#N/A N/A","--",_xll.BDP($B86&amp;" Corp",N$1)))</f>
        <v/>
      </c>
      <c r="O86" s="114" t="str">
        <f>IF(tbl_coded[[#This Row],[ISIN]]="","",IF(_xll.BDP($B86&amp;" Corp",O$1)="#N/A N/A","--",_xll.BDP($B86&amp;" Corp",O$1)))</f>
        <v/>
      </c>
      <c r="P86" s="114" t="str">
        <f>IF(tbl_coded[[#This Row],[ISIN]]="","",IF(_xll.BDP($B86&amp;" Corp",P$1)="#N/A N/A","--",_xll.BDP($B86&amp;" Corp",P$1)))</f>
        <v/>
      </c>
      <c r="Q8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6" s="114" t="str">
        <f>IF(tbl_coded[[#This Row],[ISIN]]="","",IF(OR(_xll.BDP($B86&amp;" Corp",R$1)="#N/A N/A",_xll.BDP($B86&amp;" Corp",R$1)="#N/A Invalid Security",_xll.BDP($B86&amp;" Corp",R$1)="#N/A Field Not Applicable"),"--",_xll.BDP($B86&amp;" Corp",R$1)))</f>
        <v/>
      </c>
      <c r="S86" s="114" t="str">
        <f>IF(tbl_coded[[#This Row],[ISIN]]="","",IF(OR(_xll.BDP($R86&amp;" Equity",S$1)="#N/A N/A",_xll.BDP($R86&amp;" Equity",S$1)="#N/A Invalid Security"),"--",_xll.BDP($R86&amp;" Equity",S$1)))</f>
        <v/>
      </c>
      <c r="T86" s="114" t="str">
        <f>IF(tbl_coded[[#This Row],[ISIN]]="","",IF(OR(_xll.BDP($R86&amp;" Equity",T$1)="#N/A N/A",_xll.BDP($R86&amp;" Equity",T$1)="#N/A Invalid Security"),"--",_xll.BDP($R86&amp;" Equity",T$1)))</f>
        <v/>
      </c>
      <c r="U86" s="114" t="str">
        <f>IF(tbl_coded[[#This Row],[ISIN]]="","",IF(OR(_xll.BDP($R86&amp;" Equity",U$1)="#N/A N/A",_xll.BDP($R86&amp;" Equity",U$1)="#N/A Invalid Security"),"--",_xll.BDP($R86&amp;" Equity",U$1)))</f>
        <v/>
      </c>
      <c r="V86" s="114" t="str">
        <f>IF(tbl_coded[[#This Row],[ISIN]]="","",IF(OR(_xll.BDP($R86&amp;" Equity",V$1)="#N/A N/A",_xll.BDP($R86&amp;" Equity",V$1)="#N/A Invalid Security"),"--",_xll.BDP($R86&amp;" Equity",V$1)))</f>
        <v/>
      </c>
      <c r="W86" s="114" t="str">
        <f>IF(tbl_coded[[#This Row],[ISIN]]="","",IF(OR(_xll.BDP($R86&amp;" Equity",W$1)="#N/A N/A",_xll.BDP($R86&amp;" Equity",W$1)="#N/A Invalid Security"),"--",_xll.BDP($R86&amp;" Equity",W$1)))</f>
        <v/>
      </c>
      <c r="X86" s="114" t="str">
        <f>IF(tbl_coded[[#This Row],[ISIN]]="","",IF(OR(_xll.BDP($R86&amp;" Equity",X$1)="#N/A N/A",_xll.BDP($R86&amp;" Equity",X$1)="#N/A Invalid Security"),"--",_xll.BDP($R86&amp;" Equity",X$1)))</f>
        <v/>
      </c>
      <c r="Y8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6" s="114" t="str">
        <f>IF(tbl_coded[[#This Row],[ISIN]]="","",IF(ISNUMBER(_xll.BDP(B86&amp;" Corp",Z$1)),_xll.BDP(B86&amp;" Corp",Z$1),""))</f>
        <v/>
      </c>
      <c r="AA86" s="114" t="str">
        <f>IF(tbl_coded[[#This Row],[ISIN]]="","",IF(ISNUMBER(_xll.BDP(B86&amp;" Corp",AA$1)),_xll.BDP(B86&amp;" Corp",AA$1),""))</f>
        <v/>
      </c>
      <c r="AB86" s="114" t="str">
        <f>IF(tbl_coded[[#This Row],[ISIN]]="","",IF(ISNUMBER(_xll.BDP(B86&amp;" Corp",AB$1)),_xll.BDP(B86&amp;" Corp",AB$1),""))</f>
        <v/>
      </c>
      <c r="AC86" s="114" t="str">
        <f>IF(tbl_coded[[#This Row],[ISIN]]="","",IF(ISNUMBER(_xll.BDP(B86&amp;" Corp",AC$1)),_xll.BDP(B86&amp;" Corp",AC$1),""))</f>
        <v/>
      </c>
      <c r="AD86" s="114" t="str">
        <f>IF(tbl_coded[[#This Row],[ISIN]]="","",IF((_xll.BDP(B86&amp;" Corp",AD$1))="#N/A Field Not Applicable","",_xll.BDP(B86&amp;" Corp",AD$1)))</f>
        <v/>
      </c>
      <c r="AE86" s="114" t="str">
        <f>IF(tbl_coded[[#This Row],[ISIN]]="","",IF((_xll.BDP(B86&amp;" Corp",AE$1))="#N/A N/A","--",_xll.BDP(B86&amp;" Corp",AE$1)))</f>
        <v/>
      </c>
      <c r="AF86" s="114" t="str">
        <f>IF(tbl_coded[[#This Row],[ISIN]]="","",IF(IFERROR(MATCH(H86,rtg_num[Moody''s],0)&gt;10,0),"HY",IF(IFERROR(MATCH(I86,rtg_num[S&amp;P],0)&gt;10,0),"HY",IF(IFERROR(MATCH(J86,rtg_num[Fitch],0)&gt;10,0),"HY",IF(H86&amp;I86&amp;J86="------","NR",IF(IFERROR(FIND("#N/A",Coded!H86),0)&amp;IFERROR(FIND("#N/A",Coded!H86),0)&amp;IFERROR(FIND("#N/A",Coded!H86),0)&lt;&gt;"000",IF(INDEX(美元债一级!$O:$O,MATCH(tbl_coded[[#This Row],[ISIN]],美元债一级!$I:$I,0))="--/--/--","NR","IG"),"IG"))))))</f>
        <v/>
      </c>
      <c r="AG8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6" s="115" t="str">
        <f>IF(tbl_coded[[#This Row],[ISIN]]="","",IF(_xll.BDP($B86&amp;" Corp",AI$1)="#N/A N/A","--",_xll.BDP($B86&amp;" Corp",AI$1)))</f>
        <v/>
      </c>
      <c r="AJ86" s="112" t="str">
        <f>IF(tbl_coded[[#This Row],[ISIN]]="","",IF(OR(_xll.BDP(_xll.BDP(tbl_coded[[#This Row],[ISIN]]&amp;" Corp", "ISSUER_EQUITY_TICKER")&amp;" Equity",AJ$1)="#N/A N/A"),"--",_xll.BDP(_xll.BDP(tbl_coded[[#This Row],[ISIN]]&amp;" Corp", "ISSUER_EQUITY_TICKER")&amp;" Equity",AJ$1)))</f>
        <v/>
      </c>
      <c r="AK8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6" s="114" t="str">
        <f>IF(tbl_coded[[#This Row],[ISIN]]="","",IF(OR(_xll.BDP(_xll.BDP(tbl_coded[[#This Row],[ISIN]]&amp;" Corp", "ISSUER_EQUITY_TICKER")&amp;" Equity",AL$1)="#N/A N/A"),"--",_xll.BDP(_xll.BDP(tbl_coded[[#This Row],[ISIN]]&amp;" Corp", "ISSUER_EQUITY_TICKER")&amp;" Equity",AL$1)))</f>
        <v/>
      </c>
      <c r="AM86" s="114" t="str">
        <f>IF(tbl_coded[[#This Row],[ISIN]]="","",IF(_xll.BDS($B86&amp;" Corp",AM$1)="#N/A Field Not Applicable","",_xll.BDS($B86&amp;" Corp",AM$1)))</f>
        <v/>
      </c>
      <c r="AN86" s="114" t="str">
        <f>IF(tbl_coded[[#This Row],[ISIN]]="","",IF(_xll.BDP(tbl_coded[[#This Row],[KPW Provider BBID]]&amp;" CompanyID","NAME")="#N/A Invalid Security","",_xll.BDP(tbl_coded[[#This Row],[KPW Provider BBID]]&amp;" CompanyID","NAME")))</f>
        <v/>
      </c>
      <c r="AO86" s="114" t="str">
        <f>IF(tbl_coded[[#This Row],[ISIN]]="","",IF(_xll.BDP(tbl_coded[[#This Row],[KPW Provider BBID]]&amp;" CompanyID",$AO$1)="#N/A Invalid Security","--",IF(_xll.BDP(tbl_coded[[#This Row],[KPW Provider BBID]]&amp;" CompanyID",$AO$1)="#N/A N/A","--",_xll.BDP(tbl_coded[[#This Row],[KPW Provider BBID]]&amp;" CompanyID",$AO$1))))</f>
        <v/>
      </c>
      <c r="AP86" s="114" t="str">
        <f>IF(tbl_coded[[#This Row],[ISIN]]="","",IF(_xll.BDP(tbl_coded[[#This Row],[KPW Provider BBID]]&amp;" CompanyID",$AP$1)="#N/A Invalid Security","--",IF(_xll.BDP(tbl_coded[[#This Row],[KPW Provider BBID]]&amp;" CompanyID",$AP$1)="#N/A N/A","--",_xll.BDP(tbl_coded[[#This Row],[KPW Provider BBID]]&amp;" CompanyID",$AP$1))))</f>
        <v/>
      </c>
      <c r="AQ86" s="114" t="str">
        <f>IF(tbl_coded[[#This Row],[ISIN]]="","",IF(_xll.BDP(tbl_coded[[#This Row],[KPW Provider BBID]]&amp;" CompanyID",$AQ$1)="#N/A Invalid Security","--",IF(_xll.BDP(tbl_coded[[#This Row],[KPW Provider BBID]]&amp;" CompanyID",$AQ$1)="#N/A N/A","--",_xll.BDP(tbl_coded[[#This Row],[KPW Provider BBID]]&amp;" CompanyID",$AQ$1))))</f>
        <v/>
      </c>
      <c r="AR86" s="114" t="str">
        <f>IF(tbl_coded[[#This Row],[ISIN]]="","",tbl_coded[[#This Row],[穆迪KPW评级]]&amp;"/"&amp;tbl_coded[[#This Row],[SPKPW评级]]&amp;"/"&amp;tbl_coded[[#This Row],[FITCHKPW评级]])</f>
        <v/>
      </c>
      <c r="AS86" s="114" t="str">
        <f>IF(tbl_coded[[#This Row],[ISIN]]="","",IF(OR(_xll.BDP($B86&amp;" Corp",AS$1)="#N/A N/A"),"--",_xll.BDP($B86&amp;" Corp",AS$1)))</f>
        <v/>
      </c>
      <c r="AT86" s="114" t="str">
        <f>IF(tbl_coded[[#This Row],[ISIN]]="","",IF(_xll.BDS($B86&amp;" Corp",AT$1)="#N/A Field Not Applicable","",_xll.BDS($B86&amp;" Corp",AT$1)))</f>
        <v/>
      </c>
      <c r="AU86" s="114" t="str">
        <f>IF(tbl_coded[[#This Row],[SBLC Provider BBID]]="","",_xll.BDP(tbl_coded[[#This Row],[SBLC Provider BBID]]&amp;" CompanyID","NAME"))</f>
        <v/>
      </c>
      <c r="AV86" s="114" t="str">
        <f>IF(tbl_coded[[#This Row],[ISIN]]="","",IF(OR(_xll.BDP($B86&amp;" Corp",AV$1)="#N/A N/A"),"--",TEXT(_xll.BDP($B86&amp;" Corp",AV$1),"yyyy/mm/dd")))</f>
        <v/>
      </c>
      <c r="AW86" s="114" t="str">
        <f>IF(tbl_coded[[#This Row],[ISIN]]="","",IF(OR(_xll.BDP($B86&amp;" Corp",AW$1)="#N/A N/A"),"--",TEXT(_xll.BDP($B86&amp;" Corp",AW$1),"yyyy/mm/dd")))</f>
        <v/>
      </c>
      <c r="AX86" s="114" t="str">
        <f>IF(tbl_coded[[#This Row],[ISIN]]="","",IF(OR(_xll.BDP($B86&amp;" Corp",AX$1)="#N/A N/A"),"--",TEXT(_xll.BDP($B86&amp;" Corp",AX$1),"yyyy/mm/dd")))</f>
        <v/>
      </c>
      <c r="AY86" s="114" t="str">
        <f>IF(tbl_coded[[#This Row],[ISIN]]="","",IF(OR(_xll.BDP($B86&amp;" Corp",AY$1)="#N/A Field Not Applicable"),"--",TEXT(_xll.BDP($B86&amp;" Corp",AY$1),"yyyy/mm/dd")))</f>
        <v/>
      </c>
      <c r="AZ86" s="114" t="str">
        <f>IF(tbl_coded[[#This Row],[ISIN]]="","",IF(OR(_xll.BDP($B86&amp;" Corp",AZ$1)="#N/A N/A"),"--",_xll.BDP($B86&amp;" Corp",AZ$1)))</f>
        <v/>
      </c>
      <c r="BA86" s="114" t="str">
        <f>IF(tbl_coded[[#This Row],[ISIN]]="","",IF(OR(_xll.BDP($B86&amp;" Corp",BA$1)="#N/A N/A"),"--",_xll.BDP($B86&amp;" Corp",BA$1)))</f>
        <v/>
      </c>
      <c r="BB86" s="114" t="str">
        <f>IF(tbl_coded[[#This Row],[ISIN]]="","",IF(OR(_xll.BDP($B86&amp;" Corp",BB$1)="#N/A N/A"),"--",_xll.BDP($B86&amp;" Corp",BB$1)))</f>
        <v/>
      </c>
      <c r="BC86" s="114" t="str">
        <f>IF(tbl_coded[[#This Row],[ISIN]]="","",IF(OR(_xll.BDP($B86&amp;" Corp",BC$1)="#N/A Field Not Applicable"),"--",_xll.BDP($B86&amp;" Corp",BC$1)))</f>
        <v/>
      </c>
      <c r="BD86" s="114" t="str">
        <f>IF(tbl_coded[[#This Row],[ISIN]]="","",IF(OR(_xll.BDP($B86&amp;" Corp",BD$1)="#N/A Field Not Applicable"),"--",_xll.BDP($B86&amp;" Corp",BD$1)))</f>
        <v/>
      </c>
      <c r="BE86" s="114" t="str">
        <f>IF(tbl_coded[[#This Row],[ISIN]]="","",IF(OR(_xll.BDP($B86&amp;" Corp",BE$1)="#N/A Field Not Applicable"),"--",_xll.BDP($B86&amp;" Corp",BE$1)))</f>
        <v/>
      </c>
      <c r="BF86" s="114" t="str">
        <f>IF(tbl_coded[[#This Row],[ISIN]]="","",IF(OR(_xll.BDP($B86&amp;" Corp",BF$1)="#N/A Field Not Applicable"),"--",_xll.BDP($B86&amp;" Corp",BF$1)))</f>
        <v/>
      </c>
      <c r="BG86" s="114" t="str">
        <f>IF(tbl_coded[[#This Row],[ISIN]]="","",IF(OR(_xll.BDP($B86&amp;" Corp",BG$1)="#N/A Field Not Applicable"),"--",IF(_xll.BDP($B86&amp;" Corp",BG$1)="#N/A N/A","N",_xll.BDP($B86&amp;" Corp",BG$1))))</f>
        <v/>
      </c>
      <c r="BH86" s="114" t="str">
        <f>IF(tbl_coded[[#This Row],[ISIN]]="","",IF(OR(_xll.BDP($B86&amp;" Corp",BH$1)="#N/A N/A"),"",_xll.BDP($B86&amp;" Corp",BH$1)))</f>
        <v/>
      </c>
      <c r="BI86" s="114" t="str">
        <f>IF(tbl_coded[[#This Row],[ISIN]]="","",IF(OR(tbl_coded[[#This Row],[Parent company tiker]]=""),"",IF(_xll.BDP(tbl_coded[[#This Row],[Parent company tiker]]&amp;" Equity",BI$1)="#N/A N/A","--",_xll.BDP(tbl_coded[[#This Row],[Parent company tiker]]&amp;" Equity",BI$1))))</f>
        <v/>
      </c>
      <c r="BJ86" s="114" t="str">
        <f>IF(tbl_coded[[#This Row],[ISIN]]="","",IF(OR(tbl_coded[[#This Row],[Parent company tiker]]=""),"",IF(_xll.BDP(tbl_coded[[#This Row],[Parent company tiker]]&amp;" Equity",BJ$1)="#N/A N/A","--",_xll.BDP(tbl_coded[[#This Row],[Parent company tiker]]&amp;" Equity",BJ$1))))</f>
        <v/>
      </c>
      <c r="BK86" s="114" t="str">
        <f>IF(tbl_coded[[#This Row],[ISIN]]="","",IF(OR(tbl_coded[[#This Row],[Parent company tiker]]=""),"",IF(_xll.BDP(tbl_coded[[#This Row],[Parent company tiker]]&amp;" Equity",BK$1)="#N/A N/A","--",_xll.BDP(tbl_coded[[#This Row],[Parent company tiker]]&amp;" Equity",BK$1))))</f>
        <v/>
      </c>
      <c r="BL86" s="114" t="str">
        <f>IF(tbl_coded[[#This Row],[ISIN]]="","",IF(OR(tbl_coded[[#This Row],[Parent company tiker]]=""),"",IF(_xll.BDP(tbl_coded[[#This Row],[Parent company tiker]]&amp;" Equity",BL$1)="#N/A N/A","--",_xll.BDP(tbl_coded[[#This Row],[Parent company tiker]]&amp;" Equity",BL$1))))</f>
        <v/>
      </c>
      <c r="BM8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6" s="114" t="str">
        <f>IF(tbl_coded[[#This Row],[Column9]]&lt;&gt;"--",tbl_coded[[#This Row],[G''tor rating]],IF(tbl_coded[[#This Row],[KPW Name]]&lt;&gt;"",tbl_coded[[#This Row],[KPW Rating]],IF(tbl_coded[[#This Row],[Parent company tiker]]&lt;&gt;"",tbl_coded[[#This Row],[parent评级]],tbl_coded[[#This Row],[Issuer rating]])))</f>
        <v>//</v>
      </c>
      <c r="BO86" s="148" t="str">
        <f>IFERROR(IF(tbl_coded[[#This Row],[GREEN]]="Y","GREEN",IF(tbl_coded[[#This Row],[SUSTAINABLE]]="Y","SUSTAINABLE",IF(tbl_coded[[#This Row],[SOCIAL]]="Y","SOCIAL",IF(tbl_coded[[#This Row],[Sustainable linked]]="Y","SUSTAINABLE LINKED"," ")))),"")</f>
        <v xml:space="preserve"> </v>
      </c>
    </row>
    <row r="87" spans="1:67" ht="15" customHeight="1">
      <c r="A87" s="109">
        <v>85</v>
      </c>
      <c r="B87" s="110" t="str">
        <f>IF(美元债一级!$C$3:$C$1048576&lt;&gt;"",美元债一级!$C87,"")</f>
        <v/>
      </c>
      <c r="C87" s="114" t="str">
        <f>IF(tbl_coded[[#This Row],[ISIN]]="","",IF(tbl_coded[[#This Row],[Index]]&gt;$A$1,"",IF(_xll.BDP($B87&amp;" Corp",C$1)="#N/A N/A","",_xll.BDP($B87&amp;" Corp",C$1))))</f>
        <v/>
      </c>
      <c r="D87" s="114" t="str">
        <f>IF(tbl_coded[[#This Row],[ISIN]]="","",IF(_xll.BDP($B87&amp;" Corp",D$1)="#N/A N/A","",_xll.BDP($B87&amp;" Corp",D$1)))</f>
        <v/>
      </c>
      <c r="E87" s="114" t="str">
        <f>IF(tbl_coded[[#This Row],[ISIN]]="","",IF(_xll.BDP($B87&amp;" Corp",E$1)="#N/A N/A","--",_xll.BDP($B87&amp;" Corp",E$1)))</f>
        <v/>
      </c>
      <c r="F87" s="114" t="str">
        <f>IF(tbl_coded[[#This Row],[ISIN]]="","",IF(_xll.BDS($B87&amp;" Corp",F$1)="#N/A Field Not Applicable","",_xll.BDS($B87&amp;" Corp",F$1)))</f>
        <v/>
      </c>
      <c r="G87" s="114" t="str">
        <f>IF(tbl_coded[[#This Row],[ISIN]]="","",IF(_xll.BDP($F87&amp;" CompanyID",G$1)="#N/A Invalid Security","",_xll.BDP($F87&amp;" CompanyID",G$1)))</f>
        <v/>
      </c>
      <c r="H87" s="114" t="str">
        <f>IF(tbl_coded[[#This Row],[ISIN]]="","",IF(_xll.BDP($B87&amp;" Corp",H$1)="#N/A N/A","--",_xll.BDP($B87&amp;" Corp",H$1)))</f>
        <v/>
      </c>
      <c r="I87" s="114" t="str">
        <f>IF(tbl_coded[[#This Row],[ISIN]]="","",IF(_xll.BDP($B87&amp;" Corp",I$1)="#N/A N/A","--",_xll.BDP($B87&amp;" Corp",I$1)))</f>
        <v/>
      </c>
      <c r="J87" s="114" t="str">
        <f>IF(tbl_coded[[#This Row],[ISIN]]="","",IF(_xll.BDP($B87&amp;" Corp",J$1)="#N/A N/A","--",_xll.BDP($B87&amp;" Corp",J$1)))</f>
        <v/>
      </c>
      <c r="K87" s="114" t="str">
        <f>IF(tbl_coded[[#This Row],[ISIN]]="","",IF(_xll.BDP($B87&amp;" Corp",K$1)="#N/A N/A","--",_xll.BDP($B87&amp;" Corp",K$1)))</f>
        <v/>
      </c>
      <c r="L87" s="114" t="str">
        <f>IF(tbl_coded[[#This Row],[ISIN]]="","",IF(_xll.BDP($B87&amp;" Corp",L$1)="#N/A N/A","--",_xll.BDP($B87&amp;" Corp",L$1)))</f>
        <v/>
      </c>
      <c r="M87" s="114" t="str">
        <f>IF(tbl_coded[[#This Row],[ISIN]]="","",IF(_xll.BDP($B87&amp;" Corp",M$1)="#N/A N/A","--",_xll.BDP($B87&amp;" Corp",M$1)))</f>
        <v/>
      </c>
      <c r="N87" s="114" t="str">
        <f>IF(tbl_coded[[#This Row],[ISIN]]="","",IF(_xll.BDP($B87&amp;" Corp",N$1)="#N/A N/A","--",_xll.BDP($B87&amp;" Corp",N$1)))</f>
        <v/>
      </c>
      <c r="O87" s="114" t="str">
        <f>IF(tbl_coded[[#This Row],[ISIN]]="","",IF(_xll.BDP($B87&amp;" Corp",O$1)="#N/A N/A","--",_xll.BDP($B87&amp;" Corp",O$1)))</f>
        <v/>
      </c>
      <c r="P87" s="114" t="str">
        <f>IF(tbl_coded[[#This Row],[ISIN]]="","",IF(_xll.BDP($B87&amp;" Corp",P$1)="#N/A N/A","--",_xll.BDP($B87&amp;" Corp",P$1)))</f>
        <v/>
      </c>
      <c r="Q8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7" s="114" t="str">
        <f>IF(tbl_coded[[#This Row],[ISIN]]="","",IF(OR(_xll.BDP($B87&amp;" Corp",R$1)="#N/A N/A",_xll.BDP($B87&amp;" Corp",R$1)="#N/A Invalid Security",_xll.BDP($B87&amp;" Corp",R$1)="#N/A Field Not Applicable"),"--",_xll.BDP($B87&amp;" Corp",R$1)))</f>
        <v/>
      </c>
      <c r="S87" s="114" t="str">
        <f>IF(tbl_coded[[#This Row],[ISIN]]="","",IF(OR(_xll.BDP($R87&amp;" Equity",S$1)="#N/A N/A",_xll.BDP($R87&amp;" Equity",S$1)="#N/A Invalid Security"),"--",_xll.BDP($R87&amp;" Equity",S$1)))</f>
        <v/>
      </c>
      <c r="T87" s="114" t="str">
        <f>IF(tbl_coded[[#This Row],[ISIN]]="","",IF(OR(_xll.BDP($R87&amp;" Equity",T$1)="#N/A N/A",_xll.BDP($R87&amp;" Equity",T$1)="#N/A Invalid Security"),"--",_xll.BDP($R87&amp;" Equity",T$1)))</f>
        <v/>
      </c>
      <c r="U87" s="114" t="str">
        <f>IF(tbl_coded[[#This Row],[ISIN]]="","",IF(OR(_xll.BDP($R87&amp;" Equity",U$1)="#N/A N/A",_xll.BDP($R87&amp;" Equity",U$1)="#N/A Invalid Security"),"--",_xll.BDP($R87&amp;" Equity",U$1)))</f>
        <v/>
      </c>
      <c r="V87" s="114" t="str">
        <f>IF(tbl_coded[[#This Row],[ISIN]]="","",IF(OR(_xll.BDP($R87&amp;" Equity",V$1)="#N/A N/A",_xll.BDP($R87&amp;" Equity",V$1)="#N/A Invalid Security"),"--",_xll.BDP($R87&amp;" Equity",V$1)))</f>
        <v/>
      </c>
      <c r="W87" s="114" t="str">
        <f>IF(tbl_coded[[#This Row],[ISIN]]="","",IF(OR(_xll.BDP($R87&amp;" Equity",W$1)="#N/A N/A",_xll.BDP($R87&amp;" Equity",W$1)="#N/A Invalid Security"),"--",_xll.BDP($R87&amp;" Equity",W$1)))</f>
        <v/>
      </c>
      <c r="X87" s="114" t="str">
        <f>IF(tbl_coded[[#This Row],[ISIN]]="","",IF(OR(_xll.BDP($R87&amp;" Equity",X$1)="#N/A N/A",_xll.BDP($R87&amp;" Equity",X$1)="#N/A Invalid Security"),"--",_xll.BDP($R87&amp;" Equity",X$1)))</f>
        <v/>
      </c>
      <c r="Y8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7" s="114" t="str">
        <f>IF(tbl_coded[[#This Row],[ISIN]]="","",IF(ISNUMBER(_xll.BDP(B87&amp;" Corp",Z$1)),_xll.BDP(B87&amp;" Corp",Z$1),""))</f>
        <v/>
      </c>
      <c r="AA87" s="114" t="str">
        <f>IF(tbl_coded[[#This Row],[ISIN]]="","",IF(ISNUMBER(_xll.BDP(B87&amp;" Corp",AA$1)),_xll.BDP(B87&amp;" Corp",AA$1),""))</f>
        <v/>
      </c>
      <c r="AB87" s="114" t="str">
        <f>IF(tbl_coded[[#This Row],[ISIN]]="","",IF(ISNUMBER(_xll.BDP(B87&amp;" Corp",AB$1)),_xll.BDP(B87&amp;" Corp",AB$1),""))</f>
        <v/>
      </c>
      <c r="AC87" s="114" t="str">
        <f>IF(tbl_coded[[#This Row],[ISIN]]="","",IF(ISNUMBER(_xll.BDP(B87&amp;" Corp",AC$1)),_xll.BDP(B87&amp;" Corp",AC$1),""))</f>
        <v/>
      </c>
      <c r="AD87" s="114" t="str">
        <f>IF(tbl_coded[[#This Row],[ISIN]]="","",IF((_xll.BDP(B87&amp;" Corp",AD$1))="#N/A Field Not Applicable","",_xll.BDP(B87&amp;" Corp",AD$1)))</f>
        <v/>
      </c>
      <c r="AE87" s="114" t="str">
        <f>IF(tbl_coded[[#This Row],[ISIN]]="","",IF((_xll.BDP(B87&amp;" Corp",AE$1))="#N/A N/A","--",_xll.BDP(B87&amp;" Corp",AE$1)))</f>
        <v/>
      </c>
      <c r="AF87" s="114" t="str">
        <f>IF(tbl_coded[[#This Row],[ISIN]]="","",IF(IFERROR(MATCH(H87,rtg_num[Moody''s],0)&gt;10,0),"HY",IF(IFERROR(MATCH(I87,rtg_num[S&amp;P],0)&gt;10,0),"HY",IF(IFERROR(MATCH(J87,rtg_num[Fitch],0)&gt;10,0),"HY",IF(H87&amp;I87&amp;J87="------","NR",IF(IFERROR(FIND("#N/A",Coded!H87),0)&amp;IFERROR(FIND("#N/A",Coded!H87),0)&amp;IFERROR(FIND("#N/A",Coded!H87),0)&lt;&gt;"000",IF(INDEX(美元债一级!$O:$O,MATCH(tbl_coded[[#This Row],[ISIN]],美元债一级!$I:$I,0))="--/--/--","NR","IG"),"IG"))))))</f>
        <v/>
      </c>
      <c r="AG8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7" s="115" t="str">
        <f>IF(tbl_coded[[#This Row],[ISIN]]="","",IF(_xll.BDP($B87&amp;" Corp",AI$1)="#N/A N/A","--",_xll.BDP($B87&amp;" Corp",AI$1)))</f>
        <v/>
      </c>
      <c r="AJ87" s="112" t="str">
        <f>IF(tbl_coded[[#This Row],[ISIN]]="","",IF(OR(_xll.BDP(_xll.BDP(tbl_coded[[#This Row],[ISIN]]&amp;" Corp", "ISSUER_EQUITY_TICKER")&amp;" Equity",AJ$1)="#N/A N/A"),"--",_xll.BDP(_xll.BDP(tbl_coded[[#This Row],[ISIN]]&amp;" Corp", "ISSUER_EQUITY_TICKER")&amp;" Equity",AJ$1)))</f>
        <v/>
      </c>
      <c r="AK8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7" s="114" t="str">
        <f>IF(tbl_coded[[#This Row],[ISIN]]="","",IF(OR(_xll.BDP(_xll.BDP(tbl_coded[[#This Row],[ISIN]]&amp;" Corp", "ISSUER_EQUITY_TICKER")&amp;" Equity",AL$1)="#N/A N/A"),"--",_xll.BDP(_xll.BDP(tbl_coded[[#This Row],[ISIN]]&amp;" Corp", "ISSUER_EQUITY_TICKER")&amp;" Equity",AL$1)))</f>
        <v/>
      </c>
      <c r="AM87" s="114" t="s">
        <v>445</v>
      </c>
      <c r="AN87" s="114" t="str">
        <f>IF(tbl_coded[[#This Row],[ISIN]]="","",IF(_xll.BDP(tbl_coded[[#This Row],[KPW Provider BBID]]&amp;" CompanyID","NAME")="#N/A Invalid Security","",_xll.BDP(tbl_coded[[#This Row],[KPW Provider BBID]]&amp;" CompanyID","NAME")))</f>
        <v/>
      </c>
      <c r="AO87" s="114" t="str">
        <f>IF(tbl_coded[[#This Row],[ISIN]]="","",IF(_xll.BDP(tbl_coded[[#This Row],[KPW Provider BBID]]&amp;" CompanyID",$AO$1)="#N/A Invalid Security","--",IF(_xll.BDP(tbl_coded[[#This Row],[KPW Provider BBID]]&amp;" CompanyID",$AO$1)="#N/A N/A","--",_xll.BDP(tbl_coded[[#This Row],[KPW Provider BBID]]&amp;" CompanyID",$AO$1))))</f>
        <v/>
      </c>
      <c r="AP87" s="114" t="str">
        <f>IF(tbl_coded[[#This Row],[ISIN]]="","",IF(_xll.BDP(tbl_coded[[#This Row],[KPW Provider BBID]]&amp;" CompanyID",$AP$1)="#N/A Invalid Security","--",IF(_xll.BDP(tbl_coded[[#This Row],[KPW Provider BBID]]&amp;" CompanyID",$AP$1)="#N/A N/A","--",_xll.BDP(tbl_coded[[#This Row],[KPW Provider BBID]]&amp;" CompanyID",$AP$1))))</f>
        <v/>
      </c>
      <c r="AQ87" s="114" t="str">
        <f>IF(tbl_coded[[#This Row],[ISIN]]="","",IF(_xll.BDP(tbl_coded[[#This Row],[KPW Provider BBID]]&amp;" CompanyID",$AQ$1)="#N/A Invalid Security","--",IF(_xll.BDP(tbl_coded[[#This Row],[KPW Provider BBID]]&amp;" CompanyID",$AQ$1)="#N/A N/A","--",_xll.BDP(tbl_coded[[#This Row],[KPW Provider BBID]]&amp;" CompanyID",$AQ$1))))</f>
        <v/>
      </c>
      <c r="AR87" s="114" t="str">
        <f>IF(tbl_coded[[#This Row],[ISIN]]="","",tbl_coded[[#This Row],[穆迪KPW评级]]&amp;"/"&amp;tbl_coded[[#This Row],[SPKPW评级]]&amp;"/"&amp;tbl_coded[[#This Row],[FITCHKPW评级]])</f>
        <v/>
      </c>
      <c r="AS87" s="114" t="str">
        <f>IF(tbl_coded[[#This Row],[ISIN]]="","",IF(OR(_xll.BDP($B87&amp;" Corp",AS$1)="#N/A N/A"),"--",_xll.BDP($B87&amp;" Corp",AS$1)))</f>
        <v/>
      </c>
      <c r="AT87" s="114" t="str">
        <f>IF(tbl_coded[[#This Row],[ISIN]]="","",IF(_xll.BDS($B87&amp;" Corp",AT$1)="#N/A Field Not Applicable","",_xll.BDS($B87&amp;" Corp",AT$1)))</f>
        <v/>
      </c>
      <c r="AU87" s="114" t="str">
        <f>IF(tbl_coded[[#This Row],[SBLC Provider BBID]]="","",_xll.BDP(tbl_coded[[#This Row],[SBLC Provider BBID]]&amp;" CompanyID","NAME"))</f>
        <v/>
      </c>
      <c r="AV87" s="114" t="str">
        <f>IF(tbl_coded[[#This Row],[ISIN]]="","",IF(OR(_xll.BDP($B87&amp;" Corp",AV$1)="#N/A N/A"),"--",TEXT(_xll.BDP($B87&amp;" Corp",AV$1),"yyyy/mm/dd")))</f>
        <v/>
      </c>
      <c r="AW87" s="114" t="str">
        <f>IF(tbl_coded[[#This Row],[ISIN]]="","",IF(OR(_xll.BDP($B87&amp;" Corp",AW$1)="#N/A N/A"),"--",TEXT(_xll.BDP($B87&amp;" Corp",AW$1),"yyyy/mm/dd")))</f>
        <v/>
      </c>
      <c r="AX87" s="114" t="str">
        <f>IF(tbl_coded[[#This Row],[ISIN]]="","",IF(OR(_xll.BDP($B87&amp;" Corp",AX$1)="#N/A N/A"),"--",TEXT(_xll.BDP($B87&amp;" Corp",AX$1),"yyyy/mm/dd")))</f>
        <v/>
      </c>
      <c r="AY87" s="114" t="str">
        <f>IF(tbl_coded[[#This Row],[ISIN]]="","",IF(OR(_xll.BDP($B87&amp;" Corp",AY$1)="#N/A Field Not Applicable"),"--",TEXT(_xll.BDP($B87&amp;" Corp",AY$1),"yyyy/mm/dd")))</f>
        <v/>
      </c>
      <c r="AZ87" s="114" t="str">
        <f>IF(tbl_coded[[#This Row],[ISIN]]="","",IF(OR(_xll.BDP($B87&amp;" Corp",AZ$1)="#N/A N/A"),"--",_xll.BDP($B87&amp;" Corp",AZ$1)))</f>
        <v/>
      </c>
      <c r="BA87" s="114" t="str">
        <f>IF(tbl_coded[[#This Row],[ISIN]]="","",IF(OR(_xll.BDP($B87&amp;" Corp",BA$1)="#N/A N/A"),"--",_xll.BDP($B87&amp;" Corp",BA$1)))</f>
        <v/>
      </c>
      <c r="BB87" s="114" t="str">
        <f>IF(tbl_coded[[#This Row],[ISIN]]="","",IF(OR(_xll.BDP($B87&amp;" Corp",BB$1)="#N/A N/A"),"--",_xll.BDP($B87&amp;" Corp",BB$1)))</f>
        <v/>
      </c>
      <c r="BC87" s="114" t="str">
        <f>IF(tbl_coded[[#This Row],[ISIN]]="","",IF(OR(_xll.BDP($B87&amp;" Corp",BC$1)="#N/A Field Not Applicable"),"--",_xll.BDP($B87&amp;" Corp",BC$1)))</f>
        <v/>
      </c>
      <c r="BD87" s="114" t="str">
        <f>IF(tbl_coded[[#This Row],[ISIN]]="","",IF(OR(_xll.BDP($B87&amp;" Corp",BD$1)="#N/A Field Not Applicable"),"--",_xll.BDP($B87&amp;" Corp",BD$1)))</f>
        <v/>
      </c>
      <c r="BE87" s="114" t="str">
        <f>IF(tbl_coded[[#This Row],[ISIN]]="","",IF(OR(_xll.BDP($B87&amp;" Corp",BE$1)="#N/A Field Not Applicable"),"--",_xll.BDP($B87&amp;" Corp",BE$1)))</f>
        <v/>
      </c>
      <c r="BF87" s="114" t="str">
        <f>IF(tbl_coded[[#This Row],[ISIN]]="","",IF(OR(_xll.BDP($B87&amp;" Corp",BF$1)="#N/A Field Not Applicable"),"--",_xll.BDP($B87&amp;" Corp",BF$1)))</f>
        <v/>
      </c>
      <c r="BG87" s="114" t="str">
        <f>IF(tbl_coded[[#This Row],[ISIN]]="","",IF(OR(_xll.BDP($B87&amp;" Corp",BG$1)="#N/A Field Not Applicable"),"--",IF(_xll.BDP($B87&amp;" Corp",BG$1)="#N/A N/A","N",_xll.BDP($B87&amp;" Corp",BG$1))))</f>
        <v/>
      </c>
      <c r="BH87" s="114" t="str">
        <f>IF(tbl_coded[[#This Row],[ISIN]]="","",IF(OR(_xll.BDP($B87&amp;" Corp",BH$1)="#N/A N/A"),"",_xll.BDP($B87&amp;" Corp",BH$1)))</f>
        <v/>
      </c>
      <c r="BI87" s="114" t="str">
        <f>IF(tbl_coded[[#This Row],[ISIN]]="","",IF(OR(tbl_coded[[#This Row],[Parent company tiker]]=""),"",IF(_xll.BDP(tbl_coded[[#This Row],[Parent company tiker]]&amp;" Equity",BI$1)="#N/A N/A","--",_xll.BDP(tbl_coded[[#This Row],[Parent company tiker]]&amp;" Equity",BI$1))))</f>
        <v/>
      </c>
      <c r="BJ87" s="114" t="str">
        <f>IF(tbl_coded[[#This Row],[ISIN]]="","",IF(OR(tbl_coded[[#This Row],[Parent company tiker]]=""),"",IF(_xll.BDP(tbl_coded[[#This Row],[Parent company tiker]]&amp;" Equity",BJ$1)="#N/A N/A","--",_xll.BDP(tbl_coded[[#This Row],[Parent company tiker]]&amp;" Equity",BJ$1))))</f>
        <v/>
      </c>
      <c r="BK87" s="114" t="str">
        <f>IF(tbl_coded[[#This Row],[ISIN]]="","",IF(OR(tbl_coded[[#This Row],[Parent company tiker]]=""),"",IF(_xll.BDP(tbl_coded[[#This Row],[Parent company tiker]]&amp;" Equity",BK$1)="#N/A N/A","--",_xll.BDP(tbl_coded[[#This Row],[Parent company tiker]]&amp;" Equity",BK$1))))</f>
        <v/>
      </c>
      <c r="BL87" s="114" t="str">
        <f>IF(tbl_coded[[#This Row],[ISIN]]="","",IF(OR(tbl_coded[[#This Row],[Parent company tiker]]=""),"",IF(_xll.BDP(tbl_coded[[#This Row],[Parent company tiker]]&amp;" Equity",BL$1)="#N/A N/A","--",_xll.BDP(tbl_coded[[#This Row],[Parent company tiker]]&amp;" Equity",BL$1))))</f>
        <v/>
      </c>
      <c r="BM8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7" s="114" t="str">
        <f>IF(tbl_coded[[#This Row],[Column9]]&lt;&gt;"--",tbl_coded[[#This Row],[G''tor rating]],IF(tbl_coded[[#This Row],[KPW Name]]&lt;&gt;"",tbl_coded[[#This Row],[KPW Rating]],IF(tbl_coded[[#This Row],[Parent company tiker]]&lt;&gt;"",tbl_coded[[#This Row],[parent评级]],tbl_coded[[#This Row],[Issuer rating]])))</f>
        <v>//</v>
      </c>
      <c r="BO87" s="148" t="str">
        <f>IFERROR(IF(tbl_coded[[#This Row],[GREEN]]="Y","GREEN",IF(tbl_coded[[#This Row],[SUSTAINABLE]]="Y","SUSTAINABLE",IF(tbl_coded[[#This Row],[SOCIAL]]="Y","SOCIAL",IF(tbl_coded[[#This Row],[Sustainable linked]]="Y","SUSTAINABLE LINKED"," ")))),"")</f>
        <v xml:space="preserve"> </v>
      </c>
    </row>
    <row r="88" spans="1:67" ht="15" customHeight="1">
      <c r="A88" s="109">
        <v>86</v>
      </c>
      <c r="B88" s="110" t="str">
        <f>IF(美元债一级!$C$3:$C$1048576&lt;&gt;"",美元债一级!$C88,"")</f>
        <v/>
      </c>
      <c r="C88" s="112" t="str">
        <f>IF(tbl_coded[[#This Row],[ISIN]]="","",IF(tbl_coded[[#This Row],[Index]]&gt;$A$1,"",IF(_xll.BDP($B88&amp;" Corp",C$1)="#N/A N/A","",_xll.BDP($B88&amp;" Corp",C$1))))</f>
        <v/>
      </c>
      <c r="D88" s="112" t="str">
        <f>IF(tbl_coded[[#This Row],[ISIN]]="","",IF(_xll.BDP($B88&amp;" Corp",D$1)="#N/A N/A","",_xll.BDP($B88&amp;" Corp",D$1)))</f>
        <v/>
      </c>
      <c r="E88" s="112" t="str">
        <f>IF(tbl_coded[[#This Row],[ISIN]]="","",IF(_xll.BDP($B88&amp;" Corp",E$1)="#N/A N/A","--",_xll.BDP($B88&amp;" Corp",E$1)))</f>
        <v/>
      </c>
      <c r="F88" s="112" t="str">
        <f>IF(tbl_coded[[#This Row],[ISIN]]="","",IF(_xll.BDS($B88&amp;" Corp",F$1)="#N/A Field Not Applicable","",_xll.BDS($B88&amp;" Corp",F$1)))</f>
        <v/>
      </c>
      <c r="G88" s="112" t="str">
        <f>IF(tbl_coded[[#This Row],[ISIN]]="","",IF(_xll.BDP($F88&amp;" CompanyID",G$1)="#N/A Invalid Security","",_xll.BDP($F88&amp;" CompanyID",G$1)))</f>
        <v/>
      </c>
      <c r="H88" s="112" t="str">
        <f>IF(tbl_coded[[#This Row],[ISIN]]="","",IF(_xll.BDP($B88&amp;" Corp",H$1)="#N/A N/A","--",_xll.BDP($B88&amp;" Corp",H$1)))</f>
        <v/>
      </c>
      <c r="I88" s="112" t="str">
        <f>IF(tbl_coded[[#This Row],[ISIN]]="","",IF(_xll.BDP($B88&amp;" Corp",I$1)="#N/A N/A","--",_xll.BDP($B88&amp;" Corp",I$1)))</f>
        <v/>
      </c>
      <c r="J88" s="112" t="str">
        <f>IF(tbl_coded[[#This Row],[ISIN]]="","",IF(_xll.BDP($B88&amp;" Corp",J$1)="#N/A N/A","--",_xll.BDP($B88&amp;" Corp",J$1)))</f>
        <v/>
      </c>
      <c r="K88" s="112" t="str">
        <f>IF(tbl_coded[[#This Row],[ISIN]]="","",IF(_xll.BDP($B88&amp;" Corp",K$1)="#N/A N/A","--",_xll.BDP($B88&amp;" Corp",K$1)))</f>
        <v/>
      </c>
      <c r="L88" s="112" t="str">
        <f>IF(tbl_coded[[#This Row],[ISIN]]="","",IF(_xll.BDP($B88&amp;" Corp",L$1)="#N/A N/A","--",_xll.BDP($B88&amp;" Corp",L$1)))</f>
        <v/>
      </c>
      <c r="M88" s="112" t="str">
        <f>IF(tbl_coded[[#This Row],[ISIN]]="","",IF(_xll.BDP($B88&amp;" Corp",M$1)="#N/A N/A","--",_xll.BDP($B88&amp;" Corp",M$1)))</f>
        <v/>
      </c>
      <c r="N88" s="112" t="str">
        <f>IF(tbl_coded[[#This Row],[ISIN]]="","",IF(_xll.BDP($B88&amp;" Corp",N$1)="#N/A N/A","--",_xll.BDP($B88&amp;" Corp",N$1)))</f>
        <v/>
      </c>
      <c r="O88" s="112" t="str">
        <f>IF(tbl_coded[[#This Row],[ISIN]]="","",IF(_xll.BDP($B88&amp;" Corp",O$1)="#N/A N/A","--",_xll.BDP($B88&amp;" Corp",O$1)))</f>
        <v/>
      </c>
      <c r="P88" s="112" t="str">
        <f>IF(tbl_coded[[#This Row],[ISIN]]="","",IF(_xll.BDP($B88&amp;" Corp",P$1)="#N/A N/A","--",_xll.BDP($B88&amp;" Corp",P$1)))</f>
        <v/>
      </c>
      <c r="Q88"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8" s="112" t="str">
        <f>IF(tbl_coded[[#This Row],[ISIN]]="","",IF(OR(_xll.BDP($B88&amp;" Corp",R$1)="#N/A N/A",_xll.BDP($B88&amp;" Corp",R$1)="#N/A Invalid Security",_xll.BDP($B88&amp;" Corp",R$1)="#N/A Field Not Applicable"),"--",_xll.BDP($B88&amp;" Corp",R$1)))</f>
        <v/>
      </c>
      <c r="S88" s="112" t="str">
        <f>IF(tbl_coded[[#This Row],[ISIN]]="","",IF(OR(_xll.BDP($R88&amp;" Equity",S$1)="#N/A N/A",_xll.BDP($R88&amp;" Equity",S$1)="#N/A Invalid Security"),"--",_xll.BDP($R88&amp;" Equity",S$1)))</f>
        <v/>
      </c>
      <c r="T88" s="112" t="str">
        <f>IF(tbl_coded[[#This Row],[ISIN]]="","",IF(OR(_xll.BDP($R88&amp;" Equity",T$1)="#N/A N/A",_xll.BDP($R88&amp;" Equity",T$1)="#N/A Invalid Security"),"--",_xll.BDP($R88&amp;" Equity",T$1)))</f>
        <v/>
      </c>
      <c r="U88" s="112" t="str">
        <f>IF(tbl_coded[[#This Row],[ISIN]]="","",IF(OR(_xll.BDP($R88&amp;" Equity",U$1)="#N/A N/A",_xll.BDP($R88&amp;" Equity",U$1)="#N/A Invalid Security"),"--",_xll.BDP($R88&amp;" Equity",U$1)))</f>
        <v/>
      </c>
      <c r="V88" s="112" t="str">
        <f>IF(tbl_coded[[#This Row],[ISIN]]="","",IF(OR(_xll.BDP($R88&amp;" Equity",V$1)="#N/A N/A",_xll.BDP($R88&amp;" Equity",V$1)="#N/A Invalid Security"),"--",_xll.BDP($R88&amp;" Equity",V$1)))</f>
        <v/>
      </c>
      <c r="W88" s="112" t="str">
        <f>IF(tbl_coded[[#This Row],[ISIN]]="","",IF(OR(_xll.BDP($R88&amp;" Equity",W$1)="#N/A N/A",_xll.BDP($R88&amp;" Equity",W$1)="#N/A Invalid Security"),"--",_xll.BDP($R88&amp;" Equity",W$1)))</f>
        <v/>
      </c>
      <c r="X88" s="112" t="str">
        <f>IF(tbl_coded[[#This Row],[ISIN]]="","",IF(OR(_xll.BDP($R88&amp;" Equity",X$1)="#N/A N/A",_xll.BDP($R88&amp;" Equity",X$1)="#N/A Invalid Security"),"--",_xll.BDP($R88&amp;" Equity",X$1)))</f>
        <v/>
      </c>
      <c r="Y88"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8" s="112" t="str">
        <f>IF(tbl_coded[[#This Row],[ISIN]]="","",IF(ISNUMBER(_xll.BDP(B88&amp;" Corp",Z$1)),_xll.BDP(B88&amp;" Corp",Z$1),""))</f>
        <v/>
      </c>
      <c r="AA88" s="112" t="str">
        <f>IF(tbl_coded[[#This Row],[ISIN]]="","",IF(ISNUMBER(_xll.BDP(B88&amp;" Corp",AA$1)),_xll.BDP(B88&amp;" Corp",AA$1),""))</f>
        <v/>
      </c>
      <c r="AB88" s="112" t="str">
        <f>IF(tbl_coded[[#This Row],[ISIN]]="","",IF(ISNUMBER(_xll.BDP(B88&amp;" Corp",AB$1)),_xll.BDP(B88&amp;" Corp",AB$1),""))</f>
        <v/>
      </c>
      <c r="AC88" s="112" t="str">
        <f>IF(tbl_coded[[#This Row],[ISIN]]="","",IF(ISNUMBER(_xll.BDP(B88&amp;" Corp",AC$1)),_xll.BDP(B88&amp;" Corp",AC$1),""))</f>
        <v/>
      </c>
      <c r="AD88" s="112" t="str">
        <f>IF(tbl_coded[[#This Row],[ISIN]]="","",IF((_xll.BDP(B88&amp;" Corp",AD$1))="#N/A Field Not Applicable","",_xll.BDP(B88&amp;" Corp",AD$1)))</f>
        <v/>
      </c>
      <c r="AE88" s="112" t="str">
        <f>IF(tbl_coded[[#This Row],[ISIN]]="","",IF((_xll.BDP(B88&amp;" Corp",AE$1))="#N/A N/A","--",_xll.BDP(B88&amp;" Corp",AE$1)))</f>
        <v/>
      </c>
      <c r="AF88" s="112" t="str">
        <f>IF(tbl_coded[[#This Row],[ISIN]]="","",IF(IFERROR(MATCH(H88,rtg_num[Moody''s],0)&gt;10,0),"HY",IF(IFERROR(MATCH(I88,rtg_num[S&amp;P],0)&gt;10,0),"HY",IF(IFERROR(MATCH(J88,rtg_num[Fitch],0)&gt;10,0),"HY",IF(H88&amp;I88&amp;J88="------","NR",IF(IFERROR(FIND("#N/A",Coded!H88),0)&amp;IFERROR(FIND("#N/A",Coded!H88),0)&amp;IFERROR(FIND("#N/A",Coded!H88),0)&lt;&gt;"000",IF(INDEX(美元债一级!$O:$O,MATCH(tbl_coded[[#This Row],[ISIN]],美元债一级!$I:$I,0))="--/--/--","NR","IG"),"IG"))))))</f>
        <v/>
      </c>
      <c r="AG88"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8"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8" s="113" t="str">
        <f>IF(tbl_coded[[#This Row],[ISIN]]="","",IF(_xll.BDP($B88&amp;" Corp",AI$1)="#N/A N/A","--",_xll.BDP($B88&amp;" Corp",AI$1)))</f>
        <v/>
      </c>
      <c r="AJ88" s="112" t="str">
        <f>IF(tbl_coded[[#This Row],[ISIN]]="","",IF(OR(_xll.BDP(_xll.BDP(tbl_coded[[#This Row],[ISIN]]&amp;" Corp", "ISSUER_EQUITY_TICKER")&amp;" Equity",AJ$1)="#N/A N/A"),"--",_xll.BDP(_xll.BDP(tbl_coded[[#This Row],[ISIN]]&amp;" Corp", "ISSUER_EQUITY_TICKER")&amp;" Equity",AJ$1)))</f>
        <v/>
      </c>
      <c r="AK88"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8" s="115" t="str">
        <f>IF(tbl_coded[[#This Row],[ISIN]]="","",IF(OR(_xll.BDP(_xll.BDP(tbl_coded[[#This Row],[ISIN]]&amp;" Corp", "ISSUER_EQUITY_TICKER")&amp;" Equity",AL$1)="#N/A N/A"),"--",_xll.BDP(_xll.BDP(tbl_coded[[#This Row],[ISIN]]&amp;" Corp", "ISSUER_EQUITY_TICKER")&amp;" Equity",AL$1)))</f>
        <v/>
      </c>
      <c r="AM88" s="115" t="str">
        <f>IF(tbl_coded[[#This Row],[ISIN]]="","",IF(_xll.BDS($B88&amp;" Corp",AM$1)="#N/A Field Not Applicable","",_xll.BDS($B88&amp;" Corp",AM$1)))</f>
        <v/>
      </c>
      <c r="AN88" s="115" t="str">
        <f>IF(tbl_coded[[#This Row],[ISIN]]="","",IF(_xll.BDP(tbl_coded[[#This Row],[KPW Provider BBID]]&amp;" CompanyID","NAME")="#N/A Invalid Security","",_xll.BDP(tbl_coded[[#This Row],[KPW Provider BBID]]&amp;" CompanyID","NAME")))</f>
        <v/>
      </c>
      <c r="AO88" s="115" t="str">
        <f>IF(tbl_coded[[#This Row],[ISIN]]="","",IF(_xll.BDP(tbl_coded[[#This Row],[KPW Provider BBID]]&amp;" CompanyID",$AO$1)="#N/A Invalid Security","--",IF(_xll.BDP(tbl_coded[[#This Row],[KPW Provider BBID]]&amp;" CompanyID",$AO$1)="#N/A N/A","--",_xll.BDP(tbl_coded[[#This Row],[KPW Provider BBID]]&amp;" CompanyID",$AO$1))))</f>
        <v/>
      </c>
      <c r="AP88" s="115" t="str">
        <f>IF(tbl_coded[[#This Row],[ISIN]]="","",IF(_xll.BDP(tbl_coded[[#This Row],[KPW Provider BBID]]&amp;" CompanyID",$AP$1)="#N/A Invalid Security","--",IF(_xll.BDP(tbl_coded[[#This Row],[KPW Provider BBID]]&amp;" CompanyID",$AP$1)="#N/A N/A","--",_xll.BDP(tbl_coded[[#This Row],[KPW Provider BBID]]&amp;" CompanyID",$AP$1))))</f>
        <v/>
      </c>
      <c r="AQ88" s="115" t="str">
        <f>IF(tbl_coded[[#This Row],[ISIN]]="","",IF(_xll.BDP(tbl_coded[[#This Row],[KPW Provider BBID]]&amp;" CompanyID",$AQ$1)="#N/A Invalid Security","--",IF(_xll.BDP(tbl_coded[[#This Row],[KPW Provider BBID]]&amp;" CompanyID",$AQ$1)="#N/A N/A","--",_xll.BDP(tbl_coded[[#This Row],[KPW Provider BBID]]&amp;" CompanyID",$AQ$1))))</f>
        <v/>
      </c>
      <c r="AR88" s="115" t="str">
        <f>IF(tbl_coded[[#This Row],[ISIN]]="","",tbl_coded[[#This Row],[穆迪KPW评级]]&amp;"/"&amp;tbl_coded[[#This Row],[SPKPW评级]]&amp;"/"&amp;tbl_coded[[#This Row],[FITCHKPW评级]])</f>
        <v/>
      </c>
      <c r="AS88" s="115" t="str">
        <f>IF(tbl_coded[[#This Row],[ISIN]]="","",IF(OR(_xll.BDP($B88&amp;" Corp",AS$1)="#N/A N/A"),"--",_xll.BDP($B88&amp;" Corp",AS$1)))</f>
        <v/>
      </c>
      <c r="AT88" s="115" t="str">
        <f>IF(tbl_coded[[#This Row],[ISIN]]="","",IF(_xll.BDS($B88&amp;" Corp",AT$1)="#N/A Field Not Applicable","",_xll.BDS($B88&amp;" Corp",AT$1)))</f>
        <v/>
      </c>
      <c r="AU88" s="115" t="str">
        <f>IF(tbl_coded[[#This Row],[SBLC Provider BBID]]="","",_xll.BDP(tbl_coded[[#This Row],[SBLC Provider BBID]]&amp;" CompanyID","NAME"))</f>
        <v/>
      </c>
      <c r="AV88" s="115" t="str">
        <f>IF(tbl_coded[[#This Row],[ISIN]]="","",IF(OR(_xll.BDP($B88&amp;" Corp",AV$1)="#N/A N/A"),"--",TEXT(_xll.BDP($B88&amp;" Corp",AV$1),"yyyy/mm/dd")))</f>
        <v/>
      </c>
      <c r="AW88" s="115" t="str">
        <f>IF(tbl_coded[[#This Row],[ISIN]]="","",IF(OR(_xll.BDP($B88&amp;" Corp",AW$1)="#N/A N/A"),"--",TEXT(_xll.BDP($B88&amp;" Corp",AW$1),"yyyy/mm/dd")))</f>
        <v/>
      </c>
      <c r="AX88" s="115" t="str">
        <f>IF(tbl_coded[[#This Row],[ISIN]]="","",IF(OR(_xll.BDP($B88&amp;" Corp",AX$1)="#N/A N/A"),"--",TEXT(_xll.BDP($B88&amp;" Corp",AX$1),"yyyy/mm/dd")))</f>
        <v/>
      </c>
      <c r="AY88" s="115" t="str">
        <f>IF(tbl_coded[[#This Row],[ISIN]]="","",IF(OR(_xll.BDP($B88&amp;" Corp",AY$1)="#N/A Field Not Applicable"),"--",TEXT(_xll.BDP($B88&amp;" Corp",AY$1),"yyyy/mm/dd")))</f>
        <v/>
      </c>
      <c r="AZ88" s="115" t="str">
        <f>IF(tbl_coded[[#This Row],[ISIN]]="","",IF(OR(_xll.BDP($B88&amp;" Corp",AZ$1)="#N/A N/A"),"--",_xll.BDP($B88&amp;" Corp",AZ$1)))</f>
        <v/>
      </c>
      <c r="BA88" s="115" t="str">
        <f>IF(tbl_coded[[#This Row],[ISIN]]="","",IF(OR(_xll.BDP($B88&amp;" Corp",BA$1)="#N/A N/A"),"--",_xll.BDP($B88&amp;" Corp",BA$1)))</f>
        <v/>
      </c>
      <c r="BB88" s="115" t="str">
        <f>IF(tbl_coded[[#This Row],[ISIN]]="","",IF(OR(_xll.BDP($B88&amp;" Corp",BB$1)="#N/A N/A"),"--",_xll.BDP($B88&amp;" Corp",BB$1)))</f>
        <v/>
      </c>
      <c r="BC88" s="115" t="str">
        <f>IF(tbl_coded[[#This Row],[ISIN]]="","",IF(OR(_xll.BDP($B88&amp;" Corp",BC$1)="#N/A Field Not Applicable"),"--",_xll.BDP($B88&amp;" Corp",BC$1)))</f>
        <v/>
      </c>
      <c r="BD88" s="115" t="str">
        <f>IF(tbl_coded[[#This Row],[ISIN]]="","",IF(OR(_xll.BDP($B88&amp;" Corp",BD$1)="#N/A Field Not Applicable"),"--",_xll.BDP($B88&amp;" Corp",BD$1)))</f>
        <v/>
      </c>
      <c r="BE88" s="115" t="str">
        <f>IF(tbl_coded[[#This Row],[ISIN]]="","",IF(OR(_xll.BDP($B88&amp;" Corp",BE$1)="#N/A Field Not Applicable"),"--",_xll.BDP($B88&amp;" Corp",BE$1)))</f>
        <v/>
      </c>
      <c r="BF88" s="115" t="str">
        <f>IF(tbl_coded[[#This Row],[ISIN]]="","",IF(OR(_xll.BDP($B88&amp;" Corp",BF$1)="#N/A Field Not Applicable"),"--",_xll.BDP($B88&amp;" Corp",BF$1)))</f>
        <v/>
      </c>
      <c r="BG88" s="115" t="str">
        <f>IF(tbl_coded[[#This Row],[ISIN]]="","",IF(OR(_xll.BDP($B88&amp;" Corp",BG$1)="#N/A Field Not Applicable"),"--",IF(_xll.BDP($B88&amp;" Corp",BG$1)="#N/A N/A","N",_xll.BDP($B88&amp;" Corp",BG$1))))</f>
        <v/>
      </c>
      <c r="BH88" s="115" t="str">
        <f>IF(tbl_coded[[#This Row],[ISIN]]="","",IF(OR(_xll.BDP($B88&amp;" Corp",BH$1)="#N/A N/A"),"",_xll.BDP($B88&amp;" Corp",BH$1)))</f>
        <v/>
      </c>
      <c r="BI88" s="115" t="str">
        <f>IF(tbl_coded[[#This Row],[ISIN]]="","",IF(OR(tbl_coded[[#This Row],[Parent company tiker]]=""),"",IF(_xll.BDP(tbl_coded[[#This Row],[Parent company tiker]]&amp;" Equity",BI$1)="#N/A N/A","--",_xll.BDP(tbl_coded[[#This Row],[Parent company tiker]]&amp;" Equity",BI$1))))</f>
        <v/>
      </c>
      <c r="BJ88" s="115" t="str">
        <f>IF(tbl_coded[[#This Row],[ISIN]]="","",IF(OR(tbl_coded[[#This Row],[Parent company tiker]]=""),"",IF(_xll.BDP(tbl_coded[[#This Row],[Parent company tiker]]&amp;" Equity",BJ$1)="#N/A N/A","--",_xll.BDP(tbl_coded[[#This Row],[Parent company tiker]]&amp;" Equity",BJ$1))))</f>
        <v/>
      </c>
      <c r="BK88" s="115" t="str">
        <f>IF(tbl_coded[[#This Row],[ISIN]]="","",IF(OR(tbl_coded[[#This Row],[Parent company tiker]]=""),"",IF(_xll.BDP(tbl_coded[[#This Row],[Parent company tiker]]&amp;" Equity",BK$1)="#N/A N/A","--",_xll.BDP(tbl_coded[[#This Row],[Parent company tiker]]&amp;" Equity",BK$1))))</f>
        <v/>
      </c>
      <c r="BL88" s="115" t="str">
        <f>IF(tbl_coded[[#This Row],[ISIN]]="","",IF(OR(tbl_coded[[#This Row],[Parent company tiker]]=""),"",IF(_xll.BDP(tbl_coded[[#This Row],[Parent company tiker]]&amp;" Equity",BL$1)="#N/A N/A","--",_xll.BDP(tbl_coded[[#This Row],[Parent company tiker]]&amp;" Equity",BL$1))))</f>
        <v/>
      </c>
      <c r="BM88"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8" s="115" t="str">
        <f>IF(tbl_coded[[#This Row],[Column9]]&lt;&gt;"--",tbl_coded[[#This Row],[G''tor rating]],IF(tbl_coded[[#This Row],[KPW Name]]&lt;&gt;"",tbl_coded[[#This Row],[KPW Rating]],IF(tbl_coded[[#This Row],[Parent company tiker]]&lt;&gt;"",tbl_coded[[#This Row],[parent评级]],tbl_coded[[#This Row],[Issuer rating]])))</f>
        <v>//</v>
      </c>
      <c r="BO88" s="148" t="str">
        <f>IFERROR(IF(tbl_coded[[#This Row],[GREEN]]="Y","GREEN",IF(tbl_coded[[#This Row],[SUSTAINABLE]]="Y","SUSTAINABLE",IF(tbl_coded[[#This Row],[SOCIAL]]="Y","SOCIAL",IF(tbl_coded[[#This Row],[Sustainable linked]]="Y","SUSTAINABLE LINKED"," ")))),"")</f>
        <v xml:space="preserve"> </v>
      </c>
    </row>
    <row r="89" spans="1:67" ht="15" customHeight="1">
      <c r="A89" s="109">
        <v>87</v>
      </c>
      <c r="B89" s="110" t="str">
        <f>IF(美元债一级!$C$3:$C$1048576&lt;&gt;"",美元债一级!$C89,"")</f>
        <v/>
      </c>
      <c r="C89" s="112" t="str">
        <f>IF(tbl_coded[[#This Row],[ISIN]]="","",IF(tbl_coded[[#This Row],[Index]]&gt;$A$1,"",IF(_xll.BDP($B89&amp;" Corp",C$1)="#N/A N/A","",_xll.BDP($B89&amp;" Corp",C$1))))</f>
        <v/>
      </c>
      <c r="D89" s="112" t="str">
        <f>IF(tbl_coded[[#This Row],[ISIN]]="","",IF(_xll.BDP($B89&amp;" Corp",D$1)="#N/A N/A","",_xll.BDP($B89&amp;" Corp",D$1)))</f>
        <v/>
      </c>
      <c r="E89" s="112" t="str">
        <f>IF(tbl_coded[[#This Row],[ISIN]]="","",IF(_xll.BDP($B89&amp;" Corp",E$1)="#N/A N/A","--",_xll.BDP($B89&amp;" Corp",E$1)))</f>
        <v/>
      </c>
      <c r="F89" s="112" t="str">
        <f>IF(tbl_coded[[#This Row],[ISIN]]="","",IF(_xll.BDS($B89&amp;" Corp",F$1)="#N/A Field Not Applicable","",_xll.BDS($B89&amp;" Corp",F$1)))</f>
        <v/>
      </c>
      <c r="G89" s="112" t="str">
        <f>IF(tbl_coded[[#This Row],[ISIN]]="","",IF(_xll.BDP($F89&amp;" CompanyID",G$1)="#N/A Invalid Security","",_xll.BDP($F89&amp;" CompanyID",G$1)))</f>
        <v/>
      </c>
      <c r="H89" s="112" t="str">
        <f>IF(tbl_coded[[#This Row],[ISIN]]="","",IF(_xll.BDP($B89&amp;" Corp",H$1)="#N/A N/A","--",_xll.BDP($B89&amp;" Corp",H$1)))</f>
        <v/>
      </c>
      <c r="I89" s="112" t="str">
        <f>IF(tbl_coded[[#This Row],[ISIN]]="","",IF(_xll.BDP($B89&amp;" Corp",I$1)="#N/A N/A","--",_xll.BDP($B89&amp;" Corp",I$1)))</f>
        <v/>
      </c>
      <c r="J89" s="112" t="str">
        <f>IF(tbl_coded[[#This Row],[ISIN]]="","",IF(_xll.BDP($B89&amp;" Corp",J$1)="#N/A N/A","--",_xll.BDP($B89&amp;" Corp",J$1)))</f>
        <v/>
      </c>
      <c r="K89" s="112" t="str">
        <f>IF(tbl_coded[[#This Row],[ISIN]]="","",IF(_xll.BDP($B89&amp;" Corp",K$1)="#N/A N/A","--",_xll.BDP($B89&amp;" Corp",K$1)))</f>
        <v/>
      </c>
      <c r="L89" s="112" t="str">
        <f>IF(tbl_coded[[#This Row],[ISIN]]="","",IF(_xll.BDP($B89&amp;" Corp",L$1)="#N/A N/A","--",_xll.BDP($B89&amp;" Corp",L$1)))</f>
        <v/>
      </c>
      <c r="M89" s="112" t="str">
        <f>IF(tbl_coded[[#This Row],[ISIN]]="","",IF(_xll.BDP($B89&amp;" Corp",M$1)="#N/A N/A","--",_xll.BDP($B89&amp;" Corp",M$1)))</f>
        <v/>
      </c>
      <c r="N89" s="112" t="str">
        <f>IF(tbl_coded[[#This Row],[ISIN]]="","",IF(_xll.BDP($B89&amp;" Corp",N$1)="#N/A N/A","--",_xll.BDP($B89&amp;" Corp",N$1)))</f>
        <v/>
      </c>
      <c r="O89" s="112" t="str">
        <f>IF(tbl_coded[[#This Row],[ISIN]]="","",IF(_xll.BDP($B89&amp;" Corp",O$1)="#N/A N/A","--",_xll.BDP($B89&amp;" Corp",O$1)))</f>
        <v/>
      </c>
      <c r="P89" s="112" t="str">
        <f>IF(tbl_coded[[#This Row],[ISIN]]="","",IF(_xll.BDP($B89&amp;" Corp",P$1)="#N/A N/A","--",_xll.BDP($B89&amp;" Corp",P$1)))</f>
        <v/>
      </c>
      <c r="Q89"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9" s="112" t="str">
        <f>IF(tbl_coded[[#This Row],[ISIN]]="","",IF(OR(_xll.BDP($B89&amp;" Corp",R$1)="#N/A N/A",_xll.BDP($B89&amp;" Corp",R$1)="#N/A Invalid Security",_xll.BDP($B89&amp;" Corp",R$1)="#N/A Field Not Applicable"),"--",_xll.BDP($B89&amp;" Corp",R$1)))</f>
        <v/>
      </c>
      <c r="S89" s="112" t="str">
        <f>IF(tbl_coded[[#This Row],[ISIN]]="","",IF(OR(_xll.BDP($R89&amp;" Equity",S$1)="#N/A N/A",_xll.BDP($R89&amp;" Equity",S$1)="#N/A Invalid Security"),"--",_xll.BDP($R89&amp;" Equity",S$1)))</f>
        <v/>
      </c>
      <c r="T89" s="112" t="str">
        <f>IF(tbl_coded[[#This Row],[ISIN]]="","",IF(OR(_xll.BDP($R89&amp;" Equity",T$1)="#N/A N/A",_xll.BDP($R89&amp;" Equity",T$1)="#N/A Invalid Security"),"--",_xll.BDP($R89&amp;" Equity",T$1)))</f>
        <v/>
      </c>
      <c r="U89" s="112" t="str">
        <f>IF(tbl_coded[[#This Row],[ISIN]]="","",IF(OR(_xll.BDP($R89&amp;" Equity",U$1)="#N/A N/A",_xll.BDP($R89&amp;" Equity",U$1)="#N/A Invalid Security"),"--",_xll.BDP($R89&amp;" Equity",U$1)))</f>
        <v/>
      </c>
      <c r="V89" s="112" t="str">
        <f>IF(tbl_coded[[#This Row],[ISIN]]="","",IF(OR(_xll.BDP($R89&amp;" Equity",V$1)="#N/A N/A",_xll.BDP($R89&amp;" Equity",V$1)="#N/A Invalid Security"),"--",_xll.BDP($R89&amp;" Equity",V$1)))</f>
        <v/>
      </c>
      <c r="W89" s="112" t="str">
        <f>IF(tbl_coded[[#This Row],[ISIN]]="","",IF(OR(_xll.BDP($R89&amp;" Equity",W$1)="#N/A N/A",_xll.BDP($R89&amp;" Equity",W$1)="#N/A Invalid Security"),"--",_xll.BDP($R89&amp;" Equity",W$1)))</f>
        <v/>
      </c>
      <c r="X89" s="112" t="str">
        <f>IF(tbl_coded[[#This Row],[ISIN]]="","",IF(OR(_xll.BDP($R89&amp;" Equity",X$1)="#N/A N/A",_xll.BDP($R89&amp;" Equity",X$1)="#N/A Invalid Security"),"--",_xll.BDP($R89&amp;" Equity",X$1)))</f>
        <v/>
      </c>
      <c r="Y89"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9" s="112" t="str">
        <f>IF(tbl_coded[[#This Row],[ISIN]]="","",IF(ISNUMBER(_xll.BDP(B89&amp;" Corp",Z$1)),_xll.BDP(B89&amp;" Corp",Z$1),""))</f>
        <v/>
      </c>
      <c r="AA89" s="112" t="str">
        <f>IF(tbl_coded[[#This Row],[ISIN]]="","",IF(ISNUMBER(_xll.BDP(B89&amp;" Corp",AA$1)),_xll.BDP(B89&amp;" Corp",AA$1),""))</f>
        <v/>
      </c>
      <c r="AB89" s="112" t="str">
        <f>IF(tbl_coded[[#This Row],[ISIN]]="","",IF(ISNUMBER(_xll.BDP(B89&amp;" Corp",AB$1)),_xll.BDP(B89&amp;" Corp",AB$1),""))</f>
        <v/>
      </c>
      <c r="AC89" s="112" t="str">
        <f>IF(tbl_coded[[#This Row],[ISIN]]="","",IF(ISNUMBER(_xll.BDP(B89&amp;" Corp",AC$1)),_xll.BDP(B89&amp;" Corp",AC$1),""))</f>
        <v/>
      </c>
      <c r="AD89" s="112" t="str">
        <f>IF(tbl_coded[[#This Row],[ISIN]]="","",IF((_xll.BDP(B89&amp;" Corp",AD$1))="#N/A Field Not Applicable","",_xll.BDP(B89&amp;" Corp",AD$1)))</f>
        <v/>
      </c>
      <c r="AE89" s="112" t="str">
        <f>IF(tbl_coded[[#This Row],[ISIN]]="","",IF((_xll.BDP(B89&amp;" Corp",AE$1))="#N/A N/A","--",_xll.BDP(B89&amp;" Corp",AE$1)))</f>
        <v/>
      </c>
      <c r="AF89" s="112" t="str">
        <f>IF(tbl_coded[[#This Row],[ISIN]]="","",IF(IFERROR(MATCH(H89,rtg_num[Moody''s],0)&gt;10,0),"HY",IF(IFERROR(MATCH(I89,rtg_num[S&amp;P],0)&gt;10,0),"HY",IF(IFERROR(MATCH(J89,rtg_num[Fitch],0)&gt;10,0),"HY",IF(H89&amp;I89&amp;J89="------","NR",IF(IFERROR(FIND("#N/A",Coded!H89),0)&amp;IFERROR(FIND("#N/A",Coded!H89),0)&amp;IFERROR(FIND("#N/A",Coded!H89),0)&lt;&gt;"000",IF(INDEX(美元债一级!$O:$O,MATCH(tbl_coded[[#This Row],[ISIN]],美元债一级!$I:$I,0))="--/--/--","NR","IG"),"IG"))))))</f>
        <v/>
      </c>
      <c r="AG89"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9"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89" s="113" t="str">
        <f>IF(tbl_coded[[#This Row],[ISIN]]="","",IF(_xll.BDP($B89&amp;" Corp",AI$1)="#N/A N/A","--",_xll.BDP($B89&amp;" Corp",AI$1)))</f>
        <v/>
      </c>
      <c r="AJ89" s="112" t="str">
        <f>IF(tbl_coded[[#This Row],[ISIN]]="","",IF(OR(_xll.BDP(_xll.BDP(tbl_coded[[#This Row],[ISIN]]&amp;" Corp", "ISSUER_EQUITY_TICKER")&amp;" Equity",AJ$1)="#N/A N/A"),"--",_xll.BDP(_xll.BDP(tbl_coded[[#This Row],[ISIN]]&amp;" Corp", "ISSUER_EQUITY_TICKER")&amp;" Equity",AJ$1)))</f>
        <v/>
      </c>
      <c r="AK89"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9" s="115" t="str">
        <f>IF(tbl_coded[[#This Row],[ISIN]]="","",IF(OR(_xll.BDP(_xll.BDP(tbl_coded[[#This Row],[ISIN]]&amp;" Corp", "ISSUER_EQUITY_TICKER")&amp;" Equity",AL$1)="#N/A N/A"),"--",_xll.BDP(_xll.BDP(tbl_coded[[#This Row],[ISIN]]&amp;" Corp", "ISSUER_EQUITY_TICKER")&amp;" Equity",AL$1)))</f>
        <v/>
      </c>
      <c r="AM89" s="115" t="str">
        <f>IF(tbl_coded[[#This Row],[ISIN]]="","",IF(_xll.BDS($B89&amp;" Corp",AM$1)="#N/A Field Not Applicable","",_xll.BDS($B89&amp;" Corp",AM$1)))</f>
        <v/>
      </c>
      <c r="AN89" s="115" t="str">
        <f>IF(tbl_coded[[#This Row],[ISIN]]="","",IF(_xll.BDP(tbl_coded[[#This Row],[KPW Provider BBID]]&amp;" CompanyID","NAME")="#N/A Invalid Security","",_xll.BDP(tbl_coded[[#This Row],[KPW Provider BBID]]&amp;" CompanyID","NAME")))</f>
        <v/>
      </c>
      <c r="AO89" s="115" t="str">
        <f>IF(tbl_coded[[#This Row],[ISIN]]="","",IF(_xll.BDP(tbl_coded[[#This Row],[KPW Provider BBID]]&amp;" CompanyID",$AO$1)="#N/A Invalid Security","--",IF(_xll.BDP(tbl_coded[[#This Row],[KPW Provider BBID]]&amp;" CompanyID",$AO$1)="#N/A N/A","--",_xll.BDP(tbl_coded[[#This Row],[KPW Provider BBID]]&amp;" CompanyID",$AO$1))))</f>
        <v/>
      </c>
      <c r="AP89" s="115" t="str">
        <f>IF(tbl_coded[[#This Row],[ISIN]]="","",IF(_xll.BDP(tbl_coded[[#This Row],[KPW Provider BBID]]&amp;" CompanyID",$AP$1)="#N/A Invalid Security","--",IF(_xll.BDP(tbl_coded[[#This Row],[KPW Provider BBID]]&amp;" CompanyID",$AP$1)="#N/A N/A","--",_xll.BDP(tbl_coded[[#This Row],[KPW Provider BBID]]&amp;" CompanyID",$AP$1))))</f>
        <v/>
      </c>
      <c r="AQ89" s="115" t="str">
        <f>IF(tbl_coded[[#This Row],[ISIN]]="","",IF(_xll.BDP(tbl_coded[[#This Row],[KPW Provider BBID]]&amp;" CompanyID",$AQ$1)="#N/A Invalid Security","--",IF(_xll.BDP(tbl_coded[[#This Row],[KPW Provider BBID]]&amp;" CompanyID",$AQ$1)="#N/A N/A","--",_xll.BDP(tbl_coded[[#This Row],[KPW Provider BBID]]&amp;" CompanyID",$AQ$1))))</f>
        <v/>
      </c>
      <c r="AR89" s="115" t="str">
        <f>IF(tbl_coded[[#This Row],[ISIN]]="","",tbl_coded[[#This Row],[穆迪KPW评级]]&amp;"/"&amp;tbl_coded[[#This Row],[SPKPW评级]]&amp;"/"&amp;tbl_coded[[#This Row],[FITCHKPW评级]])</f>
        <v/>
      </c>
      <c r="AS89" s="115" t="str">
        <f>IF(tbl_coded[[#This Row],[ISIN]]="","",IF(OR(_xll.BDP($B89&amp;" Corp",AS$1)="#N/A N/A"),"--",_xll.BDP($B89&amp;" Corp",AS$1)))</f>
        <v/>
      </c>
      <c r="AT89" s="115" t="str">
        <f>IF(tbl_coded[[#This Row],[ISIN]]="","",IF(_xll.BDS($B89&amp;" Corp",AT$1)="#N/A Field Not Applicable","",_xll.BDS($B89&amp;" Corp",AT$1)))</f>
        <v/>
      </c>
      <c r="AU89" s="115" t="str">
        <f>IF(tbl_coded[[#This Row],[SBLC Provider BBID]]="","",_xll.BDP(tbl_coded[[#This Row],[SBLC Provider BBID]]&amp;" CompanyID","NAME"))</f>
        <v/>
      </c>
      <c r="AV89" s="115" t="str">
        <f>IF(tbl_coded[[#This Row],[ISIN]]="","",IF(OR(_xll.BDP($B89&amp;" Corp",AV$1)="#N/A N/A"),"--",TEXT(_xll.BDP($B89&amp;" Corp",AV$1),"yyyy/mm/dd")))</f>
        <v/>
      </c>
      <c r="AW89" s="115" t="str">
        <f>IF(tbl_coded[[#This Row],[ISIN]]="","",IF(OR(_xll.BDP($B89&amp;" Corp",AW$1)="#N/A N/A"),"--",TEXT(_xll.BDP($B89&amp;" Corp",AW$1),"yyyy/mm/dd")))</f>
        <v/>
      </c>
      <c r="AX89" s="115" t="str">
        <f>IF(tbl_coded[[#This Row],[ISIN]]="","",IF(OR(_xll.BDP($B89&amp;" Corp",AX$1)="#N/A N/A"),"--",TEXT(_xll.BDP($B89&amp;" Corp",AX$1),"yyyy/mm/dd")))</f>
        <v/>
      </c>
      <c r="AY89" s="115" t="str">
        <f>IF(tbl_coded[[#This Row],[ISIN]]="","",IF(OR(_xll.BDP($B89&amp;" Corp",AY$1)="#N/A Field Not Applicable"),"--",TEXT(_xll.BDP($B89&amp;" Corp",AY$1),"yyyy/mm/dd")))</f>
        <v/>
      </c>
      <c r="AZ89" s="115" t="str">
        <f>IF(tbl_coded[[#This Row],[ISIN]]="","",IF(OR(_xll.BDP($B89&amp;" Corp",AZ$1)="#N/A N/A"),"--",_xll.BDP($B89&amp;" Corp",AZ$1)))</f>
        <v/>
      </c>
      <c r="BA89" s="115" t="str">
        <f>IF(tbl_coded[[#This Row],[ISIN]]="","",IF(OR(_xll.BDP($B89&amp;" Corp",BA$1)="#N/A N/A"),"--",_xll.BDP($B89&amp;" Corp",BA$1)))</f>
        <v/>
      </c>
      <c r="BB89" s="115" t="str">
        <f>IF(tbl_coded[[#This Row],[ISIN]]="","",IF(OR(_xll.BDP($B89&amp;" Corp",BB$1)="#N/A N/A"),"--",_xll.BDP($B89&amp;" Corp",BB$1)))</f>
        <v/>
      </c>
      <c r="BC89" s="115" t="str">
        <f>IF(tbl_coded[[#This Row],[ISIN]]="","",IF(OR(_xll.BDP($B89&amp;" Corp",BC$1)="#N/A Field Not Applicable"),"--",_xll.BDP($B89&amp;" Corp",BC$1)))</f>
        <v/>
      </c>
      <c r="BD89" s="115" t="str">
        <f>IF(tbl_coded[[#This Row],[ISIN]]="","",IF(OR(_xll.BDP($B89&amp;" Corp",BD$1)="#N/A Field Not Applicable"),"--",_xll.BDP($B89&amp;" Corp",BD$1)))</f>
        <v/>
      </c>
      <c r="BE89" s="115" t="str">
        <f>IF(tbl_coded[[#This Row],[ISIN]]="","",IF(OR(_xll.BDP($B89&amp;" Corp",BE$1)="#N/A Field Not Applicable"),"--",_xll.BDP($B89&amp;" Corp",BE$1)))</f>
        <v/>
      </c>
      <c r="BF89" s="115" t="str">
        <f>IF(tbl_coded[[#This Row],[ISIN]]="","",IF(OR(_xll.BDP($B89&amp;" Corp",BF$1)="#N/A Field Not Applicable"),"--",_xll.BDP($B89&amp;" Corp",BF$1)))</f>
        <v/>
      </c>
      <c r="BG89" s="115" t="str">
        <f>IF(tbl_coded[[#This Row],[ISIN]]="","",IF(OR(_xll.BDP($B89&amp;" Corp",BG$1)="#N/A Field Not Applicable"),"--",IF(_xll.BDP($B89&amp;" Corp",BG$1)="#N/A N/A","N",_xll.BDP($B89&amp;" Corp",BG$1))))</f>
        <v/>
      </c>
      <c r="BH89" s="115" t="str">
        <f>IF(tbl_coded[[#This Row],[ISIN]]="","",IF(OR(_xll.BDP($B89&amp;" Corp",BH$1)="#N/A N/A"),"",_xll.BDP($B89&amp;" Corp",BH$1)))</f>
        <v/>
      </c>
      <c r="BI89" s="115" t="str">
        <f>IF(tbl_coded[[#This Row],[ISIN]]="","",IF(OR(tbl_coded[[#This Row],[Parent company tiker]]=""),"",IF(_xll.BDP(tbl_coded[[#This Row],[Parent company tiker]]&amp;" Equity",BI$1)="#N/A N/A","--",_xll.BDP(tbl_coded[[#This Row],[Parent company tiker]]&amp;" Equity",BI$1))))</f>
        <v/>
      </c>
      <c r="BJ89" s="115" t="str">
        <f>IF(tbl_coded[[#This Row],[ISIN]]="","",IF(OR(tbl_coded[[#This Row],[Parent company tiker]]=""),"",IF(_xll.BDP(tbl_coded[[#This Row],[Parent company tiker]]&amp;" Equity",BJ$1)="#N/A N/A","--",_xll.BDP(tbl_coded[[#This Row],[Parent company tiker]]&amp;" Equity",BJ$1))))</f>
        <v/>
      </c>
      <c r="BK89" s="115" t="str">
        <f>IF(tbl_coded[[#This Row],[ISIN]]="","",IF(OR(tbl_coded[[#This Row],[Parent company tiker]]=""),"",IF(_xll.BDP(tbl_coded[[#This Row],[Parent company tiker]]&amp;" Equity",BK$1)="#N/A N/A","--",_xll.BDP(tbl_coded[[#This Row],[Parent company tiker]]&amp;" Equity",BK$1))))</f>
        <v/>
      </c>
      <c r="BL89" s="115" t="str">
        <f>IF(tbl_coded[[#This Row],[ISIN]]="","",IF(OR(tbl_coded[[#This Row],[Parent company tiker]]=""),"",IF(_xll.BDP(tbl_coded[[#This Row],[Parent company tiker]]&amp;" Equity",BL$1)="#N/A N/A","--",_xll.BDP(tbl_coded[[#This Row],[Parent company tiker]]&amp;" Equity",BL$1))))</f>
        <v/>
      </c>
      <c r="BM89"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9" s="115" t="str">
        <f>IF(tbl_coded[[#This Row],[Column9]]&lt;&gt;"--",tbl_coded[[#This Row],[G''tor rating]],IF(tbl_coded[[#This Row],[KPW Name]]&lt;&gt;"",tbl_coded[[#This Row],[KPW Rating]],IF(tbl_coded[[#This Row],[Parent company tiker]]&lt;&gt;"",tbl_coded[[#This Row],[parent评级]],tbl_coded[[#This Row],[Issuer rating]])))</f>
        <v>//</v>
      </c>
      <c r="BO89" s="148" t="str">
        <f>IFERROR(IF(tbl_coded[[#This Row],[GREEN]]="Y","GREEN",IF(tbl_coded[[#This Row],[SUSTAINABLE]]="Y","SUSTAINABLE",IF(tbl_coded[[#This Row],[SOCIAL]]="Y","SOCIAL",IF(tbl_coded[[#This Row],[Sustainable linked]]="Y","SUSTAINABLE LINKED"," ")))),"")</f>
        <v xml:space="preserve"> </v>
      </c>
    </row>
    <row r="90" spans="1:67" ht="15" customHeight="1">
      <c r="A90" s="109">
        <v>88</v>
      </c>
      <c r="B90" s="110" t="str">
        <f>IF(美元债一级!$C$3:$C$1048576&lt;&gt;"",美元债一级!$C90,"")</f>
        <v/>
      </c>
      <c r="C90" s="112" t="str">
        <f>IF(tbl_coded[[#This Row],[ISIN]]="","",IF(tbl_coded[[#This Row],[Index]]&gt;$A$1,"",IF(_xll.BDP($B90&amp;" Corp",C$1)="#N/A N/A","",_xll.BDP($B90&amp;" Corp",C$1))))</f>
        <v/>
      </c>
      <c r="D90" s="112" t="str">
        <f>IF(tbl_coded[[#This Row],[ISIN]]="","",IF(_xll.BDP($B90&amp;" Corp",D$1)="#N/A N/A","",_xll.BDP($B90&amp;" Corp",D$1)))</f>
        <v/>
      </c>
      <c r="E90" s="112" t="str">
        <f>IF(tbl_coded[[#This Row],[ISIN]]="","",IF(_xll.BDP($B90&amp;" Corp",E$1)="#N/A N/A","--",_xll.BDP($B90&amp;" Corp",E$1)))</f>
        <v/>
      </c>
      <c r="F90" s="112" t="str">
        <f>IF(tbl_coded[[#This Row],[ISIN]]="","",IF(_xll.BDS($B90&amp;" Corp",F$1)="#N/A Field Not Applicable","",_xll.BDS($B90&amp;" Corp",F$1)))</f>
        <v/>
      </c>
      <c r="G90" s="112" t="str">
        <f>IF(tbl_coded[[#This Row],[ISIN]]="","",IF(_xll.BDP($F90&amp;" CompanyID",G$1)="#N/A Invalid Security","",_xll.BDP($F90&amp;" CompanyID",G$1)))</f>
        <v/>
      </c>
      <c r="H90" s="112" t="str">
        <f>IF(tbl_coded[[#This Row],[ISIN]]="","",IF(_xll.BDP($B90&amp;" Corp",H$1)="#N/A N/A","--",_xll.BDP($B90&amp;" Corp",H$1)))</f>
        <v/>
      </c>
      <c r="I90" s="112" t="str">
        <f>IF(tbl_coded[[#This Row],[ISIN]]="","",IF(_xll.BDP($B90&amp;" Corp",I$1)="#N/A N/A","--",_xll.BDP($B90&amp;" Corp",I$1)))</f>
        <v/>
      </c>
      <c r="J90" s="112" t="str">
        <f>IF(tbl_coded[[#This Row],[ISIN]]="","",IF(_xll.BDP($B90&amp;" Corp",J$1)="#N/A N/A","--",_xll.BDP($B90&amp;" Corp",J$1)))</f>
        <v/>
      </c>
      <c r="K90" s="112" t="str">
        <f>IF(tbl_coded[[#This Row],[ISIN]]="","",IF(_xll.BDP($B90&amp;" Corp",K$1)="#N/A N/A","--",_xll.BDP($B90&amp;" Corp",K$1)))</f>
        <v/>
      </c>
      <c r="L90" s="112" t="str">
        <f>IF(tbl_coded[[#This Row],[ISIN]]="","",IF(_xll.BDP($B90&amp;" Corp",L$1)="#N/A N/A","--",_xll.BDP($B90&amp;" Corp",L$1)))</f>
        <v/>
      </c>
      <c r="M90" s="112" t="str">
        <f>IF(tbl_coded[[#This Row],[ISIN]]="","",IF(_xll.BDP($B90&amp;" Corp",M$1)="#N/A N/A","--",_xll.BDP($B90&amp;" Corp",M$1)))</f>
        <v/>
      </c>
      <c r="N90" s="112" t="str">
        <f>IF(tbl_coded[[#This Row],[ISIN]]="","",IF(_xll.BDP($B90&amp;" Corp",N$1)="#N/A N/A","--",_xll.BDP($B90&amp;" Corp",N$1)))</f>
        <v/>
      </c>
      <c r="O90" s="112" t="str">
        <f>IF(tbl_coded[[#This Row],[ISIN]]="","",IF(_xll.BDP($B90&amp;" Corp",O$1)="#N/A N/A","--",_xll.BDP($B90&amp;" Corp",O$1)))</f>
        <v/>
      </c>
      <c r="P90" s="112" t="str">
        <f>IF(tbl_coded[[#This Row],[ISIN]]="","",IF(_xll.BDP($B90&amp;" Corp",P$1)="#N/A N/A","--",_xll.BDP($B90&amp;" Corp",P$1)))</f>
        <v/>
      </c>
      <c r="Q90"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0" s="112" t="str">
        <f>IF(tbl_coded[[#This Row],[ISIN]]="","",IF(OR(_xll.BDP($B90&amp;" Corp",R$1)="#N/A N/A",_xll.BDP($B90&amp;" Corp",R$1)="#N/A Invalid Security",_xll.BDP($B90&amp;" Corp",R$1)="#N/A Field Not Applicable"),"--",_xll.BDP($B90&amp;" Corp",R$1)))</f>
        <v/>
      </c>
      <c r="S90" s="112" t="str">
        <f>IF(tbl_coded[[#This Row],[ISIN]]="","",IF(OR(_xll.BDP($R90&amp;" Equity",S$1)="#N/A N/A",_xll.BDP($R90&amp;" Equity",S$1)="#N/A Invalid Security"),"--",_xll.BDP($R90&amp;" Equity",S$1)))</f>
        <v/>
      </c>
      <c r="T90" s="112" t="str">
        <f>IF(tbl_coded[[#This Row],[ISIN]]="","",IF(OR(_xll.BDP($R90&amp;" Equity",T$1)="#N/A N/A",_xll.BDP($R90&amp;" Equity",T$1)="#N/A Invalid Security"),"--",_xll.BDP($R90&amp;" Equity",T$1)))</f>
        <v/>
      </c>
      <c r="U90" s="112" t="str">
        <f>IF(tbl_coded[[#This Row],[ISIN]]="","",IF(OR(_xll.BDP($R90&amp;" Equity",U$1)="#N/A N/A",_xll.BDP($R90&amp;" Equity",U$1)="#N/A Invalid Security"),"--",_xll.BDP($R90&amp;" Equity",U$1)))</f>
        <v/>
      </c>
      <c r="V90" s="112" t="str">
        <f>IF(tbl_coded[[#This Row],[ISIN]]="","",IF(OR(_xll.BDP($R90&amp;" Equity",V$1)="#N/A N/A",_xll.BDP($R90&amp;" Equity",V$1)="#N/A Invalid Security"),"--",_xll.BDP($R90&amp;" Equity",V$1)))</f>
        <v/>
      </c>
      <c r="W90" s="112" t="str">
        <f>IF(tbl_coded[[#This Row],[ISIN]]="","",IF(OR(_xll.BDP($R90&amp;" Equity",W$1)="#N/A N/A",_xll.BDP($R90&amp;" Equity",W$1)="#N/A Invalid Security"),"--",_xll.BDP($R90&amp;" Equity",W$1)))</f>
        <v/>
      </c>
      <c r="X90" s="112" t="str">
        <f>IF(tbl_coded[[#This Row],[ISIN]]="","",IF(OR(_xll.BDP($R90&amp;" Equity",X$1)="#N/A N/A",_xll.BDP($R90&amp;" Equity",X$1)="#N/A Invalid Security"),"--",_xll.BDP($R90&amp;" Equity",X$1)))</f>
        <v/>
      </c>
      <c r="Y90"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0" s="112" t="str">
        <f>IF(tbl_coded[[#This Row],[ISIN]]="","",IF(ISNUMBER(_xll.BDP(B90&amp;" Corp",Z$1)),_xll.BDP(B90&amp;" Corp",Z$1),""))</f>
        <v/>
      </c>
      <c r="AA90" s="112" t="str">
        <f>IF(tbl_coded[[#This Row],[ISIN]]="","",IF(ISNUMBER(_xll.BDP(B90&amp;" Corp",AA$1)),_xll.BDP(B90&amp;" Corp",AA$1),""))</f>
        <v/>
      </c>
      <c r="AB90" s="112" t="str">
        <f>IF(tbl_coded[[#This Row],[ISIN]]="","",IF(ISNUMBER(_xll.BDP(B90&amp;" Corp",AB$1)),_xll.BDP(B90&amp;" Corp",AB$1),""))</f>
        <v/>
      </c>
      <c r="AC90" s="112" t="str">
        <f>IF(tbl_coded[[#This Row],[ISIN]]="","",IF(ISNUMBER(_xll.BDP(B90&amp;" Corp",AC$1)),_xll.BDP(B90&amp;" Corp",AC$1),""))</f>
        <v/>
      </c>
      <c r="AD90" s="112" t="str">
        <f>IF(tbl_coded[[#This Row],[ISIN]]="","",IF((_xll.BDP(B90&amp;" Corp",AD$1))="#N/A Field Not Applicable","",_xll.BDP(B90&amp;" Corp",AD$1)))</f>
        <v/>
      </c>
      <c r="AE90" s="112" t="str">
        <f>IF(tbl_coded[[#This Row],[ISIN]]="","",IF((_xll.BDP(B90&amp;" Corp",AE$1))="#N/A N/A","--",_xll.BDP(B90&amp;" Corp",AE$1)))</f>
        <v/>
      </c>
      <c r="AF90" s="112" t="str">
        <f>IF(tbl_coded[[#This Row],[ISIN]]="","",IF(IFERROR(MATCH(H90,rtg_num[Moody''s],0)&gt;10,0),"HY",IF(IFERROR(MATCH(I90,rtg_num[S&amp;P],0)&gt;10,0),"HY",IF(IFERROR(MATCH(J90,rtg_num[Fitch],0)&gt;10,0),"HY",IF(H90&amp;I90&amp;J90="------","NR",IF(IFERROR(FIND("#N/A",Coded!H90),0)&amp;IFERROR(FIND("#N/A",Coded!H90),0)&amp;IFERROR(FIND("#N/A",Coded!H90),0)&lt;&gt;"000",IF(INDEX(美元债一级!$O:$O,MATCH(tbl_coded[[#This Row],[ISIN]],美元债一级!$I:$I,0))="--/--/--","NR","IG"),"IG"))))))</f>
        <v/>
      </c>
      <c r="AG90"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0"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0" s="113" t="str">
        <f>IF(tbl_coded[[#This Row],[ISIN]]="","",IF(_xll.BDP($B90&amp;" Corp",AI$1)="#N/A N/A","--",_xll.BDP($B90&amp;" Corp",AI$1)))</f>
        <v/>
      </c>
      <c r="AJ90" s="112" t="str">
        <f>IF(tbl_coded[[#This Row],[ISIN]]="","",IF(OR(_xll.BDP(_xll.BDP(tbl_coded[[#This Row],[ISIN]]&amp;" Corp", "ISSUER_EQUITY_TICKER")&amp;" Equity",AJ$1)="#N/A N/A"),"--",_xll.BDP(_xll.BDP(tbl_coded[[#This Row],[ISIN]]&amp;" Corp", "ISSUER_EQUITY_TICKER")&amp;" Equity",AJ$1)))</f>
        <v/>
      </c>
      <c r="AK90"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0" s="115" t="str">
        <f>IF(tbl_coded[[#This Row],[ISIN]]="","",IF(OR(_xll.BDP(_xll.BDP(tbl_coded[[#This Row],[ISIN]]&amp;" Corp", "ISSUER_EQUITY_TICKER")&amp;" Equity",AL$1)="#N/A N/A"),"--",_xll.BDP(_xll.BDP(tbl_coded[[#This Row],[ISIN]]&amp;" Corp", "ISSUER_EQUITY_TICKER")&amp;" Equity",AL$1)))</f>
        <v/>
      </c>
      <c r="AM90" s="115" t="str">
        <f>IF(tbl_coded[[#This Row],[ISIN]]="","",IF(_xll.BDS($B90&amp;" Corp",AM$1)="#N/A Field Not Applicable","",_xll.BDS($B90&amp;" Corp",AM$1)))</f>
        <v/>
      </c>
      <c r="AN90" s="115" t="str">
        <f>IF(tbl_coded[[#This Row],[ISIN]]="","",IF(_xll.BDP(tbl_coded[[#This Row],[KPW Provider BBID]]&amp;" CompanyID","NAME")="#N/A Invalid Security","",_xll.BDP(tbl_coded[[#This Row],[KPW Provider BBID]]&amp;" CompanyID","NAME")))</f>
        <v/>
      </c>
      <c r="AO90" s="115" t="str">
        <f>IF(tbl_coded[[#This Row],[ISIN]]="","",IF(_xll.BDP(tbl_coded[[#This Row],[KPW Provider BBID]]&amp;" CompanyID",$AO$1)="#N/A Invalid Security","--",IF(_xll.BDP(tbl_coded[[#This Row],[KPW Provider BBID]]&amp;" CompanyID",$AO$1)="#N/A N/A","--",_xll.BDP(tbl_coded[[#This Row],[KPW Provider BBID]]&amp;" CompanyID",$AO$1))))</f>
        <v/>
      </c>
      <c r="AP90" s="115" t="str">
        <f>IF(tbl_coded[[#This Row],[ISIN]]="","",IF(_xll.BDP(tbl_coded[[#This Row],[KPW Provider BBID]]&amp;" CompanyID",$AP$1)="#N/A Invalid Security","--",IF(_xll.BDP(tbl_coded[[#This Row],[KPW Provider BBID]]&amp;" CompanyID",$AP$1)="#N/A N/A","--",_xll.BDP(tbl_coded[[#This Row],[KPW Provider BBID]]&amp;" CompanyID",$AP$1))))</f>
        <v/>
      </c>
      <c r="AQ90" s="115" t="str">
        <f>IF(tbl_coded[[#This Row],[ISIN]]="","",IF(_xll.BDP(tbl_coded[[#This Row],[KPW Provider BBID]]&amp;" CompanyID",$AQ$1)="#N/A Invalid Security","--",IF(_xll.BDP(tbl_coded[[#This Row],[KPW Provider BBID]]&amp;" CompanyID",$AQ$1)="#N/A N/A","--",_xll.BDP(tbl_coded[[#This Row],[KPW Provider BBID]]&amp;" CompanyID",$AQ$1))))</f>
        <v/>
      </c>
      <c r="AR90" s="115" t="str">
        <f>IF(tbl_coded[[#This Row],[ISIN]]="","",tbl_coded[[#This Row],[穆迪KPW评级]]&amp;"/"&amp;tbl_coded[[#This Row],[SPKPW评级]]&amp;"/"&amp;tbl_coded[[#This Row],[FITCHKPW评级]])</f>
        <v/>
      </c>
      <c r="AS90" s="115" t="str">
        <f>IF(tbl_coded[[#This Row],[ISIN]]="","",IF(OR(_xll.BDP($B90&amp;" Corp",AS$1)="#N/A N/A"),"--",_xll.BDP($B90&amp;" Corp",AS$1)))</f>
        <v/>
      </c>
      <c r="AT90" s="115" t="str">
        <f>IF(tbl_coded[[#This Row],[ISIN]]="","",IF(_xll.BDS($B90&amp;" Corp",AT$1)="#N/A Field Not Applicable","",_xll.BDS($B90&amp;" Corp",AT$1)))</f>
        <v/>
      </c>
      <c r="AU90" s="115" t="str">
        <f>IF(tbl_coded[[#This Row],[SBLC Provider BBID]]="","",_xll.BDP(tbl_coded[[#This Row],[SBLC Provider BBID]]&amp;" CompanyID","NAME"))</f>
        <v/>
      </c>
      <c r="AV90" s="115" t="str">
        <f>IF(tbl_coded[[#This Row],[ISIN]]="","",IF(OR(_xll.BDP($B90&amp;" Corp",AV$1)="#N/A N/A"),"--",TEXT(_xll.BDP($B90&amp;" Corp",AV$1),"yyyy/mm/dd")))</f>
        <v/>
      </c>
      <c r="AW90" s="115" t="str">
        <f>IF(tbl_coded[[#This Row],[ISIN]]="","",IF(OR(_xll.BDP($B90&amp;" Corp",AW$1)="#N/A N/A"),"--",TEXT(_xll.BDP($B90&amp;" Corp",AW$1),"yyyy/mm/dd")))</f>
        <v/>
      </c>
      <c r="AX90" s="115" t="str">
        <f>IF(tbl_coded[[#This Row],[ISIN]]="","",IF(OR(_xll.BDP($B90&amp;" Corp",AX$1)="#N/A N/A"),"--",TEXT(_xll.BDP($B90&amp;" Corp",AX$1),"yyyy/mm/dd")))</f>
        <v/>
      </c>
      <c r="AY90" s="115" t="str">
        <f>IF(tbl_coded[[#This Row],[ISIN]]="","",IF(OR(_xll.BDP($B90&amp;" Corp",AY$1)="#N/A Field Not Applicable"),"--",TEXT(_xll.BDP($B90&amp;" Corp",AY$1),"yyyy/mm/dd")))</f>
        <v/>
      </c>
      <c r="AZ90" s="115" t="str">
        <f>IF(tbl_coded[[#This Row],[ISIN]]="","",IF(OR(_xll.BDP($B90&amp;" Corp",AZ$1)="#N/A N/A"),"--",_xll.BDP($B90&amp;" Corp",AZ$1)))</f>
        <v/>
      </c>
      <c r="BA90" s="115" t="str">
        <f>IF(tbl_coded[[#This Row],[ISIN]]="","",IF(OR(_xll.BDP($B90&amp;" Corp",BA$1)="#N/A N/A"),"--",_xll.BDP($B90&amp;" Corp",BA$1)))</f>
        <v/>
      </c>
      <c r="BB90" s="115" t="str">
        <f>IF(tbl_coded[[#This Row],[ISIN]]="","",IF(OR(_xll.BDP($B90&amp;" Corp",BB$1)="#N/A N/A"),"--",_xll.BDP($B90&amp;" Corp",BB$1)))</f>
        <v/>
      </c>
      <c r="BC90" s="115" t="str">
        <f>IF(tbl_coded[[#This Row],[ISIN]]="","",IF(OR(_xll.BDP($B90&amp;" Corp",BC$1)="#N/A Field Not Applicable"),"--",_xll.BDP($B90&amp;" Corp",BC$1)))</f>
        <v/>
      </c>
      <c r="BD90" s="115" t="str">
        <f>IF(tbl_coded[[#This Row],[ISIN]]="","",IF(OR(_xll.BDP($B90&amp;" Corp",BD$1)="#N/A Field Not Applicable"),"--",_xll.BDP($B90&amp;" Corp",BD$1)))</f>
        <v/>
      </c>
      <c r="BE90" s="115" t="str">
        <f>IF(tbl_coded[[#This Row],[ISIN]]="","",IF(OR(_xll.BDP($B90&amp;" Corp",BE$1)="#N/A Field Not Applicable"),"--",_xll.BDP($B90&amp;" Corp",BE$1)))</f>
        <v/>
      </c>
      <c r="BF90" s="115" t="str">
        <f>IF(tbl_coded[[#This Row],[ISIN]]="","",IF(OR(_xll.BDP($B90&amp;" Corp",BF$1)="#N/A Field Not Applicable"),"--",_xll.BDP($B90&amp;" Corp",BF$1)))</f>
        <v/>
      </c>
      <c r="BG90" s="115" t="str">
        <f>IF(tbl_coded[[#This Row],[ISIN]]="","",IF(OR(_xll.BDP($B90&amp;" Corp",BG$1)="#N/A Field Not Applicable"),"--",IF(_xll.BDP($B90&amp;" Corp",BG$1)="#N/A N/A","N",_xll.BDP($B90&amp;" Corp",BG$1))))</f>
        <v/>
      </c>
      <c r="BH90" s="115" t="str">
        <f>IF(tbl_coded[[#This Row],[ISIN]]="","",IF(OR(_xll.BDP($B90&amp;" Corp",BH$1)="#N/A N/A"),"",_xll.BDP($B90&amp;" Corp",BH$1)))</f>
        <v/>
      </c>
      <c r="BI90" s="115" t="str">
        <f>IF(tbl_coded[[#This Row],[ISIN]]="","",IF(OR(tbl_coded[[#This Row],[Parent company tiker]]=""),"",IF(_xll.BDP(tbl_coded[[#This Row],[Parent company tiker]]&amp;" Equity",BI$1)="#N/A N/A","--",_xll.BDP(tbl_coded[[#This Row],[Parent company tiker]]&amp;" Equity",BI$1))))</f>
        <v/>
      </c>
      <c r="BJ90" s="115" t="str">
        <f>IF(tbl_coded[[#This Row],[ISIN]]="","",IF(OR(tbl_coded[[#This Row],[Parent company tiker]]=""),"",IF(_xll.BDP(tbl_coded[[#This Row],[Parent company tiker]]&amp;" Equity",BJ$1)="#N/A N/A","--",_xll.BDP(tbl_coded[[#This Row],[Parent company tiker]]&amp;" Equity",BJ$1))))</f>
        <v/>
      </c>
      <c r="BK90" s="115" t="str">
        <f>IF(tbl_coded[[#This Row],[ISIN]]="","",IF(OR(tbl_coded[[#This Row],[Parent company tiker]]=""),"",IF(_xll.BDP(tbl_coded[[#This Row],[Parent company tiker]]&amp;" Equity",BK$1)="#N/A N/A","--",_xll.BDP(tbl_coded[[#This Row],[Parent company tiker]]&amp;" Equity",BK$1))))</f>
        <v/>
      </c>
      <c r="BL90" s="115" t="str">
        <f>IF(tbl_coded[[#This Row],[ISIN]]="","",IF(OR(tbl_coded[[#This Row],[Parent company tiker]]=""),"",IF(_xll.BDP(tbl_coded[[#This Row],[Parent company tiker]]&amp;" Equity",BL$1)="#N/A N/A","--",_xll.BDP(tbl_coded[[#This Row],[Parent company tiker]]&amp;" Equity",BL$1))))</f>
        <v/>
      </c>
      <c r="BM90"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0" s="115" t="str">
        <f>IF(tbl_coded[[#This Row],[Column9]]&lt;&gt;"--",tbl_coded[[#This Row],[G''tor rating]],IF(tbl_coded[[#This Row],[KPW Name]]&lt;&gt;"",tbl_coded[[#This Row],[KPW Rating]],IF(tbl_coded[[#This Row],[Parent company tiker]]&lt;&gt;"",tbl_coded[[#This Row],[parent评级]],tbl_coded[[#This Row],[Issuer rating]])))</f>
        <v>//</v>
      </c>
      <c r="BO90" s="148" t="str">
        <f>IFERROR(IF(tbl_coded[[#This Row],[GREEN]]="Y","GREEN",IF(tbl_coded[[#This Row],[SUSTAINABLE]]="Y","SUSTAINABLE",IF(tbl_coded[[#This Row],[SOCIAL]]="Y","SOCIAL",IF(tbl_coded[[#This Row],[Sustainable linked]]="Y","SUSTAINABLE LINKED"," ")))),"")</f>
        <v xml:space="preserve"> </v>
      </c>
    </row>
    <row r="91" spans="1:67" ht="15" customHeight="1">
      <c r="A91" s="109">
        <v>89</v>
      </c>
      <c r="B91" s="110" t="str">
        <f>IF(美元债一级!$C$3:$C$1048576&lt;&gt;"",美元债一级!$C91,"")</f>
        <v/>
      </c>
      <c r="C91" s="114" t="str">
        <f>IF(tbl_coded[[#This Row],[ISIN]]="","",IF(tbl_coded[[#This Row],[Index]]&gt;$A$1,"",IF(_xll.BDP($B91&amp;" Corp",C$1)="#N/A N/A","",_xll.BDP($B91&amp;" Corp",C$1))))</f>
        <v/>
      </c>
      <c r="D91" s="114" t="str">
        <f>IF(tbl_coded[[#This Row],[ISIN]]="","",IF(_xll.BDP($B91&amp;" Corp",D$1)="#N/A N/A","",_xll.BDP($B91&amp;" Corp",D$1)))</f>
        <v/>
      </c>
      <c r="E91" s="114" t="str">
        <f>IF(tbl_coded[[#This Row],[ISIN]]="","",IF(_xll.BDP($B91&amp;" Corp",E$1)="#N/A N/A","--",_xll.BDP($B91&amp;" Corp",E$1)))</f>
        <v/>
      </c>
      <c r="F91" s="114" t="str">
        <f>IF(tbl_coded[[#This Row],[ISIN]]="","",IF(_xll.BDS($B91&amp;" Corp",F$1)="#N/A Field Not Applicable","",_xll.BDS($B91&amp;" Corp",F$1)))</f>
        <v/>
      </c>
      <c r="G91" s="114" t="str">
        <f>IF(tbl_coded[[#This Row],[ISIN]]="","",IF(_xll.BDP($F91&amp;" CompanyID",G$1)="#N/A Invalid Security","",_xll.BDP($F91&amp;" CompanyID",G$1)))</f>
        <v/>
      </c>
      <c r="H91" s="114" t="str">
        <f>IF(tbl_coded[[#This Row],[ISIN]]="","",IF(_xll.BDP($B91&amp;" Corp",H$1)="#N/A N/A","--",_xll.BDP($B91&amp;" Corp",H$1)))</f>
        <v/>
      </c>
      <c r="I91" s="114" t="str">
        <f>IF(tbl_coded[[#This Row],[ISIN]]="","",IF(_xll.BDP($B91&amp;" Corp",I$1)="#N/A N/A","--",_xll.BDP($B91&amp;" Corp",I$1)))</f>
        <v/>
      </c>
      <c r="J91" s="114" t="str">
        <f>IF(tbl_coded[[#This Row],[ISIN]]="","",IF(_xll.BDP($B91&amp;" Corp",J$1)="#N/A N/A","--",_xll.BDP($B91&amp;" Corp",J$1)))</f>
        <v/>
      </c>
      <c r="K91" s="114" t="str">
        <f>IF(tbl_coded[[#This Row],[ISIN]]="","",IF(_xll.BDP($B91&amp;" Corp",K$1)="#N/A N/A","--",_xll.BDP($B91&amp;" Corp",K$1)))</f>
        <v/>
      </c>
      <c r="L91" s="114" t="str">
        <f>IF(tbl_coded[[#This Row],[ISIN]]="","",IF(_xll.BDP($B91&amp;" Corp",L$1)="#N/A N/A","--",_xll.BDP($B91&amp;" Corp",L$1)))</f>
        <v/>
      </c>
      <c r="M91" s="114" t="str">
        <f>IF(tbl_coded[[#This Row],[ISIN]]="","",IF(_xll.BDP($B91&amp;" Corp",M$1)="#N/A N/A","--",_xll.BDP($B91&amp;" Corp",M$1)))</f>
        <v/>
      </c>
      <c r="N91" s="114" t="str">
        <f>IF(tbl_coded[[#This Row],[ISIN]]="","",IF(_xll.BDP($B91&amp;" Corp",N$1)="#N/A N/A","--",_xll.BDP($B91&amp;" Corp",N$1)))</f>
        <v/>
      </c>
      <c r="O91" s="114" t="str">
        <f>IF(tbl_coded[[#This Row],[ISIN]]="","",IF(_xll.BDP($B91&amp;" Corp",O$1)="#N/A N/A","--",_xll.BDP($B91&amp;" Corp",O$1)))</f>
        <v/>
      </c>
      <c r="P91" s="114" t="str">
        <f>IF(tbl_coded[[#This Row],[ISIN]]="","",IF(_xll.BDP($B91&amp;" Corp",P$1)="#N/A N/A","--",_xll.BDP($B91&amp;" Corp",P$1)))</f>
        <v/>
      </c>
      <c r="Q9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1" s="114" t="str">
        <f>IF(tbl_coded[[#This Row],[ISIN]]="","",IF(OR(_xll.BDP($B91&amp;" Corp",R$1)="#N/A N/A",_xll.BDP($B91&amp;" Corp",R$1)="#N/A Invalid Security",_xll.BDP($B91&amp;" Corp",R$1)="#N/A Field Not Applicable"),"--",_xll.BDP($B91&amp;" Corp",R$1)))</f>
        <v/>
      </c>
      <c r="S91" s="114" t="str">
        <f>IF(tbl_coded[[#This Row],[ISIN]]="","",IF(OR(_xll.BDP($R91&amp;" Equity",S$1)="#N/A N/A",_xll.BDP($R91&amp;" Equity",S$1)="#N/A Invalid Security"),"--",_xll.BDP($R91&amp;" Equity",S$1)))</f>
        <v/>
      </c>
      <c r="T91" s="114" t="str">
        <f>IF(tbl_coded[[#This Row],[ISIN]]="","",IF(OR(_xll.BDP($R91&amp;" Equity",T$1)="#N/A N/A",_xll.BDP($R91&amp;" Equity",T$1)="#N/A Invalid Security"),"--",_xll.BDP($R91&amp;" Equity",T$1)))</f>
        <v/>
      </c>
      <c r="U91" s="114" t="str">
        <f>IF(tbl_coded[[#This Row],[ISIN]]="","",IF(OR(_xll.BDP($R91&amp;" Equity",U$1)="#N/A N/A",_xll.BDP($R91&amp;" Equity",U$1)="#N/A Invalid Security"),"--",_xll.BDP($R91&amp;" Equity",U$1)))</f>
        <v/>
      </c>
      <c r="V91" s="114" t="str">
        <f>IF(tbl_coded[[#This Row],[ISIN]]="","",IF(OR(_xll.BDP($R91&amp;" Equity",V$1)="#N/A N/A",_xll.BDP($R91&amp;" Equity",V$1)="#N/A Invalid Security"),"--",_xll.BDP($R91&amp;" Equity",V$1)))</f>
        <v/>
      </c>
      <c r="W91" s="114" t="str">
        <f>IF(tbl_coded[[#This Row],[ISIN]]="","",IF(OR(_xll.BDP($R91&amp;" Equity",W$1)="#N/A N/A",_xll.BDP($R91&amp;" Equity",W$1)="#N/A Invalid Security"),"--",_xll.BDP($R91&amp;" Equity",W$1)))</f>
        <v/>
      </c>
      <c r="X91" s="114" t="str">
        <f>IF(tbl_coded[[#This Row],[ISIN]]="","",IF(OR(_xll.BDP($R91&amp;" Equity",X$1)="#N/A N/A",_xll.BDP($R91&amp;" Equity",X$1)="#N/A Invalid Security"),"--",_xll.BDP($R91&amp;" Equity",X$1)))</f>
        <v/>
      </c>
      <c r="Y9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1" s="114" t="str">
        <f>IF(tbl_coded[[#This Row],[ISIN]]="","",IF(ISNUMBER(_xll.BDP(B91&amp;" Corp",Z$1)),_xll.BDP(B91&amp;" Corp",Z$1),""))</f>
        <v/>
      </c>
      <c r="AA91" s="114" t="str">
        <f>IF(tbl_coded[[#This Row],[ISIN]]="","",IF(ISNUMBER(_xll.BDP(B91&amp;" Corp",AA$1)),_xll.BDP(B91&amp;" Corp",AA$1),""))</f>
        <v/>
      </c>
      <c r="AB91" s="114" t="str">
        <f>IF(tbl_coded[[#This Row],[ISIN]]="","",IF(ISNUMBER(_xll.BDP(B91&amp;" Corp",AB$1)),_xll.BDP(B91&amp;" Corp",AB$1),""))</f>
        <v/>
      </c>
      <c r="AC91" s="114" t="str">
        <f>IF(tbl_coded[[#This Row],[ISIN]]="","",IF(ISNUMBER(_xll.BDP(B91&amp;" Corp",AC$1)),_xll.BDP(B91&amp;" Corp",AC$1),""))</f>
        <v/>
      </c>
      <c r="AD91" s="114" t="str">
        <f>IF(tbl_coded[[#This Row],[ISIN]]="","",IF((_xll.BDP(B91&amp;" Corp",AD$1))="#N/A Field Not Applicable","",_xll.BDP(B91&amp;" Corp",AD$1)))</f>
        <v/>
      </c>
      <c r="AE91" s="114" t="str">
        <f>IF(tbl_coded[[#This Row],[ISIN]]="","",IF((_xll.BDP(B91&amp;" Corp",AE$1))="#N/A N/A","--",_xll.BDP(B91&amp;" Corp",AE$1)))</f>
        <v/>
      </c>
      <c r="AF91" s="114" t="str">
        <f>IF(tbl_coded[[#This Row],[ISIN]]="","",IF(IFERROR(MATCH(H91,rtg_num[Moody''s],0)&gt;10,0),"HY",IF(IFERROR(MATCH(I91,rtg_num[S&amp;P],0)&gt;10,0),"HY",IF(IFERROR(MATCH(J91,rtg_num[Fitch],0)&gt;10,0),"HY",IF(H91&amp;I91&amp;J91="------","NR",IF(IFERROR(FIND("#N/A",Coded!H91),0)&amp;IFERROR(FIND("#N/A",Coded!H91),0)&amp;IFERROR(FIND("#N/A",Coded!H91),0)&lt;&gt;"000",IF(INDEX(美元债一级!$O:$O,MATCH(tbl_coded[[#This Row],[ISIN]],美元债一级!$I:$I,0))="--/--/--","NR","IG"),"IG"))))))</f>
        <v/>
      </c>
      <c r="AG9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1" s="115" t="str">
        <f>IF(tbl_coded[[#This Row],[ISIN]]="","",IF(_xll.BDP($B91&amp;" Corp",AI$1)="#N/A N/A","--",_xll.BDP($B91&amp;" Corp",AI$1)))</f>
        <v/>
      </c>
      <c r="AJ91" s="112" t="str">
        <f>IF(tbl_coded[[#This Row],[ISIN]]="","",IF(OR(_xll.BDP(_xll.BDP(tbl_coded[[#This Row],[ISIN]]&amp;" Corp", "ISSUER_EQUITY_TICKER")&amp;" Equity",AJ$1)="#N/A N/A"),"--",_xll.BDP(_xll.BDP(tbl_coded[[#This Row],[ISIN]]&amp;" Corp", "ISSUER_EQUITY_TICKER")&amp;" Equity",AJ$1)))</f>
        <v/>
      </c>
      <c r="AK9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1" s="114" t="str">
        <f>IF(tbl_coded[[#This Row],[ISIN]]="","",IF(OR(_xll.BDP(_xll.BDP(tbl_coded[[#This Row],[ISIN]]&amp;" Corp", "ISSUER_EQUITY_TICKER")&amp;" Equity",AL$1)="#N/A N/A"),"--",_xll.BDP(_xll.BDP(tbl_coded[[#This Row],[ISIN]]&amp;" Corp", "ISSUER_EQUITY_TICKER")&amp;" Equity",AL$1)))</f>
        <v/>
      </c>
      <c r="AM91" s="114" t="str">
        <f>IF(tbl_coded[[#This Row],[ISIN]]="","",IF(_xll.BDS($B91&amp;" Corp",AM$1)="#N/A Field Not Applicable","",_xll.BDS($B91&amp;" Corp",AM$1)))</f>
        <v/>
      </c>
      <c r="AN91" s="114" t="str">
        <f>IF(tbl_coded[[#This Row],[ISIN]]="","",IF(_xll.BDP(tbl_coded[[#This Row],[KPW Provider BBID]]&amp;" CompanyID","NAME")="#N/A Invalid Security","",_xll.BDP(tbl_coded[[#This Row],[KPW Provider BBID]]&amp;" CompanyID","NAME")))</f>
        <v/>
      </c>
      <c r="AO91" s="114" t="str">
        <f>IF(tbl_coded[[#This Row],[ISIN]]="","",IF(_xll.BDP(tbl_coded[[#This Row],[KPW Provider BBID]]&amp;" CompanyID",$AO$1)="#N/A Invalid Security","--",IF(_xll.BDP(tbl_coded[[#This Row],[KPW Provider BBID]]&amp;" CompanyID",$AO$1)="#N/A N/A","--",_xll.BDP(tbl_coded[[#This Row],[KPW Provider BBID]]&amp;" CompanyID",$AO$1))))</f>
        <v/>
      </c>
      <c r="AP91" s="114" t="str">
        <f>IF(tbl_coded[[#This Row],[ISIN]]="","",IF(_xll.BDP(tbl_coded[[#This Row],[KPW Provider BBID]]&amp;" CompanyID",$AP$1)="#N/A Invalid Security","--",IF(_xll.BDP(tbl_coded[[#This Row],[KPW Provider BBID]]&amp;" CompanyID",$AP$1)="#N/A N/A","--",_xll.BDP(tbl_coded[[#This Row],[KPW Provider BBID]]&amp;" CompanyID",$AP$1))))</f>
        <v/>
      </c>
      <c r="AQ91" s="114" t="str">
        <f>IF(tbl_coded[[#This Row],[ISIN]]="","",IF(_xll.BDP(tbl_coded[[#This Row],[KPW Provider BBID]]&amp;" CompanyID",$AQ$1)="#N/A Invalid Security","--",IF(_xll.BDP(tbl_coded[[#This Row],[KPW Provider BBID]]&amp;" CompanyID",$AQ$1)="#N/A N/A","--",_xll.BDP(tbl_coded[[#This Row],[KPW Provider BBID]]&amp;" CompanyID",$AQ$1))))</f>
        <v/>
      </c>
      <c r="AR91" s="114" t="str">
        <f>IF(tbl_coded[[#This Row],[ISIN]]="","",tbl_coded[[#This Row],[穆迪KPW评级]]&amp;"/"&amp;tbl_coded[[#This Row],[SPKPW评级]]&amp;"/"&amp;tbl_coded[[#This Row],[FITCHKPW评级]])</f>
        <v/>
      </c>
      <c r="AS91" s="114" t="str">
        <f>IF(tbl_coded[[#This Row],[ISIN]]="","",IF(OR(_xll.BDP($B91&amp;" Corp",AS$1)="#N/A N/A"),"--",_xll.BDP($B91&amp;" Corp",AS$1)))</f>
        <v/>
      </c>
      <c r="AT91" s="114" t="str">
        <f>IF(tbl_coded[[#This Row],[ISIN]]="","",IF(_xll.BDS($B91&amp;" Corp",AT$1)="#N/A Field Not Applicable","",_xll.BDS($B91&amp;" Corp",AT$1)))</f>
        <v/>
      </c>
      <c r="AU91" s="114" t="str">
        <f>IF(tbl_coded[[#This Row],[SBLC Provider BBID]]="","",_xll.BDP(tbl_coded[[#This Row],[SBLC Provider BBID]]&amp;" CompanyID","NAME"))</f>
        <v/>
      </c>
      <c r="AV91" s="114" t="str">
        <f>IF(tbl_coded[[#This Row],[ISIN]]="","",IF(OR(_xll.BDP($B91&amp;" Corp",AV$1)="#N/A N/A"),"--",TEXT(_xll.BDP($B91&amp;" Corp",AV$1),"yyyy/mm/dd")))</f>
        <v/>
      </c>
      <c r="AW91" s="114" t="str">
        <f>IF(tbl_coded[[#This Row],[ISIN]]="","",IF(OR(_xll.BDP($B91&amp;" Corp",AW$1)="#N/A N/A"),"--",TEXT(_xll.BDP($B91&amp;" Corp",AW$1),"yyyy/mm/dd")))</f>
        <v/>
      </c>
      <c r="AX91" s="114" t="str">
        <f>IF(tbl_coded[[#This Row],[ISIN]]="","",IF(OR(_xll.BDP($B91&amp;" Corp",AX$1)="#N/A N/A"),"--",TEXT(_xll.BDP($B91&amp;" Corp",AX$1),"yyyy/mm/dd")))</f>
        <v/>
      </c>
      <c r="AY91" s="114" t="str">
        <f>IF(tbl_coded[[#This Row],[ISIN]]="","",IF(OR(_xll.BDP($B91&amp;" Corp",AY$1)="#N/A Field Not Applicable"),"--",TEXT(_xll.BDP($B91&amp;" Corp",AY$1),"yyyy/mm/dd")))</f>
        <v/>
      </c>
      <c r="AZ91" s="114" t="str">
        <f>IF(tbl_coded[[#This Row],[ISIN]]="","",IF(OR(_xll.BDP($B91&amp;" Corp",AZ$1)="#N/A N/A"),"--",_xll.BDP($B91&amp;" Corp",AZ$1)))</f>
        <v/>
      </c>
      <c r="BA91" s="114" t="str">
        <f>IF(tbl_coded[[#This Row],[ISIN]]="","",IF(OR(_xll.BDP($B91&amp;" Corp",BA$1)="#N/A N/A"),"--",_xll.BDP($B91&amp;" Corp",BA$1)))</f>
        <v/>
      </c>
      <c r="BB91" s="114" t="str">
        <f>IF(tbl_coded[[#This Row],[ISIN]]="","",IF(OR(_xll.BDP($B91&amp;" Corp",BB$1)="#N/A N/A"),"--",_xll.BDP($B91&amp;" Corp",BB$1)))</f>
        <v/>
      </c>
      <c r="BC91" s="114" t="str">
        <f>IF(tbl_coded[[#This Row],[ISIN]]="","",IF(OR(_xll.BDP($B91&amp;" Corp",BC$1)="#N/A Field Not Applicable"),"--",_xll.BDP($B91&amp;" Corp",BC$1)))</f>
        <v/>
      </c>
      <c r="BD91" s="114" t="str">
        <f>IF(tbl_coded[[#This Row],[ISIN]]="","",IF(OR(_xll.BDP($B91&amp;" Corp",BD$1)="#N/A Field Not Applicable"),"--",_xll.BDP($B91&amp;" Corp",BD$1)))</f>
        <v/>
      </c>
      <c r="BE91" s="114" t="str">
        <f>IF(tbl_coded[[#This Row],[ISIN]]="","",IF(OR(_xll.BDP($B91&amp;" Corp",BE$1)="#N/A Field Not Applicable"),"--",_xll.BDP($B91&amp;" Corp",BE$1)))</f>
        <v/>
      </c>
      <c r="BF91" s="114" t="str">
        <f>IF(tbl_coded[[#This Row],[ISIN]]="","",IF(OR(_xll.BDP($B91&amp;" Corp",BF$1)="#N/A Field Not Applicable"),"--",_xll.BDP($B91&amp;" Corp",BF$1)))</f>
        <v/>
      </c>
      <c r="BG91" s="114" t="str">
        <f>IF(tbl_coded[[#This Row],[ISIN]]="","",IF(OR(_xll.BDP($B91&amp;" Corp",BG$1)="#N/A Field Not Applicable"),"--",IF(_xll.BDP($B91&amp;" Corp",BG$1)="#N/A N/A","N",_xll.BDP($B91&amp;" Corp",BG$1))))</f>
        <v/>
      </c>
      <c r="BH91" s="114" t="str">
        <f>IF(tbl_coded[[#This Row],[ISIN]]="","",IF(OR(_xll.BDP($B91&amp;" Corp",BH$1)="#N/A N/A"),"",_xll.BDP($B91&amp;" Corp",BH$1)))</f>
        <v/>
      </c>
      <c r="BI91" s="114" t="str">
        <f>IF(tbl_coded[[#This Row],[ISIN]]="","",IF(OR(tbl_coded[[#This Row],[Parent company tiker]]=""),"",IF(_xll.BDP(tbl_coded[[#This Row],[Parent company tiker]]&amp;" Equity",BI$1)="#N/A N/A","--",_xll.BDP(tbl_coded[[#This Row],[Parent company tiker]]&amp;" Equity",BI$1))))</f>
        <v/>
      </c>
      <c r="BJ91" s="114" t="str">
        <f>IF(tbl_coded[[#This Row],[ISIN]]="","",IF(OR(tbl_coded[[#This Row],[Parent company tiker]]=""),"",IF(_xll.BDP(tbl_coded[[#This Row],[Parent company tiker]]&amp;" Equity",BJ$1)="#N/A N/A","--",_xll.BDP(tbl_coded[[#This Row],[Parent company tiker]]&amp;" Equity",BJ$1))))</f>
        <v/>
      </c>
      <c r="BK91" s="114" t="str">
        <f>IF(tbl_coded[[#This Row],[ISIN]]="","",IF(OR(tbl_coded[[#This Row],[Parent company tiker]]=""),"",IF(_xll.BDP(tbl_coded[[#This Row],[Parent company tiker]]&amp;" Equity",BK$1)="#N/A N/A","--",_xll.BDP(tbl_coded[[#This Row],[Parent company tiker]]&amp;" Equity",BK$1))))</f>
        <v/>
      </c>
      <c r="BL91" s="114" t="str">
        <f>IF(tbl_coded[[#This Row],[ISIN]]="","",IF(OR(tbl_coded[[#This Row],[Parent company tiker]]=""),"",IF(_xll.BDP(tbl_coded[[#This Row],[Parent company tiker]]&amp;" Equity",BL$1)="#N/A N/A","--",_xll.BDP(tbl_coded[[#This Row],[Parent company tiker]]&amp;" Equity",BL$1))))</f>
        <v/>
      </c>
      <c r="BM9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1" s="114" t="str">
        <f>IF(tbl_coded[[#This Row],[Column9]]&lt;&gt;"--",tbl_coded[[#This Row],[G''tor rating]],IF(tbl_coded[[#This Row],[KPW Name]]&lt;&gt;"",tbl_coded[[#This Row],[KPW Rating]],IF(tbl_coded[[#This Row],[Parent company tiker]]&lt;&gt;"",tbl_coded[[#This Row],[parent评级]],tbl_coded[[#This Row],[Issuer rating]])))</f>
        <v>//</v>
      </c>
      <c r="BO91" s="148" t="str">
        <f>IFERROR(IF(tbl_coded[[#This Row],[GREEN]]="Y","GREEN",IF(tbl_coded[[#This Row],[SUSTAINABLE]]="Y","SUSTAINABLE",IF(tbl_coded[[#This Row],[SOCIAL]]="Y","SOCIAL",IF(tbl_coded[[#This Row],[Sustainable linked]]="Y","SUSTAINABLE LINKED"," ")))),"")</f>
        <v xml:space="preserve"> </v>
      </c>
    </row>
    <row r="92" spans="1:67" ht="15" customHeight="1">
      <c r="A92" s="109">
        <v>90</v>
      </c>
      <c r="B92" s="110" t="str">
        <f>IF(美元债一级!$C$3:$C$1048576&lt;&gt;"",美元债一级!$C92,"")</f>
        <v/>
      </c>
      <c r="C92" s="114" t="str">
        <f>IF(tbl_coded[[#This Row],[ISIN]]="","",IF(tbl_coded[[#This Row],[Index]]&gt;$A$1,"",IF(_xll.BDP($B92&amp;" Corp",C$1)="#N/A N/A","",_xll.BDP($B92&amp;" Corp",C$1))))</f>
        <v/>
      </c>
      <c r="D92" s="114" t="str">
        <f>IF(tbl_coded[[#This Row],[ISIN]]="","",IF(_xll.BDP($B92&amp;" Corp",D$1)="#N/A N/A","",_xll.BDP($B92&amp;" Corp",D$1)))</f>
        <v/>
      </c>
      <c r="E92" s="114" t="str">
        <f>IF(tbl_coded[[#This Row],[ISIN]]="","",IF(_xll.BDP($B92&amp;" Corp",E$1)="#N/A N/A","--",_xll.BDP($B92&amp;" Corp",E$1)))</f>
        <v/>
      </c>
      <c r="F92" s="114" t="str">
        <f>IF(tbl_coded[[#This Row],[ISIN]]="","",IF(_xll.BDS($B92&amp;" Corp",F$1)="#N/A Field Not Applicable","",_xll.BDS($B92&amp;" Corp",F$1)))</f>
        <v/>
      </c>
      <c r="G92" s="114" t="str">
        <f>IF(tbl_coded[[#This Row],[ISIN]]="","",IF(_xll.BDP($F92&amp;" CompanyID",G$1)="#N/A Invalid Security","",_xll.BDP($F92&amp;" CompanyID",G$1)))</f>
        <v/>
      </c>
      <c r="H92" s="114" t="str">
        <f>IF(tbl_coded[[#This Row],[ISIN]]="","",IF(_xll.BDP($B92&amp;" Corp",H$1)="#N/A N/A","--",_xll.BDP($B92&amp;" Corp",H$1)))</f>
        <v/>
      </c>
      <c r="I92" s="114" t="str">
        <f>IF(tbl_coded[[#This Row],[ISIN]]="","",IF(_xll.BDP($B92&amp;" Corp",I$1)="#N/A N/A","--",_xll.BDP($B92&amp;" Corp",I$1)))</f>
        <v/>
      </c>
      <c r="J92" s="114" t="str">
        <f>IF(tbl_coded[[#This Row],[ISIN]]="","",IF(_xll.BDP($B92&amp;" Corp",J$1)="#N/A N/A","--",_xll.BDP($B92&amp;" Corp",J$1)))</f>
        <v/>
      </c>
      <c r="K92" s="114" t="str">
        <f>IF(tbl_coded[[#This Row],[ISIN]]="","",IF(_xll.BDP($B92&amp;" Corp",K$1)="#N/A N/A","--",_xll.BDP($B92&amp;" Corp",K$1)))</f>
        <v/>
      </c>
      <c r="L92" s="114" t="str">
        <f>IF(tbl_coded[[#This Row],[ISIN]]="","",IF(_xll.BDP($B92&amp;" Corp",L$1)="#N/A N/A","--",_xll.BDP($B92&amp;" Corp",L$1)))</f>
        <v/>
      </c>
      <c r="M92" s="114" t="str">
        <f>IF(tbl_coded[[#This Row],[ISIN]]="","",IF(_xll.BDP($B92&amp;" Corp",M$1)="#N/A N/A","--",_xll.BDP($B92&amp;" Corp",M$1)))</f>
        <v/>
      </c>
      <c r="N92" s="114" t="str">
        <f>IF(tbl_coded[[#This Row],[ISIN]]="","",IF(_xll.BDP($B92&amp;" Corp",N$1)="#N/A N/A","--",_xll.BDP($B92&amp;" Corp",N$1)))</f>
        <v/>
      </c>
      <c r="O92" s="114" t="str">
        <f>IF(tbl_coded[[#This Row],[ISIN]]="","",IF(_xll.BDP($B92&amp;" Corp",O$1)="#N/A N/A","--",_xll.BDP($B92&amp;" Corp",O$1)))</f>
        <v/>
      </c>
      <c r="P92" s="114" t="str">
        <f>IF(tbl_coded[[#This Row],[ISIN]]="","",IF(_xll.BDP($B92&amp;" Corp",P$1)="#N/A N/A","--",_xll.BDP($B92&amp;" Corp",P$1)))</f>
        <v/>
      </c>
      <c r="Q9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2" s="114" t="str">
        <f>IF(tbl_coded[[#This Row],[ISIN]]="","",IF(OR(_xll.BDP($B92&amp;" Corp",R$1)="#N/A N/A",_xll.BDP($B92&amp;" Corp",R$1)="#N/A Invalid Security",_xll.BDP($B92&amp;" Corp",R$1)="#N/A Field Not Applicable"),"--",_xll.BDP($B92&amp;" Corp",R$1)))</f>
        <v/>
      </c>
      <c r="S92" s="114" t="str">
        <f>IF(tbl_coded[[#This Row],[ISIN]]="","",IF(OR(_xll.BDP($R92&amp;" Equity",S$1)="#N/A N/A",_xll.BDP($R92&amp;" Equity",S$1)="#N/A Invalid Security"),"--",_xll.BDP($R92&amp;" Equity",S$1)))</f>
        <v/>
      </c>
      <c r="T92" s="114" t="str">
        <f>IF(tbl_coded[[#This Row],[ISIN]]="","",IF(OR(_xll.BDP($R92&amp;" Equity",T$1)="#N/A N/A",_xll.BDP($R92&amp;" Equity",T$1)="#N/A Invalid Security"),"--",_xll.BDP($R92&amp;" Equity",T$1)))</f>
        <v/>
      </c>
      <c r="U92" s="114" t="str">
        <f>IF(tbl_coded[[#This Row],[ISIN]]="","",IF(OR(_xll.BDP($R92&amp;" Equity",U$1)="#N/A N/A",_xll.BDP($R92&amp;" Equity",U$1)="#N/A Invalid Security"),"--",_xll.BDP($R92&amp;" Equity",U$1)))</f>
        <v/>
      </c>
      <c r="V92" s="114" t="str">
        <f>IF(tbl_coded[[#This Row],[ISIN]]="","",IF(OR(_xll.BDP($R92&amp;" Equity",V$1)="#N/A N/A",_xll.BDP($R92&amp;" Equity",V$1)="#N/A Invalid Security"),"--",_xll.BDP($R92&amp;" Equity",V$1)))</f>
        <v/>
      </c>
      <c r="W92" s="114" t="str">
        <f>IF(tbl_coded[[#This Row],[ISIN]]="","",IF(OR(_xll.BDP($R92&amp;" Equity",W$1)="#N/A N/A",_xll.BDP($R92&amp;" Equity",W$1)="#N/A Invalid Security"),"--",_xll.BDP($R92&amp;" Equity",W$1)))</f>
        <v/>
      </c>
      <c r="X92" s="114" t="str">
        <f>IF(tbl_coded[[#This Row],[ISIN]]="","",IF(OR(_xll.BDP($R92&amp;" Equity",X$1)="#N/A N/A",_xll.BDP($R92&amp;" Equity",X$1)="#N/A Invalid Security"),"--",_xll.BDP($R92&amp;" Equity",X$1)))</f>
        <v/>
      </c>
      <c r="Y9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2" s="114" t="str">
        <f>IF(tbl_coded[[#This Row],[ISIN]]="","",IF(ISNUMBER(_xll.BDP(B92&amp;" Corp",Z$1)),_xll.BDP(B92&amp;" Corp",Z$1),""))</f>
        <v/>
      </c>
      <c r="AA92" s="114" t="str">
        <f>IF(tbl_coded[[#This Row],[ISIN]]="","",IF(ISNUMBER(_xll.BDP(B92&amp;" Corp",AA$1)),_xll.BDP(B92&amp;" Corp",AA$1),""))</f>
        <v/>
      </c>
      <c r="AB92" s="114" t="str">
        <f>IF(tbl_coded[[#This Row],[ISIN]]="","",IF(ISNUMBER(_xll.BDP(B92&amp;" Corp",AB$1)),_xll.BDP(B92&amp;" Corp",AB$1),""))</f>
        <v/>
      </c>
      <c r="AC92" s="114" t="str">
        <f>IF(tbl_coded[[#This Row],[ISIN]]="","",IF(ISNUMBER(_xll.BDP(B92&amp;" Corp",AC$1)),_xll.BDP(B92&amp;" Corp",AC$1),""))</f>
        <v/>
      </c>
      <c r="AD92" s="114" t="str">
        <f>IF(tbl_coded[[#This Row],[ISIN]]="","",IF((_xll.BDP(B92&amp;" Corp",AD$1))="#N/A Field Not Applicable","",_xll.BDP(B92&amp;" Corp",AD$1)))</f>
        <v/>
      </c>
      <c r="AE92" s="114" t="str">
        <f>IF(tbl_coded[[#This Row],[ISIN]]="","",IF((_xll.BDP(B92&amp;" Corp",AE$1))="#N/A N/A","--",_xll.BDP(B92&amp;" Corp",AE$1)))</f>
        <v/>
      </c>
      <c r="AF92" s="114" t="str">
        <f>IF(tbl_coded[[#This Row],[ISIN]]="","",IF(IFERROR(MATCH(H92,rtg_num[Moody''s],0)&gt;10,0),"HY",IF(IFERROR(MATCH(I92,rtg_num[S&amp;P],0)&gt;10,0),"HY",IF(IFERROR(MATCH(J92,rtg_num[Fitch],0)&gt;10,0),"HY",IF(H92&amp;I92&amp;J92="------","NR",IF(IFERROR(FIND("#N/A",Coded!H92),0)&amp;IFERROR(FIND("#N/A",Coded!H92),0)&amp;IFERROR(FIND("#N/A",Coded!H92),0)&lt;&gt;"000",IF(INDEX(美元债一级!$O:$O,MATCH(tbl_coded[[#This Row],[ISIN]],美元债一级!$I:$I,0))="--/--/--","NR","IG"),"IG"))))))</f>
        <v/>
      </c>
      <c r="AG9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2" s="115" t="str">
        <f>IF(tbl_coded[[#This Row],[ISIN]]="","",IF(_xll.BDP($B92&amp;" Corp",AI$1)="#N/A N/A","--",_xll.BDP($B92&amp;" Corp",AI$1)))</f>
        <v/>
      </c>
      <c r="AJ92" s="112" t="str">
        <f>IF(tbl_coded[[#This Row],[ISIN]]="","",IF(OR(_xll.BDP(_xll.BDP(tbl_coded[[#This Row],[ISIN]]&amp;" Corp", "ISSUER_EQUITY_TICKER")&amp;" Equity",AJ$1)="#N/A N/A"),"--",_xll.BDP(_xll.BDP(tbl_coded[[#This Row],[ISIN]]&amp;" Corp", "ISSUER_EQUITY_TICKER")&amp;" Equity",AJ$1)))</f>
        <v/>
      </c>
      <c r="AK9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2" s="114" t="str">
        <f>IF(tbl_coded[[#This Row],[ISIN]]="","",IF(OR(_xll.BDP(_xll.BDP(tbl_coded[[#This Row],[ISIN]]&amp;" Corp", "ISSUER_EQUITY_TICKER")&amp;" Equity",AL$1)="#N/A N/A"),"--",_xll.BDP(_xll.BDP(tbl_coded[[#This Row],[ISIN]]&amp;" Corp", "ISSUER_EQUITY_TICKER")&amp;" Equity",AL$1)))</f>
        <v/>
      </c>
      <c r="AM92" s="114" t="str">
        <f>IF(tbl_coded[[#This Row],[ISIN]]="","",IF(_xll.BDS($B92&amp;" Corp",AM$1)="#N/A Field Not Applicable","",_xll.BDS($B92&amp;" Corp",AM$1)))</f>
        <v/>
      </c>
      <c r="AN92" s="114" t="str">
        <f>IF(tbl_coded[[#This Row],[ISIN]]="","",IF(_xll.BDP(tbl_coded[[#This Row],[KPW Provider BBID]]&amp;" CompanyID","NAME")="#N/A Invalid Security","",_xll.BDP(tbl_coded[[#This Row],[KPW Provider BBID]]&amp;" CompanyID","NAME")))</f>
        <v/>
      </c>
      <c r="AO92" s="114" t="str">
        <f>IF(tbl_coded[[#This Row],[ISIN]]="","",IF(_xll.BDP(tbl_coded[[#This Row],[KPW Provider BBID]]&amp;" CompanyID",$AO$1)="#N/A Invalid Security","--",IF(_xll.BDP(tbl_coded[[#This Row],[KPW Provider BBID]]&amp;" CompanyID",$AO$1)="#N/A N/A","--",_xll.BDP(tbl_coded[[#This Row],[KPW Provider BBID]]&amp;" CompanyID",$AO$1))))</f>
        <v/>
      </c>
      <c r="AP92" s="114" t="str">
        <f>IF(tbl_coded[[#This Row],[ISIN]]="","",IF(_xll.BDP(tbl_coded[[#This Row],[KPW Provider BBID]]&amp;" CompanyID",$AP$1)="#N/A Invalid Security","--",IF(_xll.BDP(tbl_coded[[#This Row],[KPW Provider BBID]]&amp;" CompanyID",$AP$1)="#N/A N/A","--",_xll.BDP(tbl_coded[[#This Row],[KPW Provider BBID]]&amp;" CompanyID",$AP$1))))</f>
        <v/>
      </c>
      <c r="AQ92" s="114" t="str">
        <f>IF(tbl_coded[[#This Row],[ISIN]]="","",IF(_xll.BDP(tbl_coded[[#This Row],[KPW Provider BBID]]&amp;" CompanyID",$AQ$1)="#N/A Invalid Security","--",IF(_xll.BDP(tbl_coded[[#This Row],[KPW Provider BBID]]&amp;" CompanyID",$AQ$1)="#N/A N/A","--",_xll.BDP(tbl_coded[[#This Row],[KPW Provider BBID]]&amp;" CompanyID",$AQ$1))))</f>
        <v/>
      </c>
      <c r="AR92" s="114" t="str">
        <f>IF(tbl_coded[[#This Row],[ISIN]]="","",tbl_coded[[#This Row],[穆迪KPW评级]]&amp;"/"&amp;tbl_coded[[#This Row],[SPKPW评级]]&amp;"/"&amp;tbl_coded[[#This Row],[FITCHKPW评级]])</f>
        <v/>
      </c>
      <c r="AS92" s="114" t="str">
        <f>IF(tbl_coded[[#This Row],[ISIN]]="","",IF(OR(_xll.BDP($B92&amp;" Corp",AS$1)="#N/A N/A"),"--",_xll.BDP($B92&amp;" Corp",AS$1)))</f>
        <v/>
      </c>
      <c r="AT92" s="114" t="str">
        <f>IF(tbl_coded[[#This Row],[ISIN]]="","",IF(_xll.BDS($B92&amp;" Corp",AT$1)="#N/A Field Not Applicable","",_xll.BDS($B92&amp;" Corp",AT$1)))</f>
        <v/>
      </c>
      <c r="AU92" s="114" t="str">
        <f>IF(tbl_coded[[#This Row],[SBLC Provider BBID]]="","",_xll.BDP(tbl_coded[[#This Row],[SBLC Provider BBID]]&amp;" CompanyID","NAME"))</f>
        <v/>
      </c>
      <c r="AV92" s="114" t="str">
        <f>IF(tbl_coded[[#This Row],[ISIN]]="","",IF(OR(_xll.BDP($B92&amp;" Corp",AV$1)="#N/A N/A"),"--",TEXT(_xll.BDP($B92&amp;" Corp",AV$1),"yyyy/mm/dd")))</f>
        <v/>
      </c>
      <c r="AW92" s="114" t="str">
        <f>IF(tbl_coded[[#This Row],[ISIN]]="","",IF(OR(_xll.BDP($B92&amp;" Corp",AW$1)="#N/A N/A"),"--",TEXT(_xll.BDP($B92&amp;" Corp",AW$1),"yyyy/mm/dd")))</f>
        <v/>
      </c>
      <c r="AX92" s="114" t="str">
        <f>IF(tbl_coded[[#This Row],[ISIN]]="","",IF(OR(_xll.BDP($B92&amp;" Corp",AX$1)="#N/A N/A"),"--",TEXT(_xll.BDP($B92&amp;" Corp",AX$1),"yyyy/mm/dd")))</f>
        <v/>
      </c>
      <c r="AY92" s="114" t="str">
        <f>IF(tbl_coded[[#This Row],[ISIN]]="","",IF(OR(_xll.BDP($B92&amp;" Corp",AY$1)="#N/A Field Not Applicable"),"--",TEXT(_xll.BDP($B92&amp;" Corp",AY$1),"yyyy/mm/dd")))</f>
        <v/>
      </c>
      <c r="AZ92" s="114" t="str">
        <f>IF(tbl_coded[[#This Row],[ISIN]]="","",IF(OR(_xll.BDP($B92&amp;" Corp",AZ$1)="#N/A N/A"),"--",_xll.BDP($B92&amp;" Corp",AZ$1)))</f>
        <v/>
      </c>
      <c r="BA92" s="114" t="str">
        <f>IF(tbl_coded[[#This Row],[ISIN]]="","",IF(OR(_xll.BDP($B92&amp;" Corp",BA$1)="#N/A N/A"),"--",_xll.BDP($B92&amp;" Corp",BA$1)))</f>
        <v/>
      </c>
      <c r="BB92" s="114" t="str">
        <f>IF(tbl_coded[[#This Row],[ISIN]]="","",IF(OR(_xll.BDP($B92&amp;" Corp",BB$1)="#N/A N/A"),"--",_xll.BDP($B92&amp;" Corp",BB$1)))</f>
        <v/>
      </c>
      <c r="BC92" s="114" t="str">
        <f>IF(tbl_coded[[#This Row],[ISIN]]="","",IF(OR(_xll.BDP($B92&amp;" Corp",BC$1)="#N/A Field Not Applicable"),"--",_xll.BDP($B92&amp;" Corp",BC$1)))</f>
        <v/>
      </c>
      <c r="BD92" s="114" t="str">
        <f>IF(tbl_coded[[#This Row],[ISIN]]="","",IF(OR(_xll.BDP($B92&amp;" Corp",BD$1)="#N/A Field Not Applicable"),"--",_xll.BDP($B92&amp;" Corp",BD$1)))</f>
        <v/>
      </c>
      <c r="BE92" s="114" t="str">
        <f>IF(tbl_coded[[#This Row],[ISIN]]="","",IF(OR(_xll.BDP($B92&amp;" Corp",BE$1)="#N/A Field Not Applicable"),"--",_xll.BDP($B92&amp;" Corp",BE$1)))</f>
        <v/>
      </c>
      <c r="BF92" s="114" t="str">
        <f>IF(tbl_coded[[#This Row],[ISIN]]="","",IF(OR(_xll.BDP($B92&amp;" Corp",BF$1)="#N/A Field Not Applicable"),"--",_xll.BDP($B92&amp;" Corp",BF$1)))</f>
        <v/>
      </c>
      <c r="BG92" s="114" t="str">
        <f>IF(tbl_coded[[#This Row],[ISIN]]="","",IF(OR(_xll.BDP($B92&amp;" Corp",BG$1)="#N/A Field Not Applicable"),"--",IF(_xll.BDP($B92&amp;" Corp",BG$1)="#N/A N/A","N",_xll.BDP($B92&amp;" Corp",BG$1))))</f>
        <v/>
      </c>
      <c r="BH92" s="114" t="str">
        <f>IF(tbl_coded[[#This Row],[ISIN]]="","",IF(OR(_xll.BDP($B92&amp;" Corp",BH$1)="#N/A N/A"),"",_xll.BDP($B92&amp;" Corp",BH$1)))</f>
        <v/>
      </c>
      <c r="BI92" s="114" t="str">
        <f>IF(tbl_coded[[#This Row],[ISIN]]="","",IF(OR(tbl_coded[[#This Row],[Parent company tiker]]=""),"",IF(_xll.BDP(tbl_coded[[#This Row],[Parent company tiker]]&amp;" Equity",BI$1)="#N/A N/A","--",_xll.BDP(tbl_coded[[#This Row],[Parent company tiker]]&amp;" Equity",BI$1))))</f>
        <v/>
      </c>
      <c r="BJ92" s="114" t="str">
        <f>IF(tbl_coded[[#This Row],[ISIN]]="","",IF(OR(tbl_coded[[#This Row],[Parent company tiker]]=""),"",IF(_xll.BDP(tbl_coded[[#This Row],[Parent company tiker]]&amp;" Equity",BJ$1)="#N/A N/A","--",_xll.BDP(tbl_coded[[#This Row],[Parent company tiker]]&amp;" Equity",BJ$1))))</f>
        <v/>
      </c>
      <c r="BK92" s="114" t="str">
        <f>IF(tbl_coded[[#This Row],[ISIN]]="","",IF(OR(tbl_coded[[#This Row],[Parent company tiker]]=""),"",IF(_xll.BDP(tbl_coded[[#This Row],[Parent company tiker]]&amp;" Equity",BK$1)="#N/A N/A","--",_xll.BDP(tbl_coded[[#This Row],[Parent company tiker]]&amp;" Equity",BK$1))))</f>
        <v/>
      </c>
      <c r="BL92" s="114" t="str">
        <f>IF(tbl_coded[[#This Row],[ISIN]]="","",IF(OR(tbl_coded[[#This Row],[Parent company tiker]]=""),"",IF(_xll.BDP(tbl_coded[[#This Row],[Parent company tiker]]&amp;" Equity",BL$1)="#N/A N/A","--",_xll.BDP(tbl_coded[[#This Row],[Parent company tiker]]&amp;" Equity",BL$1))))</f>
        <v/>
      </c>
      <c r="BM9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2" s="114" t="str">
        <f>IF(tbl_coded[[#This Row],[Column9]]&lt;&gt;"--",tbl_coded[[#This Row],[G''tor rating]],IF(tbl_coded[[#This Row],[KPW Name]]&lt;&gt;"",tbl_coded[[#This Row],[KPW Rating]],IF(tbl_coded[[#This Row],[Parent company tiker]]&lt;&gt;"",tbl_coded[[#This Row],[parent评级]],tbl_coded[[#This Row],[Issuer rating]])))</f>
        <v>//</v>
      </c>
      <c r="BO92" s="148" t="str">
        <f>IFERROR(IF(tbl_coded[[#This Row],[GREEN]]="Y","GREEN",IF(tbl_coded[[#This Row],[SUSTAINABLE]]="Y","SUSTAINABLE",IF(tbl_coded[[#This Row],[SOCIAL]]="Y","SOCIAL",IF(tbl_coded[[#This Row],[Sustainable linked]]="Y","SUSTAINABLE LINKED"," ")))),"")</f>
        <v xml:space="preserve"> </v>
      </c>
    </row>
    <row r="93" spans="1:67" ht="15" customHeight="1">
      <c r="A93" s="109">
        <v>91</v>
      </c>
      <c r="B93" s="110" t="str">
        <f>IF(美元债一级!$C$3:$C$1048576&lt;&gt;"",美元债一级!$C93,"")</f>
        <v/>
      </c>
      <c r="C93" s="114" t="str">
        <f>IF(tbl_coded[[#This Row],[ISIN]]="","",IF(tbl_coded[[#This Row],[Index]]&gt;$A$1,"",IF(_xll.BDP($B93&amp;" Corp",C$1)="#N/A N/A","",_xll.BDP($B93&amp;" Corp",C$1))))</f>
        <v/>
      </c>
      <c r="D93" s="114" t="str">
        <f>IF(tbl_coded[[#This Row],[ISIN]]="","",IF(_xll.BDP($B93&amp;" Corp",D$1)="#N/A N/A","",_xll.BDP($B93&amp;" Corp",D$1)))</f>
        <v/>
      </c>
      <c r="E93" s="114" t="str">
        <f>IF(tbl_coded[[#This Row],[ISIN]]="","",IF(_xll.BDP($B93&amp;" Corp",E$1)="#N/A N/A","--",_xll.BDP($B93&amp;" Corp",E$1)))</f>
        <v/>
      </c>
      <c r="F93" s="114" t="str">
        <f>IF(tbl_coded[[#This Row],[ISIN]]="","",IF(_xll.BDS($B93&amp;" Corp",F$1)="#N/A Field Not Applicable","",_xll.BDS($B93&amp;" Corp",F$1)))</f>
        <v/>
      </c>
      <c r="G93" s="114" t="str">
        <f>IF(tbl_coded[[#This Row],[ISIN]]="","",IF(_xll.BDP($F93&amp;" CompanyID",G$1)="#N/A Invalid Security","",_xll.BDP($F93&amp;" CompanyID",G$1)))</f>
        <v/>
      </c>
      <c r="H93" s="114" t="str">
        <f>IF(tbl_coded[[#This Row],[ISIN]]="","",IF(_xll.BDP($B93&amp;" Corp",H$1)="#N/A N/A","--",_xll.BDP($B93&amp;" Corp",H$1)))</f>
        <v/>
      </c>
      <c r="I93" s="114" t="str">
        <f>IF(tbl_coded[[#This Row],[ISIN]]="","",IF(_xll.BDP($B93&amp;" Corp",I$1)="#N/A N/A","--",_xll.BDP($B93&amp;" Corp",I$1)))</f>
        <v/>
      </c>
      <c r="J93" s="114" t="str">
        <f>IF(tbl_coded[[#This Row],[ISIN]]="","",IF(_xll.BDP($B93&amp;" Corp",J$1)="#N/A N/A","--",_xll.BDP($B93&amp;" Corp",J$1)))</f>
        <v/>
      </c>
      <c r="K93" s="114" t="str">
        <f>IF(tbl_coded[[#This Row],[ISIN]]="","",IF(_xll.BDP($B93&amp;" Corp",K$1)="#N/A N/A","--",_xll.BDP($B93&amp;" Corp",K$1)))</f>
        <v/>
      </c>
      <c r="L93" s="114" t="str">
        <f>IF(tbl_coded[[#This Row],[ISIN]]="","",IF(_xll.BDP($B93&amp;" Corp",L$1)="#N/A N/A","--",_xll.BDP($B93&amp;" Corp",L$1)))</f>
        <v/>
      </c>
      <c r="M93" s="114" t="str">
        <f>IF(tbl_coded[[#This Row],[ISIN]]="","",IF(_xll.BDP($B93&amp;" Corp",M$1)="#N/A N/A","--",_xll.BDP($B93&amp;" Corp",M$1)))</f>
        <v/>
      </c>
      <c r="N93" s="114" t="str">
        <f>IF(tbl_coded[[#This Row],[ISIN]]="","",IF(_xll.BDP($B93&amp;" Corp",N$1)="#N/A N/A","--",_xll.BDP($B93&amp;" Corp",N$1)))</f>
        <v/>
      </c>
      <c r="O93" s="114" t="str">
        <f>IF(tbl_coded[[#This Row],[ISIN]]="","",IF(_xll.BDP($B93&amp;" Corp",O$1)="#N/A N/A","--",_xll.BDP($B93&amp;" Corp",O$1)))</f>
        <v/>
      </c>
      <c r="P93" s="114" t="str">
        <f>IF(tbl_coded[[#This Row],[ISIN]]="","",IF(_xll.BDP($B93&amp;" Corp",P$1)="#N/A N/A","--",_xll.BDP($B93&amp;" Corp",P$1)))</f>
        <v/>
      </c>
      <c r="Q9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3" s="114" t="str">
        <f>IF(tbl_coded[[#This Row],[ISIN]]="","",IF(OR(_xll.BDP($B93&amp;" Corp",R$1)="#N/A N/A",_xll.BDP($B93&amp;" Corp",R$1)="#N/A Invalid Security",_xll.BDP($B93&amp;" Corp",R$1)="#N/A Field Not Applicable"),"--",_xll.BDP($B93&amp;" Corp",R$1)))</f>
        <v/>
      </c>
      <c r="S93" s="114" t="str">
        <f>IF(tbl_coded[[#This Row],[ISIN]]="","",IF(OR(_xll.BDP($R93&amp;" Equity",S$1)="#N/A N/A",_xll.BDP($R93&amp;" Equity",S$1)="#N/A Invalid Security"),"--",_xll.BDP($R93&amp;" Equity",S$1)))</f>
        <v/>
      </c>
      <c r="T93" s="114" t="str">
        <f>IF(tbl_coded[[#This Row],[ISIN]]="","",IF(OR(_xll.BDP($R93&amp;" Equity",T$1)="#N/A N/A",_xll.BDP($R93&amp;" Equity",T$1)="#N/A Invalid Security"),"--",_xll.BDP($R93&amp;" Equity",T$1)))</f>
        <v/>
      </c>
      <c r="U93" s="114" t="str">
        <f>IF(tbl_coded[[#This Row],[ISIN]]="","",IF(OR(_xll.BDP($R93&amp;" Equity",U$1)="#N/A N/A",_xll.BDP($R93&amp;" Equity",U$1)="#N/A Invalid Security"),"--",_xll.BDP($R93&amp;" Equity",U$1)))</f>
        <v/>
      </c>
      <c r="V93" s="114" t="str">
        <f>IF(tbl_coded[[#This Row],[ISIN]]="","",IF(OR(_xll.BDP($R93&amp;" Equity",V$1)="#N/A N/A",_xll.BDP($R93&amp;" Equity",V$1)="#N/A Invalid Security"),"--",_xll.BDP($R93&amp;" Equity",V$1)))</f>
        <v/>
      </c>
      <c r="W93" s="114" t="str">
        <f>IF(tbl_coded[[#This Row],[ISIN]]="","",IF(OR(_xll.BDP($R93&amp;" Equity",W$1)="#N/A N/A",_xll.BDP($R93&amp;" Equity",W$1)="#N/A Invalid Security"),"--",_xll.BDP($R93&amp;" Equity",W$1)))</f>
        <v/>
      </c>
      <c r="X93" s="114" t="str">
        <f>IF(tbl_coded[[#This Row],[ISIN]]="","",IF(OR(_xll.BDP($R93&amp;" Equity",X$1)="#N/A N/A",_xll.BDP($R93&amp;" Equity",X$1)="#N/A Invalid Security"),"--",_xll.BDP($R93&amp;" Equity",X$1)))</f>
        <v/>
      </c>
      <c r="Y9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3" s="114" t="str">
        <f>IF(tbl_coded[[#This Row],[ISIN]]="","",IF(ISNUMBER(_xll.BDP(B93&amp;" Corp",Z$1)),_xll.BDP(B93&amp;" Corp",Z$1),""))</f>
        <v/>
      </c>
      <c r="AA93" s="114" t="str">
        <f>IF(tbl_coded[[#This Row],[ISIN]]="","",IF(ISNUMBER(_xll.BDP(B93&amp;" Corp",AA$1)),_xll.BDP(B93&amp;" Corp",AA$1),""))</f>
        <v/>
      </c>
      <c r="AB93" s="114" t="str">
        <f>IF(tbl_coded[[#This Row],[ISIN]]="","",IF(ISNUMBER(_xll.BDP(B93&amp;" Corp",AB$1)),_xll.BDP(B93&amp;" Corp",AB$1),""))</f>
        <v/>
      </c>
      <c r="AC93" s="114" t="str">
        <f>IF(tbl_coded[[#This Row],[ISIN]]="","",IF(ISNUMBER(_xll.BDP(B93&amp;" Corp",AC$1)),_xll.BDP(B93&amp;" Corp",AC$1),""))</f>
        <v/>
      </c>
      <c r="AD93" s="114" t="str">
        <f>IF(tbl_coded[[#This Row],[ISIN]]="","",IF((_xll.BDP(B93&amp;" Corp",AD$1))="#N/A Field Not Applicable","",_xll.BDP(B93&amp;" Corp",AD$1)))</f>
        <v/>
      </c>
      <c r="AE93" s="114" t="str">
        <f>IF(tbl_coded[[#This Row],[ISIN]]="","",IF((_xll.BDP(B93&amp;" Corp",AE$1))="#N/A N/A","--",_xll.BDP(B93&amp;" Corp",AE$1)))</f>
        <v/>
      </c>
      <c r="AF93" s="114" t="str">
        <f>IF(tbl_coded[[#This Row],[ISIN]]="","",IF(IFERROR(MATCH(H93,rtg_num[Moody''s],0)&gt;10,0),"HY",IF(IFERROR(MATCH(I93,rtg_num[S&amp;P],0)&gt;10,0),"HY",IF(IFERROR(MATCH(J93,rtg_num[Fitch],0)&gt;10,0),"HY",IF(H93&amp;I93&amp;J93="------","NR",IF(IFERROR(FIND("#N/A",Coded!H93),0)&amp;IFERROR(FIND("#N/A",Coded!H93),0)&amp;IFERROR(FIND("#N/A",Coded!H93),0)&lt;&gt;"000",IF(INDEX(美元债一级!$O:$O,MATCH(tbl_coded[[#This Row],[ISIN]],美元债一级!$I:$I,0))="--/--/--","NR","IG"),"IG"))))))</f>
        <v/>
      </c>
      <c r="AG9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3" s="115" t="str">
        <f>IF(tbl_coded[[#This Row],[ISIN]]="","",IF(_xll.BDP($B93&amp;" Corp",AI$1)="#N/A N/A","--",_xll.BDP($B93&amp;" Corp",AI$1)))</f>
        <v/>
      </c>
      <c r="AJ93" s="112" t="str">
        <f>IF(tbl_coded[[#This Row],[ISIN]]="","",IF(OR(_xll.BDP(_xll.BDP(tbl_coded[[#This Row],[ISIN]]&amp;" Corp", "ISSUER_EQUITY_TICKER")&amp;" Equity",AJ$1)="#N/A N/A"),"--",_xll.BDP(_xll.BDP(tbl_coded[[#This Row],[ISIN]]&amp;" Corp", "ISSUER_EQUITY_TICKER")&amp;" Equity",AJ$1)))</f>
        <v/>
      </c>
      <c r="AK9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3" s="114" t="str">
        <f>IF(tbl_coded[[#This Row],[ISIN]]="","",IF(OR(_xll.BDP(_xll.BDP(tbl_coded[[#This Row],[ISIN]]&amp;" Corp", "ISSUER_EQUITY_TICKER")&amp;" Equity",AL$1)="#N/A N/A"),"--",_xll.BDP(_xll.BDP(tbl_coded[[#This Row],[ISIN]]&amp;" Corp", "ISSUER_EQUITY_TICKER")&amp;" Equity",AL$1)))</f>
        <v/>
      </c>
      <c r="AM93" s="114" t="str">
        <f>IF(tbl_coded[[#This Row],[ISIN]]="","",IF(_xll.BDS($B93&amp;" Corp",AM$1)="#N/A Field Not Applicable","",_xll.BDS($B93&amp;" Corp",AM$1)))</f>
        <v/>
      </c>
      <c r="AN93" s="114" t="str">
        <f>IF(tbl_coded[[#This Row],[ISIN]]="","",IF(_xll.BDP(tbl_coded[[#This Row],[KPW Provider BBID]]&amp;" CompanyID","NAME")="#N/A Invalid Security","",_xll.BDP(tbl_coded[[#This Row],[KPW Provider BBID]]&amp;" CompanyID","NAME")))</f>
        <v/>
      </c>
      <c r="AO93" s="114" t="str">
        <f>IF(tbl_coded[[#This Row],[ISIN]]="","",IF(_xll.BDP(tbl_coded[[#This Row],[KPW Provider BBID]]&amp;" CompanyID",$AO$1)="#N/A Invalid Security","--",IF(_xll.BDP(tbl_coded[[#This Row],[KPW Provider BBID]]&amp;" CompanyID",$AO$1)="#N/A N/A","--",_xll.BDP(tbl_coded[[#This Row],[KPW Provider BBID]]&amp;" CompanyID",$AO$1))))</f>
        <v/>
      </c>
      <c r="AP93" s="114" t="str">
        <f>IF(tbl_coded[[#This Row],[ISIN]]="","",IF(_xll.BDP(tbl_coded[[#This Row],[KPW Provider BBID]]&amp;" CompanyID",$AP$1)="#N/A Invalid Security","--",IF(_xll.BDP(tbl_coded[[#This Row],[KPW Provider BBID]]&amp;" CompanyID",$AP$1)="#N/A N/A","--",_xll.BDP(tbl_coded[[#This Row],[KPW Provider BBID]]&amp;" CompanyID",$AP$1))))</f>
        <v/>
      </c>
      <c r="AQ93" s="114" t="str">
        <f>IF(tbl_coded[[#This Row],[ISIN]]="","",IF(_xll.BDP(tbl_coded[[#This Row],[KPW Provider BBID]]&amp;" CompanyID",$AQ$1)="#N/A Invalid Security","--",IF(_xll.BDP(tbl_coded[[#This Row],[KPW Provider BBID]]&amp;" CompanyID",$AQ$1)="#N/A N/A","--",_xll.BDP(tbl_coded[[#This Row],[KPW Provider BBID]]&amp;" CompanyID",$AQ$1))))</f>
        <v/>
      </c>
      <c r="AR93" s="114" t="str">
        <f>IF(tbl_coded[[#This Row],[ISIN]]="","",tbl_coded[[#This Row],[穆迪KPW评级]]&amp;"/"&amp;tbl_coded[[#This Row],[SPKPW评级]]&amp;"/"&amp;tbl_coded[[#This Row],[FITCHKPW评级]])</f>
        <v/>
      </c>
      <c r="AS93" s="114" t="str">
        <f>IF(tbl_coded[[#This Row],[ISIN]]="","",IF(OR(_xll.BDP($B93&amp;" Corp",AS$1)="#N/A N/A"),"--",_xll.BDP($B93&amp;" Corp",AS$1)))</f>
        <v/>
      </c>
      <c r="AT93" s="114" t="str">
        <f>IF(tbl_coded[[#This Row],[ISIN]]="","",IF(_xll.BDS($B93&amp;" Corp",AT$1)="#N/A Field Not Applicable","",_xll.BDS($B93&amp;" Corp",AT$1)))</f>
        <v/>
      </c>
      <c r="AU93" s="114" t="str">
        <f>IF(tbl_coded[[#This Row],[SBLC Provider BBID]]="","",_xll.BDP(tbl_coded[[#This Row],[SBLC Provider BBID]]&amp;" CompanyID","NAME"))</f>
        <v/>
      </c>
      <c r="AV93" s="114" t="str">
        <f>IF(tbl_coded[[#This Row],[ISIN]]="","",IF(OR(_xll.BDP($B93&amp;" Corp",AV$1)="#N/A N/A"),"--",TEXT(_xll.BDP($B93&amp;" Corp",AV$1),"yyyy/mm/dd")))</f>
        <v/>
      </c>
      <c r="AW93" s="114" t="str">
        <f>IF(tbl_coded[[#This Row],[ISIN]]="","",IF(OR(_xll.BDP($B93&amp;" Corp",AW$1)="#N/A N/A"),"--",TEXT(_xll.BDP($B93&amp;" Corp",AW$1),"yyyy/mm/dd")))</f>
        <v/>
      </c>
      <c r="AX93" s="114" t="str">
        <f>IF(tbl_coded[[#This Row],[ISIN]]="","",IF(OR(_xll.BDP($B93&amp;" Corp",AX$1)="#N/A N/A"),"--",TEXT(_xll.BDP($B93&amp;" Corp",AX$1),"yyyy/mm/dd")))</f>
        <v/>
      </c>
      <c r="AY93" s="114" t="str">
        <f>IF(tbl_coded[[#This Row],[ISIN]]="","",IF(OR(_xll.BDP($B93&amp;" Corp",AY$1)="#N/A Field Not Applicable"),"--",TEXT(_xll.BDP($B93&amp;" Corp",AY$1),"yyyy/mm/dd")))</f>
        <v/>
      </c>
      <c r="AZ93" s="114" t="str">
        <f>IF(tbl_coded[[#This Row],[ISIN]]="","",IF(OR(_xll.BDP($B93&amp;" Corp",AZ$1)="#N/A N/A"),"--",_xll.BDP($B93&amp;" Corp",AZ$1)))</f>
        <v/>
      </c>
      <c r="BA93" s="114" t="str">
        <f>IF(tbl_coded[[#This Row],[ISIN]]="","",IF(OR(_xll.BDP($B93&amp;" Corp",BA$1)="#N/A N/A"),"--",_xll.BDP($B93&amp;" Corp",BA$1)))</f>
        <v/>
      </c>
      <c r="BB93" s="114" t="str">
        <f>IF(tbl_coded[[#This Row],[ISIN]]="","",IF(OR(_xll.BDP($B93&amp;" Corp",BB$1)="#N/A N/A"),"--",_xll.BDP($B93&amp;" Corp",BB$1)))</f>
        <v/>
      </c>
      <c r="BC93" s="114" t="str">
        <f>IF(tbl_coded[[#This Row],[ISIN]]="","",IF(OR(_xll.BDP($B93&amp;" Corp",BC$1)="#N/A Field Not Applicable"),"--",_xll.BDP($B93&amp;" Corp",BC$1)))</f>
        <v/>
      </c>
      <c r="BD93" s="114" t="str">
        <f>IF(tbl_coded[[#This Row],[ISIN]]="","",IF(OR(_xll.BDP($B93&amp;" Corp",BD$1)="#N/A Field Not Applicable"),"--",_xll.BDP($B93&amp;" Corp",BD$1)))</f>
        <v/>
      </c>
      <c r="BE93" s="114" t="str">
        <f>IF(tbl_coded[[#This Row],[ISIN]]="","",IF(OR(_xll.BDP($B93&amp;" Corp",BE$1)="#N/A Field Not Applicable"),"--",_xll.BDP($B93&amp;" Corp",BE$1)))</f>
        <v/>
      </c>
      <c r="BF93" s="114" t="str">
        <f>IF(tbl_coded[[#This Row],[ISIN]]="","",IF(OR(_xll.BDP($B93&amp;" Corp",BF$1)="#N/A Field Not Applicable"),"--",_xll.BDP($B93&amp;" Corp",BF$1)))</f>
        <v/>
      </c>
      <c r="BG93" s="114" t="str">
        <f>IF(tbl_coded[[#This Row],[ISIN]]="","",IF(OR(_xll.BDP($B93&amp;" Corp",BG$1)="#N/A Field Not Applicable"),"--",IF(_xll.BDP($B93&amp;" Corp",BG$1)="#N/A N/A","N",_xll.BDP($B93&amp;" Corp",BG$1))))</f>
        <v/>
      </c>
      <c r="BH93" s="114" t="str">
        <f>IF(tbl_coded[[#This Row],[ISIN]]="","",IF(OR(_xll.BDP($B93&amp;" Corp",BH$1)="#N/A N/A"),"",_xll.BDP($B93&amp;" Corp",BH$1)))</f>
        <v/>
      </c>
      <c r="BI93" s="114" t="str">
        <f>IF(tbl_coded[[#This Row],[ISIN]]="","",IF(OR(tbl_coded[[#This Row],[Parent company tiker]]=""),"",IF(_xll.BDP(tbl_coded[[#This Row],[Parent company tiker]]&amp;" Equity",BI$1)="#N/A N/A","--",_xll.BDP(tbl_coded[[#This Row],[Parent company tiker]]&amp;" Equity",BI$1))))</f>
        <v/>
      </c>
      <c r="BJ93" s="114" t="str">
        <f>IF(tbl_coded[[#This Row],[ISIN]]="","",IF(OR(tbl_coded[[#This Row],[Parent company tiker]]=""),"",IF(_xll.BDP(tbl_coded[[#This Row],[Parent company tiker]]&amp;" Equity",BJ$1)="#N/A N/A","--",_xll.BDP(tbl_coded[[#This Row],[Parent company tiker]]&amp;" Equity",BJ$1))))</f>
        <v/>
      </c>
      <c r="BK93" s="114" t="str">
        <f>IF(tbl_coded[[#This Row],[ISIN]]="","",IF(OR(tbl_coded[[#This Row],[Parent company tiker]]=""),"",IF(_xll.BDP(tbl_coded[[#This Row],[Parent company tiker]]&amp;" Equity",BK$1)="#N/A N/A","--",_xll.BDP(tbl_coded[[#This Row],[Parent company tiker]]&amp;" Equity",BK$1))))</f>
        <v/>
      </c>
      <c r="BL93" s="114" t="str">
        <f>IF(tbl_coded[[#This Row],[ISIN]]="","",IF(OR(tbl_coded[[#This Row],[Parent company tiker]]=""),"",IF(_xll.BDP(tbl_coded[[#This Row],[Parent company tiker]]&amp;" Equity",BL$1)="#N/A N/A","--",_xll.BDP(tbl_coded[[#This Row],[Parent company tiker]]&amp;" Equity",BL$1))))</f>
        <v/>
      </c>
      <c r="BM9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3" s="114" t="str">
        <f>IF(tbl_coded[[#This Row],[Column9]]&lt;&gt;"--",tbl_coded[[#This Row],[G''tor rating]],IF(tbl_coded[[#This Row],[KPW Name]]&lt;&gt;"",tbl_coded[[#This Row],[KPW Rating]],IF(tbl_coded[[#This Row],[Parent company tiker]]&lt;&gt;"",tbl_coded[[#This Row],[parent评级]],tbl_coded[[#This Row],[Issuer rating]])))</f>
        <v>//</v>
      </c>
      <c r="BO93" s="148" t="str">
        <f>IFERROR(IF(tbl_coded[[#This Row],[GREEN]]="Y","GREEN",IF(tbl_coded[[#This Row],[SUSTAINABLE]]="Y","SUSTAINABLE",IF(tbl_coded[[#This Row],[SOCIAL]]="Y","SOCIAL",IF(tbl_coded[[#This Row],[Sustainable linked]]="Y","SUSTAINABLE LINKED"," ")))),"")</f>
        <v xml:space="preserve"> </v>
      </c>
    </row>
    <row r="94" spans="1:67" ht="15" customHeight="1">
      <c r="A94" s="109">
        <v>92</v>
      </c>
      <c r="B94" s="110" t="str">
        <f>IF(美元债一级!$C$3:$C$1048576&lt;&gt;"",美元债一级!$C94,"")</f>
        <v/>
      </c>
      <c r="C94" s="114" t="str">
        <f>IF(tbl_coded[[#This Row],[ISIN]]="","",IF(tbl_coded[[#This Row],[Index]]&gt;$A$1,"",IF(_xll.BDP($B94&amp;" Corp",C$1)="#N/A N/A","",_xll.BDP($B94&amp;" Corp",C$1))))</f>
        <v/>
      </c>
      <c r="D94" s="114" t="str">
        <f>IF(tbl_coded[[#This Row],[ISIN]]="","",IF(_xll.BDP($B94&amp;" Corp",D$1)="#N/A N/A","",_xll.BDP($B94&amp;" Corp",D$1)))</f>
        <v/>
      </c>
      <c r="E94" s="114" t="str">
        <f>IF(tbl_coded[[#This Row],[ISIN]]="","",IF(_xll.BDP($B94&amp;" Corp",E$1)="#N/A N/A","--",_xll.BDP($B94&amp;" Corp",E$1)))</f>
        <v/>
      </c>
      <c r="F94" s="114" t="str">
        <f>IF(tbl_coded[[#This Row],[ISIN]]="","",IF(_xll.BDS($B94&amp;" Corp",F$1)="#N/A Field Not Applicable","",_xll.BDS($B94&amp;" Corp",F$1)))</f>
        <v/>
      </c>
      <c r="G94" s="114" t="str">
        <f>IF(tbl_coded[[#This Row],[ISIN]]="","",IF(_xll.BDP($F94&amp;" CompanyID",G$1)="#N/A Invalid Security","",_xll.BDP($F94&amp;" CompanyID",G$1)))</f>
        <v/>
      </c>
      <c r="H94" s="114" t="str">
        <f>IF(tbl_coded[[#This Row],[ISIN]]="","",IF(_xll.BDP($B94&amp;" Corp",H$1)="#N/A N/A","--",_xll.BDP($B94&amp;" Corp",H$1)))</f>
        <v/>
      </c>
      <c r="I94" s="114" t="str">
        <f>IF(tbl_coded[[#This Row],[ISIN]]="","",IF(_xll.BDP($B94&amp;" Corp",I$1)="#N/A N/A","--",_xll.BDP($B94&amp;" Corp",I$1)))</f>
        <v/>
      </c>
      <c r="J94" s="114" t="str">
        <f>IF(tbl_coded[[#This Row],[ISIN]]="","",IF(_xll.BDP($B94&amp;" Corp",J$1)="#N/A N/A","--",_xll.BDP($B94&amp;" Corp",J$1)))</f>
        <v/>
      </c>
      <c r="K94" s="114" t="str">
        <f>IF(tbl_coded[[#This Row],[ISIN]]="","",IF(_xll.BDP($B94&amp;" Corp",K$1)="#N/A N/A","--",_xll.BDP($B94&amp;" Corp",K$1)))</f>
        <v/>
      </c>
      <c r="L94" s="114" t="str">
        <f>IF(tbl_coded[[#This Row],[ISIN]]="","",IF(_xll.BDP($B94&amp;" Corp",L$1)="#N/A N/A","--",_xll.BDP($B94&amp;" Corp",L$1)))</f>
        <v/>
      </c>
      <c r="M94" s="114" t="str">
        <f>IF(tbl_coded[[#This Row],[ISIN]]="","",IF(_xll.BDP($B94&amp;" Corp",M$1)="#N/A N/A","--",_xll.BDP($B94&amp;" Corp",M$1)))</f>
        <v/>
      </c>
      <c r="N94" s="114" t="str">
        <f>IF(tbl_coded[[#This Row],[ISIN]]="","",IF(_xll.BDP($B94&amp;" Corp",N$1)="#N/A N/A","--",_xll.BDP($B94&amp;" Corp",N$1)))</f>
        <v/>
      </c>
      <c r="O94" s="114" t="str">
        <f>IF(tbl_coded[[#This Row],[ISIN]]="","",IF(_xll.BDP($B94&amp;" Corp",O$1)="#N/A N/A","--",_xll.BDP($B94&amp;" Corp",O$1)))</f>
        <v/>
      </c>
      <c r="P94" s="114" t="str">
        <f>IF(tbl_coded[[#This Row],[ISIN]]="","",IF(_xll.BDP($B94&amp;" Corp",P$1)="#N/A N/A","--",_xll.BDP($B94&amp;" Corp",P$1)))</f>
        <v/>
      </c>
      <c r="Q9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4" s="114" t="str">
        <f>IF(tbl_coded[[#This Row],[ISIN]]="","",IF(OR(_xll.BDP($B94&amp;" Corp",R$1)="#N/A N/A",_xll.BDP($B94&amp;" Corp",R$1)="#N/A Invalid Security",_xll.BDP($B94&amp;" Corp",R$1)="#N/A Field Not Applicable"),"--",_xll.BDP($B94&amp;" Corp",R$1)))</f>
        <v/>
      </c>
      <c r="S94" s="114" t="str">
        <f>IF(tbl_coded[[#This Row],[ISIN]]="","",IF(OR(_xll.BDP($R94&amp;" Equity",S$1)="#N/A N/A",_xll.BDP($R94&amp;" Equity",S$1)="#N/A Invalid Security"),"--",_xll.BDP($R94&amp;" Equity",S$1)))</f>
        <v/>
      </c>
      <c r="T94" s="114" t="str">
        <f>IF(tbl_coded[[#This Row],[ISIN]]="","",IF(OR(_xll.BDP($R94&amp;" Equity",T$1)="#N/A N/A",_xll.BDP($R94&amp;" Equity",T$1)="#N/A Invalid Security"),"--",_xll.BDP($R94&amp;" Equity",T$1)))</f>
        <v/>
      </c>
      <c r="U94" s="114" t="str">
        <f>IF(tbl_coded[[#This Row],[ISIN]]="","",IF(OR(_xll.BDP($R94&amp;" Equity",U$1)="#N/A N/A",_xll.BDP($R94&amp;" Equity",U$1)="#N/A Invalid Security"),"--",_xll.BDP($R94&amp;" Equity",U$1)))</f>
        <v/>
      </c>
      <c r="V94" s="114" t="str">
        <f>IF(tbl_coded[[#This Row],[ISIN]]="","",IF(OR(_xll.BDP($R94&amp;" Equity",V$1)="#N/A N/A",_xll.BDP($R94&amp;" Equity",V$1)="#N/A Invalid Security"),"--",_xll.BDP($R94&amp;" Equity",V$1)))</f>
        <v/>
      </c>
      <c r="W94" s="114" t="str">
        <f>IF(tbl_coded[[#This Row],[ISIN]]="","",IF(OR(_xll.BDP($R94&amp;" Equity",W$1)="#N/A N/A",_xll.BDP($R94&amp;" Equity",W$1)="#N/A Invalid Security"),"--",_xll.BDP($R94&amp;" Equity",W$1)))</f>
        <v/>
      </c>
      <c r="X94" s="114" t="str">
        <f>IF(tbl_coded[[#This Row],[ISIN]]="","",IF(OR(_xll.BDP($R94&amp;" Equity",X$1)="#N/A N/A",_xll.BDP($R94&amp;" Equity",X$1)="#N/A Invalid Security"),"--",_xll.BDP($R94&amp;" Equity",X$1)))</f>
        <v/>
      </c>
      <c r="Y9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4" s="114" t="str">
        <f>IF(tbl_coded[[#This Row],[ISIN]]="","",IF(ISNUMBER(_xll.BDP(B94&amp;" Corp",Z$1)),_xll.BDP(B94&amp;" Corp",Z$1),""))</f>
        <v/>
      </c>
      <c r="AA94" s="114" t="str">
        <f>IF(tbl_coded[[#This Row],[ISIN]]="","",IF(ISNUMBER(_xll.BDP(B94&amp;" Corp",AA$1)),_xll.BDP(B94&amp;" Corp",AA$1),""))</f>
        <v/>
      </c>
      <c r="AB94" s="114" t="str">
        <f>IF(tbl_coded[[#This Row],[ISIN]]="","",IF(ISNUMBER(_xll.BDP(B94&amp;" Corp",AB$1)),_xll.BDP(B94&amp;" Corp",AB$1),""))</f>
        <v/>
      </c>
      <c r="AC94" s="114" t="str">
        <f>IF(tbl_coded[[#This Row],[ISIN]]="","",IF(ISNUMBER(_xll.BDP(B94&amp;" Corp",AC$1)),_xll.BDP(B94&amp;" Corp",AC$1),""))</f>
        <v/>
      </c>
      <c r="AD94" s="114" t="str">
        <f>IF(tbl_coded[[#This Row],[ISIN]]="","",IF((_xll.BDP(B94&amp;" Corp",AD$1))="#N/A Field Not Applicable","",_xll.BDP(B94&amp;" Corp",AD$1)))</f>
        <v/>
      </c>
      <c r="AE94" s="114" t="str">
        <f>IF(tbl_coded[[#This Row],[ISIN]]="","",IF((_xll.BDP(B94&amp;" Corp",AE$1))="#N/A N/A","--",_xll.BDP(B94&amp;" Corp",AE$1)))</f>
        <v/>
      </c>
      <c r="AF94" s="114" t="str">
        <f>IF(tbl_coded[[#This Row],[ISIN]]="","",IF(IFERROR(MATCH(H94,rtg_num[Moody''s],0)&gt;10,0),"HY",IF(IFERROR(MATCH(I94,rtg_num[S&amp;P],0)&gt;10,0),"HY",IF(IFERROR(MATCH(J94,rtg_num[Fitch],0)&gt;10,0),"HY",IF(H94&amp;I94&amp;J94="------","NR",IF(IFERROR(FIND("#N/A",Coded!H94),0)&amp;IFERROR(FIND("#N/A",Coded!H94),0)&amp;IFERROR(FIND("#N/A",Coded!H94),0)&lt;&gt;"000",IF(INDEX(美元债一级!$O:$O,MATCH(tbl_coded[[#This Row],[ISIN]],美元债一级!$I:$I,0))="--/--/--","NR","IG"),"IG"))))))</f>
        <v/>
      </c>
      <c r="AG9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4" s="115" t="str">
        <f>IF(tbl_coded[[#This Row],[ISIN]]="","",IF(_xll.BDP($B94&amp;" Corp",AI$1)="#N/A N/A","--",_xll.BDP($B94&amp;" Corp",AI$1)))</f>
        <v/>
      </c>
      <c r="AJ94" s="112" t="str">
        <f>IF(tbl_coded[[#This Row],[ISIN]]="","",IF(OR(_xll.BDP(_xll.BDP(tbl_coded[[#This Row],[ISIN]]&amp;" Corp", "ISSUER_EQUITY_TICKER")&amp;" Equity",AJ$1)="#N/A N/A"),"--",_xll.BDP(_xll.BDP(tbl_coded[[#This Row],[ISIN]]&amp;" Corp", "ISSUER_EQUITY_TICKER")&amp;" Equity",AJ$1)))</f>
        <v/>
      </c>
      <c r="AK9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4" s="114" t="str">
        <f>IF(tbl_coded[[#This Row],[ISIN]]="","",IF(OR(_xll.BDP(_xll.BDP(tbl_coded[[#This Row],[ISIN]]&amp;" Corp", "ISSUER_EQUITY_TICKER")&amp;" Equity",AL$1)="#N/A N/A"),"--",_xll.BDP(_xll.BDP(tbl_coded[[#This Row],[ISIN]]&amp;" Corp", "ISSUER_EQUITY_TICKER")&amp;" Equity",AL$1)))</f>
        <v/>
      </c>
      <c r="AM94" s="114" t="str">
        <f>IF(tbl_coded[[#This Row],[ISIN]]="","",IF(_xll.BDS($B94&amp;" Corp",AM$1)="#N/A Field Not Applicable","",_xll.BDS($B94&amp;" Corp",AM$1)))</f>
        <v/>
      </c>
      <c r="AN94" s="114" t="str">
        <f>IF(tbl_coded[[#This Row],[ISIN]]="","",IF(_xll.BDP(tbl_coded[[#This Row],[KPW Provider BBID]]&amp;" CompanyID","NAME")="#N/A Invalid Security","",_xll.BDP(tbl_coded[[#This Row],[KPW Provider BBID]]&amp;" CompanyID","NAME")))</f>
        <v/>
      </c>
      <c r="AO94" s="114" t="str">
        <f>IF(tbl_coded[[#This Row],[ISIN]]="","",IF(_xll.BDP(tbl_coded[[#This Row],[KPW Provider BBID]]&amp;" CompanyID",$AO$1)="#N/A Invalid Security","--",IF(_xll.BDP(tbl_coded[[#This Row],[KPW Provider BBID]]&amp;" CompanyID",$AO$1)="#N/A N/A","--",_xll.BDP(tbl_coded[[#This Row],[KPW Provider BBID]]&amp;" CompanyID",$AO$1))))</f>
        <v/>
      </c>
      <c r="AP94" s="114" t="str">
        <f>IF(tbl_coded[[#This Row],[ISIN]]="","",IF(_xll.BDP(tbl_coded[[#This Row],[KPW Provider BBID]]&amp;" CompanyID",$AP$1)="#N/A Invalid Security","--",IF(_xll.BDP(tbl_coded[[#This Row],[KPW Provider BBID]]&amp;" CompanyID",$AP$1)="#N/A N/A","--",_xll.BDP(tbl_coded[[#This Row],[KPW Provider BBID]]&amp;" CompanyID",$AP$1))))</f>
        <v/>
      </c>
      <c r="AQ94" s="114" t="str">
        <f>IF(tbl_coded[[#This Row],[ISIN]]="","",IF(_xll.BDP(tbl_coded[[#This Row],[KPW Provider BBID]]&amp;" CompanyID",$AQ$1)="#N/A Invalid Security","--",IF(_xll.BDP(tbl_coded[[#This Row],[KPW Provider BBID]]&amp;" CompanyID",$AQ$1)="#N/A N/A","--",_xll.BDP(tbl_coded[[#This Row],[KPW Provider BBID]]&amp;" CompanyID",$AQ$1))))</f>
        <v/>
      </c>
      <c r="AR94" s="114" t="str">
        <f>IF(tbl_coded[[#This Row],[ISIN]]="","",tbl_coded[[#This Row],[穆迪KPW评级]]&amp;"/"&amp;tbl_coded[[#This Row],[SPKPW评级]]&amp;"/"&amp;tbl_coded[[#This Row],[FITCHKPW评级]])</f>
        <v/>
      </c>
      <c r="AS94" s="114" t="str">
        <f>IF(tbl_coded[[#This Row],[ISIN]]="","",IF(OR(_xll.BDP($B94&amp;" Corp",AS$1)="#N/A N/A"),"--",_xll.BDP($B94&amp;" Corp",AS$1)))</f>
        <v/>
      </c>
      <c r="AT94" s="114" t="str">
        <f>IF(tbl_coded[[#This Row],[ISIN]]="","",IF(_xll.BDS($B94&amp;" Corp",AT$1)="#N/A Field Not Applicable","",_xll.BDS($B94&amp;" Corp",AT$1)))</f>
        <v/>
      </c>
      <c r="AU94" s="114" t="str">
        <f>IF(tbl_coded[[#This Row],[SBLC Provider BBID]]="","",_xll.BDP(tbl_coded[[#This Row],[SBLC Provider BBID]]&amp;" CompanyID","NAME"))</f>
        <v/>
      </c>
      <c r="AV94" s="114" t="str">
        <f>IF(tbl_coded[[#This Row],[ISIN]]="","",IF(OR(_xll.BDP($B94&amp;" Corp",AV$1)="#N/A N/A"),"--",TEXT(_xll.BDP($B94&amp;" Corp",AV$1),"yyyy/mm/dd")))</f>
        <v/>
      </c>
      <c r="AW94" s="114" t="str">
        <f>IF(tbl_coded[[#This Row],[ISIN]]="","",IF(OR(_xll.BDP($B94&amp;" Corp",AW$1)="#N/A N/A"),"--",TEXT(_xll.BDP($B94&amp;" Corp",AW$1),"yyyy/mm/dd")))</f>
        <v/>
      </c>
      <c r="AX94" s="114" t="str">
        <f>IF(tbl_coded[[#This Row],[ISIN]]="","",IF(OR(_xll.BDP($B94&amp;" Corp",AX$1)="#N/A N/A"),"--",TEXT(_xll.BDP($B94&amp;" Corp",AX$1),"yyyy/mm/dd")))</f>
        <v/>
      </c>
      <c r="AY94" s="114" t="str">
        <f>IF(tbl_coded[[#This Row],[ISIN]]="","",IF(OR(_xll.BDP($B94&amp;" Corp",AY$1)="#N/A Field Not Applicable"),"--",TEXT(_xll.BDP($B94&amp;" Corp",AY$1),"yyyy/mm/dd")))</f>
        <v/>
      </c>
      <c r="AZ94" s="114" t="str">
        <f>IF(tbl_coded[[#This Row],[ISIN]]="","",IF(OR(_xll.BDP($B94&amp;" Corp",AZ$1)="#N/A N/A"),"--",_xll.BDP($B94&amp;" Corp",AZ$1)))</f>
        <v/>
      </c>
      <c r="BA94" s="114" t="str">
        <f>IF(tbl_coded[[#This Row],[ISIN]]="","",IF(OR(_xll.BDP($B94&amp;" Corp",BA$1)="#N/A N/A"),"--",_xll.BDP($B94&amp;" Corp",BA$1)))</f>
        <v/>
      </c>
      <c r="BB94" s="114" t="str">
        <f>IF(tbl_coded[[#This Row],[ISIN]]="","",IF(OR(_xll.BDP($B94&amp;" Corp",BB$1)="#N/A N/A"),"--",_xll.BDP($B94&amp;" Corp",BB$1)))</f>
        <v/>
      </c>
      <c r="BC94" s="114" t="str">
        <f>IF(tbl_coded[[#This Row],[ISIN]]="","",IF(OR(_xll.BDP($B94&amp;" Corp",BC$1)="#N/A Field Not Applicable"),"--",_xll.BDP($B94&amp;" Corp",BC$1)))</f>
        <v/>
      </c>
      <c r="BD94" s="114" t="str">
        <f>IF(tbl_coded[[#This Row],[ISIN]]="","",IF(OR(_xll.BDP($B94&amp;" Corp",BD$1)="#N/A Field Not Applicable"),"--",_xll.BDP($B94&amp;" Corp",BD$1)))</f>
        <v/>
      </c>
      <c r="BE94" s="114" t="str">
        <f>IF(tbl_coded[[#This Row],[ISIN]]="","",IF(OR(_xll.BDP($B94&amp;" Corp",BE$1)="#N/A Field Not Applicable"),"--",_xll.BDP($B94&amp;" Corp",BE$1)))</f>
        <v/>
      </c>
      <c r="BF94" s="114" t="str">
        <f>IF(tbl_coded[[#This Row],[ISIN]]="","",IF(OR(_xll.BDP($B94&amp;" Corp",BF$1)="#N/A Field Not Applicable"),"--",_xll.BDP($B94&amp;" Corp",BF$1)))</f>
        <v/>
      </c>
      <c r="BG94" s="114" t="str">
        <f>IF(tbl_coded[[#This Row],[ISIN]]="","",IF(OR(_xll.BDP($B94&amp;" Corp",BG$1)="#N/A Field Not Applicable"),"--",IF(_xll.BDP($B94&amp;" Corp",BG$1)="#N/A N/A","N",_xll.BDP($B94&amp;" Corp",BG$1))))</f>
        <v/>
      </c>
      <c r="BH94" s="114" t="str">
        <f>IF(tbl_coded[[#This Row],[ISIN]]="","",IF(OR(_xll.BDP($B94&amp;" Corp",BH$1)="#N/A N/A"),"",_xll.BDP($B94&amp;" Corp",BH$1)))</f>
        <v/>
      </c>
      <c r="BI94" s="114" t="str">
        <f>IF(tbl_coded[[#This Row],[ISIN]]="","",IF(OR(tbl_coded[[#This Row],[Parent company tiker]]=""),"",IF(_xll.BDP(tbl_coded[[#This Row],[Parent company tiker]]&amp;" Equity",BI$1)="#N/A N/A","--",_xll.BDP(tbl_coded[[#This Row],[Parent company tiker]]&amp;" Equity",BI$1))))</f>
        <v/>
      </c>
      <c r="BJ94" s="114" t="str">
        <f>IF(tbl_coded[[#This Row],[ISIN]]="","",IF(OR(tbl_coded[[#This Row],[Parent company tiker]]=""),"",IF(_xll.BDP(tbl_coded[[#This Row],[Parent company tiker]]&amp;" Equity",BJ$1)="#N/A N/A","--",_xll.BDP(tbl_coded[[#This Row],[Parent company tiker]]&amp;" Equity",BJ$1))))</f>
        <v/>
      </c>
      <c r="BK94" s="114" t="str">
        <f>IF(tbl_coded[[#This Row],[ISIN]]="","",IF(OR(tbl_coded[[#This Row],[Parent company tiker]]=""),"",IF(_xll.BDP(tbl_coded[[#This Row],[Parent company tiker]]&amp;" Equity",BK$1)="#N/A N/A","--",_xll.BDP(tbl_coded[[#This Row],[Parent company tiker]]&amp;" Equity",BK$1))))</f>
        <v/>
      </c>
      <c r="BL94" s="114" t="str">
        <f>IF(tbl_coded[[#This Row],[ISIN]]="","",IF(OR(tbl_coded[[#This Row],[Parent company tiker]]=""),"",IF(_xll.BDP(tbl_coded[[#This Row],[Parent company tiker]]&amp;" Equity",BL$1)="#N/A N/A","--",_xll.BDP(tbl_coded[[#This Row],[Parent company tiker]]&amp;" Equity",BL$1))))</f>
        <v/>
      </c>
      <c r="BM9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4" s="114" t="str">
        <f>IF(tbl_coded[[#This Row],[Column9]]&lt;&gt;"--",tbl_coded[[#This Row],[G''tor rating]],IF(tbl_coded[[#This Row],[KPW Name]]&lt;&gt;"",tbl_coded[[#This Row],[KPW Rating]],IF(tbl_coded[[#This Row],[Parent company tiker]]&lt;&gt;"",tbl_coded[[#This Row],[parent评级]],tbl_coded[[#This Row],[Issuer rating]])))</f>
        <v>//</v>
      </c>
      <c r="BO94" s="148" t="str">
        <f>IFERROR(IF(tbl_coded[[#This Row],[GREEN]]="Y","GREEN",IF(tbl_coded[[#This Row],[SUSTAINABLE]]="Y","SUSTAINABLE",IF(tbl_coded[[#This Row],[SOCIAL]]="Y","SOCIAL",IF(tbl_coded[[#This Row],[Sustainable linked]]="Y","SUSTAINABLE LINKED"," ")))),"")</f>
        <v xml:space="preserve"> </v>
      </c>
    </row>
    <row r="95" spans="1:67" ht="15" customHeight="1">
      <c r="A95" s="109">
        <v>93</v>
      </c>
      <c r="B95" s="110" t="str">
        <f>IF(美元债一级!$C$3:$C$1048576&lt;&gt;"",美元债一级!$C95,"")</f>
        <v/>
      </c>
      <c r="C95" s="114" t="str">
        <f>IF(tbl_coded[[#This Row],[ISIN]]="","",IF(tbl_coded[[#This Row],[Index]]&gt;$A$1,"",IF(_xll.BDP($B95&amp;" Corp",C$1)="#N/A N/A","",_xll.BDP($B95&amp;" Corp",C$1))))</f>
        <v/>
      </c>
      <c r="D95" s="114" t="str">
        <f>IF(tbl_coded[[#This Row],[ISIN]]="","",IF(_xll.BDP($B95&amp;" Corp",D$1)="#N/A N/A","",_xll.BDP($B95&amp;" Corp",D$1)))</f>
        <v/>
      </c>
      <c r="E95" s="114" t="str">
        <f>IF(tbl_coded[[#This Row],[ISIN]]="","",IF(_xll.BDP($B95&amp;" Corp",E$1)="#N/A N/A","--",_xll.BDP($B95&amp;" Corp",E$1)))</f>
        <v/>
      </c>
      <c r="F95" s="114" t="str">
        <f>IF(tbl_coded[[#This Row],[ISIN]]="","",IF(_xll.BDS($B95&amp;" Corp",F$1)="#N/A Field Not Applicable","",_xll.BDS($B95&amp;" Corp",F$1)))</f>
        <v/>
      </c>
      <c r="G95" s="114" t="str">
        <f>IF(tbl_coded[[#This Row],[ISIN]]="","",IF(_xll.BDP($F95&amp;" CompanyID",G$1)="#N/A Invalid Security","",_xll.BDP($F95&amp;" CompanyID",G$1)))</f>
        <v/>
      </c>
      <c r="H95" s="114" t="str">
        <f>IF(tbl_coded[[#This Row],[ISIN]]="","",IF(_xll.BDP($B95&amp;" Corp",H$1)="#N/A N/A","--",_xll.BDP($B95&amp;" Corp",H$1)))</f>
        <v/>
      </c>
      <c r="I95" s="114" t="str">
        <f>IF(tbl_coded[[#This Row],[ISIN]]="","",IF(_xll.BDP($B95&amp;" Corp",I$1)="#N/A N/A","--",_xll.BDP($B95&amp;" Corp",I$1)))</f>
        <v/>
      </c>
      <c r="J95" s="114" t="str">
        <f>IF(tbl_coded[[#This Row],[ISIN]]="","",IF(_xll.BDP($B95&amp;" Corp",J$1)="#N/A N/A","--",_xll.BDP($B95&amp;" Corp",J$1)))</f>
        <v/>
      </c>
      <c r="K95" s="114" t="str">
        <f>IF(tbl_coded[[#This Row],[ISIN]]="","",IF(_xll.BDP($B95&amp;" Corp",K$1)="#N/A N/A","--",_xll.BDP($B95&amp;" Corp",K$1)))</f>
        <v/>
      </c>
      <c r="L95" s="114" t="str">
        <f>IF(tbl_coded[[#This Row],[ISIN]]="","",IF(_xll.BDP($B95&amp;" Corp",L$1)="#N/A N/A","--",_xll.BDP($B95&amp;" Corp",L$1)))</f>
        <v/>
      </c>
      <c r="M95" s="114" t="str">
        <f>IF(tbl_coded[[#This Row],[ISIN]]="","",IF(_xll.BDP($B95&amp;" Corp",M$1)="#N/A N/A","--",_xll.BDP($B95&amp;" Corp",M$1)))</f>
        <v/>
      </c>
      <c r="N95" s="114" t="str">
        <f>IF(tbl_coded[[#This Row],[ISIN]]="","",IF(_xll.BDP($B95&amp;" Corp",N$1)="#N/A N/A","--",_xll.BDP($B95&amp;" Corp",N$1)))</f>
        <v/>
      </c>
      <c r="O95" s="114" t="str">
        <f>IF(tbl_coded[[#This Row],[ISIN]]="","",IF(_xll.BDP($B95&amp;" Corp",O$1)="#N/A N/A","--",_xll.BDP($B95&amp;" Corp",O$1)))</f>
        <v/>
      </c>
      <c r="P95" s="114" t="str">
        <f>IF(tbl_coded[[#This Row],[ISIN]]="","",IF(_xll.BDP($B95&amp;" Corp",P$1)="#N/A N/A","--",_xll.BDP($B95&amp;" Corp",P$1)))</f>
        <v/>
      </c>
      <c r="Q9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5" s="114" t="str">
        <f>IF(tbl_coded[[#This Row],[ISIN]]="","",IF(OR(_xll.BDP($B95&amp;" Corp",R$1)="#N/A N/A",_xll.BDP($B95&amp;" Corp",R$1)="#N/A Invalid Security",_xll.BDP($B95&amp;" Corp",R$1)="#N/A Field Not Applicable"),"--",_xll.BDP($B95&amp;" Corp",R$1)))</f>
        <v/>
      </c>
      <c r="S95" s="114" t="str">
        <f>IF(tbl_coded[[#This Row],[ISIN]]="","",IF(OR(_xll.BDP($R95&amp;" Equity",S$1)="#N/A N/A",_xll.BDP($R95&amp;" Equity",S$1)="#N/A Invalid Security"),"--",_xll.BDP($R95&amp;" Equity",S$1)))</f>
        <v/>
      </c>
      <c r="T95" s="114" t="str">
        <f>IF(tbl_coded[[#This Row],[ISIN]]="","",IF(OR(_xll.BDP($R95&amp;" Equity",T$1)="#N/A N/A",_xll.BDP($R95&amp;" Equity",T$1)="#N/A Invalid Security"),"--",_xll.BDP($R95&amp;" Equity",T$1)))</f>
        <v/>
      </c>
      <c r="U95" s="114" t="str">
        <f>IF(tbl_coded[[#This Row],[ISIN]]="","",IF(OR(_xll.BDP($R95&amp;" Equity",U$1)="#N/A N/A",_xll.BDP($R95&amp;" Equity",U$1)="#N/A Invalid Security"),"--",_xll.BDP($R95&amp;" Equity",U$1)))</f>
        <v/>
      </c>
      <c r="V95" s="114" t="str">
        <f>IF(tbl_coded[[#This Row],[ISIN]]="","",IF(OR(_xll.BDP($R95&amp;" Equity",V$1)="#N/A N/A",_xll.BDP($R95&amp;" Equity",V$1)="#N/A Invalid Security"),"--",_xll.BDP($R95&amp;" Equity",V$1)))</f>
        <v/>
      </c>
      <c r="W95" s="114" t="str">
        <f>IF(tbl_coded[[#This Row],[ISIN]]="","",IF(OR(_xll.BDP($R95&amp;" Equity",W$1)="#N/A N/A",_xll.BDP($R95&amp;" Equity",W$1)="#N/A Invalid Security"),"--",_xll.BDP($R95&amp;" Equity",W$1)))</f>
        <v/>
      </c>
      <c r="X95" s="114" t="str">
        <f>IF(tbl_coded[[#This Row],[ISIN]]="","",IF(OR(_xll.BDP($R95&amp;" Equity",X$1)="#N/A N/A",_xll.BDP($R95&amp;" Equity",X$1)="#N/A Invalid Security"),"--",_xll.BDP($R95&amp;" Equity",X$1)))</f>
        <v/>
      </c>
      <c r="Y9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5" s="114" t="str">
        <f>IF(tbl_coded[[#This Row],[ISIN]]="","",IF(ISNUMBER(_xll.BDP(B95&amp;" Corp",Z$1)),_xll.BDP(B95&amp;" Corp",Z$1),""))</f>
        <v/>
      </c>
      <c r="AA95" s="114" t="str">
        <f>IF(tbl_coded[[#This Row],[ISIN]]="","",IF(ISNUMBER(_xll.BDP(B95&amp;" Corp",AA$1)),_xll.BDP(B95&amp;" Corp",AA$1),""))</f>
        <v/>
      </c>
      <c r="AB95" s="114" t="str">
        <f>IF(tbl_coded[[#This Row],[ISIN]]="","",IF(ISNUMBER(_xll.BDP(B95&amp;" Corp",AB$1)),_xll.BDP(B95&amp;" Corp",AB$1),""))</f>
        <v/>
      </c>
      <c r="AC95" s="114" t="str">
        <f>IF(tbl_coded[[#This Row],[ISIN]]="","",IF(ISNUMBER(_xll.BDP(B95&amp;" Corp",AC$1)),_xll.BDP(B95&amp;" Corp",AC$1),""))</f>
        <v/>
      </c>
      <c r="AD95" s="114" t="str">
        <f>IF(tbl_coded[[#This Row],[ISIN]]="","",IF((_xll.BDP(B95&amp;" Corp",AD$1))="#N/A Field Not Applicable","",_xll.BDP(B95&amp;" Corp",AD$1)))</f>
        <v/>
      </c>
      <c r="AE95" s="114" t="str">
        <f>IF(tbl_coded[[#This Row],[ISIN]]="","",IF((_xll.BDP(B95&amp;" Corp",AE$1))="#N/A N/A","--",_xll.BDP(B95&amp;" Corp",AE$1)))</f>
        <v/>
      </c>
      <c r="AF95" s="114" t="str">
        <f>IF(tbl_coded[[#This Row],[ISIN]]="","",IF(IFERROR(MATCH(H95,rtg_num[Moody''s],0)&gt;10,0),"HY",IF(IFERROR(MATCH(I95,rtg_num[S&amp;P],0)&gt;10,0),"HY",IF(IFERROR(MATCH(J95,rtg_num[Fitch],0)&gt;10,0),"HY",IF(H95&amp;I95&amp;J95="------","NR",IF(IFERROR(FIND("#N/A",Coded!H95),0)&amp;IFERROR(FIND("#N/A",Coded!H95),0)&amp;IFERROR(FIND("#N/A",Coded!H95),0)&lt;&gt;"000",IF(INDEX(美元债一级!$O:$O,MATCH(tbl_coded[[#This Row],[ISIN]],美元债一级!$I:$I,0))="--/--/--","NR","IG"),"IG"))))))</f>
        <v/>
      </c>
      <c r="AG9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5" s="115" t="str">
        <f>IF(tbl_coded[[#This Row],[ISIN]]="","",IF(_xll.BDP($B95&amp;" Corp",AI$1)="#N/A N/A","--",_xll.BDP($B95&amp;" Corp",AI$1)))</f>
        <v/>
      </c>
      <c r="AJ95" s="112" t="str">
        <f>IF(tbl_coded[[#This Row],[ISIN]]="","",IF(OR(_xll.BDP(_xll.BDP(tbl_coded[[#This Row],[ISIN]]&amp;" Corp", "ISSUER_EQUITY_TICKER")&amp;" Equity",AJ$1)="#N/A N/A"),"--",_xll.BDP(_xll.BDP(tbl_coded[[#This Row],[ISIN]]&amp;" Corp", "ISSUER_EQUITY_TICKER")&amp;" Equity",AJ$1)))</f>
        <v/>
      </c>
      <c r="AK9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5" s="114" t="str">
        <f>IF(tbl_coded[[#This Row],[ISIN]]="","",IF(OR(_xll.BDP(_xll.BDP(tbl_coded[[#This Row],[ISIN]]&amp;" Corp", "ISSUER_EQUITY_TICKER")&amp;" Equity",AL$1)="#N/A N/A"),"--",_xll.BDP(_xll.BDP(tbl_coded[[#This Row],[ISIN]]&amp;" Corp", "ISSUER_EQUITY_TICKER")&amp;" Equity",AL$1)))</f>
        <v/>
      </c>
      <c r="AM95" s="114" t="str">
        <f>IF(tbl_coded[[#This Row],[ISIN]]="","",IF(_xll.BDS($B95&amp;" Corp",AM$1)="#N/A Field Not Applicable","",_xll.BDS($B95&amp;" Corp",AM$1)))</f>
        <v/>
      </c>
      <c r="AN95" s="114" t="str">
        <f>IF(tbl_coded[[#This Row],[ISIN]]="","",IF(_xll.BDP(tbl_coded[[#This Row],[KPW Provider BBID]]&amp;" CompanyID","NAME")="#N/A Invalid Security","",_xll.BDP(tbl_coded[[#This Row],[KPW Provider BBID]]&amp;" CompanyID","NAME")))</f>
        <v/>
      </c>
      <c r="AO95" s="114" t="str">
        <f>IF(tbl_coded[[#This Row],[ISIN]]="","",IF(_xll.BDP(tbl_coded[[#This Row],[KPW Provider BBID]]&amp;" CompanyID",$AO$1)="#N/A Invalid Security","--",IF(_xll.BDP(tbl_coded[[#This Row],[KPW Provider BBID]]&amp;" CompanyID",$AO$1)="#N/A N/A","--",_xll.BDP(tbl_coded[[#This Row],[KPW Provider BBID]]&amp;" CompanyID",$AO$1))))</f>
        <v/>
      </c>
      <c r="AP95" s="114" t="str">
        <f>IF(tbl_coded[[#This Row],[ISIN]]="","",IF(_xll.BDP(tbl_coded[[#This Row],[KPW Provider BBID]]&amp;" CompanyID",$AP$1)="#N/A Invalid Security","--",IF(_xll.BDP(tbl_coded[[#This Row],[KPW Provider BBID]]&amp;" CompanyID",$AP$1)="#N/A N/A","--",_xll.BDP(tbl_coded[[#This Row],[KPW Provider BBID]]&amp;" CompanyID",$AP$1))))</f>
        <v/>
      </c>
      <c r="AQ95" s="114" t="str">
        <f>IF(tbl_coded[[#This Row],[ISIN]]="","",IF(_xll.BDP(tbl_coded[[#This Row],[KPW Provider BBID]]&amp;" CompanyID",$AQ$1)="#N/A Invalid Security","--",IF(_xll.BDP(tbl_coded[[#This Row],[KPW Provider BBID]]&amp;" CompanyID",$AQ$1)="#N/A N/A","--",_xll.BDP(tbl_coded[[#This Row],[KPW Provider BBID]]&amp;" CompanyID",$AQ$1))))</f>
        <v/>
      </c>
      <c r="AR95" s="114" t="str">
        <f>IF(tbl_coded[[#This Row],[ISIN]]="","",tbl_coded[[#This Row],[穆迪KPW评级]]&amp;"/"&amp;tbl_coded[[#This Row],[SPKPW评级]]&amp;"/"&amp;tbl_coded[[#This Row],[FITCHKPW评级]])</f>
        <v/>
      </c>
      <c r="AS95" s="114" t="str">
        <f>IF(tbl_coded[[#This Row],[ISIN]]="","",IF(OR(_xll.BDP($B95&amp;" Corp",AS$1)="#N/A N/A"),"--",_xll.BDP($B95&amp;" Corp",AS$1)))</f>
        <v/>
      </c>
      <c r="AT95" s="114" t="str">
        <f>IF(tbl_coded[[#This Row],[ISIN]]="","",IF(_xll.BDS($B95&amp;" Corp",AT$1)="#N/A Field Not Applicable","",_xll.BDS($B95&amp;" Corp",AT$1)))</f>
        <v/>
      </c>
      <c r="AU95" s="114" t="str">
        <f>IF(tbl_coded[[#This Row],[SBLC Provider BBID]]="","",_xll.BDP(tbl_coded[[#This Row],[SBLC Provider BBID]]&amp;" CompanyID","NAME"))</f>
        <v/>
      </c>
      <c r="AV95" s="114" t="str">
        <f>IF(tbl_coded[[#This Row],[ISIN]]="","",IF(OR(_xll.BDP($B95&amp;" Corp",AV$1)="#N/A N/A"),"--",TEXT(_xll.BDP($B95&amp;" Corp",AV$1),"yyyy/mm/dd")))</f>
        <v/>
      </c>
      <c r="AW95" s="114" t="str">
        <f>IF(tbl_coded[[#This Row],[ISIN]]="","",IF(OR(_xll.BDP($B95&amp;" Corp",AW$1)="#N/A N/A"),"--",TEXT(_xll.BDP($B95&amp;" Corp",AW$1),"yyyy/mm/dd")))</f>
        <v/>
      </c>
      <c r="AX95" s="114" t="str">
        <f>IF(tbl_coded[[#This Row],[ISIN]]="","",IF(OR(_xll.BDP($B95&amp;" Corp",AX$1)="#N/A N/A"),"--",TEXT(_xll.BDP($B95&amp;" Corp",AX$1),"yyyy/mm/dd")))</f>
        <v/>
      </c>
      <c r="AY95" s="114" t="str">
        <f>IF(tbl_coded[[#This Row],[ISIN]]="","",IF(OR(_xll.BDP($B95&amp;" Corp",AY$1)="#N/A Field Not Applicable"),"--",TEXT(_xll.BDP($B95&amp;" Corp",AY$1),"yyyy/mm/dd")))</f>
        <v/>
      </c>
      <c r="AZ95" s="114" t="str">
        <f>IF(tbl_coded[[#This Row],[ISIN]]="","",IF(OR(_xll.BDP($B95&amp;" Corp",AZ$1)="#N/A N/A"),"--",_xll.BDP($B95&amp;" Corp",AZ$1)))</f>
        <v/>
      </c>
      <c r="BA95" s="114" t="str">
        <f>IF(tbl_coded[[#This Row],[ISIN]]="","",IF(OR(_xll.BDP($B95&amp;" Corp",BA$1)="#N/A N/A"),"--",_xll.BDP($B95&amp;" Corp",BA$1)))</f>
        <v/>
      </c>
      <c r="BB95" s="114" t="str">
        <f>IF(tbl_coded[[#This Row],[ISIN]]="","",IF(OR(_xll.BDP($B95&amp;" Corp",BB$1)="#N/A N/A"),"--",_xll.BDP($B95&amp;" Corp",BB$1)))</f>
        <v/>
      </c>
      <c r="BC95" s="114" t="str">
        <f>IF(tbl_coded[[#This Row],[ISIN]]="","",IF(OR(_xll.BDP($B95&amp;" Corp",BC$1)="#N/A Field Not Applicable"),"--",_xll.BDP($B95&amp;" Corp",BC$1)))</f>
        <v/>
      </c>
      <c r="BD95" s="114" t="str">
        <f>IF(tbl_coded[[#This Row],[ISIN]]="","",IF(OR(_xll.BDP($B95&amp;" Corp",BD$1)="#N/A Field Not Applicable"),"--",_xll.BDP($B95&amp;" Corp",BD$1)))</f>
        <v/>
      </c>
      <c r="BE95" s="114" t="str">
        <f>IF(tbl_coded[[#This Row],[ISIN]]="","",IF(OR(_xll.BDP($B95&amp;" Corp",BE$1)="#N/A Field Not Applicable"),"--",_xll.BDP($B95&amp;" Corp",BE$1)))</f>
        <v/>
      </c>
      <c r="BF95" s="114" t="str">
        <f>IF(tbl_coded[[#This Row],[ISIN]]="","",IF(OR(_xll.BDP($B95&amp;" Corp",BF$1)="#N/A Field Not Applicable"),"--",_xll.BDP($B95&amp;" Corp",BF$1)))</f>
        <v/>
      </c>
      <c r="BG95" s="114" t="str">
        <f>IF(tbl_coded[[#This Row],[ISIN]]="","",IF(OR(_xll.BDP($B95&amp;" Corp",BG$1)="#N/A Field Not Applicable"),"--",IF(_xll.BDP($B95&amp;" Corp",BG$1)="#N/A N/A","N",_xll.BDP($B95&amp;" Corp",BG$1))))</f>
        <v/>
      </c>
      <c r="BH95" s="114" t="str">
        <f>IF(tbl_coded[[#This Row],[ISIN]]="","",IF(OR(_xll.BDP($B95&amp;" Corp",BH$1)="#N/A N/A"),"",_xll.BDP($B95&amp;" Corp",BH$1)))</f>
        <v/>
      </c>
      <c r="BI95" s="114" t="str">
        <f>IF(tbl_coded[[#This Row],[ISIN]]="","",IF(OR(tbl_coded[[#This Row],[Parent company tiker]]=""),"",IF(_xll.BDP(tbl_coded[[#This Row],[Parent company tiker]]&amp;" Equity",BI$1)="#N/A N/A","--",_xll.BDP(tbl_coded[[#This Row],[Parent company tiker]]&amp;" Equity",BI$1))))</f>
        <v/>
      </c>
      <c r="BJ95" s="114" t="str">
        <f>IF(tbl_coded[[#This Row],[ISIN]]="","",IF(OR(tbl_coded[[#This Row],[Parent company tiker]]=""),"",IF(_xll.BDP(tbl_coded[[#This Row],[Parent company tiker]]&amp;" Equity",BJ$1)="#N/A N/A","--",_xll.BDP(tbl_coded[[#This Row],[Parent company tiker]]&amp;" Equity",BJ$1))))</f>
        <v/>
      </c>
      <c r="BK95" s="114" t="str">
        <f>IF(tbl_coded[[#This Row],[ISIN]]="","",IF(OR(tbl_coded[[#This Row],[Parent company tiker]]=""),"",IF(_xll.BDP(tbl_coded[[#This Row],[Parent company tiker]]&amp;" Equity",BK$1)="#N/A N/A","--",_xll.BDP(tbl_coded[[#This Row],[Parent company tiker]]&amp;" Equity",BK$1))))</f>
        <v/>
      </c>
      <c r="BL95" s="114" t="str">
        <f>IF(tbl_coded[[#This Row],[ISIN]]="","",IF(OR(tbl_coded[[#This Row],[Parent company tiker]]=""),"",IF(_xll.BDP(tbl_coded[[#This Row],[Parent company tiker]]&amp;" Equity",BL$1)="#N/A N/A","--",_xll.BDP(tbl_coded[[#This Row],[Parent company tiker]]&amp;" Equity",BL$1))))</f>
        <v/>
      </c>
      <c r="BM9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5" s="114" t="str">
        <f>IF(tbl_coded[[#This Row],[Column9]]&lt;&gt;"--",tbl_coded[[#This Row],[G''tor rating]],IF(tbl_coded[[#This Row],[KPW Name]]&lt;&gt;"",tbl_coded[[#This Row],[KPW Rating]],IF(tbl_coded[[#This Row],[Parent company tiker]]&lt;&gt;"",tbl_coded[[#This Row],[parent评级]],tbl_coded[[#This Row],[Issuer rating]])))</f>
        <v>//</v>
      </c>
      <c r="BO95" s="148" t="str">
        <f>IFERROR(IF(tbl_coded[[#This Row],[GREEN]]="Y","GREEN",IF(tbl_coded[[#This Row],[SUSTAINABLE]]="Y","SUSTAINABLE",IF(tbl_coded[[#This Row],[SOCIAL]]="Y","SOCIAL",IF(tbl_coded[[#This Row],[Sustainable linked]]="Y","SUSTAINABLE LINKED"," ")))),"")</f>
        <v xml:space="preserve"> </v>
      </c>
    </row>
    <row r="96" spans="1:67" ht="15" customHeight="1">
      <c r="A96" s="109">
        <v>94</v>
      </c>
      <c r="B96" s="110" t="str">
        <f>IF(美元债一级!$C$3:$C$1048576&lt;&gt;"",美元债一级!$C96,"")</f>
        <v/>
      </c>
      <c r="C96" s="114" t="str">
        <f>IF(tbl_coded[[#This Row],[ISIN]]="","",IF(tbl_coded[[#This Row],[Index]]&gt;$A$1,"",IF(_xll.BDP($B96&amp;" Corp",C$1)="#N/A N/A","",_xll.BDP($B96&amp;" Corp",C$1))))</f>
        <v/>
      </c>
      <c r="D96" s="114" t="str">
        <f>IF(tbl_coded[[#This Row],[ISIN]]="","",IF(_xll.BDP($B96&amp;" Corp",D$1)="#N/A N/A","",_xll.BDP($B96&amp;" Corp",D$1)))</f>
        <v/>
      </c>
      <c r="E96" s="114" t="str">
        <f>IF(tbl_coded[[#This Row],[ISIN]]="","",IF(_xll.BDP($B96&amp;" Corp",E$1)="#N/A N/A","--",_xll.BDP($B96&amp;" Corp",E$1)))</f>
        <v/>
      </c>
      <c r="F96" s="114" t="str">
        <f>IF(tbl_coded[[#This Row],[ISIN]]="","",IF(_xll.BDS($B96&amp;" Corp",F$1)="#N/A Field Not Applicable","",_xll.BDS($B96&amp;" Corp",F$1)))</f>
        <v/>
      </c>
      <c r="G96" s="114" t="str">
        <f>IF(tbl_coded[[#This Row],[ISIN]]="","",IF(_xll.BDP($F96&amp;" CompanyID",G$1)="#N/A Invalid Security","",_xll.BDP($F96&amp;" CompanyID",G$1)))</f>
        <v/>
      </c>
      <c r="H96" s="114" t="str">
        <f>IF(tbl_coded[[#This Row],[ISIN]]="","",IF(_xll.BDP($B96&amp;" Corp",H$1)="#N/A N/A","--",_xll.BDP($B96&amp;" Corp",H$1)))</f>
        <v/>
      </c>
      <c r="I96" s="114" t="str">
        <f>IF(tbl_coded[[#This Row],[ISIN]]="","",IF(_xll.BDP($B96&amp;" Corp",I$1)="#N/A N/A","--",_xll.BDP($B96&amp;" Corp",I$1)))</f>
        <v/>
      </c>
      <c r="J96" s="114" t="str">
        <f>IF(tbl_coded[[#This Row],[ISIN]]="","",IF(_xll.BDP($B96&amp;" Corp",J$1)="#N/A N/A","--",_xll.BDP($B96&amp;" Corp",J$1)))</f>
        <v/>
      </c>
      <c r="K96" s="114" t="str">
        <f>IF(tbl_coded[[#This Row],[ISIN]]="","",IF(_xll.BDP($B96&amp;" Corp",K$1)="#N/A N/A","--",_xll.BDP($B96&amp;" Corp",K$1)))</f>
        <v/>
      </c>
      <c r="L96" s="114" t="str">
        <f>IF(tbl_coded[[#This Row],[ISIN]]="","",IF(_xll.BDP($B96&amp;" Corp",L$1)="#N/A N/A","--",_xll.BDP($B96&amp;" Corp",L$1)))</f>
        <v/>
      </c>
      <c r="M96" s="114" t="str">
        <f>IF(tbl_coded[[#This Row],[ISIN]]="","",IF(_xll.BDP($B96&amp;" Corp",M$1)="#N/A N/A","--",_xll.BDP($B96&amp;" Corp",M$1)))</f>
        <v/>
      </c>
      <c r="N96" s="114" t="str">
        <f>IF(tbl_coded[[#This Row],[ISIN]]="","",IF(_xll.BDP($B96&amp;" Corp",N$1)="#N/A N/A","--",_xll.BDP($B96&amp;" Corp",N$1)))</f>
        <v/>
      </c>
      <c r="O96" s="114" t="str">
        <f>IF(tbl_coded[[#This Row],[ISIN]]="","",IF(_xll.BDP($B96&amp;" Corp",O$1)="#N/A N/A","--",_xll.BDP($B96&amp;" Corp",O$1)))</f>
        <v/>
      </c>
      <c r="P96" s="114" t="str">
        <f>IF(tbl_coded[[#This Row],[ISIN]]="","",IF(_xll.BDP($B96&amp;" Corp",P$1)="#N/A N/A","--",_xll.BDP($B96&amp;" Corp",P$1)))</f>
        <v/>
      </c>
      <c r="Q9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6" s="114" t="str">
        <f>IF(tbl_coded[[#This Row],[ISIN]]="","",IF(OR(_xll.BDP($B96&amp;" Corp",R$1)="#N/A N/A",_xll.BDP($B96&amp;" Corp",R$1)="#N/A Invalid Security",_xll.BDP($B96&amp;" Corp",R$1)="#N/A Field Not Applicable"),"--",_xll.BDP($B96&amp;" Corp",R$1)))</f>
        <v/>
      </c>
      <c r="S96" s="114" t="str">
        <f>IF(tbl_coded[[#This Row],[ISIN]]="","",IF(OR(_xll.BDP($R96&amp;" Equity",S$1)="#N/A N/A",_xll.BDP($R96&amp;" Equity",S$1)="#N/A Invalid Security"),"--",_xll.BDP($R96&amp;" Equity",S$1)))</f>
        <v/>
      </c>
      <c r="T96" s="114" t="str">
        <f>IF(tbl_coded[[#This Row],[ISIN]]="","",IF(OR(_xll.BDP($R96&amp;" Equity",T$1)="#N/A N/A",_xll.BDP($R96&amp;" Equity",T$1)="#N/A Invalid Security"),"--",_xll.BDP($R96&amp;" Equity",T$1)))</f>
        <v/>
      </c>
      <c r="U96" s="114" t="str">
        <f>IF(tbl_coded[[#This Row],[ISIN]]="","",IF(OR(_xll.BDP($R96&amp;" Equity",U$1)="#N/A N/A",_xll.BDP($R96&amp;" Equity",U$1)="#N/A Invalid Security"),"--",_xll.BDP($R96&amp;" Equity",U$1)))</f>
        <v/>
      </c>
      <c r="V96" s="114" t="str">
        <f>IF(tbl_coded[[#This Row],[ISIN]]="","",IF(OR(_xll.BDP($R96&amp;" Equity",V$1)="#N/A N/A",_xll.BDP($R96&amp;" Equity",V$1)="#N/A Invalid Security"),"--",_xll.BDP($R96&amp;" Equity",V$1)))</f>
        <v/>
      </c>
      <c r="W96" s="114" t="str">
        <f>IF(tbl_coded[[#This Row],[ISIN]]="","",IF(OR(_xll.BDP($R96&amp;" Equity",W$1)="#N/A N/A",_xll.BDP($R96&amp;" Equity",W$1)="#N/A Invalid Security"),"--",_xll.BDP($R96&amp;" Equity",W$1)))</f>
        <v/>
      </c>
      <c r="X96" s="114" t="str">
        <f>IF(tbl_coded[[#This Row],[ISIN]]="","",IF(OR(_xll.BDP($R96&amp;" Equity",X$1)="#N/A N/A",_xll.BDP($R96&amp;" Equity",X$1)="#N/A Invalid Security"),"--",_xll.BDP($R96&amp;" Equity",X$1)))</f>
        <v/>
      </c>
      <c r="Y9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6" s="114" t="str">
        <f>IF(tbl_coded[[#This Row],[ISIN]]="","",IF(ISNUMBER(_xll.BDP(B96&amp;" Corp",Z$1)),_xll.BDP(B96&amp;" Corp",Z$1),""))</f>
        <v/>
      </c>
      <c r="AA96" s="114" t="str">
        <f>IF(tbl_coded[[#This Row],[ISIN]]="","",IF(ISNUMBER(_xll.BDP(B96&amp;" Corp",AA$1)),_xll.BDP(B96&amp;" Corp",AA$1),""))</f>
        <v/>
      </c>
      <c r="AB96" s="114" t="str">
        <f>IF(tbl_coded[[#This Row],[ISIN]]="","",IF(ISNUMBER(_xll.BDP(B96&amp;" Corp",AB$1)),_xll.BDP(B96&amp;" Corp",AB$1),""))</f>
        <v/>
      </c>
      <c r="AC96" s="114" t="str">
        <f>IF(tbl_coded[[#This Row],[ISIN]]="","",IF(ISNUMBER(_xll.BDP(B96&amp;" Corp",AC$1)),_xll.BDP(B96&amp;" Corp",AC$1),""))</f>
        <v/>
      </c>
      <c r="AD96" s="114" t="str">
        <f>IF(tbl_coded[[#This Row],[ISIN]]="","",IF((_xll.BDP(B96&amp;" Corp",AD$1))="#N/A Field Not Applicable","",_xll.BDP(B96&amp;" Corp",AD$1)))</f>
        <v/>
      </c>
      <c r="AE96" s="114" t="str">
        <f>IF(tbl_coded[[#This Row],[ISIN]]="","",IF((_xll.BDP(B96&amp;" Corp",AE$1))="#N/A N/A","--",_xll.BDP(B96&amp;" Corp",AE$1)))</f>
        <v/>
      </c>
      <c r="AF96" s="114" t="str">
        <f>IF(tbl_coded[[#This Row],[ISIN]]="","",IF(IFERROR(MATCH(H96,rtg_num[Moody''s],0)&gt;10,0),"HY",IF(IFERROR(MATCH(I96,rtg_num[S&amp;P],0)&gt;10,0),"HY",IF(IFERROR(MATCH(J96,rtg_num[Fitch],0)&gt;10,0),"HY",IF(H96&amp;I96&amp;J96="------","NR",IF(IFERROR(FIND("#N/A",Coded!H96),0)&amp;IFERROR(FIND("#N/A",Coded!H96),0)&amp;IFERROR(FIND("#N/A",Coded!H96),0)&lt;&gt;"000",IF(INDEX(美元债一级!$O:$O,MATCH(tbl_coded[[#This Row],[ISIN]],美元债一级!$I:$I,0))="--/--/--","NR","IG"),"IG"))))))</f>
        <v/>
      </c>
      <c r="AG9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6" s="115" t="str">
        <f>IF(tbl_coded[[#This Row],[ISIN]]="","",IF(_xll.BDP($B96&amp;" Corp",AI$1)="#N/A N/A","--",_xll.BDP($B96&amp;" Corp",AI$1)))</f>
        <v/>
      </c>
      <c r="AJ96" s="112" t="str">
        <f>IF(tbl_coded[[#This Row],[ISIN]]="","",IF(OR(_xll.BDP(_xll.BDP(tbl_coded[[#This Row],[ISIN]]&amp;" Corp", "ISSUER_EQUITY_TICKER")&amp;" Equity",AJ$1)="#N/A N/A"),"--",_xll.BDP(_xll.BDP(tbl_coded[[#This Row],[ISIN]]&amp;" Corp", "ISSUER_EQUITY_TICKER")&amp;" Equity",AJ$1)))</f>
        <v/>
      </c>
      <c r="AK9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6" s="114" t="str">
        <f>IF(tbl_coded[[#This Row],[ISIN]]="","",IF(OR(_xll.BDP(_xll.BDP(tbl_coded[[#This Row],[ISIN]]&amp;" Corp", "ISSUER_EQUITY_TICKER")&amp;" Equity",AL$1)="#N/A N/A"),"--",_xll.BDP(_xll.BDP(tbl_coded[[#This Row],[ISIN]]&amp;" Corp", "ISSUER_EQUITY_TICKER")&amp;" Equity",AL$1)))</f>
        <v/>
      </c>
      <c r="AM96" s="114" t="s">
        <v>445</v>
      </c>
      <c r="AN96" s="114" t="str">
        <f>IF(tbl_coded[[#This Row],[ISIN]]="","",IF(_xll.BDP(tbl_coded[[#This Row],[KPW Provider BBID]]&amp;" CompanyID","NAME")="#N/A Invalid Security","",_xll.BDP(tbl_coded[[#This Row],[KPW Provider BBID]]&amp;" CompanyID","NAME")))</f>
        <v/>
      </c>
      <c r="AO96" s="114" t="str">
        <f>IF(tbl_coded[[#This Row],[ISIN]]="","",IF(_xll.BDP(tbl_coded[[#This Row],[KPW Provider BBID]]&amp;" CompanyID",$AO$1)="#N/A Invalid Security","--",IF(_xll.BDP(tbl_coded[[#This Row],[KPW Provider BBID]]&amp;" CompanyID",$AO$1)="#N/A N/A","--",_xll.BDP(tbl_coded[[#This Row],[KPW Provider BBID]]&amp;" CompanyID",$AO$1))))</f>
        <v/>
      </c>
      <c r="AP96" s="114" t="str">
        <f>IF(tbl_coded[[#This Row],[ISIN]]="","",IF(_xll.BDP(tbl_coded[[#This Row],[KPW Provider BBID]]&amp;" CompanyID",$AP$1)="#N/A Invalid Security","--",IF(_xll.BDP(tbl_coded[[#This Row],[KPW Provider BBID]]&amp;" CompanyID",$AP$1)="#N/A N/A","--",_xll.BDP(tbl_coded[[#This Row],[KPW Provider BBID]]&amp;" CompanyID",$AP$1))))</f>
        <v/>
      </c>
      <c r="AQ96" s="114" t="str">
        <f>IF(tbl_coded[[#This Row],[ISIN]]="","",IF(_xll.BDP(tbl_coded[[#This Row],[KPW Provider BBID]]&amp;" CompanyID",$AQ$1)="#N/A Invalid Security","--",IF(_xll.BDP(tbl_coded[[#This Row],[KPW Provider BBID]]&amp;" CompanyID",$AQ$1)="#N/A N/A","--",_xll.BDP(tbl_coded[[#This Row],[KPW Provider BBID]]&amp;" CompanyID",$AQ$1))))</f>
        <v/>
      </c>
      <c r="AR96" s="114" t="str">
        <f>IF(tbl_coded[[#This Row],[ISIN]]="","",tbl_coded[[#This Row],[穆迪KPW评级]]&amp;"/"&amp;tbl_coded[[#This Row],[SPKPW评级]]&amp;"/"&amp;tbl_coded[[#This Row],[FITCHKPW评级]])</f>
        <v/>
      </c>
      <c r="AS96" s="114" t="str">
        <f>IF(tbl_coded[[#This Row],[ISIN]]="","",IF(OR(_xll.BDP($B96&amp;" Corp",AS$1)="#N/A N/A"),"--",_xll.BDP($B96&amp;" Corp",AS$1)))</f>
        <v/>
      </c>
      <c r="AT96" s="114" t="str">
        <f>IF(tbl_coded[[#This Row],[ISIN]]="","",IF(_xll.BDS($B96&amp;" Corp",AT$1)="#N/A Field Not Applicable","",_xll.BDS($B96&amp;" Corp",AT$1)))</f>
        <v/>
      </c>
      <c r="AU96" s="114" t="str">
        <f>IF(tbl_coded[[#This Row],[SBLC Provider BBID]]="","",_xll.BDP(tbl_coded[[#This Row],[SBLC Provider BBID]]&amp;" CompanyID","NAME"))</f>
        <v/>
      </c>
      <c r="AV96" s="114" t="str">
        <f>IF(tbl_coded[[#This Row],[ISIN]]="","",IF(OR(_xll.BDP($B96&amp;" Corp",AV$1)="#N/A N/A"),"--",TEXT(_xll.BDP($B96&amp;" Corp",AV$1),"yyyy/mm/dd")))</f>
        <v/>
      </c>
      <c r="AW96" s="114" t="str">
        <f>IF(tbl_coded[[#This Row],[ISIN]]="","",IF(OR(_xll.BDP($B96&amp;" Corp",AW$1)="#N/A N/A"),"--",TEXT(_xll.BDP($B96&amp;" Corp",AW$1),"yyyy/mm/dd")))</f>
        <v/>
      </c>
      <c r="AX96" s="114" t="str">
        <f>IF(tbl_coded[[#This Row],[ISIN]]="","",IF(OR(_xll.BDP($B96&amp;" Corp",AX$1)="#N/A N/A"),"--",TEXT(_xll.BDP($B96&amp;" Corp",AX$1),"yyyy/mm/dd")))</f>
        <v/>
      </c>
      <c r="AY96" s="114" t="str">
        <f>IF(tbl_coded[[#This Row],[ISIN]]="","",IF(OR(_xll.BDP($B96&amp;" Corp",AY$1)="#N/A Field Not Applicable"),"--",TEXT(_xll.BDP($B96&amp;" Corp",AY$1),"yyyy/mm/dd")))</f>
        <v/>
      </c>
      <c r="AZ96" s="114" t="str">
        <f>IF(tbl_coded[[#This Row],[ISIN]]="","",IF(OR(_xll.BDP($B96&amp;" Corp",AZ$1)="#N/A N/A"),"--",_xll.BDP($B96&amp;" Corp",AZ$1)))</f>
        <v/>
      </c>
      <c r="BA96" s="114" t="str">
        <f>IF(tbl_coded[[#This Row],[ISIN]]="","",IF(OR(_xll.BDP($B96&amp;" Corp",BA$1)="#N/A N/A"),"--",_xll.BDP($B96&amp;" Corp",BA$1)))</f>
        <v/>
      </c>
      <c r="BB96" s="114" t="str">
        <f>IF(tbl_coded[[#This Row],[ISIN]]="","",IF(OR(_xll.BDP($B96&amp;" Corp",BB$1)="#N/A N/A"),"--",_xll.BDP($B96&amp;" Corp",BB$1)))</f>
        <v/>
      </c>
      <c r="BC96" s="114" t="str">
        <f>IF(tbl_coded[[#This Row],[ISIN]]="","",IF(OR(_xll.BDP($B96&amp;" Corp",BC$1)="#N/A Field Not Applicable"),"--",_xll.BDP($B96&amp;" Corp",BC$1)))</f>
        <v/>
      </c>
      <c r="BD96" s="114" t="str">
        <f>IF(tbl_coded[[#This Row],[ISIN]]="","",IF(OR(_xll.BDP($B96&amp;" Corp",BD$1)="#N/A Field Not Applicable"),"--",_xll.BDP($B96&amp;" Corp",BD$1)))</f>
        <v/>
      </c>
      <c r="BE96" s="114" t="str">
        <f>IF(tbl_coded[[#This Row],[ISIN]]="","",IF(OR(_xll.BDP($B96&amp;" Corp",BE$1)="#N/A Field Not Applicable"),"--",_xll.BDP($B96&amp;" Corp",BE$1)))</f>
        <v/>
      </c>
      <c r="BF96" s="114" t="str">
        <f>IF(tbl_coded[[#This Row],[ISIN]]="","",IF(OR(_xll.BDP($B96&amp;" Corp",BF$1)="#N/A Field Not Applicable"),"--",_xll.BDP($B96&amp;" Corp",BF$1)))</f>
        <v/>
      </c>
      <c r="BG96" s="114" t="str">
        <f>IF(tbl_coded[[#This Row],[ISIN]]="","",IF(OR(_xll.BDP($B96&amp;" Corp",BG$1)="#N/A Field Not Applicable"),"--",IF(_xll.BDP($B96&amp;" Corp",BG$1)="#N/A N/A","N",_xll.BDP($B96&amp;" Corp",BG$1))))</f>
        <v/>
      </c>
      <c r="BH96" s="114" t="str">
        <f>IF(tbl_coded[[#This Row],[ISIN]]="","",IF(OR(_xll.BDP($B96&amp;" Corp",BH$1)="#N/A N/A"),"",_xll.BDP($B96&amp;" Corp",BH$1)))</f>
        <v/>
      </c>
      <c r="BI96" s="114" t="str">
        <f>IF(tbl_coded[[#This Row],[ISIN]]="","",IF(OR(tbl_coded[[#This Row],[Parent company tiker]]=""),"",IF(_xll.BDP(tbl_coded[[#This Row],[Parent company tiker]]&amp;" Equity",BI$1)="#N/A N/A","--",_xll.BDP(tbl_coded[[#This Row],[Parent company tiker]]&amp;" Equity",BI$1))))</f>
        <v/>
      </c>
      <c r="BJ96" s="114" t="str">
        <f>IF(tbl_coded[[#This Row],[ISIN]]="","",IF(OR(tbl_coded[[#This Row],[Parent company tiker]]=""),"",IF(_xll.BDP(tbl_coded[[#This Row],[Parent company tiker]]&amp;" Equity",BJ$1)="#N/A N/A","--",_xll.BDP(tbl_coded[[#This Row],[Parent company tiker]]&amp;" Equity",BJ$1))))</f>
        <v/>
      </c>
      <c r="BK96" s="114" t="str">
        <f>IF(tbl_coded[[#This Row],[ISIN]]="","",IF(OR(tbl_coded[[#This Row],[Parent company tiker]]=""),"",IF(_xll.BDP(tbl_coded[[#This Row],[Parent company tiker]]&amp;" Equity",BK$1)="#N/A N/A","--",_xll.BDP(tbl_coded[[#This Row],[Parent company tiker]]&amp;" Equity",BK$1))))</f>
        <v/>
      </c>
      <c r="BL96" s="114" t="str">
        <f>IF(tbl_coded[[#This Row],[ISIN]]="","",IF(OR(tbl_coded[[#This Row],[Parent company tiker]]=""),"",IF(_xll.BDP(tbl_coded[[#This Row],[Parent company tiker]]&amp;" Equity",BL$1)="#N/A N/A","--",_xll.BDP(tbl_coded[[#This Row],[Parent company tiker]]&amp;" Equity",BL$1))))</f>
        <v/>
      </c>
      <c r="BM9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6" s="114" t="str">
        <f>IF(tbl_coded[[#This Row],[Column9]]&lt;&gt;"--",tbl_coded[[#This Row],[G''tor rating]],IF(tbl_coded[[#This Row],[KPW Name]]&lt;&gt;"",tbl_coded[[#This Row],[KPW Rating]],IF(tbl_coded[[#This Row],[Parent company tiker]]&lt;&gt;"",tbl_coded[[#This Row],[parent评级]],tbl_coded[[#This Row],[Issuer rating]])))</f>
        <v>//</v>
      </c>
      <c r="BO96" s="148" t="str">
        <f>IFERROR(IF(tbl_coded[[#This Row],[GREEN]]="Y","GREEN",IF(tbl_coded[[#This Row],[SUSTAINABLE]]="Y","SUSTAINABLE",IF(tbl_coded[[#This Row],[SOCIAL]]="Y","SOCIAL",IF(tbl_coded[[#This Row],[Sustainable linked]]="Y","SUSTAINABLE LINKED"," ")))),"")</f>
        <v xml:space="preserve"> </v>
      </c>
    </row>
    <row r="97" spans="1:67" ht="15" customHeight="1">
      <c r="A97" s="109">
        <v>95</v>
      </c>
      <c r="B97" s="110" t="str">
        <f>IF(美元债一级!$C$3:$C$1048576&lt;&gt;"",美元债一级!$C97,"")</f>
        <v/>
      </c>
      <c r="C97" s="112" t="str">
        <f>IF(tbl_coded[[#This Row],[ISIN]]="","",IF(tbl_coded[[#This Row],[Index]]&gt;$A$1,"",IF(_xll.BDP($B97&amp;" Corp",C$1)="#N/A N/A","",_xll.BDP($B97&amp;" Corp",C$1))))</f>
        <v/>
      </c>
      <c r="D97" s="112" t="str">
        <f>IF(tbl_coded[[#This Row],[ISIN]]="","",IF(_xll.BDP($B97&amp;" Corp",D$1)="#N/A N/A","",_xll.BDP($B97&amp;" Corp",D$1)))</f>
        <v/>
      </c>
      <c r="E97" s="112" t="str">
        <f>IF(tbl_coded[[#This Row],[ISIN]]="","",IF(_xll.BDP($B97&amp;" Corp",E$1)="#N/A N/A","--",_xll.BDP($B97&amp;" Corp",E$1)))</f>
        <v/>
      </c>
      <c r="F97" s="112" t="str">
        <f>IF(tbl_coded[[#This Row],[ISIN]]="","",IF(_xll.BDS($B97&amp;" Corp",F$1)="#N/A Field Not Applicable","",_xll.BDS($B97&amp;" Corp",F$1)))</f>
        <v/>
      </c>
      <c r="G97" s="112" t="str">
        <f>IF(tbl_coded[[#This Row],[ISIN]]="","",IF(_xll.BDP($F97&amp;" CompanyID",G$1)="#N/A Invalid Security","",_xll.BDP($F97&amp;" CompanyID",G$1)))</f>
        <v/>
      </c>
      <c r="H97" s="112" t="str">
        <f>IF(tbl_coded[[#This Row],[ISIN]]="","",IF(_xll.BDP($B97&amp;" Corp",H$1)="#N/A N/A","--",_xll.BDP($B97&amp;" Corp",H$1)))</f>
        <v/>
      </c>
      <c r="I97" s="112" t="str">
        <f>IF(tbl_coded[[#This Row],[ISIN]]="","",IF(_xll.BDP($B97&amp;" Corp",I$1)="#N/A N/A","--",_xll.BDP($B97&amp;" Corp",I$1)))</f>
        <v/>
      </c>
      <c r="J97" s="112" t="str">
        <f>IF(tbl_coded[[#This Row],[ISIN]]="","",IF(_xll.BDP($B97&amp;" Corp",J$1)="#N/A N/A","--",_xll.BDP($B97&amp;" Corp",J$1)))</f>
        <v/>
      </c>
      <c r="K97" s="112" t="str">
        <f>IF(tbl_coded[[#This Row],[ISIN]]="","",IF(_xll.BDP($B97&amp;" Corp",K$1)="#N/A N/A","--",_xll.BDP($B97&amp;" Corp",K$1)))</f>
        <v/>
      </c>
      <c r="L97" s="112" t="str">
        <f>IF(tbl_coded[[#This Row],[ISIN]]="","",IF(_xll.BDP($B97&amp;" Corp",L$1)="#N/A N/A","--",_xll.BDP($B97&amp;" Corp",L$1)))</f>
        <v/>
      </c>
      <c r="M97" s="112" t="str">
        <f>IF(tbl_coded[[#This Row],[ISIN]]="","",IF(_xll.BDP($B97&amp;" Corp",M$1)="#N/A N/A","--",_xll.BDP($B97&amp;" Corp",M$1)))</f>
        <v/>
      </c>
      <c r="N97" s="112" t="str">
        <f>IF(tbl_coded[[#This Row],[ISIN]]="","",IF(_xll.BDP($B97&amp;" Corp",N$1)="#N/A N/A","--",_xll.BDP($B97&amp;" Corp",N$1)))</f>
        <v/>
      </c>
      <c r="O97" s="112" t="str">
        <f>IF(tbl_coded[[#This Row],[ISIN]]="","",IF(_xll.BDP($B97&amp;" Corp",O$1)="#N/A N/A","--",_xll.BDP($B97&amp;" Corp",O$1)))</f>
        <v/>
      </c>
      <c r="P97" s="112" t="str">
        <f>IF(tbl_coded[[#This Row],[ISIN]]="","",IF(_xll.BDP($B97&amp;" Corp",P$1)="#N/A N/A","--",_xll.BDP($B97&amp;" Corp",P$1)))</f>
        <v/>
      </c>
      <c r="Q97"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7" s="112" t="str">
        <f>IF(tbl_coded[[#This Row],[ISIN]]="","",IF(OR(_xll.BDP($B97&amp;" Corp",R$1)="#N/A N/A",_xll.BDP($B97&amp;" Corp",R$1)="#N/A Invalid Security",_xll.BDP($B97&amp;" Corp",R$1)="#N/A Field Not Applicable"),"--",_xll.BDP($B97&amp;" Corp",R$1)))</f>
        <v/>
      </c>
      <c r="S97" s="112" t="str">
        <f>IF(tbl_coded[[#This Row],[ISIN]]="","",IF(OR(_xll.BDP($R97&amp;" Equity",S$1)="#N/A N/A",_xll.BDP($R97&amp;" Equity",S$1)="#N/A Invalid Security"),"--",_xll.BDP($R97&amp;" Equity",S$1)))</f>
        <v/>
      </c>
      <c r="T97" s="112" t="str">
        <f>IF(tbl_coded[[#This Row],[ISIN]]="","",IF(OR(_xll.BDP($R97&amp;" Equity",T$1)="#N/A N/A",_xll.BDP($R97&amp;" Equity",T$1)="#N/A Invalid Security"),"--",_xll.BDP($R97&amp;" Equity",T$1)))</f>
        <v/>
      </c>
      <c r="U97" s="112" t="str">
        <f>IF(tbl_coded[[#This Row],[ISIN]]="","",IF(OR(_xll.BDP($R97&amp;" Equity",U$1)="#N/A N/A",_xll.BDP($R97&amp;" Equity",U$1)="#N/A Invalid Security"),"--",_xll.BDP($R97&amp;" Equity",U$1)))</f>
        <v/>
      </c>
      <c r="V97" s="112" t="str">
        <f>IF(tbl_coded[[#This Row],[ISIN]]="","",IF(OR(_xll.BDP($R97&amp;" Equity",V$1)="#N/A N/A",_xll.BDP($R97&amp;" Equity",V$1)="#N/A Invalid Security"),"--",_xll.BDP($R97&amp;" Equity",V$1)))</f>
        <v/>
      </c>
      <c r="W97" s="112" t="str">
        <f>IF(tbl_coded[[#This Row],[ISIN]]="","",IF(OR(_xll.BDP($R97&amp;" Equity",W$1)="#N/A N/A",_xll.BDP($R97&amp;" Equity",W$1)="#N/A Invalid Security"),"--",_xll.BDP($R97&amp;" Equity",W$1)))</f>
        <v/>
      </c>
      <c r="X97" s="112" t="str">
        <f>IF(tbl_coded[[#This Row],[ISIN]]="","",IF(OR(_xll.BDP($R97&amp;" Equity",X$1)="#N/A N/A",_xll.BDP($R97&amp;" Equity",X$1)="#N/A Invalid Security"),"--",_xll.BDP($R97&amp;" Equity",X$1)))</f>
        <v/>
      </c>
      <c r="Y97"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7" s="112" t="str">
        <f>IF(tbl_coded[[#This Row],[ISIN]]="","",IF(ISNUMBER(_xll.BDP(B97&amp;" Corp",Z$1)),_xll.BDP(B97&amp;" Corp",Z$1),""))</f>
        <v/>
      </c>
      <c r="AA97" s="112" t="str">
        <f>IF(tbl_coded[[#This Row],[ISIN]]="","",IF(ISNUMBER(_xll.BDP(B97&amp;" Corp",AA$1)),_xll.BDP(B97&amp;" Corp",AA$1),""))</f>
        <v/>
      </c>
      <c r="AB97" s="112" t="str">
        <f>IF(tbl_coded[[#This Row],[ISIN]]="","",IF(ISNUMBER(_xll.BDP(B97&amp;" Corp",AB$1)),_xll.BDP(B97&amp;" Corp",AB$1),""))</f>
        <v/>
      </c>
      <c r="AC97" s="112" t="str">
        <f>IF(tbl_coded[[#This Row],[ISIN]]="","",IF(ISNUMBER(_xll.BDP(B97&amp;" Corp",AC$1)),_xll.BDP(B97&amp;" Corp",AC$1),""))</f>
        <v/>
      </c>
      <c r="AD97" s="112" t="str">
        <f>IF(tbl_coded[[#This Row],[ISIN]]="","",IF((_xll.BDP(B97&amp;" Corp",AD$1))="#N/A Field Not Applicable","",_xll.BDP(B97&amp;" Corp",AD$1)))</f>
        <v/>
      </c>
      <c r="AE97" s="112" t="str">
        <f>IF(tbl_coded[[#This Row],[ISIN]]="","",IF((_xll.BDP(B97&amp;" Corp",AE$1))="#N/A N/A","--",_xll.BDP(B97&amp;" Corp",AE$1)))</f>
        <v/>
      </c>
      <c r="AF97" s="112" t="str">
        <f>IF(tbl_coded[[#This Row],[ISIN]]="","",IF(IFERROR(MATCH(H97,rtg_num[Moody''s],0)&gt;10,0),"HY",IF(IFERROR(MATCH(I97,rtg_num[S&amp;P],0)&gt;10,0),"HY",IF(IFERROR(MATCH(J97,rtg_num[Fitch],0)&gt;10,0),"HY",IF(H97&amp;I97&amp;J97="------","NR",IF(IFERROR(FIND("#N/A",Coded!H97),0)&amp;IFERROR(FIND("#N/A",Coded!H97),0)&amp;IFERROR(FIND("#N/A",Coded!H97),0)&lt;&gt;"000",IF(INDEX(美元债一级!$O:$O,MATCH(tbl_coded[[#This Row],[ISIN]],美元债一级!$I:$I,0))="--/--/--","NR","IG"),"IG"))))))</f>
        <v/>
      </c>
      <c r="AG97"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7"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7" s="113" t="str">
        <f>IF(tbl_coded[[#This Row],[ISIN]]="","",IF(_xll.BDP($B97&amp;" Corp",AI$1)="#N/A N/A","--",_xll.BDP($B97&amp;" Corp",AI$1)))</f>
        <v/>
      </c>
      <c r="AJ97" s="112" t="str">
        <f>IF(tbl_coded[[#This Row],[ISIN]]="","",IF(OR(_xll.BDP(_xll.BDP(tbl_coded[[#This Row],[ISIN]]&amp;" Corp", "ISSUER_EQUITY_TICKER")&amp;" Equity",AJ$1)="#N/A N/A"),"--",_xll.BDP(_xll.BDP(tbl_coded[[#This Row],[ISIN]]&amp;" Corp", "ISSUER_EQUITY_TICKER")&amp;" Equity",AJ$1)))</f>
        <v/>
      </c>
      <c r="AK97"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7" s="115" t="str">
        <f>IF(tbl_coded[[#This Row],[ISIN]]="","",IF(OR(_xll.BDP(_xll.BDP(tbl_coded[[#This Row],[ISIN]]&amp;" Corp", "ISSUER_EQUITY_TICKER")&amp;" Equity",AL$1)="#N/A N/A"),"--",_xll.BDP(_xll.BDP(tbl_coded[[#This Row],[ISIN]]&amp;" Corp", "ISSUER_EQUITY_TICKER")&amp;" Equity",AL$1)))</f>
        <v/>
      </c>
      <c r="AM97" s="115" t="str">
        <f>IF(tbl_coded[[#This Row],[ISIN]]="","",IF(_xll.BDS($B97&amp;" Corp",AM$1)="#N/A Field Not Applicable","",_xll.BDS($B97&amp;" Corp",AM$1)))</f>
        <v/>
      </c>
      <c r="AN97" s="115" t="str">
        <f>IF(tbl_coded[[#This Row],[ISIN]]="","",IF(_xll.BDP(tbl_coded[[#This Row],[KPW Provider BBID]]&amp;" CompanyID","NAME")="#N/A Invalid Security","",_xll.BDP(tbl_coded[[#This Row],[KPW Provider BBID]]&amp;" CompanyID","NAME")))</f>
        <v/>
      </c>
      <c r="AO97" s="115" t="str">
        <f>IF(tbl_coded[[#This Row],[ISIN]]="","",IF(_xll.BDP(tbl_coded[[#This Row],[KPW Provider BBID]]&amp;" CompanyID",$AO$1)="#N/A Invalid Security","--",IF(_xll.BDP(tbl_coded[[#This Row],[KPW Provider BBID]]&amp;" CompanyID",$AO$1)="#N/A N/A","--",_xll.BDP(tbl_coded[[#This Row],[KPW Provider BBID]]&amp;" CompanyID",$AO$1))))</f>
        <v/>
      </c>
      <c r="AP97" s="115" t="str">
        <f>IF(tbl_coded[[#This Row],[ISIN]]="","",IF(_xll.BDP(tbl_coded[[#This Row],[KPW Provider BBID]]&amp;" CompanyID",$AP$1)="#N/A Invalid Security","--",IF(_xll.BDP(tbl_coded[[#This Row],[KPW Provider BBID]]&amp;" CompanyID",$AP$1)="#N/A N/A","--",_xll.BDP(tbl_coded[[#This Row],[KPW Provider BBID]]&amp;" CompanyID",$AP$1))))</f>
        <v/>
      </c>
      <c r="AQ97" s="115" t="str">
        <f>IF(tbl_coded[[#This Row],[ISIN]]="","",IF(_xll.BDP(tbl_coded[[#This Row],[KPW Provider BBID]]&amp;" CompanyID",$AQ$1)="#N/A Invalid Security","--",IF(_xll.BDP(tbl_coded[[#This Row],[KPW Provider BBID]]&amp;" CompanyID",$AQ$1)="#N/A N/A","--",_xll.BDP(tbl_coded[[#This Row],[KPW Provider BBID]]&amp;" CompanyID",$AQ$1))))</f>
        <v/>
      </c>
      <c r="AR97" s="115" t="str">
        <f>IF(tbl_coded[[#This Row],[ISIN]]="","",tbl_coded[[#This Row],[穆迪KPW评级]]&amp;"/"&amp;tbl_coded[[#This Row],[SPKPW评级]]&amp;"/"&amp;tbl_coded[[#This Row],[FITCHKPW评级]])</f>
        <v/>
      </c>
      <c r="AS97" s="115" t="str">
        <f>IF(tbl_coded[[#This Row],[ISIN]]="","",IF(OR(_xll.BDP($B97&amp;" Corp",AS$1)="#N/A N/A"),"--",_xll.BDP($B97&amp;" Corp",AS$1)))</f>
        <v/>
      </c>
      <c r="AT97" s="115" t="str">
        <f>IF(tbl_coded[[#This Row],[ISIN]]="","",IF(_xll.BDS($B97&amp;" Corp",AT$1)="#N/A Field Not Applicable","",_xll.BDS($B97&amp;" Corp",AT$1)))</f>
        <v/>
      </c>
      <c r="AU97" s="115" t="str">
        <f>IF(tbl_coded[[#This Row],[SBLC Provider BBID]]="","",_xll.BDP(tbl_coded[[#This Row],[SBLC Provider BBID]]&amp;" CompanyID","NAME"))</f>
        <v/>
      </c>
      <c r="AV97" s="115" t="str">
        <f>IF(tbl_coded[[#This Row],[ISIN]]="","",IF(OR(_xll.BDP($B97&amp;" Corp",AV$1)="#N/A N/A"),"--",TEXT(_xll.BDP($B97&amp;" Corp",AV$1),"yyyy/mm/dd")))</f>
        <v/>
      </c>
      <c r="AW97" s="115" t="str">
        <f>IF(tbl_coded[[#This Row],[ISIN]]="","",IF(OR(_xll.BDP($B97&amp;" Corp",AW$1)="#N/A N/A"),"--",TEXT(_xll.BDP($B97&amp;" Corp",AW$1),"yyyy/mm/dd")))</f>
        <v/>
      </c>
      <c r="AX97" s="115" t="str">
        <f>IF(tbl_coded[[#This Row],[ISIN]]="","",IF(OR(_xll.BDP($B97&amp;" Corp",AX$1)="#N/A N/A"),"--",TEXT(_xll.BDP($B97&amp;" Corp",AX$1),"yyyy/mm/dd")))</f>
        <v/>
      </c>
      <c r="AY97" s="115" t="str">
        <f>IF(tbl_coded[[#This Row],[ISIN]]="","",IF(OR(_xll.BDP($B97&amp;" Corp",AY$1)="#N/A Field Not Applicable"),"--",TEXT(_xll.BDP($B97&amp;" Corp",AY$1),"yyyy/mm/dd")))</f>
        <v/>
      </c>
      <c r="AZ97" s="115" t="str">
        <f>IF(tbl_coded[[#This Row],[ISIN]]="","",IF(OR(_xll.BDP($B97&amp;" Corp",AZ$1)="#N/A N/A"),"--",_xll.BDP($B97&amp;" Corp",AZ$1)))</f>
        <v/>
      </c>
      <c r="BA97" s="115" t="str">
        <f>IF(tbl_coded[[#This Row],[ISIN]]="","",IF(OR(_xll.BDP($B97&amp;" Corp",BA$1)="#N/A N/A"),"--",_xll.BDP($B97&amp;" Corp",BA$1)))</f>
        <v/>
      </c>
      <c r="BB97" s="115" t="str">
        <f>IF(tbl_coded[[#This Row],[ISIN]]="","",IF(OR(_xll.BDP($B97&amp;" Corp",BB$1)="#N/A N/A"),"--",_xll.BDP($B97&amp;" Corp",BB$1)))</f>
        <v/>
      </c>
      <c r="BC97" s="115" t="str">
        <f>IF(tbl_coded[[#This Row],[ISIN]]="","",IF(OR(_xll.BDP($B97&amp;" Corp",BC$1)="#N/A Field Not Applicable"),"--",_xll.BDP($B97&amp;" Corp",BC$1)))</f>
        <v/>
      </c>
      <c r="BD97" s="115" t="str">
        <f>IF(tbl_coded[[#This Row],[ISIN]]="","",IF(OR(_xll.BDP($B97&amp;" Corp",BD$1)="#N/A Field Not Applicable"),"--",_xll.BDP($B97&amp;" Corp",BD$1)))</f>
        <v/>
      </c>
      <c r="BE97" s="115" t="str">
        <f>IF(tbl_coded[[#This Row],[ISIN]]="","",IF(OR(_xll.BDP($B97&amp;" Corp",BE$1)="#N/A Field Not Applicable"),"--",_xll.BDP($B97&amp;" Corp",BE$1)))</f>
        <v/>
      </c>
      <c r="BF97" s="115" t="str">
        <f>IF(tbl_coded[[#This Row],[ISIN]]="","",IF(OR(_xll.BDP($B97&amp;" Corp",BF$1)="#N/A Field Not Applicable"),"--",_xll.BDP($B97&amp;" Corp",BF$1)))</f>
        <v/>
      </c>
      <c r="BG97" s="115" t="str">
        <f>IF(tbl_coded[[#This Row],[ISIN]]="","",IF(OR(_xll.BDP($B97&amp;" Corp",BG$1)="#N/A Field Not Applicable"),"--",IF(_xll.BDP($B97&amp;" Corp",BG$1)="#N/A N/A","N",_xll.BDP($B97&amp;" Corp",BG$1))))</f>
        <v/>
      </c>
      <c r="BH97" s="115" t="str">
        <f>IF(tbl_coded[[#This Row],[ISIN]]="","",IF(OR(_xll.BDP($B97&amp;" Corp",BH$1)="#N/A N/A"),"",_xll.BDP($B97&amp;" Corp",BH$1)))</f>
        <v/>
      </c>
      <c r="BI97" s="115" t="str">
        <f>IF(tbl_coded[[#This Row],[ISIN]]="","",IF(OR(tbl_coded[[#This Row],[Parent company tiker]]=""),"",IF(_xll.BDP(tbl_coded[[#This Row],[Parent company tiker]]&amp;" Equity",BI$1)="#N/A N/A","--",_xll.BDP(tbl_coded[[#This Row],[Parent company tiker]]&amp;" Equity",BI$1))))</f>
        <v/>
      </c>
      <c r="BJ97" s="115" t="str">
        <f>IF(tbl_coded[[#This Row],[ISIN]]="","",IF(OR(tbl_coded[[#This Row],[Parent company tiker]]=""),"",IF(_xll.BDP(tbl_coded[[#This Row],[Parent company tiker]]&amp;" Equity",BJ$1)="#N/A N/A","--",_xll.BDP(tbl_coded[[#This Row],[Parent company tiker]]&amp;" Equity",BJ$1))))</f>
        <v/>
      </c>
      <c r="BK97" s="115" t="str">
        <f>IF(tbl_coded[[#This Row],[ISIN]]="","",IF(OR(tbl_coded[[#This Row],[Parent company tiker]]=""),"",IF(_xll.BDP(tbl_coded[[#This Row],[Parent company tiker]]&amp;" Equity",BK$1)="#N/A N/A","--",_xll.BDP(tbl_coded[[#This Row],[Parent company tiker]]&amp;" Equity",BK$1))))</f>
        <v/>
      </c>
      <c r="BL97" s="115" t="str">
        <f>IF(tbl_coded[[#This Row],[ISIN]]="","",IF(OR(tbl_coded[[#This Row],[Parent company tiker]]=""),"",IF(_xll.BDP(tbl_coded[[#This Row],[Parent company tiker]]&amp;" Equity",BL$1)="#N/A N/A","--",_xll.BDP(tbl_coded[[#This Row],[Parent company tiker]]&amp;" Equity",BL$1))))</f>
        <v/>
      </c>
      <c r="BM97"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7" s="115" t="str">
        <f>IF(tbl_coded[[#This Row],[Column9]]&lt;&gt;"--",tbl_coded[[#This Row],[G''tor rating]],IF(tbl_coded[[#This Row],[KPW Name]]&lt;&gt;"",tbl_coded[[#This Row],[KPW Rating]],IF(tbl_coded[[#This Row],[Parent company tiker]]&lt;&gt;"",tbl_coded[[#This Row],[parent评级]],tbl_coded[[#This Row],[Issuer rating]])))</f>
        <v>//</v>
      </c>
      <c r="BO97" s="148" t="str">
        <f>IFERROR(IF(tbl_coded[[#This Row],[GREEN]]="Y","GREEN",IF(tbl_coded[[#This Row],[SUSTAINABLE]]="Y","SUSTAINABLE",IF(tbl_coded[[#This Row],[SOCIAL]]="Y","SOCIAL",IF(tbl_coded[[#This Row],[Sustainable linked]]="Y","SUSTAINABLE LINKED"," ")))),"")</f>
        <v xml:space="preserve"> </v>
      </c>
    </row>
    <row r="98" spans="1:67" ht="15" customHeight="1">
      <c r="A98" s="109">
        <v>96</v>
      </c>
      <c r="B98" s="110" t="str">
        <f>IF(美元债一级!$C$3:$C$1048576&lt;&gt;"",美元债一级!$C98,"")</f>
        <v/>
      </c>
      <c r="C98" s="112" t="str">
        <f>IF(tbl_coded[[#This Row],[ISIN]]="","",IF(tbl_coded[[#This Row],[Index]]&gt;$A$1,"",IF(_xll.BDP($B98&amp;" Corp",C$1)="#N/A N/A","",_xll.BDP($B98&amp;" Corp",C$1))))</f>
        <v/>
      </c>
      <c r="D98" s="112" t="str">
        <f>IF(tbl_coded[[#This Row],[ISIN]]="","",IF(_xll.BDP($B98&amp;" Corp",D$1)="#N/A N/A","",_xll.BDP($B98&amp;" Corp",D$1)))</f>
        <v/>
      </c>
      <c r="E98" s="112" t="str">
        <f>IF(tbl_coded[[#This Row],[ISIN]]="","",IF(_xll.BDP($B98&amp;" Corp",E$1)="#N/A N/A","--",_xll.BDP($B98&amp;" Corp",E$1)))</f>
        <v/>
      </c>
      <c r="F98" s="112" t="str">
        <f>IF(tbl_coded[[#This Row],[ISIN]]="","",IF(_xll.BDS($B98&amp;" Corp",F$1)="#N/A Field Not Applicable","",_xll.BDS($B98&amp;" Corp",F$1)))</f>
        <v/>
      </c>
      <c r="G98" s="112" t="str">
        <f>IF(tbl_coded[[#This Row],[ISIN]]="","",IF(_xll.BDP($F98&amp;" CompanyID",G$1)="#N/A Invalid Security","",_xll.BDP($F98&amp;" CompanyID",G$1)))</f>
        <v/>
      </c>
      <c r="H98" s="112" t="str">
        <f>IF(tbl_coded[[#This Row],[ISIN]]="","",IF(_xll.BDP($B98&amp;" Corp",H$1)="#N/A N/A","--",_xll.BDP($B98&amp;" Corp",H$1)))</f>
        <v/>
      </c>
      <c r="I98" s="112" t="str">
        <f>IF(tbl_coded[[#This Row],[ISIN]]="","",IF(_xll.BDP($B98&amp;" Corp",I$1)="#N/A N/A","--",_xll.BDP($B98&amp;" Corp",I$1)))</f>
        <v/>
      </c>
      <c r="J98" s="112" t="str">
        <f>IF(tbl_coded[[#This Row],[ISIN]]="","",IF(_xll.BDP($B98&amp;" Corp",J$1)="#N/A N/A","--",_xll.BDP($B98&amp;" Corp",J$1)))</f>
        <v/>
      </c>
      <c r="K98" s="112" t="str">
        <f>IF(tbl_coded[[#This Row],[ISIN]]="","",IF(_xll.BDP($B98&amp;" Corp",K$1)="#N/A N/A","--",_xll.BDP($B98&amp;" Corp",K$1)))</f>
        <v/>
      </c>
      <c r="L98" s="112" t="str">
        <f>IF(tbl_coded[[#This Row],[ISIN]]="","",IF(_xll.BDP($B98&amp;" Corp",L$1)="#N/A N/A","--",_xll.BDP($B98&amp;" Corp",L$1)))</f>
        <v/>
      </c>
      <c r="M98" s="112" t="str">
        <f>IF(tbl_coded[[#This Row],[ISIN]]="","",IF(_xll.BDP($B98&amp;" Corp",M$1)="#N/A N/A","--",_xll.BDP($B98&amp;" Corp",M$1)))</f>
        <v/>
      </c>
      <c r="N98" s="112" t="str">
        <f>IF(tbl_coded[[#This Row],[ISIN]]="","",IF(_xll.BDP($B98&amp;" Corp",N$1)="#N/A N/A","--",_xll.BDP($B98&amp;" Corp",N$1)))</f>
        <v/>
      </c>
      <c r="O98" s="112" t="str">
        <f>IF(tbl_coded[[#This Row],[ISIN]]="","",IF(_xll.BDP($B98&amp;" Corp",O$1)="#N/A N/A","--",_xll.BDP($B98&amp;" Corp",O$1)))</f>
        <v/>
      </c>
      <c r="P98" s="112" t="str">
        <f>IF(tbl_coded[[#This Row],[ISIN]]="","",IF(_xll.BDP($B98&amp;" Corp",P$1)="#N/A N/A","--",_xll.BDP($B98&amp;" Corp",P$1)))</f>
        <v/>
      </c>
      <c r="Q98"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8" s="112" t="str">
        <f>IF(tbl_coded[[#This Row],[ISIN]]="","",IF(OR(_xll.BDP($B98&amp;" Corp",R$1)="#N/A N/A",_xll.BDP($B98&amp;" Corp",R$1)="#N/A Invalid Security",_xll.BDP($B98&amp;" Corp",R$1)="#N/A Field Not Applicable"),"--",_xll.BDP($B98&amp;" Corp",R$1)))</f>
        <v/>
      </c>
      <c r="S98" s="112" t="str">
        <f>IF(tbl_coded[[#This Row],[ISIN]]="","",IF(OR(_xll.BDP($R98&amp;" Equity",S$1)="#N/A N/A",_xll.BDP($R98&amp;" Equity",S$1)="#N/A Invalid Security"),"--",_xll.BDP($R98&amp;" Equity",S$1)))</f>
        <v/>
      </c>
      <c r="T98" s="112" t="str">
        <f>IF(tbl_coded[[#This Row],[ISIN]]="","",IF(OR(_xll.BDP($R98&amp;" Equity",T$1)="#N/A N/A",_xll.BDP($R98&amp;" Equity",T$1)="#N/A Invalid Security"),"--",_xll.BDP($R98&amp;" Equity",T$1)))</f>
        <v/>
      </c>
      <c r="U98" s="112" t="str">
        <f>IF(tbl_coded[[#This Row],[ISIN]]="","",IF(OR(_xll.BDP($R98&amp;" Equity",U$1)="#N/A N/A",_xll.BDP($R98&amp;" Equity",U$1)="#N/A Invalid Security"),"--",_xll.BDP($R98&amp;" Equity",U$1)))</f>
        <v/>
      </c>
      <c r="V98" s="112" t="str">
        <f>IF(tbl_coded[[#This Row],[ISIN]]="","",IF(OR(_xll.BDP($R98&amp;" Equity",V$1)="#N/A N/A",_xll.BDP($R98&amp;" Equity",V$1)="#N/A Invalid Security"),"--",_xll.BDP($R98&amp;" Equity",V$1)))</f>
        <v/>
      </c>
      <c r="W98" s="112" t="str">
        <f>IF(tbl_coded[[#This Row],[ISIN]]="","",IF(OR(_xll.BDP($R98&amp;" Equity",W$1)="#N/A N/A",_xll.BDP($R98&amp;" Equity",W$1)="#N/A Invalid Security"),"--",_xll.BDP($R98&amp;" Equity",W$1)))</f>
        <v/>
      </c>
      <c r="X98" s="112" t="str">
        <f>IF(tbl_coded[[#This Row],[ISIN]]="","",IF(OR(_xll.BDP($R98&amp;" Equity",X$1)="#N/A N/A",_xll.BDP($R98&amp;" Equity",X$1)="#N/A Invalid Security"),"--",_xll.BDP($R98&amp;" Equity",X$1)))</f>
        <v/>
      </c>
      <c r="Y98"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8" s="112" t="str">
        <f>IF(tbl_coded[[#This Row],[ISIN]]="","",IF(ISNUMBER(_xll.BDP(B98&amp;" Corp",Z$1)),_xll.BDP(B98&amp;" Corp",Z$1),""))</f>
        <v/>
      </c>
      <c r="AA98" s="112" t="str">
        <f>IF(tbl_coded[[#This Row],[ISIN]]="","",IF(ISNUMBER(_xll.BDP(B98&amp;" Corp",AA$1)),_xll.BDP(B98&amp;" Corp",AA$1),""))</f>
        <v/>
      </c>
      <c r="AB98" s="112" t="str">
        <f>IF(tbl_coded[[#This Row],[ISIN]]="","",IF(ISNUMBER(_xll.BDP(B98&amp;" Corp",AB$1)),_xll.BDP(B98&amp;" Corp",AB$1),""))</f>
        <v/>
      </c>
      <c r="AC98" s="112" t="str">
        <f>IF(tbl_coded[[#This Row],[ISIN]]="","",IF(ISNUMBER(_xll.BDP(B98&amp;" Corp",AC$1)),_xll.BDP(B98&amp;" Corp",AC$1),""))</f>
        <v/>
      </c>
      <c r="AD98" s="112" t="str">
        <f>IF(tbl_coded[[#This Row],[ISIN]]="","",IF((_xll.BDP(B98&amp;" Corp",AD$1))="#N/A Field Not Applicable","",_xll.BDP(B98&amp;" Corp",AD$1)))</f>
        <v/>
      </c>
      <c r="AE98" s="112" t="str">
        <f>IF(tbl_coded[[#This Row],[ISIN]]="","",IF((_xll.BDP(B98&amp;" Corp",AE$1))="#N/A N/A","--",_xll.BDP(B98&amp;" Corp",AE$1)))</f>
        <v/>
      </c>
      <c r="AF98" s="112" t="str">
        <f>IF(tbl_coded[[#This Row],[ISIN]]="","",IF(IFERROR(MATCH(H98,rtg_num[Moody''s],0)&gt;10,0),"HY",IF(IFERROR(MATCH(I98,rtg_num[S&amp;P],0)&gt;10,0),"HY",IF(IFERROR(MATCH(J98,rtg_num[Fitch],0)&gt;10,0),"HY",IF(H98&amp;I98&amp;J98="------","NR",IF(IFERROR(FIND("#N/A",Coded!H98),0)&amp;IFERROR(FIND("#N/A",Coded!H98),0)&amp;IFERROR(FIND("#N/A",Coded!H98),0)&lt;&gt;"000",IF(INDEX(美元债一级!$O:$O,MATCH(tbl_coded[[#This Row],[ISIN]],美元债一级!$I:$I,0))="--/--/--","NR","IG"),"IG"))))))</f>
        <v/>
      </c>
      <c r="AG98"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8"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8" s="113" t="str">
        <f>IF(tbl_coded[[#This Row],[ISIN]]="","",IF(_xll.BDP($B98&amp;" Corp",AI$1)="#N/A N/A","--",_xll.BDP($B98&amp;" Corp",AI$1)))</f>
        <v/>
      </c>
      <c r="AJ98" s="112" t="str">
        <f>IF(tbl_coded[[#This Row],[ISIN]]="","",IF(OR(_xll.BDP(_xll.BDP(tbl_coded[[#This Row],[ISIN]]&amp;" Corp", "ISSUER_EQUITY_TICKER")&amp;" Equity",AJ$1)="#N/A N/A"),"--",_xll.BDP(_xll.BDP(tbl_coded[[#This Row],[ISIN]]&amp;" Corp", "ISSUER_EQUITY_TICKER")&amp;" Equity",AJ$1)))</f>
        <v/>
      </c>
      <c r="AK98"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8" s="115" t="str">
        <f>IF(tbl_coded[[#This Row],[ISIN]]="","",IF(OR(_xll.BDP(_xll.BDP(tbl_coded[[#This Row],[ISIN]]&amp;" Corp", "ISSUER_EQUITY_TICKER")&amp;" Equity",AL$1)="#N/A N/A"),"--",_xll.BDP(_xll.BDP(tbl_coded[[#This Row],[ISIN]]&amp;" Corp", "ISSUER_EQUITY_TICKER")&amp;" Equity",AL$1)))</f>
        <v/>
      </c>
      <c r="AM98" s="115" t="str">
        <f>IF(tbl_coded[[#This Row],[ISIN]]="","",IF(_xll.BDS($B98&amp;" Corp",AM$1)="#N/A Field Not Applicable","",_xll.BDS($B98&amp;" Corp",AM$1)))</f>
        <v/>
      </c>
      <c r="AN98" s="115" t="str">
        <f>IF(tbl_coded[[#This Row],[ISIN]]="","",IF(_xll.BDP(tbl_coded[[#This Row],[KPW Provider BBID]]&amp;" CompanyID","NAME")="#N/A Invalid Security","",_xll.BDP(tbl_coded[[#This Row],[KPW Provider BBID]]&amp;" CompanyID","NAME")))</f>
        <v/>
      </c>
      <c r="AO98" s="115" t="str">
        <f>IF(tbl_coded[[#This Row],[ISIN]]="","",IF(_xll.BDP(tbl_coded[[#This Row],[KPW Provider BBID]]&amp;" CompanyID",$AO$1)="#N/A Invalid Security","--",IF(_xll.BDP(tbl_coded[[#This Row],[KPW Provider BBID]]&amp;" CompanyID",$AO$1)="#N/A N/A","--",_xll.BDP(tbl_coded[[#This Row],[KPW Provider BBID]]&amp;" CompanyID",$AO$1))))</f>
        <v/>
      </c>
      <c r="AP98" s="115" t="str">
        <f>IF(tbl_coded[[#This Row],[ISIN]]="","",IF(_xll.BDP(tbl_coded[[#This Row],[KPW Provider BBID]]&amp;" CompanyID",$AP$1)="#N/A Invalid Security","--",IF(_xll.BDP(tbl_coded[[#This Row],[KPW Provider BBID]]&amp;" CompanyID",$AP$1)="#N/A N/A","--",_xll.BDP(tbl_coded[[#This Row],[KPW Provider BBID]]&amp;" CompanyID",$AP$1))))</f>
        <v/>
      </c>
      <c r="AQ98" s="115" t="str">
        <f>IF(tbl_coded[[#This Row],[ISIN]]="","",IF(_xll.BDP(tbl_coded[[#This Row],[KPW Provider BBID]]&amp;" CompanyID",$AQ$1)="#N/A Invalid Security","--",IF(_xll.BDP(tbl_coded[[#This Row],[KPW Provider BBID]]&amp;" CompanyID",$AQ$1)="#N/A N/A","--",_xll.BDP(tbl_coded[[#This Row],[KPW Provider BBID]]&amp;" CompanyID",$AQ$1))))</f>
        <v/>
      </c>
      <c r="AR98" s="115" t="str">
        <f>IF(tbl_coded[[#This Row],[ISIN]]="","",tbl_coded[[#This Row],[穆迪KPW评级]]&amp;"/"&amp;tbl_coded[[#This Row],[SPKPW评级]]&amp;"/"&amp;tbl_coded[[#This Row],[FITCHKPW评级]])</f>
        <v/>
      </c>
      <c r="AS98" s="115" t="str">
        <f>IF(tbl_coded[[#This Row],[ISIN]]="","",IF(OR(_xll.BDP($B98&amp;" Corp",AS$1)="#N/A N/A"),"--",_xll.BDP($B98&amp;" Corp",AS$1)))</f>
        <v/>
      </c>
      <c r="AT98" s="115" t="str">
        <f>IF(tbl_coded[[#This Row],[ISIN]]="","",IF(_xll.BDS($B98&amp;" Corp",AT$1)="#N/A Field Not Applicable","",_xll.BDS($B98&amp;" Corp",AT$1)))</f>
        <v/>
      </c>
      <c r="AU98" s="115" t="str">
        <f>IF(tbl_coded[[#This Row],[SBLC Provider BBID]]="","",_xll.BDP(tbl_coded[[#This Row],[SBLC Provider BBID]]&amp;" CompanyID","NAME"))</f>
        <v/>
      </c>
      <c r="AV98" s="115" t="str">
        <f>IF(tbl_coded[[#This Row],[ISIN]]="","",IF(OR(_xll.BDP($B98&amp;" Corp",AV$1)="#N/A N/A"),"--",TEXT(_xll.BDP($B98&amp;" Corp",AV$1),"yyyy/mm/dd")))</f>
        <v/>
      </c>
      <c r="AW98" s="115" t="str">
        <f>IF(tbl_coded[[#This Row],[ISIN]]="","",IF(OR(_xll.BDP($B98&amp;" Corp",AW$1)="#N/A N/A"),"--",TEXT(_xll.BDP($B98&amp;" Corp",AW$1),"yyyy/mm/dd")))</f>
        <v/>
      </c>
      <c r="AX98" s="115" t="str">
        <f>IF(tbl_coded[[#This Row],[ISIN]]="","",IF(OR(_xll.BDP($B98&amp;" Corp",AX$1)="#N/A N/A"),"--",TEXT(_xll.BDP($B98&amp;" Corp",AX$1),"yyyy/mm/dd")))</f>
        <v/>
      </c>
      <c r="AY98" s="115" t="str">
        <f>IF(tbl_coded[[#This Row],[ISIN]]="","",IF(OR(_xll.BDP($B98&amp;" Corp",AY$1)="#N/A Field Not Applicable"),"--",TEXT(_xll.BDP($B98&amp;" Corp",AY$1),"yyyy/mm/dd")))</f>
        <v/>
      </c>
      <c r="AZ98" s="115" t="str">
        <f>IF(tbl_coded[[#This Row],[ISIN]]="","",IF(OR(_xll.BDP($B98&amp;" Corp",AZ$1)="#N/A N/A"),"--",_xll.BDP($B98&amp;" Corp",AZ$1)))</f>
        <v/>
      </c>
      <c r="BA98" s="115" t="str">
        <f>IF(tbl_coded[[#This Row],[ISIN]]="","",IF(OR(_xll.BDP($B98&amp;" Corp",BA$1)="#N/A N/A"),"--",_xll.BDP($B98&amp;" Corp",BA$1)))</f>
        <v/>
      </c>
      <c r="BB98" s="115" t="str">
        <f>IF(tbl_coded[[#This Row],[ISIN]]="","",IF(OR(_xll.BDP($B98&amp;" Corp",BB$1)="#N/A N/A"),"--",_xll.BDP($B98&amp;" Corp",BB$1)))</f>
        <v/>
      </c>
      <c r="BC98" s="115" t="str">
        <f>IF(tbl_coded[[#This Row],[ISIN]]="","",IF(OR(_xll.BDP($B98&amp;" Corp",BC$1)="#N/A Field Not Applicable"),"--",_xll.BDP($B98&amp;" Corp",BC$1)))</f>
        <v/>
      </c>
      <c r="BD98" s="115" t="str">
        <f>IF(tbl_coded[[#This Row],[ISIN]]="","",IF(OR(_xll.BDP($B98&amp;" Corp",BD$1)="#N/A Field Not Applicable"),"--",_xll.BDP($B98&amp;" Corp",BD$1)))</f>
        <v/>
      </c>
      <c r="BE98" s="115" t="str">
        <f>IF(tbl_coded[[#This Row],[ISIN]]="","",IF(OR(_xll.BDP($B98&amp;" Corp",BE$1)="#N/A Field Not Applicable"),"--",_xll.BDP($B98&amp;" Corp",BE$1)))</f>
        <v/>
      </c>
      <c r="BF98" s="115" t="str">
        <f>IF(tbl_coded[[#This Row],[ISIN]]="","",IF(OR(_xll.BDP($B98&amp;" Corp",BF$1)="#N/A Field Not Applicable"),"--",_xll.BDP($B98&amp;" Corp",BF$1)))</f>
        <v/>
      </c>
      <c r="BG98" s="115" t="str">
        <f>IF(tbl_coded[[#This Row],[ISIN]]="","",IF(OR(_xll.BDP($B98&amp;" Corp",BG$1)="#N/A Field Not Applicable"),"--",IF(_xll.BDP($B98&amp;" Corp",BG$1)="#N/A N/A","N",_xll.BDP($B98&amp;" Corp",BG$1))))</f>
        <v/>
      </c>
      <c r="BH98" s="115" t="str">
        <f>IF(tbl_coded[[#This Row],[ISIN]]="","",IF(OR(_xll.BDP($B98&amp;" Corp",BH$1)="#N/A N/A"),"",_xll.BDP($B98&amp;" Corp",BH$1)))</f>
        <v/>
      </c>
      <c r="BI98" s="115" t="str">
        <f>IF(tbl_coded[[#This Row],[ISIN]]="","",IF(OR(tbl_coded[[#This Row],[Parent company tiker]]=""),"",IF(_xll.BDP(tbl_coded[[#This Row],[Parent company tiker]]&amp;" Equity",BI$1)="#N/A N/A","--",_xll.BDP(tbl_coded[[#This Row],[Parent company tiker]]&amp;" Equity",BI$1))))</f>
        <v/>
      </c>
      <c r="BJ98" s="115" t="str">
        <f>IF(tbl_coded[[#This Row],[ISIN]]="","",IF(OR(tbl_coded[[#This Row],[Parent company tiker]]=""),"",IF(_xll.BDP(tbl_coded[[#This Row],[Parent company tiker]]&amp;" Equity",BJ$1)="#N/A N/A","--",_xll.BDP(tbl_coded[[#This Row],[Parent company tiker]]&amp;" Equity",BJ$1))))</f>
        <v/>
      </c>
      <c r="BK98" s="115" t="str">
        <f>IF(tbl_coded[[#This Row],[ISIN]]="","",IF(OR(tbl_coded[[#This Row],[Parent company tiker]]=""),"",IF(_xll.BDP(tbl_coded[[#This Row],[Parent company tiker]]&amp;" Equity",BK$1)="#N/A N/A","--",_xll.BDP(tbl_coded[[#This Row],[Parent company tiker]]&amp;" Equity",BK$1))))</f>
        <v/>
      </c>
      <c r="BL98" s="115" t="str">
        <f>IF(tbl_coded[[#This Row],[ISIN]]="","",IF(OR(tbl_coded[[#This Row],[Parent company tiker]]=""),"",IF(_xll.BDP(tbl_coded[[#This Row],[Parent company tiker]]&amp;" Equity",BL$1)="#N/A N/A","--",_xll.BDP(tbl_coded[[#This Row],[Parent company tiker]]&amp;" Equity",BL$1))))</f>
        <v/>
      </c>
      <c r="BM98"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8" s="115" t="str">
        <f>IF(tbl_coded[[#This Row],[Column9]]&lt;&gt;"--",tbl_coded[[#This Row],[G''tor rating]],IF(tbl_coded[[#This Row],[KPW Name]]&lt;&gt;"",tbl_coded[[#This Row],[KPW Rating]],IF(tbl_coded[[#This Row],[Parent company tiker]]&lt;&gt;"",tbl_coded[[#This Row],[parent评级]],tbl_coded[[#This Row],[Issuer rating]])))</f>
        <v>//</v>
      </c>
      <c r="BO98" s="148" t="str">
        <f>IFERROR(IF(tbl_coded[[#This Row],[GREEN]]="Y","GREEN",IF(tbl_coded[[#This Row],[SUSTAINABLE]]="Y","SUSTAINABLE",IF(tbl_coded[[#This Row],[SOCIAL]]="Y","SOCIAL",IF(tbl_coded[[#This Row],[Sustainable linked]]="Y","SUSTAINABLE LINKED"," ")))),"")</f>
        <v xml:space="preserve"> </v>
      </c>
    </row>
    <row r="99" spans="1:67" ht="15" customHeight="1">
      <c r="A99" s="109">
        <v>97</v>
      </c>
      <c r="B99" s="110" t="str">
        <f>IF(美元债一级!$C$3:$C$1048576&lt;&gt;"",美元债一级!$C99,"")</f>
        <v/>
      </c>
      <c r="C99" s="112" t="str">
        <f>IF(tbl_coded[[#This Row],[ISIN]]="","",IF(tbl_coded[[#This Row],[Index]]&gt;$A$1,"",IF(_xll.BDP($B99&amp;" Corp",C$1)="#N/A N/A","",_xll.BDP($B99&amp;" Corp",C$1))))</f>
        <v/>
      </c>
      <c r="D99" s="112" t="str">
        <f>IF(tbl_coded[[#This Row],[ISIN]]="","",IF(_xll.BDP($B99&amp;" Corp",D$1)="#N/A N/A","",_xll.BDP($B99&amp;" Corp",D$1)))</f>
        <v/>
      </c>
      <c r="E99" s="112" t="str">
        <f>IF(tbl_coded[[#This Row],[ISIN]]="","",IF(_xll.BDP($B99&amp;" Corp",E$1)="#N/A N/A","--",_xll.BDP($B99&amp;" Corp",E$1)))</f>
        <v/>
      </c>
      <c r="F99" s="112" t="str">
        <f>IF(tbl_coded[[#This Row],[ISIN]]="","",IF(_xll.BDS($B99&amp;" Corp",F$1)="#N/A Field Not Applicable","",_xll.BDS($B99&amp;" Corp",F$1)))</f>
        <v/>
      </c>
      <c r="G99" s="112" t="str">
        <f>IF(tbl_coded[[#This Row],[ISIN]]="","",IF(_xll.BDP($F99&amp;" CompanyID",G$1)="#N/A Invalid Security","",_xll.BDP($F99&amp;" CompanyID",G$1)))</f>
        <v/>
      </c>
      <c r="H99" s="112" t="str">
        <f>IF(tbl_coded[[#This Row],[ISIN]]="","",IF(_xll.BDP($B99&amp;" Corp",H$1)="#N/A N/A","--",_xll.BDP($B99&amp;" Corp",H$1)))</f>
        <v/>
      </c>
      <c r="I99" s="112" t="str">
        <f>IF(tbl_coded[[#This Row],[ISIN]]="","",IF(_xll.BDP($B99&amp;" Corp",I$1)="#N/A N/A","--",_xll.BDP($B99&amp;" Corp",I$1)))</f>
        <v/>
      </c>
      <c r="J99" s="112" t="str">
        <f>IF(tbl_coded[[#This Row],[ISIN]]="","",IF(_xll.BDP($B99&amp;" Corp",J$1)="#N/A N/A","--",_xll.BDP($B99&amp;" Corp",J$1)))</f>
        <v/>
      </c>
      <c r="K99" s="112" t="str">
        <f>IF(tbl_coded[[#This Row],[ISIN]]="","",IF(_xll.BDP($B99&amp;" Corp",K$1)="#N/A N/A","--",_xll.BDP($B99&amp;" Corp",K$1)))</f>
        <v/>
      </c>
      <c r="L99" s="112" t="str">
        <f>IF(tbl_coded[[#This Row],[ISIN]]="","",IF(_xll.BDP($B99&amp;" Corp",L$1)="#N/A N/A","--",_xll.BDP($B99&amp;" Corp",L$1)))</f>
        <v/>
      </c>
      <c r="M99" s="112" t="str">
        <f>IF(tbl_coded[[#This Row],[ISIN]]="","",IF(_xll.BDP($B99&amp;" Corp",M$1)="#N/A N/A","--",_xll.BDP($B99&amp;" Corp",M$1)))</f>
        <v/>
      </c>
      <c r="N99" s="112" t="str">
        <f>IF(tbl_coded[[#This Row],[ISIN]]="","",IF(_xll.BDP($B99&amp;" Corp",N$1)="#N/A N/A","--",_xll.BDP($B99&amp;" Corp",N$1)))</f>
        <v/>
      </c>
      <c r="O99" s="112" t="str">
        <f>IF(tbl_coded[[#This Row],[ISIN]]="","",IF(_xll.BDP($B99&amp;" Corp",O$1)="#N/A N/A","--",_xll.BDP($B99&amp;" Corp",O$1)))</f>
        <v/>
      </c>
      <c r="P99" s="112" t="str">
        <f>IF(tbl_coded[[#This Row],[ISIN]]="","",IF(_xll.BDP($B99&amp;" Corp",P$1)="#N/A N/A","--",_xll.BDP($B99&amp;" Corp",P$1)))</f>
        <v/>
      </c>
      <c r="Q99"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9" s="112" t="str">
        <f>IF(tbl_coded[[#This Row],[ISIN]]="","",IF(OR(_xll.BDP($B99&amp;" Corp",R$1)="#N/A N/A",_xll.BDP($B99&amp;" Corp",R$1)="#N/A Invalid Security",_xll.BDP($B99&amp;" Corp",R$1)="#N/A Field Not Applicable"),"--",_xll.BDP($B99&amp;" Corp",R$1)))</f>
        <v/>
      </c>
      <c r="S99" s="112" t="str">
        <f>IF(tbl_coded[[#This Row],[ISIN]]="","",IF(OR(_xll.BDP($R99&amp;" Equity",S$1)="#N/A N/A",_xll.BDP($R99&amp;" Equity",S$1)="#N/A Invalid Security"),"--",_xll.BDP($R99&amp;" Equity",S$1)))</f>
        <v/>
      </c>
      <c r="T99" s="112" t="str">
        <f>IF(tbl_coded[[#This Row],[ISIN]]="","",IF(OR(_xll.BDP($R99&amp;" Equity",T$1)="#N/A N/A",_xll.BDP($R99&amp;" Equity",T$1)="#N/A Invalid Security"),"--",_xll.BDP($R99&amp;" Equity",T$1)))</f>
        <v/>
      </c>
      <c r="U99" s="112" t="str">
        <f>IF(tbl_coded[[#This Row],[ISIN]]="","",IF(OR(_xll.BDP($R99&amp;" Equity",U$1)="#N/A N/A",_xll.BDP($R99&amp;" Equity",U$1)="#N/A Invalid Security"),"--",_xll.BDP($R99&amp;" Equity",U$1)))</f>
        <v/>
      </c>
      <c r="V99" s="112" t="str">
        <f>IF(tbl_coded[[#This Row],[ISIN]]="","",IF(OR(_xll.BDP($R99&amp;" Equity",V$1)="#N/A N/A",_xll.BDP($R99&amp;" Equity",V$1)="#N/A Invalid Security"),"--",_xll.BDP($R99&amp;" Equity",V$1)))</f>
        <v/>
      </c>
      <c r="W99" s="112" t="str">
        <f>IF(tbl_coded[[#This Row],[ISIN]]="","",IF(OR(_xll.BDP($R99&amp;" Equity",W$1)="#N/A N/A",_xll.BDP($R99&amp;" Equity",W$1)="#N/A Invalid Security"),"--",_xll.BDP($R99&amp;" Equity",W$1)))</f>
        <v/>
      </c>
      <c r="X99" s="112" t="str">
        <f>IF(tbl_coded[[#This Row],[ISIN]]="","",IF(OR(_xll.BDP($R99&amp;" Equity",X$1)="#N/A N/A",_xll.BDP($R99&amp;" Equity",X$1)="#N/A Invalid Security"),"--",_xll.BDP($R99&amp;" Equity",X$1)))</f>
        <v/>
      </c>
      <c r="Y99"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9" s="112" t="str">
        <f>IF(tbl_coded[[#This Row],[ISIN]]="","",IF(ISNUMBER(_xll.BDP(B99&amp;" Corp",Z$1)),_xll.BDP(B99&amp;" Corp",Z$1),""))</f>
        <v/>
      </c>
      <c r="AA99" s="112" t="str">
        <f>IF(tbl_coded[[#This Row],[ISIN]]="","",IF(ISNUMBER(_xll.BDP(B99&amp;" Corp",AA$1)),_xll.BDP(B99&amp;" Corp",AA$1),""))</f>
        <v/>
      </c>
      <c r="AB99" s="112" t="str">
        <f>IF(tbl_coded[[#This Row],[ISIN]]="","",IF(ISNUMBER(_xll.BDP(B99&amp;" Corp",AB$1)),_xll.BDP(B99&amp;" Corp",AB$1),""))</f>
        <v/>
      </c>
      <c r="AC99" s="112" t="str">
        <f>IF(tbl_coded[[#This Row],[ISIN]]="","",IF(ISNUMBER(_xll.BDP(B99&amp;" Corp",AC$1)),_xll.BDP(B99&amp;" Corp",AC$1),""))</f>
        <v/>
      </c>
      <c r="AD99" s="112" t="str">
        <f>IF(tbl_coded[[#This Row],[ISIN]]="","",IF((_xll.BDP(B99&amp;" Corp",AD$1))="#N/A Field Not Applicable","",_xll.BDP(B99&amp;" Corp",AD$1)))</f>
        <v/>
      </c>
      <c r="AE99" s="112" t="str">
        <f>IF(tbl_coded[[#This Row],[ISIN]]="","",IF((_xll.BDP(B99&amp;" Corp",AE$1))="#N/A N/A","--",_xll.BDP(B99&amp;" Corp",AE$1)))</f>
        <v/>
      </c>
      <c r="AF99" s="112" t="str">
        <f>IF(tbl_coded[[#This Row],[ISIN]]="","",IF(IFERROR(MATCH(H99,rtg_num[Moody''s],0)&gt;10,0),"HY",IF(IFERROR(MATCH(I99,rtg_num[S&amp;P],0)&gt;10,0),"HY",IF(IFERROR(MATCH(J99,rtg_num[Fitch],0)&gt;10,0),"HY",IF(H99&amp;I99&amp;J99="------","NR",IF(IFERROR(FIND("#N/A",Coded!H99),0)&amp;IFERROR(FIND("#N/A",Coded!H99),0)&amp;IFERROR(FIND("#N/A",Coded!H99),0)&lt;&gt;"000",IF(INDEX(美元债一级!$O:$O,MATCH(tbl_coded[[#This Row],[ISIN]],美元债一级!$I:$I,0))="--/--/--","NR","IG"),"IG"))))))</f>
        <v/>
      </c>
      <c r="AG99"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9"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99" s="113" t="str">
        <f>IF(tbl_coded[[#This Row],[ISIN]]="","",IF(_xll.BDP($B99&amp;" Corp",AI$1)="#N/A N/A","--",_xll.BDP($B99&amp;" Corp",AI$1)))</f>
        <v/>
      </c>
      <c r="AJ99" s="112" t="str">
        <f>IF(tbl_coded[[#This Row],[ISIN]]="","",IF(OR(_xll.BDP(_xll.BDP(tbl_coded[[#This Row],[ISIN]]&amp;" Corp", "ISSUER_EQUITY_TICKER")&amp;" Equity",AJ$1)="#N/A N/A"),"--",_xll.BDP(_xll.BDP(tbl_coded[[#This Row],[ISIN]]&amp;" Corp", "ISSUER_EQUITY_TICKER")&amp;" Equity",AJ$1)))</f>
        <v/>
      </c>
      <c r="AK99"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9" s="115" t="str">
        <f>IF(tbl_coded[[#This Row],[ISIN]]="","",IF(OR(_xll.BDP(_xll.BDP(tbl_coded[[#This Row],[ISIN]]&amp;" Corp", "ISSUER_EQUITY_TICKER")&amp;" Equity",AL$1)="#N/A N/A"),"--",_xll.BDP(_xll.BDP(tbl_coded[[#This Row],[ISIN]]&amp;" Corp", "ISSUER_EQUITY_TICKER")&amp;" Equity",AL$1)))</f>
        <v/>
      </c>
      <c r="AM99" s="115" t="str">
        <f>IF(tbl_coded[[#This Row],[ISIN]]="","",IF(_xll.BDS($B99&amp;" Corp",AM$1)="#N/A Field Not Applicable","",_xll.BDS($B99&amp;" Corp",AM$1)))</f>
        <v/>
      </c>
      <c r="AN99" s="115" t="str">
        <f>IF(tbl_coded[[#This Row],[ISIN]]="","",IF(_xll.BDP(tbl_coded[[#This Row],[KPW Provider BBID]]&amp;" CompanyID","NAME")="#N/A Invalid Security","",_xll.BDP(tbl_coded[[#This Row],[KPW Provider BBID]]&amp;" CompanyID","NAME")))</f>
        <v/>
      </c>
      <c r="AO99" s="115" t="str">
        <f>IF(tbl_coded[[#This Row],[ISIN]]="","",IF(_xll.BDP(tbl_coded[[#This Row],[KPW Provider BBID]]&amp;" CompanyID",$AO$1)="#N/A Invalid Security","--",IF(_xll.BDP(tbl_coded[[#This Row],[KPW Provider BBID]]&amp;" CompanyID",$AO$1)="#N/A N/A","--",_xll.BDP(tbl_coded[[#This Row],[KPW Provider BBID]]&amp;" CompanyID",$AO$1))))</f>
        <v/>
      </c>
      <c r="AP99" s="115" t="str">
        <f>IF(tbl_coded[[#This Row],[ISIN]]="","",IF(_xll.BDP(tbl_coded[[#This Row],[KPW Provider BBID]]&amp;" CompanyID",$AP$1)="#N/A Invalid Security","--",IF(_xll.BDP(tbl_coded[[#This Row],[KPW Provider BBID]]&amp;" CompanyID",$AP$1)="#N/A N/A","--",_xll.BDP(tbl_coded[[#This Row],[KPW Provider BBID]]&amp;" CompanyID",$AP$1))))</f>
        <v/>
      </c>
      <c r="AQ99" s="115" t="str">
        <f>IF(tbl_coded[[#This Row],[ISIN]]="","",IF(_xll.BDP(tbl_coded[[#This Row],[KPW Provider BBID]]&amp;" CompanyID",$AQ$1)="#N/A Invalid Security","--",IF(_xll.BDP(tbl_coded[[#This Row],[KPW Provider BBID]]&amp;" CompanyID",$AQ$1)="#N/A N/A","--",_xll.BDP(tbl_coded[[#This Row],[KPW Provider BBID]]&amp;" CompanyID",$AQ$1))))</f>
        <v/>
      </c>
      <c r="AR99" s="115" t="str">
        <f>IF(tbl_coded[[#This Row],[ISIN]]="","",tbl_coded[[#This Row],[穆迪KPW评级]]&amp;"/"&amp;tbl_coded[[#This Row],[SPKPW评级]]&amp;"/"&amp;tbl_coded[[#This Row],[FITCHKPW评级]])</f>
        <v/>
      </c>
      <c r="AS99" s="115" t="str">
        <f>IF(tbl_coded[[#This Row],[ISIN]]="","",IF(OR(_xll.BDP($B99&amp;" Corp",AS$1)="#N/A N/A"),"--",_xll.BDP($B99&amp;" Corp",AS$1)))</f>
        <v/>
      </c>
      <c r="AT99" s="115" t="str">
        <f>IF(tbl_coded[[#This Row],[ISIN]]="","",IF(_xll.BDS($B99&amp;" Corp",AT$1)="#N/A Field Not Applicable","",_xll.BDS($B99&amp;" Corp",AT$1)))</f>
        <v/>
      </c>
      <c r="AU99" s="115" t="str">
        <f>IF(tbl_coded[[#This Row],[SBLC Provider BBID]]="","",_xll.BDP(tbl_coded[[#This Row],[SBLC Provider BBID]]&amp;" CompanyID","NAME"))</f>
        <v/>
      </c>
      <c r="AV99" s="115" t="str">
        <f>IF(tbl_coded[[#This Row],[ISIN]]="","",IF(OR(_xll.BDP($B99&amp;" Corp",AV$1)="#N/A N/A"),"--",TEXT(_xll.BDP($B99&amp;" Corp",AV$1),"yyyy/mm/dd")))</f>
        <v/>
      </c>
      <c r="AW99" s="115" t="str">
        <f>IF(tbl_coded[[#This Row],[ISIN]]="","",IF(OR(_xll.BDP($B99&amp;" Corp",AW$1)="#N/A N/A"),"--",TEXT(_xll.BDP($B99&amp;" Corp",AW$1),"yyyy/mm/dd")))</f>
        <v/>
      </c>
      <c r="AX99" s="115" t="str">
        <f>IF(tbl_coded[[#This Row],[ISIN]]="","",IF(OR(_xll.BDP($B99&amp;" Corp",AX$1)="#N/A N/A"),"--",TEXT(_xll.BDP($B99&amp;" Corp",AX$1),"yyyy/mm/dd")))</f>
        <v/>
      </c>
      <c r="AY99" s="115" t="str">
        <f>IF(tbl_coded[[#This Row],[ISIN]]="","",IF(OR(_xll.BDP($B99&amp;" Corp",AY$1)="#N/A Field Not Applicable"),"--",TEXT(_xll.BDP($B99&amp;" Corp",AY$1),"yyyy/mm/dd")))</f>
        <v/>
      </c>
      <c r="AZ99" s="115" t="str">
        <f>IF(tbl_coded[[#This Row],[ISIN]]="","",IF(OR(_xll.BDP($B99&amp;" Corp",AZ$1)="#N/A N/A"),"--",_xll.BDP($B99&amp;" Corp",AZ$1)))</f>
        <v/>
      </c>
      <c r="BA99" s="115" t="str">
        <f>IF(tbl_coded[[#This Row],[ISIN]]="","",IF(OR(_xll.BDP($B99&amp;" Corp",BA$1)="#N/A N/A"),"--",_xll.BDP($B99&amp;" Corp",BA$1)))</f>
        <v/>
      </c>
      <c r="BB99" s="115" t="str">
        <f>IF(tbl_coded[[#This Row],[ISIN]]="","",IF(OR(_xll.BDP($B99&amp;" Corp",BB$1)="#N/A N/A"),"--",_xll.BDP($B99&amp;" Corp",BB$1)))</f>
        <v/>
      </c>
      <c r="BC99" s="115" t="str">
        <f>IF(tbl_coded[[#This Row],[ISIN]]="","",IF(OR(_xll.BDP($B99&amp;" Corp",BC$1)="#N/A Field Not Applicable"),"--",_xll.BDP($B99&amp;" Corp",BC$1)))</f>
        <v/>
      </c>
      <c r="BD99" s="115" t="str">
        <f>IF(tbl_coded[[#This Row],[ISIN]]="","",IF(OR(_xll.BDP($B99&amp;" Corp",BD$1)="#N/A Field Not Applicable"),"--",_xll.BDP($B99&amp;" Corp",BD$1)))</f>
        <v/>
      </c>
      <c r="BE99" s="115" t="str">
        <f>IF(tbl_coded[[#This Row],[ISIN]]="","",IF(OR(_xll.BDP($B99&amp;" Corp",BE$1)="#N/A Field Not Applicable"),"--",_xll.BDP($B99&amp;" Corp",BE$1)))</f>
        <v/>
      </c>
      <c r="BF99" s="115" t="str">
        <f>IF(tbl_coded[[#This Row],[ISIN]]="","",IF(OR(_xll.BDP($B99&amp;" Corp",BF$1)="#N/A Field Not Applicable"),"--",_xll.BDP($B99&amp;" Corp",BF$1)))</f>
        <v/>
      </c>
      <c r="BG99" s="115" t="str">
        <f>IF(tbl_coded[[#This Row],[ISIN]]="","",IF(OR(_xll.BDP($B99&amp;" Corp",BG$1)="#N/A Field Not Applicable"),"--",IF(_xll.BDP($B99&amp;" Corp",BG$1)="#N/A N/A","N",_xll.BDP($B99&amp;" Corp",BG$1))))</f>
        <v/>
      </c>
      <c r="BH99" s="115" t="str">
        <f>IF(tbl_coded[[#This Row],[ISIN]]="","",IF(OR(_xll.BDP($B99&amp;" Corp",BH$1)="#N/A N/A"),"",_xll.BDP($B99&amp;" Corp",BH$1)))</f>
        <v/>
      </c>
      <c r="BI99" s="115" t="str">
        <f>IF(tbl_coded[[#This Row],[ISIN]]="","",IF(OR(tbl_coded[[#This Row],[Parent company tiker]]=""),"",IF(_xll.BDP(tbl_coded[[#This Row],[Parent company tiker]]&amp;" Equity",BI$1)="#N/A N/A","--",_xll.BDP(tbl_coded[[#This Row],[Parent company tiker]]&amp;" Equity",BI$1))))</f>
        <v/>
      </c>
      <c r="BJ99" s="115" t="str">
        <f>IF(tbl_coded[[#This Row],[ISIN]]="","",IF(OR(tbl_coded[[#This Row],[Parent company tiker]]=""),"",IF(_xll.BDP(tbl_coded[[#This Row],[Parent company tiker]]&amp;" Equity",BJ$1)="#N/A N/A","--",_xll.BDP(tbl_coded[[#This Row],[Parent company tiker]]&amp;" Equity",BJ$1))))</f>
        <v/>
      </c>
      <c r="BK99" s="115" t="str">
        <f>IF(tbl_coded[[#This Row],[ISIN]]="","",IF(OR(tbl_coded[[#This Row],[Parent company tiker]]=""),"",IF(_xll.BDP(tbl_coded[[#This Row],[Parent company tiker]]&amp;" Equity",BK$1)="#N/A N/A","--",_xll.BDP(tbl_coded[[#This Row],[Parent company tiker]]&amp;" Equity",BK$1))))</f>
        <v/>
      </c>
      <c r="BL99" s="115" t="str">
        <f>IF(tbl_coded[[#This Row],[ISIN]]="","",IF(OR(tbl_coded[[#This Row],[Parent company tiker]]=""),"",IF(_xll.BDP(tbl_coded[[#This Row],[Parent company tiker]]&amp;" Equity",BL$1)="#N/A N/A","--",_xll.BDP(tbl_coded[[#This Row],[Parent company tiker]]&amp;" Equity",BL$1))))</f>
        <v/>
      </c>
      <c r="BM99"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9" s="115" t="str">
        <f>IF(tbl_coded[[#This Row],[Column9]]&lt;&gt;"--",tbl_coded[[#This Row],[G''tor rating]],IF(tbl_coded[[#This Row],[KPW Name]]&lt;&gt;"",tbl_coded[[#This Row],[KPW Rating]],IF(tbl_coded[[#This Row],[Parent company tiker]]&lt;&gt;"",tbl_coded[[#This Row],[parent评级]],tbl_coded[[#This Row],[Issuer rating]])))</f>
        <v>//</v>
      </c>
      <c r="BO99" s="148" t="str">
        <f>IFERROR(IF(tbl_coded[[#This Row],[GREEN]]="Y","GREEN",IF(tbl_coded[[#This Row],[SUSTAINABLE]]="Y","SUSTAINABLE",IF(tbl_coded[[#This Row],[SOCIAL]]="Y","SOCIAL",IF(tbl_coded[[#This Row],[Sustainable linked]]="Y","SUSTAINABLE LINKED"," ")))),"")</f>
        <v xml:space="preserve"> </v>
      </c>
    </row>
    <row r="100" spans="1:67" ht="15" customHeight="1">
      <c r="A100" s="109">
        <v>98</v>
      </c>
      <c r="B100" s="110" t="str">
        <f>IF(美元债一级!$C$3:$C$1048576&lt;&gt;"",美元债一级!$C100,"")</f>
        <v/>
      </c>
      <c r="C100" s="114" t="str">
        <f>IF(tbl_coded[[#This Row],[ISIN]]="","",IF(tbl_coded[[#This Row],[Index]]&gt;$A$1,"",IF(_xll.BDP($B100&amp;" Corp",C$1)="#N/A N/A","",_xll.BDP($B100&amp;" Corp",C$1))))</f>
        <v/>
      </c>
      <c r="D100" s="114" t="str">
        <f>IF(tbl_coded[[#This Row],[ISIN]]="","",IF(_xll.BDP($B100&amp;" Corp",D$1)="#N/A N/A","",_xll.BDP($B100&amp;" Corp",D$1)))</f>
        <v/>
      </c>
      <c r="E100" s="114" t="str">
        <f>IF(tbl_coded[[#This Row],[ISIN]]="","",IF(_xll.BDP($B100&amp;" Corp",E$1)="#N/A N/A","--",_xll.BDP($B100&amp;" Corp",E$1)))</f>
        <v/>
      </c>
      <c r="F100" s="114" t="str">
        <f>IF(tbl_coded[[#This Row],[ISIN]]="","",IF(_xll.BDS($B100&amp;" Corp",F$1)="#N/A Field Not Applicable","",_xll.BDS($B100&amp;" Corp",F$1)))</f>
        <v/>
      </c>
      <c r="G100" s="114" t="str">
        <f>IF(tbl_coded[[#This Row],[ISIN]]="","",IF(_xll.BDP($F100&amp;" CompanyID",G$1)="#N/A Invalid Security","",_xll.BDP($F100&amp;" CompanyID",G$1)))</f>
        <v/>
      </c>
      <c r="H100" s="114" t="str">
        <f>IF(tbl_coded[[#This Row],[ISIN]]="","",IF(_xll.BDP($B100&amp;" Corp",H$1)="#N/A N/A","--",_xll.BDP($B100&amp;" Corp",H$1)))</f>
        <v/>
      </c>
      <c r="I100" s="114" t="str">
        <f>IF(tbl_coded[[#This Row],[ISIN]]="","",IF(_xll.BDP($B100&amp;" Corp",I$1)="#N/A N/A","--",_xll.BDP($B100&amp;" Corp",I$1)))</f>
        <v/>
      </c>
      <c r="J100" s="114" t="str">
        <f>IF(tbl_coded[[#This Row],[ISIN]]="","",IF(_xll.BDP($B100&amp;" Corp",J$1)="#N/A N/A","--",_xll.BDP($B100&amp;" Corp",J$1)))</f>
        <v/>
      </c>
      <c r="K100" s="114" t="str">
        <f>IF(tbl_coded[[#This Row],[ISIN]]="","",IF(_xll.BDP($B100&amp;" Corp",K$1)="#N/A N/A","--",_xll.BDP($B100&amp;" Corp",K$1)))</f>
        <v/>
      </c>
      <c r="L100" s="114" t="str">
        <f>IF(tbl_coded[[#This Row],[ISIN]]="","",IF(_xll.BDP($B100&amp;" Corp",L$1)="#N/A N/A","--",_xll.BDP($B100&amp;" Corp",L$1)))</f>
        <v/>
      </c>
      <c r="M100" s="114" t="str">
        <f>IF(tbl_coded[[#This Row],[ISIN]]="","",IF(_xll.BDP($B100&amp;" Corp",M$1)="#N/A N/A","--",_xll.BDP($B100&amp;" Corp",M$1)))</f>
        <v/>
      </c>
      <c r="N100" s="114" t="str">
        <f>IF(tbl_coded[[#This Row],[ISIN]]="","",IF(_xll.BDP($B100&amp;" Corp",N$1)="#N/A N/A","--",_xll.BDP($B100&amp;" Corp",N$1)))</f>
        <v/>
      </c>
      <c r="O100" s="114" t="str">
        <f>IF(tbl_coded[[#This Row],[ISIN]]="","",IF(_xll.BDP($B100&amp;" Corp",O$1)="#N/A N/A","--",_xll.BDP($B100&amp;" Corp",O$1)))</f>
        <v/>
      </c>
      <c r="P100" s="114" t="str">
        <f>IF(tbl_coded[[#This Row],[ISIN]]="","",IF(_xll.BDP($B100&amp;" Corp",P$1)="#N/A N/A","--",_xll.BDP($B100&amp;" Corp",P$1)))</f>
        <v/>
      </c>
      <c r="Q10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0" s="114" t="str">
        <f>IF(tbl_coded[[#This Row],[ISIN]]="","",IF(OR(_xll.BDP($B100&amp;" Corp",R$1)="#N/A N/A",_xll.BDP($B100&amp;" Corp",R$1)="#N/A Invalid Security",_xll.BDP($B100&amp;" Corp",R$1)="#N/A Field Not Applicable"),"--",_xll.BDP($B100&amp;" Corp",R$1)))</f>
        <v/>
      </c>
      <c r="S100" s="114" t="str">
        <f>IF(tbl_coded[[#This Row],[ISIN]]="","",IF(OR(_xll.BDP($R100&amp;" Equity",S$1)="#N/A N/A",_xll.BDP($R100&amp;" Equity",S$1)="#N/A Invalid Security"),"--",_xll.BDP($R100&amp;" Equity",S$1)))</f>
        <v/>
      </c>
      <c r="T100" s="114" t="str">
        <f>IF(tbl_coded[[#This Row],[ISIN]]="","",IF(OR(_xll.BDP($R100&amp;" Equity",T$1)="#N/A N/A",_xll.BDP($R100&amp;" Equity",T$1)="#N/A Invalid Security"),"--",_xll.BDP($R100&amp;" Equity",T$1)))</f>
        <v/>
      </c>
      <c r="U100" s="114" t="str">
        <f>IF(tbl_coded[[#This Row],[ISIN]]="","",IF(OR(_xll.BDP($R100&amp;" Equity",U$1)="#N/A N/A",_xll.BDP($R100&amp;" Equity",U$1)="#N/A Invalid Security"),"--",_xll.BDP($R100&amp;" Equity",U$1)))</f>
        <v/>
      </c>
      <c r="V100" s="114" t="str">
        <f>IF(tbl_coded[[#This Row],[ISIN]]="","",IF(OR(_xll.BDP($R100&amp;" Equity",V$1)="#N/A N/A",_xll.BDP($R100&amp;" Equity",V$1)="#N/A Invalid Security"),"--",_xll.BDP($R100&amp;" Equity",V$1)))</f>
        <v/>
      </c>
      <c r="W100" s="114" t="str">
        <f>IF(tbl_coded[[#This Row],[ISIN]]="","",IF(OR(_xll.BDP($R100&amp;" Equity",W$1)="#N/A N/A",_xll.BDP($R100&amp;" Equity",W$1)="#N/A Invalid Security"),"--",_xll.BDP($R100&amp;" Equity",W$1)))</f>
        <v/>
      </c>
      <c r="X100" s="114" t="str">
        <f>IF(tbl_coded[[#This Row],[ISIN]]="","",IF(OR(_xll.BDP($R100&amp;" Equity",X$1)="#N/A N/A",_xll.BDP($R100&amp;" Equity",X$1)="#N/A Invalid Security"),"--",_xll.BDP($R100&amp;" Equity",X$1)))</f>
        <v/>
      </c>
      <c r="Y10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0" s="114" t="str">
        <f>IF(tbl_coded[[#This Row],[ISIN]]="","",IF(ISNUMBER(_xll.BDP(B100&amp;" Corp",Z$1)),_xll.BDP(B100&amp;" Corp",Z$1),""))</f>
        <v/>
      </c>
      <c r="AA100" s="114" t="str">
        <f>IF(tbl_coded[[#This Row],[ISIN]]="","",IF(ISNUMBER(_xll.BDP(B100&amp;" Corp",AA$1)),_xll.BDP(B100&amp;" Corp",AA$1),""))</f>
        <v/>
      </c>
      <c r="AB100" s="114" t="str">
        <f>IF(tbl_coded[[#This Row],[ISIN]]="","",IF(ISNUMBER(_xll.BDP(B100&amp;" Corp",AB$1)),_xll.BDP(B100&amp;" Corp",AB$1),""))</f>
        <v/>
      </c>
      <c r="AC100" s="114" t="str">
        <f>IF(tbl_coded[[#This Row],[ISIN]]="","",IF(ISNUMBER(_xll.BDP(B100&amp;" Corp",AC$1)),_xll.BDP(B100&amp;" Corp",AC$1),""))</f>
        <v/>
      </c>
      <c r="AD100" s="114" t="str">
        <f>IF(tbl_coded[[#This Row],[ISIN]]="","",IF((_xll.BDP(B100&amp;" Corp",AD$1))="#N/A Field Not Applicable","",_xll.BDP(B100&amp;" Corp",AD$1)))</f>
        <v/>
      </c>
      <c r="AE100" s="114" t="str">
        <f>IF(tbl_coded[[#This Row],[ISIN]]="","",IF((_xll.BDP(B100&amp;" Corp",AE$1))="#N/A N/A","--",_xll.BDP(B100&amp;" Corp",AE$1)))</f>
        <v/>
      </c>
      <c r="AF100" s="114" t="str">
        <f>IF(tbl_coded[[#This Row],[ISIN]]="","",IF(IFERROR(MATCH(H100,rtg_num[Moody''s],0)&gt;10,0),"HY",IF(IFERROR(MATCH(I100,rtg_num[S&amp;P],0)&gt;10,0),"HY",IF(IFERROR(MATCH(J100,rtg_num[Fitch],0)&gt;10,0),"HY",IF(H100&amp;I100&amp;J100="------","NR",IF(IFERROR(FIND("#N/A",Coded!H100),0)&amp;IFERROR(FIND("#N/A",Coded!H100),0)&amp;IFERROR(FIND("#N/A",Coded!H100),0)&lt;&gt;"000",IF(INDEX(美元债一级!$O:$O,MATCH(tbl_coded[[#This Row],[ISIN]],美元债一级!$I:$I,0))="--/--/--","NR","IG"),"IG"))))))</f>
        <v/>
      </c>
      <c r="AG10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0" s="115" t="str">
        <f>IF(tbl_coded[[#This Row],[ISIN]]="","",IF(_xll.BDP($B100&amp;" Corp",AI$1)="#N/A N/A","--",_xll.BDP($B100&amp;" Corp",AI$1)))</f>
        <v/>
      </c>
      <c r="AJ100" s="112" t="str">
        <f>IF(tbl_coded[[#This Row],[ISIN]]="","",IF(OR(_xll.BDP(_xll.BDP(tbl_coded[[#This Row],[ISIN]]&amp;" Corp", "ISSUER_EQUITY_TICKER")&amp;" Equity",AJ$1)="#N/A N/A"),"--",_xll.BDP(_xll.BDP(tbl_coded[[#This Row],[ISIN]]&amp;" Corp", "ISSUER_EQUITY_TICKER")&amp;" Equity",AJ$1)))</f>
        <v/>
      </c>
      <c r="AK10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0" s="114" t="str">
        <f>IF(tbl_coded[[#This Row],[ISIN]]="","",IF(OR(_xll.BDP(_xll.BDP(tbl_coded[[#This Row],[ISIN]]&amp;" Corp", "ISSUER_EQUITY_TICKER")&amp;" Equity",AL$1)="#N/A N/A"),"--",_xll.BDP(_xll.BDP(tbl_coded[[#This Row],[ISIN]]&amp;" Corp", "ISSUER_EQUITY_TICKER")&amp;" Equity",AL$1)))</f>
        <v/>
      </c>
      <c r="AM100" s="114" t="str">
        <f>IF(tbl_coded[[#This Row],[ISIN]]="","",IF(_xll.BDS($B100&amp;" Corp",AM$1)="#N/A Field Not Applicable","",_xll.BDS($B100&amp;" Corp",AM$1)))</f>
        <v/>
      </c>
      <c r="AN100" s="114" t="str">
        <f>IF(tbl_coded[[#This Row],[ISIN]]="","",IF(_xll.BDP(tbl_coded[[#This Row],[KPW Provider BBID]]&amp;" CompanyID","NAME")="#N/A Invalid Security","",_xll.BDP(tbl_coded[[#This Row],[KPW Provider BBID]]&amp;" CompanyID","NAME")))</f>
        <v/>
      </c>
      <c r="AO100" s="114" t="str">
        <f>IF(tbl_coded[[#This Row],[ISIN]]="","",IF(_xll.BDP(tbl_coded[[#This Row],[KPW Provider BBID]]&amp;" CompanyID",$AO$1)="#N/A Invalid Security","--",IF(_xll.BDP(tbl_coded[[#This Row],[KPW Provider BBID]]&amp;" CompanyID",$AO$1)="#N/A N/A","--",_xll.BDP(tbl_coded[[#This Row],[KPW Provider BBID]]&amp;" CompanyID",$AO$1))))</f>
        <v/>
      </c>
      <c r="AP100" s="114" t="str">
        <f>IF(tbl_coded[[#This Row],[ISIN]]="","",IF(_xll.BDP(tbl_coded[[#This Row],[KPW Provider BBID]]&amp;" CompanyID",$AP$1)="#N/A Invalid Security","--",IF(_xll.BDP(tbl_coded[[#This Row],[KPW Provider BBID]]&amp;" CompanyID",$AP$1)="#N/A N/A","--",_xll.BDP(tbl_coded[[#This Row],[KPW Provider BBID]]&amp;" CompanyID",$AP$1))))</f>
        <v/>
      </c>
      <c r="AQ100" s="114" t="str">
        <f>IF(tbl_coded[[#This Row],[ISIN]]="","",IF(_xll.BDP(tbl_coded[[#This Row],[KPW Provider BBID]]&amp;" CompanyID",$AQ$1)="#N/A Invalid Security","--",IF(_xll.BDP(tbl_coded[[#This Row],[KPW Provider BBID]]&amp;" CompanyID",$AQ$1)="#N/A N/A","--",_xll.BDP(tbl_coded[[#This Row],[KPW Provider BBID]]&amp;" CompanyID",$AQ$1))))</f>
        <v/>
      </c>
      <c r="AR100" s="114" t="str">
        <f>IF(tbl_coded[[#This Row],[ISIN]]="","",tbl_coded[[#This Row],[穆迪KPW评级]]&amp;"/"&amp;tbl_coded[[#This Row],[SPKPW评级]]&amp;"/"&amp;tbl_coded[[#This Row],[FITCHKPW评级]])</f>
        <v/>
      </c>
      <c r="AS100" s="114" t="str">
        <f>IF(tbl_coded[[#This Row],[ISIN]]="","",IF(OR(_xll.BDP($B100&amp;" Corp",AS$1)="#N/A N/A"),"--",_xll.BDP($B100&amp;" Corp",AS$1)))</f>
        <v/>
      </c>
      <c r="AT100" s="114" t="str">
        <f>IF(tbl_coded[[#This Row],[ISIN]]="","",IF(_xll.BDS($B100&amp;" Corp",AT$1)="#N/A Field Not Applicable","",_xll.BDS($B100&amp;" Corp",AT$1)))</f>
        <v/>
      </c>
      <c r="AU100" s="114" t="str">
        <f>IF(tbl_coded[[#This Row],[SBLC Provider BBID]]="","",_xll.BDP(tbl_coded[[#This Row],[SBLC Provider BBID]]&amp;" CompanyID","NAME"))</f>
        <v/>
      </c>
      <c r="AV100" s="114" t="str">
        <f>IF(tbl_coded[[#This Row],[ISIN]]="","",IF(OR(_xll.BDP($B100&amp;" Corp",AV$1)="#N/A N/A"),"--",TEXT(_xll.BDP($B100&amp;" Corp",AV$1),"yyyy/mm/dd")))</f>
        <v/>
      </c>
      <c r="AW100" s="114" t="str">
        <f>IF(tbl_coded[[#This Row],[ISIN]]="","",IF(OR(_xll.BDP($B100&amp;" Corp",AW$1)="#N/A N/A"),"--",TEXT(_xll.BDP($B100&amp;" Corp",AW$1),"yyyy/mm/dd")))</f>
        <v/>
      </c>
      <c r="AX100" s="114" t="str">
        <f>IF(tbl_coded[[#This Row],[ISIN]]="","",IF(OR(_xll.BDP($B100&amp;" Corp",AX$1)="#N/A N/A"),"--",TEXT(_xll.BDP($B100&amp;" Corp",AX$1),"yyyy/mm/dd")))</f>
        <v/>
      </c>
      <c r="AY100" s="114" t="str">
        <f>IF(tbl_coded[[#This Row],[ISIN]]="","",IF(OR(_xll.BDP($B100&amp;" Corp",AY$1)="#N/A Field Not Applicable"),"--",TEXT(_xll.BDP($B100&amp;" Corp",AY$1),"yyyy/mm/dd")))</f>
        <v/>
      </c>
      <c r="AZ100" s="114" t="str">
        <f>IF(tbl_coded[[#This Row],[ISIN]]="","",IF(OR(_xll.BDP($B100&amp;" Corp",AZ$1)="#N/A N/A"),"--",_xll.BDP($B100&amp;" Corp",AZ$1)))</f>
        <v/>
      </c>
      <c r="BA100" s="114" t="str">
        <f>IF(tbl_coded[[#This Row],[ISIN]]="","",IF(OR(_xll.BDP($B100&amp;" Corp",BA$1)="#N/A N/A"),"--",_xll.BDP($B100&amp;" Corp",BA$1)))</f>
        <v/>
      </c>
      <c r="BB100" s="114" t="str">
        <f>IF(tbl_coded[[#This Row],[ISIN]]="","",IF(OR(_xll.BDP($B100&amp;" Corp",BB$1)="#N/A N/A"),"--",_xll.BDP($B100&amp;" Corp",BB$1)))</f>
        <v/>
      </c>
      <c r="BC100" s="114" t="str">
        <f>IF(tbl_coded[[#This Row],[ISIN]]="","",IF(OR(_xll.BDP($B100&amp;" Corp",BC$1)="#N/A Field Not Applicable"),"--",_xll.BDP($B100&amp;" Corp",BC$1)))</f>
        <v/>
      </c>
      <c r="BD100" s="114" t="str">
        <f>IF(tbl_coded[[#This Row],[ISIN]]="","",IF(OR(_xll.BDP($B100&amp;" Corp",BD$1)="#N/A Field Not Applicable"),"--",_xll.BDP($B100&amp;" Corp",BD$1)))</f>
        <v/>
      </c>
      <c r="BE100" s="114" t="str">
        <f>IF(tbl_coded[[#This Row],[ISIN]]="","",IF(OR(_xll.BDP($B100&amp;" Corp",BE$1)="#N/A Field Not Applicable"),"--",_xll.BDP($B100&amp;" Corp",BE$1)))</f>
        <v/>
      </c>
      <c r="BF100" s="114" t="str">
        <f>IF(tbl_coded[[#This Row],[ISIN]]="","",IF(OR(_xll.BDP($B100&amp;" Corp",BF$1)="#N/A Field Not Applicable"),"--",_xll.BDP($B100&amp;" Corp",BF$1)))</f>
        <v/>
      </c>
      <c r="BG100" s="114" t="str">
        <f>IF(tbl_coded[[#This Row],[ISIN]]="","",IF(OR(_xll.BDP($B100&amp;" Corp",BG$1)="#N/A Field Not Applicable"),"--",IF(_xll.BDP($B100&amp;" Corp",BG$1)="#N/A N/A","N",_xll.BDP($B100&amp;" Corp",BG$1))))</f>
        <v/>
      </c>
      <c r="BH100" s="114" t="str">
        <f>IF(tbl_coded[[#This Row],[ISIN]]="","",IF(OR(_xll.BDP($B100&amp;" Corp",BH$1)="#N/A N/A"),"",_xll.BDP($B100&amp;" Corp",BH$1)))</f>
        <v/>
      </c>
      <c r="BI100" s="114" t="str">
        <f>IF(tbl_coded[[#This Row],[ISIN]]="","",IF(OR(tbl_coded[[#This Row],[Parent company tiker]]=""),"",IF(_xll.BDP(tbl_coded[[#This Row],[Parent company tiker]]&amp;" Equity",BI$1)="#N/A N/A","--",_xll.BDP(tbl_coded[[#This Row],[Parent company tiker]]&amp;" Equity",BI$1))))</f>
        <v/>
      </c>
      <c r="BJ100" s="114" t="str">
        <f>IF(tbl_coded[[#This Row],[ISIN]]="","",IF(OR(tbl_coded[[#This Row],[Parent company tiker]]=""),"",IF(_xll.BDP(tbl_coded[[#This Row],[Parent company tiker]]&amp;" Equity",BJ$1)="#N/A N/A","--",_xll.BDP(tbl_coded[[#This Row],[Parent company tiker]]&amp;" Equity",BJ$1))))</f>
        <v/>
      </c>
      <c r="BK100" s="114" t="str">
        <f>IF(tbl_coded[[#This Row],[ISIN]]="","",IF(OR(tbl_coded[[#This Row],[Parent company tiker]]=""),"",IF(_xll.BDP(tbl_coded[[#This Row],[Parent company tiker]]&amp;" Equity",BK$1)="#N/A N/A","--",_xll.BDP(tbl_coded[[#This Row],[Parent company tiker]]&amp;" Equity",BK$1))))</f>
        <v/>
      </c>
      <c r="BL100" s="114" t="str">
        <f>IF(tbl_coded[[#This Row],[ISIN]]="","",IF(OR(tbl_coded[[#This Row],[Parent company tiker]]=""),"",IF(_xll.BDP(tbl_coded[[#This Row],[Parent company tiker]]&amp;" Equity",BL$1)="#N/A N/A","--",_xll.BDP(tbl_coded[[#This Row],[Parent company tiker]]&amp;" Equity",BL$1))))</f>
        <v/>
      </c>
      <c r="BM10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0" s="114" t="str">
        <f>IF(tbl_coded[[#This Row],[Column9]]&lt;&gt;"--",tbl_coded[[#This Row],[G''tor rating]],IF(tbl_coded[[#This Row],[KPW Name]]&lt;&gt;"",tbl_coded[[#This Row],[KPW Rating]],IF(tbl_coded[[#This Row],[Parent company tiker]]&lt;&gt;"",tbl_coded[[#This Row],[parent评级]],tbl_coded[[#This Row],[Issuer rating]])))</f>
        <v>//</v>
      </c>
      <c r="BO100" s="148" t="str">
        <f>IFERROR(IF(tbl_coded[[#This Row],[GREEN]]="Y","GREEN",IF(tbl_coded[[#This Row],[SUSTAINABLE]]="Y","SUSTAINABLE",IF(tbl_coded[[#This Row],[SOCIAL]]="Y","SOCIAL",IF(tbl_coded[[#This Row],[Sustainable linked]]="Y","SUSTAINABLE LINKED"," ")))),"")</f>
        <v xml:space="preserve"> </v>
      </c>
    </row>
    <row r="101" spans="1:67" ht="15" customHeight="1">
      <c r="A101" s="109">
        <v>99</v>
      </c>
      <c r="B101" s="110" t="str">
        <f>IF(美元债一级!$C$3:$C$1048576&lt;&gt;"",美元债一级!$C101,"")</f>
        <v/>
      </c>
      <c r="C101" s="114" t="str">
        <f>IF(tbl_coded[[#This Row],[ISIN]]="","",IF(tbl_coded[[#This Row],[Index]]&gt;$A$1,"",IF(_xll.BDP($B101&amp;" Corp",C$1)="#N/A N/A","",_xll.BDP($B101&amp;" Corp",C$1))))</f>
        <v/>
      </c>
      <c r="D101" s="114" t="str">
        <f>IF(tbl_coded[[#This Row],[ISIN]]="","",IF(_xll.BDP($B101&amp;" Corp",D$1)="#N/A N/A","",_xll.BDP($B101&amp;" Corp",D$1)))</f>
        <v/>
      </c>
      <c r="E101" s="114" t="str">
        <f>IF(tbl_coded[[#This Row],[ISIN]]="","",IF(_xll.BDP($B101&amp;" Corp",E$1)="#N/A N/A","--",_xll.BDP($B101&amp;" Corp",E$1)))</f>
        <v/>
      </c>
      <c r="F101" s="114" t="str">
        <f>IF(tbl_coded[[#This Row],[ISIN]]="","",IF(_xll.BDS($B101&amp;" Corp",F$1)="#N/A Field Not Applicable","",_xll.BDS($B101&amp;" Corp",F$1)))</f>
        <v/>
      </c>
      <c r="G101" s="114" t="str">
        <f>IF(tbl_coded[[#This Row],[ISIN]]="","",IF(_xll.BDP($F101&amp;" CompanyID",G$1)="#N/A Invalid Security","",_xll.BDP($F101&amp;" CompanyID",G$1)))</f>
        <v/>
      </c>
      <c r="H101" s="114" t="str">
        <f>IF(tbl_coded[[#This Row],[ISIN]]="","",IF(_xll.BDP($B101&amp;" Corp",H$1)="#N/A N/A","--",_xll.BDP($B101&amp;" Corp",H$1)))</f>
        <v/>
      </c>
      <c r="I101" s="114" t="str">
        <f>IF(tbl_coded[[#This Row],[ISIN]]="","",IF(_xll.BDP($B101&amp;" Corp",I$1)="#N/A N/A","--",_xll.BDP($B101&amp;" Corp",I$1)))</f>
        <v/>
      </c>
      <c r="J101" s="114" t="str">
        <f>IF(tbl_coded[[#This Row],[ISIN]]="","",IF(_xll.BDP($B101&amp;" Corp",J$1)="#N/A N/A","--",_xll.BDP($B101&amp;" Corp",J$1)))</f>
        <v/>
      </c>
      <c r="K101" s="114" t="str">
        <f>IF(tbl_coded[[#This Row],[ISIN]]="","",IF(_xll.BDP($B101&amp;" Corp",K$1)="#N/A N/A","--",_xll.BDP($B101&amp;" Corp",K$1)))</f>
        <v/>
      </c>
      <c r="L101" s="114" t="str">
        <f>IF(tbl_coded[[#This Row],[ISIN]]="","",IF(_xll.BDP($B101&amp;" Corp",L$1)="#N/A N/A","--",_xll.BDP($B101&amp;" Corp",L$1)))</f>
        <v/>
      </c>
      <c r="M101" s="114" t="str">
        <f>IF(tbl_coded[[#This Row],[ISIN]]="","",IF(_xll.BDP($B101&amp;" Corp",M$1)="#N/A N/A","--",_xll.BDP($B101&amp;" Corp",M$1)))</f>
        <v/>
      </c>
      <c r="N101" s="114" t="str">
        <f>IF(tbl_coded[[#This Row],[ISIN]]="","",IF(_xll.BDP($B101&amp;" Corp",N$1)="#N/A N/A","--",_xll.BDP($B101&amp;" Corp",N$1)))</f>
        <v/>
      </c>
      <c r="O101" s="114" t="str">
        <f>IF(tbl_coded[[#This Row],[ISIN]]="","",IF(_xll.BDP($B101&amp;" Corp",O$1)="#N/A N/A","--",_xll.BDP($B101&amp;" Corp",O$1)))</f>
        <v/>
      </c>
      <c r="P101" s="114" t="str">
        <f>IF(tbl_coded[[#This Row],[ISIN]]="","",IF(_xll.BDP($B101&amp;" Corp",P$1)="#N/A N/A","--",_xll.BDP($B101&amp;" Corp",P$1)))</f>
        <v/>
      </c>
      <c r="Q10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1" s="114" t="str">
        <f>IF(tbl_coded[[#This Row],[ISIN]]="","",IF(OR(_xll.BDP($B101&amp;" Corp",R$1)="#N/A N/A",_xll.BDP($B101&amp;" Corp",R$1)="#N/A Invalid Security",_xll.BDP($B101&amp;" Corp",R$1)="#N/A Field Not Applicable"),"--",_xll.BDP($B101&amp;" Corp",R$1)))</f>
        <v/>
      </c>
      <c r="S101" s="114" t="str">
        <f>IF(tbl_coded[[#This Row],[ISIN]]="","",IF(OR(_xll.BDP($R101&amp;" Equity",S$1)="#N/A N/A",_xll.BDP($R101&amp;" Equity",S$1)="#N/A Invalid Security"),"--",_xll.BDP($R101&amp;" Equity",S$1)))</f>
        <v/>
      </c>
      <c r="T101" s="114" t="str">
        <f>IF(tbl_coded[[#This Row],[ISIN]]="","",IF(OR(_xll.BDP($R101&amp;" Equity",T$1)="#N/A N/A",_xll.BDP($R101&amp;" Equity",T$1)="#N/A Invalid Security"),"--",_xll.BDP($R101&amp;" Equity",T$1)))</f>
        <v/>
      </c>
      <c r="U101" s="114" t="str">
        <f>IF(tbl_coded[[#This Row],[ISIN]]="","",IF(OR(_xll.BDP($R101&amp;" Equity",U$1)="#N/A N/A",_xll.BDP($R101&amp;" Equity",U$1)="#N/A Invalid Security"),"--",_xll.BDP($R101&amp;" Equity",U$1)))</f>
        <v/>
      </c>
      <c r="V101" s="114" t="str">
        <f>IF(tbl_coded[[#This Row],[ISIN]]="","",IF(OR(_xll.BDP($R101&amp;" Equity",V$1)="#N/A N/A",_xll.BDP($R101&amp;" Equity",V$1)="#N/A Invalid Security"),"--",_xll.BDP($R101&amp;" Equity",V$1)))</f>
        <v/>
      </c>
      <c r="W101" s="114" t="str">
        <f>IF(tbl_coded[[#This Row],[ISIN]]="","",IF(OR(_xll.BDP($R101&amp;" Equity",W$1)="#N/A N/A",_xll.BDP($R101&amp;" Equity",W$1)="#N/A Invalid Security"),"--",_xll.BDP($R101&amp;" Equity",W$1)))</f>
        <v/>
      </c>
      <c r="X101" s="114" t="str">
        <f>IF(tbl_coded[[#This Row],[ISIN]]="","",IF(OR(_xll.BDP($R101&amp;" Equity",X$1)="#N/A N/A",_xll.BDP($R101&amp;" Equity",X$1)="#N/A Invalid Security"),"--",_xll.BDP($R101&amp;" Equity",X$1)))</f>
        <v/>
      </c>
      <c r="Y10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1" s="114" t="str">
        <f>IF(tbl_coded[[#This Row],[ISIN]]="","",IF(ISNUMBER(_xll.BDP(B101&amp;" Corp",Z$1)),_xll.BDP(B101&amp;" Corp",Z$1),""))</f>
        <v/>
      </c>
      <c r="AA101" s="114" t="str">
        <f>IF(tbl_coded[[#This Row],[ISIN]]="","",IF(ISNUMBER(_xll.BDP(B101&amp;" Corp",AA$1)),_xll.BDP(B101&amp;" Corp",AA$1),""))</f>
        <v/>
      </c>
      <c r="AB101" s="114" t="str">
        <f>IF(tbl_coded[[#This Row],[ISIN]]="","",IF(ISNUMBER(_xll.BDP(B101&amp;" Corp",AB$1)),_xll.BDP(B101&amp;" Corp",AB$1),""))</f>
        <v/>
      </c>
      <c r="AC101" s="114" t="str">
        <f>IF(tbl_coded[[#This Row],[ISIN]]="","",IF(ISNUMBER(_xll.BDP(B101&amp;" Corp",AC$1)),_xll.BDP(B101&amp;" Corp",AC$1),""))</f>
        <v/>
      </c>
      <c r="AD101" s="114" t="str">
        <f>IF(tbl_coded[[#This Row],[ISIN]]="","",IF((_xll.BDP(B101&amp;" Corp",AD$1))="#N/A Field Not Applicable","",_xll.BDP(B101&amp;" Corp",AD$1)))</f>
        <v/>
      </c>
      <c r="AE101" s="114" t="str">
        <f>IF(tbl_coded[[#This Row],[ISIN]]="","",IF((_xll.BDP(B101&amp;" Corp",AE$1))="#N/A N/A","--",_xll.BDP(B101&amp;" Corp",AE$1)))</f>
        <v/>
      </c>
      <c r="AF101" s="114" t="str">
        <f>IF(tbl_coded[[#This Row],[ISIN]]="","",IF(IFERROR(MATCH(H101,rtg_num[Moody''s],0)&gt;10,0),"HY",IF(IFERROR(MATCH(I101,rtg_num[S&amp;P],0)&gt;10,0),"HY",IF(IFERROR(MATCH(J101,rtg_num[Fitch],0)&gt;10,0),"HY",IF(H101&amp;I101&amp;J101="------","NR",IF(IFERROR(FIND("#N/A",Coded!H101),0)&amp;IFERROR(FIND("#N/A",Coded!H101),0)&amp;IFERROR(FIND("#N/A",Coded!H101),0)&lt;&gt;"000",IF(INDEX(美元债一级!$O:$O,MATCH(tbl_coded[[#This Row],[ISIN]],美元债一级!$I:$I,0))="--/--/--","NR","IG"),"IG"))))))</f>
        <v/>
      </c>
      <c r="AG10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1" s="115" t="str">
        <f>IF(tbl_coded[[#This Row],[ISIN]]="","",IF(_xll.BDP($B101&amp;" Corp",AI$1)="#N/A N/A","--",_xll.BDP($B101&amp;" Corp",AI$1)))</f>
        <v/>
      </c>
      <c r="AJ101" s="112" t="str">
        <f>IF(tbl_coded[[#This Row],[ISIN]]="","",IF(OR(_xll.BDP(_xll.BDP(tbl_coded[[#This Row],[ISIN]]&amp;" Corp", "ISSUER_EQUITY_TICKER")&amp;" Equity",AJ$1)="#N/A N/A"),"--",_xll.BDP(_xll.BDP(tbl_coded[[#This Row],[ISIN]]&amp;" Corp", "ISSUER_EQUITY_TICKER")&amp;" Equity",AJ$1)))</f>
        <v/>
      </c>
      <c r="AK10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1" s="114" t="str">
        <f>IF(tbl_coded[[#This Row],[ISIN]]="","",IF(OR(_xll.BDP(_xll.BDP(tbl_coded[[#This Row],[ISIN]]&amp;" Corp", "ISSUER_EQUITY_TICKER")&amp;" Equity",AL$1)="#N/A N/A"),"--",_xll.BDP(_xll.BDP(tbl_coded[[#This Row],[ISIN]]&amp;" Corp", "ISSUER_EQUITY_TICKER")&amp;" Equity",AL$1)))</f>
        <v/>
      </c>
      <c r="AM101" s="114" t="str">
        <f>IF(tbl_coded[[#This Row],[ISIN]]="","",IF(_xll.BDS($B101&amp;" Corp",AM$1)="#N/A Field Not Applicable","",_xll.BDS($B101&amp;" Corp",AM$1)))</f>
        <v/>
      </c>
      <c r="AN101" s="114" t="str">
        <f>IF(tbl_coded[[#This Row],[ISIN]]="","",IF(_xll.BDP(tbl_coded[[#This Row],[KPW Provider BBID]]&amp;" CompanyID","NAME")="#N/A Invalid Security","",_xll.BDP(tbl_coded[[#This Row],[KPW Provider BBID]]&amp;" CompanyID","NAME")))</f>
        <v/>
      </c>
      <c r="AO101" s="114" t="str">
        <f>IF(tbl_coded[[#This Row],[ISIN]]="","",IF(_xll.BDP(tbl_coded[[#This Row],[KPW Provider BBID]]&amp;" CompanyID",$AO$1)="#N/A Invalid Security","--",IF(_xll.BDP(tbl_coded[[#This Row],[KPW Provider BBID]]&amp;" CompanyID",$AO$1)="#N/A N/A","--",_xll.BDP(tbl_coded[[#This Row],[KPW Provider BBID]]&amp;" CompanyID",$AO$1))))</f>
        <v/>
      </c>
      <c r="AP101" s="114" t="str">
        <f>IF(tbl_coded[[#This Row],[ISIN]]="","",IF(_xll.BDP(tbl_coded[[#This Row],[KPW Provider BBID]]&amp;" CompanyID",$AP$1)="#N/A Invalid Security","--",IF(_xll.BDP(tbl_coded[[#This Row],[KPW Provider BBID]]&amp;" CompanyID",$AP$1)="#N/A N/A","--",_xll.BDP(tbl_coded[[#This Row],[KPW Provider BBID]]&amp;" CompanyID",$AP$1))))</f>
        <v/>
      </c>
      <c r="AQ101" s="114" t="str">
        <f>IF(tbl_coded[[#This Row],[ISIN]]="","",IF(_xll.BDP(tbl_coded[[#This Row],[KPW Provider BBID]]&amp;" CompanyID",$AQ$1)="#N/A Invalid Security","--",IF(_xll.BDP(tbl_coded[[#This Row],[KPW Provider BBID]]&amp;" CompanyID",$AQ$1)="#N/A N/A","--",_xll.BDP(tbl_coded[[#This Row],[KPW Provider BBID]]&amp;" CompanyID",$AQ$1))))</f>
        <v/>
      </c>
      <c r="AR101" s="114" t="str">
        <f>IF(tbl_coded[[#This Row],[ISIN]]="","",tbl_coded[[#This Row],[穆迪KPW评级]]&amp;"/"&amp;tbl_coded[[#This Row],[SPKPW评级]]&amp;"/"&amp;tbl_coded[[#This Row],[FITCHKPW评级]])</f>
        <v/>
      </c>
      <c r="AS101" s="114" t="str">
        <f>IF(tbl_coded[[#This Row],[ISIN]]="","",IF(OR(_xll.BDP($B101&amp;" Corp",AS$1)="#N/A N/A"),"--",_xll.BDP($B101&amp;" Corp",AS$1)))</f>
        <v/>
      </c>
      <c r="AT101" s="114" t="str">
        <f>IF(tbl_coded[[#This Row],[ISIN]]="","",IF(_xll.BDS($B101&amp;" Corp",AT$1)="#N/A Field Not Applicable","",_xll.BDS($B101&amp;" Corp",AT$1)))</f>
        <v/>
      </c>
      <c r="AU101" s="114" t="str">
        <f>IF(tbl_coded[[#This Row],[SBLC Provider BBID]]="","",_xll.BDP(tbl_coded[[#This Row],[SBLC Provider BBID]]&amp;" CompanyID","NAME"))</f>
        <v/>
      </c>
      <c r="AV101" s="114" t="str">
        <f>IF(tbl_coded[[#This Row],[ISIN]]="","",IF(OR(_xll.BDP($B101&amp;" Corp",AV$1)="#N/A N/A"),"--",TEXT(_xll.BDP($B101&amp;" Corp",AV$1),"yyyy/mm/dd")))</f>
        <v/>
      </c>
      <c r="AW101" s="114" t="str">
        <f>IF(tbl_coded[[#This Row],[ISIN]]="","",IF(OR(_xll.BDP($B101&amp;" Corp",AW$1)="#N/A N/A"),"--",TEXT(_xll.BDP($B101&amp;" Corp",AW$1),"yyyy/mm/dd")))</f>
        <v/>
      </c>
      <c r="AX101" s="114" t="str">
        <f>IF(tbl_coded[[#This Row],[ISIN]]="","",IF(OR(_xll.BDP($B101&amp;" Corp",AX$1)="#N/A N/A"),"--",TEXT(_xll.BDP($B101&amp;" Corp",AX$1),"yyyy/mm/dd")))</f>
        <v/>
      </c>
      <c r="AY101" s="114" t="str">
        <f>IF(tbl_coded[[#This Row],[ISIN]]="","",IF(OR(_xll.BDP($B101&amp;" Corp",AY$1)="#N/A Field Not Applicable"),"--",TEXT(_xll.BDP($B101&amp;" Corp",AY$1),"yyyy/mm/dd")))</f>
        <v/>
      </c>
      <c r="AZ101" s="114" t="str">
        <f>IF(tbl_coded[[#This Row],[ISIN]]="","",IF(OR(_xll.BDP($B101&amp;" Corp",AZ$1)="#N/A N/A"),"--",_xll.BDP($B101&amp;" Corp",AZ$1)))</f>
        <v/>
      </c>
      <c r="BA101" s="114" t="str">
        <f>IF(tbl_coded[[#This Row],[ISIN]]="","",IF(OR(_xll.BDP($B101&amp;" Corp",BA$1)="#N/A N/A"),"--",_xll.BDP($B101&amp;" Corp",BA$1)))</f>
        <v/>
      </c>
      <c r="BB101" s="114" t="str">
        <f>IF(tbl_coded[[#This Row],[ISIN]]="","",IF(OR(_xll.BDP($B101&amp;" Corp",BB$1)="#N/A N/A"),"--",_xll.BDP($B101&amp;" Corp",BB$1)))</f>
        <v/>
      </c>
      <c r="BC101" s="114" t="str">
        <f>IF(tbl_coded[[#This Row],[ISIN]]="","",IF(OR(_xll.BDP($B101&amp;" Corp",BC$1)="#N/A Field Not Applicable"),"--",_xll.BDP($B101&amp;" Corp",BC$1)))</f>
        <v/>
      </c>
      <c r="BD101" s="114" t="str">
        <f>IF(tbl_coded[[#This Row],[ISIN]]="","",IF(OR(_xll.BDP($B101&amp;" Corp",BD$1)="#N/A Field Not Applicable"),"--",_xll.BDP($B101&amp;" Corp",BD$1)))</f>
        <v/>
      </c>
      <c r="BE101" s="114" t="str">
        <f>IF(tbl_coded[[#This Row],[ISIN]]="","",IF(OR(_xll.BDP($B101&amp;" Corp",BE$1)="#N/A Field Not Applicable"),"--",_xll.BDP($B101&amp;" Corp",BE$1)))</f>
        <v/>
      </c>
      <c r="BF101" s="114" t="str">
        <f>IF(tbl_coded[[#This Row],[ISIN]]="","",IF(OR(_xll.BDP($B101&amp;" Corp",BF$1)="#N/A Field Not Applicable"),"--",_xll.BDP($B101&amp;" Corp",BF$1)))</f>
        <v/>
      </c>
      <c r="BG101" s="114" t="str">
        <f>IF(tbl_coded[[#This Row],[ISIN]]="","",IF(OR(_xll.BDP($B101&amp;" Corp",BG$1)="#N/A Field Not Applicable"),"--",IF(_xll.BDP($B101&amp;" Corp",BG$1)="#N/A N/A","N",_xll.BDP($B101&amp;" Corp",BG$1))))</f>
        <v/>
      </c>
      <c r="BH101" s="114" t="str">
        <f>IF(tbl_coded[[#This Row],[ISIN]]="","",IF(OR(_xll.BDP($B101&amp;" Corp",BH$1)="#N/A N/A"),"",_xll.BDP($B101&amp;" Corp",BH$1)))</f>
        <v/>
      </c>
      <c r="BI101" s="114" t="str">
        <f>IF(tbl_coded[[#This Row],[ISIN]]="","",IF(OR(tbl_coded[[#This Row],[Parent company tiker]]=""),"",IF(_xll.BDP(tbl_coded[[#This Row],[Parent company tiker]]&amp;" Equity",BI$1)="#N/A N/A","--",_xll.BDP(tbl_coded[[#This Row],[Parent company tiker]]&amp;" Equity",BI$1))))</f>
        <v/>
      </c>
      <c r="BJ101" s="114" t="str">
        <f>IF(tbl_coded[[#This Row],[ISIN]]="","",IF(OR(tbl_coded[[#This Row],[Parent company tiker]]=""),"",IF(_xll.BDP(tbl_coded[[#This Row],[Parent company tiker]]&amp;" Equity",BJ$1)="#N/A N/A","--",_xll.BDP(tbl_coded[[#This Row],[Parent company tiker]]&amp;" Equity",BJ$1))))</f>
        <v/>
      </c>
      <c r="BK101" s="114" t="str">
        <f>IF(tbl_coded[[#This Row],[ISIN]]="","",IF(OR(tbl_coded[[#This Row],[Parent company tiker]]=""),"",IF(_xll.BDP(tbl_coded[[#This Row],[Parent company tiker]]&amp;" Equity",BK$1)="#N/A N/A","--",_xll.BDP(tbl_coded[[#This Row],[Parent company tiker]]&amp;" Equity",BK$1))))</f>
        <v/>
      </c>
      <c r="BL101" s="114" t="str">
        <f>IF(tbl_coded[[#This Row],[ISIN]]="","",IF(OR(tbl_coded[[#This Row],[Parent company tiker]]=""),"",IF(_xll.BDP(tbl_coded[[#This Row],[Parent company tiker]]&amp;" Equity",BL$1)="#N/A N/A","--",_xll.BDP(tbl_coded[[#This Row],[Parent company tiker]]&amp;" Equity",BL$1))))</f>
        <v/>
      </c>
      <c r="BM10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1" s="114" t="str">
        <f>IF(tbl_coded[[#This Row],[Column9]]&lt;&gt;"--",tbl_coded[[#This Row],[G''tor rating]],IF(tbl_coded[[#This Row],[KPW Name]]&lt;&gt;"",tbl_coded[[#This Row],[KPW Rating]],IF(tbl_coded[[#This Row],[Parent company tiker]]&lt;&gt;"",tbl_coded[[#This Row],[parent评级]],tbl_coded[[#This Row],[Issuer rating]])))</f>
        <v>//</v>
      </c>
      <c r="BO101" s="148" t="str">
        <f>IFERROR(IF(tbl_coded[[#This Row],[GREEN]]="Y","GREEN",IF(tbl_coded[[#This Row],[SUSTAINABLE]]="Y","SUSTAINABLE",IF(tbl_coded[[#This Row],[SOCIAL]]="Y","SOCIAL",IF(tbl_coded[[#This Row],[Sustainable linked]]="Y","SUSTAINABLE LINKED"," ")))),"")</f>
        <v xml:space="preserve"> </v>
      </c>
    </row>
    <row r="102" spans="1:67" ht="15" customHeight="1">
      <c r="A102" s="109">
        <v>100</v>
      </c>
      <c r="B102" s="110" t="str">
        <f>IF(美元债一级!$C$3:$C$1048576&lt;&gt;"",美元债一级!$C102,"")</f>
        <v/>
      </c>
      <c r="C102" s="114" t="str">
        <f>IF(tbl_coded[[#This Row],[ISIN]]="","",IF(tbl_coded[[#This Row],[Index]]&gt;$A$1,"",IF(_xll.BDP($B102&amp;" Corp",C$1)="#N/A N/A","",_xll.BDP($B102&amp;" Corp",C$1))))</f>
        <v/>
      </c>
      <c r="D102" s="114" t="str">
        <f>IF(tbl_coded[[#This Row],[ISIN]]="","",IF(_xll.BDP($B102&amp;" Corp",D$1)="#N/A N/A","",_xll.BDP($B102&amp;" Corp",D$1)))</f>
        <v/>
      </c>
      <c r="E102" s="114" t="str">
        <f>IF(tbl_coded[[#This Row],[ISIN]]="","",IF(_xll.BDP($B102&amp;" Corp",E$1)="#N/A N/A","--",_xll.BDP($B102&amp;" Corp",E$1)))</f>
        <v/>
      </c>
      <c r="F102" s="114" t="str">
        <f>IF(tbl_coded[[#This Row],[ISIN]]="","",IF(_xll.BDS($B102&amp;" Corp",F$1)="#N/A Field Not Applicable","",_xll.BDS($B102&amp;" Corp",F$1)))</f>
        <v/>
      </c>
      <c r="G102" s="114" t="str">
        <f>IF(tbl_coded[[#This Row],[ISIN]]="","",IF(_xll.BDP($F102&amp;" CompanyID",G$1)="#N/A Invalid Security","",_xll.BDP($F102&amp;" CompanyID",G$1)))</f>
        <v/>
      </c>
      <c r="H102" s="114" t="str">
        <f>IF(tbl_coded[[#This Row],[ISIN]]="","",IF(_xll.BDP($B102&amp;" Corp",H$1)="#N/A N/A","--",_xll.BDP($B102&amp;" Corp",H$1)))</f>
        <v/>
      </c>
      <c r="I102" s="114" t="str">
        <f>IF(tbl_coded[[#This Row],[ISIN]]="","",IF(_xll.BDP($B102&amp;" Corp",I$1)="#N/A N/A","--",_xll.BDP($B102&amp;" Corp",I$1)))</f>
        <v/>
      </c>
      <c r="J102" s="114" t="str">
        <f>IF(tbl_coded[[#This Row],[ISIN]]="","",IF(_xll.BDP($B102&amp;" Corp",J$1)="#N/A N/A","--",_xll.BDP($B102&amp;" Corp",J$1)))</f>
        <v/>
      </c>
      <c r="K102" s="114" t="str">
        <f>IF(tbl_coded[[#This Row],[ISIN]]="","",IF(_xll.BDP($B102&amp;" Corp",K$1)="#N/A N/A","--",_xll.BDP($B102&amp;" Corp",K$1)))</f>
        <v/>
      </c>
      <c r="L102" s="114" t="str">
        <f>IF(tbl_coded[[#This Row],[ISIN]]="","",IF(_xll.BDP($B102&amp;" Corp",L$1)="#N/A N/A","--",_xll.BDP($B102&amp;" Corp",L$1)))</f>
        <v/>
      </c>
      <c r="M102" s="114" t="str">
        <f>IF(tbl_coded[[#This Row],[ISIN]]="","",IF(_xll.BDP($B102&amp;" Corp",M$1)="#N/A N/A","--",_xll.BDP($B102&amp;" Corp",M$1)))</f>
        <v/>
      </c>
      <c r="N102" s="114" t="str">
        <f>IF(tbl_coded[[#This Row],[ISIN]]="","",IF(_xll.BDP($B102&amp;" Corp",N$1)="#N/A N/A","--",_xll.BDP($B102&amp;" Corp",N$1)))</f>
        <v/>
      </c>
      <c r="O102" s="114" t="str">
        <f>IF(tbl_coded[[#This Row],[ISIN]]="","",IF(_xll.BDP($B102&amp;" Corp",O$1)="#N/A N/A","--",_xll.BDP($B102&amp;" Corp",O$1)))</f>
        <v/>
      </c>
      <c r="P102" s="114" t="str">
        <f>IF(tbl_coded[[#This Row],[ISIN]]="","",IF(_xll.BDP($B102&amp;" Corp",P$1)="#N/A N/A","--",_xll.BDP($B102&amp;" Corp",P$1)))</f>
        <v/>
      </c>
      <c r="Q10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2" s="114" t="str">
        <f>IF(tbl_coded[[#This Row],[ISIN]]="","",IF(OR(_xll.BDP($B102&amp;" Corp",R$1)="#N/A N/A",_xll.BDP($B102&amp;" Corp",R$1)="#N/A Invalid Security",_xll.BDP($B102&amp;" Corp",R$1)="#N/A Field Not Applicable"),"--",_xll.BDP($B102&amp;" Corp",R$1)))</f>
        <v/>
      </c>
      <c r="S102" s="114" t="str">
        <f>IF(tbl_coded[[#This Row],[ISIN]]="","",IF(OR(_xll.BDP($R102&amp;" Equity",S$1)="#N/A N/A",_xll.BDP($R102&amp;" Equity",S$1)="#N/A Invalid Security"),"--",_xll.BDP($R102&amp;" Equity",S$1)))</f>
        <v/>
      </c>
      <c r="T102" s="114" t="str">
        <f>IF(tbl_coded[[#This Row],[ISIN]]="","",IF(OR(_xll.BDP($R102&amp;" Equity",T$1)="#N/A N/A",_xll.BDP($R102&amp;" Equity",T$1)="#N/A Invalid Security"),"--",_xll.BDP($R102&amp;" Equity",T$1)))</f>
        <v/>
      </c>
      <c r="U102" s="114" t="str">
        <f>IF(tbl_coded[[#This Row],[ISIN]]="","",IF(OR(_xll.BDP($R102&amp;" Equity",U$1)="#N/A N/A",_xll.BDP($R102&amp;" Equity",U$1)="#N/A Invalid Security"),"--",_xll.BDP($R102&amp;" Equity",U$1)))</f>
        <v/>
      </c>
      <c r="V102" s="114" t="str">
        <f>IF(tbl_coded[[#This Row],[ISIN]]="","",IF(OR(_xll.BDP($R102&amp;" Equity",V$1)="#N/A N/A",_xll.BDP($R102&amp;" Equity",V$1)="#N/A Invalid Security"),"--",_xll.BDP($R102&amp;" Equity",V$1)))</f>
        <v/>
      </c>
      <c r="W102" s="114" t="str">
        <f>IF(tbl_coded[[#This Row],[ISIN]]="","",IF(OR(_xll.BDP($R102&amp;" Equity",W$1)="#N/A N/A",_xll.BDP($R102&amp;" Equity",W$1)="#N/A Invalid Security"),"--",_xll.BDP($R102&amp;" Equity",W$1)))</f>
        <v/>
      </c>
      <c r="X102" s="114" t="str">
        <f>IF(tbl_coded[[#This Row],[ISIN]]="","",IF(OR(_xll.BDP($R102&amp;" Equity",X$1)="#N/A N/A",_xll.BDP($R102&amp;" Equity",X$1)="#N/A Invalid Security"),"--",_xll.BDP($R102&amp;" Equity",X$1)))</f>
        <v/>
      </c>
      <c r="Y10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2" s="114" t="str">
        <f>IF(tbl_coded[[#This Row],[ISIN]]="","",IF(ISNUMBER(_xll.BDP(B102&amp;" Corp",Z$1)),_xll.BDP(B102&amp;" Corp",Z$1),""))</f>
        <v/>
      </c>
      <c r="AA102" s="114" t="str">
        <f>IF(tbl_coded[[#This Row],[ISIN]]="","",IF(ISNUMBER(_xll.BDP(B102&amp;" Corp",AA$1)),_xll.BDP(B102&amp;" Corp",AA$1),""))</f>
        <v/>
      </c>
      <c r="AB102" s="114" t="str">
        <f>IF(tbl_coded[[#This Row],[ISIN]]="","",IF(ISNUMBER(_xll.BDP(B102&amp;" Corp",AB$1)),_xll.BDP(B102&amp;" Corp",AB$1),""))</f>
        <v/>
      </c>
      <c r="AC102" s="114" t="str">
        <f>IF(tbl_coded[[#This Row],[ISIN]]="","",IF(ISNUMBER(_xll.BDP(B102&amp;" Corp",AC$1)),_xll.BDP(B102&amp;" Corp",AC$1),""))</f>
        <v/>
      </c>
      <c r="AD102" s="114" t="str">
        <f>IF(tbl_coded[[#This Row],[ISIN]]="","",IF((_xll.BDP(B102&amp;" Corp",AD$1))="#N/A Field Not Applicable","",_xll.BDP(B102&amp;" Corp",AD$1)))</f>
        <v/>
      </c>
      <c r="AE102" s="114" t="str">
        <f>IF(tbl_coded[[#This Row],[ISIN]]="","",IF((_xll.BDP(B102&amp;" Corp",AE$1))="#N/A N/A","--",_xll.BDP(B102&amp;" Corp",AE$1)))</f>
        <v/>
      </c>
      <c r="AF102" s="114" t="str">
        <f>IF(tbl_coded[[#This Row],[ISIN]]="","",IF(IFERROR(MATCH(H102,rtg_num[Moody''s],0)&gt;10,0),"HY",IF(IFERROR(MATCH(I102,rtg_num[S&amp;P],0)&gt;10,0),"HY",IF(IFERROR(MATCH(J102,rtg_num[Fitch],0)&gt;10,0),"HY",IF(H102&amp;I102&amp;J102="------","NR",IF(IFERROR(FIND("#N/A",Coded!H102),0)&amp;IFERROR(FIND("#N/A",Coded!H102),0)&amp;IFERROR(FIND("#N/A",Coded!H102),0)&lt;&gt;"000",IF(INDEX(美元债一级!$O:$O,MATCH(tbl_coded[[#This Row],[ISIN]],美元债一级!$I:$I,0))="--/--/--","NR","IG"),"IG"))))))</f>
        <v/>
      </c>
      <c r="AG10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2" s="115" t="str">
        <f>IF(tbl_coded[[#This Row],[ISIN]]="","",IF(_xll.BDP($B102&amp;" Corp",AI$1)="#N/A N/A","--",_xll.BDP($B102&amp;" Corp",AI$1)))</f>
        <v/>
      </c>
      <c r="AJ102" s="112" t="str">
        <f>IF(tbl_coded[[#This Row],[ISIN]]="","",IF(OR(_xll.BDP(_xll.BDP(tbl_coded[[#This Row],[ISIN]]&amp;" Corp", "ISSUER_EQUITY_TICKER")&amp;" Equity",AJ$1)="#N/A N/A"),"--",_xll.BDP(_xll.BDP(tbl_coded[[#This Row],[ISIN]]&amp;" Corp", "ISSUER_EQUITY_TICKER")&amp;" Equity",AJ$1)))</f>
        <v/>
      </c>
      <c r="AK10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2" s="114" t="str">
        <f>IF(tbl_coded[[#This Row],[ISIN]]="","",IF(OR(_xll.BDP(_xll.BDP(tbl_coded[[#This Row],[ISIN]]&amp;" Corp", "ISSUER_EQUITY_TICKER")&amp;" Equity",AL$1)="#N/A N/A"),"--",_xll.BDP(_xll.BDP(tbl_coded[[#This Row],[ISIN]]&amp;" Corp", "ISSUER_EQUITY_TICKER")&amp;" Equity",AL$1)))</f>
        <v/>
      </c>
      <c r="AM102" s="114" t="str">
        <f>IF(tbl_coded[[#This Row],[ISIN]]="","",IF(_xll.BDS($B102&amp;" Corp",AM$1)="#N/A Field Not Applicable","",_xll.BDS($B102&amp;" Corp",AM$1)))</f>
        <v/>
      </c>
      <c r="AN102" s="114" t="str">
        <f>IF(tbl_coded[[#This Row],[ISIN]]="","",IF(_xll.BDP(tbl_coded[[#This Row],[KPW Provider BBID]]&amp;" CompanyID","NAME")="#N/A Invalid Security","",_xll.BDP(tbl_coded[[#This Row],[KPW Provider BBID]]&amp;" CompanyID","NAME")))</f>
        <v/>
      </c>
      <c r="AO102" s="114" t="str">
        <f>IF(tbl_coded[[#This Row],[ISIN]]="","",IF(_xll.BDP(tbl_coded[[#This Row],[KPW Provider BBID]]&amp;" CompanyID",$AO$1)="#N/A Invalid Security","--",IF(_xll.BDP(tbl_coded[[#This Row],[KPW Provider BBID]]&amp;" CompanyID",$AO$1)="#N/A N/A","--",_xll.BDP(tbl_coded[[#This Row],[KPW Provider BBID]]&amp;" CompanyID",$AO$1))))</f>
        <v/>
      </c>
      <c r="AP102" s="114" t="str">
        <f>IF(tbl_coded[[#This Row],[ISIN]]="","",IF(_xll.BDP(tbl_coded[[#This Row],[KPW Provider BBID]]&amp;" CompanyID",$AP$1)="#N/A Invalid Security","--",IF(_xll.BDP(tbl_coded[[#This Row],[KPW Provider BBID]]&amp;" CompanyID",$AP$1)="#N/A N/A","--",_xll.BDP(tbl_coded[[#This Row],[KPW Provider BBID]]&amp;" CompanyID",$AP$1))))</f>
        <v/>
      </c>
      <c r="AQ102" s="114" t="str">
        <f>IF(tbl_coded[[#This Row],[ISIN]]="","",IF(_xll.BDP(tbl_coded[[#This Row],[KPW Provider BBID]]&amp;" CompanyID",$AQ$1)="#N/A Invalid Security","--",IF(_xll.BDP(tbl_coded[[#This Row],[KPW Provider BBID]]&amp;" CompanyID",$AQ$1)="#N/A N/A","--",_xll.BDP(tbl_coded[[#This Row],[KPW Provider BBID]]&amp;" CompanyID",$AQ$1))))</f>
        <v/>
      </c>
      <c r="AR102" s="114" t="str">
        <f>IF(tbl_coded[[#This Row],[ISIN]]="","",tbl_coded[[#This Row],[穆迪KPW评级]]&amp;"/"&amp;tbl_coded[[#This Row],[SPKPW评级]]&amp;"/"&amp;tbl_coded[[#This Row],[FITCHKPW评级]])</f>
        <v/>
      </c>
      <c r="AS102" s="114" t="str">
        <f>IF(tbl_coded[[#This Row],[ISIN]]="","",IF(OR(_xll.BDP($B102&amp;" Corp",AS$1)="#N/A N/A"),"--",_xll.BDP($B102&amp;" Corp",AS$1)))</f>
        <v/>
      </c>
      <c r="AT102" s="114" t="str">
        <f>IF(tbl_coded[[#This Row],[ISIN]]="","",IF(_xll.BDS($B102&amp;" Corp",AT$1)="#N/A Field Not Applicable","",_xll.BDS($B102&amp;" Corp",AT$1)))</f>
        <v/>
      </c>
      <c r="AU102" s="114" t="str">
        <f>IF(tbl_coded[[#This Row],[SBLC Provider BBID]]="","",_xll.BDP(tbl_coded[[#This Row],[SBLC Provider BBID]]&amp;" CompanyID","NAME"))</f>
        <v/>
      </c>
      <c r="AV102" s="114" t="str">
        <f>IF(tbl_coded[[#This Row],[ISIN]]="","",IF(OR(_xll.BDP($B102&amp;" Corp",AV$1)="#N/A N/A"),"--",TEXT(_xll.BDP($B102&amp;" Corp",AV$1),"yyyy/mm/dd")))</f>
        <v/>
      </c>
      <c r="AW102" s="114" t="str">
        <f>IF(tbl_coded[[#This Row],[ISIN]]="","",IF(OR(_xll.BDP($B102&amp;" Corp",AW$1)="#N/A N/A"),"--",TEXT(_xll.BDP($B102&amp;" Corp",AW$1),"yyyy/mm/dd")))</f>
        <v/>
      </c>
      <c r="AX102" s="114" t="str">
        <f>IF(tbl_coded[[#This Row],[ISIN]]="","",IF(OR(_xll.BDP($B102&amp;" Corp",AX$1)="#N/A N/A"),"--",TEXT(_xll.BDP($B102&amp;" Corp",AX$1),"yyyy/mm/dd")))</f>
        <v/>
      </c>
      <c r="AY102" s="114" t="str">
        <f>IF(tbl_coded[[#This Row],[ISIN]]="","",IF(OR(_xll.BDP($B102&amp;" Corp",AY$1)="#N/A Field Not Applicable"),"--",TEXT(_xll.BDP($B102&amp;" Corp",AY$1),"yyyy/mm/dd")))</f>
        <v/>
      </c>
      <c r="AZ102" s="114" t="str">
        <f>IF(tbl_coded[[#This Row],[ISIN]]="","",IF(OR(_xll.BDP($B102&amp;" Corp",AZ$1)="#N/A N/A"),"--",_xll.BDP($B102&amp;" Corp",AZ$1)))</f>
        <v/>
      </c>
      <c r="BA102" s="114" t="str">
        <f>IF(tbl_coded[[#This Row],[ISIN]]="","",IF(OR(_xll.BDP($B102&amp;" Corp",BA$1)="#N/A N/A"),"--",_xll.BDP($B102&amp;" Corp",BA$1)))</f>
        <v/>
      </c>
      <c r="BB102" s="114" t="str">
        <f>IF(tbl_coded[[#This Row],[ISIN]]="","",IF(OR(_xll.BDP($B102&amp;" Corp",BB$1)="#N/A N/A"),"--",_xll.BDP($B102&amp;" Corp",BB$1)))</f>
        <v/>
      </c>
      <c r="BC102" s="114" t="str">
        <f>IF(tbl_coded[[#This Row],[ISIN]]="","",IF(OR(_xll.BDP($B102&amp;" Corp",BC$1)="#N/A Field Not Applicable"),"--",_xll.BDP($B102&amp;" Corp",BC$1)))</f>
        <v/>
      </c>
      <c r="BD102" s="114" t="str">
        <f>IF(tbl_coded[[#This Row],[ISIN]]="","",IF(OR(_xll.BDP($B102&amp;" Corp",BD$1)="#N/A Field Not Applicable"),"--",_xll.BDP($B102&amp;" Corp",BD$1)))</f>
        <v/>
      </c>
      <c r="BE102" s="114" t="str">
        <f>IF(tbl_coded[[#This Row],[ISIN]]="","",IF(OR(_xll.BDP($B102&amp;" Corp",BE$1)="#N/A Field Not Applicable"),"--",_xll.BDP($B102&amp;" Corp",BE$1)))</f>
        <v/>
      </c>
      <c r="BF102" s="114" t="str">
        <f>IF(tbl_coded[[#This Row],[ISIN]]="","",IF(OR(_xll.BDP($B102&amp;" Corp",BF$1)="#N/A Field Not Applicable"),"--",_xll.BDP($B102&amp;" Corp",BF$1)))</f>
        <v/>
      </c>
      <c r="BG102" s="114" t="str">
        <f>IF(tbl_coded[[#This Row],[ISIN]]="","",IF(OR(_xll.BDP($B102&amp;" Corp",BG$1)="#N/A Field Not Applicable"),"--",IF(_xll.BDP($B102&amp;" Corp",BG$1)="#N/A N/A","N",_xll.BDP($B102&amp;" Corp",BG$1))))</f>
        <v/>
      </c>
      <c r="BH102" s="114" t="str">
        <f>IF(tbl_coded[[#This Row],[ISIN]]="","",IF(OR(_xll.BDP($B102&amp;" Corp",BH$1)="#N/A N/A"),"",_xll.BDP($B102&amp;" Corp",BH$1)))</f>
        <v/>
      </c>
      <c r="BI102" s="114" t="str">
        <f>IF(tbl_coded[[#This Row],[ISIN]]="","",IF(OR(tbl_coded[[#This Row],[Parent company tiker]]=""),"",IF(_xll.BDP(tbl_coded[[#This Row],[Parent company tiker]]&amp;" Equity",BI$1)="#N/A N/A","--",_xll.BDP(tbl_coded[[#This Row],[Parent company tiker]]&amp;" Equity",BI$1))))</f>
        <v/>
      </c>
      <c r="BJ102" s="114" t="str">
        <f>IF(tbl_coded[[#This Row],[ISIN]]="","",IF(OR(tbl_coded[[#This Row],[Parent company tiker]]=""),"",IF(_xll.BDP(tbl_coded[[#This Row],[Parent company tiker]]&amp;" Equity",BJ$1)="#N/A N/A","--",_xll.BDP(tbl_coded[[#This Row],[Parent company tiker]]&amp;" Equity",BJ$1))))</f>
        <v/>
      </c>
      <c r="BK102" s="114" t="str">
        <f>IF(tbl_coded[[#This Row],[ISIN]]="","",IF(OR(tbl_coded[[#This Row],[Parent company tiker]]=""),"",IF(_xll.BDP(tbl_coded[[#This Row],[Parent company tiker]]&amp;" Equity",BK$1)="#N/A N/A","--",_xll.BDP(tbl_coded[[#This Row],[Parent company tiker]]&amp;" Equity",BK$1))))</f>
        <v/>
      </c>
      <c r="BL102" s="114" t="str">
        <f>IF(tbl_coded[[#This Row],[ISIN]]="","",IF(OR(tbl_coded[[#This Row],[Parent company tiker]]=""),"",IF(_xll.BDP(tbl_coded[[#This Row],[Parent company tiker]]&amp;" Equity",BL$1)="#N/A N/A","--",_xll.BDP(tbl_coded[[#This Row],[Parent company tiker]]&amp;" Equity",BL$1))))</f>
        <v/>
      </c>
      <c r="BM10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2" s="114" t="str">
        <f>IF(tbl_coded[[#This Row],[Column9]]&lt;&gt;"--",tbl_coded[[#This Row],[G''tor rating]],IF(tbl_coded[[#This Row],[KPW Name]]&lt;&gt;"",tbl_coded[[#This Row],[KPW Rating]],IF(tbl_coded[[#This Row],[Parent company tiker]]&lt;&gt;"",tbl_coded[[#This Row],[parent评级]],tbl_coded[[#This Row],[Issuer rating]])))</f>
        <v>//</v>
      </c>
      <c r="BO102" s="148" t="str">
        <f>IFERROR(IF(tbl_coded[[#This Row],[GREEN]]="Y","GREEN",IF(tbl_coded[[#This Row],[SUSTAINABLE]]="Y","SUSTAINABLE",IF(tbl_coded[[#This Row],[SOCIAL]]="Y","SOCIAL",IF(tbl_coded[[#This Row],[Sustainable linked]]="Y","SUSTAINABLE LINKED"," ")))),"")</f>
        <v xml:space="preserve"> </v>
      </c>
    </row>
    <row r="103" spans="1:67" ht="15" customHeight="1">
      <c r="A103" s="109">
        <v>101</v>
      </c>
      <c r="B103" s="110" t="str">
        <f>IF(美元债一级!$C$3:$C$1048576&lt;&gt;"",美元债一级!$C103,"")</f>
        <v/>
      </c>
      <c r="C103" s="114" t="str">
        <f>IF(tbl_coded[[#This Row],[ISIN]]="","",IF(tbl_coded[[#This Row],[Index]]&gt;$A$1,"",IF(_xll.BDP($B103&amp;" Corp",C$1)="#N/A N/A","",_xll.BDP($B103&amp;" Corp",C$1))))</f>
        <v/>
      </c>
      <c r="D103" s="114" t="str">
        <f>IF(tbl_coded[[#This Row],[ISIN]]="","",IF(_xll.BDP($B103&amp;" Corp",D$1)="#N/A N/A","",_xll.BDP($B103&amp;" Corp",D$1)))</f>
        <v/>
      </c>
      <c r="E103" s="114" t="str">
        <f>IF(tbl_coded[[#This Row],[ISIN]]="","",IF(_xll.BDP($B103&amp;" Corp",E$1)="#N/A N/A","--",_xll.BDP($B103&amp;" Corp",E$1)))</f>
        <v/>
      </c>
      <c r="F103" s="114" t="str">
        <f>IF(tbl_coded[[#This Row],[ISIN]]="","",IF(_xll.BDS($B103&amp;" Corp",F$1)="#N/A Field Not Applicable","",_xll.BDS($B103&amp;" Corp",F$1)))</f>
        <v/>
      </c>
      <c r="G103" s="114" t="str">
        <f>IF(tbl_coded[[#This Row],[ISIN]]="","",IF(_xll.BDP($F103&amp;" CompanyID",G$1)="#N/A Invalid Security","",_xll.BDP($F103&amp;" CompanyID",G$1)))</f>
        <v/>
      </c>
      <c r="H103" s="114" t="str">
        <f>IF(tbl_coded[[#This Row],[ISIN]]="","",IF(_xll.BDP($B103&amp;" Corp",H$1)="#N/A N/A","--",_xll.BDP($B103&amp;" Corp",H$1)))</f>
        <v/>
      </c>
      <c r="I103" s="114" t="str">
        <f>IF(tbl_coded[[#This Row],[ISIN]]="","",IF(_xll.BDP($B103&amp;" Corp",I$1)="#N/A N/A","--",_xll.BDP($B103&amp;" Corp",I$1)))</f>
        <v/>
      </c>
      <c r="J103" s="114" t="str">
        <f>IF(tbl_coded[[#This Row],[ISIN]]="","",IF(_xll.BDP($B103&amp;" Corp",J$1)="#N/A N/A","--",_xll.BDP($B103&amp;" Corp",J$1)))</f>
        <v/>
      </c>
      <c r="K103" s="114" t="str">
        <f>IF(tbl_coded[[#This Row],[ISIN]]="","",IF(_xll.BDP($B103&amp;" Corp",K$1)="#N/A N/A","--",_xll.BDP($B103&amp;" Corp",K$1)))</f>
        <v/>
      </c>
      <c r="L103" s="114" t="str">
        <f>IF(tbl_coded[[#This Row],[ISIN]]="","",IF(_xll.BDP($B103&amp;" Corp",L$1)="#N/A N/A","--",_xll.BDP($B103&amp;" Corp",L$1)))</f>
        <v/>
      </c>
      <c r="M103" s="114" t="str">
        <f>IF(tbl_coded[[#This Row],[ISIN]]="","",IF(_xll.BDP($B103&amp;" Corp",M$1)="#N/A N/A","--",_xll.BDP($B103&amp;" Corp",M$1)))</f>
        <v/>
      </c>
      <c r="N103" s="114" t="str">
        <f>IF(tbl_coded[[#This Row],[ISIN]]="","",IF(_xll.BDP($B103&amp;" Corp",N$1)="#N/A N/A","--",_xll.BDP($B103&amp;" Corp",N$1)))</f>
        <v/>
      </c>
      <c r="O103" s="114" t="str">
        <f>IF(tbl_coded[[#This Row],[ISIN]]="","",IF(_xll.BDP($B103&amp;" Corp",O$1)="#N/A N/A","--",_xll.BDP($B103&amp;" Corp",O$1)))</f>
        <v/>
      </c>
      <c r="P103" s="114" t="str">
        <f>IF(tbl_coded[[#This Row],[ISIN]]="","",IF(_xll.BDP($B103&amp;" Corp",P$1)="#N/A N/A","--",_xll.BDP($B103&amp;" Corp",P$1)))</f>
        <v/>
      </c>
      <c r="Q10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3" s="114" t="str">
        <f>IF(tbl_coded[[#This Row],[ISIN]]="","",IF(OR(_xll.BDP($B103&amp;" Corp",R$1)="#N/A N/A",_xll.BDP($B103&amp;" Corp",R$1)="#N/A Invalid Security",_xll.BDP($B103&amp;" Corp",R$1)="#N/A Field Not Applicable"),"--",_xll.BDP($B103&amp;" Corp",R$1)))</f>
        <v/>
      </c>
      <c r="S103" s="114" t="str">
        <f>IF(tbl_coded[[#This Row],[ISIN]]="","",IF(OR(_xll.BDP($R103&amp;" Equity",S$1)="#N/A N/A",_xll.BDP($R103&amp;" Equity",S$1)="#N/A Invalid Security"),"--",_xll.BDP($R103&amp;" Equity",S$1)))</f>
        <v/>
      </c>
      <c r="T103" s="114" t="str">
        <f>IF(tbl_coded[[#This Row],[ISIN]]="","",IF(OR(_xll.BDP($R103&amp;" Equity",T$1)="#N/A N/A",_xll.BDP($R103&amp;" Equity",T$1)="#N/A Invalid Security"),"--",_xll.BDP($R103&amp;" Equity",T$1)))</f>
        <v/>
      </c>
      <c r="U103" s="114" t="str">
        <f>IF(tbl_coded[[#This Row],[ISIN]]="","",IF(OR(_xll.BDP($R103&amp;" Equity",U$1)="#N/A N/A",_xll.BDP($R103&amp;" Equity",U$1)="#N/A Invalid Security"),"--",_xll.BDP($R103&amp;" Equity",U$1)))</f>
        <v/>
      </c>
      <c r="V103" s="114" t="str">
        <f>IF(tbl_coded[[#This Row],[ISIN]]="","",IF(OR(_xll.BDP($R103&amp;" Equity",V$1)="#N/A N/A",_xll.BDP($R103&amp;" Equity",V$1)="#N/A Invalid Security"),"--",_xll.BDP($R103&amp;" Equity",V$1)))</f>
        <v/>
      </c>
      <c r="W103" s="114" t="str">
        <f>IF(tbl_coded[[#This Row],[ISIN]]="","",IF(OR(_xll.BDP($R103&amp;" Equity",W$1)="#N/A N/A",_xll.BDP($R103&amp;" Equity",W$1)="#N/A Invalid Security"),"--",_xll.BDP($R103&amp;" Equity",W$1)))</f>
        <v/>
      </c>
      <c r="X103" s="114" t="str">
        <f>IF(tbl_coded[[#This Row],[ISIN]]="","",IF(OR(_xll.BDP($R103&amp;" Equity",X$1)="#N/A N/A",_xll.BDP($R103&amp;" Equity",X$1)="#N/A Invalid Security"),"--",_xll.BDP($R103&amp;" Equity",X$1)))</f>
        <v/>
      </c>
      <c r="Y10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3" s="114" t="str">
        <f>IF(tbl_coded[[#This Row],[ISIN]]="","",IF(ISNUMBER(_xll.BDP(B103&amp;" Corp",Z$1)),_xll.BDP(B103&amp;" Corp",Z$1),""))</f>
        <v/>
      </c>
      <c r="AA103" s="114" t="str">
        <f>IF(tbl_coded[[#This Row],[ISIN]]="","",IF(ISNUMBER(_xll.BDP(B103&amp;" Corp",AA$1)),_xll.BDP(B103&amp;" Corp",AA$1),""))</f>
        <v/>
      </c>
      <c r="AB103" s="114" t="str">
        <f>IF(tbl_coded[[#This Row],[ISIN]]="","",IF(ISNUMBER(_xll.BDP(B103&amp;" Corp",AB$1)),_xll.BDP(B103&amp;" Corp",AB$1),""))</f>
        <v/>
      </c>
      <c r="AC103" s="114" t="str">
        <f>IF(tbl_coded[[#This Row],[ISIN]]="","",IF(ISNUMBER(_xll.BDP(B103&amp;" Corp",AC$1)),_xll.BDP(B103&amp;" Corp",AC$1),""))</f>
        <v/>
      </c>
      <c r="AD103" s="114" t="str">
        <f>IF(tbl_coded[[#This Row],[ISIN]]="","",IF((_xll.BDP(B103&amp;" Corp",AD$1))="#N/A Field Not Applicable","",_xll.BDP(B103&amp;" Corp",AD$1)))</f>
        <v/>
      </c>
      <c r="AE103" s="114" t="str">
        <f>IF(tbl_coded[[#This Row],[ISIN]]="","",IF((_xll.BDP(B103&amp;" Corp",AE$1))="#N/A N/A","--",_xll.BDP(B103&amp;" Corp",AE$1)))</f>
        <v/>
      </c>
      <c r="AF103" s="114" t="str">
        <f>IF(tbl_coded[[#This Row],[ISIN]]="","",IF(IFERROR(MATCH(H103,rtg_num[Moody''s],0)&gt;10,0),"HY",IF(IFERROR(MATCH(I103,rtg_num[S&amp;P],0)&gt;10,0),"HY",IF(IFERROR(MATCH(J103,rtg_num[Fitch],0)&gt;10,0),"HY",IF(H103&amp;I103&amp;J103="------","NR",IF(IFERROR(FIND("#N/A",Coded!H103),0)&amp;IFERROR(FIND("#N/A",Coded!H103),0)&amp;IFERROR(FIND("#N/A",Coded!H103),0)&lt;&gt;"000",IF(INDEX(美元债一级!$O:$O,MATCH(tbl_coded[[#This Row],[ISIN]],美元债一级!$I:$I,0))="--/--/--","NR","IG"),"IG"))))))</f>
        <v/>
      </c>
      <c r="AG10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3" s="115" t="str">
        <f>IF(tbl_coded[[#This Row],[ISIN]]="","",IF(_xll.BDP($B103&amp;" Corp",AI$1)="#N/A N/A","--",_xll.BDP($B103&amp;" Corp",AI$1)))</f>
        <v/>
      </c>
      <c r="AJ103" s="112" t="str">
        <f>IF(tbl_coded[[#This Row],[ISIN]]="","",IF(OR(_xll.BDP(_xll.BDP(tbl_coded[[#This Row],[ISIN]]&amp;" Corp", "ISSUER_EQUITY_TICKER")&amp;" Equity",AJ$1)="#N/A N/A"),"--",_xll.BDP(_xll.BDP(tbl_coded[[#This Row],[ISIN]]&amp;" Corp", "ISSUER_EQUITY_TICKER")&amp;" Equity",AJ$1)))</f>
        <v/>
      </c>
      <c r="AK10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3" s="114" t="str">
        <f>IF(tbl_coded[[#This Row],[ISIN]]="","",IF(OR(_xll.BDP(_xll.BDP(tbl_coded[[#This Row],[ISIN]]&amp;" Corp", "ISSUER_EQUITY_TICKER")&amp;" Equity",AL$1)="#N/A N/A"),"--",_xll.BDP(_xll.BDP(tbl_coded[[#This Row],[ISIN]]&amp;" Corp", "ISSUER_EQUITY_TICKER")&amp;" Equity",AL$1)))</f>
        <v/>
      </c>
      <c r="AM103" s="114" t="str">
        <f>IF(tbl_coded[[#This Row],[ISIN]]="","",IF(_xll.BDS($B103&amp;" Corp",AM$1)="#N/A Field Not Applicable","",_xll.BDS($B103&amp;" Corp",AM$1)))</f>
        <v/>
      </c>
      <c r="AN103" s="114" t="str">
        <f>IF(tbl_coded[[#This Row],[ISIN]]="","",IF(_xll.BDP(tbl_coded[[#This Row],[KPW Provider BBID]]&amp;" CompanyID","NAME")="#N/A Invalid Security","",_xll.BDP(tbl_coded[[#This Row],[KPW Provider BBID]]&amp;" CompanyID","NAME")))</f>
        <v/>
      </c>
      <c r="AO103" s="114" t="str">
        <f>IF(tbl_coded[[#This Row],[ISIN]]="","",IF(_xll.BDP(tbl_coded[[#This Row],[KPW Provider BBID]]&amp;" CompanyID",$AO$1)="#N/A Invalid Security","--",IF(_xll.BDP(tbl_coded[[#This Row],[KPW Provider BBID]]&amp;" CompanyID",$AO$1)="#N/A N/A","--",_xll.BDP(tbl_coded[[#This Row],[KPW Provider BBID]]&amp;" CompanyID",$AO$1))))</f>
        <v/>
      </c>
      <c r="AP103" s="114" t="str">
        <f>IF(tbl_coded[[#This Row],[ISIN]]="","",IF(_xll.BDP(tbl_coded[[#This Row],[KPW Provider BBID]]&amp;" CompanyID",$AP$1)="#N/A Invalid Security","--",IF(_xll.BDP(tbl_coded[[#This Row],[KPW Provider BBID]]&amp;" CompanyID",$AP$1)="#N/A N/A","--",_xll.BDP(tbl_coded[[#This Row],[KPW Provider BBID]]&amp;" CompanyID",$AP$1))))</f>
        <v/>
      </c>
      <c r="AQ103" s="114" t="str">
        <f>IF(tbl_coded[[#This Row],[ISIN]]="","",IF(_xll.BDP(tbl_coded[[#This Row],[KPW Provider BBID]]&amp;" CompanyID",$AQ$1)="#N/A Invalid Security","--",IF(_xll.BDP(tbl_coded[[#This Row],[KPW Provider BBID]]&amp;" CompanyID",$AQ$1)="#N/A N/A","--",_xll.BDP(tbl_coded[[#This Row],[KPW Provider BBID]]&amp;" CompanyID",$AQ$1))))</f>
        <v/>
      </c>
      <c r="AR103" s="114" t="str">
        <f>IF(tbl_coded[[#This Row],[ISIN]]="","",tbl_coded[[#This Row],[穆迪KPW评级]]&amp;"/"&amp;tbl_coded[[#This Row],[SPKPW评级]]&amp;"/"&amp;tbl_coded[[#This Row],[FITCHKPW评级]])</f>
        <v/>
      </c>
      <c r="AS103" s="114" t="str">
        <f>IF(tbl_coded[[#This Row],[ISIN]]="","",IF(OR(_xll.BDP($B103&amp;" Corp",AS$1)="#N/A N/A"),"--",_xll.BDP($B103&amp;" Corp",AS$1)))</f>
        <v/>
      </c>
      <c r="AT103" s="114" t="str">
        <f>IF(tbl_coded[[#This Row],[ISIN]]="","",IF(_xll.BDS($B103&amp;" Corp",AT$1)="#N/A Field Not Applicable","",_xll.BDS($B103&amp;" Corp",AT$1)))</f>
        <v/>
      </c>
      <c r="AU103" s="114" t="str">
        <f>IF(tbl_coded[[#This Row],[SBLC Provider BBID]]="","",_xll.BDP(tbl_coded[[#This Row],[SBLC Provider BBID]]&amp;" CompanyID","NAME"))</f>
        <v/>
      </c>
      <c r="AV103" s="114" t="str">
        <f>IF(tbl_coded[[#This Row],[ISIN]]="","",IF(OR(_xll.BDP($B103&amp;" Corp",AV$1)="#N/A N/A"),"--",TEXT(_xll.BDP($B103&amp;" Corp",AV$1),"yyyy/mm/dd")))</f>
        <v/>
      </c>
      <c r="AW103" s="114" t="str">
        <f>IF(tbl_coded[[#This Row],[ISIN]]="","",IF(OR(_xll.BDP($B103&amp;" Corp",AW$1)="#N/A N/A"),"--",TEXT(_xll.BDP($B103&amp;" Corp",AW$1),"yyyy/mm/dd")))</f>
        <v/>
      </c>
      <c r="AX103" s="114" t="str">
        <f>IF(tbl_coded[[#This Row],[ISIN]]="","",IF(OR(_xll.BDP($B103&amp;" Corp",AX$1)="#N/A N/A"),"--",TEXT(_xll.BDP($B103&amp;" Corp",AX$1),"yyyy/mm/dd")))</f>
        <v/>
      </c>
      <c r="AY103" s="114" t="str">
        <f>IF(tbl_coded[[#This Row],[ISIN]]="","",IF(OR(_xll.BDP($B103&amp;" Corp",AY$1)="#N/A Field Not Applicable"),"--",TEXT(_xll.BDP($B103&amp;" Corp",AY$1),"yyyy/mm/dd")))</f>
        <v/>
      </c>
      <c r="AZ103" s="114" t="str">
        <f>IF(tbl_coded[[#This Row],[ISIN]]="","",IF(OR(_xll.BDP($B103&amp;" Corp",AZ$1)="#N/A N/A"),"--",_xll.BDP($B103&amp;" Corp",AZ$1)))</f>
        <v/>
      </c>
      <c r="BA103" s="114" t="str">
        <f>IF(tbl_coded[[#This Row],[ISIN]]="","",IF(OR(_xll.BDP($B103&amp;" Corp",BA$1)="#N/A N/A"),"--",_xll.BDP($B103&amp;" Corp",BA$1)))</f>
        <v/>
      </c>
      <c r="BB103" s="114" t="str">
        <f>IF(tbl_coded[[#This Row],[ISIN]]="","",IF(OR(_xll.BDP($B103&amp;" Corp",BB$1)="#N/A N/A"),"--",_xll.BDP($B103&amp;" Corp",BB$1)))</f>
        <v/>
      </c>
      <c r="BC103" s="114" t="str">
        <f>IF(tbl_coded[[#This Row],[ISIN]]="","",IF(OR(_xll.BDP($B103&amp;" Corp",BC$1)="#N/A Field Not Applicable"),"--",_xll.BDP($B103&amp;" Corp",BC$1)))</f>
        <v/>
      </c>
      <c r="BD103" s="114" t="str">
        <f>IF(tbl_coded[[#This Row],[ISIN]]="","",IF(OR(_xll.BDP($B103&amp;" Corp",BD$1)="#N/A Field Not Applicable"),"--",_xll.BDP($B103&amp;" Corp",BD$1)))</f>
        <v/>
      </c>
      <c r="BE103" s="114" t="str">
        <f>IF(tbl_coded[[#This Row],[ISIN]]="","",IF(OR(_xll.BDP($B103&amp;" Corp",BE$1)="#N/A Field Not Applicable"),"--",_xll.BDP($B103&amp;" Corp",BE$1)))</f>
        <v/>
      </c>
      <c r="BF103" s="114" t="str">
        <f>IF(tbl_coded[[#This Row],[ISIN]]="","",IF(OR(_xll.BDP($B103&amp;" Corp",BF$1)="#N/A Field Not Applicable"),"--",_xll.BDP($B103&amp;" Corp",BF$1)))</f>
        <v/>
      </c>
      <c r="BG103" s="114" t="str">
        <f>IF(tbl_coded[[#This Row],[ISIN]]="","",IF(OR(_xll.BDP($B103&amp;" Corp",BG$1)="#N/A Field Not Applicable"),"--",IF(_xll.BDP($B103&amp;" Corp",BG$1)="#N/A N/A","N",_xll.BDP($B103&amp;" Corp",BG$1))))</f>
        <v/>
      </c>
      <c r="BH103" s="114" t="str">
        <f>IF(tbl_coded[[#This Row],[ISIN]]="","",IF(OR(_xll.BDP($B103&amp;" Corp",BH$1)="#N/A N/A"),"",_xll.BDP($B103&amp;" Corp",BH$1)))</f>
        <v/>
      </c>
      <c r="BI103" s="114" t="str">
        <f>IF(tbl_coded[[#This Row],[ISIN]]="","",IF(OR(tbl_coded[[#This Row],[Parent company tiker]]=""),"",IF(_xll.BDP(tbl_coded[[#This Row],[Parent company tiker]]&amp;" Equity",BI$1)="#N/A N/A","--",_xll.BDP(tbl_coded[[#This Row],[Parent company tiker]]&amp;" Equity",BI$1))))</f>
        <v/>
      </c>
      <c r="BJ103" s="114" t="str">
        <f>IF(tbl_coded[[#This Row],[ISIN]]="","",IF(OR(tbl_coded[[#This Row],[Parent company tiker]]=""),"",IF(_xll.BDP(tbl_coded[[#This Row],[Parent company tiker]]&amp;" Equity",BJ$1)="#N/A N/A","--",_xll.BDP(tbl_coded[[#This Row],[Parent company tiker]]&amp;" Equity",BJ$1))))</f>
        <v/>
      </c>
      <c r="BK103" s="114" t="str">
        <f>IF(tbl_coded[[#This Row],[ISIN]]="","",IF(OR(tbl_coded[[#This Row],[Parent company tiker]]=""),"",IF(_xll.BDP(tbl_coded[[#This Row],[Parent company tiker]]&amp;" Equity",BK$1)="#N/A N/A","--",_xll.BDP(tbl_coded[[#This Row],[Parent company tiker]]&amp;" Equity",BK$1))))</f>
        <v/>
      </c>
      <c r="BL103" s="114" t="str">
        <f>IF(tbl_coded[[#This Row],[ISIN]]="","",IF(OR(tbl_coded[[#This Row],[Parent company tiker]]=""),"",IF(_xll.BDP(tbl_coded[[#This Row],[Parent company tiker]]&amp;" Equity",BL$1)="#N/A N/A","--",_xll.BDP(tbl_coded[[#This Row],[Parent company tiker]]&amp;" Equity",BL$1))))</f>
        <v/>
      </c>
      <c r="BM10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3" s="114" t="str">
        <f>IF(tbl_coded[[#This Row],[Column9]]&lt;&gt;"--",tbl_coded[[#This Row],[G''tor rating]],IF(tbl_coded[[#This Row],[KPW Name]]&lt;&gt;"",tbl_coded[[#This Row],[KPW Rating]],IF(tbl_coded[[#This Row],[Parent company tiker]]&lt;&gt;"",tbl_coded[[#This Row],[parent评级]],tbl_coded[[#This Row],[Issuer rating]])))</f>
        <v>//</v>
      </c>
      <c r="BO103" s="148" t="str">
        <f>IFERROR(IF(tbl_coded[[#This Row],[GREEN]]="Y","GREEN",IF(tbl_coded[[#This Row],[SUSTAINABLE]]="Y","SUSTAINABLE",IF(tbl_coded[[#This Row],[SOCIAL]]="Y","SOCIAL",IF(tbl_coded[[#This Row],[Sustainable linked]]="Y","SUSTAINABLE LINKED"," ")))),"")</f>
        <v xml:space="preserve"> </v>
      </c>
    </row>
    <row r="104" spans="1:67" ht="15" customHeight="1">
      <c r="A104" s="109">
        <v>102</v>
      </c>
      <c r="B104" s="110" t="str">
        <f>IF(美元债一级!$C$3:$C$1048576&lt;&gt;"",美元债一级!$C104,"")</f>
        <v/>
      </c>
      <c r="C104" s="114" t="str">
        <f>IF(tbl_coded[[#This Row],[ISIN]]="","",IF(tbl_coded[[#This Row],[Index]]&gt;$A$1,"",IF(_xll.BDP($B104&amp;" Corp",C$1)="#N/A N/A","",_xll.BDP($B104&amp;" Corp",C$1))))</f>
        <v/>
      </c>
      <c r="D104" s="114" t="str">
        <f>IF(tbl_coded[[#This Row],[ISIN]]="","",IF(_xll.BDP($B104&amp;" Corp",D$1)="#N/A N/A","",_xll.BDP($B104&amp;" Corp",D$1)))</f>
        <v/>
      </c>
      <c r="E104" s="114" t="str">
        <f>IF(tbl_coded[[#This Row],[ISIN]]="","",IF(_xll.BDP($B104&amp;" Corp",E$1)="#N/A N/A","--",_xll.BDP($B104&amp;" Corp",E$1)))</f>
        <v/>
      </c>
      <c r="F104" s="114" t="str">
        <f>IF(tbl_coded[[#This Row],[ISIN]]="","",IF(_xll.BDS($B104&amp;" Corp",F$1)="#N/A Field Not Applicable","",_xll.BDS($B104&amp;" Corp",F$1)))</f>
        <v/>
      </c>
      <c r="G104" s="114" t="str">
        <f>IF(tbl_coded[[#This Row],[ISIN]]="","",IF(_xll.BDP($F104&amp;" CompanyID",G$1)="#N/A Invalid Security","",_xll.BDP($F104&amp;" CompanyID",G$1)))</f>
        <v/>
      </c>
      <c r="H104" s="114" t="str">
        <f>IF(tbl_coded[[#This Row],[ISIN]]="","",IF(_xll.BDP($B104&amp;" Corp",H$1)="#N/A N/A","--",_xll.BDP($B104&amp;" Corp",H$1)))</f>
        <v/>
      </c>
      <c r="I104" s="114" t="str">
        <f>IF(tbl_coded[[#This Row],[ISIN]]="","",IF(_xll.BDP($B104&amp;" Corp",I$1)="#N/A N/A","--",_xll.BDP($B104&amp;" Corp",I$1)))</f>
        <v/>
      </c>
      <c r="J104" s="114" t="str">
        <f>IF(tbl_coded[[#This Row],[ISIN]]="","",IF(_xll.BDP($B104&amp;" Corp",J$1)="#N/A N/A","--",_xll.BDP($B104&amp;" Corp",J$1)))</f>
        <v/>
      </c>
      <c r="K104" s="114" t="str">
        <f>IF(tbl_coded[[#This Row],[ISIN]]="","",IF(_xll.BDP($B104&amp;" Corp",K$1)="#N/A N/A","--",_xll.BDP($B104&amp;" Corp",K$1)))</f>
        <v/>
      </c>
      <c r="L104" s="114" t="str">
        <f>IF(tbl_coded[[#This Row],[ISIN]]="","",IF(_xll.BDP($B104&amp;" Corp",L$1)="#N/A N/A","--",_xll.BDP($B104&amp;" Corp",L$1)))</f>
        <v/>
      </c>
      <c r="M104" s="114" t="str">
        <f>IF(tbl_coded[[#This Row],[ISIN]]="","",IF(_xll.BDP($B104&amp;" Corp",M$1)="#N/A N/A","--",_xll.BDP($B104&amp;" Corp",M$1)))</f>
        <v/>
      </c>
      <c r="N104" s="114" t="str">
        <f>IF(tbl_coded[[#This Row],[ISIN]]="","",IF(_xll.BDP($B104&amp;" Corp",N$1)="#N/A N/A","--",_xll.BDP($B104&amp;" Corp",N$1)))</f>
        <v/>
      </c>
      <c r="O104" s="114" t="str">
        <f>IF(tbl_coded[[#This Row],[ISIN]]="","",IF(_xll.BDP($B104&amp;" Corp",O$1)="#N/A N/A","--",_xll.BDP($B104&amp;" Corp",O$1)))</f>
        <v/>
      </c>
      <c r="P104" s="114" t="str">
        <f>IF(tbl_coded[[#This Row],[ISIN]]="","",IF(_xll.BDP($B104&amp;" Corp",P$1)="#N/A N/A","--",_xll.BDP($B104&amp;" Corp",P$1)))</f>
        <v/>
      </c>
      <c r="Q10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4" s="114" t="str">
        <f>IF(tbl_coded[[#This Row],[ISIN]]="","",IF(OR(_xll.BDP($B104&amp;" Corp",R$1)="#N/A N/A",_xll.BDP($B104&amp;" Corp",R$1)="#N/A Invalid Security",_xll.BDP($B104&amp;" Corp",R$1)="#N/A Field Not Applicable"),"--",_xll.BDP($B104&amp;" Corp",R$1)))</f>
        <v/>
      </c>
      <c r="S104" s="114" t="str">
        <f>IF(tbl_coded[[#This Row],[ISIN]]="","",IF(OR(_xll.BDP($R104&amp;" Equity",S$1)="#N/A N/A",_xll.BDP($R104&amp;" Equity",S$1)="#N/A Invalid Security"),"--",_xll.BDP($R104&amp;" Equity",S$1)))</f>
        <v/>
      </c>
      <c r="T104" s="114" t="str">
        <f>IF(tbl_coded[[#This Row],[ISIN]]="","",IF(OR(_xll.BDP($R104&amp;" Equity",T$1)="#N/A N/A",_xll.BDP($R104&amp;" Equity",T$1)="#N/A Invalid Security"),"--",_xll.BDP($R104&amp;" Equity",T$1)))</f>
        <v/>
      </c>
      <c r="U104" s="114" t="str">
        <f>IF(tbl_coded[[#This Row],[ISIN]]="","",IF(OR(_xll.BDP($R104&amp;" Equity",U$1)="#N/A N/A",_xll.BDP($R104&amp;" Equity",U$1)="#N/A Invalid Security"),"--",_xll.BDP($R104&amp;" Equity",U$1)))</f>
        <v/>
      </c>
      <c r="V104" s="114" t="str">
        <f>IF(tbl_coded[[#This Row],[ISIN]]="","",IF(OR(_xll.BDP($R104&amp;" Equity",V$1)="#N/A N/A",_xll.BDP($R104&amp;" Equity",V$1)="#N/A Invalid Security"),"--",_xll.BDP($R104&amp;" Equity",V$1)))</f>
        <v/>
      </c>
      <c r="W104" s="114" t="str">
        <f>IF(tbl_coded[[#This Row],[ISIN]]="","",IF(OR(_xll.BDP($R104&amp;" Equity",W$1)="#N/A N/A",_xll.BDP($R104&amp;" Equity",W$1)="#N/A Invalid Security"),"--",_xll.BDP($R104&amp;" Equity",W$1)))</f>
        <v/>
      </c>
      <c r="X104" s="114" t="str">
        <f>IF(tbl_coded[[#This Row],[ISIN]]="","",IF(OR(_xll.BDP($R104&amp;" Equity",X$1)="#N/A N/A",_xll.BDP($R104&amp;" Equity",X$1)="#N/A Invalid Security"),"--",_xll.BDP($R104&amp;" Equity",X$1)))</f>
        <v/>
      </c>
      <c r="Y10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4" s="114" t="str">
        <f>IF(tbl_coded[[#This Row],[ISIN]]="","",IF(ISNUMBER(_xll.BDP(B104&amp;" Corp",Z$1)),_xll.BDP(B104&amp;" Corp",Z$1),""))</f>
        <v/>
      </c>
      <c r="AA104" s="114" t="str">
        <f>IF(tbl_coded[[#This Row],[ISIN]]="","",IF(ISNUMBER(_xll.BDP(B104&amp;" Corp",AA$1)),_xll.BDP(B104&amp;" Corp",AA$1),""))</f>
        <v/>
      </c>
      <c r="AB104" s="114" t="str">
        <f>IF(tbl_coded[[#This Row],[ISIN]]="","",IF(ISNUMBER(_xll.BDP(B104&amp;" Corp",AB$1)),_xll.BDP(B104&amp;" Corp",AB$1),""))</f>
        <v/>
      </c>
      <c r="AC104" s="114" t="str">
        <f>IF(tbl_coded[[#This Row],[ISIN]]="","",IF(ISNUMBER(_xll.BDP(B104&amp;" Corp",AC$1)),_xll.BDP(B104&amp;" Corp",AC$1),""))</f>
        <v/>
      </c>
      <c r="AD104" s="114" t="str">
        <f>IF(tbl_coded[[#This Row],[ISIN]]="","",IF((_xll.BDP(B104&amp;" Corp",AD$1))="#N/A Field Not Applicable","",_xll.BDP(B104&amp;" Corp",AD$1)))</f>
        <v/>
      </c>
      <c r="AE104" s="114" t="str">
        <f>IF(tbl_coded[[#This Row],[ISIN]]="","",IF((_xll.BDP(B104&amp;" Corp",AE$1))="#N/A N/A","--",_xll.BDP(B104&amp;" Corp",AE$1)))</f>
        <v/>
      </c>
      <c r="AF104" s="114" t="str">
        <f>IF(tbl_coded[[#This Row],[ISIN]]="","",IF(IFERROR(MATCH(H104,rtg_num[Moody''s],0)&gt;10,0),"HY",IF(IFERROR(MATCH(I104,rtg_num[S&amp;P],0)&gt;10,0),"HY",IF(IFERROR(MATCH(J104,rtg_num[Fitch],0)&gt;10,0),"HY",IF(H104&amp;I104&amp;J104="------","NR",IF(IFERROR(FIND("#N/A",Coded!H104),0)&amp;IFERROR(FIND("#N/A",Coded!H104),0)&amp;IFERROR(FIND("#N/A",Coded!H104),0)&lt;&gt;"000",IF(INDEX(美元债一级!$O:$O,MATCH(tbl_coded[[#This Row],[ISIN]],美元债一级!$I:$I,0))="--/--/--","NR","IG"),"IG"))))))</f>
        <v/>
      </c>
      <c r="AG10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4" s="115" t="str">
        <f>IF(tbl_coded[[#This Row],[ISIN]]="","",IF(_xll.BDP($B104&amp;" Corp",AI$1)="#N/A N/A","--",_xll.BDP($B104&amp;" Corp",AI$1)))</f>
        <v/>
      </c>
      <c r="AJ104" s="112" t="str">
        <f>IF(tbl_coded[[#This Row],[ISIN]]="","",IF(OR(_xll.BDP(_xll.BDP(tbl_coded[[#This Row],[ISIN]]&amp;" Corp", "ISSUER_EQUITY_TICKER")&amp;" Equity",AJ$1)="#N/A N/A"),"--",_xll.BDP(_xll.BDP(tbl_coded[[#This Row],[ISIN]]&amp;" Corp", "ISSUER_EQUITY_TICKER")&amp;" Equity",AJ$1)))</f>
        <v/>
      </c>
      <c r="AK10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4" s="114" t="str">
        <f>IF(tbl_coded[[#This Row],[ISIN]]="","",IF(OR(_xll.BDP(_xll.BDP(tbl_coded[[#This Row],[ISIN]]&amp;" Corp", "ISSUER_EQUITY_TICKER")&amp;" Equity",AL$1)="#N/A N/A"),"--",_xll.BDP(_xll.BDP(tbl_coded[[#This Row],[ISIN]]&amp;" Corp", "ISSUER_EQUITY_TICKER")&amp;" Equity",AL$1)))</f>
        <v/>
      </c>
      <c r="AM104" s="114" t="str">
        <f>IF(tbl_coded[[#This Row],[ISIN]]="","",IF(_xll.BDS($B104&amp;" Corp",AM$1)="#N/A Field Not Applicable","",_xll.BDS($B104&amp;" Corp",AM$1)))</f>
        <v/>
      </c>
      <c r="AN104" s="114" t="str">
        <f>IF(tbl_coded[[#This Row],[ISIN]]="","",IF(_xll.BDP(tbl_coded[[#This Row],[KPW Provider BBID]]&amp;" CompanyID","NAME")="#N/A Invalid Security","",_xll.BDP(tbl_coded[[#This Row],[KPW Provider BBID]]&amp;" CompanyID","NAME")))</f>
        <v/>
      </c>
      <c r="AO104" s="114" t="str">
        <f>IF(tbl_coded[[#This Row],[ISIN]]="","",IF(_xll.BDP(tbl_coded[[#This Row],[KPW Provider BBID]]&amp;" CompanyID",$AO$1)="#N/A Invalid Security","--",IF(_xll.BDP(tbl_coded[[#This Row],[KPW Provider BBID]]&amp;" CompanyID",$AO$1)="#N/A N/A","--",_xll.BDP(tbl_coded[[#This Row],[KPW Provider BBID]]&amp;" CompanyID",$AO$1))))</f>
        <v/>
      </c>
      <c r="AP104" s="114" t="str">
        <f>IF(tbl_coded[[#This Row],[ISIN]]="","",IF(_xll.BDP(tbl_coded[[#This Row],[KPW Provider BBID]]&amp;" CompanyID",$AP$1)="#N/A Invalid Security","--",IF(_xll.BDP(tbl_coded[[#This Row],[KPW Provider BBID]]&amp;" CompanyID",$AP$1)="#N/A N/A","--",_xll.BDP(tbl_coded[[#This Row],[KPW Provider BBID]]&amp;" CompanyID",$AP$1))))</f>
        <v/>
      </c>
      <c r="AQ104" s="114" t="str">
        <f>IF(tbl_coded[[#This Row],[ISIN]]="","",IF(_xll.BDP(tbl_coded[[#This Row],[KPW Provider BBID]]&amp;" CompanyID",$AQ$1)="#N/A Invalid Security","--",IF(_xll.BDP(tbl_coded[[#This Row],[KPW Provider BBID]]&amp;" CompanyID",$AQ$1)="#N/A N/A","--",_xll.BDP(tbl_coded[[#This Row],[KPW Provider BBID]]&amp;" CompanyID",$AQ$1))))</f>
        <v/>
      </c>
      <c r="AR104" s="114" t="str">
        <f>IF(tbl_coded[[#This Row],[ISIN]]="","",tbl_coded[[#This Row],[穆迪KPW评级]]&amp;"/"&amp;tbl_coded[[#This Row],[SPKPW评级]]&amp;"/"&amp;tbl_coded[[#This Row],[FITCHKPW评级]])</f>
        <v/>
      </c>
      <c r="AS104" s="114" t="str">
        <f>IF(tbl_coded[[#This Row],[ISIN]]="","",IF(OR(_xll.BDP($B104&amp;" Corp",AS$1)="#N/A N/A"),"--",_xll.BDP($B104&amp;" Corp",AS$1)))</f>
        <v/>
      </c>
      <c r="AT104" s="114" t="str">
        <f>IF(tbl_coded[[#This Row],[ISIN]]="","",IF(_xll.BDS($B104&amp;" Corp",AT$1)="#N/A Field Not Applicable","",_xll.BDS($B104&amp;" Corp",AT$1)))</f>
        <v/>
      </c>
      <c r="AU104" s="114" t="str">
        <f>IF(tbl_coded[[#This Row],[SBLC Provider BBID]]="","",_xll.BDP(tbl_coded[[#This Row],[SBLC Provider BBID]]&amp;" CompanyID","NAME"))</f>
        <v/>
      </c>
      <c r="AV104" s="114" t="str">
        <f>IF(tbl_coded[[#This Row],[ISIN]]="","",IF(OR(_xll.BDP($B104&amp;" Corp",AV$1)="#N/A N/A"),"--",TEXT(_xll.BDP($B104&amp;" Corp",AV$1),"yyyy/mm/dd")))</f>
        <v/>
      </c>
      <c r="AW104" s="114" t="str">
        <f>IF(tbl_coded[[#This Row],[ISIN]]="","",IF(OR(_xll.BDP($B104&amp;" Corp",AW$1)="#N/A N/A"),"--",TEXT(_xll.BDP($B104&amp;" Corp",AW$1),"yyyy/mm/dd")))</f>
        <v/>
      </c>
      <c r="AX104" s="114" t="str">
        <f>IF(tbl_coded[[#This Row],[ISIN]]="","",IF(OR(_xll.BDP($B104&amp;" Corp",AX$1)="#N/A N/A"),"--",TEXT(_xll.BDP($B104&amp;" Corp",AX$1),"yyyy/mm/dd")))</f>
        <v/>
      </c>
      <c r="AY104" s="114" t="str">
        <f>IF(tbl_coded[[#This Row],[ISIN]]="","",IF(OR(_xll.BDP($B104&amp;" Corp",AY$1)="#N/A Field Not Applicable"),"--",TEXT(_xll.BDP($B104&amp;" Corp",AY$1),"yyyy/mm/dd")))</f>
        <v/>
      </c>
      <c r="AZ104" s="114" t="str">
        <f>IF(tbl_coded[[#This Row],[ISIN]]="","",IF(OR(_xll.BDP($B104&amp;" Corp",AZ$1)="#N/A N/A"),"--",_xll.BDP($B104&amp;" Corp",AZ$1)))</f>
        <v/>
      </c>
      <c r="BA104" s="114" t="str">
        <f>IF(tbl_coded[[#This Row],[ISIN]]="","",IF(OR(_xll.BDP($B104&amp;" Corp",BA$1)="#N/A N/A"),"--",_xll.BDP($B104&amp;" Corp",BA$1)))</f>
        <v/>
      </c>
      <c r="BB104" s="114" t="str">
        <f>IF(tbl_coded[[#This Row],[ISIN]]="","",IF(OR(_xll.BDP($B104&amp;" Corp",BB$1)="#N/A N/A"),"--",_xll.BDP($B104&amp;" Corp",BB$1)))</f>
        <v/>
      </c>
      <c r="BC104" s="114" t="str">
        <f>IF(tbl_coded[[#This Row],[ISIN]]="","",IF(OR(_xll.BDP($B104&amp;" Corp",BC$1)="#N/A Field Not Applicable"),"--",_xll.BDP($B104&amp;" Corp",BC$1)))</f>
        <v/>
      </c>
      <c r="BD104" s="114" t="str">
        <f>IF(tbl_coded[[#This Row],[ISIN]]="","",IF(OR(_xll.BDP($B104&amp;" Corp",BD$1)="#N/A Field Not Applicable"),"--",_xll.BDP($B104&amp;" Corp",BD$1)))</f>
        <v/>
      </c>
      <c r="BE104" s="114" t="str">
        <f>IF(tbl_coded[[#This Row],[ISIN]]="","",IF(OR(_xll.BDP($B104&amp;" Corp",BE$1)="#N/A Field Not Applicable"),"--",_xll.BDP($B104&amp;" Corp",BE$1)))</f>
        <v/>
      </c>
      <c r="BF104" s="114" t="str">
        <f>IF(tbl_coded[[#This Row],[ISIN]]="","",IF(OR(_xll.BDP($B104&amp;" Corp",BF$1)="#N/A Field Not Applicable"),"--",_xll.BDP($B104&amp;" Corp",BF$1)))</f>
        <v/>
      </c>
      <c r="BG104" s="114" t="str">
        <f>IF(tbl_coded[[#This Row],[ISIN]]="","",IF(OR(_xll.BDP($B104&amp;" Corp",BG$1)="#N/A Field Not Applicable"),"--",IF(_xll.BDP($B104&amp;" Corp",BG$1)="#N/A N/A","N",_xll.BDP($B104&amp;" Corp",BG$1))))</f>
        <v/>
      </c>
      <c r="BH104" s="114" t="str">
        <f>IF(tbl_coded[[#This Row],[ISIN]]="","",IF(OR(_xll.BDP($B104&amp;" Corp",BH$1)="#N/A N/A"),"",_xll.BDP($B104&amp;" Corp",BH$1)))</f>
        <v/>
      </c>
      <c r="BI104" s="114" t="str">
        <f>IF(tbl_coded[[#This Row],[ISIN]]="","",IF(OR(tbl_coded[[#This Row],[Parent company tiker]]=""),"",IF(_xll.BDP(tbl_coded[[#This Row],[Parent company tiker]]&amp;" Equity",BI$1)="#N/A N/A","--",_xll.BDP(tbl_coded[[#This Row],[Parent company tiker]]&amp;" Equity",BI$1))))</f>
        <v/>
      </c>
      <c r="BJ104" s="114" t="str">
        <f>IF(tbl_coded[[#This Row],[ISIN]]="","",IF(OR(tbl_coded[[#This Row],[Parent company tiker]]=""),"",IF(_xll.BDP(tbl_coded[[#This Row],[Parent company tiker]]&amp;" Equity",BJ$1)="#N/A N/A","--",_xll.BDP(tbl_coded[[#This Row],[Parent company tiker]]&amp;" Equity",BJ$1))))</f>
        <v/>
      </c>
      <c r="BK104" s="114" t="str">
        <f>IF(tbl_coded[[#This Row],[ISIN]]="","",IF(OR(tbl_coded[[#This Row],[Parent company tiker]]=""),"",IF(_xll.BDP(tbl_coded[[#This Row],[Parent company tiker]]&amp;" Equity",BK$1)="#N/A N/A","--",_xll.BDP(tbl_coded[[#This Row],[Parent company tiker]]&amp;" Equity",BK$1))))</f>
        <v/>
      </c>
      <c r="BL104" s="114" t="str">
        <f>IF(tbl_coded[[#This Row],[ISIN]]="","",IF(OR(tbl_coded[[#This Row],[Parent company tiker]]=""),"",IF(_xll.BDP(tbl_coded[[#This Row],[Parent company tiker]]&amp;" Equity",BL$1)="#N/A N/A","--",_xll.BDP(tbl_coded[[#This Row],[Parent company tiker]]&amp;" Equity",BL$1))))</f>
        <v/>
      </c>
      <c r="BM10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4" s="114" t="str">
        <f>IF(tbl_coded[[#This Row],[Column9]]&lt;&gt;"--",tbl_coded[[#This Row],[G''tor rating]],IF(tbl_coded[[#This Row],[KPW Name]]&lt;&gt;"",tbl_coded[[#This Row],[KPW Rating]],IF(tbl_coded[[#This Row],[Parent company tiker]]&lt;&gt;"",tbl_coded[[#This Row],[parent评级]],tbl_coded[[#This Row],[Issuer rating]])))</f>
        <v>//</v>
      </c>
      <c r="BO104" s="148" t="str">
        <f>IFERROR(IF(tbl_coded[[#This Row],[GREEN]]="Y","GREEN",IF(tbl_coded[[#This Row],[SUSTAINABLE]]="Y","SUSTAINABLE",IF(tbl_coded[[#This Row],[SOCIAL]]="Y","SOCIAL",IF(tbl_coded[[#This Row],[Sustainable linked]]="Y","SUSTAINABLE LINKED"," ")))),"")</f>
        <v xml:space="preserve"> </v>
      </c>
    </row>
    <row r="105" spans="1:67" ht="15" customHeight="1">
      <c r="A105" s="109">
        <v>103</v>
      </c>
      <c r="B105" s="110" t="str">
        <f>IF(美元债一级!$C$3:$C$1048576&lt;&gt;"",美元债一级!$C105,"")</f>
        <v/>
      </c>
      <c r="C105" s="114" t="str">
        <f>IF(tbl_coded[[#This Row],[ISIN]]="","",IF(tbl_coded[[#This Row],[Index]]&gt;$A$1,"",IF(_xll.BDP($B105&amp;" Corp",C$1)="#N/A N/A","",_xll.BDP($B105&amp;" Corp",C$1))))</f>
        <v/>
      </c>
      <c r="D105" s="114" t="str">
        <f>IF(tbl_coded[[#This Row],[ISIN]]="","",IF(_xll.BDP($B105&amp;" Corp",D$1)="#N/A N/A","",_xll.BDP($B105&amp;" Corp",D$1)))</f>
        <v/>
      </c>
      <c r="E105" s="114" t="str">
        <f>IF(tbl_coded[[#This Row],[ISIN]]="","",IF(_xll.BDP($B105&amp;" Corp",E$1)="#N/A N/A","--",_xll.BDP($B105&amp;" Corp",E$1)))</f>
        <v/>
      </c>
      <c r="F105" s="114" t="str">
        <f>IF(tbl_coded[[#This Row],[ISIN]]="","",IF(_xll.BDS($B105&amp;" Corp",F$1)="#N/A Field Not Applicable","",_xll.BDS($B105&amp;" Corp",F$1)))</f>
        <v/>
      </c>
      <c r="G105" s="114" t="str">
        <f>IF(tbl_coded[[#This Row],[ISIN]]="","",IF(_xll.BDP($F105&amp;" CompanyID",G$1)="#N/A Invalid Security","",_xll.BDP($F105&amp;" CompanyID",G$1)))</f>
        <v/>
      </c>
      <c r="H105" s="114" t="str">
        <f>IF(tbl_coded[[#This Row],[ISIN]]="","",IF(_xll.BDP($B105&amp;" Corp",H$1)="#N/A N/A","--",_xll.BDP($B105&amp;" Corp",H$1)))</f>
        <v/>
      </c>
      <c r="I105" s="114" t="str">
        <f>IF(tbl_coded[[#This Row],[ISIN]]="","",IF(_xll.BDP($B105&amp;" Corp",I$1)="#N/A N/A","--",_xll.BDP($B105&amp;" Corp",I$1)))</f>
        <v/>
      </c>
      <c r="J105" s="114" t="str">
        <f>IF(tbl_coded[[#This Row],[ISIN]]="","",IF(_xll.BDP($B105&amp;" Corp",J$1)="#N/A N/A","--",_xll.BDP($B105&amp;" Corp",J$1)))</f>
        <v/>
      </c>
      <c r="K105" s="114" t="str">
        <f>IF(tbl_coded[[#This Row],[ISIN]]="","",IF(_xll.BDP($B105&amp;" Corp",K$1)="#N/A N/A","--",_xll.BDP($B105&amp;" Corp",K$1)))</f>
        <v/>
      </c>
      <c r="L105" s="114" t="str">
        <f>IF(tbl_coded[[#This Row],[ISIN]]="","",IF(_xll.BDP($B105&amp;" Corp",L$1)="#N/A N/A","--",_xll.BDP($B105&amp;" Corp",L$1)))</f>
        <v/>
      </c>
      <c r="M105" s="114" t="str">
        <f>IF(tbl_coded[[#This Row],[ISIN]]="","",IF(_xll.BDP($B105&amp;" Corp",M$1)="#N/A N/A","--",_xll.BDP($B105&amp;" Corp",M$1)))</f>
        <v/>
      </c>
      <c r="N105" s="114" t="str">
        <f>IF(tbl_coded[[#This Row],[ISIN]]="","",IF(_xll.BDP($B105&amp;" Corp",N$1)="#N/A N/A","--",_xll.BDP($B105&amp;" Corp",N$1)))</f>
        <v/>
      </c>
      <c r="O105" s="114" t="str">
        <f>IF(tbl_coded[[#This Row],[ISIN]]="","",IF(_xll.BDP($B105&amp;" Corp",O$1)="#N/A N/A","--",_xll.BDP($B105&amp;" Corp",O$1)))</f>
        <v/>
      </c>
      <c r="P105" s="114" t="str">
        <f>IF(tbl_coded[[#This Row],[ISIN]]="","",IF(_xll.BDP($B105&amp;" Corp",P$1)="#N/A N/A","--",_xll.BDP($B105&amp;" Corp",P$1)))</f>
        <v/>
      </c>
      <c r="Q10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5" s="114" t="str">
        <f>IF(tbl_coded[[#This Row],[ISIN]]="","",IF(OR(_xll.BDP($B105&amp;" Corp",R$1)="#N/A N/A",_xll.BDP($B105&amp;" Corp",R$1)="#N/A Invalid Security",_xll.BDP($B105&amp;" Corp",R$1)="#N/A Field Not Applicable"),"--",_xll.BDP($B105&amp;" Corp",R$1)))</f>
        <v/>
      </c>
      <c r="S105" s="114" t="str">
        <f>IF(tbl_coded[[#This Row],[ISIN]]="","",IF(OR(_xll.BDP($R105&amp;" Equity",S$1)="#N/A N/A",_xll.BDP($R105&amp;" Equity",S$1)="#N/A Invalid Security"),"--",_xll.BDP($R105&amp;" Equity",S$1)))</f>
        <v/>
      </c>
      <c r="T105" s="114" t="str">
        <f>IF(tbl_coded[[#This Row],[ISIN]]="","",IF(OR(_xll.BDP($R105&amp;" Equity",T$1)="#N/A N/A",_xll.BDP($R105&amp;" Equity",T$1)="#N/A Invalid Security"),"--",_xll.BDP($R105&amp;" Equity",T$1)))</f>
        <v/>
      </c>
      <c r="U105" s="114" t="str">
        <f>IF(tbl_coded[[#This Row],[ISIN]]="","",IF(OR(_xll.BDP($R105&amp;" Equity",U$1)="#N/A N/A",_xll.BDP($R105&amp;" Equity",U$1)="#N/A Invalid Security"),"--",_xll.BDP($R105&amp;" Equity",U$1)))</f>
        <v/>
      </c>
      <c r="V105" s="114" t="str">
        <f>IF(tbl_coded[[#This Row],[ISIN]]="","",IF(OR(_xll.BDP($R105&amp;" Equity",V$1)="#N/A N/A",_xll.BDP($R105&amp;" Equity",V$1)="#N/A Invalid Security"),"--",_xll.BDP($R105&amp;" Equity",V$1)))</f>
        <v/>
      </c>
      <c r="W105" s="114" t="str">
        <f>IF(tbl_coded[[#This Row],[ISIN]]="","",IF(OR(_xll.BDP($R105&amp;" Equity",W$1)="#N/A N/A",_xll.BDP($R105&amp;" Equity",W$1)="#N/A Invalid Security"),"--",_xll.BDP($R105&amp;" Equity",W$1)))</f>
        <v/>
      </c>
      <c r="X105" s="114" t="str">
        <f>IF(tbl_coded[[#This Row],[ISIN]]="","",IF(OR(_xll.BDP($R105&amp;" Equity",X$1)="#N/A N/A",_xll.BDP($R105&amp;" Equity",X$1)="#N/A Invalid Security"),"--",_xll.BDP($R105&amp;" Equity",X$1)))</f>
        <v/>
      </c>
      <c r="Y10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5" s="114" t="str">
        <f>IF(tbl_coded[[#This Row],[ISIN]]="","",IF(ISNUMBER(_xll.BDP(B105&amp;" Corp",Z$1)),_xll.BDP(B105&amp;" Corp",Z$1),""))</f>
        <v/>
      </c>
      <c r="AA105" s="114" t="str">
        <f>IF(tbl_coded[[#This Row],[ISIN]]="","",IF(ISNUMBER(_xll.BDP(B105&amp;" Corp",AA$1)),_xll.BDP(B105&amp;" Corp",AA$1),""))</f>
        <v/>
      </c>
      <c r="AB105" s="114" t="str">
        <f>IF(tbl_coded[[#This Row],[ISIN]]="","",IF(ISNUMBER(_xll.BDP(B105&amp;" Corp",AB$1)),_xll.BDP(B105&amp;" Corp",AB$1),""))</f>
        <v/>
      </c>
      <c r="AC105" s="114" t="str">
        <f>IF(tbl_coded[[#This Row],[ISIN]]="","",IF(ISNUMBER(_xll.BDP(B105&amp;" Corp",AC$1)),_xll.BDP(B105&amp;" Corp",AC$1),""))</f>
        <v/>
      </c>
      <c r="AD105" s="114" t="str">
        <f>IF(tbl_coded[[#This Row],[ISIN]]="","",IF((_xll.BDP(B105&amp;" Corp",AD$1))="#N/A Field Not Applicable","",_xll.BDP(B105&amp;" Corp",AD$1)))</f>
        <v/>
      </c>
      <c r="AE105" s="114" t="str">
        <f>IF(tbl_coded[[#This Row],[ISIN]]="","",IF((_xll.BDP(B105&amp;" Corp",AE$1))="#N/A N/A","--",_xll.BDP(B105&amp;" Corp",AE$1)))</f>
        <v/>
      </c>
      <c r="AF105" s="114" t="str">
        <f>IF(tbl_coded[[#This Row],[ISIN]]="","",IF(IFERROR(MATCH(H105,rtg_num[Moody''s],0)&gt;10,0),"HY",IF(IFERROR(MATCH(I105,rtg_num[S&amp;P],0)&gt;10,0),"HY",IF(IFERROR(MATCH(J105,rtg_num[Fitch],0)&gt;10,0),"HY",IF(H105&amp;I105&amp;J105="------","NR",IF(IFERROR(FIND("#N/A",Coded!H105),0)&amp;IFERROR(FIND("#N/A",Coded!H105),0)&amp;IFERROR(FIND("#N/A",Coded!H105),0)&lt;&gt;"000",IF(INDEX(美元债一级!$O:$O,MATCH(tbl_coded[[#This Row],[ISIN]],美元债一级!$I:$I,0))="--/--/--","NR","IG"),"IG"))))))</f>
        <v/>
      </c>
      <c r="AG10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5" s="115" t="str">
        <f>IF(tbl_coded[[#This Row],[ISIN]]="","",IF(_xll.BDP($B105&amp;" Corp",AI$1)="#N/A N/A","--",_xll.BDP($B105&amp;" Corp",AI$1)))</f>
        <v/>
      </c>
      <c r="AJ105" s="112" t="str">
        <f>IF(tbl_coded[[#This Row],[ISIN]]="","",IF(OR(_xll.BDP(_xll.BDP(tbl_coded[[#This Row],[ISIN]]&amp;" Corp", "ISSUER_EQUITY_TICKER")&amp;" Equity",AJ$1)="#N/A N/A"),"--",_xll.BDP(_xll.BDP(tbl_coded[[#This Row],[ISIN]]&amp;" Corp", "ISSUER_EQUITY_TICKER")&amp;" Equity",AJ$1)))</f>
        <v/>
      </c>
      <c r="AK10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5" s="114" t="str">
        <f>IF(tbl_coded[[#This Row],[ISIN]]="","",IF(OR(_xll.BDP(_xll.BDP(tbl_coded[[#This Row],[ISIN]]&amp;" Corp", "ISSUER_EQUITY_TICKER")&amp;" Equity",AL$1)="#N/A N/A"),"--",_xll.BDP(_xll.BDP(tbl_coded[[#This Row],[ISIN]]&amp;" Corp", "ISSUER_EQUITY_TICKER")&amp;" Equity",AL$1)))</f>
        <v/>
      </c>
      <c r="AM105" s="114" t="s">
        <v>445</v>
      </c>
      <c r="AN105" s="114" t="str">
        <f>IF(tbl_coded[[#This Row],[ISIN]]="","",IF(_xll.BDP(tbl_coded[[#This Row],[KPW Provider BBID]]&amp;" CompanyID","NAME")="#N/A Invalid Security","",_xll.BDP(tbl_coded[[#This Row],[KPW Provider BBID]]&amp;" CompanyID","NAME")))</f>
        <v/>
      </c>
      <c r="AO105" s="114" t="str">
        <f>IF(tbl_coded[[#This Row],[ISIN]]="","",IF(_xll.BDP(tbl_coded[[#This Row],[KPW Provider BBID]]&amp;" CompanyID",$AO$1)="#N/A Invalid Security","--",IF(_xll.BDP(tbl_coded[[#This Row],[KPW Provider BBID]]&amp;" CompanyID",$AO$1)="#N/A N/A","--",_xll.BDP(tbl_coded[[#This Row],[KPW Provider BBID]]&amp;" CompanyID",$AO$1))))</f>
        <v/>
      </c>
      <c r="AP105" s="114" t="str">
        <f>IF(tbl_coded[[#This Row],[ISIN]]="","",IF(_xll.BDP(tbl_coded[[#This Row],[KPW Provider BBID]]&amp;" CompanyID",$AP$1)="#N/A Invalid Security","--",IF(_xll.BDP(tbl_coded[[#This Row],[KPW Provider BBID]]&amp;" CompanyID",$AP$1)="#N/A N/A","--",_xll.BDP(tbl_coded[[#This Row],[KPW Provider BBID]]&amp;" CompanyID",$AP$1))))</f>
        <v/>
      </c>
      <c r="AQ105" s="114" t="str">
        <f>IF(tbl_coded[[#This Row],[ISIN]]="","",IF(_xll.BDP(tbl_coded[[#This Row],[KPW Provider BBID]]&amp;" CompanyID",$AQ$1)="#N/A Invalid Security","--",IF(_xll.BDP(tbl_coded[[#This Row],[KPW Provider BBID]]&amp;" CompanyID",$AQ$1)="#N/A N/A","--",_xll.BDP(tbl_coded[[#This Row],[KPW Provider BBID]]&amp;" CompanyID",$AQ$1))))</f>
        <v/>
      </c>
      <c r="AR105" s="114" t="str">
        <f>IF(tbl_coded[[#This Row],[ISIN]]="","",tbl_coded[[#This Row],[穆迪KPW评级]]&amp;"/"&amp;tbl_coded[[#This Row],[SPKPW评级]]&amp;"/"&amp;tbl_coded[[#This Row],[FITCHKPW评级]])</f>
        <v/>
      </c>
      <c r="AS105" s="114" t="str">
        <f>IF(tbl_coded[[#This Row],[ISIN]]="","",IF(OR(_xll.BDP($B105&amp;" Corp",AS$1)="#N/A N/A"),"--",_xll.BDP($B105&amp;" Corp",AS$1)))</f>
        <v/>
      </c>
      <c r="AT105" s="114" t="str">
        <f>IF(tbl_coded[[#This Row],[ISIN]]="","",IF(_xll.BDS($B105&amp;" Corp",AT$1)="#N/A Field Not Applicable","",_xll.BDS($B105&amp;" Corp",AT$1)))</f>
        <v/>
      </c>
      <c r="AU105" s="114" t="str">
        <f>IF(tbl_coded[[#This Row],[SBLC Provider BBID]]="","",_xll.BDP(tbl_coded[[#This Row],[SBLC Provider BBID]]&amp;" CompanyID","NAME"))</f>
        <v/>
      </c>
      <c r="AV105" s="114" t="str">
        <f>IF(tbl_coded[[#This Row],[ISIN]]="","",IF(OR(_xll.BDP($B105&amp;" Corp",AV$1)="#N/A N/A"),"--",TEXT(_xll.BDP($B105&amp;" Corp",AV$1),"yyyy/mm/dd")))</f>
        <v/>
      </c>
      <c r="AW105" s="114" t="str">
        <f>IF(tbl_coded[[#This Row],[ISIN]]="","",IF(OR(_xll.BDP($B105&amp;" Corp",AW$1)="#N/A N/A"),"--",TEXT(_xll.BDP($B105&amp;" Corp",AW$1),"yyyy/mm/dd")))</f>
        <v/>
      </c>
      <c r="AX105" s="114" t="str">
        <f>IF(tbl_coded[[#This Row],[ISIN]]="","",IF(OR(_xll.BDP($B105&amp;" Corp",AX$1)="#N/A N/A"),"--",TEXT(_xll.BDP($B105&amp;" Corp",AX$1),"yyyy/mm/dd")))</f>
        <v/>
      </c>
      <c r="AY105" s="114" t="str">
        <f>IF(tbl_coded[[#This Row],[ISIN]]="","",IF(OR(_xll.BDP($B105&amp;" Corp",AY$1)="#N/A Field Not Applicable"),"--",TEXT(_xll.BDP($B105&amp;" Corp",AY$1),"yyyy/mm/dd")))</f>
        <v/>
      </c>
      <c r="AZ105" s="114" t="str">
        <f>IF(tbl_coded[[#This Row],[ISIN]]="","",IF(OR(_xll.BDP($B105&amp;" Corp",AZ$1)="#N/A N/A"),"--",_xll.BDP($B105&amp;" Corp",AZ$1)))</f>
        <v/>
      </c>
      <c r="BA105" s="114" t="str">
        <f>IF(tbl_coded[[#This Row],[ISIN]]="","",IF(OR(_xll.BDP($B105&amp;" Corp",BA$1)="#N/A N/A"),"--",_xll.BDP($B105&amp;" Corp",BA$1)))</f>
        <v/>
      </c>
      <c r="BB105" s="114" t="str">
        <f>IF(tbl_coded[[#This Row],[ISIN]]="","",IF(OR(_xll.BDP($B105&amp;" Corp",BB$1)="#N/A N/A"),"--",_xll.BDP($B105&amp;" Corp",BB$1)))</f>
        <v/>
      </c>
      <c r="BC105" s="114" t="str">
        <f>IF(tbl_coded[[#This Row],[ISIN]]="","",IF(OR(_xll.BDP($B105&amp;" Corp",BC$1)="#N/A Field Not Applicable"),"--",_xll.BDP($B105&amp;" Corp",BC$1)))</f>
        <v/>
      </c>
      <c r="BD105" s="114" t="str">
        <f>IF(tbl_coded[[#This Row],[ISIN]]="","",IF(OR(_xll.BDP($B105&amp;" Corp",BD$1)="#N/A Field Not Applicable"),"--",_xll.BDP($B105&amp;" Corp",BD$1)))</f>
        <v/>
      </c>
      <c r="BE105" s="114" t="str">
        <f>IF(tbl_coded[[#This Row],[ISIN]]="","",IF(OR(_xll.BDP($B105&amp;" Corp",BE$1)="#N/A Field Not Applicable"),"--",_xll.BDP($B105&amp;" Corp",BE$1)))</f>
        <v/>
      </c>
      <c r="BF105" s="114" t="str">
        <f>IF(tbl_coded[[#This Row],[ISIN]]="","",IF(OR(_xll.BDP($B105&amp;" Corp",BF$1)="#N/A Field Not Applicable"),"--",_xll.BDP($B105&amp;" Corp",BF$1)))</f>
        <v/>
      </c>
      <c r="BG105" s="114" t="str">
        <f>IF(tbl_coded[[#This Row],[ISIN]]="","",IF(OR(_xll.BDP($B105&amp;" Corp",BG$1)="#N/A Field Not Applicable"),"--",IF(_xll.BDP($B105&amp;" Corp",BG$1)="#N/A N/A","N",_xll.BDP($B105&amp;" Corp",BG$1))))</f>
        <v/>
      </c>
      <c r="BH105" s="114" t="str">
        <f>IF(tbl_coded[[#This Row],[ISIN]]="","",IF(OR(_xll.BDP($B105&amp;" Corp",BH$1)="#N/A N/A"),"",_xll.BDP($B105&amp;" Corp",BH$1)))</f>
        <v/>
      </c>
      <c r="BI105" s="114" t="str">
        <f>IF(tbl_coded[[#This Row],[ISIN]]="","",IF(OR(tbl_coded[[#This Row],[Parent company tiker]]=""),"",IF(_xll.BDP(tbl_coded[[#This Row],[Parent company tiker]]&amp;" Equity",BI$1)="#N/A N/A","--",_xll.BDP(tbl_coded[[#This Row],[Parent company tiker]]&amp;" Equity",BI$1))))</f>
        <v/>
      </c>
      <c r="BJ105" s="114" t="str">
        <f>IF(tbl_coded[[#This Row],[ISIN]]="","",IF(OR(tbl_coded[[#This Row],[Parent company tiker]]=""),"",IF(_xll.BDP(tbl_coded[[#This Row],[Parent company tiker]]&amp;" Equity",BJ$1)="#N/A N/A","--",_xll.BDP(tbl_coded[[#This Row],[Parent company tiker]]&amp;" Equity",BJ$1))))</f>
        <v/>
      </c>
      <c r="BK105" s="114" t="str">
        <f>IF(tbl_coded[[#This Row],[ISIN]]="","",IF(OR(tbl_coded[[#This Row],[Parent company tiker]]=""),"",IF(_xll.BDP(tbl_coded[[#This Row],[Parent company tiker]]&amp;" Equity",BK$1)="#N/A N/A","--",_xll.BDP(tbl_coded[[#This Row],[Parent company tiker]]&amp;" Equity",BK$1))))</f>
        <v/>
      </c>
      <c r="BL105" s="114" t="str">
        <f>IF(tbl_coded[[#This Row],[ISIN]]="","",IF(OR(tbl_coded[[#This Row],[Parent company tiker]]=""),"",IF(_xll.BDP(tbl_coded[[#This Row],[Parent company tiker]]&amp;" Equity",BL$1)="#N/A N/A","--",_xll.BDP(tbl_coded[[#This Row],[Parent company tiker]]&amp;" Equity",BL$1))))</f>
        <v/>
      </c>
      <c r="BM10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5" s="114" t="str">
        <f>IF(tbl_coded[[#This Row],[Column9]]&lt;&gt;"--",tbl_coded[[#This Row],[G''tor rating]],IF(tbl_coded[[#This Row],[KPW Name]]&lt;&gt;"",tbl_coded[[#This Row],[KPW Rating]],IF(tbl_coded[[#This Row],[Parent company tiker]]&lt;&gt;"",tbl_coded[[#This Row],[parent评级]],tbl_coded[[#This Row],[Issuer rating]])))</f>
        <v>//</v>
      </c>
      <c r="BO105" s="148" t="str">
        <f>IFERROR(IF(tbl_coded[[#This Row],[GREEN]]="Y","GREEN",IF(tbl_coded[[#This Row],[SUSTAINABLE]]="Y","SUSTAINABLE",IF(tbl_coded[[#This Row],[SOCIAL]]="Y","SOCIAL",IF(tbl_coded[[#This Row],[Sustainable linked]]="Y","SUSTAINABLE LINKED"," ")))),"")</f>
        <v xml:space="preserve"> </v>
      </c>
    </row>
    <row r="106" spans="1:67" ht="15" customHeight="1">
      <c r="A106" s="109">
        <v>104</v>
      </c>
      <c r="B106" s="110" t="str">
        <f>IF(美元债一级!$C$3:$C$1048576&lt;&gt;"",美元债一级!$C106,"")</f>
        <v/>
      </c>
      <c r="C106" s="112" t="str">
        <f>IF(tbl_coded[[#This Row],[ISIN]]="","",IF(tbl_coded[[#This Row],[Index]]&gt;$A$1,"",IF(_xll.BDP($B106&amp;" Corp",C$1)="#N/A N/A","",_xll.BDP($B106&amp;" Corp",C$1))))</f>
        <v/>
      </c>
      <c r="D106" s="112" t="str">
        <f>IF(tbl_coded[[#This Row],[ISIN]]="","",IF(_xll.BDP($B106&amp;" Corp",D$1)="#N/A N/A","",_xll.BDP($B106&amp;" Corp",D$1)))</f>
        <v/>
      </c>
      <c r="E106" s="112" t="str">
        <f>IF(tbl_coded[[#This Row],[ISIN]]="","",IF(_xll.BDP($B106&amp;" Corp",E$1)="#N/A N/A","--",_xll.BDP($B106&amp;" Corp",E$1)))</f>
        <v/>
      </c>
      <c r="F106" s="112" t="str">
        <f>IF(tbl_coded[[#This Row],[ISIN]]="","",IF(_xll.BDS($B106&amp;" Corp",F$1)="#N/A Field Not Applicable","",_xll.BDS($B106&amp;" Corp",F$1)))</f>
        <v/>
      </c>
      <c r="G106" s="112" t="str">
        <f>IF(tbl_coded[[#This Row],[ISIN]]="","",IF(_xll.BDP($F106&amp;" CompanyID",G$1)="#N/A Invalid Security","",_xll.BDP($F106&amp;" CompanyID",G$1)))</f>
        <v/>
      </c>
      <c r="H106" s="112" t="str">
        <f>IF(tbl_coded[[#This Row],[ISIN]]="","",IF(_xll.BDP($B106&amp;" Corp",H$1)="#N/A N/A","--",_xll.BDP($B106&amp;" Corp",H$1)))</f>
        <v/>
      </c>
      <c r="I106" s="112" t="str">
        <f>IF(tbl_coded[[#This Row],[ISIN]]="","",IF(_xll.BDP($B106&amp;" Corp",I$1)="#N/A N/A","--",_xll.BDP($B106&amp;" Corp",I$1)))</f>
        <v/>
      </c>
      <c r="J106" s="112" t="str">
        <f>IF(tbl_coded[[#This Row],[ISIN]]="","",IF(_xll.BDP($B106&amp;" Corp",J$1)="#N/A N/A","--",_xll.BDP($B106&amp;" Corp",J$1)))</f>
        <v/>
      </c>
      <c r="K106" s="112" t="str">
        <f>IF(tbl_coded[[#This Row],[ISIN]]="","",IF(_xll.BDP($B106&amp;" Corp",K$1)="#N/A N/A","--",_xll.BDP($B106&amp;" Corp",K$1)))</f>
        <v/>
      </c>
      <c r="L106" s="112" t="str">
        <f>IF(tbl_coded[[#This Row],[ISIN]]="","",IF(_xll.BDP($B106&amp;" Corp",L$1)="#N/A N/A","--",_xll.BDP($B106&amp;" Corp",L$1)))</f>
        <v/>
      </c>
      <c r="M106" s="112" t="str">
        <f>IF(tbl_coded[[#This Row],[ISIN]]="","",IF(_xll.BDP($B106&amp;" Corp",M$1)="#N/A N/A","--",_xll.BDP($B106&amp;" Corp",M$1)))</f>
        <v/>
      </c>
      <c r="N106" s="112" t="str">
        <f>IF(tbl_coded[[#This Row],[ISIN]]="","",IF(_xll.BDP($B106&amp;" Corp",N$1)="#N/A N/A","--",_xll.BDP($B106&amp;" Corp",N$1)))</f>
        <v/>
      </c>
      <c r="O106" s="112" t="str">
        <f>IF(tbl_coded[[#This Row],[ISIN]]="","",IF(_xll.BDP($B106&amp;" Corp",O$1)="#N/A N/A","--",_xll.BDP($B106&amp;" Corp",O$1)))</f>
        <v/>
      </c>
      <c r="P106" s="112" t="str">
        <f>IF(tbl_coded[[#This Row],[ISIN]]="","",IF(_xll.BDP($B106&amp;" Corp",P$1)="#N/A N/A","--",_xll.BDP($B106&amp;" Corp",P$1)))</f>
        <v/>
      </c>
      <c r="Q106"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6" s="112" t="str">
        <f>IF(tbl_coded[[#This Row],[ISIN]]="","",IF(OR(_xll.BDP($B106&amp;" Corp",R$1)="#N/A N/A",_xll.BDP($B106&amp;" Corp",R$1)="#N/A Invalid Security",_xll.BDP($B106&amp;" Corp",R$1)="#N/A Field Not Applicable"),"--",_xll.BDP($B106&amp;" Corp",R$1)))</f>
        <v/>
      </c>
      <c r="S106" s="112" t="str">
        <f>IF(tbl_coded[[#This Row],[ISIN]]="","",IF(OR(_xll.BDP($R106&amp;" Equity",S$1)="#N/A N/A",_xll.BDP($R106&amp;" Equity",S$1)="#N/A Invalid Security"),"--",_xll.BDP($R106&amp;" Equity",S$1)))</f>
        <v/>
      </c>
      <c r="T106" s="112" t="str">
        <f>IF(tbl_coded[[#This Row],[ISIN]]="","",IF(OR(_xll.BDP($R106&amp;" Equity",T$1)="#N/A N/A",_xll.BDP($R106&amp;" Equity",T$1)="#N/A Invalid Security"),"--",_xll.BDP($R106&amp;" Equity",T$1)))</f>
        <v/>
      </c>
      <c r="U106" s="112" t="str">
        <f>IF(tbl_coded[[#This Row],[ISIN]]="","",IF(OR(_xll.BDP($R106&amp;" Equity",U$1)="#N/A N/A",_xll.BDP($R106&amp;" Equity",U$1)="#N/A Invalid Security"),"--",_xll.BDP($R106&amp;" Equity",U$1)))</f>
        <v/>
      </c>
      <c r="V106" s="112" t="str">
        <f>IF(tbl_coded[[#This Row],[ISIN]]="","",IF(OR(_xll.BDP($R106&amp;" Equity",V$1)="#N/A N/A",_xll.BDP($R106&amp;" Equity",V$1)="#N/A Invalid Security"),"--",_xll.BDP($R106&amp;" Equity",V$1)))</f>
        <v/>
      </c>
      <c r="W106" s="112" t="str">
        <f>IF(tbl_coded[[#This Row],[ISIN]]="","",IF(OR(_xll.BDP($R106&amp;" Equity",W$1)="#N/A N/A",_xll.BDP($R106&amp;" Equity",W$1)="#N/A Invalid Security"),"--",_xll.BDP($R106&amp;" Equity",W$1)))</f>
        <v/>
      </c>
      <c r="X106" s="112" t="str">
        <f>IF(tbl_coded[[#This Row],[ISIN]]="","",IF(OR(_xll.BDP($R106&amp;" Equity",X$1)="#N/A N/A",_xll.BDP($R106&amp;" Equity",X$1)="#N/A Invalid Security"),"--",_xll.BDP($R106&amp;" Equity",X$1)))</f>
        <v/>
      </c>
      <c r="Y106"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6" s="112" t="str">
        <f>IF(tbl_coded[[#This Row],[ISIN]]="","",IF(ISNUMBER(_xll.BDP(B106&amp;" Corp",Z$1)),_xll.BDP(B106&amp;" Corp",Z$1),""))</f>
        <v/>
      </c>
      <c r="AA106" s="112" t="str">
        <f>IF(tbl_coded[[#This Row],[ISIN]]="","",IF(ISNUMBER(_xll.BDP(B106&amp;" Corp",AA$1)),_xll.BDP(B106&amp;" Corp",AA$1),""))</f>
        <v/>
      </c>
      <c r="AB106" s="112" t="str">
        <f>IF(tbl_coded[[#This Row],[ISIN]]="","",IF(ISNUMBER(_xll.BDP(B106&amp;" Corp",AB$1)),_xll.BDP(B106&amp;" Corp",AB$1),""))</f>
        <v/>
      </c>
      <c r="AC106" s="112" t="str">
        <f>IF(tbl_coded[[#This Row],[ISIN]]="","",IF(ISNUMBER(_xll.BDP(B106&amp;" Corp",AC$1)),_xll.BDP(B106&amp;" Corp",AC$1),""))</f>
        <v/>
      </c>
      <c r="AD106" s="112" t="str">
        <f>IF(tbl_coded[[#This Row],[ISIN]]="","",IF((_xll.BDP(B106&amp;" Corp",AD$1))="#N/A Field Not Applicable","",_xll.BDP(B106&amp;" Corp",AD$1)))</f>
        <v/>
      </c>
      <c r="AE106" s="112" t="str">
        <f>IF(tbl_coded[[#This Row],[ISIN]]="","",IF((_xll.BDP(B106&amp;" Corp",AE$1))="#N/A N/A","--",_xll.BDP(B106&amp;" Corp",AE$1)))</f>
        <v/>
      </c>
      <c r="AF106" s="112" t="str">
        <f>IF(tbl_coded[[#This Row],[ISIN]]="","",IF(IFERROR(MATCH(H106,rtg_num[Moody''s],0)&gt;10,0),"HY",IF(IFERROR(MATCH(I106,rtg_num[S&amp;P],0)&gt;10,0),"HY",IF(IFERROR(MATCH(J106,rtg_num[Fitch],0)&gt;10,0),"HY",IF(H106&amp;I106&amp;J106="------","NR",IF(IFERROR(FIND("#N/A",Coded!H106),0)&amp;IFERROR(FIND("#N/A",Coded!H106),0)&amp;IFERROR(FIND("#N/A",Coded!H106),0)&lt;&gt;"000",IF(INDEX(美元债一级!$O:$O,MATCH(tbl_coded[[#This Row],[ISIN]],美元债一级!$I:$I,0))="--/--/--","NR","IG"),"IG"))))))</f>
        <v/>
      </c>
      <c r="AG106"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6"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6" s="113" t="str">
        <f>IF(tbl_coded[[#This Row],[ISIN]]="","",IF(_xll.BDP($B106&amp;" Corp",AI$1)="#N/A N/A","--",_xll.BDP($B106&amp;" Corp",AI$1)))</f>
        <v/>
      </c>
      <c r="AJ106" s="112" t="str">
        <f>IF(tbl_coded[[#This Row],[ISIN]]="","",IF(OR(_xll.BDP(_xll.BDP(tbl_coded[[#This Row],[ISIN]]&amp;" Corp", "ISSUER_EQUITY_TICKER")&amp;" Equity",AJ$1)="#N/A N/A"),"--",_xll.BDP(_xll.BDP(tbl_coded[[#This Row],[ISIN]]&amp;" Corp", "ISSUER_EQUITY_TICKER")&amp;" Equity",AJ$1)))</f>
        <v/>
      </c>
      <c r="AK106"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6" s="115" t="str">
        <f>IF(tbl_coded[[#This Row],[ISIN]]="","",IF(OR(_xll.BDP(_xll.BDP(tbl_coded[[#This Row],[ISIN]]&amp;" Corp", "ISSUER_EQUITY_TICKER")&amp;" Equity",AL$1)="#N/A N/A"),"--",_xll.BDP(_xll.BDP(tbl_coded[[#This Row],[ISIN]]&amp;" Corp", "ISSUER_EQUITY_TICKER")&amp;" Equity",AL$1)))</f>
        <v/>
      </c>
      <c r="AM106" s="115" t="str">
        <f>IF(tbl_coded[[#This Row],[ISIN]]="","",IF(_xll.BDS($B106&amp;" Corp",AM$1)="#N/A Field Not Applicable","",_xll.BDS($B106&amp;" Corp",AM$1)))</f>
        <v/>
      </c>
      <c r="AN106" s="115" t="str">
        <f>IF(tbl_coded[[#This Row],[ISIN]]="","",IF(_xll.BDP(tbl_coded[[#This Row],[KPW Provider BBID]]&amp;" CompanyID","NAME")="#N/A Invalid Security","",_xll.BDP(tbl_coded[[#This Row],[KPW Provider BBID]]&amp;" CompanyID","NAME")))</f>
        <v/>
      </c>
      <c r="AO106" s="115" t="str">
        <f>IF(tbl_coded[[#This Row],[ISIN]]="","",IF(_xll.BDP(tbl_coded[[#This Row],[KPW Provider BBID]]&amp;" CompanyID",$AO$1)="#N/A Invalid Security","--",IF(_xll.BDP(tbl_coded[[#This Row],[KPW Provider BBID]]&amp;" CompanyID",$AO$1)="#N/A N/A","--",_xll.BDP(tbl_coded[[#This Row],[KPW Provider BBID]]&amp;" CompanyID",$AO$1))))</f>
        <v/>
      </c>
      <c r="AP106" s="115" t="str">
        <f>IF(tbl_coded[[#This Row],[ISIN]]="","",IF(_xll.BDP(tbl_coded[[#This Row],[KPW Provider BBID]]&amp;" CompanyID",$AP$1)="#N/A Invalid Security","--",IF(_xll.BDP(tbl_coded[[#This Row],[KPW Provider BBID]]&amp;" CompanyID",$AP$1)="#N/A N/A","--",_xll.BDP(tbl_coded[[#This Row],[KPW Provider BBID]]&amp;" CompanyID",$AP$1))))</f>
        <v/>
      </c>
      <c r="AQ106" s="115" t="str">
        <f>IF(tbl_coded[[#This Row],[ISIN]]="","",IF(_xll.BDP(tbl_coded[[#This Row],[KPW Provider BBID]]&amp;" CompanyID",$AQ$1)="#N/A Invalid Security","--",IF(_xll.BDP(tbl_coded[[#This Row],[KPW Provider BBID]]&amp;" CompanyID",$AQ$1)="#N/A N/A","--",_xll.BDP(tbl_coded[[#This Row],[KPW Provider BBID]]&amp;" CompanyID",$AQ$1))))</f>
        <v/>
      </c>
      <c r="AR106" s="115" t="str">
        <f>IF(tbl_coded[[#This Row],[ISIN]]="","",tbl_coded[[#This Row],[穆迪KPW评级]]&amp;"/"&amp;tbl_coded[[#This Row],[SPKPW评级]]&amp;"/"&amp;tbl_coded[[#This Row],[FITCHKPW评级]])</f>
        <v/>
      </c>
      <c r="AS106" s="115" t="str">
        <f>IF(tbl_coded[[#This Row],[ISIN]]="","",IF(OR(_xll.BDP($B106&amp;" Corp",AS$1)="#N/A N/A"),"--",_xll.BDP($B106&amp;" Corp",AS$1)))</f>
        <v/>
      </c>
      <c r="AT106" s="115" t="str">
        <f>IF(tbl_coded[[#This Row],[ISIN]]="","",IF(_xll.BDS($B106&amp;" Corp",AT$1)="#N/A Field Not Applicable","",_xll.BDS($B106&amp;" Corp",AT$1)))</f>
        <v/>
      </c>
      <c r="AU106" s="115" t="str">
        <f>IF(tbl_coded[[#This Row],[SBLC Provider BBID]]="","",_xll.BDP(tbl_coded[[#This Row],[SBLC Provider BBID]]&amp;" CompanyID","NAME"))</f>
        <v/>
      </c>
      <c r="AV106" s="115" t="str">
        <f>IF(tbl_coded[[#This Row],[ISIN]]="","",IF(OR(_xll.BDP($B106&amp;" Corp",AV$1)="#N/A N/A"),"--",TEXT(_xll.BDP($B106&amp;" Corp",AV$1),"yyyy/mm/dd")))</f>
        <v/>
      </c>
      <c r="AW106" s="115" t="str">
        <f>IF(tbl_coded[[#This Row],[ISIN]]="","",IF(OR(_xll.BDP($B106&amp;" Corp",AW$1)="#N/A N/A"),"--",TEXT(_xll.BDP($B106&amp;" Corp",AW$1),"yyyy/mm/dd")))</f>
        <v/>
      </c>
      <c r="AX106" s="115" t="str">
        <f>IF(tbl_coded[[#This Row],[ISIN]]="","",IF(OR(_xll.BDP($B106&amp;" Corp",AX$1)="#N/A N/A"),"--",TEXT(_xll.BDP($B106&amp;" Corp",AX$1),"yyyy/mm/dd")))</f>
        <v/>
      </c>
      <c r="AY106" s="115" t="str">
        <f>IF(tbl_coded[[#This Row],[ISIN]]="","",IF(OR(_xll.BDP($B106&amp;" Corp",AY$1)="#N/A Field Not Applicable"),"--",TEXT(_xll.BDP($B106&amp;" Corp",AY$1),"yyyy/mm/dd")))</f>
        <v/>
      </c>
      <c r="AZ106" s="115" t="str">
        <f>IF(tbl_coded[[#This Row],[ISIN]]="","",IF(OR(_xll.BDP($B106&amp;" Corp",AZ$1)="#N/A N/A"),"--",_xll.BDP($B106&amp;" Corp",AZ$1)))</f>
        <v/>
      </c>
      <c r="BA106" s="115" t="str">
        <f>IF(tbl_coded[[#This Row],[ISIN]]="","",IF(OR(_xll.BDP($B106&amp;" Corp",BA$1)="#N/A N/A"),"--",_xll.BDP($B106&amp;" Corp",BA$1)))</f>
        <v/>
      </c>
      <c r="BB106" s="115" t="str">
        <f>IF(tbl_coded[[#This Row],[ISIN]]="","",IF(OR(_xll.BDP($B106&amp;" Corp",BB$1)="#N/A N/A"),"--",_xll.BDP($B106&amp;" Corp",BB$1)))</f>
        <v/>
      </c>
      <c r="BC106" s="115" t="str">
        <f>IF(tbl_coded[[#This Row],[ISIN]]="","",IF(OR(_xll.BDP($B106&amp;" Corp",BC$1)="#N/A Field Not Applicable"),"--",_xll.BDP($B106&amp;" Corp",BC$1)))</f>
        <v/>
      </c>
      <c r="BD106" s="115" t="str">
        <f>IF(tbl_coded[[#This Row],[ISIN]]="","",IF(OR(_xll.BDP($B106&amp;" Corp",BD$1)="#N/A Field Not Applicable"),"--",_xll.BDP($B106&amp;" Corp",BD$1)))</f>
        <v/>
      </c>
      <c r="BE106" s="115" t="str">
        <f>IF(tbl_coded[[#This Row],[ISIN]]="","",IF(OR(_xll.BDP($B106&amp;" Corp",BE$1)="#N/A Field Not Applicable"),"--",_xll.BDP($B106&amp;" Corp",BE$1)))</f>
        <v/>
      </c>
      <c r="BF106" s="115" t="str">
        <f>IF(tbl_coded[[#This Row],[ISIN]]="","",IF(OR(_xll.BDP($B106&amp;" Corp",BF$1)="#N/A Field Not Applicable"),"--",_xll.BDP($B106&amp;" Corp",BF$1)))</f>
        <v/>
      </c>
      <c r="BG106" s="115" t="str">
        <f>IF(tbl_coded[[#This Row],[ISIN]]="","",IF(OR(_xll.BDP($B106&amp;" Corp",BG$1)="#N/A Field Not Applicable"),"--",IF(_xll.BDP($B106&amp;" Corp",BG$1)="#N/A N/A","N",_xll.BDP($B106&amp;" Corp",BG$1))))</f>
        <v/>
      </c>
      <c r="BH106" s="115" t="str">
        <f>IF(tbl_coded[[#This Row],[ISIN]]="","",IF(OR(_xll.BDP($B106&amp;" Corp",BH$1)="#N/A N/A"),"",_xll.BDP($B106&amp;" Corp",BH$1)))</f>
        <v/>
      </c>
      <c r="BI106" s="115" t="str">
        <f>IF(tbl_coded[[#This Row],[ISIN]]="","",IF(OR(tbl_coded[[#This Row],[Parent company tiker]]=""),"",IF(_xll.BDP(tbl_coded[[#This Row],[Parent company tiker]]&amp;" Equity",BI$1)="#N/A N/A","--",_xll.BDP(tbl_coded[[#This Row],[Parent company tiker]]&amp;" Equity",BI$1))))</f>
        <v/>
      </c>
      <c r="BJ106" s="115" t="str">
        <f>IF(tbl_coded[[#This Row],[ISIN]]="","",IF(OR(tbl_coded[[#This Row],[Parent company tiker]]=""),"",IF(_xll.BDP(tbl_coded[[#This Row],[Parent company tiker]]&amp;" Equity",BJ$1)="#N/A N/A","--",_xll.BDP(tbl_coded[[#This Row],[Parent company tiker]]&amp;" Equity",BJ$1))))</f>
        <v/>
      </c>
      <c r="BK106" s="115" t="str">
        <f>IF(tbl_coded[[#This Row],[ISIN]]="","",IF(OR(tbl_coded[[#This Row],[Parent company tiker]]=""),"",IF(_xll.BDP(tbl_coded[[#This Row],[Parent company tiker]]&amp;" Equity",BK$1)="#N/A N/A","--",_xll.BDP(tbl_coded[[#This Row],[Parent company tiker]]&amp;" Equity",BK$1))))</f>
        <v/>
      </c>
      <c r="BL106" s="115" t="str">
        <f>IF(tbl_coded[[#This Row],[ISIN]]="","",IF(OR(tbl_coded[[#This Row],[Parent company tiker]]=""),"",IF(_xll.BDP(tbl_coded[[#This Row],[Parent company tiker]]&amp;" Equity",BL$1)="#N/A N/A","--",_xll.BDP(tbl_coded[[#This Row],[Parent company tiker]]&amp;" Equity",BL$1))))</f>
        <v/>
      </c>
      <c r="BM106"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6" s="115" t="str">
        <f>IF(tbl_coded[[#This Row],[Column9]]&lt;&gt;"--",tbl_coded[[#This Row],[G''tor rating]],IF(tbl_coded[[#This Row],[KPW Name]]&lt;&gt;"",tbl_coded[[#This Row],[KPW Rating]],IF(tbl_coded[[#This Row],[Parent company tiker]]&lt;&gt;"",tbl_coded[[#This Row],[parent评级]],tbl_coded[[#This Row],[Issuer rating]])))</f>
        <v>//</v>
      </c>
      <c r="BO106" s="148" t="str">
        <f>IFERROR(IF(tbl_coded[[#This Row],[GREEN]]="Y","GREEN",IF(tbl_coded[[#This Row],[SUSTAINABLE]]="Y","SUSTAINABLE",IF(tbl_coded[[#This Row],[SOCIAL]]="Y","SOCIAL",IF(tbl_coded[[#This Row],[Sustainable linked]]="Y","SUSTAINABLE LINKED"," ")))),"")</f>
        <v xml:space="preserve"> </v>
      </c>
    </row>
    <row r="107" spans="1:67" ht="15" customHeight="1">
      <c r="A107" s="109">
        <v>105</v>
      </c>
      <c r="B107" s="110" t="str">
        <f>IF(美元债一级!$C$3:$C$1048576&lt;&gt;"",美元债一级!$C107,"")</f>
        <v/>
      </c>
      <c r="C107" s="112" t="str">
        <f>IF(tbl_coded[[#This Row],[ISIN]]="","",IF(tbl_coded[[#This Row],[Index]]&gt;$A$1,"",IF(_xll.BDP($B107&amp;" Corp",C$1)="#N/A N/A","",_xll.BDP($B107&amp;" Corp",C$1))))</f>
        <v/>
      </c>
      <c r="D107" s="112" t="str">
        <f>IF(tbl_coded[[#This Row],[ISIN]]="","",IF(_xll.BDP($B107&amp;" Corp",D$1)="#N/A N/A","",_xll.BDP($B107&amp;" Corp",D$1)))</f>
        <v/>
      </c>
      <c r="E107" s="112" t="str">
        <f>IF(tbl_coded[[#This Row],[ISIN]]="","",IF(_xll.BDP($B107&amp;" Corp",E$1)="#N/A N/A","--",_xll.BDP($B107&amp;" Corp",E$1)))</f>
        <v/>
      </c>
      <c r="F107" s="112" t="str">
        <f>IF(tbl_coded[[#This Row],[ISIN]]="","",IF(_xll.BDS($B107&amp;" Corp",F$1)="#N/A Field Not Applicable","",_xll.BDS($B107&amp;" Corp",F$1)))</f>
        <v/>
      </c>
      <c r="G107" s="112" t="str">
        <f>IF(tbl_coded[[#This Row],[ISIN]]="","",IF(_xll.BDP($F107&amp;" CompanyID",G$1)="#N/A Invalid Security","",_xll.BDP($F107&amp;" CompanyID",G$1)))</f>
        <v/>
      </c>
      <c r="H107" s="112" t="str">
        <f>IF(tbl_coded[[#This Row],[ISIN]]="","",IF(_xll.BDP($B107&amp;" Corp",H$1)="#N/A N/A","--",_xll.BDP($B107&amp;" Corp",H$1)))</f>
        <v/>
      </c>
      <c r="I107" s="112" t="str">
        <f>IF(tbl_coded[[#This Row],[ISIN]]="","",IF(_xll.BDP($B107&amp;" Corp",I$1)="#N/A N/A","--",_xll.BDP($B107&amp;" Corp",I$1)))</f>
        <v/>
      </c>
      <c r="J107" s="112" t="str">
        <f>IF(tbl_coded[[#This Row],[ISIN]]="","",IF(_xll.BDP($B107&amp;" Corp",J$1)="#N/A N/A","--",_xll.BDP($B107&amp;" Corp",J$1)))</f>
        <v/>
      </c>
      <c r="K107" s="112" t="str">
        <f>IF(tbl_coded[[#This Row],[ISIN]]="","",IF(_xll.BDP($B107&amp;" Corp",K$1)="#N/A N/A","--",_xll.BDP($B107&amp;" Corp",K$1)))</f>
        <v/>
      </c>
      <c r="L107" s="112" t="str">
        <f>IF(tbl_coded[[#This Row],[ISIN]]="","",IF(_xll.BDP($B107&amp;" Corp",L$1)="#N/A N/A","--",_xll.BDP($B107&amp;" Corp",L$1)))</f>
        <v/>
      </c>
      <c r="M107" s="112" t="str">
        <f>IF(tbl_coded[[#This Row],[ISIN]]="","",IF(_xll.BDP($B107&amp;" Corp",M$1)="#N/A N/A","--",_xll.BDP($B107&amp;" Corp",M$1)))</f>
        <v/>
      </c>
      <c r="N107" s="112" t="str">
        <f>IF(tbl_coded[[#This Row],[ISIN]]="","",IF(_xll.BDP($B107&amp;" Corp",N$1)="#N/A N/A","--",_xll.BDP($B107&amp;" Corp",N$1)))</f>
        <v/>
      </c>
      <c r="O107" s="112" t="str">
        <f>IF(tbl_coded[[#This Row],[ISIN]]="","",IF(_xll.BDP($B107&amp;" Corp",O$1)="#N/A N/A","--",_xll.BDP($B107&amp;" Corp",O$1)))</f>
        <v/>
      </c>
      <c r="P107" s="112" t="str">
        <f>IF(tbl_coded[[#This Row],[ISIN]]="","",IF(_xll.BDP($B107&amp;" Corp",P$1)="#N/A N/A","--",_xll.BDP($B107&amp;" Corp",P$1)))</f>
        <v/>
      </c>
      <c r="Q107"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7" s="112" t="str">
        <f>IF(tbl_coded[[#This Row],[ISIN]]="","",IF(OR(_xll.BDP($B107&amp;" Corp",R$1)="#N/A N/A",_xll.BDP($B107&amp;" Corp",R$1)="#N/A Invalid Security",_xll.BDP($B107&amp;" Corp",R$1)="#N/A Field Not Applicable"),"--",_xll.BDP($B107&amp;" Corp",R$1)))</f>
        <v/>
      </c>
      <c r="S107" s="112" t="str">
        <f>IF(tbl_coded[[#This Row],[ISIN]]="","",IF(OR(_xll.BDP($R107&amp;" Equity",S$1)="#N/A N/A",_xll.BDP($R107&amp;" Equity",S$1)="#N/A Invalid Security"),"--",_xll.BDP($R107&amp;" Equity",S$1)))</f>
        <v/>
      </c>
      <c r="T107" s="112" t="str">
        <f>IF(tbl_coded[[#This Row],[ISIN]]="","",IF(OR(_xll.BDP($R107&amp;" Equity",T$1)="#N/A N/A",_xll.BDP($R107&amp;" Equity",T$1)="#N/A Invalid Security"),"--",_xll.BDP($R107&amp;" Equity",T$1)))</f>
        <v/>
      </c>
      <c r="U107" s="112" t="str">
        <f>IF(tbl_coded[[#This Row],[ISIN]]="","",IF(OR(_xll.BDP($R107&amp;" Equity",U$1)="#N/A N/A",_xll.BDP($R107&amp;" Equity",U$1)="#N/A Invalid Security"),"--",_xll.BDP($R107&amp;" Equity",U$1)))</f>
        <v/>
      </c>
      <c r="V107" s="112" t="str">
        <f>IF(tbl_coded[[#This Row],[ISIN]]="","",IF(OR(_xll.BDP($R107&amp;" Equity",V$1)="#N/A N/A",_xll.BDP($R107&amp;" Equity",V$1)="#N/A Invalid Security"),"--",_xll.BDP($R107&amp;" Equity",V$1)))</f>
        <v/>
      </c>
      <c r="W107" s="112" t="str">
        <f>IF(tbl_coded[[#This Row],[ISIN]]="","",IF(OR(_xll.BDP($R107&amp;" Equity",W$1)="#N/A N/A",_xll.BDP($R107&amp;" Equity",W$1)="#N/A Invalid Security"),"--",_xll.BDP($R107&amp;" Equity",W$1)))</f>
        <v/>
      </c>
      <c r="X107" s="112" t="str">
        <f>IF(tbl_coded[[#This Row],[ISIN]]="","",IF(OR(_xll.BDP($R107&amp;" Equity",X$1)="#N/A N/A",_xll.BDP($R107&amp;" Equity",X$1)="#N/A Invalid Security"),"--",_xll.BDP($R107&amp;" Equity",X$1)))</f>
        <v/>
      </c>
      <c r="Y107"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7" s="112" t="str">
        <f>IF(tbl_coded[[#This Row],[ISIN]]="","",IF(ISNUMBER(_xll.BDP(B107&amp;" Corp",Z$1)),_xll.BDP(B107&amp;" Corp",Z$1),""))</f>
        <v/>
      </c>
      <c r="AA107" s="112" t="str">
        <f>IF(tbl_coded[[#This Row],[ISIN]]="","",IF(ISNUMBER(_xll.BDP(B107&amp;" Corp",AA$1)),_xll.BDP(B107&amp;" Corp",AA$1),""))</f>
        <v/>
      </c>
      <c r="AB107" s="112" t="str">
        <f>IF(tbl_coded[[#This Row],[ISIN]]="","",IF(ISNUMBER(_xll.BDP(B107&amp;" Corp",AB$1)),_xll.BDP(B107&amp;" Corp",AB$1),""))</f>
        <v/>
      </c>
      <c r="AC107" s="112" t="str">
        <f>IF(tbl_coded[[#This Row],[ISIN]]="","",IF(ISNUMBER(_xll.BDP(B107&amp;" Corp",AC$1)),_xll.BDP(B107&amp;" Corp",AC$1),""))</f>
        <v/>
      </c>
      <c r="AD107" s="112" t="str">
        <f>IF(tbl_coded[[#This Row],[ISIN]]="","",IF((_xll.BDP(B107&amp;" Corp",AD$1))="#N/A Field Not Applicable","",_xll.BDP(B107&amp;" Corp",AD$1)))</f>
        <v/>
      </c>
      <c r="AE107" s="112" t="str">
        <f>IF(tbl_coded[[#This Row],[ISIN]]="","",IF((_xll.BDP(B107&amp;" Corp",AE$1))="#N/A N/A","--",_xll.BDP(B107&amp;" Corp",AE$1)))</f>
        <v/>
      </c>
      <c r="AF107" s="112" t="str">
        <f>IF(tbl_coded[[#This Row],[ISIN]]="","",IF(IFERROR(MATCH(H107,rtg_num[Moody''s],0)&gt;10,0),"HY",IF(IFERROR(MATCH(I107,rtg_num[S&amp;P],0)&gt;10,0),"HY",IF(IFERROR(MATCH(J107,rtg_num[Fitch],0)&gt;10,0),"HY",IF(H107&amp;I107&amp;J107="------","NR",IF(IFERROR(FIND("#N/A",Coded!H107),0)&amp;IFERROR(FIND("#N/A",Coded!H107),0)&amp;IFERROR(FIND("#N/A",Coded!H107),0)&lt;&gt;"000",IF(INDEX(美元债一级!$O:$O,MATCH(tbl_coded[[#This Row],[ISIN]],美元债一级!$I:$I,0))="--/--/--","NR","IG"),"IG"))))))</f>
        <v/>
      </c>
      <c r="AG107"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7"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7" s="113" t="str">
        <f>IF(tbl_coded[[#This Row],[ISIN]]="","",IF(_xll.BDP($B107&amp;" Corp",AI$1)="#N/A N/A","--",_xll.BDP($B107&amp;" Corp",AI$1)))</f>
        <v/>
      </c>
      <c r="AJ107" s="112" t="str">
        <f>IF(tbl_coded[[#This Row],[ISIN]]="","",IF(OR(_xll.BDP(_xll.BDP(tbl_coded[[#This Row],[ISIN]]&amp;" Corp", "ISSUER_EQUITY_TICKER")&amp;" Equity",AJ$1)="#N/A N/A"),"--",_xll.BDP(_xll.BDP(tbl_coded[[#This Row],[ISIN]]&amp;" Corp", "ISSUER_EQUITY_TICKER")&amp;" Equity",AJ$1)))</f>
        <v/>
      </c>
      <c r="AK107"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7" s="115" t="str">
        <f>IF(tbl_coded[[#This Row],[ISIN]]="","",IF(OR(_xll.BDP(_xll.BDP(tbl_coded[[#This Row],[ISIN]]&amp;" Corp", "ISSUER_EQUITY_TICKER")&amp;" Equity",AL$1)="#N/A N/A"),"--",_xll.BDP(_xll.BDP(tbl_coded[[#This Row],[ISIN]]&amp;" Corp", "ISSUER_EQUITY_TICKER")&amp;" Equity",AL$1)))</f>
        <v/>
      </c>
      <c r="AM107" s="115" t="str">
        <f>IF(tbl_coded[[#This Row],[ISIN]]="","",IF(_xll.BDS($B107&amp;" Corp",AM$1)="#N/A Field Not Applicable","",_xll.BDS($B107&amp;" Corp",AM$1)))</f>
        <v/>
      </c>
      <c r="AN107" s="115" t="str">
        <f>IF(tbl_coded[[#This Row],[ISIN]]="","",IF(_xll.BDP(tbl_coded[[#This Row],[KPW Provider BBID]]&amp;" CompanyID","NAME")="#N/A Invalid Security","",_xll.BDP(tbl_coded[[#This Row],[KPW Provider BBID]]&amp;" CompanyID","NAME")))</f>
        <v/>
      </c>
      <c r="AO107" s="115" t="str">
        <f>IF(tbl_coded[[#This Row],[ISIN]]="","",IF(_xll.BDP(tbl_coded[[#This Row],[KPW Provider BBID]]&amp;" CompanyID",$AO$1)="#N/A Invalid Security","--",IF(_xll.BDP(tbl_coded[[#This Row],[KPW Provider BBID]]&amp;" CompanyID",$AO$1)="#N/A N/A","--",_xll.BDP(tbl_coded[[#This Row],[KPW Provider BBID]]&amp;" CompanyID",$AO$1))))</f>
        <v/>
      </c>
      <c r="AP107" s="115" t="str">
        <f>IF(tbl_coded[[#This Row],[ISIN]]="","",IF(_xll.BDP(tbl_coded[[#This Row],[KPW Provider BBID]]&amp;" CompanyID",$AP$1)="#N/A Invalid Security","--",IF(_xll.BDP(tbl_coded[[#This Row],[KPW Provider BBID]]&amp;" CompanyID",$AP$1)="#N/A N/A","--",_xll.BDP(tbl_coded[[#This Row],[KPW Provider BBID]]&amp;" CompanyID",$AP$1))))</f>
        <v/>
      </c>
      <c r="AQ107" s="115" t="str">
        <f>IF(tbl_coded[[#This Row],[ISIN]]="","",IF(_xll.BDP(tbl_coded[[#This Row],[KPW Provider BBID]]&amp;" CompanyID",$AQ$1)="#N/A Invalid Security","--",IF(_xll.BDP(tbl_coded[[#This Row],[KPW Provider BBID]]&amp;" CompanyID",$AQ$1)="#N/A N/A","--",_xll.BDP(tbl_coded[[#This Row],[KPW Provider BBID]]&amp;" CompanyID",$AQ$1))))</f>
        <v/>
      </c>
      <c r="AR107" s="115" t="str">
        <f>IF(tbl_coded[[#This Row],[ISIN]]="","",tbl_coded[[#This Row],[穆迪KPW评级]]&amp;"/"&amp;tbl_coded[[#This Row],[SPKPW评级]]&amp;"/"&amp;tbl_coded[[#This Row],[FITCHKPW评级]])</f>
        <v/>
      </c>
      <c r="AS107" s="115" t="str">
        <f>IF(tbl_coded[[#This Row],[ISIN]]="","",IF(OR(_xll.BDP($B107&amp;" Corp",AS$1)="#N/A N/A"),"--",_xll.BDP($B107&amp;" Corp",AS$1)))</f>
        <v/>
      </c>
      <c r="AT107" s="115" t="str">
        <f>IF(tbl_coded[[#This Row],[ISIN]]="","",IF(_xll.BDS($B107&amp;" Corp",AT$1)="#N/A Field Not Applicable","",_xll.BDS($B107&amp;" Corp",AT$1)))</f>
        <v/>
      </c>
      <c r="AU107" s="115" t="str">
        <f>IF(tbl_coded[[#This Row],[SBLC Provider BBID]]="","",_xll.BDP(tbl_coded[[#This Row],[SBLC Provider BBID]]&amp;" CompanyID","NAME"))</f>
        <v/>
      </c>
      <c r="AV107" s="115" t="str">
        <f>IF(tbl_coded[[#This Row],[ISIN]]="","",IF(OR(_xll.BDP($B107&amp;" Corp",AV$1)="#N/A N/A"),"--",TEXT(_xll.BDP($B107&amp;" Corp",AV$1),"yyyy/mm/dd")))</f>
        <v/>
      </c>
      <c r="AW107" s="115" t="str">
        <f>IF(tbl_coded[[#This Row],[ISIN]]="","",IF(OR(_xll.BDP($B107&amp;" Corp",AW$1)="#N/A N/A"),"--",TEXT(_xll.BDP($B107&amp;" Corp",AW$1),"yyyy/mm/dd")))</f>
        <v/>
      </c>
      <c r="AX107" s="115" t="str">
        <f>IF(tbl_coded[[#This Row],[ISIN]]="","",IF(OR(_xll.BDP($B107&amp;" Corp",AX$1)="#N/A N/A"),"--",TEXT(_xll.BDP($B107&amp;" Corp",AX$1),"yyyy/mm/dd")))</f>
        <v/>
      </c>
      <c r="AY107" s="115" t="str">
        <f>IF(tbl_coded[[#This Row],[ISIN]]="","",IF(OR(_xll.BDP($B107&amp;" Corp",AY$1)="#N/A Field Not Applicable"),"--",TEXT(_xll.BDP($B107&amp;" Corp",AY$1),"yyyy/mm/dd")))</f>
        <v/>
      </c>
      <c r="AZ107" s="115" t="str">
        <f>IF(tbl_coded[[#This Row],[ISIN]]="","",IF(OR(_xll.BDP($B107&amp;" Corp",AZ$1)="#N/A N/A"),"--",_xll.BDP($B107&amp;" Corp",AZ$1)))</f>
        <v/>
      </c>
      <c r="BA107" s="115" t="str">
        <f>IF(tbl_coded[[#This Row],[ISIN]]="","",IF(OR(_xll.BDP($B107&amp;" Corp",BA$1)="#N/A N/A"),"--",_xll.BDP($B107&amp;" Corp",BA$1)))</f>
        <v/>
      </c>
      <c r="BB107" s="115" t="str">
        <f>IF(tbl_coded[[#This Row],[ISIN]]="","",IF(OR(_xll.BDP($B107&amp;" Corp",BB$1)="#N/A N/A"),"--",_xll.BDP($B107&amp;" Corp",BB$1)))</f>
        <v/>
      </c>
      <c r="BC107" s="115" t="str">
        <f>IF(tbl_coded[[#This Row],[ISIN]]="","",IF(OR(_xll.BDP($B107&amp;" Corp",BC$1)="#N/A Field Not Applicable"),"--",_xll.BDP($B107&amp;" Corp",BC$1)))</f>
        <v/>
      </c>
      <c r="BD107" s="115" t="str">
        <f>IF(tbl_coded[[#This Row],[ISIN]]="","",IF(OR(_xll.BDP($B107&amp;" Corp",BD$1)="#N/A Field Not Applicable"),"--",_xll.BDP($B107&amp;" Corp",BD$1)))</f>
        <v/>
      </c>
      <c r="BE107" s="115" t="str">
        <f>IF(tbl_coded[[#This Row],[ISIN]]="","",IF(OR(_xll.BDP($B107&amp;" Corp",BE$1)="#N/A Field Not Applicable"),"--",_xll.BDP($B107&amp;" Corp",BE$1)))</f>
        <v/>
      </c>
      <c r="BF107" s="115" t="str">
        <f>IF(tbl_coded[[#This Row],[ISIN]]="","",IF(OR(_xll.BDP($B107&amp;" Corp",BF$1)="#N/A Field Not Applicable"),"--",_xll.BDP($B107&amp;" Corp",BF$1)))</f>
        <v/>
      </c>
      <c r="BG107" s="115" t="str">
        <f>IF(tbl_coded[[#This Row],[ISIN]]="","",IF(OR(_xll.BDP($B107&amp;" Corp",BG$1)="#N/A Field Not Applicable"),"--",IF(_xll.BDP($B107&amp;" Corp",BG$1)="#N/A N/A","N",_xll.BDP($B107&amp;" Corp",BG$1))))</f>
        <v/>
      </c>
      <c r="BH107" s="115" t="str">
        <f>IF(tbl_coded[[#This Row],[ISIN]]="","",IF(OR(_xll.BDP($B107&amp;" Corp",BH$1)="#N/A N/A"),"",_xll.BDP($B107&amp;" Corp",BH$1)))</f>
        <v/>
      </c>
      <c r="BI107" s="115" t="str">
        <f>IF(tbl_coded[[#This Row],[ISIN]]="","",IF(OR(tbl_coded[[#This Row],[Parent company tiker]]=""),"",IF(_xll.BDP(tbl_coded[[#This Row],[Parent company tiker]]&amp;" Equity",BI$1)="#N/A N/A","--",_xll.BDP(tbl_coded[[#This Row],[Parent company tiker]]&amp;" Equity",BI$1))))</f>
        <v/>
      </c>
      <c r="BJ107" s="115" t="str">
        <f>IF(tbl_coded[[#This Row],[ISIN]]="","",IF(OR(tbl_coded[[#This Row],[Parent company tiker]]=""),"",IF(_xll.BDP(tbl_coded[[#This Row],[Parent company tiker]]&amp;" Equity",BJ$1)="#N/A N/A","--",_xll.BDP(tbl_coded[[#This Row],[Parent company tiker]]&amp;" Equity",BJ$1))))</f>
        <v/>
      </c>
      <c r="BK107" s="115" t="str">
        <f>IF(tbl_coded[[#This Row],[ISIN]]="","",IF(OR(tbl_coded[[#This Row],[Parent company tiker]]=""),"",IF(_xll.BDP(tbl_coded[[#This Row],[Parent company tiker]]&amp;" Equity",BK$1)="#N/A N/A","--",_xll.BDP(tbl_coded[[#This Row],[Parent company tiker]]&amp;" Equity",BK$1))))</f>
        <v/>
      </c>
      <c r="BL107" s="115" t="str">
        <f>IF(tbl_coded[[#This Row],[ISIN]]="","",IF(OR(tbl_coded[[#This Row],[Parent company tiker]]=""),"",IF(_xll.BDP(tbl_coded[[#This Row],[Parent company tiker]]&amp;" Equity",BL$1)="#N/A N/A","--",_xll.BDP(tbl_coded[[#This Row],[Parent company tiker]]&amp;" Equity",BL$1))))</f>
        <v/>
      </c>
      <c r="BM107"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7" s="115" t="str">
        <f>IF(tbl_coded[[#This Row],[Column9]]&lt;&gt;"--",tbl_coded[[#This Row],[G''tor rating]],IF(tbl_coded[[#This Row],[KPW Name]]&lt;&gt;"",tbl_coded[[#This Row],[KPW Rating]],IF(tbl_coded[[#This Row],[Parent company tiker]]&lt;&gt;"",tbl_coded[[#This Row],[parent评级]],tbl_coded[[#This Row],[Issuer rating]])))</f>
        <v>//</v>
      </c>
      <c r="BO107" s="148" t="str">
        <f>IFERROR(IF(tbl_coded[[#This Row],[GREEN]]="Y","GREEN",IF(tbl_coded[[#This Row],[SUSTAINABLE]]="Y","SUSTAINABLE",IF(tbl_coded[[#This Row],[SOCIAL]]="Y","SOCIAL",IF(tbl_coded[[#This Row],[Sustainable linked]]="Y","SUSTAINABLE LINKED"," ")))),"")</f>
        <v xml:space="preserve"> </v>
      </c>
    </row>
    <row r="108" spans="1:67" ht="15" customHeight="1">
      <c r="A108" s="109">
        <v>106</v>
      </c>
      <c r="B108" s="110" t="str">
        <f>IF(美元债一级!$C$3:$C$1048576&lt;&gt;"",美元债一级!$C108,"")</f>
        <v/>
      </c>
      <c r="C108" s="112" t="str">
        <f>IF(tbl_coded[[#This Row],[ISIN]]="","",IF(tbl_coded[[#This Row],[Index]]&gt;$A$1,"",IF(_xll.BDP($B108&amp;" Corp",C$1)="#N/A N/A","",_xll.BDP($B108&amp;" Corp",C$1))))</f>
        <v/>
      </c>
      <c r="D108" s="112" t="str">
        <f>IF(tbl_coded[[#This Row],[ISIN]]="","",IF(_xll.BDP($B108&amp;" Corp",D$1)="#N/A N/A","",_xll.BDP($B108&amp;" Corp",D$1)))</f>
        <v/>
      </c>
      <c r="E108" s="112" t="str">
        <f>IF(tbl_coded[[#This Row],[ISIN]]="","",IF(_xll.BDP($B108&amp;" Corp",E$1)="#N/A N/A","--",_xll.BDP($B108&amp;" Corp",E$1)))</f>
        <v/>
      </c>
      <c r="F108" s="112" t="str">
        <f>IF(tbl_coded[[#This Row],[ISIN]]="","",IF(_xll.BDS($B108&amp;" Corp",F$1)="#N/A Field Not Applicable","",_xll.BDS($B108&amp;" Corp",F$1)))</f>
        <v/>
      </c>
      <c r="G108" s="112" t="str">
        <f>IF(tbl_coded[[#This Row],[ISIN]]="","",IF(_xll.BDP($F108&amp;" CompanyID",G$1)="#N/A Invalid Security","",_xll.BDP($F108&amp;" CompanyID",G$1)))</f>
        <v/>
      </c>
      <c r="H108" s="112" t="str">
        <f>IF(tbl_coded[[#This Row],[ISIN]]="","",IF(_xll.BDP($B108&amp;" Corp",H$1)="#N/A N/A","--",_xll.BDP($B108&amp;" Corp",H$1)))</f>
        <v/>
      </c>
      <c r="I108" s="112" t="str">
        <f>IF(tbl_coded[[#This Row],[ISIN]]="","",IF(_xll.BDP($B108&amp;" Corp",I$1)="#N/A N/A","--",_xll.BDP($B108&amp;" Corp",I$1)))</f>
        <v/>
      </c>
      <c r="J108" s="112" t="str">
        <f>IF(tbl_coded[[#This Row],[ISIN]]="","",IF(_xll.BDP($B108&amp;" Corp",J$1)="#N/A N/A","--",_xll.BDP($B108&amp;" Corp",J$1)))</f>
        <v/>
      </c>
      <c r="K108" s="112" t="str">
        <f>IF(tbl_coded[[#This Row],[ISIN]]="","",IF(_xll.BDP($B108&amp;" Corp",K$1)="#N/A N/A","--",_xll.BDP($B108&amp;" Corp",K$1)))</f>
        <v/>
      </c>
      <c r="L108" s="112" t="str">
        <f>IF(tbl_coded[[#This Row],[ISIN]]="","",IF(_xll.BDP($B108&amp;" Corp",L$1)="#N/A N/A","--",_xll.BDP($B108&amp;" Corp",L$1)))</f>
        <v/>
      </c>
      <c r="M108" s="112" t="str">
        <f>IF(tbl_coded[[#This Row],[ISIN]]="","",IF(_xll.BDP($B108&amp;" Corp",M$1)="#N/A N/A","--",_xll.BDP($B108&amp;" Corp",M$1)))</f>
        <v/>
      </c>
      <c r="N108" s="112" t="str">
        <f>IF(tbl_coded[[#This Row],[ISIN]]="","",IF(_xll.BDP($B108&amp;" Corp",N$1)="#N/A N/A","--",_xll.BDP($B108&amp;" Corp",N$1)))</f>
        <v/>
      </c>
      <c r="O108" s="112" t="str">
        <f>IF(tbl_coded[[#This Row],[ISIN]]="","",IF(_xll.BDP($B108&amp;" Corp",O$1)="#N/A N/A","--",_xll.BDP($B108&amp;" Corp",O$1)))</f>
        <v/>
      </c>
      <c r="P108" s="112" t="str">
        <f>IF(tbl_coded[[#This Row],[ISIN]]="","",IF(_xll.BDP($B108&amp;" Corp",P$1)="#N/A N/A","--",_xll.BDP($B108&amp;" Corp",P$1)))</f>
        <v/>
      </c>
      <c r="Q108"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8" s="112" t="str">
        <f>IF(tbl_coded[[#This Row],[ISIN]]="","",IF(OR(_xll.BDP($B108&amp;" Corp",R$1)="#N/A N/A",_xll.BDP($B108&amp;" Corp",R$1)="#N/A Invalid Security",_xll.BDP($B108&amp;" Corp",R$1)="#N/A Field Not Applicable"),"--",_xll.BDP($B108&amp;" Corp",R$1)))</f>
        <v/>
      </c>
      <c r="S108" s="112" t="str">
        <f>IF(tbl_coded[[#This Row],[ISIN]]="","",IF(OR(_xll.BDP($R108&amp;" Equity",S$1)="#N/A N/A",_xll.BDP($R108&amp;" Equity",S$1)="#N/A Invalid Security"),"--",_xll.BDP($R108&amp;" Equity",S$1)))</f>
        <v/>
      </c>
      <c r="T108" s="112" t="str">
        <f>IF(tbl_coded[[#This Row],[ISIN]]="","",IF(OR(_xll.BDP($R108&amp;" Equity",T$1)="#N/A N/A",_xll.BDP($R108&amp;" Equity",T$1)="#N/A Invalid Security"),"--",_xll.BDP($R108&amp;" Equity",T$1)))</f>
        <v/>
      </c>
      <c r="U108" s="112" t="str">
        <f>IF(tbl_coded[[#This Row],[ISIN]]="","",IF(OR(_xll.BDP($R108&amp;" Equity",U$1)="#N/A N/A",_xll.BDP($R108&amp;" Equity",U$1)="#N/A Invalid Security"),"--",_xll.BDP($R108&amp;" Equity",U$1)))</f>
        <v/>
      </c>
      <c r="V108" s="112" t="str">
        <f>IF(tbl_coded[[#This Row],[ISIN]]="","",IF(OR(_xll.BDP($R108&amp;" Equity",V$1)="#N/A N/A",_xll.BDP($R108&amp;" Equity",V$1)="#N/A Invalid Security"),"--",_xll.BDP($R108&amp;" Equity",V$1)))</f>
        <v/>
      </c>
      <c r="W108" s="112" t="str">
        <f>IF(tbl_coded[[#This Row],[ISIN]]="","",IF(OR(_xll.BDP($R108&amp;" Equity",W$1)="#N/A N/A",_xll.BDP($R108&amp;" Equity",W$1)="#N/A Invalid Security"),"--",_xll.BDP($R108&amp;" Equity",W$1)))</f>
        <v/>
      </c>
      <c r="X108" s="112" t="str">
        <f>IF(tbl_coded[[#This Row],[ISIN]]="","",IF(OR(_xll.BDP($R108&amp;" Equity",X$1)="#N/A N/A",_xll.BDP($R108&amp;" Equity",X$1)="#N/A Invalid Security"),"--",_xll.BDP($R108&amp;" Equity",X$1)))</f>
        <v/>
      </c>
      <c r="Y108"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8" s="112" t="str">
        <f>IF(tbl_coded[[#This Row],[ISIN]]="","",IF(ISNUMBER(_xll.BDP(B108&amp;" Corp",Z$1)),_xll.BDP(B108&amp;" Corp",Z$1),""))</f>
        <v/>
      </c>
      <c r="AA108" s="112" t="str">
        <f>IF(tbl_coded[[#This Row],[ISIN]]="","",IF(ISNUMBER(_xll.BDP(B108&amp;" Corp",AA$1)),_xll.BDP(B108&amp;" Corp",AA$1),""))</f>
        <v/>
      </c>
      <c r="AB108" s="112" t="str">
        <f>IF(tbl_coded[[#This Row],[ISIN]]="","",IF(ISNUMBER(_xll.BDP(B108&amp;" Corp",AB$1)),_xll.BDP(B108&amp;" Corp",AB$1),""))</f>
        <v/>
      </c>
      <c r="AC108" s="112" t="str">
        <f>IF(tbl_coded[[#This Row],[ISIN]]="","",IF(ISNUMBER(_xll.BDP(B108&amp;" Corp",AC$1)),_xll.BDP(B108&amp;" Corp",AC$1),""))</f>
        <v/>
      </c>
      <c r="AD108" s="112" t="str">
        <f>IF(tbl_coded[[#This Row],[ISIN]]="","",IF((_xll.BDP(B108&amp;" Corp",AD$1))="#N/A Field Not Applicable","",_xll.BDP(B108&amp;" Corp",AD$1)))</f>
        <v/>
      </c>
      <c r="AE108" s="112" t="str">
        <f>IF(tbl_coded[[#This Row],[ISIN]]="","",IF((_xll.BDP(B108&amp;" Corp",AE$1))="#N/A N/A","--",_xll.BDP(B108&amp;" Corp",AE$1)))</f>
        <v/>
      </c>
      <c r="AF108" s="112" t="str">
        <f>IF(tbl_coded[[#This Row],[ISIN]]="","",IF(IFERROR(MATCH(H108,rtg_num[Moody''s],0)&gt;10,0),"HY",IF(IFERROR(MATCH(I108,rtg_num[S&amp;P],0)&gt;10,0),"HY",IF(IFERROR(MATCH(J108,rtg_num[Fitch],0)&gt;10,0),"HY",IF(H108&amp;I108&amp;J108="------","NR",IF(IFERROR(FIND("#N/A",Coded!H108),0)&amp;IFERROR(FIND("#N/A",Coded!H108),0)&amp;IFERROR(FIND("#N/A",Coded!H108),0)&lt;&gt;"000",IF(INDEX(美元债一级!$O:$O,MATCH(tbl_coded[[#This Row],[ISIN]],美元债一级!$I:$I,0))="--/--/--","NR","IG"),"IG"))))))</f>
        <v/>
      </c>
      <c r="AG108"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8"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8" s="113" t="str">
        <f>IF(tbl_coded[[#This Row],[ISIN]]="","",IF(_xll.BDP($B108&amp;" Corp",AI$1)="#N/A N/A","--",_xll.BDP($B108&amp;" Corp",AI$1)))</f>
        <v/>
      </c>
      <c r="AJ108" s="112" t="str">
        <f>IF(tbl_coded[[#This Row],[ISIN]]="","",IF(OR(_xll.BDP(_xll.BDP(tbl_coded[[#This Row],[ISIN]]&amp;" Corp", "ISSUER_EQUITY_TICKER")&amp;" Equity",AJ$1)="#N/A N/A"),"--",_xll.BDP(_xll.BDP(tbl_coded[[#This Row],[ISIN]]&amp;" Corp", "ISSUER_EQUITY_TICKER")&amp;" Equity",AJ$1)))</f>
        <v/>
      </c>
      <c r="AK108"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8" s="115" t="str">
        <f>IF(tbl_coded[[#This Row],[ISIN]]="","",IF(OR(_xll.BDP(_xll.BDP(tbl_coded[[#This Row],[ISIN]]&amp;" Corp", "ISSUER_EQUITY_TICKER")&amp;" Equity",AL$1)="#N/A N/A"),"--",_xll.BDP(_xll.BDP(tbl_coded[[#This Row],[ISIN]]&amp;" Corp", "ISSUER_EQUITY_TICKER")&amp;" Equity",AL$1)))</f>
        <v/>
      </c>
      <c r="AM108" s="115" t="str">
        <f>IF(tbl_coded[[#This Row],[ISIN]]="","",IF(_xll.BDS($B108&amp;" Corp",AM$1)="#N/A Field Not Applicable","",_xll.BDS($B108&amp;" Corp",AM$1)))</f>
        <v/>
      </c>
      <c r="AN108" s="115" t="str">
        <f>IF(tbl_coded[[#This Row],[ISIN]]="","",IF(_xll.BDP(tbl_coded[[#This Row],[KPW Provider BBID]]&amp;" CompanyID","NAME")="#N/A Invalid Security","",_xll.BDP(tbl_coded[[#This Row],[KPW Provider BBID]]&amp;" CompanyID","NAME")))</f>
        <v/>
      </c>
      <c r="AO108" s="115" t="str">
        <f>IF(tbl_coded[[#This Row],[ISIN]]="","",IF(_xll.BDP(tbl_coded[[#This Row],[KPW Provider BBID]]&amp;" CompanyID",$AO$1)="#N/A Invalid Security","--",IF(_xll.BDP(tbl_coded[[#This Row],[KPW Provider BBID]]&amp;" CompanyID",$AO$1)="#N/A N/A","--",_xll.BDP(tbl_coded[[#This Row],[KPW Provider BBID]]&amp;" CompanyID",$AO$1))))</f>
        <v/>
      </c>
      <c r="AP108" s="115" t="str">
        <f>IF(tbl_coded[[#This Row],[ISIN]]="","",IF(_xll.BDP(tbl_coded[[#This Row],[KPW Provider BBID]]&amp;" CompanyID",$AP$1)="#N/A Invalid Security","--",IF(_xll.BDP(tbl_coded[[#This Row],[KPW Provider BBID]]&amp;" CompanyID",$AP$1)="#N/A N/A","--",_xll.BDP(tbl_coded[[#This Row],[KPW Provider BBID]]&amp;" CompanyID",$AP$1))))</f>
        <v/>
      </c>
      <c r="AQ108" s="115" t="str">
        <f>IF(tbl_coded[[#This Row],[ISIN]]="","",IF(_xll.BDP(tbl_coded[[#This Row],[KPW Provider BBID]]&amp;" CompanyID",$AQ$1)="#N/A Invalid Security","--",IF(_xll.BDP(tbl_coded[[#This Row],[KPW Provider BBID]]&amp;" CompanyID",$AQ$1)="#N/A N/A","--",_xll.BDP(tbl_coded[[#This Row],[KPW Provider BBID]]&amp;" CompanyID",$AQ$1))))</f>
        <v/>
      </c>
      <c r="AR108" s="115" t="str">
        <f>IF(tbl_coded[[#This Row],[ISIN]]="","",tbl_coded[[#This Row],[穆迪KPW评级]]&amp;"/"&amp;tbl_coded[[#This Row],[SPKPW评级]]&amp;"/"&amp;tbl_coded[[#This Row],[FITCHKPW评级]])</f>
        <v/>
      </c>
      <c r="AS108" s="115" t="str">
        <f>IF(tbl_coded[[#This Row],[ISIN]]="","",IF(OR(_xll.BDP($B108&amp;" Corp",AS$1)="#N/A N/A"),"--",_xll.BDP($B108&amp;" Corp",AS$1)))</f>
        <v/>
      </c>
      <c r="AT108" s="115" t="str">
        <f>IF(tbl_coded[[#This Row],[ISIN]]="","",IF(_xll.BDS($B108&amp;" Corp",AT$1)="#N/A Field Not Applicable","",_xll.BDS($B108&amp;" Corp",AT$1)))</f>
        <v/>
      </c>
      <c r="AU108" s="115" t="str">
        <f>IF(tbl_coded[[#This Row],[SBLC Provider BBID]]="","",_xll.BDP(tbl_coded[[#This Row],[SBLC Provider BBID]]&amp;" CompanyID","NAME"))</f>
        <v/>
      </c>
      <c r="AV108" s="115" t="str">
        <f>IF(tbl_coded[[#This Row],[ISIN]]="","",IF(OR(_xll.BDP($B108&amp;" Corp",AV$1)="#N/A N/A"),"--",TEXT(_xll.BDP($B108&amp;" Corp",AV$1),"yyyy/mm/dd")))</f>
        <v/>
      </c>
      <c r="AW108" s="115" t="str">
        <f>IF(tbl_coded[[#This Row],[ISIN]]="","",IF(OR(_xll.BDP($B108&amp;" Corp",AW$1)="#N/A N/A"),"--",TEXT(_xll.BDP($B108&amp;" Corp",AW$1),"yyyy/mm/dd")))</f>
        <v/>
      </c>
      <c r="AX108" s="115" t="str">
        <f>IF(tbl_coded[[#This Row],[ISIN]]="","",IF(OR(_xll.BDP($B108&amp;" Corp",AX$1)="#N/A N/A"),"--",TEXT(_xll.BDP($B108&amp;" Corp",AX$1),"yyyy/mm/dd")))</f>
        <v/>
      </c>
      <c r="AY108" s="115" t="str">
        <f>IF(tbl_coded[[#This Row],[ISIN]]="","",IF(OR(_xll.BDP($B108&amp;" Corp",AY$1)="#N/A Field Not Applicable"),"--",TEXT(_xll.BDP($B108&amp;" Corp",AY$1),"yyyy/mm/dd")))</f>
        <v/>
      </c>
      <c r="AZ108" s="115" t="str">
        <f>IF(tbl_coded[[#This Row],[ISIN]]="","",IF(OR(_xll.BDP($B108&amp;" Corp",AZ$1)="#N/A N/A"),"--",_xll.BDP($B108&amp;" Corp",AZ$1)))</f>
        <v/>
      </c>
      <c r="BA108" s="115" t="str">
        <f>IF(tbl_coded[[#This Row],[ISIN]]="","",IF(OR(_xll.BDP($B108&amp;" Corp",BA$1)="#N/A N/A"),"--",_xll.BDP($B108&amp;" Corp",BA$1)))</f>
        <v/>
      </c>
      <c r="BB108" s="115" t="str">
        <f>IF(tbl_coded[[#This Row],[ISIN]]="","",IF(OR(_xll.BDP($B108&amp;" Corp",BB$1)="#N/A N/A"),"--",_xll.BDP($B108&amp;" Corp",BB$1)))</f>
        <v/>
      </c>
      <c r="BC108" s="115" t="str">
        <f>IF(tbl_coded[[#This Row],[ISIN]]="","",IF(OR(_xll.BDP($B108&amp;" Corp",BC$1)="#N/A Field Not Applicable"),"--",_xll.BDP($B108&amp;" Corp",BC$1)))</f>
        <v/>
      </c>
      <c r="BD108" s="115" t="str">
        <f>IF(tbl_coded[[#This Row],[ISIN]]="","",IF(OR(_xll.BDP($B108&amp;" Corp",BD$1)="#N/A Field Not Applicable"),"--",_xll.BDP($B108&amp;" Corp",BD$1)))</f>
        <v/>
      </c>
      <c r="BE108" s="115" t="str">
        <f>IF(tbl_coded[[#This Row],[ISIN]]="","",IF(OR(_xll.BDP($B108&amp;" Corp",BE$1)="#N/A Field Not Applicable"),"--",_xll.BDP($B108&amp;" Corp",BE$1)))</f>
        <v/>
      </c>
      <c r="BF108" s="115" t="str">
        <f>IF(tbl_coded[[#This Row],[ISIN]]="","",IF(OR(_xll.BDP($B108&amp;" Corp",BF$1)="#N/A Field Not Applicable"),"--",_xll.BDP($B108&amp;" Corp",BF$1)))</f>
        <v/>
      </c>
      <c r="BG108" s="115" t="str">
        <f>IF(tbl_coded[[#This Row],[ISIN]]="","",IF(OR(_xll.BDP($B108&amp;" Corp",BG$1)="#N/A Field Not Applicable"),"--",IF(_xll.BDP($B108&amp;" Corp",BG$1)="#N/A N/A","N",_xll.BDP($B108&amp;" Corp",BG$1))))</f>
        <v/>
      </c>
      <c r="BH108" s="115" t="str">
        <f>IF(tbl_coded[[#This Row],[ISIN]]="","",IF(OR(_xll.BDP($B108&amp;" Corp",BH$1)="#N/A N/A"),"",_xll.BDP($B108&amp;" Corp",BH$1)))</f>
        <v/>
      </c>
      <c r="BI108" s="115" t="str">
        <f>IF(tbl_coded[[#This Row],[ISIN]]="","",IF(OR(tbl_coded[[#This Row],[Parent company tiker]]=""),"",IF(_xll.BDP(tbl_coded[[#This Row],[Parent company tiker]]&amp;" Equity",BI$1)="#N/A N/A","--",_xll.BDP(tbl_coded[[#This Row],[Parent company tiker]]&amp;" Equity",BI$1))))</f>
        <v/>
      </c>
      <c r="BJ108" s="115" t="str">
        <f>IF(tbl_coded[[#This Row],[ISIN]]="","",IF(OR(tbl_coded[[#This Row],[Parent company tiker]]=""),"",IF(_xll.BDP(tbl_coded[[#This Row],[Parent company tiker]]&amp;" Equity",BJ$1)="#N/A N/A","--",_xll.BDP(tbl_coded[[#This Row],[Parent company tiker]]&amp;" Equity",BJ$1))))</f>
        <v/>
      </c>
      <c r="BK108" s="115" t="str">
        <f>IF(tbl_coded[[#This Row],[ISIN]]="","",IF(OR(tbl_coded[[#This Row],[Parent company tiker]]=""),"",IF(_xll.BDP(tbl_coded[[#This Row],[Parent company tiker]]&amp;" Equity",BK$1)="#N/A N/A","--",_xll.BDP(tbl_coded[[#This Row],[Parent company tiker]]&amp;" Equity",BK$1))))</f>
        <v/>
      </c>
      <c r="BL108" s="115" t="str">
        <f>IF(tbl_coded[[#This Row],[ISIN]]="","",IF(OR(tbl_coded[[#This Row],[Parent company tiker]]=""),"",IF(_xll.BDP(tbl_coded[[#This Row],[Parent company tiker]]&amp;" Equity",BL$1)="#N/A N/A","--",_xll.BDP(tbl_coded[[#This Row],[Parent company tiker]]&amp;" Equity",BL$1))))</f>
        <v/>
      </c>
      <c r="BM108"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8" s="115" t="str">
        <f>IF(tbl_coded[[#This Row],[Column9]]&lt;&gt;"--",tbl_coded[[#This Row],[G''tor rating]],IF(tbl_coded[[#This Row],[KPW Name]]&lt;&gt;"",tbl_coded[[#This Row],[KPW Rating]],IF(tbl_coded[[#This Row],[Parent company tiker]]&lt;&gt;"",tbl_coded[[#This Row],[parent评级]],tbl_coded[[#This Row],[Issuer rating]])))</f>
        <v>//</v>
      </c>
      <c r="BO108" s="148" t="str">
        <f>IFERROR(IF(tbl_coded[[#This Row],[GREEN]]="Y","GREEN",IF(tbl_coded[[#This Row],[SUSTAINABLE]]="Y","SUSTAINABLE",IF(tbl_coded[[#This Row],[SOCIAL]]="Y","SOCIAL",IF(tbl_coded[[#This Row],[Sustainable linked]]="Y","SUSTAINABLE LINKED"," ")))),"")</f>
        <v xml:space="preserve"> </v>
      </c>
    </row>
    <row r="109" spans="1:67" ht="15" customHeight="1">
      <c r="A109" s="109">
        <v>107</v>
      </c>
      <c r="B109" s="110" t="str">
        <f>IF(美元债一级!$C$3:$C$1048576&lt;&gt;"",美元债一级!$C109,"")</f>
        <v/>
      </c>
      <c r="C109" s="114" t="str">
        <f>IF(tbl_coded[[#This Row],[ISIN]]="","",IF(tbl_coded[[#This Row],[Index]]&gt;$A$1,"",IF(_xll.BDP($B109&amp;" Corp",C$1)="#N/A N/A","",_xll.BDP($B109&amp;" Corp",C$1))))</f>
        <v/>
      </c>
      <c r="D109" s="114" t="str">
        <f>IF(tbl_coded[[#This Row],[ISIN]]="","",IF(_xll.BDP($B109&amp;" Corp",D$1)="#N/A N/A","",_xll.BDP($B109&amp;" Corp",D$1)))</f>
        <v/>
      </c>
      <c r="E109" s="114" t="str">
        <f>IF(tbl_coded[[#This Row],[ISIN]]="","",IF(_xll.BDP($B109&amp;" Corp",E$1)="#N/A N/A","--",_xll.BDP($B109&amp;" Corp",E$1)))</f>
        <v/>
      </c>
      <c r="F109" s="114" t="str">
        <f>IF(tbl_coded[[#This Row],[ISIN]]="","",IF(_xll.BDS($B109&amp;" Corp",F$1)="#N/A Field Not Applicable","",_xll.BDS($B109&amp;" Corp",F$1)))</f>
        <v/>
      </c>
      <c r="G109" s="114" t="str">
        <f>IF(tbl_coded[[#This Row],[ISIN]]="","",IF(_xll.BDP($F109&amp;" CompanyID",G$1)="#N/A Invalid Security","",_xll.BDP($F109&amp;" CompanyID",G$1)))</f>
        <v/>
      </c>
      <c r="H109" s="114" t="str">
        <f>IF(tbl_coded[[#This Row],[ISIN]]="","",IF(_xll.BDP($B109&amp;" Corp",H$1)="#N/A N/A","--",_xll.BDP($B109&amp;" Corp",H$1)))</f>
        <v/>
      </c>
      <c r="I109" s="114" t="str">
        <f>IF(tbl_coded[[#This Row],[ISIN]]="","",IF(_xll.BDP($B109&amp;" Corp",I$1)="#N/A N/A","--",_xll.BDP($B109&amp;" Corp",I$1)))</f>
        <v/>
      </c>
      <c r="J109" s="114" t="str">
        <f>IF(tbl_coded[[#This Row],[ISIN]]="","",IF(_xll.BDP($B109&amp;" Corp",J$1)="#N/A N/A","--",_xll.BDP($B109&amp;" Corp",J$1)))</f>
        <v/>
      </c>
      <c r="K109" s="114" t="str">
        <f>IF(tbl_coded[[#This Row],[ISIN]]="","",IF(_xll.BDP($B109&amp;" Corp",K$1)="#N/A N/A","--",_xll.BDP($B109&amp;" Corp",K$1)))</f>
        <v/>
      </c>
      <c r="L109" s="114" t="str">
        <f>IF(tbl_coded[[#This Row],[ISIN]]="","",IF(_xll.BDP($B109&amp;" Corp",L$1)="#N/A N/A","--",_xll.BDP($B109&amp;" Corp",L$1)))</f>
        <v/>
      </c>
      <c r="M109" s="114" t="str">
        <f>IF(tbl_coded[[#This Row],[ISIN]]="","",IF(_xll.BDP($B109&amp;" Corp",M$1)="#N/A N/A","--",_xll.BDP($B109&amp;" Corp",M$1)))</f>
        <v/>
      </c>
      <c r="N109" s="114" t="str">
        <f>IF(tbl_coded[[#This Row],[ISIN]]="","",IF(_xll.BDP($B109&amp;" Corp",N$1)="#N/A N/A","--",_xll.BDP($B109&amp;" Corp",N$1)))</f>
        <v/>
      </c>
      <c r="O109" s="114" t="str">
        <f>IF(tbl_coded[[#This Row],[ISIN]]="","",IF(_xll.BDP($B109&amp;" Corp",O$1)="#N/A N/A","--",_xll.BDP($B109&amp;" Corp",O$1)))</f>
        <v/>
      </c>
      <c r="P109" s="114" t="str">
        <f>IF(tbl_coded[[#This Row],[ISIN]]="","",IF(_xll.BDP($B109&amp;" Corp",P$1)="#N/A N/A","--",_xll.BDP($B109&amp;" Corp",P$1)))</f>
        <v/>
      </c>
      <c r="Q10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9" s="114" t="str">
        <f>IF(tbl_coded[[#This Row],[ISIN]]="","",IF(OR(_xll.BDP($B109&amp;" Corp",R$1)="#N/A N/A",_xll.BDP($B109&amp;" Corp",R$1)="#N/A Invalid Security",_xll.BDP($B109&amp;" Corp",R$1)="#N/A Field Not Applicable"),"--",_xll.BDP($B109&amp;" Corp",R$1)))</f>
        <v/>
      </c>
      <c r="S109" s="114" t="str">
        <f>IF(tbl_coded[[#This Row],[ISIN]]="","",IF(OR(_xll.BDP($R109&amp;" Equity",S$1)="#N/A N/A",_xll.BDP($R109&amp;" Equity",S$1)="#N/A Invalid Security"),"--",_xll.BDP($R109&amp;" Equity",S$1)))</f>
        <v/>
      </c>
      <c r="T109" s="114" t="str">
        <f>IF(tbl_coded[[#This Row],[ISIN]]="","",IF(OR(_xll.BDP($R109&amp;" Equity",T$1)="#N/A N/A",_xll.BDP($R109&amp;" Equity",T$1)="#N/A Invalid Security"),"--",_xll.BDP($R109&amp;" Equity",T$1)))</f>
        <v/>
      </c>
      <c r="U109" s="114" t="str">
        <f>IF(tbl_coded[[#This Row],[ISIN]]="","",IF(OR(_xll.BDP($R109&amp;" Equity",U$1)="#N/A N/A",_xll.BDP($R109&amp;" Equity",U$1)="#N/A Invalid Security"),"--",_xll.BDP($R109&amp;" Equity",U$1)))</f>
        <v/>
      </c>
      <c r="V109" s="114" t="str">
        <f>IF(tbl_coded[[#This Row],[ISIN]]="","",IF(OR(_xll.BDP($R109&amp;" Equity",V$1)="#N/A N/A",_xll.BDP($R109&amp;" Equity",V$1)="#N/A Invalid Security"),"--",_xll.BDP($R109&amp;" Equity",V$1)))</f>
        <v/>
      </c>
      <c r="W109" s="114" t="str">
        <f>IF(tbl_coded[[#This Row],[ISIN]]="","",IF(OR(_xll.BDP($R109&amp;" Equity",W$1)="#N/A N/A",_xll.BDP($R109&amp;" Equity",W$1)="#N/A Invalid Security"),"--",_xll.BDP($R109&amp;" Equity",W$1)))</f>
        <v/>
      </c>
      <c r="X109" s="114" t="str">
        <f>IF(tbl_coded[[#This Row],[ISIN]]="","",IF(OR(_xll.BDP($R109&amp;" Equity",X$1)="#N/A N/A",_xll.BDP($R109&amp;" Equity",X$1)="#N/A Invalid Security"),"--",_xll.BDP($R109&amp;" Equity",X$1)))</f>
        <v/>
      </c>
      <c r="Y10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9" s="114" t="str">
        <f>IF(tbl_coded[[#This Row],[ISIN]]="","",IF(ISNUMBER(_xll.BDP(B109&amp;" Corp",Z$1)),_xll.BDP(B109&amp;" Corp",Z$1),""))</f>
        <v/>
      </c>
      <c r="AA109" s="114" t="str">
        <f>IF(tbl_coded[[#This Row],[ISIN]]="","",IF(ISNUMBER(_xll.BDP(B109&amp;" Corp",AA$1)),_xll.BDP(B109&amp;" Corp",AA$1),""))</f>
        <v/>
      </c>
      <c r="AB109" s="114" t="str">
        <f>IF(tbl_coded[[#This Row],[ISIN]]="","",IF(ISNUMBER(_xll.BDP(B109&amp;" Corp",AB$1)),_xll.BDP(B109&amp;" Corp",AB$1),""))</f>
        <v/>
      </c>
      <c r="AC109" s="114" t="str">
        <f>IF(tbl_coded[[#This Row],[ISIN]]="","",IF(ISNUMBER(_xll.BDP(B109&amp;" Corp",AC$1)),_xll.BDP(B109&amp;" Corp",AC$1),""))</f>
        <v/>
      </c>
      <c r="AD109" s="114" t="str">
        <f>IF(tbl_coded[[#This Row],[ISIN]]="","",IF((_xll.BDP(B109&amp;" Corp",AD$1))="#N/A Field Not Applicable","",_xll.BDP(B109&amp;" Corp",AD$1)))</f>
        <v/>
      </c>
      <c r="AE109" s="114" t="str">
        <f>IF(tbl_coded[[#This Row],[ISIN]]="","",IF((_xll.BDP(B109&amp;" Corp",AE$1))="#N/A N/A","--",_xll.BDP(B109&amp;" Corp",AE$1)))</f>
        <v/>
      </c>
      <c r="AF109" s="114" t="str">
        <f>IF(tbl_coded[[#This Row],[ISIN]]="","",IF(IFERROR(MATCH(H109,rtg_num[Moody''s],0)&gt;10,0),"HY",IF(IFERROR(MATCH(I109,rtg_num[S&amp;P],0)&gt;10,0),"HY",IF(IFERROR(MATCH(J109,rtg_num[Fitch],0)&gt;10,0),"HY",IF(H109&amp;I109&amp;J109="------","NR",IF(IFERROR(FIND("#N/A",Coded!H109),0)&amp;IFERROR(FIND("#N/A",Coded!H109),0)&amp;IFERROR(FIND("#N/A",Coded!H109),0)&lt;&gt;"000",IF(INDEX(美元债一级!$O:$O,MATCH(tbl_coded[[#This Row],[ISIN]],美元债一级!$I:$I,0))="--/--/--","NR","IG"),"IG"))))))</f>
        <v/>
      </c>
      <c r="AG10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09" s="115" t="str">
        <f>IF(tbl_coded[[#This Row],[ISIN]]="","",IF(_xll.BDP($B109&amp;" Corp",AI$1)="#N/A N/A","--",_xll.BDP($B109&amp;" Corp",AI$1)))</f>
        <v/>
      </c>
      <c r="AJ109" s="112" t="str">
        <f>IF(tbl_coded[[#This Row],[ISIN]]="","",IF(OR(_xll.BDP(_xll.BDP(tbl_coded[[#This Row],[ISIN]]&amp;" Corp", "ISSUER_EQUITY_TICKER")&amp;" Equity",AJ$1)="#N/A N/A"),"--",_xll.BDP(_xll.BDP(tbl_coded[[#This Row],[ISIN]]&amp;" Corp", "ISSUER_EQUITY_TICKER")&amp;" Equity",AJ$1)))</f>
        <v/>
      </c>
      <c r="AK10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9" s="114" t="str">
        <f>IF(tbl_coded[[#This Row],[ISIN]]="","",IF(OR(_xll.BDP(_xll.BDP(tbl_coded[[#This Row],[ISIN]]&amp;" Corp", "ISSUER_EQUITY_TICKER")&amp;" Equity",AL$1)="#N/A N/A"),"--",_xll.BDP(_xll.BDP(tbl_coded[[#This Row],[ISIN]]&amp;" Corp", "ISSUER_EQUITY_TICKER")&amp;" Equity",AL$1)))</f>
        <v/>
      </c>
      <c r="AM109" s="114" t="str">
        <f>IF(tbl_coded[[#This Row],[ISIN]]="","",IF(_xll.BDS($B109&amp;" Corp",AM$1)="#N/A Field Not Applicable","",_xll.BDS($B109&amp;" Corp",AM$1)))</f>
        <v/>
      </c>
      <c r="AN109" s="114" t="str">
        <f>IF(tbl_coded[[#This Row],[ISIN]]="","",IF(_xll.BDP(tbl_coded[[#This Row],[KPW Provider BBID]]&amp;" CompanyID","NAME")="#N/A Invalid Security","",_xll.BDP(tbl_coded[[#This Row],[KPW Provider BBID]]&amp;" CompanyID","NAME")))</f>
        <v/>
      </c>
      <c r="AO109" s="114" t="str">
        <f>IF(tbl_coded[[#This Row],[ISIN]]="","",IF(_xll.BDP(tbl_coded[[#This Row],[KPW Provider BBID]]&amp;" CompanyID",$AO$1)="#N/A Invalid Security","--",IF(_xll.BDP(tbl_coded[[#This Row],[KPW Provider BBID]]&amp;" CompanyID",$AO$1)="#N/A N/A","--",_xll.BDP(tbl_coded[[#This Row],[KPW Provider BBID]]&amp;" CompanyID",$AO$1))))</f>
        <v/>
      </c>
      <c r="AP109" s="114" t="str">
        <f>IF(tbl_coded[[#This Row],[ISIN]]="","",IF(_xll.BDP(tbl_coded[[#This Row],[KPW Provider BBID]]&amp;" CompanyID",$AP$1)="#N/A Invalid Security","--",IF(_xll.BDP(tbl_coded[[#This Row],[KPW Provider BBID]]&amp;" CompanyID",$AP$1)="#N/A N/A","--",_xll.BDP(tbl_coded[[#This Row],[KPW Provider BBID]]&amp;" CompanyID",$AP$1))))</f>
        <v/>
      </c>
      <c r="AQ109" s="114" t="str">
        <f>IF(tbl_coded[[#This Row],[ISIN]]="","",IF(_xll.BDP(tbl_coded[[#This Row],[KPW Provider BBID]]&amp;" CompanyID",$AQ$1)="#N/A Invalid Security","--",IF(_xll.BDP(tbl_coded[[#This Row],[KPW Provider BBID]]&amp;" CompanyID",$AQ$1)="#N/A N/A","--",_xll.BDP(tbl_coded[[#This Row],[KPW Provider BBID]]&amp;" CompanyID",$AQ$1))))</f>
        <v/>
      </c>
      <c r="AR109" s="114" t="str">
        <f>IF(tbl_coded[[#This Row],[ISIN]]="","",tbl_coded[[#This Row],[穆迪KPW评级]]&amp;"/"&amp;tbl_coded[[#This Row],[SPKPW评级]]&amp;"/"&amp;tbl_coded[[#This Row],[FITCHKPW评级]])</f>
        <v/>
      </c>
      <c r="AS109" s="114" t="str">
        <f>IF(tbl_coded[[#This Row],[ISIN]]="","",IF(OR(_xll.BDP($B109&amp;" Corp",AS$1)="#N/A N/A"),"--",_xll.BDP($B109&amp;" Corp",AS$1)))</f>
        <v/>
      </c>
      <c r="AT109" s="114" t="str">
        <f>IF(tbl_coded[[#This Row],[ISIN]]="","",IF(_xll.BDS($B109&amp;" Corp",AT$1)="#N/A Field Not Applicable","",_xll.BDS($B109&amp;" Corp",AT$1)))</f>
        <v/>
      </c>
      <c r="AU109" s="114" t="str">
        <f>IF(tbl_coded[[#This Row],[SBLC Provider BBID]]="","",_xll.BDP(tbl_coded[[#This Row],[SBLC Provider BBID]]&amp;" CompanyID","NAME"))</f>
        <v/>
      </c>
      <c r="AV109" s="114" t="str">
        <f>IF(tbl_coded[[#This Row],[ISIN]]="","",IF(OR(_xll.BDP($B109&amp;" Corp",AV$1)="#N/A N/A"),"--",TEXT(_xll.BDP($B109&amp;" Corp",AV$1),"yyyy/mm/dd")))</f>
        <v/>
      </c>
      <c r="AW109" s="114" t="str">
        <f>IF(tbl_coded[[#This Row],[ISIN]]="","",IF(OR(_xll.BDP($B109&amp;" Corp",AW$1)="#N/A N/A"),"--",TEXT(_xll.BDP($B109&amp;" Corp",AW$1),"yyyy/mm/dd")))</f>
        <v/>
      </c>
      <c r="AX109" s="114" t="str">
        <f>IF(tbl_coded[[#This Row],[ISIN]]="","",IF(OR(_xll.BDP($B109&amp;" Corp",AX$1)="#N/A N/A"),"--",TEXT(_xll.BDP($B109&amp;" Corp",AX$1),"yyyy/mm/dd")))</f>
        <v/>
      </c>
      <c r="AY109" s="114" t="str">
        <f>IF(tbl_coded[[#This Row],[ISIN]]="","",IF(OR(_xll.BDP($B109&amp;" Corp",AY$1)="#N/A Field Not Applicable"),"--",TEXT(_xll.BDP($B109&amp;" Corp",AY$1),"yyyy/mm/dd")))</f>
        <v/>
      </c>
      <c r="AZ109" s="114" t="str">
        <f>IF(tbl_coded[[#This Row],[ISIN]]="","",IF(OR(_xll.BDP($B109&amp;" Corp",AZ$1)="#N/A N/A"),"--",_xll.BDP($B109&amp;" Corp",AZ$1)))</f>
        <v/>
      </c>
      <c r="BA109" s="114" t="str">
        <f>IF(tbl_coded[[#This Row],[ISIN]]="","",IF(OR(_xll.BDP($B109&amp;" Corp",BA$1)="#N/A N/A"),"--",_xll.BDP($B109&amp;" Corp",BA$1)))</f>
        <v/>
      </c>
      <c r="BB109" s="114" t="str">
        <f>IF(tbl_coded[[#This Row],[ISIN]]="","",IF(OR(_xll.BDP($B109&amp;" Corp",BB$1)="#N/A N/A"),"--",_xll.BDP($B109&amp;" Corp",BB$1)))</f>
        <v/>
      </c>
      <c r="BC109" s="114" t="str">
        <f>IF(tbl_coded[[#This Row],[ISIN]]="","",IF(OR(_xll.BDP($B109&amp;" Corp",BC$1)="#N/A Field Not Applicable"),"--",_xll.BDP($B109&amp;" Corp",BC$1)))</f>
        <v/>
      </c>
      <c r="BD109" s="114" t="str">
        <f>IF(tbl_coded[[#This Row],[ISIN]]="","",IF(OR(_xll.BDP($B109&amp;" Corp",BD$1)="#N/A Field Not Applicable"),"--",_xll.BDP($B109&amp;" Corp",BD$1)))</f>
        <v/>
      </c>
      <c r="BE109" s="114" t="str">
        <f>IF(tbl_coded[[#This Row],[ISIN]]="","",IF(OR(_xll.BDP($B109&amp;" Corp",BE$1)="#N/A Field Not Applicable"),"--",_xll.BDP($B109&amp;" Corp",BE$1)))</f>
        <v/>
      </c>
      <c r="BF109" s="114" t="str">
        <f>IF(tbl_coded[[#This Row],[ISIN]]="","",IF(OR(_xll.BDP($B109&amp;" Corp",BF$1)="#N/A Field Not Applicable"),"--",_xll.BDP($B109&amp;" Corp",BF$1)))</f>
        <v/>
      </c>
      <c r="BG109" s="114" t="str">
        <f>IF(tbl_coded[[#This Row],[ISIN]]="","",IF(OR(_xll.BDP($B109&amp;" Corp",BG$1)="#N/A Field Not Applicable"),"--",IF(_xll.BDP($B109&amp;" Corp",BG$1)="#N/A N/A","N",_xll.BDP($B109&amp;" Corp",BG$1))))</f>
        <v/>
      </c>
      <c r="BH109" s="114" t="str">
        <f>IF(tbl_coded[[#This Row],[ISIN]]="","",IF(OR(_xll.BDP($B109&amp;" Corp",BH$1)="#N/A N/A"),"",_xll.BDP($B109&amp;" Corp",BH$1)))</f>
        <v/>
      </c>
      <c r="BI109" s="114" t="str">
        <f>IF(tbl_coded[[#This Row],[ISIN]]="","",IF(OR(tbl_coded[[#This Row],[Parent company tiker]]=""),"",IF(_xll.BDP(tbl_coded[[#This Row],[Parent company tiker]]&amp;" Equity",BI$1)="#N/A N/A","--",_xll.BDP(tbl_coded[[#This Row],[Parent company tiker]]&amp;" Equity",BI$1))))</f>
        <v/>
      </c>
      <c r="BJ109" s="114" t="str">
        <f>IF(tbl_coded[[#This Row],[ISIN]]="","",IF(OR(tbl_coded[[#This Row],[Parent company tiker]]=""),"",IF(_xll.BDP(tbl_coded[[#This Row],[Parent company tiker]]&amp;" Equity",BJ$1)="#N/A N/A","--",_xll.BDP(tbl_coded[[#This Row],[Parent company tiker]]&amp;" Equity",BJ$1))))</f>
        <v/>
      </c>
      <c r="BK109" s="114" t="str">
        <f>IF(tbl_coded[[#This Row],[ISIN]]="","",IF(OR(tbl_coded[[#This Row],[Parent company tiker]]=""),"",IF(_xll.BDP(tbl_coded[[#This Row],[Parent company tiker]]&amp;" Equity",BK$1)="#N/A N/A","--",_xll.BDP(tbl_coded[[#This Row],[Parent company tiker]]&amp;" Equity",BK$1))))</f>
        <v/>
      </c>
      <c r="BL109" s="114" t="str">
        <f>IF(tbl_coded[[#This Row],[ISIN]]="","",IF(OR(tbl_coded[[#This Row],[Parent company tiker]]=""),"",IF(_xll.BDP(tbl_coded[[#This Row],[Parent company tiker]]&amp;" Equity",BL$1)="#N/A N/A","--",_xll.BDP(tbl_coded[[#This Row],[Parent company tiker]]&amp;" Equity",BL$1))))</f>
        <v/>
      </c>
      <c r="BM10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9" s="114" t="str">
        <f>IF(tbl_coded[[#This Row],[Column9]]&lt;&gt;"--",tbl_coded[[#This Row],[G''tor rating]],IF(tbl_coded[[#This Row],[KPW Name]]&lt;&gt;"",tbl_coded[[#This Row],[KPW Rating]],IF(tbl_coded[[#This Row],[Parent company tiker]]&lt;&gt;"",tbl_coded[[#This Row],[parent评级]],tbl_coded[[#This Row],[Issuer rating]])))</f>
        <v>//</v>
      </c>
      <c r="BO109" s="148" t="str">
        <f>IFERROR(IF(tbl_coded[[#This Row],[GREEN]]="Y","GREEN",IF(tbl_coded[[#This Row],[SUSTAINABLE]]="Y","SUSTAINABLE",IF(tbl_coded[[#This Row],[SOCIAL]]="Y","SOCIAL",IF(tbl_coded[[#This Row],[Sustainable linked]]="Y","SUSTAINABLE LINKED"," ")))),"")</f>
        <v xml:space="preserve"> </v>
      </c>
    </row>
    <row r="110" spans="1:67" ht="15" customHeight="1">
      <c r="A110" s="109">
        <v>108</v>
      </c>
      <c r="B110" s="110" t="str">
        <f>IF(美元债一级!$C$3:$C$1048576&lt;&gt;"",美元债一级!$C110,"")</f>
        <v/>
      </c>
      <c r="C110" s="114" t="str">
        <f>IF(tbl_coded[[#This Row],[ISIN]]="","",IF(tbl_coded[[#This Row],[Index]]&gt;$A$1,"",IF(_xll.BDP($B110&amp;" Corp",C$1)="#N/A N/A","",_xll.BDP($B110&amp;" Corp",C$1))))</f>
        <v/>
      </c>
      <c r="D110" s="114" t="str">
        <f>IF(tbl_coded[[#This Row],[ISIN]]="","",IF(_xll.BDP($B110&amp;" Corp",D$1)="#N/A N/A","",_xll.BDP($B110&amp;" Corp",D$1)))</f>
        <v/>
      </c>
      <c r="E110" s="114" t="str">
        <f>IF(tbl_coded[[#This Row],[ISIN]]="","",IF(_xll.BDP($B110&amp;" Corp",E$1)="#N/A N/A","--",_xll.BDP($B110&amp;" Corp",E$1)))</f>
        <v/>
      </c>
      <c r="F110" s="114" t="str">
        <f>IF(tbl_coded[[#This Row],[ISIN]]="","",IF(_xll.BDS($B110&amp;" Corp",F$1)="#N/A Field Not Applicable","",_xll.BDS($B110&amp;" Corp",F$1)))</f>
        <v/>
      </c>
      <c r="G110" s="114" t="str">
        <f>IF(tbl_coded[[#This Row],[ISIN]]="","",IF(_xll.BDP($F110&amp;" CompanyID",G$1)="#N/A Invalid Security","",_xll.BDP($F110&amp;" CompanyID",G$1)))</f>
        <v/>
      </c>
      <c r="H110" s="114" t="str">
        <f>IF(tbl_coded[[#This Row],[ISIN]]="","",IF(_xll.BDP($B110&amp;" Corp",H$1)="#N/A N/A","--",_xll.BDP($B110&amp;" Corp",H$1)))</f>
        <v/>
      </c>
      <c r="I110" s="114" t="str">
        <f>IF(tbl_coded[[#This Row],[ISIN]]="","",IF(_xll.BDP($B110&amp;" Corp",I$1)="#N/A N/A","--",_xll.BDP($B110&amp;" Corp",I$1)))</f>
        <v/>
      </c>
      <c r="J110" s="114" t="str">
        <f>IF(tbl_coded[[#This Row],[ISIN]]="","",IF(_xll.BDP($B110&amp;" Corp",J$1)="#N/A N/A","--",_xll.BDP($B110&amp;" Corp",J$1)))</f>
        <v/>
      </c>
      <c r="K110" s="114" t="str">
        <f>IF(tbl_coded[[#This Row],[ISIN]]="","",IF(_xll.BDP($B110&amp;" Corp",K$1)="#N/A N/A","--",_xll.BDP($B110&amp;" Corp",K$1)))</f>
        <v/>
      </c>
      <c r="L110" s="114" t="str">
        <f>IF(tbl_coded[[#This Row],[ISIN]]="","",IF(_xll.BDP($B110&amp;" Corp",L$1)="#N/A N/A","--",_xll.BDP($B110&amp;" Corp",L$1)))</f>
        <v/>
      </c>
      <c r="M110" s="114" t="str">
        <f>IF(tbl_coded[[#This Row],[ISIN]]="","",IF(_xll.BDP($B110&amp;" Corp",M$1)="#N/A N/A","--",_xll.BDP($B110&amp;" Corp",M$1)))</f>
        <v/>
      </c>
      <c r="N110" s="114" t="str">
        <f>IF(tbl_coded[[#This Row],[ISIN]]="","",IF(_xll.BDP($B110&amp;" Corp",N$1)="#N/A N/A","--",_xll.BDP($B110&amp;" Corp",N$1)))</f>
        <v/>
      </c>
      <c r="O110" s="114" t="str">
        <f>IF(tbl_coded[[#This Row],[ISIN]]="","",IF(_xll.BDP($B110&amp;" Corp",O$1)="#N/A N/A","--",_xll.BDP($B110&amp;" Corp",O$1)))</f>
        <v/>
      </c>
      <c r="P110" s="114" t="str">
        <f>IF(tbl_coded[[#This Row],[ISIN]]="","",IF(_xll.BDP($B110&amp;" Corp",P$1)="#N/A N/A","--",_xll.BDP($B110&amp;" Corp",P$1)))</f>
        <v/>
      </c>
      <c r="Q11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0" s="114" t="str">
        <f>IF(tbl_coded[[#This Row],[ISIN]]="","",IF(OR(_xll.BDP($B110&amp;" Corp",R$1)="#N/A N/A",_xll.BDP($B110&amp;" Corp",R$1)="#N/A Invalid Security",_xll.BDP($B110&amp;" Corp",R$1)="#N/A Field Not Applicable"),"--",_xll.BDP($B110&amp;" Corp",R$1)))</f>
        <v/>
      </c>
      <c r="S110" s="114" t="str">
        <f>IF(tbl_coded[[#This Row],[ISIN]]="","",IF(OR(_xll.BDP($R110&amp;" Equity",S$1)="#N/A N/A",_xll.BDP($R110&amp;" Equity",S$1)="#N/A Invalid Security"),"--",_xll.BDP($R110&amp;" Equity",S$1)))</f>
        <v/>
      </c>
      <c r="T110" s="114" t="str">
        <f>IF(tbl_coded[[#This Row],[ISIN]]="","",IF(OR(_xll.BDP($R110&amp;" Equity",T$1)="#N/A N/A",_xll.BDP($R110&amp;" Equity",T$1)="#N/A Invalid Security"),"--",_xll.BDP($R110&amp;" Equity",T$1)))</f>
        <v/>
      </c>
      <c r="U110" s="114" t="str">
        <f>IF(tbl_coded[[#This Row],[ISIN]]="","",IF(OR(_xll.BDP($R110&amp;" Equity",U$1)="#N/A N/A",_xll.BDP($R110&amp;" Equity",U$1)="#N/A Invalid Security"),"--",_xll.BDP($R110&amp;" Equity",U$1)))</f>
        <v/>
      </c>
      <c r="V110" s="114" t="str">
        <f>IF(tbl_coded[[#This Row],[ISIN]]="","",IF(OR(_xll.BDP($R110&amp;" Equity",V$1)="#N/A N/A",_xll.BDP($R110&amp;" Equity",V$1)="#N/A Invalid Security"),"--",_xll.BDP($R110&amp;" Equity",V$1)))</f>
        <v/>
      </c>
      <c r="W110" s="114" t="str">
        <f>IF(tbl_coded[[#This Row],[ISIN]]="","",IF(OR(_xll.BDP($R110&amp;" Equity",W$1)="#N/A N/A",_xll.BDP($R110&amp;" Equity",W$1)="#N/A Invalid Security"),"--",_xll.BDP($R110&amp;" Equity",W$1)))</f>
        <v/>
      </c>
      <c r="X110" s="114" t="str">
        <f>IF(tbl_coded[[#This Row],[ISIN]]="","",IF(OR(_xll.BDP($R110&amp;" Equity",X$1)="#N/A N/A",_xll.BDP($R110&amp;" Equity",X$1)="#N/A Invalid Security"),"--",_xll.BDP($R110&amp;" Equity",X$1)))</f>
        <v/>
      </c>
      <c r="Y11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0" s="114" t="str">
        <f>IF(tbl_coded[[#This Row],[ISIN]]="","",IF(ISNUMBER(_xll.BDP(B110&amp;" Corp",Z$1)),_xll.BDP(B110&amp;" Corp",Z$1),""))</f>
        <v/>
      </c>
      <c r="AA110" s="114" t="str">
        <f>IF(tbl_coded[[#This Row],[ISIN]]="","",IF(ISNUMBER(_xll.BDP(B110&amp;" Corp",AA$1)),_xll.BDP(B110&amp;" Corp",AA$1),""))</f>
        <v/>
      </c>
      <c r="AB110" s="114" t="str">
        <f>IF(tbl_coded[[#This Row],[ISIN]]="","",IF(ISNUMBER(_xll.BDP(B110&amp;" Corp",AB$1)),_xll.BDP(B110&amp;" Corp",AB$1),""))</f>
        <v/>
      </c>
      <c r="AC110" s="114" t="str">
        <f>IF(tbl_coded[[#This Row],[ISIN]]="","",IF(ISNUMBER(_xll.BDP(B110&amp;" Corp",AC$1)),_xll.BDP(B110&amp;" Corp",AC$1),""))</f>
        <v/>
      </c>
      <c r="AD110" s="114" t="str">
        <f>IF(tbl_coded[[#This Row],[ISIN]]="","",IF((_xll.BDP(B110&amp;" Corp",AD$1))="#N/A Field Not Applicable","",_xll.BDP(B110&amp;" Corp",AD$1)))</f>
        <v/>
      </c>
      <c r="AE110" s="114" t="str">
        <f>IF(tbl_coded[[#This Row],[ISIN]]="","",IF((_xll.BDP(B110&amp;" Corp",AE$1))="#N/A N/A","--",_xll.BDP(B110&amp;" Corp",AE$1)))</f>
        <v/>
      </c>
      <c r="AF110" s="114" t="str">
        <f>IF(tbl_coded[[#This Row],[ISIN]]="","",IF(IFERROR(MATCH(H110,rtg_num[Moody''s],0)&gt;10,0),"HY",IF(IFERROR(MATCH(I110,rtg_num[S&amp;P],0)&gt;10,0),"HY",IF(IFERROR(MATCH(J110,rtg_num[Fitch],0)&gt;10,0),"HY",IF(H110&amp;I110&amp;J110="------","NR",IF(IFERROR(FIND("#N/A",Coded!H110),0)&amp;IFERROR(FIND("#N/A",Coded!H110),0)&amp;IFERROR(FIND("#N/A",Coded!H110),0)&lt;&gt;"000",IF(INDEX(美元债一级!$O:$O,MATCH(tbl_coded[[#This Row],[ISIN]],美元债一级!$I:$I,0))="--/--/--","NR","IG"),"IG"))))))</f>
        <v/>
      </c>
      <c r="AG11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0" s="115" t="str">
        <f>IF(tbl_coded[[#This Row],[ISIN]]="","",IF(_xll.BDP($B110&amp;" Corp",AI$1)="#N/A N/A","--",_xll.BDP($B110&amp;" Corp",AI$1)))</f>
        <v/>
      </c>
      <c r="AJ110" s="112" t="str">
        <f>IF(tbl_coded[[#This Row],[ISIN]]="","",IF(OR(_xll.BDP(_xll.BDP(tbl_coded[[#This Row],[ISIN]]&amp;" Corp", "ISSUER_EQUITY_TICKER")&amp;" Equity",AJ$1)="#N/A N/A"),"--",_xll.BDP(_xll.BDP(tbl_coded[[#This Row],[ISIN]]&amp;" Corp", "ISSUER_EQUITY_TICKER")&amp;" Equity",AJ$1)))</f>
        <v/>
      </c>
      <c r="AK11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0" s="114" t="str">
        <f>IF(tbl_coded[[#This Row],[ISIN]]="","",IF(OR(_xll.BDP(_xll.BDP(tbl_coded[[#This Row],[ISIN]]&amp;" Corp", "ISSUER_EQUITY_TICKER")&amp;" Equity",AL$1)="#N/A N/A"),"--",_xll.BDP(_xll.BDP(tbl_coded[[#This Row],[ISIN]]&amp;" Corp", "ISSUER_EQUITY_TICKER")&amp;" Equity",AL$1)))</f>
        <v/>
      </c>
      <c r="AM110" s="114" t="str">
        <f>IF(tbl_coded[[#This Row],[ISIN]]="","",IF(_xll.BDS($B110&amp;" Corp",AM$1)="#N/A Field Not Applicable","",_xll.BDS($B110&amp;" Corp",AM$1)))</f>
        <v/>
      </c>
      <c r="AN110" s="114" t="str">
        <f>IF(tbl_coded[[#This Row],[ISIN]]="","",IF(_xll.BDP(tbl_coded[[#This Row],[KPW Provider BBID]]&amp;" CompanyID","NAME")="#N/A Invalid Security","",_xll.BDP(tbl_coded[[#This Row],[KPW Provider BBID]]&amp;" CompanyID","NAME")))</f>
        <v/>
      </c>
      <c r="AO110" s="114" t="str">
        <f>IF(tbl_coded[[#This Row],[ISIN]]="","",IF(_xll.BDP(tbl_coded[[#This Row],[KPW Provider BBID]]&amp;" CompanyID",$AO$1)="#N/A Invalid Security","--",IF(_xll.BDP(tbl_coded[[#This Row],[KPW Provider BBID]]&amp;" CompanyID",$AO$1)="#N/A N/A","--",_xll.BDP(tbl_coded[[#This Row],[KPW Provider BBID]]&amp;" CompanyID",$AO$1))))</f>
        <v/>
      </c>
      <c r="AP110" s="114" t="str">
        <f>IF(tbl_coded[[#This Row],[ISIN]]="","",IF(_xll.BDP(tbl_coded[[#This Row],[KPW Provider BBID]]&amp;" CompanyID",$AP$1)="#N/A Invalid Security","--",IF(_xll.BDP(tbl_coded[[#This Row],[KPW Provider BBID]]&amp;" CompanyID",$AP$1)="#N/A N/A","--",_xll.BDP(tbl_coded[[#This Row],[KPW Provider BBID]]&amp;" CompanyID",$AP$1))))</f>
        <v/>
      </c>
      <c r="AQ110" s="114" t="str">
        <f>IF(tbl_coded[[#This Row],[ISIN]]="","",IF(_xll.BDP(tbl_coded[[#This Row],[KPW Provider BBID]]&amp;" CompanyID",$AQ$1)="#N/A Invalid Security","--",IF(_xll.BDP(tbl_coded[[#This Row],[KPW Provider BBID]]&amp;" CompanyID",$AQ$1)="#N/A N/A","--",_xll.BDP(tbl_coded[[#This Row],[KPW Provider BBID]]&amp;" CompanyID",$AQ$1))))</f>
        <v/>
      </c>
      <c r="AR110" s="114" t="str">
        <f>IF(tbl_coded[[#This Row],[ISIN]]="","",tbl_coded[[#This Row],[穆迪KPW评级]]&amp;"/"&amp;tbl_coded[[#This Row],[SPKPW评级]]&amp;"/"&amp;tbl_coded[[#This Row],[FITCHKPW评级]])</f>
        <v/>
      </c>
      <c r="AS110" s="114" t="str">
        <f>IF(tbl_coded[[#This Row],[ISIN]]="","",IF(OR(_xll.BDP($B110&amp;" Corp",AS$1)="#N/A N/A"),"--",_xll.BDP($B110&amp;" Corp",AS$1)))</f>
        <v/>
      </c>
      <c r="AT110" s="114" t="str">
        <f>IF(tbl_coded[[#This Row],[ISIN]]="","",IF(_xll.BDS($B110&amp;" Corp",AT$1)="#N/A Field Not Applicable","",_xll.BDS($B110&amp;" Corp",AT$1)))</f>
        <v/>
      </c>
      <c r="AU110" s="114" t="str">
        <f>IF(tbl_coded[[#This Row],[SBLC Provider BBID]]="","",_xll.BDP(tbl_coded[[#This Row],[SBLC Provider BBID]]&amp;" CompanyID","NAME"))</f>
        <v/>
      </c>
      <c r="AV110" s="114" t="str">
        <f>IF(tbl_coded[[#This Row],[ISIN]]="","",IF(OR(_xll.BDP($B110&amp;" Corp",AV$1)="#N/A N/A"),"--",TEXT(_xll.BDP($B110&amp;" Corp",AV$1),"yyyy/mm/dd")))</f>
        <v/>
      </c>
      <c r="AW110" s="114" t="str">
        <f>IF(tbl_coded[[#This Row],[ISIN]]="","",IF(OR(_xll.BDP($B110&amp;" Corp",AW$1)="#N/A N/A"),"--",TEXT(_xll.BDP($B110&amp;" Corp",AW$1),"yyyy/mm/dd")))</f>
        <v/>
      </c>
      <c r="AX110" s="114" t="str">
        <f>IF(tbl_coded[[#This Row],[ISIN]]="","",IF(OR(_xll.BDP($B110&amp;" Corp",AX$1)="#N/A N/A"),"--",TEXT(_xll.BDP($B110&amp;" Corp",AX$1),"yyyy/mm/dd")))</f>
        <v/>
      </c>
      <c r="AY110" s="114" t="str">
        <f>IF(tbl_coded[[#This Row],[ISIN]]="","",IF(OR(_xll.BDP($B110&amp;" Corp",AY$1)="#N/A Field Not Applicable"),"--",TEXT(_xll.BDP($B110&amp;" Corp",AY$1),"yyyy/mm/dd")))</f>
        <v/>
      </c>
      <c r="AZ110" s="114" t="str">
        <f>IF(tbl_coded[[#This Row],[ISIN]]="","",IF(OR(_xll.BDP($B110&amp;" Corp",AZ$1)="#N/A N/A"),"--",_xll.BDP($B110&amp;" Corp",AZ$1)))</f>
        <v/>
      </c>
      <c r="BA110" s="114" t="str">
        <f>IF(tbl_coded[[#This Row],[ISIN]]="","",IF(OR(_xll.BDP($B110&amp;" Corp",BA$1)="#N/A N/A"),"--",_xll.BDP($B110&amp;" Corp",BA$1)))</f>
        <v/>
      </c>
      <c r="BB110" s="114" t="str">
        <f>IF(tbl_coded[[#This Row],[ISIN]]="","",IF(OR(_xll.BDP($B110&amp;" Corp",BB$1)="#N/A N/A"),"--",_xll.BDP($B110&amp;" Corp",BB$1)))</f>
        <v/>
      </c>
      <c r="BC110" s="114" t="str">
        <f>IF(tbl_coded[[#This Row],[ISIN]]="","",IF(OR(_xll.BDP($B110&amp;" Corp",BC$1)="#N/A Field Not Applicable"),"--",_xll.BDP($B110&amp;" Corp",BC$1)))</f>
        <v/>
      </c>
      <c r="BD110" s="114" t="str">
        <f>IF(tbl_coded[[#This Row],[ISIN]]="","",IF(OR(_xll.BDP($B110&amp;" Corp",BD$1)="#N/A Field Not Applicable"),"--",_xll.BDP($B110&amp;" Corp",BD$1)))</f>
        <v/>
      </c>
      <c r="BE110" s="114" t="str">
        <f>IF(tbl_coded[[#This Row],[ISIN]]="","",IF(OR(_xll.BDP($B110&amp;" Corp",BE$1)="#N/A Field Not Applicable"),"--",_xll.BDP($B110&amp;" Corp",BE$1)))</f>
        <v/>
      </c>
      <c r="BF110" s="114" t="str">
        <f>IF(tbl_coded[[#This Row],[ISIN]]="","",IF(OR(_xll.BDP($B110&amp;" Corp",BF$1)="#N/A Field Not Applicable"),"--",_xll.BDP($B110&amp;" Corp",BF$1)))</f>
        <v/>
      </c>
      <c r="BG110" s="114" t="str">
        <f>IF(tbl_coded[[#This Row],[ISIN]]="","",IF(OR(_xll.BDP($B110&amp;" Corp",BG$1)="#N/A Field Not Applicable"),"--",IF(_xll.BDP($B110&amp;" Corp",BG$1)="#N/A N/A","N",_xll.BDP($B110&amp;" Corp",BG$1))))</f>
        <v/>
      </c>
      <c r="BH110" s="114" t="str">
        <f>IF(tbl_coded[[#This Row],[ISIN]]="","",IF(OR(_xll.BDP($B110&amp;" Corp",BH$1)="#N/A N/A"),"",_xll.BDP($B110&amp;" Corp",BH$1)))</f>
        <v/>
      </c>
      <c r="BI110" s="114" t="str">
        <f>IF(tbl_coded[[#This Row],[ISIN]]="","",IF(OR(tbl_coded[[#This Row],[Parent company tiker]]=""),"",IF(_xll.BDP(tbl_coded[[#This Row],[Parent company tiker]]&amp;" Equity",BI$1)="#N/A N/A","--",_xll.BDP(tbl_coded[[#This Row],[Parent company tiker]]&amp;" Equity",BI$1))))</f>
        <v/>
      </c>
      <c r="BJ110" s="114" t="str">
        <f>IF(tbl_coded[[#This Row],[ISIN]]="","",IF(OR(tbl_coded[[#This Row],[Parent company tiker]]=""),"",IF(_xll.BDP(tbl_coded[[#This Row],[Parent company tiker]]&amp;" Equity",BJ$1)="#N/A N/A","--",_xll.BDP(tbl_coded[[#This Row],[Parent company tiker]]&amp;" Equity",BJ$1))))</f>
        <v/>
      </c>
      <c r="BK110" s="114" t="str">
        <f>IF(tbl_coded[[#This Row],[ISIN]]="","",IF(OR(tbl_coded[[#This Row],[Parent company tiker]]=""),"",IF(_xll.BDP(tbl_coded[[#This Row],[Parent company tiker]]&amp;" Equity",BK$1)="#N/A N/A","--",_xll.BDP(tbl_coded[[#This Row],[Parent company tiker]]&amp;" Equity",BK$1))))</f>
        <v/>
      </c>
      <c r="BL110" s="114" t="str">
        <f>IF(tbl_coded[[#This Row],[ISIN]]="","",IF(OR(tbl_coded[[#This Row],[Parent company tiker]]=""),"",IF(_xll.BDP(tbl_coded[[#This Row],[Parent company tiker]]&amp;" Equity",BL$1)="#N/A N/A","--",_xll.BDP(tbl_coded[[#This Row],[Parent company tiker]]&amp;" Equity",BL$1))))</f>
        <v/>
      </c>
      <c r="BM11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0" s="114" t="str">
        <f>IF(tbl_coded[[#This Row],[Column9]]&lt;&gt;"--",tbl_coded[[#This Row],[G''tor rating]],IF(tbl_coded[[#This Row],[KPW Name]]&lt;&gt;"",tbl_coded[[#This Row],[KPW Rating]],IF(tbl_coded[[#This Row],[Parent company tiker]]&lt;&gt;"",tbl_coded[[#This Row],[parent评级]],tbl_coded[[#This Row],[Issuer rating]])))</f>
        <v>//</v>
      </c>
      <c r="BO110" s="148" t="str">
        <f>IFERROR(IF(tbl_coded[[#This Row],[GREEN]]="Y","GREEN",IF(tbl_coded[[#This Row],[SUSTAINABLE]]="Y","SUSTAINABLE",IF(tbl_coded[[#This Row],[SOCIAL]]="Y","SOCIAL",IF(tbl_coded[[#This Row],[Sustainable linked]]="Y","SUSTAINABLE LINKED"," ")))),"")</f>
        <v xml:space="preserve"> </v>
      </c>
    </row>
    <row r="111" spans="1:67" ht="15" customHeight="1">
      <c r="A111" s="109">
        <v>109</v>
      </c>
      <c r="B111" s="110" t="str">
        <f>IF(美元债一级!$C$3:$C$1048576&lt;&gt;"",美元债一级!$C111,"")</f>
        <v/>
      </c>
      <c r="C111" s="114" t="str">
        <f>IF(tbl_coded[[#This Row],[ISIN]]="","",IF(tbl_coded[[#This Row],[Index]]&gt;$A$1,"",IF(_xll.BDP($B111&amp;" Corp",C$1)="#N/A N/A","",_xll.BDP($B111&amp;" Corp",C$1))))</f>
        <v/>
      </c>
      <c r="D111" s="114" t="str">
        <f>IF(tbl_coded[[#This Row],[ISIN]]="","",IF(_xll.BDP($B111&amp;" Corp",D$1)="#N/A N/A","",_xll.BDP($B111&amp;" Corp",D$1)))</f>
        <v/>
      </c>
      <c r="E111" s="114" t="str">
        <f>IF(tbl_coded[[#This Row],[ISIN]]="","",IF(_xll.BDP($B111&amp;" Corp",E$1)="#N/A N/A","--",_xll.BDP($B111&amp;" Corp",E$1)))</f>
        <v/>
      </c>
      <c r="F111" s="114" t="str">
        <f>IF(tbl_coded[[#This Row],[ISIN]]="","",IF(_xll.BDS($B111&amp;" Corp",F$1)="#N/A Field Not Applicable","",_xll.BDS($B111&amp;" Corp",F$1)))</f>
        <v/>
      </c>
      <c r="G111" s="114" t="str">
        <f>IF(tbl_coded[[#This Row],[ISIN]]="","",IF(_xll.BDP($F111&amp;" CompanyID",G$1)="#N/A Invalid Security","",_xll.BDP($F111&amp;" CompanyID",G$1)))</f>
        <v/>
      </c>
      <c r="H111" s="114" t="str">
        <f>IF(tbl_coded[[#This Row],[ISIN]]="","",IF(_xll.BDP($B111&amp;" Corp",H$1)="#N/A N/A","--",_xll.BDP($B111&amp;" Corp",H$1)))</f>
        <v/>
      </c>
      <c r="I111" s="114" t="str">
        <f>IF(tbl_coded[[#This Row],[ISIN]]="","",IF(_xll.BDP($B111&amp;" Corp",I$1)="#N/A N/A","--",_xll.BDP($B111&amp;" Corp",I$1)))</f>
        <v/>
      </c>
      <c r="J111" s="114" t="str">
        <f>IF(tbl_coded[[#This Row],[ISIN]]="","",IF(_xll.BDP($B111&amp;" Corp",J$1)="#N/A N/A","--",_xll.BDP($B111&amp;" Corp",J$1)))</f>
        <v/>
      </c>
      <c r="K111" s="114" t="str">
        <f>IF(tbl_coded[[#This Row],[ISIN]]="","",IF(_xll.BDP($B111&amp;" Corp",K$1)="#N/A N/A","--",_xll.BDP($B111&amp;" Corp",K$1)))</f>
        <v/>
      </c>
      <c r="L111" s="114" t="str">
        <f>IF(tbl_coded[[#This Row],[ISIN]]="","",IF(_xll.BDP($B111&amp;" Corp",L$1)="#N/A N/A","--",_xll.BDP($B111&amp;" Corp",L$1)))</f>
        <v/>
      </c>
      <c r="M111" s="114" t="str">
        <f>IF(tbl_coded[[#This Row],[ISIN]]="","",IF(_xll.BDP($B111&amp;" Corp",M$1)="#N/A N/A","--",_xll.BDP($B111&amp;" Corp",M$1)))</f>
        <v/>
      </c>
      <c r="N111" s="114" t="str">
        <f>IF(tbl_coded[[#This Row],[ISIN]]="","",IF(_xll.BDP($B111&amp;" Corp",N$1)="#N/A N/A","--",_xll.BDP($B111&amp;" Corp",N$1)))</f>
        <v/>
      </c>
      <c r="O111" s="114" t="str">
        <f>IF(tbl_coded[[#This Row],[ISIN]]="","",IF(_xll.BDP($B111&amp;" Corp",O$1)="#N/A N/A","--",_xll.BDP($B111&amp;" Corp",O$1)))</f>
        <v/>
      </c>
      <c r="P111" s="114" t="str">
        <f>IF(tbl_coded[[#This Row],[ISIN]]="","",IF(_xll.BDP($B111&amp;" Corp",P$1)="#N/A N/A","--",_xll.BDP($B111&amp;" Corp",P$1)))</f>
        <v/>
      </c>
      <c r="Q11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1" s="114" t="str">
        <f>IF(tbl_coded[[#This Row],[ISIN]]="","",IF(OR(_xll.BDP($B111&amp;" Corp",R$1)="#N/A N/A",_xll.BDP($B111&amp;" Corp",R$1)="#N/A Invalid Security",_xll.BDP($B111&amp;" Corp",R$1)="#N/A Field Not Applicable"),"--",_xll.BDP($B111&amp;" Corp",R$1)))</f>
        <v/>
      </c>
      <c r="S111" s="114" t="str">
        <f>IF(tbl_coded[[#This Row],[ISIN]]="","",IF(OR(_xll.BDP($R111&amp;" Equity",S$1)="#N/A N/A",_xll.BDP($R111&amp;" Equity",S$1)="#N/A Invalid Security"),"--",_xll.BDP($R111&amp;" Equity",S$1)))</f>
        <v/>
      </c>
      <c r="T111" s="114" t="str">
        <f>IF(tbl_coded[[#This Row],[ISIN]]="","",IF(OR(_xll.BDP($R111&amp;" Equity",T$1)="#N/A N/A",_xll.BDP($R111&amp;" Equity",T$1)="#N/A Invalid Security"),"--",_xll.BDP($R111&amp;" Equity",T$1)))</f>
        <v/>
      </c>
      <c r="U111" s="114" t="str">
        <f>IF(tbl_coded[[#This Row],[ISIN]]="","",IF(OR(_xll.BDP($R111&amp;" Equity",U$1)="#N/A N/A",_xll.BDP($R111&amp;" Equity",U$1)="#N/A Invalid Security"),"--",_xll.BDP($R111&amp;" Equity",U$1)))</f>
        <v/>
      </c>
      <c r="V111" s="114" t="str">
        <f>IF(tbl_coded[[#This Row],[ISIN]]="","",IF(OR(_xll.BDP($R111&amp;" Equity",V$1)="#N/A N/A",_xll.BDP($R111&amp;" Equity",V$1)="#N/A Invalid Security"),"--",_xll.BDP($R111&amp;" Equity",V$1)))</f>
        <v/>
      </c>
      <c r="W111" s="114" t="str">
        <f>IF(tbl_coded[[#This Row],[ISIN]]="","",IF(OR(_xll.BDP($R111&amp;" Equity",W$1)="#N/A N/A",_xll.BDP($R111&amp;" Equity",W$1)="#N/A Invalid Security"),"--",_xll.BDP($R111&amp;" Equity",W$1)))</f>
        <v/>
      </c>
      <c r="X111" s="114" t="str">
        <f>IF(tbl_coded[[#This Row],[ISIN]]="","",IF(OR(_xll.BDP($R111&amp;" Equity",X$1)="#N/A N/A",_xll.BDP($R111&amp;" Equity",X$1)="#N/A Invalid Security"),"--",_xll.BDP($R111&amp;" Equity",X$1)))</f>
        <v/>
      </c>
      <c r="Y11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1" s="114" t="str">
        <f>IF(tbl_coded[[#This Row],[ISIN]]="","",IF(ISNUMBER(_xll.BDP(B111&amp;" Corp",Z$1)),_xll.BDP(B111&amp;" Corp",Z$1),""))</f>
        <v/>
      </c>
      <c r="AA111" s="114" t="str">
        <f>IF(tbl_coded[[#This Row],[ISIN]]="","",IF(ISNUMBER(_xll.BDP(B111&amp;" Corp",AA$1)),_xll.BDP(B111&amp;" Corp",AA$1),""))</f>
        <v/>
      </c>
      <c r="AB111" s="114" t="str">
        <f>IF(tbl_coded[[#This Row],[ISIN]]="","",IF(ISNUMBER(_xll.BDP(B111&amp;" Corp",AB$1)),_xll.BDP(B111&amp;" Corp",AB$1),""))</f>
        <v/>
      </c>
      <c r="AC111" s="114" t="str">
        <f>IF(tbl_coded[[#This Row],[ISIN]]="","",IF(ISNUMBER(_xll.BDP(B111&amp;" Corp",AC$1)),_xll.BDP(B111&amp;" Corp",AC$1),""))</f>
        <v/>
      </c>
      <c r="AD111" s="114" t="str">
        <f>IF(tbl_coded[[#This Row],[ISIN]]="","",IF((_xll.BDP(B111&amp;" Corp",AD$1))="#N/A Field Not Applicable","",_xll.BDP(B111&amp;" Corp",AD$1)))</f>
        <v/>
      </c>
      <c r="AE111" s="114" t="str">
        <f>IF(tbl_coded[[#This Row],[ISIN]]="","",IF((_xll.BDP(B111&amp;" Corp",AE$1))="#N/A N/A","--",_xll.BDP(B111&amp;" Corp",AE$1)))</f>
        <v/>
      </c>
      <c r="AF111" s="114" t="str">
        <f>IF(tbl_coded[[#This Row],[ISIN]]="","",IF(IFERROR(MATCH(H111,rtg_num[Moody''s],0)&gt;10,0),"HY",IF(IFERROR(MATCH(I111,rtg_num[S&amp;P],0)&gt;10,0),"HY",IF(IFERROR(MATCH(J111,rtg_num[Fitch],0)&gt;10,0),"HY",IF(H111&amp;I111&amp;J111="------","NR",IF(IFERROR(FIND("#N/A",Coded!H111),0)&amp;IFERROR(FIND("#N/A",Coded!H111),0)&amp;IFERROR(FIND("#N/A",Coded!H111),0)&lt;&gt;"000",IF(INDEX(美元债一级!$O:$O,MATCH(tbl_coded[[#This Row],[ISIN]],美元债一级!$I:$I,0))="--/--/--","NR","IG"),"IG"))))))</f>
        <v/>
      </c>
      <c r="AG11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1" s="115" t="str">
        <f>IF(tbl_coded[[#This Row],[ISIN]]="","",IF(_xll.BDP($B111&amp;" Corp",AI$1)="#N/A N/A","--",_xll.BDP($B111&amp;" Corp",AI$1)))</f>
        <v/>
      </c>
      <c r="AJ111" s="112" t="str">
        <f>IF(tbl_coded[[#This Row],[ISIN]]="","",IF(OR(_xll.BDP(_xll.BDP(tbl_coded[[#This Row],[ISIN]]&amp;" Corp", "ISSUER_EQUITY_TICKER")&amp;" Equity",AJ$1)="#N/A N/A"),"--",_xll.BDP(_xll.BDP(tbl_coded[[#This Row],[ISIN]]&amp;" Corp", "ISSUER_EQUITY_TICKER")&amp;" Equity",AJ$1)))</f>
        <v/>
      </c>
      <c r="AK11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1" s="114" t="str">
        <f>IF(tbl_coded[[#This Row],[ISIN]]="","",IF(OR(_xll.BDP(_xll.BDP(tbl_coded[[#This Row],[ISIN]]&amp;" Corp", "ISSUER_EQUITY_TICKER")&amp;" Equity",AL$1)="#N/A N/A"),"--",_xll.BDP(_xll.BDP(tbl_coded[[#This Row],[ISIN]]&amp;" Corp", "ISSUER_EQUITY_TICKER")&amp;" Equity",AL$1)))</f>
        <v/>
      </c>
      <c r="AM111" s="114" t="str">
        <f>IF(tbl_coded[[#This Row],[ISIN]]="","",IF(_xll.BDS($B111&amp;" Corp",AM$1)="#N/A Field Not Applicable","",_xll.BDS($B111&amp;" Corp",AM$1)))</f>
        <v/>
      </c>
      <c r="AN111" s="114" t="str">
        <f>IF(tbl_coded[[#This Row],[ISIN]]="","",IF(_xll.BDP(tbl_coded[[#This Row],[KPW Provider BBID]]&amp;" CompanyID","NAME")="#N/A Invalid Security","",_xll.BDP(tbl_coded[[#This Row],[KPW Provider BBID]]&amp;" CompanyID","NAME")))</f>
        <v/>
      </c>
      <c r="AO111" s="114" t="str">
        <f>IF(tbl_coded[[#This Row],[ISIN]]="","",IF(_xll.BDP(tbl_coded[[#This Row],[KPW Provider BBID]]&amp;" CompanyID",$AO$1)="#N/A Invalid Security","--",IF(_xll.BDP(tbl_coded[[#This Row],[KPW Provider BBID]]&amp;" CompanyID",$AO$1)="#N/A N/A","--",_xll.BDP(tbl_coded[[#This Row],[KPW Provider BBID]]&amp;" CompanyID",$AO$1))))</f>
        <v/>
      </c>
      <c r="AP111" s="114" t="str">
        <f>IF(tbl_coded[[#This Row],[ISIN]]="","",IF(_xll.BDP(tbl_coded[[#This Row],[KPW Provider BBID]]&amp;" CompanyID",$AP$1)="#N/A Invalid Security","--",IF(_xll.BDP(tbl_coded[[#This Row],[KPW Provider BBID]]&amp;" CompanyID",$AP$1)="#N/A N/A","--",_xll.BDP(tbl_coded[[#This Row],[KPW Provider BBID]]&amp;" CompanyID",$AP$1))))</f>
        <v/>
      </c>
      <c r="AQ111" s="114" t="str">
        <f>IF(tbl_coded[[#This Row],[ISIN]]="","",IF(_xll.BDP(tbl_coded[[#This Row],[KPW Provider BBID]]&amp;" CompanyID",$AQ$1)="#N/A Invalid Security","--",IF(_xll.BDP(tbl_coded[[#This Row],[KPW Provider BBID]]&amp;" CompanyID",$AQ$1)="#N/A N/A","--",_xll.BDP(tbl_coded[[#This Row],[KPW Provider BBID]]&amp;" CompanyID",$AQ$1))))</f>
        <v/>
      </c>
      <c r="AR111" s="114" t="str">
        <f>IF(tbl_coded[[#This Row],[ISIN]]="","",tbl_coded[[#This Row],[穆迪KPW评级]]&amp;"/"&amp;tbl_coded[[#This Row],[SPKPW评级]]&amp;"/"&amp;tbl_coded[[#This Row],[FITCHKPW评级]])</f>
        <v/>
      </c>
      <c r="AS111" s="114" t="str">
        <f>IF(tbl_coded[[#This Row],[ISIN]]="","",IF(OR(_xll.BDP($B111&amp;" Corp",AS$1)="#N/A N/A"),"--",_xll.BDP($B111&amp;" Corp",AS$1)))</f>
        <v/>
      </c>
      <c r="AT111" s="114" t="str">
        <f>IF(tbl_coded[[#This Row],[ISIN]]="","",IF(_xll.BDS($B111&amp;" Corp",AT$1)="#N/A Field Not Applicable","",_xll.BDS($B111&amp;" Corp",AT$1)))</f>
        <v/>
      </c>
      <c r="AU111" s="114" t="str">
        <f>IF(tbl_coded[[#This Row],[SBLC Provider BBID]]="","",_xll.BDP(tbl_coded[[#This Row],[SBLC Provider BBID]]&amp;" CompanyID","NAME"))</f>
        <v/>
      </c>
      <c r="AV111" s="114" t="str">
        <f>IF(tbl_coded[[#This Row],[ISIN]]="","",IF(OR(_xll.BDP($B111&amp;" Corp",AV$1)="#N/A N/A"),"--",TEXT(_xll.BDP($B111&amp;" Corp",AV$1),"yyyy/mm/dd")))</f>
        <v/>
      </c>
      <c r="AW111" s="114" t="str">
        <f>IF(tbl_coded[[#This Row],[ISIN]]="","",IF(OR(_xll.BDP($B111&amp;" Corp",AW$1)="#N/A N/A"),"--",TEXT(_xll.BDP($B111&amp;" Corp",AW$1),"yyyy/mm/dd")))</f>
        <v/>
      </c>
      <c r="AX111" s="114" t="str">
        <f>IF(tbl_coded[[#This Row],[ISIN]]="","",IF(OR(_xll.BDP($B111&amp;" Corp",AX$1)="#N/A N/A"),"--",TEXT(_xll.BDP($B111&amp;" Corp",AX$1),"yyyy/mm/dd")))</f>
        <v/>
      </c>
      <c r="AY111" s="114" t="str">
        <f>IF(tbl_coded[[#This Row],[ISIN]]="","",IF(OR(_xll.BDP($B111&amp;" Corp",AY$1)="#N/A Field Not Applicable"),"--",TEXT(_xll.BDP($B111&amp;" Corp",AY$1),"yyyy/mm/dd")))</f>
        <v/>
      </c>
      <c r="AZ111" s="114" t="str">
        <f>IF(tbl_coded[[#This Row],[ISIN]]="","",IF(OR(_xll.BDP($B111&amp;" Corp",AZ$1)="#N/A N/A"),"--",_xll.BDP($B111&amp;" Corp",AZ$1)))</f>
        <v/>
      </c>
      <c r="BA111" s="114" t="str">
        <f>IF(tbl_coded[[#This Row],[ISIN]]="","",IF(OR(_xll.BDP($B111&amp;" Corp",BA$1)="#N/A N/A"),"--",_xll.BDP($B111&amp;" Corp",BA$1)))</f>
        <v/>
      </c>
      <c r="BB111" s="114" t="str">
        <f>IF(tbl_coded[[#This Row],[ISIN]]="","",IF(OR(_xll.BDP($B111&amp;" Corp",BB$1)="#N/A N/A"),"--",_xll.BDP($B111&amp;" Corp",BB$1)))</f>
        <v/>
      </c>
      <c r="BC111" s="114" t="str">
        <f>IF(tbl_coded[[#This Row],[ISIN]]="","",IF(OR(_xll.BDP($B111&amp;" Corp",BC$1)="#N/A Field Not Applicable"),"--",_xll.BDP($B111&amp;" Corp",BC$1)))</f>
        <v/>
      </c>
      <c r="BD111" s="114" t="str">
        <f>IF(tbl_coded[[#This Row],[ISIN]]="","",IF(OR(_xll.BDP($B111&amp;" Corp",BD$1)="#N/A Field Not Applicable"),"--",_xll.BDP($B111&amp;" Corp",BD$1)))</f>
        <v/>
      </c>
      <c r="BE111" s="114" t="str">
        <f>IF(tbl_coded[[#This Row],[ISIN]]="","",IF(OR(_xll.BDP($B111&amp;" Corp",BE$1)="#N/A Field Not Applicable"),"--",_xll.BDP($B111&amp;" Corp",BE$1)))</f>
        <v/>
      </c>
      <c r="BF111" s="114" t="str">
        <f>IF(tbl_coded[[#This Row],[ISIN]]="","",IF(OR(_xll.BDP($B111&amp;" Corp",BF$1)="#N/A Field Not Applicable"),"--",_xll.BDP($B111&amp;" Corp",BF$1)))</f>
        <v/>
      </c>
      <c r="BG111" s="114" t="str">
        <f>IF(tbl_coded[[#This Row],[ISIN]]="","",IF(OR(_xll.BDP($B111&amp;" Corp",BG$1)="#N/A Field Not Applicable"),"--",IF(_xll.BDP($B111&amp;" Corp",BG$1)="#N/A N/A","N",_xll.BDP($B111&amp;" Corp",BG$1))))</f>
        <v/>
      </c>
      <c r="BH111" s="114" t="str">
        <f>IF(tbl_coded[[#This Row],[ISIN]]="","",IF(OR(_xll.BDP($B111&amp;" Corp",BH$1)="#N/A N/A"),"",_xll.BDP($B111&amp;" Corp",BH$1)))</f>
        <v/>
      </c>
      <c r="BI111" s="114" t="str">
        <f>IF(tbl_coded[[#This Row],[ISIN]]="","",IF(OR(tbl_coded[[#This Row],[Parent company tiker]]=""),"",IF(_xll.BDP(tbl_coded[[#This Row],[Parent company tiker]]&amp;" Equity",BI$1)="#N/A N/A","--",_xll.BDP(tbl_coded[[#This Row],[Parent company tiker]]&amp;" Equity",BI$1))))</f>
        <v/>
      </c>
      <c r="BJ111" s="114" t="str">
        <f>IF(tbl_coded[[#This Row],[ISIN]]="","",IF(OR(tbl_coded[[#This Row],[Parent company tiker]]=""),"",IF(_xll.BDP(tbl_coded[[#This Row],[Parent company tiker]]&amp;" Equity",BJ$1)="#N/A N/A","--",_xll.BDP(tbl_coded[[#This Row],[Parent company tiker]]&amp;" Equity",BJ$1))))</f>
        <v/>
      </c>
      <c r="BK111" s="114" t="str">
        <f>IF(tbl_coded[[#This Row],[ISIN]]="","",IF(OR(tbl_coded[[#This Row],[Parent company tiker]]=""),"",IF(_xll.BDP(tbl_coded[[#This Row],[Parent company tiker]]&amp;" Equity",BK$1)="#N/A N/A","--",_xll.BDP(tbl_coded[[#This Row],[Parent company tiker]]&amp;" Equity",BK$1))))</f>
        <v/>
      </c>
      <c r="BL111" s="114" t="str">
        <f>IF(tbl_coded[[#This Row],[ISIN]]="","",IF(OR(tbl_coded[[#This Row],[Parent company tiker]]=""),"",IF(_xll.BDP(tbl_coded[[#This Row],[Parent company tiker]]&amp;" Equity",BL$1)="#N/A N/A","--",_xll.BDP(tbl_coded[[#This Row],[Parent company tiker]]&amp;" Equity",BL$1))))</f>
        <v/>
      </c>
      <c r="BM11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1" s="114" t="str">
        <f>IF(tbl_coded[[#This Row],[Column9]]&lt;&gt;"--",tbl_coded[[#This Row],[G''tor rating]],IF(tbl_coded[[#This Row],[KPW Name]]&lt;&gt;"",tbl_coded[[#This Row],[KPW Rating]],IF(tbl_coded[[#This Row],[Parent company tiker]]&lt;&gt;"",tbl_coded[[#This Row],[parent评级]],tbl_coded[[#This Row],[Issuer rating]])))</f>
        <v>//</v>
      </c>
      <c r="BO111" s="148" t="str">
        <f>IFERROR(IF(tbl_coded[[#This Row],[GREEN]]="Y","GREEN",IF(tbl_coded[[#This Row],[SUSTAINABLE]]="Y","SUSTAINABLE",IF(tbl_coded[[#This Row],[SOCIAL]]="Y","SOCIAL",IF(tbl_coded[[#This Row],[Sustainable linked]]="Y","SUSTAINABLE LINKED"," ")))),"")</f>
        <v xml:space="preserve"> </v>
      </c>
    </row>
    <row r="112" spans="1:67" ht="15" customHeight="1">
      <c r="A112" s="109">
        <v>110</v>
      </c>
      <c r="B112" s="110" t="str">
        <f>IF(美元债一级!$C$3:$C$1048576&lt;&gt;"",美元债一级!$C112,"")</f>
        <v/>
      </c>
      <c r="C112" s="114" t="str">
        <f>IF(tbl_coded[[#This Row],[ISIN]]="","",IF(tbl_coded[[#This Row],[Index]]&gt;$A$1,"",IF(_xll.BDP($B112&amp;" Corp",C$1)="#N/A N/A","",_xll.BDP($B112&amp;" Corp",C$1))))</f>
        <v/>
      </c>
      <c r="D112" s="114" t="str">
        <f>IF(tbl_coded[[#This Row],[ISIN]]="","",IF(_xll.BDP($B112&amp;" Corp",D$1)="#N/A N/A","",_xll.BDP($B112&amp;" Corp",D$1)))</f>
        <v/>
      </c>
      <c r="E112" s="114" t="str">
        <f>IF(tbl_coded[[#This Row],[ISIN]]="","",IF(_xll.BDP($B112&amp;" Corp",E$1)="#N/A N/A","--",_xll.BDP($B112&amp;" Corp",E$1)))</f>
        <v/>
      </c>
      <c r="F112" s="114" t="str">
        <f>IF(tbl_coded[[#This Row],[ISIN]]="","",IF(_xll.BDS($B112&amp;" Corp",F$1)="#N/A Field Not Applicable","",_xll.BDS($B112&amp;" Corp",F$1)))</f>
        <v/>
      </c>
      <c r="G112" s="114" t="str">
        <f>IF(tbl_coded[[#This Row],[ISIN]]="","",IF(_xll.BDP($F112&amp;" CompanyID",G$1)="#N/A Invalid Security","",_xll.BDP($F112&amp;" CompanyID",G$1)))</f>
        <v/>
      </c>
      <c r="H112" s="114" t="str">
        <f>IF(tbl_coded[[#This Row],[ISIN]]="","",IF(_xll.BDP($B112&amp;" Corp",H$1)="#N/A N/A","--",_xll.BDP($B112&amp;" Corp",H$1)))</f>
        <v/>
      </c>
      <c r="I112" s="114" t="str">
        <f>IF(tbl_coded[[#This Row],[ISIN]]="","",IF(_xll.BDP($B112&amp;" Corp",I$1)="#N/A N/A","--",_xll.BDP($B112&amp;" Corp",I$1)))</f>
        <v/>
      </c>
      <c r="J112" s="114" t="str">
        <f>IF(tbl_coded[[#This Row],[ISIN]]="","",IF(_xll.BDP($B112&amp;" Corp",J$1)="#N/A N/A","--",_xll.BDP($B112&amp;" Corp",J$1)))</f>
        <v/>
      </c>
      <c r="K112" s="114" t="str">
        <f>IF(tbl_coded[[#This Row],[ISIN]]="","",IF(_xll.BDP($B112&amp;" Corp",K$1)="#N/A N/A","--",_xll.BDP($B112&amp;" Corp",K$1)))</f>
        <v/>
      </c>
      <c r="L112" s="114" t="str">
        <f>IF(tbl_coded[[#This Row],[ISIN]]="","",IF(_xll.BDP($B112&amp;" Corp",L$1)="#N/A N/A","--",_xll.BDP($B112&amp;" Corp",L$1)))</f>
        <v/>
      </c>
      <c r="M112" s="114" t="str">
        <f>IF(tbl_coded[[#This Row],[ISIN]]="","",IF(_xll.BDP($B112&amp;" Corp",M$1)="#N/A N/A","--",_xll.BDP($B112&amp;" Corp",M$1)))</f>
        <v/>
      </c>
      <c r="N112" s="114" t="str">
        <f>IF(tbl_coded[[#This Row],[ISIN]]="","",IF(_xll.BDP($B112&amp;" Corp",N$1)="#N/A N/A","--",_xll.BDP($B112&amp;" Corp",N$1)))</f>
        <v/>
      </c>
      <c r="O112" s="114" t="str">
        <f>IF(tbl_coded[[#This Row],[ISIN]]="","",IF(_xll.BDP($B112&amp;" Corp",O$1)="#N/A N/A","--",_xll.BDP($B112&amp;" Corp",O$1)))</f>
        <v/>
      </c>
      <c r="P112" s="114" t="str">
        <f>IF(tbl_coded[[#This Row],[ISIN]]="","",IF(_xll.BDP($B112&amp;" Corp",P$1)="#N/A N/A","--",_xll.BDP($B112&amp;" Corp",P$1)))</f>
        <v/>
      </c>
      <c r="Q11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2" s="114" t="str">
        <f>IF(tbl_coded[[#This Row],[ISIN]]="","",IF(OR(_xll.BDP($B112&amp;" Corp",R$1)="#N/A N/A",_xll.BDP($B112&amp;" Corp",R$1)="#N/A Invalid Security",_xll.BDP($B112&amp;" Corp",R$1)="#N/A Field Not Applicable"),"--",_xll.BDP($B112&amp;" Corp",R$1)))</f>
        <v/>
      </c>
      <c r="S112" s="114" t="str">
        <f>IF(tbl_coded[[#This Row],[ISIN]]="","",IF(OR(_xll.BDP($R112&amp;" Equity",S$1)="#N/A N/A",_xll.BDP($R112&amp;" Equity",S$1)="#N/A Invalid Security"),"--",_xll.BDP($R112&amp;" Equity",S$1)))</f>
        <v/>
      </c>
      <c r="T112" s="114" t="str">
        <f>IF(tbl_coded[[#This Row],[ISIN]]="","",IF(OR(_xll.BDP($R112&amp;" Equity",T$1)="#N/A N/A",_xll.BDP($R112&amp;" Equity",T$1)="#N/A Invalid Security"),"--",_xll.BDP($R112&amp;" Equity",T$1)))</f>
        <v/>
      </c>
      <c r="U112" s="114" t="str">
        <f>IF(tbl_coded[[#This Row],[ISIN]]="","",IF(OR(_xll.BDP($R112&amp;" Equity",U$1)="#N/A N/A",_xll.BDP($R112&amp;" Equity",U$1)="#N/A Invalid Security"),"--",_xll.BDP($R112&amp;" Equity",U$1)))</f>
        <v/>
      </c>
      <c r="V112" s="114" t="str">
        <f>IF(tbl_coded[[#This Row],[ISIN]]="","",IF(OR(_xll.BDP($R112&amp;" Equity",V$1)="#N/A N/A",_xll.BDP($R112&amp;" Equity",V$1)="#N/A Invalid Security"),"--",_xll.BDP($R112&amp;" Equity",V$1)))</f>
        <v/>
      </c>
      <c r="W112" s="114" t="str">
        <f>IF(tbl_coded[[#This Row],[ISIN]]="","",IF(OR(_xll.BDP($R112&amp;" Equity",W$1)="#N/A N/A",_xll.BDP($R112&amp;" Equity",W$1)="#N/A Invalid Security"),"--",_xll.BDP($R112&amp;" Equity",W$1)))</f>
        <v/>
      </c>
      <c r="X112" s="114" t="str">
        <f>IF(tbl_coded[[#This Row],[ISIN]]="","",IF(OR(_xll.BDP($R112&amp;" Equity",X$1)="#N/A N/A",_xll.BDP($R112&amp;" Equity",X$1)="#N/A Invalid Security"),"--",_xll.BDP($R112&amp;" Equity",X$1)))</f>
        <v/>
      </c>
      <c r="Y11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2" s="114" t="str">
        <f>IF(tbl_coded[[#This Row],[ISIN]]="","",IF(ISNUMBER(_xll.BDP(B112&amp;" Corp",Z$1)),_xll.BDP(B112&amp;" Corp",Z$1),""))</f>
        <v/>
      </c>
      <c r="AA112" s="114" t="str">
        <f>IF(tbl_coded[[#This Row],[ISIN]]="","",IF(ISNUMBER(_xll.BDP(B112&amp;" Corp",AA$1)),_xll.BDP(B112&amp;" Corp",AA$1),""))</f>
        <v/>
      </c>
      <c r="AB112" s="114" t="str">
        <f>IF(tbl_coded[[#This Row],[ISIN]]="","",IF(ISNUMBER(_xll.BDP(B112&amp;" Corp",AB$1)),_xll.BDP(B112&amp;" Corp",AB$1),""))</f>
        <v/>
      </c>
      <c r="AC112" s="114" t="str">
        <f>IF(tbl_coded[[#This Row],[ISIN]]="","",IF(ISNUMBER(_xll.BDP(B112&amp;" Corp",AC$1)),_xll.BDP(B112&amp;" Corp",AC$1),""))</f>
        <v/>
      </c>
      <c r="AD112" s="114" t="str">
        <f>IF(tbl_coded[[#This Row],[ISIN]]="","",IF((_xll.BDP(B112&amp;" Corp",AD$1))="#N/A Field Not Applicable","",_xll.BDP(B112&amp;" Corp",AD$1)))</f>
        <v/>
      </c>
      <c r="AE112" s="114" t="str">
        <f>IF(tbl_coded[[#This Row],[ISIN]]="","",IF((_xll.BDP(B112&amp;" Corp",AE$1))="#N/A N/A","--",_xll.BDP(B112&amp;" Corp",AE$1)))</f>
        <v/>
      </c>
      <c r="AF112" s="114" t="str">
        <f>IF(tbl_coded[[#This Row],[ISIN]]="","",IF(IFERROR(MATCH(H112,rtg_num[Moody''s],0)&gt;10,0),"HY",IF(IFERROR(MATCH(I112,rtg_num[S&amp;P],0)&gt;10,0),"HY",IF(IFERROR(MATCH(J112,rtg_num[Fitch],0)&gt;10,0),"HY",IF(H112&amp;I112&amp;J112="------","NR",IF(IFERROR(FIND("#N/A",Coded!H112),0)&amp;IFERROR(FIND("#N/A",Coded!H112),0)&amp;IFERROR(FIND("#N/A",Coded!H112),0)&lt;&gt;"000",IF(INDEX(美元债一级!$O:$O,MATCH(tbl_coded[[#This Row],[ISIN]],美元债一级!$I:$I,0))="--/--/--","NR","IG"),"IG"))))))</f>
        <v/>
      </c>
      <c r="AG11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2" s="115" t="str">
        <f>IF(tbl_coded[[#This Row],[ISIN]]="","",IF(_xll.BDP($B112&amp;" Corp",AI$1)="#N/A N/A","--",_xll.BDP($B112&amp;" Corp",AI$1)))</f>
        <v/>
      </c>
      <c r="AJ112" s="112" t="str">
        <f>IF(tbl_coded[[#This Row],[ISIN]]="","",IF(OR(_xll.BDP(_xll.BDP(tbl_coded[[#This Row],[ISIN]]&amp;" Corp", "ISSUER_EQUITY_TICKER")&amp;" Equity",AJ$1)="#N/A N/A"),"--",_xll.BDP(_xll.BDP(tbl_coded[[#This Row],[ISIN]]&amp;" Corp", "ISSUER_EQUITY_TICKER")&amp;" Equity",AJ$1)))</f>
        <v/>
      </c>
      <c r="AK11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2" s="114" t="str">
        <f>IF(tbl_coded[[#This Row],[ISIN]]="","",IF(OR(_xll.BDP(_xll.BDP(tbl_coded[[#This Row],[ISIN]]&amp;" Corp", "ISSUER_EQUITY_TICKER")&amp;" Equity",AL$1)="#N/A N/A"),"--",_xll.BDP(_xll.BDP(tbl_coded[[#This Row],[ISIN]]&amp;" Corp", "ISSUER_EQUITY_TICKER")&amp;" Equity",AL$1)))</f>
        <v/>
      </c>
      <c r="AM112" s="114" t="str">
        <f>IF(tbl_coded[[#This Row],[ISIN]]="","",IF(_xll.BDS($B112&amp;" Corp",AM$1)="#N/A Field Not Applicable","",_xll.BDS($B112&amp;" Corp",AM$1)))</f>
        <v/>
      </c>
      <c r="AN112" s="114" t="str">
        <f>IF(tbl_coded[[#This Row],[ISIN]]="","",IF(_xll.BDP(tbl_coded[[#This Row],[KPW Provider BBID]]&amp;" CompanyID","NAME")="#N/A Invalid Security","",_xll.BDP(tbl_coded[[#This Row],[KPW Provider BBID]]&amp;" CompanyID","NAME")))</f>
        <v/>
      </c>
      <c r="AO112" s="114" t="str">
        <f>IF(tbl_coded[[#This Row],[ISIN]]="","",IF(_xll.BDP(tbl_coded[[#This Row],[KPW Provider BBID]]&amp;" CompanyID",$AO$1)="#N/A Invalid Security","--",IF(_xll.BDP(tbl_coded[[#This Row],[KPW Provider BBID]]&amp;" CompanyID",$AO$1)="#N/A N/A","--",_xll.BDP(tbl_coded[[#This Row],[KPW Provider BBID]]&amp;" CompanyID",$AO$1))))</f>
        <v/>
      </c>
      <c r="AP112" s="114" t="str">
        <f>IF(tbl_coded[[#This Row],[ISIN]]="","",IF(_xll.BDP(tbl_coded[[#This Row],[KPW Provider BBID]]&amp;" CompanyID",$AP$1)="#N/A Invalid Security","--",IF(_xll.BDP(tbl_coded[[#This Row],[KPW Provider BBID]]&amp;" CompanyID",$AP$1)="#N/A N/A","--",_xll.BDP(tbl_coded[[#This Row],[KPW Provider BBID]]&amp;" CompanyID",$AP$1))))</f>
        <v/>
      </c>
      <c r="AQ112" s="114" t="str">
        <f>IF(tbl_coded[[#This Row],[ISIN]]="","",IF(_xll.BDP(tbl_coded[[#This Row],[KPW Provider BBID]]&amp;" CompanyID",$AQ$1)="#N/A Invalid Security","--",IF(_xll.BDP(tbl_coded[[#This Row],[KPW Provider BBID]]&amp;" CompanyID",$AQ$1)="#N/A N/A","--",_xll.BDP(tbl_coded[[#This Row],[KPW Provider BBID]]&amp;" CompanyID",$AQ$1))))</f>
        <v/>
      </c>
      <c r="AR112" s="114" t="str">
        <f>IF(tbl_coded[[#This Row],[ISIN]]="","",tbl_coded[[#This Row],[穆迪KPW评级]]&amp;"/"&amp;tbl_coded[[#This Row],[SPKPW评级]]&amp;"/"&amp;tbl_coded[[#This Row],[FITCHKPW评级]])</f>
        <v/>
      </c>
      <c r="AS112" s="114" t="str">
        <f>IF(tbl_coded[[#This Row],[ISIN]]="","",IF(OR(_xll.BDP($B112&amp;" Corp",AS$1)="#N/A N/A"),"--",_xll.BDP($B112&amp;" Corp",AS$1)))</f>
        <v/>
      </c>
      <c r="AT112" s="114" t="str">
        <f>IF(tbl_coded[[#This Row],[ISIN]]="","",IF(_xll.BDS($B112&amp;" Corp",AT$1)="#N/A Field Not Applicable","",_xll.BDS($B112&amp;" Corp",AT$1)))</f>
        <v/>
      </c>
      <c r="AU112" s="114" t="str">
        <f>IF(tbl_coded[[#This Row],[SBLC Provider BBID]]="","",_xll.BDP(tbl_coded[[#This Row],[SBLC Provider BBID]]&amp;" CompanyID","NAME"))</f>
        <v/>
      </c>
      <c r="AV112" s="114" t="str">
        <f>IF(tbl_coded[[#This Row],[ISIN]]="","",IF(OR(_xll.BDP($B112&amp;" Corp",AV$1)="#N/A N/A"),"--",TEXT(_xll.BDP($B112&amp;" Corp",AV$1),"yyyy/mm/dd")))</f>
        <v/>
      </c>
      <c r="AW112" s="114" t="str">
        <f>IF(tbl_coded[[#This Row],[ISIN]]="","",IF(OR(_xll.BDP($B112&amp;" Corp",AW$1)="#N/A N/A"),"--",TEXT(_xll.BDP($B112&amp;" Corp",AW$1),"yyyy/mm/dd")))</f>
        <v/>
      </c>
      <c r="AX112" s="114" t="str">
        <f>IF(tbl_coded[[#This Row],[ISIN]]="","",IF(OR(_xll.BDP($B112&amp;" Corp",AX$1)="#N/A N/A"),"--",TEXT(_xll.BDP($B112&amp;" Corp",AX$1),"yyyy/mm/dd")))</f>
        <v/>
      </c>
      <c r="AY112" s="114" t="str">
        <f>IF(tbl_coded[[#This Row],[ISIN]]="","",IF(OR(_xll.BDP($B112&amp;" Corp",AY$1)="#N/A Field Not Applicable"),"--",TEXT(_xll.BDP($B112&amp;" Corp",AY$1),"yyyy/mm/dd")))</f>
        <v/>
      </c>
      <c r="AZ112" s="114" t="str">
        <f>IF(tbl_coded[[#This Row],[ISIN]]="","",IF(OR(_xll.BDP($B112&amp;" Corp",AZ$1)="#N/A N/A"),"--",_xll.BDP($B112&amp;" Corp",AZ$1)))</f>
        <v/>
      </c>
      <c r="BA112" s="114" t="str">
        <f>IF(tbl_coded[[#This Row],[ISIN]]="","",IF(OR(_xll.BDP($B112&amp;" Corp",BA$1)="#N/A N/A"),"--",_xll.BDP($B112&amp;" Corp",BA$1)))</f>
        <v/>
      </c>
      <c r="BB112" s="114" t="str">
        <f>IF(tbl_coded[[#This Row],[ISIN]]="","",IF(OR(_xll.BDP($B112&amp;" Corp",BB$1)="#N/A N/A"),"--",_xll.BDP($B112&amp;" Corp",BB$1)))</f>
        <v/>
      </c>
      <c r="BC112" s="114" t="str">
        <f>IF(tbl_coded[[#This Row],[ISIN]]="","",IF(OR(_xll.BDP($B112&amp;" Corp",BC$1)="#N/A Field Not Applicable"),"--",_xll.BDP($B112&amp;" Corp",BC$1)))</f>
        <v/>
      </c>
      <c r="BD112" s="114" t="str">
        <f>IF(tbl_coded[[#This Row],[ISIN]]="","",IF(OR(_xll.BDP($B112&amp;" Corp",BD$1)="#N/A Field Not Applicable"),"--",_xll.BDP($B112&amp;" Corp",BD$1)))</f>
        <v/>
      </c>
      <c r="BE112" s="114" t="str">
        <f>IF(tbl_coded[[#This Row],[ISIN]]="","",IF(OR(_xll.BDP($B112&amp;" Corp",BE$1)="#N/A Field Not Applicable"),"--",_xll.BDP($B112&amp;" Corp",BE$1)))</f>
        <v/>
      </c>
      <c r="BF112" s="114" t="str">
        <f>IF(tbl_coded[[#This Row],[ISIN]]="","",IF(OR(_xll.BDP($B112&amp;" Corp",BF$1)="#N/A Field Not Applicable"),"--",_xll.BDP($B112&amp;" Corp",BF$1)))</f>
        <v/>
      </c>
      <c r="BG112" s="114" t="str">
        <f>IF(tbl_coded[[#This Row],[ISIN]]="","",IF(OR(_xll.BDP($B112&amp;" Corp",BG$1)="#N/A Field Not Applicable"),"--",IF(_xll.BDP($B112&amp;" Corp",BG$1)="#N/A N/A","N",_xll.BDP($B112&amp;" Corp",BG$1))))</f>
        <v/>
      </c>
      <c r="BH112" s="114" t="str">
        <f>IF(tbl_coded[[#This Row],[ISIN]]="","",IF(OR(_xll.BDP($B112&amp;" Corp",BH$1)="#N/A N/A"),"",_xll.BDP($B112&amp;" Corp",BH$1)))</f>
        <v/>
      </c>
      <c r="BI112" s="114" t="str">
        <f>IF(tbl_coded[[#This Row],[ISIN]]="","",IF(OR(tbl_coded[[#This Row],[Parent company tiker]]=""),"",IF(_xll.BDP(tbl_coded[[#This Row],[Parent company tiker]]&amp;" Equity",BI$1)="#N/A N/A","--",_xll.BDP(tbl_coded[[#This Row],[Parent company tiker]]&amp;" Equity",BI$1))))</f>
        <v/>
      </c>
      <c r="BJ112" s="114" t="str">
        <f>IF(tbl_coded[[#This Row],[ISIN]]="","",IF(OR(tbl_coded[[#This Row],[Parent company tiker]]=""),"",IF(_xll.BDP(tbl_coded[[#This Row],[Parent company tiker]]&amp;" Equity",BJ$1)="#N/A N/A","--",_xll.BDP(tbl_coded[[#This Row],[Parent company tiker]]&amp;" Equity",BJ$1))))</f>
        <v/>
      </c>
      <c r="BK112" s="114" t="str">
        <f>IF(tbl_coded[[#This Row],[ISIN]]="","",IF(OR(tbl_coded[[#This Row],[Parent company tiker]]=""),"",IF(_xll.BDP(tbl_coded[[#This Row],[Parent company tiker]]&amp;" Equity",BK$1)="#N/A N/A","--",_xll.BDP(tbl_coded[[#This Row],[Parent company tiker]]&amp;" Equity",BK$1))))</f>
        <v/>
      </c>
      <c r="BL112" s="114" t="str">
        <f>IF(tbl_coded[[#This Row],[ISIN]]="","",IF(OR(tbl_coded[[#This Row],[Parent company tiker]]=""),"",IF(_xll.BDP(tbl_coded[[#This Row],[Parent company tiker]]&amp;" Equity",BL$1)="#N/A N/A","--",_xll.BDP(tbl_coded[[#This Row],[Parent company tiker]]&amp;" Equity",BL$1))))</f>
        <v/>
      </c>
      <c r="BM11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2" s="114" t="str">
        <f>IF(tbl_coded[[#This Row],[Column9]]&lt;&gt;"--",tbl_coded[[#This Row],[G''tor rating]],IF(tbl_coded[[#This Row],[KPW Name]]&lt;&gt;"",tbl_coded[[#This Row],[KPW Rating]],IF(tbl_coded[[#This Row],[Parent company tiker]]&lt;&gt;"",tbl_coded[[#This Row],[parent评级]],tbl_coded[[#This Row],[Issuer rating]])))</f>
        <v>//</v>
      </c>
      <c r="BO112" s="148" t="str">
        <f>IFERROR(IF(tbl_coded[[#This Row],[GREEN]]="Y","GREEN",IF(tbl_coded[[#This Row],[SUSTAINABLE]]="Y","SUSTAINABLE",IF(tbl_coded[[#This Row],[SOCIAL]]="Y","SOCIAL",IF(tbl_coded[[#This Row],[Sustainable linked]]="Y","SUSTAINABLE LINKED"," ")))),"")</f>
        <v xml:space="preserve"> </v>
      </c>
    </row>
    <row r="113" spans="1:67" ht="15" customHeight="1">
      <c r="A113" s="109">
        <v>111</v>
      </c>
      <c r="B113" s="110" t="str">
        <f>IF(美元债一级!$C$3:$C$1048576&lt;&gt;"",美元债一级!$C113,"")</f>
        <v/>
      </c>
      <c r="C113" s="114" t="str">
        <f>IF(tbl_coded[[#This Row],[ISIN]]="","",IF(tbl_coded[[#This Row],[Index]]&gt;$A$1,"",IF(_xll.BDP($B113&amp;" Corp",C$1)="#N/A N/A","",_xll.BDP($B113&amp;" Corp",C$1))))</f>
        <v/>
      </c>
      <c r="D113" s="114" t="str">
        <f>IF(tbl_coded[[#This Row],[ISIN]]="","",IF(_xll.BDP($B113&amp;" Corp",D$1)="#N/A N/A","",_xll.BDP($B113&amp;" Corp",D$1)))</f>
        <v/>
      </c>
      <c r="E113" s="114" t="str">
        <f>IF(tbl_coded[[#This Row],[ISIN]]="","",IF(_xll.BDP($B113&amp;" Corp",E$1)="#N/A N/A","--",_xll.BDP($B113&amp;" Corp",E$1)))</f>
        <v/>
      </c>
      <c r="F113" s="114" t="str">
        <f>IF(tbl_coded[[#This Row],[ISIN]]="","",IF(_xll.BDS($B113&amp;" Corp",F$1)="#N/A Field Not Applicable","",_xll.BDS($B113&amp;" Corp",F$1)))</f>
        <v/>
      </c>
      <c r="G113" s="114" t="str">
        <f>IF(tbl_coded[[#This Row],[ISIN]]="","",IF(_xll.BDP($F113&amp;" CompanyID",G$1)="#N/A Invalid Security","",_xll.BDP($F113&amp;" CompanyID",G$1)))</f>
        <v/>
      </c>
      <c r="H113" s="114" t="str">
        <f>IF(tbl_coded[[#This Row],[ISIN]]="","",IF(_xll.BDP($B113&amp;" Corp",H$1)="#N/A N/A","--",_xll.BDP($B113&amp;" Corp",H$1)))</f>
        <v/>
      </c>
      <c r="I113" s="114" t="str">
        <f>IF(tbl_coded[[#This Row],[ISIN]]="","",IF(_xll.BDP($B113&amp;" Corp",I$1)="#N/A N/A","--",_xll.BDP($B113&amp;" Corp",I$1)))</f>
        <v/>
      </c>
      <c r="J113" s="114" t="str">
        <f>IF(tbl_coded[[#This Row],[ISIN]]="","",IF(_xll.BDP($B113&amp;" Corp",J$1)="#N/A N/A","--",_xll.BDP($B113&amp;" Corp",J$1)))</f>
        <v/>
      </c>
      <c r="K113" s="114" t="str">
        <f>IF(tbl_coded[[#This Row],[ISIN]]="","",IF(_xll.BDP($B113&amp;" Corp",K$1)="#N/A N/A","--",_xll.BDP($B113&amp;" Corp",K$1)))</f>
        <v/>
      </c>
      <c r="L113" s="114" t="str">
        <f>IF(tbl_coded[[#This Row],[ISIN]]="","",IF(_xll.BDP($B113&amp;" Corp",L$1)="#N/A N/A","--",_xll.BDP($B113&amp;" Corp",L$1)))</f>
        <v/>
      </c>
      <c r="M113" s="114" t="str">
        <f>IF(tbl_coded[[#This Row],[ISIN]]="","",IF(_xll.BDP($B113&amp;" Corp",M$1)="#N/A N/A","--",_xll.BDP($B113&amp;" Corp",M$1)))</f>
        <v/>
      </c>
      <c r="N113" s="114" t="str">
        <f>IF(tbl_coded[[#This Row],[ISIN]]="","",IF(_xll.BDP($B113&amp;" Corp",N$1)="#N/A N/A","--",_xll.BDP($B113&amp;" Corp",N$1)))</f>
        <v/>
      </c>
      <c r="O113" s="114" t="str">
        <f>IF(tbl_coded[[#This Row],[ISIN]]="","",IF(_xll.BDP($B113&amp;" Corp",O$1)="#N/A N/A","--",_xll.BDP($B113&amp;" Corp",O$1)))</f>
        <v/>
      </c>
      <c r="P113" s="114" t="str">
        <f>IF(tbl_coded[[#This Row],[ISIN]]="","",IF(_xll.BDP($B113&amp;" Corp",P$1)="#N/A N/A","--",_xll.BDP($B113&amp;" Corp",P$1)))</f>
        <v/>
      </c>
      <c r="Q11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3" s="114" t="str">
        <f>IF(tbl_coded[[#This Row],[ISIN]]="","",IF(OR(_xll.BDP($B113&amp;" Corp",R$1)="#N/A N/A",_xll.BDP($B113&amp;" Corp",R$1)="#N/A Invalid Security",_xll.BDP($B113&amp;" Corp",R$1)="#N/A Field Not Applicable"),"--",_xll.BDP($B113&amp;" Corp",R$1)))</f>
        <v/>
      </c>
      <c r="S113" s="114" t="str">
        <f>IF(tbl_coded[[#This Row],[ISIN]]="","",IF(OR(_xll.BDP($R113&amp;" Equity",S$1)="#N/A N/A",_xll.BDP($R113&amp;" Equity",S$1)="#N/A Invalid Security"),"--",_xll.BDP($R113&amp;" Equity",S$1)))</f>
        <v/>
      </c>
      <c r="T113" s="114" t="str">
        <f>IF(tbl_coded[[#This Row],[ISIN]]="","",IF(OR(_xll.BDP($R113&amp;" Equity",T$1)="#N/A N/A",_xll.BDP($R113&amp;" Equity",T$1)="#N/A Invalid Security"),"--",_xll.BDP($R113&amp;" Equity",T$1)))</f>
        <v/>
      </c>
      <c r="U113" s="114" t="str">
        <f>IF(tbl_coded[[#This Row],[ISIN]]="","",IF(OR(_xll.BDP($R113&amp;" Equity",U$1)="#N/A N/A",_xll.BDP($R113&amp;" Equity",U$1)="#N/A Invalid Security"),"--",_xll.BDP($R113&amp;" Equity",U$1)))</f>
        <v/>
      </c>
      <c r="V113" s="114" t="str">
        <f>IF(tbl_coded[[#This Row],[ISIN]]="","",IF(OR(_xll.BDP($R113&amp;" Equity",V$1)="#N/A N/A",_xll.BDP($R113&amp;" Equity",V$1)="#N/A Invalid Security"),"--",_xll.BDP($R113&amp;" Equity",V$1)))</f>
        <v/>
      </c>
      <c r="W113" s="114" t="str">
        <f>IF(tbl_coded[[#This Row],[ISIN]]="","",IF(OR(_xll.BDP($R113&amp;" Equity",W$1)="#N/A N/A",_xll.BDP($R113&amp;" Equity",W$1)="#N/A Invalid Security"),"--",_xll.BDP($R113&amp;" Equity",W$1)))</f>
        <v/>
      </c>
      <c r="X113" s="114" t="str">
        <f>IF(tbl_coded[[#This Row],[ISIN]]="","",IF(OR(_xll.BDP($R113&amp;" Equity",X$1)="#N/A N/A",_xll.BDP($R113&amp;" Equity",X$1)="#N/A Invalid Security"),"--",_xll.BDP($R113&amp;" Equity",X$1)))</f>
        <v/>
      </c>
      <c r="Y11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3" s="114" t="str">
        <f>IF(tbl_coded[[#This Row],[ISIN]]="","",IF(ISNUMBER(_xll.BDP(B113&amp;" Corp",Z$1)),_xll.BDP(B113&amp;" Corp",Z$1),""))</f>
        <v/>
      </c>
      <c r="AA113" s="114" t="str">
        <f>IF(tbl_coded[[#This Row],[ISIN]]="","",IF(ISNUMBER(_xll.BDP(B113&amp;" Corp",AA$1)),_xll.BDP(B113&amp;" Corp",AA$1),""))</f>
        <v/>
      </c>
      <c r="AB113" s="114" t="str">
        <f>IF(tbl_coded[[#This Row],[ISIN]]="","",IF(ISNUMBER(_xll.BDP(B113&amp;" Corp",AB$1)),_xll.BDP(B113&amp;" Corp",AB$1),""))</f>
        <v/>
      </c>
      <c r="AC113" s="114" t="str">
        <f>IF(tbl_coded[[#This Row],[ISIN]]="","",IF(ISNUMBER(_xll.BDP(B113&amp;" Corp",AC$1)),_xll.BDP(B113&amp;" Corp",AC$1),""))</f>
        <v/>
      </c>
      <c r="AD113" s="114" t="str">
        <f>IF(tbl_coded[[#This Row],[ISIN]]="","",IF((_xll.BDP(B113&amp;" Corp",AD$1))="#N/A Field Not Applicable","",_xll.BDP(B113&amp;" Corp",AD$1)))</f>
        <v/>
      </c>
      <c r="AE113" s="114" t="str">
        <f>IF(tbl_coded[[#This Row],[ISIN]]="","",IF((_xll.BDP(B113&amp;" Corp",AE$1))="#N/A N/A","--",_xll.BDP(B113&amp;" Corp",AE$1)))</f>
        <v/>
      </c>
      <c r="AF113" s="114" t="str">
        <f>IF(tbl_coded[[#This Row],[ISIN]]="","",IF(IFERROR(MATCH(H113,rtg_num[Moody''s],0)&gt;10,0),"HY",IF(IFERROR(MATCH(I113,rtg_num[S&amp;P],0)&gt;10,0),"HY",IF(IFERROR(MATCH(J113,rtg_num[Fitch],0)&gt;10,0),"HY",IF(H113&amp;I113&amp;J113="------","NR",IF(IFERROR(FIND("#N/A",Coded!H113),0)&amp;IFERROR(FIND("#N/A",Coded!H113),0)&amp;IFERROR(FIND("#N/A",Coded!H113),0)&lt;&gt;"000",IF(INDEX(美元债一级!$O:$O,MATCH(tbl_coded[[#This Row],[ISIN]],美元债一级!$I:$I,0))="--/--/--","NR","IG"),"IG"))))))</f>
        <v/>
      </c>
      <c r="AG11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3" s="115" t="str">
        <f>IF(tbl_coded[[#This Row],[ISIN]]="","",IF(_xll.BDP($B113&amp;" Corp",AI$1)="#N/A N/A","--",_xll.BDP($B113&amp;" Corp",AI$1)))</f>
        <v/>
      </c>
      <c r="AJ113" s="112" t="str">
        <f>IF(tbl_coded[[#This Row],[ISIN]]="","",IF(OR(_xll.BDP(_xll.BDP(tbl_coded[[#This Row],[ISIN]]&amp;" Corp", "ISSUER_EQUITY_TICKER")&amp;" Equity",AJ$1)="#N/A N/A"),"--",_xll.BDP(_xll.BDP(tbl_coded[[#This Row],[ISIN]]&amp;" Corp", "ISSUER_EQUITY_TICKER")&amp;" Equity",AJ$1)))</f>
        <v/>
      </c>
      <c r="AK11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3" s="114" t="str">
        <f>IF(tbl_coded[[#This Row],[ISIN]]="","",IF(OR(_xll.BDP(_xll.BDP(tbl_coded[[#This Row],[ISIN]]&amp;" Corp", "ISSUER_EQUITY_TICKER")&amp;" Equity",AL$1)="#N/A N/A"),"--",_xll.BDP(_xll.BDP(tbl_coded[[#This Row],[ISIN]]&amp;" Corp", "ISSUER_EQUITY_TICKER")&amp;" Equity",AL$1)))</f>
        <v/>
      </c>
      <c r="AM113" s="114" t="str">
        <f>IF(tbl_coded[[#This Row],[ISIN]]="","",IF(_xll.BDS($B113&amp;" Corp",AM$1)="#N/A Field Not Applicable","",_xll.BDS($B113&amp;" Corp",AM$1)))</f>
        <v/>
      </c>
      <c r="AN113" s="114" t="str">
        <f>IF(tbl_coded[[#This Row],[ISIN]]="","",IF(_xll.BDP(tbl_coded[[#This Row],[KPW Provider BBID]]&amp;" CompanyID","NAME")="#N/A Invalid Security","",_xll.BDP(tbl_coded[[#This Row],[KPW Provider BBID]]&amp;" CompanyID","NAME")))</f>
        <v/>
      </c>
      <c r="AO113" s="114" t="str">
        <f>IF(tbl_coded[[#This Row],[ISIN]]="","",IF(_xll.BDP(tbl_coded[[#This Row],[KPW Provider BBID]]&amp;" CompanyID",$AO$1)="#N/A Invalid Security","--",IF(_xll.BDP(tbl_coded[[#This Row],[KPW Provider BBID]]&amp;" CompanyID",$AO$1)="#N/A N/A","--",_xll.BDP(tbl_coded[[#This Row],[KPW Provider BBID]]&amp;" CompanyID",$AO$1))))</f>
        <v/>
      </c>
      <c r="AP113" s="114" t="str">
        <f>IF(tbl_coded[[#This Row],[ISIN]]="","",IF(_xll.BDP(tbl_coded[[#This Row],[KPW Provider BBID]]&amp;" CompanyID",$AP$1)="#N/A Invalid Security","--",IF(_xll.BDP(tbl_coded[[#This Row],[KPW Provider BBID]]&amp;" CompanyID",$AP$1)="#N/A N/A","--",_xll.BDP(tbl_coded[[#This Row],[KPW Provider BBID]]&amp;" CompanyID",$AP$1))))</f>
        <v/>
      </c>
      <c r="AQ113" s="114" t="str">
        <f>IF(tbl_coded[[#This Row],[ISIN]]="","",IF(_xll.BDP(tbl_coded[[#This Row],[KPW Provider BBID]]&amp;" CompanyID",$AQ$1)="#N/A Invalid Security","--",IF(_xll.BDP(tbl_coded[[#This Row],[KPW Provider BBID]]&amp;" CompanyID",$AQ$1)="#N/A N/A","--",_xll.BDP(tbl_coded[[#This Row],[KPW Provider BBID]]&amp;" CompanyID",$AQ$1))))</f>
        <v/>
      </c>
      <c r="AR113" s="114" t="str">
        <f>IF(tbl_coded[[#This Row],[ISIN]]="","",tbl_coded[[#This Row],[穆迪KPW评级]]&amp;"/"&amp;tbl_coded[[#This Row],[SPKPW评级]]&amp;"/"&amp;tbl_coded[[#This Row],[FITCHKPW评级]])</f>
        <v/>
      </c>
      <c r="AS113" s="114" t="str">
        <f>IF(tbl_coded[[#This Row],[ISIN]]="","",IF(OR(_xll.BDP($B113&amp;" Corp",AS$1)="#N/A N/A"),"--",_xll.BDP($B113&amp;" Corp",AS$1)))</f>
        <v/>
      </c>
      <c r="AT113" s="114" t="str">
        <f>IF(tbl_coded[[#This Row],[ISIN]]="","",IF(_xll.BDS($B113&amp;" Corp",AT$1)="#N/A Field Not Applicable","",_xll.BDS($B113&amp;" Corp",AT$1)))</f>
        <v/>
      </c>
      <c r="AU113" s="114" t="str">
        <f>IF(tbl_coded[[#This Row],[SBLC Provider BBID]]="","",_xll.BDP(tbl_coded[[#This Row],[SBLC Provider BBID]]&amp;" CompanyID","NAME"))</f>
        <v/>
      </c>
      <c r="AV113" s="114" t="str">
        <f>IF(tbl_coded[[#This Row],[ISIN]]="","",IF(OR(_xll.BDP($B113&amp;" Corp",AV$1)="#N/A N/A"),"--",TEXT(_xll.BDP($B113&amp;" Corp",AV$1),"yyyy/mm/dd")))</f>
        <v/>
      </c>
      <c r="AW113" s="114" t="str">
        <f>IF(tbl_coded[[#This Row],[ISIN]]="","",IF(OR(_xll.BDP($B113&amp;" Corp",AW$1)="#N/A N/A"),"--",TEXT(_xll.BDP($B113&amp;" Corp",AW$1),"yyyy/mm/dd")))</f>
        <v/>
      </c>
      <c r="AX113" s="114" t="str">
        <f>IF(tbl_coded[[#This Row],[ISIN]]="","",IF(OR(_xll.BDP($B113&amp;" Corp",AX$1)="#N/A N/A"),"--",TEXT(_xll.BDP($B113&amp;" Corp",AX$1),"yyyy/mm/dd")))</f>
        <v/>
      </c>
      <c r="AY113" s="114" t="str">
        <f>IF(tbl_coded[[#This Row],[ISIN]]="","",IF(OR(_xll.BDP($B113&amp;" Corp",AY$1)="#N/A Field Not Applicable"),"--",TEXT(_xll.BDP($B113&amp;" Corp",AY$1),"yyyy/mm/dd")))</f>
        <v/>
      </c>
      <c r="AZ113" s="114" t="str">
        <f>IF(tbl_coded[[#This Row],[ISIN]]="","",IF(OR(_xll.BDP($B113&amp;" Corp",AZ$1)="#N/A N/A"),"--",_xll.BDP($B113&amp;" Corp",AZ$1)))</f>
        <v/>
      </c>
      <c r="BA113" s="114" t="str">
        <f>IF(tbl_coded[[#This Row],[ISIN]]="","",IF(OR(_xll.BDP($B113&amp;" Corp",BA$1)="#N/A N/A"),"--",_xll.BDP($B113&amp;" Corp",BA$1)))</f>
        <v/>
      </c>
      <c r="BB113" s="114" t="str">
        <f>IF(tbl_coded[[#This Row],[ISIN]]="","",IF(OR(_xll.BDP($B113&amp;" Corp",BB$1)="#N/A N/A"),"--",_xll.BDP($B113&amp;" Corp",BB$1)))</f>
        <v/>
      </c>
      <c r="BC113" s="114" t="str">
        <f>IF(tbl_coded[[#This Row],[ISIN]]="","",IF(OR(_xll.BDP($B113&amp;" Corp",BC$1)="#N/A Field Not Applicable"),"--",_xll.BDP($B113&amp;" Corp",BC$1)))</f>
        <v/>
      </c>
      <c r="BD113" s="114" t="str">
        <f>IF(tbl_coded[[#This Row],[ISIN]]="","",IF(OR(_xll.BDP($B113&amp;" Corp",BD$1)="#N/A Field Not Applicable"),"--",_xll.BDP($B113&amp;" Corp",BD$1)))</f>
        <v/>
      </c>
      <c r="BE113" s="114" t="str">
        <f>IF(tbl_coded[[#This Row],[ISIN]]="","",IF(OR(_xll.BDP($B113&amp;" Corp",BE$1)="#N/A Field Not Applicable"),"--",_xll.BDP($B113&amp;" Corp",BE$1)))</f>
        <v/>
      </c>
      <c r="BF113" s="114" t="str">
        <f>IF(tbl_coded[[#This Row],[ISIN]]="","",IF(OR(_xll.BDP($B113&amp;" Corp",BF$1)="#N/A Field Not Applicable"),"--",_xll.BDP($B113&amp;" Corp",BF$1)))</f>
        <v/>
      </c>
      <c r="BG113" s="114" t="str">
        <f>IF(tbl_coded[[#This Row],[ISIN]]="","",IF(OR(_xll.BDP($B113&amp;" Corp",BG$1)="#N/A Field Not Applicable"),"--",IF(_xll.BDP($B113&amp;" Corp",BG$1)="#N/A N/A","N",_xll.BDP($B113&amp;" Corp",BG$1))))</f>
        <v/>
      </c>
      <c r="BH113" s="114" t="str">
        <f>IF(tbl_coded[[#This Row],[ISIN]]="","",IF(OR(_xll.BDP($B113&amp;" Corp",BH$1)="#N/A N/A"),"",_xll.BDP($B113&amp;" Corp",BH$1)))</f>
        <v/>
      </c>
      <c r="BI113" s="114" t="str">
        <f>IF(tbl_coded[[#This Row],[ISIN]]="","",IF(OR(tbl_coded[[#This Row],[Parent company tiker]]=""),"",IF(_xll.BDP(tbl_coded[[#This Row],[Parent company tiker]]&amp;" Equity",BI$1)="#N/A N/A","--",_xll.BDP(tbl_coded[[#This Row],[Parent company tiker]]&amp;" Equity",BI$1))))</f>
        <v/>
      </c>
      <c r="BJ113" s="114" t="str">
        <f>IF(tbl_coded[[#This Row],[ISIN]]="","",IF(OR(tbl_coded[[#This Row],[Parent company tiker]]=""),"",IF(_xll.BDP(tbl_coded[[#This Row],[Parent company tiker]]&amp;" Equity",BJ$1)="#N/A N/A","--",_xll.BDP(tbl_coded[[#This Row],[Parent company tiker]]&amp;" Equity",BJ$1))))</f>
        <v/>
      </c>
      <c r="BK113" s="114" t="str">
        <f>IF(tbl_coded[[#This Row],[ISIN]]="","",IF(OR(tbl_coded[[#This Row],[Parent company tiker]]=""),"",IF(_xll.BDP(tbl_coded[[#This Row],[Parent company tiker]]&amp;" Equity",BK$1)="#N/A N/A","--",_xll.BDP(tbl_coded[[#This Row],[Parent company tiker]]&amp;" Equity",BK$1))))</f>
        <v/>
      </c>
      <c r="BL113" s="114" t="str">
        <f>IF(tbl_coded[[#This Row],[ISIN]]="","",IF(OR(tbl_coded[[#This Row],[Parent company tiker]]=""),"",IF(_xll.BDP(tbl_coded[[#This Row],[Parent company tiker]]&amp;" Equity",BL$1)="#N/A N/A","--",_xll.BDP(tbl_coded[[#This Row],[Parent company tiker]]&amp;" Equity",BL$1))))</f>
        <v/>
      </c>
      <c r="BM11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3" s="114" t="str">
        <f>IF(tbl_coded[[#This Row],[Column9]]&lt;&gt;"--",tbl_coded[[#This Row],[G''tor rating]],IF(tbl_coded[[#This Row],[KPW Name]]&lt;&gt;"",tbl_coded[[#This Row],[KPW Rating]],IF(tbl_coded[[#This Row],[Parent company tiker]]&lt;&gt;"",tbl_coded[[#This Row],[parent评级]],tbl_coded[[#This Row],[Issuer rating]])))</f>
        <v>//</v>
      </c>
      <c r="BO113" s="148" t="str">
        <f>IFERROR(IF(tbl_coded[[#This Row],[GREEN]]="Y","GREEN",IF(tbl_coded[[#This Row],[SUSTAINABLE]]="Y","SUSTAINABLE",IF(tbl_coded[[#This Row],[SOCIAL]]="Y","SOCIAL",IF(tbl_coded[[#This Row],[Sustainable linked]]="Y","SUSTAINABLE LINKED"," ")))),"")</f>
        <v xml:space="preserve"> </v>
      </c>
    </row>
    <row r="114" spans="1:67" ht="15" customHeight="1">
      <c r="A114" s="109">
        <v>112</v>
      </c>
      <c r="B114" s="110" t="str">
        <f>IF(美元债一级!$C$3:$C$1048576&lt;&gt;"",美元债一级!$C114,"")</f>
        <v/>
      </c>
      <c r="C114" s="114" t="str">
        <f>IF(tbl_coded[[#This Row],[ISIN]]="","",IF(tbl_coded[[#This Row],[Index]]&gt;$A$1,"",IF(_xll.BDP($B114&amp;" Corp",C$1)="#N/A N/A","",_xll.BDP($B114&amp;" Corp",C$1))))</f>
        <v/>
      </c>
      <c r="D114" s="114" t="str">
        <f>IF(tbl_coded[[#This Row],[ISIN]]="","",IF(_xll.BDP($B114&amp;" Corp",D$1)="#N/A N/A","",_xll.BDP($B114&amp;" Corp",D$1)))</f>
        <v/>
      </c>
      <c r="E114" s="114" t="str">
        <f>IF(tbl_coded[[#This Row],[ISIN]]="","",IF(_xll.BDP($B114&amp;" Corp",E$1)="#N/A N/A","--",_xll.BDP($B114&amp;" Corp",E$1)))</f>
        <v/>
      </c>
      <c r="F114" s="114" t="str">
        <f>IF(tbl_coded[[#This Row],[ISIN]]="","",IF(_xll.BDS($B114&amp;" Corp",F$1)="#N/A Field Not Applicable","",_xll.BDS($B114&amp;" Corp",F$1)))</f>
        <v/>
      </c>
      <c r="G114" s="114" t="str">
        <f>IF(tbl_coded[[#This Row],[ISIN]]="","",IF(_xll.BDP($F114&amp;" CompanyID",G$1)="#N/A Invalid Security","",_xll.BDP($F114&amp;" CompanyID",G$1)))</f>
        <v/>
      </c>
      <c r="H114" s="114" t="str">
        <f>IF(tbl_coded[[#This Row],[ISIN]]="","",IF(_xll.BDP($B114&amp;" Corp",H$1)="#N/A N/A","--",_xll.BDP($B114&amp;" Corp",H$1)))</f>
        <v/>
      </c>
      <c r="I114" s="114" t="str">
        <f>IF(tbl_coded[[#This Row],[ISIN]]="","",IF(_xll.BDP($B114&amp;" Corp",I$1)="#N/A N/A","--",_xll.BDP($B114&amp;" Corp",I$1)))</f>
        <v/>
      </c>
      <c r="J114" s="114" t="str">
        <f>IF(tbl_coded[[#This Row],[ISIN]]="","",IF(_xll.BDP($B114&amp;" Corp",J$1)="#N/A N/A","--",_xll.BDP($B114&amp;" Corp",J$1)))</f>
        <v/>
      </c>
      <c r="K114" s="114" t="str">
        <f>IF(tbl_coded[[#This Row],[ISIN]]="","",IF(_xll.BDP($B114&amp;" Corp",K$1)="#N/A N/A","--",_xll.BDP($B114&amp;" Corp",K$1)))</f>
        <v/>
      </c>
      <c r="L114" s="114" t="str">
        <f>IF(tbl_coded[[#This Row],[ISIN]]="","",IF(_xll.BDP($B114&amp;" Corp",L$1)="#N/A N/A","--",_xll.BDP($B114&amp;" Corp",L$1)))</f>
        <v/>
      </c>
      <c r="M114" s="114" t="str">
        <f>IF(tbl_coded[[#This Row],[ISIN]]="","",IF(_xll.BDP($B114&amp;" Corp",M$1)="#N/A N/A","--",_xll.BDP($B114&amp;" Corp",M$1)))</f>
        <v/>
      </c>
      <c r="N114" s="114" t="str">
        <f>IF(tbl_coded[[#This Row],[ISIN]]="","",IF(_xll.BDP($B114&amp;" Corp",N$1)="#N/A N/A","--",_xll.BDP($B114&amp;" Corp",N$1)))</f>
        <v/>
      </c>
      <c r="O114" s="114" t="str">
        <f>IF(tbl_coded[[#This Row],[ISIN]]="","",IF(_xll.BDP($B114&amp;" Corp",O$1)="#N/A N/A","--",_xll.BDP($B114&amp;" Corp",O$1)))</f>
        <v/>
      </c>
      <c r="P114" s="114" t="str">
        <f>IF(tbl_coded[[#This Row],[ISIN]]="","",IF(_xll.BDP($B114&amp;" Corp",P$1)="#N/A N/A","--",_xll.BDP($B114&amp;" Corp",P$1)))</f>
        <v/>
      </c>
      <c r="Q11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4" s="114" t="str">
        <f>IF(tbl_coded[[#This Row],[ISIN]]="","",IF(OR(_xll.BDP($B114&amp;" Corp",R$1)="#N/A N/A",_xll.BDP($B114&amp;" Corp",R$1)="#N/A Invalid Security",_xll.BDP($B114&amp;" Corp",R$1)="#N/A Field Not Applicable"),"--",_xll.BDP($B114&amp;" Corp",R$1)))</f>
        <v/>
      </c>
      <c r="S114" s="114" t="str">
        <f>IF(tbl_coded[[#This Row],[ISIN]]="","",IF(OR(_xll.BDP($R114&amp;" Equity",S$1)="#N/A N/A",_xll.BDP($R114&amp;" Equity",S$1)="#N/A Invalid Security"),"--",_xll.BDP($R114&amp;" Equity",S$1)))</f>
        <v/>
      </c>
      <c r="T114" s="114" t="str">
        <f>IF(tbl_coded[[#This Row],[ISIN]]="","",IF(OR(_xll.BDP($R114&amp;" Equity",T$1)="#N/A N/A",_xll.BDP($R114&amp;" Equity",T$1)="#N/A Invalid Security"),"--",_xll.BDP($R114&amp;" Equity",T$1)))</f>
        <v/>
      </c>
      <c r="U114" s="114" t="str">
        <f>IF(tbl_coded[[#This Row],[ISIN]]="","",IF(OR(_xll.BDP($R114&amp;" Equity",U$1)="#N/A N/A",_xll.BDP($R114&amp;" Equity",U$1)="#N/A Invalid Security"),"--",_xll.BDP($R114&amp;" Equity",U$1)))</f>
        <v/>
      </c>
      <c r="V114" s="114" t="str">
        <f>IF(tbl_coded[[#This Row],[ISIN]]="","",IF(OR(_xll.BDP($R114&amp;" Equity",V$1)="#N/A N/A",_xll.BDP($R114&amp;" Equity",V$1)="#N/A Invalid Security"),"--",_xll.BDP($R114&amp;" Equity",V$1)))</f>
        <v/>
      </c>
      <c r="W114" s="114" t="str">
        <f>IF(tbl_coded[[#This Row],[ISIN]]="","",IF(OR(_xll.BDP($R114&amp;" Equity",W$1)="#N/A N/A",_xll.BDP($R114&amp;" Equity",W$1)="#N/A Invalid Security"),"--",_xll.BDP($R114&amp;" Equity",W$1)))</f>
        <v/>
      </c>
      <c r="X114" s="114" t="str">
        <f>IF(tbl_coded[[#This Row],[ISIN]]="","",IF(OR(_xll.BDP($R114&amp;" Equity",X$1)="#N/A N/A",_xll.BDP($R114&amp;" Equity",X$1)="#N/A Invalid Security"),"--",_xll.BDP($R114&amp;" Equity",X$1)))</f>
        <v/>
      </c>
      <c r="Y11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4" s="114" t="str">
        <f>IF(tbl_coded[[#This Row],[ISIN]]="","",IF(ISNUMBER(_xll.BDP(B114&amp;" Corp",Z$1)),_xll.BDP(B114&amp;" Corp",Z$1),""))</f>
        <v/>
      </c>
      <c r="AA114" s="114" t="str">
        <f>IF(tbl_coded[[#This Row],[ISIN]]="","",IF(ISNUMBER(_xll.BDP(B114&amp;" Corp",AA$1)),_xll.BDP(B114&amp;" Corp",AA$1),""))</f>
        <v/>
      </c>
      <c r="AB114" s="114" t="str">
        <f>IF(tbl_coded[[#This Row],[ISIN]]="","",IF(ISNUMBER(_xll.BDP(B114&amp;" Corp",AB$1)),_xll.BDP(B114&amp;" Corp",AB$1),""))</f>
        <v/>
      </c>
      <c r="AC114" s="114" t="str">
        <f>IF(tbl_coded[[#This Row],[ISIN]]="","",IF(ISNUMBER(_xll.BDP(B114&amp;" Corp",AC$1)),_xll.BDP(B114&amp;" Corp",AC$1),""))</f>
        <v/>
      </c>
      <c r="AD114" s="114" t="str">
        <f>IF(tbl_coded[[#This Row],[ISIN]]="","",IF((_xll.BDP(B114&amp;" Corp",AD$1))="#N/A Field Not Applicable","",_xll.BDP(B114&amp;" Corp",AD$1)))</f>
        <v/>
      </c>
      <c r="AE114" s="114" t="str">
        <f>IF(tbl_coded[[#This Row],[ISIN]]="","",IF((_xll.BDP(B114&amp;" Corp",AE$1))="#N/A N/A","--",_xll.BDP(B114&amp;" Corp",AE$1)))</f>
        <v/>
      </c>
      <c r="AF114" s="114" t="str">
        <f>IF(tbl_coded[[#This Row],[ISIN]]="","",IF(IFERROR(MATCH(H114,rtg_num[Moody''s],0)&gt;10,0),"HY",IF(IFERROR(MATCH(I114,rtg_num[S&amp;P],0)&gt;10,0),"HY",IF(IFERROR(MATCH(J114,rtg_num[Fitch],0)&gt;10,0),"HY",IF(H114&amp;I114&amp;J114="------","NR",IF(IFERROR(FIND("#N/A",Coded!H114),0)&amp;IFERROR(FIND("#N/A",Coded!H114),0)&amp;IFERROR(FIND("#N/A",Coded!H114),0)&lt;&gt;"000",IF(INDEX(美元债一级!$O:$O,MATCH(tbl_coded[[#This Row],[ISIN]],美元债一级!$I:$I,0))="--/--/--","NR","IG"),"IG"))))))</f>
        <v/>
      </c>
      <c r="AG11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4" s="115" t="str">
        <f>IF(tbl_coded[[#This Row],[ISIN]]="","",IF(_xll.BDP($B114&amp;" Corp",AI$1)="#N/A N/A","--",_xll.BDP($B114&amp;" Corp",AI$1)))</f>
        <v/>
      </c>
      <c r="AJ114" s="112" t="str">
        <f>IF(tbl_coded[[#This Row],[ISIN]]="","",IF(OR(_xll.BDP(_xll.BDP(tbl_coded[[#This Row],[ISIN]]&amp;" Corp", "ISSUER_EQUITY_TICKER")&amp;" Equity",AJ$1)="#N/A N/A"),"--",_xll.BDP(_xll.BDP(tbl_coded[[#This Row],[ISIN]]&amp;" Corp", "ISSUER_EQUITY_TICKER")&amp;" Equity",AJ$1)))</f>
        <v/>
      </c>
      <c r="AK11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4" s="114" t="str">
        <f>IF(tbl_coded[[#This Row],[ISIN]]="","",IF(OR(_xll.BDP(_xll.BDP(tbl_coded[[#This Row],[ISIN]]&amp;" Corp", "ISSUER_EQUITY_TICKER")&amp;" Equity",AL$1)="#N/A N/A"),"--",_xll.BDP(_xll.BDP(tbl_coded[[#This Row],[ISIN]]&amp;" Corp", "ISSUER_EQUITY_TICKER")&amp;" Equity",AL$1)))</f>
        <v/>
      </c>
      <c r="AM114" s="114" t="s">
        <v>445</v>
      </c>
      <c r="AN114" s="114" t="str">
        <f>IF(tbl_coded[[#This Row],[ISIN]]="","",IF(_xll.BDP(tbl_coded[[#This Row],[KPW Provider BBID]]&amp;" CompanyID","NAME")="#N/A Invalid Security","",_xll.BDP(tbl_coded[[#This Row],[KPW Provider BBID]]&amp;" CompanyID","NAME")))</f>
        <v/>
      </c>
      <c r="AO114" s="114" t="str">
        <f>IF(tbl_coded[[#This Row],[ISIN]]="","",IF(_xll.BDP(tbl_coded[[#This Row],[KPW Provider BBID]]&amp;" CompanyID",$AO$1)="#N/A Invalid Security","--",IF(_xll.BDP(tbl_coded[[#This Row],[KPW Provider BBID]]&amp;" CompanyID",$AO$1)="#N/A N/A","--",_xll.BDP(tbl_coded[[#This Row],[KPW Provider BBID]]&amp;" CompanyID",$AO$1))))</f>
        <v/>
      </c>
      <c r="AP114" s="114" t="str">
        <f>IF(tbl_coded[[#This Row],[ISIN]]="","",IF(_xll.BDP(tbl_coded[[#This Row],[KPW Provider BBID]]&amp;" CompanyID",$AP$1)="#N/A Invalid Security","--",IF(_xll.BDP(tbl_coded[[#This Row],[KPW Provider BBID]]&amp;" CompanyID",$AP$1)="#N/A N/A","--",_xll.BDP(tbl_coded[[#This Row],[KPW Provider BBID]]&amp;" CompanyID",$AP$1))))</f>
        <v/>
      </c>
      <c r="AQ114" s="114" t="str">
        <f>IF(tbl_coded[[#This Row],[ISIN]]="","",IF(_xll.BDP(tbl_coded[[#This Row],[KPW Provider BBID]]&amp;" CompanyID",$AQ$1)="#N/A Invalid Security","--",IF(_xll.BDP(tbl_coded[[#This Row],[KPW Provider BBID]]&amp;" CompanyID",$AQ$1)="#N/A N/A","--",_xll.BDP(tbl_coded[[#This Row],[KPW Provider BBID]]&amp;" CompanyID",$AQ$1))))</f>
        <v/>
      </c>
      <c r="AR114" s="114" t="str">
        <f>IF(tbl_coded[[#This Row],[ISIN]]="","",tbl_coded[[#This Row],[穆迪KPW评级]]&amp;"/"&amp;tbl_coded[[#This Row],[SPKPW评级]]&amp;"/"&amp;tbl_coded[[#This Row],[FITCHKPW评级]])</f>
        <v/>
      </c>
      <c r="AS114" s="114" t="str">
        <f>IF(tbl_coded[[#This Row],[ISIN]]="","",IF(OR(_xll.BDP($B114&amp;" Corp",AS$1)="#N/A N/A"),"--",_xll.BDP($B114&amp;" Corp",AS$1)))</f>
        <v/>
      </c>
      <c r="AT114" s="114" t="str">
        <f>IF(tbl_coded[[#This Row],[ISIN]]="","",IF(_xll.BDS($B114&amp;" Corp",AT$1)="#N/A Field Not Applicable","",_xll.BDS($B114&amp;" Corp",AT$1)))</f>
        <v/>
      </c>
      <c r="AU114" s="114" t="str">
        <f>IF(tbl_coded[[#This Row],[SBLC Provider BBID]]="","",_xll.BDP(tbl_coded[[#This Row],[SBLC Provider BBID]]&amp;" CompanyID","NAME"))</f>
        <v/>
      </c>
      <c r="AV114" s="114" t="str">
        <f>IF(tbl_coded[[#This Row],[ISIN]]="","",IF(OR(_xll.BDP($B114&amp;" Corp",AV$1)="#N/A N/A"),"--",TEXT(_xll.BDP($B114&amp;" Corp",AV$1),"yyyy/mm/dd")))</f>
        <v/>
      </c>
      <c r="AW114" s="114" t="str">
        <f>IF(tbl_coded[[#This Row],[ISIN]]="","",IF(OR(_xll.BDP($B114&amp;" Corp",AW$1)="#N/A N/A"),"--",TEXT(_xll.BDP($B114&amp;" Corp",AW$1),"yyyy/mm/dd")))</f>
        <v/>
      </c>
      <c r="AX114" s="114" t="str">
        <f>IF(tbl_coded[[#This Row],[ISIN]]="","",IF(OR(_xll.BDP($B114&amp;" Corp",AX$1)="#N/A N/A"),"--",TEXT(_xll.BDP($B114&amp;" Corp",AX$1),"yyyy/mm/dd")))</f>
        <v/>
      </c>
      <c r="AY114" s="114" t="str">
        <f>IF(tbl_coded[[#This Row],[ISIN]]="","",IF(OR(_xll.BDP($B114&amp;" Corp",AY$1)="#N/A Field Not Applicable"),"--",TEXT(_xll.BDP($B114&amp;" Corp",AY$1),"yyyy/mm/dd")))</f>
        <v/>
      </c>
      <c r="AZ114" s="114" t="str">
        <f>IF(tbl_coded[[#This Row],[ISIN]]="","",IF(OR(_xll.BDP($B114&amp;" Corp",AZ$1)="#N/A N/A"),"--",_xll.BDP($B114&amp;" Corp",AZ$1)))</f>
        <v/>
      </c>
      <c r="BA114" s="114" t="str">
        <f>IF(tbl_coded[[#This Row],[ISIN]]="","",IF(OR(_xll.BDP($B114&amp;" Corp",BA$1)="#N/A N/A"),"--",_xll.BDP($B114&amp;" Corp",BA$1)))</f>
        <v/>
      </c>
      <c r="BB114" s="114" t="str">
        <f>IF(tbl_coded[[#This Row],[ISIN]]="","",IF(OR(_xll.BDP($B114&amp;" Corp",BB$1)="#N/A N/A"),"--",_xll.BDP($B114&amp;" Corp",BB$1)))</f>
        <v/>
      </c>
      <c r="BC114" s="114" t="str">
        <f>IF(tbl_coded[[#This Row],[ISIN]]="","",IF(OR(_xll.BDP($B114&amp;" Corp",BC$1)="#N/A Field Not Applicable"),"--",_xll.BDP($B114&amp;" Corp",BC$1)))</f>
        <v/>
      </c>
      <c r="BD114" s="114" t="str">
        <f>IF(tbl_coded[[#This Row],[ISIN]]="","",IF(OR(_xll.BDP($B114&amp;" Corp",BD$1)="#N/A Field Not Applicable"),"--",_xll.BDP($B114&amp;" Corp",BD$1)))</f>
        <v/>
      </c>
      <c r="BE114" s="114" t="str">
        <f>IF(tbl_coded[[#This Row],[ISIN]]="","",IF(OR(_xll.BDP($B114&amp;" Corp",BE$1)="#N/A Field Not Applicable"),"--",_xll.BDP($B114&amp;" Corp",BE$1)))</f>
        <v/>
      </c>
      <c r="BF114" s="114" t="str">
        <f>IF(tbl_coded[[#This Row],[ISIN]]="","",IF(OR(_xll.BDP($B114&amp;" Corp",BF$1)="#N/A Field Not Applicable"),"--",_xll.BDP($B114&amp;" Corp",BF$1)))</f>
        <v/>
      </c>
      <c r="BG114" s="114" t="str">
        <f>IF(tbl_coded[[#This Row],[ISIN]]="","",IF(OR(_xll.BDP($B114&amp;" Corp",BG$1)="#N/A Field Not Applicable"),"--",IF(_xll.BDP($B114&amp;" Corp",BG$1)="#N/A N/A","N",_xll.BDP($B114&amp;" Corp",BG$1))))</f>
        <v/>
      </c>
      <c r="BH114" s="114" t="str">
        <f>IF(tbl_coded[[#This Row],[ISIN]]="","",IF(OR(_xll.BDP($B114&amp;" Corp",BH$1)="#N/A N/A"),"",_xll.BDP($B114&amp;" Corp",BH$1)))</f>
        <v/>
      </c>
      <c r="BI114" s="114" t="str">
        <f>IF(tbl_coded[[#This Row],[ISIN]]="","",IF(OR(tbl_coded[[#This Row],[Parent company tiker]]=""),"",IF(_xll.BDP(tbl_coded[[#This Row],[Parent company tiker]]&amp;" Equity",BI$1)="#N/A N/A","--",_xll.BDP(tbl_coded[[#This Row],[Parent company tiker]]&amp;" Equity",BI$1))))</f>
        <v/>
      </c>
      <c r="BJ114" s="114" t="str">
        <f>IF(tbl_coded[[#This Row],[ISIN]]="","",IF(OR(tbl_coded[[#This Row],[Parent company tiker]]=""),"",IF(_xll.BDP(tbl_coded[[#This Row],[Parent company tiker]]&amp;" Equity",BJ$1)="#N/A N/A","--",_xll.BDP(tbl_coded[[#This Row],[Parent company tiker]]&amp;" Equity",BJ$1))))</f>
        <v/>
      </c>
      <c r="BK114" s="114" t="str">
        <f>IF(tbl_coded[[#This Row],[ISIN]]="","",IF(OR(tbl_coded[[#This Row],[Parent company tiker]]=""),"",IF(_xll.BDP(tbl_coded[[#This Row],[Parent company tiker]]&amp;" Equity",BK$1)="#N/A N/A","--",_xll.BDP(tbl_coded[[#This Row],[Parent company tiker]]&amp;" Equity",BK$1))))</f>
        <v/>
      </c>
      <c r="BL114" s="114" t="str">
        <f>IF(tbl_coded[[#This Row],[ISIN]]="","",IF(OR(tbl_coded[[#This Row],[Parent company tiker]]=""),"",IF(_xll.BDP(tbl_coded[[#This Row],[Parent company tiker]]&amp;" Equity",BL$1)="#N/A N/A","--",_xll.BDP(tbl_coded[[#This Row],[Parent company tiker]]&amp;" Equity",BL$1))))</f>
        <v/>
      </c>
      <c r="BM11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4" s="114" t="str">
        <f>IF(tbl_coded[[#This Row],[Column9]]&lt;&gt;"--",tbl_coded[[#This Row],[G''tor rating]],IF(tbl_coded[[#This Row],[KPW Name]]&lt;&gt;"",tbl_coded[[#This Row],[KPW Rating]],IF(tbl_coded[[#This Row],[Parent company tiker]]&lt;&gt;"",tbl_coded[[#This Row],[parent评级]],tbl_coded[[#This Row],[Issuer rating]])))</f>
        <v>//</v>
      </c>
      <c r="BO114" s="148" t="str">
        <f>IFERROR(IF(tbl_coded[[#This Row],[GREEN]]="Y","GREEN",IF(tbl_coded[[#This Row],[SUSTAINABLE]]="Y","SUSTAINABLE",IF(tbl_coded[[#This Row],[SOCIAL]]="Y","SOCIAL",IF(tbl_coded[[#This Row],[Sustainable linked]]="Y","SUSTAINABLE LINKED"," ")))),"")</f>
        <v xml:space="preserve"> </v>
      </c>
    </row>
    <row r="115" spans="1:67" ht="15" customHeight="1">
      <c r="A115" s="109">
        <v>113</v>
      </c>
      <c r="B115" s="110" t="str">
        <f>IF(美元债一级!$C$3:$C$1048576&lt;&gt;"",美元债一级!$C115,"")</f>
        <v/>
      </c>
      <c r="C115" s="112" t="str">
        <f>IF(tbl_coded[[#This Row],[ISIN]]="","",IF(tbl_coded[[#This Row],[Index]]&gt;$A$1,"",IF(_xll.BDP($B115&amp;" Corp",C$1)="#N/A N/A","",_xll.BDP($B115&amp;" Corp",C$1))))</f>
        <v/>
      </c>
      <c r="D115" s="112" t="str">
        <f>IF(tbl_coded[[#This Row],[ISIN]]="","",IF(_xll.BDP($B115&amp;" Corp",D$1)="#N/A N/A","",_xll.BDP($B115&amp;" Corp",D$1)))</f>
        <v/>
      </c>
      <c r="E115" s="112" t="str">
        <f>IF(tbl_coded[[#This Row],[ISIN]]="","",IF(_xll.BDP($B115&amp;" Corp",E$1)="#N/A N/A","--",_xll.BDP($B115&amp;" Corp",E$1)))</f>
        <v/>
      </c>
      <c r="F115" s="112" t="str">
        <f>IF(tbl_coded[[#This Row],[ISIN]]="","",IF(_xll.BDS($B115&amp;" Corp",F$1)="#N/A Field Not Applicable","",_xll.BDS($B115&amp;" Corp",F$1)))</f>
        <v/>
      </c>
      <c r="G115" s="112" t="str">
        <f>IF(tbl_coded[[#This Row],[ISIN]]="","",IF(_xll.BDP($F115&amp;" CompanyID",G$1)="#N/A Invalid Security","",_xll.BDP($F115&amp;" CompanyID",G$1)))</f>
        <v/>
      </c>
      <c r="H115" s="112" t="str">
        <f>IF(tbl_coded[[#This Row],[ISIN]]="","",IF(_xll.BDP($B115&amp;" Corp",H$1)="#N/A N/A","--",_xll.BDP($B115&amp;" Corp",H$1)))</f>
        <v/>
      </c>
      <c r="I115" s="112" t="str">
        <f>IF(tbl_coded[[#This Row],[ISIN]]="","",IF(_xll.BDP($B115&amp;" Corp",I$1)="#N/A N/A","--",_xll.BDP($B115&amp;" Corp",I$1)))</f>
        <v/>
      </c>
      <c r="J115" s="112" t="str">
        <f>IF(tbl_coded[[#This Row],[ISIN]]="","",IF(_xll.BDP($B115&amp;" Corp",J$1)="#N/A N/A","--",_xll.BDP($B115&amp;" Corp",J$1)))</f>
        <v/>
      </c>
      <c r="K115" s="112" t="str">
        <f>IF(tbl_coded[[#This Row],[ISIN]]="","",IF(_xll.BDP($B115&amp;" Corp",K$1)="#N/A N/A","--",_xll.BDP($B115&amp;" Corp",K$1)))</f>
        <v/>
      </c>
      <c r="L115" s="112" t="str">
        <f>IF(tbl_coded[[#This Row],[ISIN]]="","",IF(_xll.BDP($B115&amp;" Corp",L$1)="#N/A N/A","--",_xll.BDP($B115&amp;" Corp",L$1)))</f>
        <v/>
      </c>
      <c r="M115" s="112" t="str">
        <f>IF(tbl_coded[[#This Row],[ISIN]]="","",IF(_xll.BDP($B115&amp;" Corp",M$1)="#N/A N/A","--",_xll.BDP($B115&amp;" Corp",M$1)))</f>
        <v/>
      </c>
      <c r="N115" s="112" t="str">
        <f>IF(tbl_coded[[#This Row],[ISIN]]="","",IF(_xll.BDP($B115&amp;" Corp",N$1)="#N/A N/A","--",_xll.BDP($B115&amp;" Corp",N$1)))</f>
        <v/>
      </c>
      <c r="O115" s="112" t="str">
        <f>IF(tbl_coded[[#This Row],[ISIN]]="","",IF(_xll.BDP($B115&amp;" Corp",O$1)="#N/A N/A","--",_xll.BDP($B115&amp;" Corp",O$1)))</f>
        <v/>
      </c>
      <c r="P115" s="112" t="str">
        <f>IF(tbl_coded[[#This Row],[ISIN]]="","",IF(_xll.BDP($B115&amp;" Corp",P$1)="#N/A N/A","--",_xll.BDP($B115&amp;" Corp",P$1)))</f>
        <v/>
      </c>
      <c r="Q115"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5" s="112" t="str">
        <f>IF(tbl_coded[[#This Row],[ISIN]]="","",IF(OR(_xll.BDP($B115&amp;" Corp",R$1)="#N/A N/A",_xll.BDP($B115&amp;" Corp",R$1)="#N/A Invalid Security",_xll.BDP($B115&amp;" Corp",R$1)="#N/A Field Not Applicable"),"--",_xll.BDP($B115&amp;" Corp",R$1)))</f>
        <v/>
      </c>
      <c r="S115" s="112" t="str">
        <f>IF(tbl_coded[[#This Row],[ISIN]]="","",IF(OR(_xll.BDP($R115&amp;" Equity",S$1)="#N/A N/A",_xll.BDP($R115&amp;" Equity",S$1)="#N/A Invalid Security"),"--",_xll.BDP($R115&amp;" Equity",S$1)))</f>
        <v/>
      </c>
      <c r="T115" s="112" t="str">
        <f>IF(tbl_coded[[#This Row],[ISIN]]="","",IF(OR(_xll.BDP($R115&amp;" Equity",T$1)="#N/A N/A",_xll.BDP($R115&amp;" Equity",T$1)="#N/A Invalid Security"),"--",_xll.BDP($R115&amp;" Equity",T$1)))</f>
        <v/>
      </c>
      <c r="U115" s="112" t="str">
        <f>IF(tbl_coded[[#This Row],[ISIN]]="","",IF(OR(_xll.BDP($R115&amp;" Equity",U$1)="#N/A N/A",_xll.BDP($R115&amp;" Equity",U$1)="#N/A Invalid Security"),"--",_xll.BDP($R115&amp;" Equity",U$1)))</f>
        <v/>
      </c>
      <c r="V115" s="112" t="str">
        <f>IF(tbl_coded[[#This Row],[ISIN]]="","",IF(OR(_xll.BDP($R115&amp;" Equity",V$1)="#N/A N/A",_xll.BDP($R115&amp;" Equity",V$1)="#N/A Invalid Security"),"--",_xll.BDP($R115&amp;" Equity",V$1)))</f>
        <v/>
      </c>
      <c r="W115" s="112" t="str">
        <f>IF(tbl_coded[[#This Row],[ISIN]]="","",IF(OR(_xll.BDP($R115&amp;" Equity",W$1)="#N/A N/A",_xll.BDP($R115&amp;" Equity",W$1)="#N/A Invalid Security"),"--",_xll.BDP($R115&amp;" Equity",W$1)))</f>
        <v/>
      </c>
      <c r="X115" s="112" t="str">
        <f>IF(tbl_coded[[#This Row],[ISIN]]="","",IF(OR(_xll.BDP($R115&amp;" Equity",X$1)="#N/A N/A",_xll.BDP($R115&amp;" Equity",X$1)="#N/A Invalid Security"),"--",_xll.BDP($R115&amp;" Equity",X$1)))</f>
        <v/>
      </c>
      <c r="Y115"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5" s="112" t="str">
        <f>IF(tbl_coded[[#This Row],[ISIN]]="","",IF(ISNUMBER(_xll.BDP(B115&amp;" Corp",Z$1)),_xll.BDP(B115&amp;" Corp",Z$1),""))</f>
        <v/>
      </c>
      <c r="AA115" s="112" t="str">
        <f>IF(tbl_coded[[#This Row],[ISIN]]="","",IF(ISNUMBER(_xll.BDP(B115&amp;" Corp",AA$1)),_xll.BDP(B115&amp;" Corp",AA$1),""))</f>
        <v/>
      </c>
      <c r="AB115" s="112" t="str">
        <f>IF(tbl_coded[[#This Row],[ISIN]]="","",IF(ISNUMBER(_xll.BDP(B115&amp;" Corp",AB$1)),_xll.BDP(B115&amp;" Corp",AB$1),""))</f>
        <v/>
      </c>
      <c r="AC115" s="112" t="str">
        <f>IF(tbl_coded[[#This Row],[ISIN]]="","",IF(ISNUMBER(_xll.BDP(B115&amp;" Corp",AC$1)),_xll.BDP(B115&amp;" Corp",AC$1),""))</f>
        <v/>
      </c>
      <c r="AD115" s="112" t="str">
        <f>IF(tbl_coded[[#This Row],[ISIN]]="","",IF((_xll.BDP(B115&amp;" Corp",AD$1))="#N/A Field Not Applicable","",_xll.BDP(B115&amp;" Corp",AD$1)))</f>
        <v/>
      </c>
      <c r="AE115" s="112" t="str">
        <f>IF(tbl_coded[[#This Row],[ISIN]]="","",IF((_xll.BDP(B115&amp;" Corp",AE$1))="#N/A N/A","--",_xll.BDP(B115&amp;" Corp",AE$1)))</f>
        <v/>
      </c>
      <c r="AF115" s="112" t="str">
        <f>IF(tbl_coded[[#This Row],[ISIN]]="","",IF(IFERROR(MATCH(H115,rtg_num[Moody''s],0)&gt;10,0),"HY",IF(IFERROR(MATCH(I115,rtg_num[S&amp;P],0)&gt;10,0),"HY",IF(IFERROR(MATCH(J115,rtg_num[Fitch],0)&gt;10,0),"HY",IF(H115&amp;I115&amp;J115="------","NR",IF(IFERROR(FIND("#N/A",Coded!H115),0)&amp;IFERROR(FIND("#N/A",Coded!H115),0)&amp;IFERROR(FIND("#N/A",Coded!H115),0)&lt;&gt;"000",IF(INDEX(美元债一级!$O:$O,MATCH(tbl_coded[[#This Row],[ISIN]],美元债一级!$I:$I,0))="--/--/--","NR","IG"),"IG"))))))</f>
        <v/>
      </c>
      <c r="AG115"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5"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5" s="113" t="str">
        <f>IF(tbl_coded[[#This Row],[ISIN]]="","",IF(_xll.BDP($B115&amp;" Corp",AI$1)="#N/A N/A","--",_xll.BDP($B115&amp;" Corp",AI$1)))</f>
        <v/>
      </c>
      <c r="AJ115" s="112" t="str">
        <f>IF(tbl_coded[[#This Row],[ISIN]]="","",IF(OR(_xll.BDP(_xll.BDP(tbl_coded[[#This Row],[ISIN]]&amp;" Corp", "ISSUER_EQUITY_TICKER")&amp;" Equity",AJ$1)="#N/A N/A"),"--",_xll.BDP(_xll.BDP(tbl_coded[[#This Row],[ISIN]]&amp;" Corp", "ISSUER_EQUITY_TICKER")&amp;" Equity",AJ$1)))</f>
        <v/>
      </c>
      <c r="AK115"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5" s="115" t="str">
        <f>IF(tbl_coded[[#This Row],[ISIN]]="","",IF(OR(_xll.BDP(_xll.BDP(tbl_coded[[#This Row],[ISIN]]&amp;" Corp", "ISSUER_EQUITY_TICKER")&amp;" Equity",AL$1)="#N/A N/A"),"--",_xll.BDP(_xll.BDP(tbl_coded[[#This Row],[ISIN]]&amp;" Corp", "ISSUER_EQUITY_TICKER")&amp;" Equity",AL$1)))</f>
        <v/>
      </c>
      <c r="AM115" s="115" t="str">
        <f>IF(tbl_coded[[#This Row],[ISIN]]="","",IF(_xll.BDS($B115&amp;" Corp",AM$1)="#N/A Field Not Applicable","",_xll.BDS($B115&amp;" Corp",AM$1)))</f>
        <v/>
      </c>
      <c r="AN115" s="115" t="str">
        <f>IF(tbl_coded[[#This Row],[ISIN]]="","",IF(_xll.BDP(tbl_coded[[#This Row],[KPW Provider BBID]]&amp;" CompanyID","NAME")="#N/A Invalid Security","",_xll.BDP(tbl_coded[[#This Row],[KPW Provider BBID]]&amp;" CompanyID","NAME")))</f>
        <v/>
      </c>
      <c r="AO115" s="115" t="str">
        <f>IF(tbl_coded[[#This Row],[ISIN]]="","",IF(_xll.BDP(tbl_coded[[#This Row],[KPW Provider BBID]]&amp;" CompanyID",$AO$1)="#N/A Invalid Security","--",IF(_xll.BDP(tbl_coded[[#This Row],[KPW Provider BBID]]&amp;" CompanyID",$AO$1)="#N/A N/A","--",_xll.BDP(tbl_coded[[#This Row],[KPW Provider BBID]]&amp;" CompanyID",$AO$1))))</f>
        <v/>
      </c>
      <c r="AP115" s="115" t="str">
        <f>IF(tbl_coded[[#This Row],[ISIN]]="","",IF(_xll.BDP(tbl_coded[[#This Row],[KPW Provider BBID]]&amp;" CompanyID",$AP$1)="#N/A Invalid Security","--",IF(_xll.BDP(tbl_coded[[#This Row],[KPW Provider BBID]]&amp;" CompanyID",$AP$1)="#N/A N/A","--",_xll.BDP(tbl_coded[[#This Row],[KPW Provider BBID]]&amp;" CompanyID",$AP$1))))</f>
        <v/>
      </c>
      <c r="AQ115" s="115" t="str">
        <f>IF(tbl_coded[[#This Row],[ISIN]]="","",IF(_xll.BDP(tbl_coded[[#This Row],[KPW Provider BBID]]&amp;" CompanyID",$AQ$1)="#N/A Invalid Security","--",IF(_xll.BDP(tbl_coded[[#This Row],[KPW Provider BBID]]&amp;" CompanyID",$AQ$1)="#N/A N/A","--",_xll.BDP(tbl_coded[[#This Row],[KPW Provider BBID]]&amp;" CompanyID",$AQ$1))))</f>
        <v/>
      </c>
      <c r="AR115" s="115" t="str">
        <f>IF(tbl_coded[[#This Row],[ISIN]]="","",tbl_coded[[#This Row],[穆迪KPW评级]]&amp;"/"&amp;tbl_coded[[#This Row],[SPKPW评级]]&amp;"/"&amp;tbl_coded[[#This Row],[FITCHKPW评级]])</f>
        <v/>
      </c>
      <c r="AS115" s="115" t="str">
        <f>IF(tbl_coded[[#This Row],[ISIN]]="","",IF(OR(_xll.BDP($B115&amp;" Corp",AS$1)="#N/A N/A"),"--",_xll.BDP($B115&amp;" Corp",AS$1)))</f>
        <v/>
      </c>
      <c r="AT115" s="115" t="str">
        <f>IF(tbl_coded[[#This Row],[ISIN]]="","",IF(_xll.BDS($B115&amp;" Corp",AT$1)="#N/A Field Not Applicable","",_xll.BDS($B115&amp;" Corp",AT$1)))</f>
        <v/>
      </c>
      <c r="AU115" s="115" t="str">
        <f>IF(tbl_coded[[#This Row],[SBLC Provider BBID]]="","",_xll.BDP(tbl_coded[[#This Row],[SBLC Provider BBID]]&amp;" CompanyID","NAME"))</f>
        <v/>
      </c>
      <c r="AV115" s="115" t="str">
        <f>IF(tbl_coded[[#This Row],[ISIN]]="","",IF(OR(_xll.BDP($B115&amp;" Corp",AV$1)="#N/A N/A"),"--",TEXT(_xll.BDP($B115&amp;" Corp",AV$1),"yyyy/mm/dd")))</f>
        <v/>
      </c>
      <c r="AW115" s="115" t="str">
        <f>IF(tbl_coded[[#This Row],[ISIN]]="","",IF(OR(_xll.BDP($B115&amp;" Corp",AW$1)="#N/A N/A"),"--",TEXT(_xll.BDP($B115&amp;" Corp",AW$1),"yyyy/mm/dd")))</f>
        <v/>
      </c>
      <c r="AX115" s="115" t="str">
        <f>IF(tbl_coded[[#This Row],[ISIN]]="","",IF(OR(_xll.BDP($B115&amp;" Corp",AX$1)="#N/A N/A"),"--",TEXT(_xll.BDP($B115&amp;" Corp",AX$1),"yyyy/mm/dd")))</f>
        <v/>
      </c>
      <c r="AY115" s="115" t="str">
        <f>IF(tbl_coded[[#This Row],[ISIN]]="","",IF(OR(_xll.BDP($B115&amp;" Corp",AY$1)="#N/A Field Not Applicable"),"--",TEXT(_xll.BDP($B115&amp;" Corp",AY$1),"yyyy/mm/dd")))</f>
        <v/>
      </c>
      <c r="AZ115" s="115" t="str">
        <f>IF(tbl_coded[[#This Row],[ISIN]]="","",IF(OR(_xll.BDP($B115&amp;" Corp",AZ$1)="#N/A N/A"),"--",_xll.BDP($B115&amp;" Corp",AZ$1)))</f>
        <v/>
      </c>
      <c r="BA115" s="115" t="str">
        <f>IF(tbl_coded[[#This Row],[ISIN]]="","",IF(OR(_xll.BDP($B115&amp;" Corp",BA$1)="#N/A N/A"),"--",_xll.BDP($B115&amp;" Corp",BA$1)))</f>
        <v/>
      </c>
      <c r="BB115" s="115" t="str">
        <f>IF(tbl_coded[[#This Row],[ISIN]]="","",IF(OR(_xll.BDP($B115&amp;" Corp",BB$1)="#N/A N/A"),"--",_xll.BDP($B115&amp;" Corp",BB$1)))</f>
        <v/>
      </c>
      <c r="BC115" s="115" t="str">
        <f>IF(tbl_coded[[#This Row],[ISIN]]="","",IF(OR(_xll.BDP($B115&amp;" Corp",BC$1)="#N/A Field Not Applicable"),"--",_xll.BDP($B115&amp;" Corp",BC$1)))</f>
        <v/>
      </c>
      <c r="BD115" s="115" t="str">
        <f>IF(tbl_coded[[#This Row],[ISIN]]="","",IF(OR(_xll.BDP($B115&amp;" Corp",BD$1)="#N/A Field Not Applicable"),"--",_xll.BDP($B115&amp;" Corp",BD$1)))</f>
        <v/>
      </c>
      <c r="BE115" s="115" t="str">
        <f>IF(tbl_coded[[#This Row],[ISIN]]="","",IF(OR(_xll.BDP($B115&amp;" Corp",BE$1)="#N/A Field Not Applicable"),"--",_xll.BDP($B115&amp;" Corp",BE$1)))</f>
        <v/>
      </c>
      <c r="BF115" s="115" t="str">
        <f>IF(tbl_coded[[#This Row],[ISIN]]="","",IF(OR(_xll.BDP($B115&amp;" Corp",BF$1)="#N/A Field Not Applicable"),"--",_xll.BDP($B115&amp;" Corp",BF$1)))</f>
        <v/>
      </c>
      <c r="BG115" s="115" t="str">
        <f>IF(tbl_coded[[#This Row],[ISIN]]="","",IF(OR(_xll.BDP($B115&amp;" Corp",BG$1)="#N/A Field Not Applicable"),"--",IF(_xll.BDP($B115&amp;" Corp",BG$1)="#N/A N/A","N",_xll.BDP($B115&amp;" Corp",BG$1))))</f>
        <v/>
      </c>
      <c r="BH115" s="115" t="str">
        <f>IF(tbl_coded[[#This Row],[ISIN]]="","",IF(OR(_xll.BDP($B115&amp;" Corp",BH$1)="#N/A N/A"),"",_xll.BDP($B115&amp;" Corp",BH$1)))</f>
        <v/>
      </c>
      <c r="BI115" s="115" t="str">
        <f>IF(tbl_coded[[#This Row],[ISIN]]="","",IF(OR(tbl_coded[[#This Row],[Parent company tiker]]=""),"",IF(_xll.BDP(tbl_coded[[#This Row],[Parent company tiker]]&amp;" Equity",BI$1)="#N/A N/A","--",_xll.BDP(tbl_coded[[#This Row],[Parent company tiker]]&amp;" Equity",BI$1))))</f>
        <v/>
      </c>
      <c r="BJ115" s="115" t="str">
        <f>IF(tbl_coded[[#This Row],[ISIN]]="","",IF(OR(tbl_coded[[#This Row],[Parent company tiker]]=""),"",IF(_xll.BDP(tbl_coded[[#This Row],[Parent company tiker]]&amp;" Equity",BJ$1)="#N/A N/A","--",_xll.BDP(tbl_coded[[#This Row],[Parent company tiker]]&amp;" Equity",BJ$1))))</f>
        <v/>
      </c>
      <c r="BK115" s="115" t="str">
        <f>IF(tbl_coded[[#This Row],[ISIN]]="","",IF(OR(tbl_coded[[#This Row],[Parent company tiker]]=""),"",IF(_xll.BDP(tbl_coded[[#This Row],[Parent company tiker]]&amp;" Equity",BK$1)="#N/A N/A","--",_xll.BDP(tbl_coded[[#This Row],[Parent company tiker]]&amp;" Equity",BK$1))))</f>
        <v/>
      </c>
      <c r="BL115" s="115" t="str">
        <f>IF(tbl_coded[[#This Row],[ISIN]]="","",IF(OR(tbl_coded[[#This Row],[Parent company tiker]]=""),"",IF(_xll.BDP(tbl_coded[[#This Row],[Parent company tiker]]&amp;" Equity",BL$1)="#N/A N/A","--",_xll.BDP(tbl_coded[[#This Row],[Parent company tiker]]&amp;" Equity",BL$1))))</f>
        <v/>
      </c>
      <c r="BM115"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5" s="115" t="str">
        <f>IF(tbl_coded[[#This Row],[Column9]]&lt;&gt;"--",tbl_coded[[#This Row],[G''tor rating]],IF(tbl_coded[[#This Row],[KPW Name]]&lt;&gt;"",tbl_coded[[#This Row],[KPW Rating]],IF(tbl_coded[[#This Row],[Parent company tiker]]&lt;&gt;"",tbl_coded[[#This Row],[parent评级]],tbl_coded[[#This Row],[Issuer rating]])))</f>
        <v>//</v>
      </c>
      <c r="BO115" s="148" t="str">
        <f>IFERROR(IF(tbl_coded[[#This Row],[GREEN]]="Y","GREEN",IF(tbl_coded[[#This Row],[SUSTAINABLE]]="Y","SUSTAINABLE",IF(tbl_coded[[#This Row],[SOCIAL]]="Y","SOCIAL",IF(tbl_coded[[#This Row],[Sustainable linked]]="Y","SUSTAINABLE LINKED"," ")))),"")</f>
        <v xml:space="preserve"> </v>
      </c>
    </row>
    <row r="116" spans="1:67" ht="15" customHeight="1">
      <c r="A116" s="109">
        <v>114</v>
      </c>
      <c r="B116" s="110" t="str">
        <f>IF(美元债一级!$C$3:$C$1048576&lt;&gt;"",美元债一级!$C116,"")</f>
        <v/>
      </c>
      <c r="C116" s="112" t="str">
        <f>IF(tbl_coded[[#This Row],[ISIN]]="","",IF(tbl_coded[[#This Row],[Index]]&gt;$A$1,"",IF(_xll.BDP($B116&amp;" Corp",C$1)="#N/A N/A","",_xll.BDP($B116&amp;" Corp",C$1))))</f>
        <v/>
      </c>
      <c r="D116" s="112" t="str">
        <f>IF(tbl_coded[[#This Row],[ISIN]]="","",IF(_xll.BDP($B116&amp;" Corp",D$1)="#N/A N/A","",_xll.BDP($B116&amp;" Corp",D$1)))</f>
        <v/>
      </c>
      <c r="E116" s="112" t="str">
        <f>IF(tbl_coded[[#This Row],[ISIN]]="","",IF(_xll.BDP($B116&amp;" Corp",E$1)="#N/A N/A","--",_xll.BDP($B116&amp;" Corp",E$1)))</f>
        <v/>
      </c>
      <c r="F116" s="112" t="str">
        <f>IF(tbl_coded[[#This Row],[ISIN]]="","",IF(_xll.BDS($B116&amp;" Corp",F$1)="#N/A Field Not Applicable","",_xll.BDS($B116&amp;" Corp",F$1)))</f>
        <v/>
      </c>
      <c r="G116" s="112" t="str">
        <f>IF(tbl_coded[[#This Row],[ISIN]]="","",IF(_xll.BDP($F116&amp;" CompanyID",G$1)="#N/A Invalid Security","",_xll.BDP($F116&amp;" CompanyID",G$1)))</f>
        <v/>
      </c>
      <c r="H116" s="112" t="str">
        <f>IF(tbl_coded[[#This Row],[ISIN]]="","",IF(_xll.BDP($B116&amp;" Corp",H$1)="#N/A N/A","--",_xll.BDP($B116&amp;" Corp",H$1)))</f>
        <v/>
      </c>
      <c r="I116" s="112" t="str">
        <f>IF(tbl_coded[[#This Row],[ISIN]]="","",IF(_xll.BDP($B116&amp;" Corp",I$1)="#N/A N/A","--",_xll.BDP($B116&amp;" Corp",I$1)))</f>
        <v/>
      </c>
      <c r="J116" s="112" t="str">
        <f>IF(tbl_coded[[#This Row],[ISIN]]="","",IF(_xll.BDP($B116&amp;" Corp",J$1)="#N/A N/A","--",_xll.BDP($B116&amp;" Corp",J$1)))</f>
        <v/>
      </c>
      <c r="K116" s="112" t="str">
        <f>IF(tbl_coded[[#This Row],[ISIN]]="","",IF(_xll.BDP($B116&amp;" Corp",K$1)="#N/A N/A","--",_xll.BDP($B116&amp;" Corp",K$1)))</f>
        <v/>
      </c>
      <c r="L116" s="112" t="str">
        <f>IF(tbl_coded[[#This Row],[ISIN]]="","",IF(_xll.BDP($B116&amp;" Corp",L$1)="#N/A N/A","--",_xll.BDP($B116&amp;" Corp",L$1)))</f>
        <v/>
      </c>
      <c r="M116" s="112" t="str">
        <f>IF(tbl_coded[[#This Row],[ISIN]]="","",IF(_xll.BDP($B116&amp;" Corp",M$1)="#N/A N/A","--",_xll.BDP($B116&amp;" Corp",M$1)))</f>
        <v/>
      </c>
      <c r="N116" s="112" t="str">
        <f>IF(tbl_coded[[#This Row],[ISIN]]="","",IF(_xll.BDP($B116&amp;" Corp",N$1)="#N/A N/A","--",_xll.BDP($B116&amp;" Corp",N$1)))</f>
        <v/>
      </c>
      <c r="O116" s="112" t="str">
        <f>IF(tbl_coded[[#This Row],[ISIN]]="","",IF(_xll.BDP($B116&amp;" Corp",O$1)="#N/A N/A","--",_xll.BDP($B116&amp;" Corp",O$1)))</f>
        <v/>
      </c>
      <c r="P116" s="112" t="str">
        <f>IF(tbl_coded[[#This Row],[ISIN]]="","",IF(_xll.BDP($B116&amp;" Corp",P$1)="#N/A N/A","--",_xll.BDP($B116&amp;" Corp",P$1)))</f>
        <v/>
      </c>
      <c r="Q116"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6" s="112" t="str">
        <f>IF(tbl_coded[[#This Row],[ISIN]]="","",IF(OR(_xll.BDP($B116&amp;" Corp",R$1)="#N/A N/A",_xll.BDP($B116&amp;" Corp",R$1)="#N/A Invalid Security",_xll.BDP($B116&amp;" Corp",R$1)="#N/A Field Not Applicable"),"--",_xll.BDP($B116&amp;" Corp",R$1)))</f>
        <v/>
      </c>
      <c r="S116" s="112" t="str">
        <f>IF(tbl_coded[[#This Row],[ISIN]]="","",IF(OR(_xll.BDP($R116&amp;" Equity",S$1)="#N/A N/A",_xll.BDP($R116&amp;" Equity",S$1)="#N/A Invalid Security"),"--",_xll.BDP($R116&amp;" Equity",S$1)))</f>
        <v/>
      </c>
      <c r="T116" s="112" t="str">
        <f>IF(tbl_coded[[#This Row],[ISIN]]="","",IF(OR(_xll.BDP($R116&amp;" Equity",T$1)="#N/A N/A",_xll.BDP($R116&amp;" Equity",T$1)="#N/A Invalid Security"),"--",_xll.BDP($R116&amp;" Equity",T$1)))</f>
        <v/>
      </c>
      <c r="U116" s="112" t="str">
        <f>IF(tbl_coded[[#This Row],[ISIN]]="","",IF(OR(_xll.BDP($R116&amp;" Equity",U$1)="#N/A N/A",_xll.BDP($R116&amp;" Equity",U$1)="#N/A Invalid Security"),"--",_xll.BDP($R116&amp;" Equity",U$1)))</f>
        <v/>
      </c>
      <c r="V116" s="112" t="str">
        <f>IF(tbl_coded[[#This Row],[ISIN]]="","",IF(OR(_xll.BDP($R116&amp;" Equity",V$1)="#N/A N/A",_xll.BDP($R116&amp;" Equity",V$1)="#N/A Invalid Security"),"--",_xll.BDP($R116&amp;" Equity",V$1)))</f>
        <v/>
      </c>
      <c r="W116" s="112" t="str">
        <f>IF(tbl_coded[[#This Row],[ISIN]]="","",IF(OR(_xll.BDP($R116&amp;" Equity",W$1)="#N/A N/A",_xll.BDP($R116&amp;" Equity",W$1)="#N/A Invalid Security"),"--",_xll.BDP($R116&amp;" Equity",W$1)))</f>
        <v/>
      </c>
      <c r="X116" s="112" t="str">
        <f>IF(tbl_coded[[#This Row],[ISIN]]="","",IF(OR(_xll.BDP($R116&amp;" Equity",X$1)="#N/A N/A",_xll.BDP($R116&amp;" Equity",X$1)="#N/A Invalid Security"),"--",_xll.BDP($R116&amp;" Equity",X$1)))</f>
        <v/>
      </c>
      <c r="Y116"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6" s="112" t="str">
        <f>IF(tbl_coded[[#This Row],[ISIN]]="","",IF(ISNUMBER(_xll.BDP(B116&amp;" Corp",Z$1)),_xll.BDP(B116&amp;" Corp",Z$1),""))</f>
        <v/>
      </c>
      <c r="AA116" s="112" t="str">
        <f>IF(tbl_coded[[#This Row],[ISIN]]="","",IF(ISNUMBER(_xll.BDP(B116&amp;" Corp",AA$1)),_xll.BDP(B116&amp;" Corp",AA$1),""))</f>
        <v/>
      </c>
      <c r="AB116" s="112" t="str">
        <f>IF(tbl_coded[[#This Row],[ISIN]]="","",IF(ISNUMBER(_xll.BDP(B116&amp;" Corp",AB$1)),_xll.BDP(B116&amp;" Corp",AB$1),""))</f>
        <v/>
      </c>
      <c r="AC116" s="112" t="str">
        <f>IF(tbl_coded[[#This Row],[ISIN]]="","",IF(ISNUMBER(_xll.BDP(B116&amp;" Corp",AC$1)),_xll.BDP(B116&amp;" Corp",AC$1),""))</f>
        <v/>
      </c>
      <c r="AD116" s="112" t="str">
        <f>IF(tbl_coded[[#This Row],[ISIN]]="","",IF((_xll.BDP(B116&amp;" Corp",AD$1))="#N/A Field Not Applicable","",_xll.BDP(B116&amp;" Corp",AD$1)))</f>
        <v/>
      </c>
      <c r="AE116" s="112" t="str">
        <f>IF(tbl_coded[[#This Row],[ISIN]]="","",IF((_xll.BDP(B116&amp;" Corp",AE$1))="#N/A N/A","--",_xll.BDP(B116&amp;" Corp",AE$1)))</f>
        <v/>
      </c>
      <c r="AF116" s="112" t="str">
        <f>IF(tbl_coded[[#This Row],[ISIN]]="","",IF(IFERROR(MATCH(H116,rtg_num[Moody''s],0)&gt;10,0),"HY",IF(IFERROR(MATCH(I116,rtg_num[S&amp;P],0)&gt;10,0),"HY",IF(IFERROR(MATCH(J116,rtg_num[Fitch],0)&gt;10,0),"HY",IF(H116&amp;I116&amp;J116="------","NR",IF(IFERROR(FIND("#N/A",Coded!H116),0)&amp;IFERROR(FIND("#N/A",Coded!H116),0)&amp;IFERROR(FIND("#N/A",Coded!H116),0)&lt;&gt;"000",IF(INDEX(美元债一级!$O:$O,MATCH(tbl_coded[[#This Row],[ISIN]],美元债一级!$I:$I,0))="--/--/--","NR","IG"),"IG"))))))</f>
        <v/>
      </c>
      <c r="AG116"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6"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6" s="113" t="str">
        <f>IF(tbl_coded[[#This Row],[ISIN]]="","",IF(_xll.BDP($B116&amp;" Corp",AI$1)="#N/A N/A","--",_xll.BDP($B116&amp;" Corp",AI$1)))</f>
        <v/>
      </c>
      <c r="AJ116" s="112" t="str">
        <f>IF(tbl_coded[[#This Row],[ISIN]]="","",IF(OR(_xll.BDP(_xll.BDP(tbl_coded[[#This Row],[ISIN]]&amp;" Corp", "ISSUER_EQUITY_TICKER")&amp;" Equity",AJ$1)="#N/A N/A"),"--",_xll.BDP(_xll.BDP(tbl_coded[[#This Row],[ISIN]]&amp;" Corp", "ISSUER_EQUITY_TICKER")&amp;" Equity",AJ$1)))</f>
        <v/>
      </c>
      <c r="AK116"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6" s="115" t="str">
        <f>IF(tbl_coded[[#This Row],[ISIN]]="","",IF(OR(_xll.BDP(_xll.BDP(tbl_coded[[#This Row],[ISIN]]&amp;" Corp", "ISSUER_EQUITY_TICKER")&amp;" Equity",AL$1)="#N/A N/A"),"--",_xll.BDP(_xll.BDP(tbl_coded[[#This Row],[ISIN]]&amp;" Corp", "ISSUER_EQUITY_TICKER")&amp;" Equity",AL$1)))</f>
        <v/>
      </c>
      <c r="AM116" s="115" t="str">
        <f>IF(tbl_coded[[#This Row],[ISIN]]="","",IF(_xll.BDS($B116&amp;" Corp",AM$1)="#N/A Field Not Applicable","",_xll.BDS($B116&amp;" Corp",AM$1)))</f>
        <v/>
      </c>
      <c r="AN116" s="115" t="str">
        <f>IF(tbl_coded[[#This Row],[ISIN]]="","",IF(_xll.BDP(tbl_coded[[#This Row],[KPW Provider BBID]]&amp;" CompanyID","NAME")="#N/A Invalid Security","",_xll.BDP(tbl_coded[[#This Row],[KPW Provider BBID]]&amp;" CompanyID","NAME")))</f>
        <v/>
      </c>
      <c r="AO116" s="115" t="str">
        <f>IF(tbl_coded[[#This Row],[ISIN]]="","",IF(_xll.BDP(tbl_coded[[#This Row],[KPW Provider BBID]]&amp;" CompanyID",$AO$1)="#N/A Invalid Security","--",IF(_xll.BDP(tbl_coded[[#This Row],[KPW Provider BBID]]&amp;" CompanyID",$AO$1)="#N/A N/A","--",_xll.BDP(tbl_coded[[#This Row],[KPW Provider BBID]]&amp;" CompanyID",$AO$1))))</f>
        <v/>
      </c>
      <c r="AP116" s="115" t="str">
        <f>IF(tbl_coded[[#This Row],[ISIN]]="","",IF(_xll.BDP(tbl_coded[[#This Row],[KPW Provider BBID]]&amp;" CompanyID",$AP$1)="#N/A Invalid Security","--",IF(_xll.BDP(tbl_coded[[#This Row],[KPW Provider BBID]]&amp;" CompanyID",$AP$1)="#N/A N/A","--",_xll.BDP(tbl_coded[[#This Row],[KPW Provider BBID]]&amp;" CompanyID",$AP$1))))</f>
        <v/>
      </c>
      <c r="AQ116" s="115" t="str">
        <f>IF(tbl_coded[[#This Row],[ISIN]]="","",IF(_xll.BDP(tbl_coded[[#This Row],[KPW Provider BBID]]&amp;" CompanyID",$AQ$1)="#N/A Invalid Security","--",IF(_xll.BDP(tbl_coded[[#This Row],[KPW Provider BBID]]&amp;" CompanyID",$AQ$1)="#N/A N/A","--",_xll.BDP(tbl_coded[[#This Row],[KPW Provider BBID]]&amp;" CompanyID",$AQ$1))))</f>
        <v/>
      </c>
      <c r="AR116" s="115" t="str">
        <f>IF(tbl_coded[[#This Row],[ISIN]]="","",tbl_coded[[#This Row],[穆迪KPW评级]]&amp;"/"&amp;tbl_coded[[#This Row],[SPKPW评级]]&amp;"/"&amp;tbl_coded[[#This Row],[FITCHKPW评级]])</f>
        <v/>
      </c>
      <c r="AS116" s="115" t="str">
        <f>IF(tbl_coded[[#This Row],[ISIN]]="","",IF(OR(_xll.BDP($B116&amp;" Corp",AS$1)="#N/A N/A"),"--",_xll.BDP($B116&amp;" Corp",AS$1)))</f>
        <v/>
      </c>
      <c r="AT116" s="115" t="str">
        <f>IF(tbl_coded[[#This Row],[ISIN]]="","",IF(_xll.BDS($B116&amp;" Corp",AT$1)="#N/A Field Not Applicable","",_xll.BDS($B116&amp;" Corp",AT$1)))</f>
        <v/>
      </c>
      <c r="AU116" s="115" t="str">
        <f>IF(tbl_coded[[#This Row],[SBLC Provider BBID]]="","",_xll.BDP(tbl_coded[[#This Row],[SBLC Provider BBID]]&amp;" CompanyID","NAME"))</f>
        <v/>
      </c>
      <c r="AV116" s="115" t="str">
        <f>IF(tbl_coded[[#This Row],[ISIN]]="","",IF(OR(_xll.BDP($B116&amp;" Corp",AV$1)="#N/A N/A"),"--",TEXT(_xll.BDP($B116&amp;" Corp",AV$1),"yyyy/mm/dd")))</f>
        <v/>
      </c>
      <c r="AW116" s="115" t="str">
        <f>IF(tbl_coded[[#This Row],[ISIN]]="","",IF(OR(_xll.BDP($B116&amp;" Corp",AW$1)="#N/A N/A"),"--",TEXT(_xll.BDP($B116&amp;" Corp",AW$1),"yyyy/mm/dd")))</f>
        <v/>
      </c>
      <c r="AX116" s="115" t="str">
        <f>IF(tbl_coded[[#This Row],[ISIN]]="","",IF(OR(_xll.BDP($B116&amp;" Corp",AX$1)="#N/A N/A"),"--",TEXT(_xll.BDP($B116&amp;" Corp",AX$1),"yyyy/mm/dd")))</f>
        <v/>
      </c>
      <c r="AY116" s="115" t="str">
        <f>IF(tbl_coded[[#This Row],[ISIN]]="","",IF(OR(_xll.BDP($B116&amp;" Corp",AY$1)="#N/A Field Not Applicable"),"--",TEXT(_xll.BDP($B116&amp;" Corp",AY$1),"yyyy/mm/dd")))</f>
        <v/>
      </c>
      <c r="AZ116" s="115" t="str">
        <f>IF(tbl_coded[[#This Row],[ISIN]]="","",IF(OR(_xll.BDP($B116&amp;" Corp",AZ$1)="#N/A N/A"),"--",_xll.BDP($B116&amp;" Corp",AZ$1)))</f>
        <v/>
      </c>
      <c r="BA116" s="115" t="str">
        <f>IF(tbl_coded[[#This Row],[ISIN]]="","",IF(OR(_xll.BDP($B116&amp;" Corp",BA$1)="#N/A N/A"),"--",_xll.BDP($B116&amp;" Corp",BA$1)))</f>
        <v/>
      </c>
      <c r="BB116" s="115" t="str">
        <f>IF(tbl_coded[[#This Row],[ISIN]]="","",IF(OR(_xll.BDP($B116&amp;" Corp",BB$1)="#N/A N/A"),"--",_xll.BDP($B116&amp;" Corp",BB$1)))</f>
        <v/>
      </c>
      <c r="BC116" s="115" t="str">
        <f>IF(tbl_coded[[#This Row],[ISIN]]="","",IF(OR(_xll.BDP($B116&amp;" Corp",BC$1)="#N/A Field Not Applicable"),"--",_xll.BDP($B116&amp;" Corp",BC$1)))</f>
        <v/>
      </c>
      <c r="BD116" s="115" t="str">
        <f>IF(tbl_coded[[#This Row],[ISIN]]="","",IF(OR(_xll.BDP($B116&amp;" Corp",BD$1)="#N/A Field Not Applicable"),"--",_xll.BDP($B116&amp;" Corp",BD$1)))</f>
        <v/>
      </c>
      <c r="BE116" s="115" t="str">
        <f>IF(tbl_coded[[#This Row],[ISIN]]="","",IF(OR(_xll.BDP($B116&amp;" Corp",BE$1)="#N/A Field Not Applicable"),"--",_xll.BDP($B116&amp;" Corp",BE$1)))</f>
        <v/>
      </c>
      <c r="BF116" s="115" t="str">
        <f>IF(tbl_coded[[#This Row],[ISIN]]="","",IF(OR(_xll.BDP($B116&amp;" Corp",BF$1)="#N/A Field Not Applicable"),"--",_xll.BDP($B116&amp;" Corp",BF$1)))</f>
        <v/>
      </c>
      <c r="BG116" s="115" t="str">
        <f>IF(tbl_coded[[#This Row],[ISIN]]="","",IF(OR(_xll.BDP($B116&amp;" Corp",BG$1)="#N/A Field Not Applicable"),"--",IF(_xll.BDP($B116&amp;" Corp",BG$1)="#N/A N/A","N",_xll.BDP($B116&amp;" Corp",BG$1))))</f>
        <v/>
      </c>
      <c r="BH116" s="115" t="str">
        <f>IF(tbl_coded[[#This Row],[ISIN]]="","",IF(OR(_xll.BDP($B116&amp;" Corp",BH$1)="#N/A N/A"),"",_xll.BDP($B116&amp;" Corp",BH$1)))</f>
        <v/>
      </c>
      <c r="BI116" s="115" t="str">
        <f>IF(tbl_coded[[#This Row],[ISIN]]="","",IF(OR(tbl_coded[[#This Row],[Parent company tiker]]=""),"",IF(_xll.BDP(tbl_coded[[#This Row],[Parent company tiker]]&amp;" Equity",BI$1)="#N/A N/A","--",_xll.BDP(tbl_coded[[#This Row],[Parent company tiker]]&amp;" Equity",BI$1))))</f>
        <v/>
      </c>
      <c r="BJ116" s="115" t="str">
        <f>IF(tbl_coded[[#This Row],[ISIN]]="","",IF(OR(tbl_coded[[#This Row],[Parent company tiker]]=""),"",IF(_xll.BDP(tbl_coded[[#This Row],[Parent company tiker]]&amp;" Equity",BJ$1)="#N/A N/A","--",_xll.BDP(tbl_coded[[#This Row],[Parent company tiker]]&amp;" Equity",BJ$1))))</f>
        <v/>
      </c>
      <c r="BK116" s="115" t="str">
        <f>IF(tbl_coded[[#This Row],[ISIN]]="","",IF(OR(tbl_coded[[#This Row],[Parent company tiker]]=""),"",IF(_xll.BDP(tbl_coded[[#This Row],[Parent company tiker]]&amp;" Equity",BK$1)="#N/A N/A","--",_xll.BDP(tbl_coded[[#This Row],[Parent company tiker]]&amp;" Equity",BK$1))))</f>
        <v/>
      </c>
      <c r="BL116" s="115" t="str">
        <f>IF(tbl_coded[[#This Row],[ISIN]]="","",IF(OR(tbl_coded[[#This Row],[Parent company tiker]]=""),"",IF(_xll.BDP(tbl_coded[[#This Row],[Parent company tiker]]&amp;" Equity",BL$1)="#N/A N/A","--",_xll.BDP(tbl_coded[[#This Row],[Parent company tiker]]&amp;" Equity",BL$1))))</f>
        <v/>
      </c>
      <c r="BM116"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6" s="115" t="str">
        <f>IF(tbl_coded[[#This Row],[Column9]]&lt;&gt;"--",tbl_coded[[#This Row],[G''tor rating]],IF(tbl_coded[[#This Row],[KPW Name]]&lt;&gt;"",tbl_coded[[#This Row],[KPW Rating]],IF(tbl_coded[[#This Row],[Parent company tiker]]&lt;&gt;"",tbl_coded[[#This Row],[parent评级]],tbl_coded[[#This Row],[Issuer rating]])))</f>
        <v>//</v>
      </c>
      <c r="BO116" s="148" t="str">
        <f>IFERROR(IF(tbl_coded[[#This Row],[GREEN]]="Y","GREEN",IF(tbl_coded[[#This Row],[SUSTAINABLE]]="Y","SUSTAINABLE",IF(tbl_coded[[#This Row],[SOCIAL]]="Y","SOCIAL",IF(tbl_coded[[#This Row],[Sustainable linked]]="Y","SUSTAINABLE LINKED"," ")))),"")</f>
        <v xml:space="preserve"> </v>
      </c>
    </row>
    <row r="117" spans="1:67" ht="15" customHeight="1">
      <c r="A117" s="109">
        <v>115</v>
      </c>
      <c r="B117" s="110" t="str">
        <f>IF(美元债一级!$C$3:$C$1048576&lt;&gt;"",美元债一级!$C117,"")</f>
        <v/>
      </c>
      <c r="C117" s="112" t="str">
        <f>IF(tbl_coded[[#This Row],[ISIN]]="","",IF(tbl_coded[[#This Row],[Index]]&gt;$A$1,"",IF(_xll.BDP($B117&amp;" Corp",C$1)="#N/A N/A","",_xll.BDP($B117&amp;" Corp",C$1))))</f>
        <v/>
      </c>
      <c r="D117" s="112" t="str">
        <f>IF(tbl_coded[[#This Row],[ISIN]]="","",IF(_xll.BDP($B117&amp;" Corp",D$1)="#N/A N/A","",_xll.BDP($B117&amp;" Corp",D$1)))</f>
        <v/>
      </c>
      <c r="E117" s="112" t="str">
        <f>IF(tbl_coded[[#This Row],[ISIN]]="","",IF(_xll.BDP($B117&amp;" Corp",E$1)="#N/A N/A","--",_xll.BDP($B117&amp;" Corp",E$1)))</f>
        <v/>
      </c>
      <c r="F117" s="112" t="str">
        <f>IF(tbl_coded[[#This Row],[ISIN]]="","",IF(_xll.BDS($B117&amp;" Corp",F$1)="#N/A Field Not Applicable","",_xll.BDS($B117&amp;" Corp",F$1)))</f>
        <v/>
      </c>
      <c r="G117" s="112" t="str">
        <f>IF(tbl_coded[[#This Row],[ISIN]]="","",IF(_xll.BDP($F117&amp;" CompanyID",G$1)="#N/A Invalid Security","",_xll.BDP($F117&amp;" CompanyID",G$1)))</f>
        <v/>
      </c>
      <c r="H117" s="112" t="str">
        <f>IF(tbl_coded[[#This Row],[ISIN]]="","",IF(_xll.BDP($B117&amp;" Corp",H$1)="#N/A N/A","--",_xll.BDP($B117&amp;" Corp",H$1)))</f>
        <v/>
      </c>
      <c r="I117" s="112" t="str">
        <f>IF(tbl_coded[[#This Row],[ISIN]]="","",IF(_xll.BDP($B117&amp;" Corp",I$1)="#N/A N/A","--",_xll.BDP($B117&amp;" Corp",I$1)))</f>
        <v/>
      </c>
      <c r="J117" s="112" t="str">
        <f>IF(tbl_coded[[#This Row],[ISIN]]="","",IF(_xll.BDP($B117&amp;" Corp",J$1)="#N/A N/A","--",_xll.BDP($B117&amp;" Corp",J$1)))</f>
        <v/>
      </c>
      <c r="K117" s="112" t="str">
        <f>IF(tbl_coded[[#This Row],[ISIN]]="","",IF(_xll.BDP($B117&amp;" Corp",K$1)="#N/A N/A","--",_xll.BDP($B117&amp;" Corp",K$1)))</f>
        <v/>
      </c>
      <c r="L117" s="112" t="str">
        <f>IF(tbl_coded[[#This Row],[ISIN]]="","",IF(_xll.BDP($B117&amp;" Corp",L$1)="#N/A N/A","--",_xll.BDP($B117&amp;" Corp",L$1)))</f>
        <v/>
      </c>
      <c r="M117" s="112" t="str">
        <f>IF(tbl_coded[[#This Row],[ISIN]]="","",IF(_xll.BDP($B117&amp;" Corp",M$1)="#N/A N/A","--",_xll.BDP($B117&amp;" Corp",M$1)))</f>
        <v/>
      </c>
      <c r="N117" s="112" t="str">
        <f>IF(tbl_coded[[#This Row],[ISIN]]="","",IF(_xll.BDP($B117&amp;" Corp",N$1)="#N/A N/A","--",_xll.BDP($B117&amp;" Corp",N$1)))</f>
        <v/>
      </c>
      <c r="O117" s="112" t="str">
        <f>IF(tbl_coded[[#This Row],[ISIN]]="","",IF(_xll.BDP($B117&amp;" Corp",O$1)="#N/A N/A","--",_xll.BDP($B117&amp;" Corp",O$1)))</f>
        <v/>
      </c>
      <c r="P117" s="112" t="str">
        <f>IF(tbl_coded[[#This Row],[ISIN]]="","",IF(_xll.BDP($B117&amp;" Corp",P$1)="#N/A N/A","--",_xll.BDP($B117&amp;" Corp",P$1)))</f>
        <v/>
      </c>
      <c r="Q117"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7" s="112" t="str">
        <f>IF(tbl_coded[[#This Row],[ISIN]]="","",IF(OR(_xll.BDP($B117&amp;" Corp",R$1)="#N/A N/A",_xll.BDP($B117&amp;" Corp",R$1)="#N/A Invalid Security",_xll.BDP($B117&amp;" Corp",R$1)="#N/A Field Not Applicable"),"--",_xll.BDP($B117&amp;" Corp",R$1)))</f>
        <v/>
      </c>
      <c r="S117" s="112" t="str">
        <f>IF(tbl_coded[[#This Row],[ISIN]]="","",IF(OR(_xll.BDP($R117&amp;" Equity",S$1)="#N/A N/A",_xll.BDP($R117&amp;" Equity",S$1)="#N/A Invalid Security"),"--",_xll.BDP($R117&amp;" Equity",S$1)))</f>
        <v/>
      </c>
      <c r="T117" s="112" t="str">
        <f>IF(tbl_coded[[#This Row],[ISIN]]="","",IF(OR(_xll.BDP($R117&amp;" Equity",T$1)="#N/A N/A",_xll.BDP($R117&amp;" Equity",T$1)="#N/A Invalid Security"),"--",_xll.BDP($R117&amp;" Equity",T$1)))</f>
        <v/>
      </c>
      <c r="U117" s="112" t="str">
        <f>IF(tbl_coded[[#This Row],[ISIN]]="","",IF(OR(_xll.BDP($R117&amp;" Equity",U$1)="#N/A N/A",_xll.BDP($R117&amp;" Equity",U$1)="#N/A Invalid Security"),"--",_xll.BDP($R117&amp;" Equity",U$1)))</f>
        <v/>
      </c>
      <c r="V117" s="112" t="str">
        <f>IF(tbl_coded[[#This Row],[ISIN]]="","",IF(OR(_xll.BDP($R117&amp;" Equity",V$1)="#N/A N/A",_xll.BDP($R117&amp;" Equity",V$1)="#N/A Invalid Security"),"--",_xll.BDP($R117&amp;" Equity",V$1)))</f>
        <v/>
      </c>
      <c r="W117" s="112" t="str">
        <f>IF(tbl_coded[[#This Row],[ISIN]]="","",IF(OR(_xll.BDP($R117&amp;" Equity",W$1)="#N/A N/A",_xll.BDP($R117&amp;" Equity",W$1)="#N/A Invalid Security"),"--",_xll.BDP($R117&amp;" Equity",W$1)))</f>
        <v/>
      </c>
      <c r="X117" s="112" t="str">
        <f>IF(tbl_coded[[#This Row],[ISIN]]="","",IF(OR(_xll.BDP($R117&amp;" Equity",X$1)="#N/A N/A",_xll.BDP($R117&amp;" Equity",X$1)="#N/A Invalid Security"),"--",_xll.BDP($R117&amp;" Equity",X$1)))</f>
        <v/>
      </c>
      <c r="Y117"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7" s="112" t="str">
        <f>IF(tbl_coded[[#This Row],[ISIN]]="","",IF(ISNUMBER(_xll.BDP(B117&amp;" Corp",Z$1)),_xll.BDP(B117&amp;" Corp",Z$1),""))</f>
        <v/>
      </c>
      <c r="AA117" s="112" t="str">
        <f>IF(tbl_coded[[#This Row],[ISIN]]="","",IF(ISNUMBER(_xll.BDP(B117&amp;" Corp",AA$1)),_xll.BDP(B117&amp;" Corp",AA$1),""))</f>
        <v/>
      </c>
      <c r="AB117" s="112" t="str">
        <f>IF(tbl_coded[[#This Row],[ISIN]]="","",IF(ISNUMBER(_xll.BDP(B117&amp;" Corp",AB$1)),_xll.BDP(B117&amp;" Corp",AB$1),""))</f>
        <v/>
      </c>
      <c r="AC117" s="112" t="str">
        <f>IF(tbl_coded[[#This Row],[ISIN]]="","",IF(ISNUMBER(_xll.BDP(B117&amp;" Corp",AC$1)),_xll.BDP(B117&amp;" Corp",AC$1),""))</f>
        <v/>
      </c>
      <c r="AD117" s="112" t="str">
        <f>IF(tbl_coded[[#This Row],[ISIN]]="","",IF((_xll.BDP(B117&amp;" Corp",AD$1))="#N/A Field Not Applicable","",_xll.BDP(B117&amp;" Corp",AD$1)))</f>
        <v/>
      </c>
      <c r="AE117" s="112" t="str">
        <f>IF(tbl_coded[[#This Row],[ISIN]]="","",IF((_xll.BDP(B117&amp;" Corp",AE$1))="#N/A N/A","--",_xll.BDP(B117&amp;" Corp",AE$1)))</f>
        <v/>
      </c>
      <c r="AF117" s="112" t="str">
        <f>IF(tbl_coded[[#This Row],[ISIN]]="","",IF(IFERROR(MATCH(H117,rtg_num[Moody''s],0)&gt;10,0),"HY",IF(IFERROR(MATCH(I117,rtg_num[S&amp;P],0)&gt;10,0),"HY",IF(IFERROR(MATCH(J117,rtg_num[Fitch],0)&gt;10,0),"HY",IF(H117&amp;I117&amp;J117="------","NR",IF(IFERROR(FIND("#N/A",Coded!H117),0)&amp;IFERROR(FIND("#N/A",Coded!H117),0)&amp;IFERROR(FIND("#N/A",Coded!H117),0)&lt;&gt;"000",IF(INDEX(美元债一级!$O:$O,MATCH(tbl_coded[[#This Row],[ISIN]],美元债一级!$I:$I,0))="--/--/--","NR","IG"),"IG"))))))</f>
        <v/>
      </c>
      <c r="AG117"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7"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7" s="113" t="str">
        <f>IF(tbl_coded[[#This Row],[ISIN]]="","",IF(_xll.BDP($B117&amp;" Corp",AI$1)="#N/A N/A","--",_xll.BDP($B117&amp;" Corp",AI$1)))</f>
        <v/>
      </c>
      <c r="AJ117" s="112" t="str">
        <f>IF(tbl_coded[[#This Row],[ISIN]]="","",IF(OR(_xll.BDP(_xll.BDP(tbl_coded[[#This Row],[ISIN]]&amp;" Corp", "ISSUER_EQUITY_TICKER")&amp;" Equity",AJ$1)="#N/A N/A"),"--",_xll.BDP(_xll.BDP(tbl_coded[[#This Row],[ISIN]]&amp;" Corp", "ISSUER_EQUITY_TICKER")&amp;" Equity",AJ$1)))</f>
        <v/>
      </c>
      <c r="AK117"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7" s="115" t="str">
        <f>IF(tbl_coded[[#This Row],[ISIN]]="","",IF(OR(_xll.BDP(_xll.BDP(tbl_coded[[#This Row],[ISIN]]&amp;" Corp", "ISSUER_EQUITY_TICKER")&amp;" Equity",AL$1)="#N/A N/A"),"--",_xll.BDP(_xll.BDP(tbl_coded[[#This Row],[ISIN]]&amp;" Corp", "ISSUER_EQUITY_TICKER")&amp;" Equity",AL$1)))</f>
        <v/>
      </c>
      <c r="AM117" s="115" t="str">
        <f>IF(tbl_coded[[#This Row],[ISIN]]="","",IF(_xll.BDS($B117&amp;" Corp",AM$1)="#N/A Field Not Applicable","",_xll.BDS($B117&amp;" Corp",AM$1)))</f>
        <v/>
      </c>
      <c r="AN117" s="115" t="str">
        <f>IF(tbl_coded[[#This Row],[ISIN]]="","",IF(_xll.BDP(tbl_coded[[#This Row],[KPW Provider BBID]]&amp;" CompanyID","NAME")="#N/A Invalid Security","",_xll.BDP(tbl_coded[[#This Row],[KPW Provider BBID]]&amp;" CompanyID","NAME")))</f>
        <v/>
      </c>
      <c r="AO117" s="115" t="str">
        <f>IF(tbl_coded[[#This Row],[ISIN]]="","",IF(_xll.BDP(tbl_coded[[#This Row],[KPW Provider BBID]]&amp;" CompanyID",$AO$1)="#N/A Invalid Security","--",IF(_xll.BDP(tbl_coded[[#This Row],[KPW Provider BBID]]&amp;" CompanyID",$AO$1)="#N/A N/A","--",_xll.BDP(tbl_coded[[#This Row],[KPW Provider BBID]]&amp;" CompanyID",$AO$1))))</f>
        <v/>
      </c>
      <c r="AP117" s="115" t="str">
        <f>IF(tbl_coded[[#This Row],[ISIN]]="","",IF(_xll.BDP(tbl_coded[[#This Row],[KPW Provider BBID]]&amp;" CompanyID",$AP$1)="#N/A Invalid Security","--",IF(_xll.BDP(tbl_coded[[#This Row],[KPW Provider BBID]]&amp;" CompanyID",$AP$1)="#N/A N/A","--",_xll.BDP(tbl_coded[[#This Row],[KPW Provider BBID]]&amp;" CompanyID",$AP$1))))</f>
        <v/>
      </c>
      <c r="AQ117" s="115" t="str">
        <f>IF(tbl_coded[[#This Row],[ISIN]]="","",IF(_xll.BDP(tbl_coded[[#This Row],[KPW Provider BBID]]&amp;" CompanyID",$AQ$1)="#N/A Invalid Security","--",IF(_xll.BDP(tbl_coded[[#This Row],[KPW Provider BBID]]&amp;" CompanyID",$AQ$1)="#N/A N/A","--",_xll.BDP(tbl_coded[[#This Row],[KPW Provider BBID]]&amp;" CompanyID",$AQ$1))))</f>
        <v/>
      </c>
      <c r="AR117" s="115" t="str">
        <f>IF(tbl_coded[[#This Row],[ISIN]]="","",tbl_coded[[#This Row],[穆迪KPW评级]]&amp;"/"&amp;tbl_coded[[#This Row],[SPKPW评级]]&amp;"/"&amp;tbl_coded[[#This Row],[FITCHKPW评级]])</f>
        <v/>
      </c>
      <c r="AS117" s="115" t="str">
        <f>IF(tbl_coded[[#This Row],[ISIN]]="","",IF(OR(_xll.BDP($B117&amp;" Corp",AS$1)="#N/A N/A"),"--",_xll.BDP($B117&amp;" Corp",AS$1)))</f>
        <v/>
      </c>
      <c r="AT117" s="115" t="str">
        <f>IF(tbl_coded[[#This Row],[ISIN]]="","",IF(_xll.BDS($B117&amp;" Corp",AT$1)="#N/A Field Not Applicable","",_xll.BDS($B117&amp;" Corp",AT$1)))</f>
        <v/>
      </c>
      <c r="AU117" s="115" t="str">
        <f>IF(tbl_coded[[#This Row],[SBLC Provider BBID]]="","",_xll.BDP(tbl_coded[[#This Row],[SBLC Provider BBID]]&amp;" CompanyID","NAME"))</f>
        <v/>
      </c>
      <c r="AV117" s="115" t="str">
        <f>IF(tbl_coded[[#This Row],[ISIN]]="","",IF(OR(_xll.BDP($B117&amp;" Corp",AV$1)="#N/A N/A"),"--",TEXT(_xll.BDP($B117&amp;" Corp",AV$1),"yyyy/mm/dd")))</f>
        <v/>
      </c>
      <c r="AW117" s="115" t="str">
        <f>IF(tbl_coded[[#This Row],[ISIN]]="","",IF(OR(_xll.BDP($B117&amp;" Corp",AW$1)="#N/A N/A"),"--",TEXT(_xll.BDP($B117&amp;" Corp",AW$1),"yyyy/mm/dd")))</f>
        <v/>
      </c>
      <c r="AX117" s="115" t="str">
        <f>IF(tbl_coded[[#This Row],[ISIN]]="","",IF(OR(_xll.BDP($B117&amp;" Corp",AX$1)="#N/A N/A"),"--",TEXT(_xll.BDP($B117&amp;" Corp",AX$1),"yyyy/mm/dd")))</f>
        <v/>
      </c>
      <c r="AY117" s="115" t="str">
        <f>IF(tbl_coded[[#This Row],[ISIN]]="","",IF(OR(_xll.BDP($B117&amp;" Corp",AY$1)="#N/A Field Not Applicable"),"--",TEXT(_xll.BDP($B117&amp;" Corp",AY$1),"yyyy/mm/dd")))</f>
        <v/>
      </c>
      <c r="AZ117" s="115" t="str">
        <f>IF(tbl_coded[[#This Row],[ISIN]]="","",IF(OR(_xll.BDP($B117&amp;" Corp",AZ$1)="#N/A N/A"),"--",_xll.BDP($B117&amp;" Corp",AZ$1)))</f>
        <v/>
      </c>
      <c r="BA117" s="115" t="str">
        <f>IF(tbl_coded[[#This Row],[ISIN]]="","",IF(OR(_xll.BDP($B117&amp;" Corp",BA$1)="#N/A N/A"),"--",_xll.BDP($B117&amp;" Corp",BA$1)))</f>
        <v/>
      </c>
      <c r="BB117" s="115" t="str">
        <f>IF(tbl_coded[[#This Row],[ISIN]]="","",IF(OR(_xll.BDP($B117&amp;" Corp",BB$1)="#N/A N/A"),"--",_xll.BDP($B117&amp;" Corp",BB$1)))</f>
        <v/>
      </c>
      <c r="BC117" s="115" t="str">
        <f>IF(tbl_coded[[#This Row],[ISIN]]="","",IF(OR(_xll.BDP($B117&amp;" Corp",BC$1)="#N/A Field Not Applicable"),"--",_xll.BDP($B117&amp;" Corp",BC$1)))</f>
        <v/>
      </c>
      <c r="BD117" s="115" t="str">
        <f>IF(tbl_coded[[#This Row],[ISIN]]="","",IF(OR(_xll.BDP($B117&amp;" Corp",BD$1)="#N/A Field Not Applicable"),"--",_xll.BDP($B117&amp;" Corp",BD$1)))</f>
        <v/>
      </c>
      <c r="BE117" s="115" t="str">
        <f>IF(tbl_coded[[#This Row],[ISIN]]="","",IF(OR(_xll.BDP($B117&amp;" Corp",BE$1)="#N/A Field Not Applicable"),"--",_xll.BDP($B117&amp;" Corp",BE$1)))</f>
        <v/>
      </c>
      <c r="BF117" s="115" t="str">
        <f>IF(tbl_coded[[#This Row],[ISIN]]="","",IF(OR(_xll.BDP($B117&amp;" Corp",BF$1)="#N/A Field Not Applicable"),"--",_xll.BDP($B117&amp;" Corp",BF$1)))</f>
        <v/>
      </c>
      <c r="BG117" s="115" t="str">
        <f>IF(tbl_coded[[#This Row],[ISIN]]="","",IF(OR(_xll.BDP($B117&amp;" Corp",BG$1)="#N/A Field Not Applicable"),"--",IF(_xll.BDP($B117&amp;" Corp",BG$1)="#N/A N/A","N",_xll.BDP($B117&amp;" Corp",BG$1))))</f>
        <v/>
      </c>
      <c r="BH117" s="115" t="str">
        <f>IF(tbl_coded[[#This Row],[ISIN]]="","",IF(OR(_xll.BDP($B117&amp;" Corp",BH$1)="#N/A N/A"),"",_xll.BDP($B117&amp;" Corp",BH$1)))</f>
        <v/>
      </c>
      <c r="BI117" s="115" t="str">
        <f>IF(tbl_coded[[#This Row],[ISIN]]="","",IF(OR(tbl_coded[[#This Row],[Parent company tiker]]=""),"",IF(_xll.BDP(tbl_coded[[#This Row],[Parent company tiker]]&amp;" Equity",BI$1)="#N/A N/A","--",_xll.BDP(tbl_coded[[#This Row],[Parent company tiker]]&amp;" Equity",BI$1))))</f>
        <v/>
      </c>
      <c r="BJ117" s="115" t="str">
        <f>IF(tbl_coded[[#This Row],[ISIN]]="","",IF(OR(tbl_coded[[#This Row],[Parent company tiker]]=""),"",IF(_xll.BDP(tbl_coded[[#This Row],[Parent company tiker]]&amp;" Equity",BJ$1)="#N/A N/A","--",_xll.BDP(tbl_coded[[#This Row],[Parent company tiker]]&amp;" Equity",BJ$1))))</f>
        <v/>
      </c>
      <c r="BK117" s="115" t="str">
        <f>IF(tbl_coded[[#This Row],[ISIN]]="","",IF(OR(tbl_coded[[#This Row],[Parent company tiker]]=""),"",IF(_xll.BDP(tbl_coded[[#This Row],[Parent company tiker]]&amp;" Equity",BK$1)="#N/A N/A","--",_xll.BDP(tbl_coded[[#This Row],[Parent company tiker]]&amp;" Equity",BK$1))))</f>
        <v/>
      </c>
      <c r="BL117" s="115" t="str">
        <f>IF(tbl_coded[[#This Row],[ISIN]]="","",IF(OR(tbl_coded[[#This Row],[Parent company tiker]]=""),"",IF(_xll.BDP(tbl_coded[[#This Row],[Parent company tiker]]&amp;" Equity",BL$1)="#N/A N/A","--",_xll.BDP(tbl_coded[[#This Row],[Parent company tiker]]&amp;" Equity",BL$1))))</f>
        <v/>
      </c>
      <c r="BM117"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7" s="115" t="str">
        <f>IF(tbl_coded[[#This Row],[Column9]]&lt;&gt;"--",tbl_coded[[#This Row],[G''tor rating]],IF(tbl_coded[[#This Row],[KPW Name]]&lt;&gt;"",tbl_coded[[#This Row],[KPW Rating]],IF(tbl_coded[[#This Row],[Parent company tiker]]&lt;&gt;"",tbl_coded[[#This Row],[parent评级]],tbl_coded[[#This Row],[Issuer rating]])))</f>
        <v>//</v>
      </c>
      <c r="BO117" s="148" t="str">
        <f>IFERROR(IF(tbl_coded[[#This Row],[GREEN]]="Y","GREEN",IF(tbl_coded[[#This Row],[SUSTAINABLE]]="Y","SUSTAINABLE",IF(tbl_coded[[#This Row],[SOCIAL]]="Y","SOCIAL",IF(tbl_coded[[#This Row],[Sustainable linked]]="Y","SUSTAINABLE LINKED"," ")))),"")</f>
        <v xml:space="preserve"> </v>
      </c>
    </row>
    <row r="118" spans="1:67" ht="15" customHeight="1">
      <c r="A118" s="109">
        <v>116</v>
      </c>
      <c r="B118" s="110" t="str">
        <f>IF(美元债一级!$C$3:$C$1048576&lt;&gt;"",美元债一级!$C118,"")</f>
        <v/>
      </c>
      <c r="C118" s="114" t="str">
        <f>IF(tbl_coded[[#This Row],[ISIN]]="","",IF(tbl_coded[[#This Row],[Index]]&gt;$A$1,"",IF(_xll.BDP($B118&amp;" Corp",C$1)="#N/A N/A","",_xll.BDP($B118&amp;" Corp",C$1))))</f>
        <v/>
      </c>
      <c r="D118" s="114" t="str">
        <f>IF(tbl_coded[[#This Row],[ISIN]]="","",IF(_xll.BDP($B118&amp;" Corp",D$1)="#N/A N/A","",_xll.BDP($B118&amp;" Corp",D$1)))</f>
        <v/>
      </c>
      <c r="E118" s="114" t="str">
        <f>IF(tbl_coded[[#This Row],[ISIN]]="","",IF(_xll.BDP($B118&amp;" Corp",E$1)="#N/A N/A","--",_xll.BDP($B118&amp;" Corp",E$1)))</f>
        <v/>
      </c>
      <c r="F118" s="114" t="str">
        <f>IF(tbl_coded[[#This Row],[ISIN]]="","",IF(_xll.BDS($B118&amp;" Corp",F$1)="#N/A Field Not Applicable","",_xll.BDS($B118&amp;" Corp",F$1)))</f>
        <v/>
      </c>
      <c r="G118" s="114" t="str">
        <f>IF(tbl_coded[[#This Row],[ISIN]]="","",IF(_xll.BDP($F118&amp;" CompanyID",G$1)="#N/A Invalid Security","",_xll.BDP($F118&amp;" CompanyID",G$1)))</f>
        <v/>
      </c>
      <c r="H118" s="114" t="str">
        <f>IF(tbl_coded[[#This Row],[ISIN]]="","",IF(_xll.BDP($B118&amp;" Corp",H$1)="#N/A N/A","--",_xll.BDP($B118&amp;" Corp",H$1)))</f>
        <v/>
      </c>
      <c r="I118" s="114" t="str">
        <f>IF(tbl_coded[[#This Row],[ISIN]]="","",IF(_xll.BDP($B118&amp;" Corp",I$1)="#N/A N/A","--",_xll.BDP($B118&amp;" Corp",I$1)))</f>
        <v/>
      </c>
      <c r="J118" s="114" t="str">
        <f>IF(tbl_coded[[#This Row],[ISIN]]="","",IF(_xll.BDP($B118&amp;" Corp",J$1)="#N/A N/A","--",_xll.BDP($B118&amp;" Corp",J$1)))</f>
        <v/>
      </c>
      <c r="K118" s="114" t="str">
        <f>IF(tbl_coded[[#This Row],[ISIN]]="","",IF(_xll.BDP($B118&amp;" Corp",K$1)="#N/A N/A","--",_xll.BDP($B118&amp;" Corp",K$1)))</f>
        <v/>
      </c>
      <c r="L118" s="114" t="str">
        <f>IF(tbl_coded[[#This Row],[ISIN]]="","",IF(_xll.BDP($B118&amp;" Corp",L$1)="#N/A N/A","--",_xll.BDP($B118&amp;" Corp",L$1)))</f>
        <v/>
      </c>
      <c r="M118" s="114" t="str">
        <f>IF(tbl_coded[[#This Row],[ISIN]]="","",IF(_xll.BDP($B118&amp;" Corp",M$1)="#N/A N/A","--",_xll.BDP($B118&amp;" Corp",M$1)))</f>
        <v/>
      </c>
      <c r="N118" s="114" t="str">
        <f>IF(tbl_coded[[#This Row],[ISIN]]="","",IF(_xll.BDP($B118&amp;" Corp",N$1)="#N/A N/A","--",_xll.BDP($B118&amp;" Corp",N$1)))</f>
        <v/>
      </c>
      <c r="O118" s="114" t="str">
        <f>IF(tbl_coded[[#This Row],[ISIN]]="","",IF(_xll.BDP($B118&amp;" Corp",O$1)="#N/A N/A","--",_xll.BDP($B118&amp;" Corp",O$1)))</f>
        <v/>
      </c>
      <c r="P118" s="114" t="str">
        <f>IF(tbl_coded[[#This Row],[ISIN]]="","",IF(_xll.BDP($B118&amp;" Corp",P$1)="#N/A N/A","--",_xll.BDP($B118&amp;" Corp",P$1)))</f>
        <v/>
      </c>
      <c r="Q11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8" s="114" t="str">
        <f>IF(tbl_coded[[#This Row],[ISIN]]="","",IF(OR(_xll.BDP($B118&amp;" Corp",R$1)="#N/A N/A",_xll.BDP($B118&amp;" Corp",R$1)="#N/A Invalid Security",_xll.BDP($B118&amp;" Corp",R$1)="#N/A Field Not Applicable"),"--",_xll.BDP($B118&amp;" Corp",R$1)))</f>
        <v/>
      </c>
      <c r="S118" s="114" t="str">
        <f>IF(tbl_coded[[#This Row],[ISIN]]="","",IF(OR(_xll.BDP($R118&amp;" Equity",S$1)="#N/A N/A",_xll.BDP($R118&amp;" Equity",S$1)="#N/A Invalid Security"),"--",_xll.BDP($R118&amp;" Equity",S$1)))</f>
        <v/>
      </c>
      <c r="T118" s="114" t="str">
        <f>IF(tbl_coded[[#This Row],[ISIN]]="","",IF(OR(_xll.BDP($R118&amp;" Equity",T$1)="#N/A N/A",_xll.BDP($R118&amp;" Equity",T$1)="#N/A Invalid Security"),"--",_xll.BDP($R118&amp;" Equity",T$1)))</f>
        <v/>
      </c>
      <c r="U118" s="114" t="str">
        <f>IF(tbl_coded[[#This Row],[ISIN]]="","",IF(OR(_xll.BDP($R118&amp;" Equity",U$1)="#N/A N/A",_xll.BDP($R118&amp;" Equity",U$1)="#N/A Invalid Security"),"--",_xll.BDP($R118&amp;" Equity",U$1)))</f>
        <v/>
      </c>
      <c r="V118" s="114" t="str">
        <f>IF(tbl_coded[[#This Row],[ISIN]]="","",IF(OR(_xll.BDP($R118&amp;" Equity",V$1)="#N/A N/A",_xll.BDP($R118&amp;" Equity",V$1)="#N/A Invalid Security"),"--",_xll.BDP($R118&amp;" Equity",V$1)))</f>
        <v/>
      </c>
      <c r="W118" s="114" t="str">
        <f>IF(tbl_coded[[#This Row],[ISIN]]="","",IF(OR(_xll.BDP($R118&amp;" Equity",W$1)="#N/A N/A",_xll.BDP($R118&amp;" Equity",W$1)="#N/A Invalid Security"),"--",_xll.BDP($R118&amp;" Equity",W$1)))</f>
        <v/>
      </c>
      <c r="X118" s="114" t="str">
        <f>IF(tbl_coded[[#This Row],[ISIN]]="","",IF(OR(_xll.BDP($R118&amp;" Equity",X$1)="#N/A N/A",_xll.BDP($R118&amp;" Equity",X$1)="#N/A Invalid Security"),"--",_xll.BDP($R118&amp;" Equity",X$1)))</f>
        <v/>
      </c>
      <c r="Y11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8" s="114" t="str">
        <f>IF(tbl_coded[[#This Row],[ISIN]]="","",IF(ISNUMBER(_xll.BDP(B118&amp;" Corp",Z$1)),_xll.BDP(B118&amp;" Corp",Z$1),""))</f>
        <v/>
      </c>
      <c r="AA118" s="114" t="str">
        <f>IF(tbl_coded[[#This Row],[ISIN]]="","",IF(ISNUMBER(_xll.BDP(B118&amp;" Corp",AA$1)),_xll.BDP(B118&amp;" Corp",AA$1),""))</f>
        <v/>
      </c>
      <c r="AB118" s="114" t="str">
        <f>IF(tbl_coded[[#This Row],[ISIN]]="","",IF(ISNUMBER(_xll.BDP(B118&amp;" Corp",AB$1)),_xll.BDP(B118&amp;" Corp",AB$1),""))</f>
        <v/>
      </c>
      <c r="AC118" s="114" t="str">
        <f>IF(tbl_coded[[#This Row],[ISIN]]="","",IF(ISNUMBER(_xll.BDP(B118&amp;" Corp",AC$1)),_xll.BDP(B118&amp;" Corp",AC$1),""))</f>
        <v/>
      </c>
      <c r="AD118" s="114" t="str">
        <f>IF(tbl_coded[[#This Row],[ISIN]]="","",IF((_xll.BDP(B118&amp;" Corp",AD$1))="#N/A Field Not Applicable","",_xll.BDP(B118&amp;" Corp",AD$1)))</f>
        <v/>
      </c>
      <c r="AE118" s="114" t="str">
        <f>IF(tbl_coded[[#This Row],[ISIN]]="","",IF((_xll.BDP(B118&amp;" Corp",AE$1))="#N/A N/A","--",_xll.BDP(B118&amp;" Corp",AE$1)))</f>
        <v/>
      </c>
      <c r="AF118" s="114" t="str">
        <f>IF(tbl_coded[[#This Row],[ISIN]]="","",IF(IFERROR(MATCH(H118,rtg_num[Moody''s],0)&gt;10,0),"HY",IF(IFERROR(MATCH(I118,rtg_num[S&amp;P],0)&gt;10,0),"HY",IF(IFERROR(MATCH(J118,rtg_num[Fitch],0)&gt;10,0),"HY",IF(H118&amp;I118&amp;J118="------","NR",IF(IFERROR(FIND("#N/A",Coded!H118),0)&amp;IFERROR(FIND("#N/A",Coded!H118),0)&amp;IFERROR(FIND("#N/A",Coded!H118),0)&lt;&gt;"000",IF(INDEX(美元债一级!$O:$O,MATCH(tbl_coded[[#This Row],[ISIN]],美元债一级!$I:$I,0))="--/--/--","NR","IG"),"IG"))))))</f>
        <v/>
      </c>
      <c r="AG11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8" s="115" t="str">
        <f>IF(tbl_coded[[#This Row],[ISIN]]="","",IF(_xll.BDP($B118&amp;" Corp",AI$1)="#N/A N/A","--",_xll.BDP($B118&amp;" Corp",AI$1)))</f>
        <v/>
      </c>
      <c r="AJ118" s="112" t="str">
        <f>IF(tbl_coded[[#This Row],[ISIN]]="","",IF(OR(_xll.BDP(_xll.BDP(tbl_coded[[#This Row],[ISIN]]&amp;" Corp", "ISSUER_EQUITY_TICKER")&amp;" Equity",AJ$1)="#N/A N/A"),"--",_xll.BDP(_xll.BDP(tbl_coded[[#This Row],[ISIN]]&amp;" Corp", "ISSUER_EQUITY_TICKER")&amp;" Equity",AJ$1)))</f>
        <v/>
      </c>
      <c r="AK11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8" s="114" t="str">
        <f>IF(tbl_coded[[#This Row],[ISIN]]="","",IF(OR(_xll.BDP(_xll.BDP(tbl_coded[[#This Row],[ISIN]]&amp;" Corp", "ISSUER_EQUITY_TICKER")&amp;" Equity",AL$1)="#N/A N/A"),"--",_xll.BDP(_xll.BDP(tbl_coded[[#This Row],[ISIN]]&amp;" Corp", "ISSUER_EQUITY_TICKER")&amp;" Equity",AL$1)))</f>
        <v/>
      </c>
      <c r="AM118" s="114" t="str">
        <f>IF(tbl_coded[[#This Row],[ISIN]]="","",IF(_xll.BDS($B118&amp;" Corp",AM$1)="#N/A Field Not Applicable","",_xll.BDS($B118&amp;" Corp",AM$1)))</f>
        <v/>
      </c>
      <c r="AN118" s="114" t="str">
        <f>IF(tbl_coded[[#This Row],[ISIN]]="","",IF(_xll.BDP(tbl_coded[[#This Row],[KPW Provider BBID]]&amp;" CompanyID","NAME")="#N/A Invalid Security","",_xll.BDP(tbl_coded[[#This Row],[KPW Provider BBID]]&amp;" CompanyID","NAME")))</f>
        <v/>
      </c>
      <c r="AO118" s="114" t="str">
        <f>IF(tbl_coded[[#This Row],[ISIN]]="","",IF(_xll.BDP(tbl_coded[[#This Row],[KPW Provider BBID]]&amp;" CompanyID",$AO$1)="#N/A Invalid Security","--",IF(_xll.BDP(tbl_coded[[#This Row],[KPW Provider BBID]]&amp;" CompanyID",$AO$1)="#N/A N/A","--",_xll.BDP(tbl_coded[[#This Row],[KPW Provider BBID]]&amp;" CompanyID",$AO$1))))</f>
        <v/>
      </c>
      <c r="AP118" s="114" t="str">
        <f>IF(tbl_coded[[#This Row],[ISIN]]="","",IF(_xll.BDP(tbl_coded[[#This Row],[KPW Provider BBID]]&amp;" CompanyID",$AP$1)="#N/A Invalid Security","--",IF(_xll.BDP(tbl_coded[[#This Row],[KPW Provider BBID]]&amp;" CompanyID",$AP$1)="#N/A N/A","--",_xll.BDP(tbl_coded[[#This Row],[KPW Provider BBID]]&amp;" CompanyID",$AP$1))))</f>
        <v/>
      </c>
      <c r="AQ118" s="114" t="str">
        <f>IF(tbl_coded[[#This Row],[ISIN]]="","",IF(_xll.BDP(tbl_coded[[#This Row],[KPW Provider BBID]]&amp;" CompanyID",$AQ$1)="#N/A Invalid Security","--",IF(_xll.BDP(tbl_coded[[#This Row],[KPW Provider BBID]]&amp;" CompanyID",$AQ$1)="#N/A N/A","--",_xll.BDP(tbl_coded[[#This Row],[KPW Provider BBID]]&amp;" CompanyID",$AQ$1))))</f>
        <v/>
      </c>
      <c r="AR118" s="114" t="str">
        <f>IF(tbl_coded[[#This Row],[ISIN]]="","",tbl_coded[[#This Row],[穆迪KPW评级]]&amp;"/"&amp;tbl_coded[[#This Row],[SPKPW评级]]&amp;"/"&amp;tbl_coded[[#This Row],[FITCHKPW评级]])</f>
        <v/>
      </c>
      <c r="AS118" s="114" t="str">
        <f>IF(tbl_coded[[#This Row],[ISIN]]="","",IF(OR(_xll.BDP($B118&amp;" Corp",AS$1)="#N/A N/A"),"--",_xll.BDP($B118&amp;" Corp",AS$1)))</f>
        <v/>
      </c>
      <c r="AT118" s="114" t="str">
        <f>IF(tbl_coded[[#This Row],[ISIN]]="","",IF(_xll.BDS($B118&amp;" Corp",AT$1)="#N/A Field Not Applicable","",_xll.BDS($B118&amp;" Corp",AT$1)))</f>
        <v/>
      </c>
      <c r="AU118" s="114" t="str">
        <f>IF(tbl_coded[[#This Row],[SBLC Provider BBID]]="","",_xll.BDP(tbl_coded[[#This Row],[SBLC Provider BBID]]&amp;" CompanyID","NAME"))</f>
        <v/>
      </c>
      <c r="AV118" s="114" t="str">
        <f>IF(tbl_coded[[#This Row],[ISIN]]="","",IF(OR(_xll.BDP($B118&amp;" Corp",AV$1)="#N/A N/A"),"--",TEXT(_xll.BDP($B118&amp;" Corp",AV$1),"yyyy/mm/dd")))</f>
        <v/>
      </c>
      <c r="AW118" s="114" t="str">
        <f>IF(tbl_coded[[#This Row],[ISIN]]="","",IF(OR(_xll.BDP($B118&amp;" Corp",AW$1)="#N/A N/A"),"--",TEXT(_xll.BDP($B118&amp;" Corp",AW$1),"yyyy/mm/dd")))</f>
        <v/>
      </c>
      <c r="AX118" s="114" t="str">
        <f>IF(tbl_coded[[#This Row],[ISIN]]="","",IF(OR(_xll.BDP($B118&amp;" Corp",AX$1)="#N/A N/A"),"--",TEXT(_xll.BDP($B118&amp;" Corp",AX$1),"yyyy/mm/dd")))</f>
        <v/>
      </c>
      <c r="AY118" s="114" t="str">
        <f>IF(tbl_coded[[#This Row],[ISIN]]="","",IF(OR(_xll.BDP($B118&amp;" Corp",AY$1)="#N/A Field Not Applicable"),"--",TEXT(_xll.BDP($B118&amp;" Corp",AY$1),"yyyy/mm/dd")))</f>
        <v/>
      </c>
      <c r="AZ118" s="114" t="str">
        <f>IF(tbl_coded[[#This Row],[ISIN]]="","",IF(OR(_xll.BDP($B118&amp;" Corp",AZ$1)="#N/A N/A"),"--",_xll.BDP($B118&amp;" Corp",AZ$1)))</f>
        <v/>
      </c>
      <c r="BA118" s="114" t="str">
        <f>IF(tbl_coded[[#This Row],[ISIN]]="","",IF(OR(_xll.BDP($B118&amp;" Corp",BA$1)="#N/A N/A"),"--",_xll.BDP($B118&amp;" Corp",BA$1)))</f>
        <v/>
      </c>
      <c r="BB118" s="114" t="str">
        <f>IF(tbl_coded[[#This Row],[ISIN]]="","",IF(OR(_xll.BDP($B118&amp;" Corp",BB$1)="#N/A N/A"),"--",_xll.BDP($B118&amp;" Corp",BB$1)))</f>
        <v/>
      </c>
      <c r="BC118" s="114" t="str">
        <f>IF(tbl_coded[[#This Row],[ISIN]]="","",IF(OR(_xll.BDP($B118&amp;" Corp",BC$1)="#N/A Field Not Applicable"),"--",_xll.BDP($B118&amp;" Corp",BC$1)))</f>
        <v/>
      </c>
      <c r="BD118" s="114" t="str">
        <f>IF(tbl_coded[[#This Row],[ISIN]]="","",IF(OR(_xll.BDP($B118&amp;" Corp",BD$1)="#N/A Field Not Applicable"),"--",_xll.BDP($B118&amp;" Corp",BD$1)))</f>
        <v/>
      </c>
      <c r="BE118" s="114" t="str">
        <f>IF(tbl_coded[[#This Row],[ISIN]]="","",IF(OR(_xll.BDP($B118&amp;" Corp",BE$1)="#N/A Field Not Applicable"),"--",_xll.BDP($B118&amp;" Corp",BE$1)))</f>
        <v/>
      </c>
      <c r="BF118" s="114" t="str">
        <f>IF(tbl_coded[[#This Row],[ISIN]]="","",IF(OR(_xll.BDP($B118&amp;" Corp",BF$1)="#N/A Field Not Applicable"),"--",_xll.BDP($B118&amp;" Corp",BF$1)))</f>
        <v/>
      </c>
      <c r="BG118" s="114" t="str">
        <f>IF(tbl_coded[[#This Row],[ISIN]]="","",IF(OR(_xll.BDP($B118&amp;" Corp",BG$1)="#N/A Field Not Applicable"),"--",IF(_xll.BDP($B118&amp;" Corp",BG$1)="#N/A N/A","N",_xll.BDP($B118&amp;" Corp",BG$1))))</f>
        <v/>
      </c>
      <c r="BH118" s="114" t="str">
        <f>IF(tbl_coded[[#This Row],[ISIN]]="","",IF(OR(_xll.BDP($B118&amp;" Corp",BH$1)="#N/A N/A"),"",_xll.BDP($B118&amp;" Corp",BH$1)))</f>
        <v/>
      </c>
      <c r="BI118" s="114" t="str">
        <f>IF(tbl_coded[[#This Row],[ISIN]]="","",IF(OR(tbl_coded[[#This Row],[Parent company tiker]]=""),"",IF(_xll.BDP(tbl_coded[[#This Row],[Parent company tiker]]&amp;" Equity",BI$1)="#N/A N/A","--",_xll.BDP(tbl_coded[[#This Row],[Parent company tiker]]&amp;" Equity",BI$1))))</f>
        <v/>
      </c>
      <c r="BJ118" s="114" t="str">
        <f>IF(tbl_coded[[#This Row],[ISIN]]="","",IF(OR(tbl_coded[[#This Row],[Parent company tiker]]=""),"",IF(_xll.BDP(tbl_coded[[#This Row],[Parent company tiker]]&amp;" Equity",BJ$1)="#N/A N/A","--",_xll.BDP(tbl_coded[[#This Row],[Parent company tiker]]&amp;" Equity",BJ$1))))</f>
        <v/>
      </c>
      <c r="BK118" s="114" t="str">
        <f>IF(tbl_coded[[#This Row],[ISIN]]="","",IF(OR(tbl_coded[[#This Row],[Parent company tiker]]=""),"",IF(_xll.BDP(tbl_coded[[#This Row],[Parent company tiker]]&amp;" Equity",BK$1)="#N/A N/A","--",_xll.BDP(tbl_coded[[#This Row],[Parent company tiker]]&amp;" Equity",BK$1))))</f>
        <v/>
      </c>
      <c r="BL118" s="114" t="str">
        <f>IF(tbl_coded[[#This Row],[ISIN]]="","",IF(OR(tbl_coded[[#This Row],[Parent company tiker]]=""),"",IF(_xll.BDP(tbl_coded[[#This Row],[Parent company tiker]]&amp;" Equity",BL$1)="#N/A N/A","--",_xll.BDP(tbl_coded[[#This Row],[Parent company tiker]]&amp;" Equity",BL$1))))</f>
        <v/>
      </c>
      <c r="BM11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8" s="114" t="str">
        <f>IF(tbl_coded[[#This Row],[Column9]]&lt;&gt;"--",tbl_coded[[#This Row],[G''tor rating]],IF(tbl_coded[[#This Row],[KPW Name]]&lt;&gt;"",tbl_coded[[#This Row],[KPW Rating]],IF(tbl_coded[[#This Row],[Parent company tiker]]&lt;&gt;"",tbl_coded[[#This Row],[parent评级]],tbl_coded[[#This Row],[Issuer rating]])))</f>
        <v>//</v>
      </c>
      <c r="BO118" s="148" t="str">
        <f>IFERROR(IF(tbl_coded[[#This Row],[GREEN]]="Y","GREEN",IF(tbl_coded[[#This Row],[SUSTAINABLE]]="Y","SUSTAINABLE",IF(tbl_coded[[#This Row],[SOCIAL]]="Y","SOCIAL",IF(tbl_coded[[#This Row],[Sustainable linked]]="Y","SUSTAINABLE LINKED"," ")))),"")</f>
        <v xml:space="preserve"> </v>
      </c>
    </row>
    <row r="119" spans="1:67" ht="15" customHeight="1">
      <c r="A119" s="109">
        <v>117</v>
      </c>
      <c r="B119" s="110" t="str">
        <f>IF(美元债一级!$C$3:$C$1048576&lt;&gt;"",美元债一级!$C119,"")</f>
        <v/>
      </c>
      <c r="C119" s="114" t="str">
        <f>IF(tbl_coded[[#This Row],[ISIN]]="","",IF(tbl_coded[[#This Row],[Index]]&gt;$A$1,"",IF(_xll.BDP($B119&amp;" Corp",C$1)="#N/A N/A","",_xll.BDP($B119&amp;" Corp",C$1))))</f>
        <v/>
      </c>
      <c r="D119" s="114" t="str">
        <f>IF(tbl_coded[[#This Row],[ISIN]]="","",IF(_xll.BDP($B119&amp;" Corp",D$1)="#N/A N/A","",_xll.BDP($B119&amp;" Corp",D$1)))</f>
        <v/>
      </c>
      <c r="E119" s="114" t="str">
        <f>IF(tbl_coded[[#This Row],[ISIN]]="","",IF(_xll.BDP($B119&amp;" Corp",E$1)="#N/A N/A","--",_xll.BDP($B119&amp;" Corp",E$1)))</f>
        <v/>
      </c>
      <c r="F119" s="114" t="str">
        <f>IF(tbl_coded[[#This Row],[ISIN]]="","",IF(_xll.BDS($B119&amp;" Corp",F$1)="#N/A Field Not Applicable","",_xll.BDS($B119&amp;" Corp",F$1)))</f>
        <v/>
      </c>
      <c r="G119" s="114" t="str">
        <f>IF(tbl_coded[[#This Row],[ISIN]]="","",IF(_xll.BDP($F119&amp;" CompanyID",G$1)="#N/A Invalid Security","",_xll.BDP($F119&amp;" CompanyID",G$1)))</f>
        <v/>
      </c>
      <c r="H119" s="114" t="str">
        <f>IF(tbl_coded[[#This Row],[ISIN]]="","",IF(_xll.BDP($B119&amp;" Corp",H$1)="#N/A N/A","--",_xll.BDP($B119&amp;" Corp",H$1)))</f>
        <v/>
      </c>
      <c r="I119" s="114" t="str">
        <f>IF(tbl_coded[[#This Row],[ISIN]]="","",IF(_xll.BDP($B119&amp;" Corp",I$1)="#N/A N/A","--",_xll.BDP($B119&amp;" Corp",I$1)))</f>
        <v/>
      </c>
      <c r="J119" s="114" t="str">
        <f>IF(tbl_coded[[#This Row],[ISIN]]="","",IF(_xll.BDP($B119&amp;" Corp",J$1)="#N/A N/A","--",_xll.BDP($B119&amp;" Corp",J$1)))</f>
        <v/>
      </c>
      <c r="K119" s="114" t="str">
        <f>IF(tbl_coded[[#This Row],[ISIN]]="","",IF(_xll.BDP($B119&amp;" Corp",K$1)="#N/A N/A","--",_xll.BDP($B119&amp;" Corp",K$1)))</f>
        <v/>
      </c>
      <c r="L119" s="114" t="str">
        <f>IF(tbl_coded[[#This Row],[ISIN]]="","",IF(_xll.BDP($B119&amp;" Corp",L$1)="#N/A N/A","--",_xll.BDP($B119&amp;" Corp",L$1)))</f>
        <v/>
      </c>
      <c r="M119" s="114" t="str">
        <f>IF(tbl_coded[[#This Row],[ISIN]]="","",IF(_xll.BDP($B119&amp;" Corp",M$1)="#N/A N/A","--",_xll.BDP($B119&amp;" Corp",M$1)))</f>
        <v/>
      </c>
      <c r="N119" s="114" t="str">
        <f>IF(tbl_coded[[#This Row],[ISIN]]="","",IF(_xll.BDP($B119&amp;" Corp",N$1)="#N/A N/A","--",_xll.BDP($B119&amp;" Corp",N$1)))</f>
        <v/>
      </c>
      <c r="O119" s="114" t="str">
        <f>IF(tbl_coded[[#This Row],[ISIN]]="","",IF(_xll.BDP($B119&amp;" Corp",O$1)="#N/A N/A","--",_xll.BDP($B119&amp;" Corp",O$1)))</f>
        <v/>
      </c>
      <c r="P119" s="114" t="str">
        <f>IF(tbl_coded[[#This Row],[ISIN]]="","",IF(_xll.BDP($B119&amp;" Corp",P$1)="#N/A N/A","--",_xll.BDP($B119&amp;" Corp",P$1)))</f>
        <v/>
      </c>
      <c r="Q11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9" s="114" t="str">
        <f>IF(tbl_coded[[#This Row],[ISIN]]="","",IF(OR(_xll.BDP($B119&amp;" Corp",R$1)="#N/A N/A",_xll.BDP($B119&amp;" Corp",R$1)="#N/A Invalid Security",_xll.BDP($B119&amp;" Corp",R$1)="#N/A Field Not Applicable"),"--",_xll.BDP($B119&amp;" Corp",R$1)))</f>
        <v/>
      </c>
      <c r="S119" s="114" t="str">
        <f>IF(tbl_coded[[#This Row],[ISIN]]="","",IF(OR(_xll.BDP($R119&amp;" Equity",S$1)="#N/A N/A",_xll.BDP($R119&amp;" Equity",S$1)="#N/A Invalid Security"),"--",_xll.BDP($R119&amp;" Equity",S$1)))</f>
        <v/>
      </c>
      <c r="T119" s="114" t="str">
        <f>IF(tbl_coded[[#This Row],[ISIN]]="","",IF(OR(_xll.BDP($R119&amp;" Equity",T$1)="#N/A N/A",_xll.BDP($R119&amp;" Equity",T$1)="#N/A Invalid Security"),"--",_xll.BDP($R119&amp;" Equity",T$1)))</f>
        <v/>
      </c>
      <c r="U119" s="114" t="str">
        <f>IF(tbl_coded[[#This Row],[ISIN]]="","",IF(OR(_xll.BDP($R119&amp;" Equity",U$1)="#N/A N/A",_xll.BDP($R119&amp;" Equity",U$1)="#N/A Invalid Security"),"--",_xll.BDP($R119&amp;" Equity",U$1)))</f>
        <v/>
      </c>
      <c r="V119" s="114" t="str">
        <f>IF(tbl_coded[[#This Row],[ISIN]]="","",IF(OR(_xll.BDP($R119&amp;" Equity",V$1)="#N/A N/A",_xll.BDP($R119&amp;" Equity",V$1)="#N/A Invalid Security"),"--",_xll.BDP($R119&amp;" Equity",V$1)))</f>
        <v/>
      </c>
      <c r="W119" s="114" t="str">
        <f>IF(tbl_coded[[#This Row],[ISIN]]="","",IF(OR(_xll.BDP($R119&amp;" Equity",W$1)="#N/A N/A",_xll.BDP($R119&amp;" Equity",W$1)="#N/A Invalid Security"),"--",_xll.BDP($R119&amp;" Equity",W$1)))</f>
        <v/>
      </c>
      <c r="X119" s="114" t="str">
        <f>IF(tbl_coded[[#This Row],[ISIN]]="","",IF(OR(_xll.BDP($R119&amp;" Equity",X$1)="#N/A N/A",_xll.BDP($R119&amp;" Equity",X$1)="#N/A Invalid Security"),"--",_xll.BDP($R119&amp;" Equity",X$1)))</f>
        <v/>
      </c>
      <c r="Y11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9" s="114" t="str">
        <f>IF(tbl_coded[[#This Row],[ISIN]]="","",IF(ISNUMBER(_xll.BDP(B119&amp;" Corp",Z$1)),_xll.BDP(B119&amp;" Corp",Z$1),""))</f>
        <v/>
      </c>
      <c r="AA119" s="114" t="str">
        <f>IF(tbl_coded[[#This Row],[ISIN]]="","",IF(ISNUMBER(_xll.BDP(B119&amp;" Corp",AA$1)),_xll.BDP(B119&amp;" Corp",AA$1),""))</f>
        <v/>
      </c>
      <c r="AB119" s="114" t="str">
        <f>IF(tbl_coded[[#This Row],[ISIN]]="","",IF(ISNUMBER(_xll.BDP(B119&amp;" Corp",AB$1)),_xll.BDP(B119&amp;" Corp",AB$1),""))</f>
        <v/>
      </c>
      <c r="AC119" s="114" t="str">
        <f>IF(tbl_coded[[#This Row],[ISIN]]="","",IF(ISNUMBER(_xll.BDP(B119&amp;" Corp",AC$1)),_xll.BDP(B119&amp;" Corp",AC$1),""))</f>
        <v/>
      </c>
      <c r="AD119" s="114" t="str">
        <f>IF(tbl_coded[[#This Row],[ISIN]]="","",IF((_xll.BDP(B119&amp;" Corp",AD$1))="#N/A Field Not Applicable","",_xll.BDP(B119&amp;" Corp",AD$1)))</f>
        <v/>
      </c>
      <c r="AE119" s="114" t="str">
        <f>IF(tbl_coded[[#This Row],[ISIN]]="","",IF((_xll.BDP(B119&amp;" Corp",AE$1))="#N/A N/A","--",_xll.BDP(B119&amp;" Corp",AE$1)))</f>
        <v/>
      </c>
      <c r="AF119" s="114" t="str">
        <f>IF(tbl_coded[[#This Row],[ISIN]]="","",IF(IFERROR(MATCH(H119,rtg_num[Moody''s],0)&gt;10,0),"HY",IF(IFERROR(MATCH(I119,rtg_num[S&amp;P],0)&gt;10,0),"HY",IF(IFERROR(MATCH(J119,rtg_num[Fitch],0)&gt;10,0),"HY",IF(H119&amp;I119&amp;J119="------","NR",IF(IFERROR(FIND("#N/A",Coded!H119),0)&amp;IFERROR(FIND("#N/A",Coded!H119),0)&amp;IFERROR(FIND("#N/A",Coded!H119),0)&lt;&gt;"000",IF(INDEX(美元债一级!$O:$O,MATCH(tbl_coded[[#This Row],[ISIN]],美元债一级!$I:$I,0))="--/--/--","NR","IG"),"IG"))))))</f>
        <v/>
      </c>
      <c r="AG11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19" s="115" t="str">
        <f>IF(tbl_coded[[#This Row],[ISIN]]="","",IF(_xll.BDP($B119&amp;" Corp",AI$1)="#N/A N/A","--",_xll.BDP($B119&amp;" Corp",AI$1)))</f>
        <v/>
      </c>
      <c r="AJ119" s="112" t="str">
        <f>IF(tbl_coded[[#This Row],[ISIN]]="","",IF(OR(_xll.BDP(_xll.BDP(tbl_coded[[#This Row],[ISIN]]&amp;" Corp", "ISSUER_EQUITY_TICKER")&amp;" Equity",AJ$1)="#N/A N/A"),"--",_xll.BDP(_xll.BDP(tbl_coded[[#This Row],[ISIN]]&amp;" Corp", "ISSUER_EQUITY_TICKER")&amp;" Equity",AJ$1)))</f>
        <v/>
      </c>
      <c r="AK11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9" s="114" t="str">
        <f>IF(tbl_coded[[#This Row],[ISIN]]="","",IF(OR(_xll.BDP(_xll.BDP(tbl_coded[[#This Row],[ISIN]]&amp;" Corp", "ISSUER_EQUITY_TICKER")&amp;" Equity",AL$1)="#N/A N/A"),"--",_xll.BDP(_xll.BDP(tbl_coded[[#This Row],[ISIN]]&amp;" Corp", "ISSUER_EQUITY_TICKER")&amp;" Equity",AL$1)))</f>
        <v/>
      </c>
      <c r="AM119" s="114" t="str">
        <f>IF(tbl_coded[[#This Row],[ISIN]]="","",IF(_xll.BDS($B119&amp;" Corp",AM$1)="#N/A Field Not Applicable","",_xll.BDS($B119&amp;" Corp",AM$1)))</f>
        <v/>
      </c>
      <c r="AN119" s="114" t="str">
        <f>IF(tbl_coded[[#This Row],[ISIN]]="","",IF(_xll.BDP(tbl_coded[[#This Row],[KPW Provider BBID]]&amp;" CompanyID","NAME")="#N/A Invalid Security","",_xll.BDP(tbl_coded[[#This Row],[KPW Provider BBID]]&amp;" CompanyID","NAME")))</f>
        <v/>
      </c>
      <c r="AO119" s="114" t="str">
        <f>IF(tbl_coded[[#This Row],[ISIN]]="","",IF(_xll.BDP(tbl_coded[[#This Row],[KPW Provider BBID]]&amp;" CompanyID",$AO$1)="#N/A Invalid Security","--",IF(_xll.BDP(tbl_coded[[#This Row],[KPW Provider BBID]]&amp;" CompanyID",$AO$1)="#N/A N/A","--",_xll.BDP(tbl_coded[[#This Row],[KPW Provider BBID]]&amp;" CompanyID",$AO$1))))</f>
        <v/>
      </c>
      <c r="AP119" s="114" t="str">
        <f>IF(tbl_coded[[#This Row],[ISIN]]="","",IF(_xll.BDP(tbl_coded[[#This Row],[KPW Provider BBID]]&amp;" CompanyID",$AP$1)="#N/A Invalid Security","--",IF(_xll.BDP(tbl_coded[[#This Row],[KPW Provider BBID]]&amp;" CompanyID",$AP$1)="#N/A N/A","--",_xll.BDP(tbl_coded[[#This Row],[KPW Provider BBID]]&amp;" CompanyID",$AP$1))))</f>
        <v/>
      </c>
      <c r="AQ119" s="114" t="str">
        <f>IF(tbl_coded[[#This Row],[ISIN]]="","",IF(_xll.BDP(tbl_coded[[#This Row],[KPW Provider BBID]]&amp;" CompanyID",$AQ$1)="#N/A Invalid Security","--",IF(_xll.BDP(tbl_coded[[#This Row],[KPW Provider BBID]]&amp;" CompanyID",$AQ$1)="#N/A N/A","--",_xll.BDP(tbl_coded[[#This Row],[KPW Provider BBID]]&amp;" CompanyID",$AQ$1))))</f>
        <v/>
      </c>
      <c r="AR119" s="114" t="str">
        <f>IF(tbl_coded[[#This Row],[ISIN]]="","",tbl_coded[[#This Row],[穆迪KPW评级]]&amp;"/"&amp;tbl_coded[[#This Row],[SPKPW评级]]&amp;"/"&amp;tbl_coded[[#This Row],[FITCHKPW评级]])</f>
        <v/>
      </c>
      <c r="AS119" s="114" t="str">
        <f>IF(tbl_coded[[#This Row],[ISIN]]="","",IF(OR(_xll.BDP($B119&amp;" Corp",AS$1)="#N/A N/A"),"--",_xll.BDP($B119&amp;" Corp",AS$1)))</f>
        <v/>
      </c>
      <c r="AT119" s="114" t="str">
        <f>IF(tbl_coded[[#This Row],[ISIN]]="","",IF(_xll.BDS($B119&amp;" Corp",AT$1)="#N/A Field Not Applicable","",_xll.BDS($B119&amp;" Corp",AT$1)))</f>
        <v/>
      </c>
      <c r="AU119" s="114" t="str">
        <f>IF(tbl_coded[[#This Row],[SBLC Provider BBID]]="","",_xll.BDP(tbl_coded[[#This Row],[SBLC Provider BBID]]&amp;" CompanyID","NAME"))</f>
        <v/>
      </c>
      <c r="AV119" s="114" t="str">
        <f>IF(tbl_coded[[#This Row],[ISIN]]="","",IF(OR(_xll.BDP($B119&amp;" Corp",AV$1)="#N/A N/A"),"--",TEXT(_xll.BDP($B119&amp;" Corp",AV$1),"yyyy/mm/dd")))</f>
        <v/>
      </c>
      <c r="AW119" s="114" t="str">
        <f>IF(tbl_coded[[#This Row],[ISIN]]="","",IF(OR(_xll.BDP($B119&amp;" Corp",AW$1)="#N/A N/A"),"--",TEXT(_xll.BDP($B119&amp;" Corp",AW$1),"yyyy/mm/dd")))</f>
        <v/>
      </c>
      <c r="AX119" s="114" t="str">
        <f>IF(tbl_coded[[#This Row],[ISIN]]="","",IF(OR(_xll.BDP($B119&amp;" Corp",AX$1)="#N/A N/A"),"--",TEXT(_xll.BDP($B119&amp;" Corp",AX$1),"yyyy/mm/dd")))</f>
        <v/>
      </c>
      <c r="AY119" s="114" t="str">
        <f>IF(tbl_coded[[#This Row],[ISIN]]="","",IF(OR(_xll.BDP($B119&amp;" Corp",AY$1)="#N/A Field Not Applicable"),"--",TEXT(_xll.BDP($B119&amp;" Corp",AY$1),"yyyy/mm/dd")))</f>
        <v/>
      </c>
      <c r="AZ119" s="114" t="str">
        <f>IF(tbl_coded[[#This Row],[ISIN]]="","",IF(OR(_xll.BDP($B119&amp;" Corp",AZ$1)="#N/A N/A"),"--",_xll.BDP($B119&amp;" Corp",AZ$1)))</f>
        <v/>
      </c>
      <c r="BA119" s="114" t="str">
        <f>IF(tbl_coded[[#This Row],[ISIN]]="","",IF(OR(_xll.BDP($B119&amp;" Corp",BA$1)="#N/A N/A"),"--",_xll.BDP($B119&amp;" Corp",BA$1)))</f>
        <v/>
      </c>
      <c r="BB119" s="114" t="str">
        <f>IF(tbl_coded[[#This Row],[ISIN]]="","",IF(OR(_xll.BDP($B119&amp;" Corp",BB$1)="#N/A N/A"),"--",_xll.BDP($B119&amp;" Corp",BB$1)))</f>
        <v/>
      </c>
      <c r="BC119" s="114" t="str">
        <f>IF(tbl_coded[[#This Row],[ISIN]]="","",IF(OR(_xll.BDP($B119&amp;" Corp",BC$1)="#N/A Field Not Applicable"),"--",_xll.BDP($B119&amp;" Corp",BC$1)))</f>
        <v/>
      </c>
      <c r="BD119" s="114" t="str">
        <f>IF(tbl_coded[[#This Row],[ISIN]]="","",IF(OR(_xll.BDP($B119&amp;" Corp",BD$1)="#N/A Field Not Applicable"),"--",_xll.BDP($B119&amp;" Corp",BD$1)))</f>
        <v/>
      </c>
      <c r="BE119" s="114" t="str">
        <f>IF(tbl_coded[[#This Row],[ISIN]]="","",IF(OR(_xll.BDP($B119&amp;" Corp",BE$1)="#N/A Field Not Applicable"),"--",_xll.BDP($B119&amp;" Corp",BE$1)))</f>
        <v/>
      </c>
      <c r="BF119" s="114" t="str">
        <f>IF(tbl_coded[[#This Row],[ISIN]]="","",IF(OR(_xll.BDP($B119&amp;" Corp",BF$1)="#N/A Field Not Applicable"),"--",_xll.BDP($B119&amp;" Corp",BF$1)))</f>
        <v/>
      </c>
      <c r="BG119" s="114" t="str">
        <f>IF(tbl_coded[[#This Row],[ISIN]]="","",IF(OR(_xll.BDP($B119&amp;" Corp",BG$1)="#N/A Field Not Applicable"),"--",IF(_xll.BDP($B119&amp;" Corp",BG$1)="#N/A N/A","N",_xll.BDP($B119&amp;" Corp",BG$1))))</f>
        <v/>
      </c>
      <c r="BH119" s="114" t="str">
        <f>IF(tbl_coded[[#This Row],[ISIN]]="","",IF(OR(_xll.BDP($B119&amp;" Corp",BH$1)="#N/A N/A"),"",_xll.BDP($B119&amp;" Corp",BH$1)))</f>
        <v/>
      </c>
      <c r="BI119" s="114" t="str">
        <f>IF(tbl_coded[[#This Row],[ISIN]]="","",IF(OR(tbl_coded[[#This Row],[Parent company tiker]]=""),"",IF(_xll.BDP(tbl_coded[[#This Row],[Parent company tiker]]&amp;" Equity",BI$1)="#N/A N/A","--",_xll.BDP(tbl_coded[[#This Row],[Parent company tiker]]&amp;" Equity",BI$1))))</f>
        <v/>
      </c>
      <c r="BJ119" s="114" t="str">
        <f>IF(tbl_coded[[#This Row],[ISIN]]="","",IF(OR(tbl_coded[[#This Row],[Parent company tiker]]=""),"",IF(_xll.BDP(tbl_coded[[#This Row],[Parent company tiker]]&amp;" Equity",BJ$1)="#N/A N/A","--",_xll.BDP(tbl_coded[[#This Row],[Parent company tiker]]&amp;" Equity",BJ$1))))</f>
        <v/>
      </c>
      <c r="BK119" s="114" t="str">
        <f>IF(tbl_coded[[#This Row],[ISIN]]="","",IF(OR(tbl_coded[[#This Row],[Parent company tiker]]=""),"",IF(_xll.BDP(tbl_coded[[#This Row],[Parent company tiker]]&amp;" Equity",BK$1)="#N/A N/A","--",_xll.BDP(tbl_coded[[#This Row],[Parent company tiker]]&amp;" Equity",BK$1))))</f>
        <v/>
      </c>
      <c r="BL119" s="114" t="str">
        <f>IF(tbl_coded[[#This Row],[ISIN]]="","",IF(OR(tbl_coded[[#This Row],[Parent company tiker]]=""),"",IF(_xll.BDP(tbl_coded[[#This Row],[Parent company tiker]]&amp;" Equity",BL$1)="#N/A N/A","--",_xll.BDP(tbl_coded[[#This Row],[Parent company tiker]]&amp;" Equity",BL$1))))</f>
        <v/>
      </c>
      <c r="BM11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9" s="114" t="str">
        <f>IF(tbl_coded[[#This Row],[Column9]]&lt;&gt;"--",tbl_coded[[#This Row],[G''tor rating]],IF(tbl_coded[[#This Row],[KPW Name]]&lt;&gt;"",tbl_coded[[#This Row],[KPW Rating]],IF(tbl_coded[[#This Row],[Parent company tiker]]&lt;&gt;"",tbl_coded[[#This Row],[parent评级]],tbl_coded[[#This Row],[Issuer rating]])))</f>
        <v>//</v>
      </c>
      <c r="BO119" s="148" t="str">
        <f>IFERROR(IF(tbl_coded[[#This Row],[GREEN]]="Y","GREEN",IF(tbl_coded[[#This Row],[SUSTAINABLE]]="Y","SUSTAINABLE",IF(tbl_coded[[#This Row],[SOCIAL]]="Y","SOCIAL",IF(tbl_coded[[#This Row],[Sustainable linked]]="Y","SUSTAINABLE LINKED"," ")))),"")</f>
        <v xml:space="preserve"> </v>
      </c>
    </row>
    <row r="120" spans="1:67" ht="15" customHeight="1">
      <c r="A120" s="109">
        <v>118</v>
      </c>
      <c r="B120" s="110" t="str">
        <f>IF(美元债一级!$C$3:$C$1048576&lt;&gt;"",美元债一级!$C120,"")</f>
        <v/>
      </c>
      <c r="C120" s="114" t="str">
        <f>IF(tbl_coded[[#This Row],[ISIN]]="","",IF(tbl_coded[[#This Row],[Index]]&gt;$A$1,"",IF(_xll.BDP($B120&amp;" Corp",C$1)="#N/A N/A","",_xll.BDP($B120&amp;" Corp",C$1))))</f>
        <v/>
      </c>
      <c r="D120" s="114" t="str">
        <f>IF(tbl_coded[[#This Row],[ISIN]]="","",IF(_xll.BDP($B120&amp;" Corp",D$1)="#N/A N/A","",_xll.BDP($B120&amp;" Corp",D$1)))</f>
        <v/>
      </c>
      <c r="E120" s="114" t="str">
        <f>IF(tbl_coded[[#This Row],[ISIN]]="","",IF(_xll.BDP($B120&amp;" Corp",E$1)="#N/A N/A","--",_xll.BDP($B120&amp;" Corp",E$1)))</f>
        <v/>
      </c>
      <c r="F120" s="114" t="str">
        <f>IF(tbl_coded[[#This Row],[ISIN]]="","",IF(_xll.BDS($B120&amp;" Corp",F$1)="#N/A Field Not Applicable","",_xll.BDS($B120&amp;" Corp",F$1)))</f>
        <v/>
      </c>
      <c r="G120" s="114" t="str">
        <f>IF(tbl_coded[[#This Row],[ISIN]]="","",IF(_xll.BDP($F120&amp;" CompanyID",G$1)="#N/A Invalid Security","",_xll.BDP($F120&amp;" CompanyID",G$1)))</f>
        <v/>
      </c>
      <c r="H120" s="114" t="str">
        <f>IF(tbl_coded[[#This Row],[ISIN]]="","",IF(_xll.BDP($B120&amp;" Corp",H$1)="#N/A N/A","--",_xll.BDP($B120&amp;" Corp",H$1)))</f>
        <v/>
      </c>
      <c r="I120" s="114" t="str">
        <f>IF(tbl_coded[[#This Row],[ISIN]]="","",IF(_xll.BDP($B120&amp;" Corp",I$1)="#N/A N/A","--",_xll.BDP($B120&amp;" Corp",I$1)))</f>
        <v/>
      </c>
      <c r="J120" s="114" t="str">
        <f>IF(tbl_coded[[#This Row],[ISIN]]="","",IF(_xll.BDP($B120&amp;" Corp",J$1)="#N/A N/A","--",_xll.BDP($B120&amp;" Corp",J$1)))</f>
        <v/>
      </c>
      <c r="K120" s="114" t="str">
        <f>IF(tbl_coded[[#This Row],[ISIN]]="","",IF(_xll.BDP($B120&amp;" Corp",K$1)="#N/A N/A","--",_xll.BDP($B120&amp;" Corp",K$1)))</f>
        <v/>
      </c>
      <c r="L120" s="114" t="str">
        <f>IF(tbl_coded[[#This Row],[ISIN]]="","",IF(_xll.BDP($B120&amp;" Corp",L$1)="#N/A N/A","--",_xll.BDP($B120&amp;" Corp",L$1)))</f>
        <v/>
      </c>
      <c r="M120" s="114" t="str">
        <f>IF(tbl_coded[[#This Row],[ISIN]]="","",IF(_xll.BDP($B120&amp;" Corp",M$1)="#N/A N/A","--",_xll.BDP($B120&amp;" Corp",M$1)))</f>
        <v/>
      </c>
      <c r="N120" s="114" t="str">
        <f>IF(tbl_coded[[#This Row],[ISIN]]="","",IF(_xll.BDP($B120&amp;" Corp",N$1)="#N/A N/A","--",_xll.BDP($B120&amp;" Corp",N$1)))</f>
        <v/>
      </c>
      <c r="O120" s="114" t="str">
        <f>IF(tbl_coded[[#This Row],[ISIN]]="","",IF(_xll.BDP($B120&amp;" Corp",O$1)="#N/A N/A","--",_xll.BDP($B120&amp;" Corp",O$1)))</f>
        <v/>
      </c>
      <c r="P120" s="114" t="str">
        <f>IF(tbl_coded[[#This Row],[ISIN]]="","",IF(_xll.BDP($B120&amp;" Corp",P$1)="#N/A N/A","--",_xll.BDP($B120&amp;" Corp",P$1)))</f>
        <v/>
      </c>
      <c r="Q12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0" s="114" t="str">
        <f>IF(tbl_coded[[#This Row],[ISIN]]="","",IF(OR(_xll.BDP($B120&amp;" Corp",R$1)="#N/A N/A",_xll.BDP($B120&amp;" Corp",R$1)="#N/A Invalid Security",_xll.BDP($B120&amp;" Corp",R$1)="#N/A Field Not Applicable"),"--",_xll.BDP($B120&amp;" Corp",R$1)))</f>
        <v/>
      </c>
      <c r="S120" s="114" t="str">
        <f>IF(tbl_coded[[#This Row],[ISIN]]="","",IF(OR(_xll.BDP($R120&amp;" Equity",S$1)="#N/A N/A",_xll.BDP($R120&amp;" Equity",S$1)="#N/A Invalid Security"),"--",_xll.BDP($R120&amp;" Equity",S$1)))</f>
        <v/>
      </c>
      <c r="T120" s="114" t="str">
        <f>IF(tbl_coded[[#This Row],[ISIN]]="","",IF(OR(_xll.BDP($R120&amp;" Equity",T$1)="#N/A N/A",_xll.BDP($R120&amp;" Equity",T$1)="#N/A Invalid Security"),"--",_xll.BDP($R120&amp;" Equity",T$1)))</f>
        <v/>
      </c>
      <c r="U120" s="114" t="str">
        <f>IF(tbl_coded[[#This Row],[ISIN]]="","",IF(OR(_xll.BDP($R120&amp;" Equity",U$1)="#N/A N/A",_xll.BDP($R120&amp;" Equity",U$1)="#N/A Invalid Security"),"--",_xll.BDP($R120&amp;" Equity",U$1)))</f>
        <v/>
      </c>
      <c r="V120" s="114" t="str">
        <f>IF(tbl_coded[[#This Row],[ISIN]]="","",IF(OR(_xll.BDP($R120&amp;" Equity",V$1)="#N/A N/A",_xll.BDP($R120&amp;" Equity",V$1)="#N/A Invalid Security"),"--",_xll.BDP($R120&amp;" Equity",V$1)))</f>
        <v/>
      </c>
      <c r="W120" s="114" t="str">
        <f>IF(tbl_coded[[#This Row],[ISIN]]="","",IF(OR(_xll.BDP($R120&amp;" Equity",W$1)="#N/A N/A",_xll.BDP($R120&amp;" Equity",W$1)="#N/A Invalid Security"),"--",_xll.BDP($R120&amp;" Equity",W$1)))</f>
        <v/>
      </c>
      <c r="X120" s="114" t="str">
        <f>IF(tbl_coded[[#This Row],[ISIN]]="","",IF(OR(_xll.BDP($R120&amp;" Equity",X$1)="#N/A N/A",_xll.BDP($R120&amp;" Equity",X$1)="#N/A Invalid Security"),"--",_xll.BDP($R120&amp;" Equity",X$1)))</f>
        <v/>
      </c>
      <c r="Y12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0" s="114" t="str">
        <f>IF(tbl_coded[[#This Row],[ISIN]]="","",IF(ISNUMBER(_xll.BDP(B120&amp;" Corp",Z$1)),_xll.BDP(B120&amp;" Corp",Z$1),""))</f>
        <v/>
      </c>
      <c r="AA120" s="114" t="str">
        <f>IF(tbl_coded[[#This Row],[ISIN]]="","",IF(ISNUMBER(_xll.BDP(B120&amp;" Corp",AA$1)),_xll.BDP(B120&amp;" Corp",AA$1),""))</f>
        <v/>
      </c>
      <c r="AB120" s="114" t="str">
        <f>IF(tbl_coded[[#This Row],[ISIN]]="","",IF(ISNUMBER(_xll.BDP(B120&amp;" Corp",AB$1)),_xll.BDP(B120&amp;" Corp",AB$1),""))</f>
        <v/>
      </c>
      <c r="AC120" s="114" t="str">
        <f>IF(tbl_coded[[#This Row],[ISIN]]="","",IF(ISNUMBER(_xll.BDP(B120&amp;" Corp",AC$1)),_xll.BDP(B120&amp;" Corp",AC$1),""))</f>
        <v/>
      </c>
      <c r="AD120" s="114" t="str">
        <f>IF(tbl_coded[[#This Row],[ISIN]]="","",IF((_xll.BDP(B120&amp;" Corp",AD$1))="#N/A Field Not Applicable","",_xll.BDP(B120&amp;" Corp",AD$1)))</f>
        <v/>
      </c>
      <c r="AE120" s="114" t="str">
        <f>IF(tbl_coded[[#This Row],[ISIN]]="","",IF((_xll.BDP(B120&amp;" Corp",AE$1))="#N/A N/A","--",_xll.BDP(B120&amp;" Corp",AE$1)))</f>
        <v/>
      </c>
      <c r="AF120" s="114" t="str">
        <f>IF(tbl_coded[[#This Row],[ISIN]]="","",IF(IFERROR(MATCH(H120,rtg_num[Moody''s],0)&gt;10,0),"HY",IF(IFERROR(MATCH(I120,rtg_num[S&amp;P],0)&gt;10,0),"HY",IF(IFERROR(MATCH(J120,rtg_num[Fitch],0)&gt;10,0),"HY",IF(H120&amp;I120&amp;J120="------","NR",IF(IFERROR(FIND("#N/A",Coded!H120),0)&amp;IFERROR(FIND("#N/A",Coded!H120),0)&amp;IFERROR(FIND("#N/A",Coded!H120),0)&lt;&gt;"000",IF(INDEX(美元债一级!$O:$O,MATCH(tbl_coded[[#This Row],[ISIN]],美元债一级!$I:$I,0))="--/--/--","NR","IG"),"IG"))))))</f>
        <v/>
      </c>
      <c r="AG12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0" s="115" t="str">
        <f>IF(tbl_coded[[#This Row],[ISIN]]="","",IF(_xll.BDP($B120&amp;" Corp",AI$1)="#N/A N/A","--",_xll.BDP($B120&amp;" Corp",AI$1)))</f>
        <v/>
      </c>
      <c r="AJ120" s="112" t="str">
        <f>IF(tbl_coded[[#This Row],[ISIN]]="","",IF(OR(_xll.BDP(_xll.BDP(tbl_coded[[#This Row],[ISIN]]&amp;" Corp", "ISSUER_EQUITY_TICKER")&amp;" Equity",AJ$1)="#N/A N/A"),"--",_xll.BDP(_xll.BDP(tbl_coded[[#This Row],[ISIN]]&amp;" Corp", "ISSUER_EQUITY_TICKER")&amp;" Equity",AJ$1)))</f>
        <v/>
      </c>
      <c r="AK12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0" s="114" t="str">
        <f>IF(tbl_coded[[#This Row],[ISIN]]="","",IF(OR(_xll.BDP(_xll.BDP(tbl_coded[[#This Row],[ISIN]]&amp;" Corp", "ISSUER_EQUITY_TICKER")&amp;" Equity",AL$1)="#N/A N/A"),"--",_xll.BDP(_xll.BDP(tbl_coded[[#This Row],[ISIN]]&amp;" Corp", "ISSUER_EQUITY_TICKER")&amp;" Equity",AL$1)))</f>
        <v/>
      </c>
      <c r="AM120" s="114" t="str">
        <f>IF(tbl_coded[[#This Row],[ISIN]]="","",IF(_xll.BDS($B120&amp;" Corp",AM$1)="#N/A Field Not Applicable","",_xll.BDS($B120&amp;" Corp",AM$1)))</f>
        <v/>
      </c>
      <c r="AN120" s="114" t="str">
        <f>IF(tbl_coded[[#This Row],[ISIN]]="","",IF(_xll.BDP(tbl_coded[[#This Row],[KPW Provider BBID]]&amp;" CompanyID","NAME")="#N/A Invalid Security","",_xll.BDP(tbl_coded[[#This Row],[KPW Provider BBID]]&amp;" CompanyID","NAME")))</f>
        <v/>
      </c>
      <c r="AO120" s="114" t="str">
        <f>IF(tbl_coded[[#This Row],[ISIN]]="","",IF(_xll.BDP(tbl_coded[[#This Row],[KPW Provider BBID]]&amp;" CompanyID",$AO$1)="#N/A Invalid Security","--",IF(_xll.BDP(tbl_coded[[#This Row],[KPW Provider BBID]]&amp;" CompanyID",$AO$1)="#N/A N/A","--",_xll.BDP(tbl_coded[[#This Row],[KPW Provider BBID]]&amp;" CompanyID",$AO$1))))</f>
        <v/>
      </c>
      <c r="AP120" s="114" t="str">
        <f>IF(tbl_coded[[#This Row],[ISIN]]="","",IF(_xll.BDP(tbl_coded[[#This Row],[KPW Provider BBID]]&amp;" CompanyID",$AP$1)="#N/A Invalid Security","--",IF(_xll.BDP(tbl_coded[[#This Row],[KPW Provider BBID]]&amp;" CompanyID",$AP$1)="#N/A N/A","--",_xll.BDP(tbl_coded[[#This Row],[KPW Provider BBID]]&amp;" CompanyID",$AP$1))))</f>
        <v/>
      </c>
      <c r="AQ120" s="114" t="str">
        <f>IF(tbl_coded[[#This Row],[ISIN]]="","",IF(_xll.BDP(tbl_coded[[#This Row],[KPW Provider BBID]]&amp;" CompanyID",$AQ$1)="#N/A Invalid Security","--",IF(_xll.BDP(tbl_coded[[#This Row],[KPW Provider BBID]]&amp;" CompanyID",$AQ$1)="#N/A N/A","--",_xll.BDP(tbl_coded[[#This Row],[KPW Provider BBID]]&amp;" CompanyID",$AQ$1))))</f>
        <v/>
      </c>
      <c r="AR120" s="114" t="str">
        <f>IF(tbl_coded[[#This Row],[ISIN]]="","",tbl_coded[[#This Row],[穆迪KPW评级]]&amp;"/"&amp;tbl_coded[[#This Row],[SPKPW评级]]&amp;"/"&amp;tbl_coded[[#This Row],[FITCHKPW评级]])</f>
        <v/>
      </c>
      <c r="AS120" s="114" t="str">
        <f>IF(tbl_coded[[#This Row],[ISIN]]="","",IF(OR(_xll.BDP($B120&amp;" Corp",AS$1)="#N/A N/A"),"--",_xll.BDP($B120&amp;" Corp",AS$1)))</f>
        <v/>
      </c>
      <c r="AT120" s="114" t="str">
        <f>IF(tbl_coded[[#This Row],[ISIN]]="","",IF(_xll.BDS($B120&amp;" Corp",AT$1)="#N/A Field Not Applicable","",_xll.BDS($B120&amp;" Corp",AT$1)))</f>
        <v/>
      </c>
      <c r="AU120" s="114" t="str">
        <f>IF(tbl_coded[[#This Row],[SBLC Provider BBID]]="","",_xll.BDP(tbl_coded[[#This Row],[SBLC Provider BBID]]&amp;" CompanyID","NAME"))</f>
        <v/>
      </c>
      <c r="AV120" s="114" t="str">
        <f>IF(tbl_coded[[#This Row],[ISIN]]="","",IF(OR(_xll.BDP($B120&amp;" Corp",AV$1)="#N/A N/A"),"--",TEXT(_xll.BDP($B120&amp;" Corp",AV$1),"yyyy/mm/dd")))</f>
        <v/>
      </c>
      <c r="AW120" s="114" t="str">
        <f>IF(tbl_coded[[#This Row],[ISIN]]="","",IF(OR(_xll.BDP($B120&amp;" Corp",AW$1)="#N/A N/A"),"--",TEXT(_xll.BDP($B120&amp;" Corp",AW$1),"yyyy/mm/dd")))</f>
        <v/>
      </c>
      <c r="AX120" s="114" t="str">
        <f>IF(tbl_coded[[#This Row],[ISIN]]="","",IF(OR(_xll.BDP($B120&amp;" Corp",AX$1)="#N/A N/A"),"--",TEXT(_xll.BDP($B120&amp;" Corp",AX$1),"yyyy/mm/dd")))</f>
        <v/>
      </c>
      <c r="AY120" s="114" t="str">
        <f>IF(tbl_coded[[#This Row],[ISIN]]="","",IF(OR(_xll.BDP($B120&amp;" Corp",AY$1)="#N/A Field Not Applicable"),"--",TEXT(_xll.BDP($B120&amp;" Corp",AY$1),"yyyy/mm/dd")))</f>
        <v/>
      </c>
      <c r="AZ120" s="114" t="str">
        <f>IF(tbl_coded[[#This Row],[ISIN]]="","",IF(OR(_xll.BDP($B120&amp;" Corp",AZ$1)="#N/A N/A"),"--",_xll.BDP($B120&amp;" Corp",AZ$1)))</f>
        <v/>
      </c>
      <c r="BA120" s="114" t="str">
        <f>IF(tbl_coded[[#This Row],[ISIN]]="","",IF(OR(_xll.BDP($B120&amp;" Corp",BA$1)="#N/A N/A"),"--",_xll.BDP($B120&amp;" Corp",BA$1)))</f>
        <v/>
      </c>
      <c r="BB120" s="114" t="str">
        <f>IF(tbl_coded[[#This Row],[ISIN]]="","",IF(OR(_xll.BDP($B120&amp;" Corp",BB$1)="#N/A N/A"),"--",_xll.BDP($B120&amp;" Corp",BB$1)))</f>
        <v/>
      </c>
      <c r="BC120" s="114" t="str">
        <f>IF(tbl_coded[[#This Row],[ISIN]]="","",IF(OR(_xll.BDP($B120&amp;" Corp",BC$1)="#N/A Field Not Applicable"),"--",_xll.BDP($B120&amp;" Corp",BC$1)))</f>
        <v/>
      </c>
      <c r="BD120" s="114" t="str">
        <f>IF(tbl_coded[[#This Row],[ISIN]]="","",IF(OR(_xll.BDP($B120&amp;" Corp",BD$1)="#N/A Field Not Applicable"),"--",_xll.BDP($B120&amp;" Corp",BD$1)))</f>
        <v/>
      </c>
      <c r="BE120" s="114" t="str">
        <f>IF(tbl_coded[[#This Row],[ISIN]]="","",IF(OR(_xll.BDP($B120&amp;" Corp",BE$1)="#N/A Field Not Applicable"),"--",_xll.BDP($B120&amp;" Corp",BE$1)))</f>
        <v/>
      </c>
      <c r="BF120" s="114" t="str">
        <f>IF(tbl_coded[[#This Row],[ISIN]]="","",IF(OR(_xll.BDP($B120&amp;" Corp",BF$1)="#N/A Field Not Applicable"),"--",_xll.BDP($B120&amp;" Corp",BF$1)))</f>
        <v/>
      </c>
      <c r="BG120" s="114" t="str">
        <f>IF(tbl_coded[[#This Row],[ISIN]]="","",IF(OR(_xll.BDP($B120&amp;" Corp",BG$1)="#N/A Field Not Applicable"),"--",IF(_xll.BDP($B120&amp;" Corp",BG$1)="#N/A N/A","N",_xll.BDP($B120&amp;" Corp",BG$1))))</f>
        <v/>
      </c>
      <c r="BH120" s="114" t="str">
        <f>IF(tbl_coded[[#This Row],[ISIN]]="","",IF(OR(_xll.BDP($B120&amp;" Corp",BH$1)="#N/A N/A"),"",_xll.BDP($B120&amp;" Corp",BH$1)))</f>
        <v/>
      </c>
      <c r="BI120" s="114" t="str">
        <f>IF(tbl_coded[[#This Row],[ISIN]]="","",IF(OR(tbl_coded[[#This Row],[Parent company tiker]]=""),"",IF(_xll.BDP(tbl_coded[[#This Row],[Parent company tiker]]&amp;" Equity",BI$1)="#N/A N/A","--",_xll.BDP(tbl_coded[[#This Row],[Parent company tiker]]&amp;" Equity",BI$1))))</f>
        <v/>
      </c>
      <c r="BJ120" s="114" t="str">
        <f>IF(tbl_coded[[#This Row],[ISIN]]="","",IF(OR(tbl_coded[[#This Row],[Parent company tiker]]=""),"",IF(_xll.BDP(tbl_coded[[#This Row],[Parent company tiker]]&amp;" Equity",BJ$1)="#N/A N/A","--",_xll.BDP(tbl_coded[[#This Row],[Parent company tiker]]&amp;" Equity",BJ$1))))</f>
        <v/>
      </c>
      <c r="BK120" s="114" t="str">
        <f>IF(tbl_coded[[#This Row],[ISIN]]="","",IF(OR(tbl_coded[[#This Row],[Parent company tiker]]=""),"",IF(_xll.BDP(tbl_coded[[#This Row],[Parent company tiker]]&amp;" Equity",BK$1)="#N/A N/A","--",_xll.BDP(tbl_coded[[#This Row],[Parent company tiker]]&amp;" Equity",BK$1))))</f>
        <v/>
      </c>
      <c r="BL120" s="114" t="str">
        <f>IF(tbl_coded[[#This Row],[ISIN]]="","",IF(OR(tbl_coded[[#This Row],[Parent company tiker]]=""),"",IF(_xll.BDP(tbl_coded[[#This Row],[Parent company tiker]]&amp;" Equity",BL$1)="#N/A N/A","--",_xll.BDP(tbl_coded[[#This Row],[Parent company tiker]]&amp;" Equity",BL$1))))</f>
        <v/>
      </c>
      <c r="BM12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0" s="114" t="str">
        <f>IF(tbl_coded[[#This Row],[Column9]]&lt;&gt;"--",tbl_coded[[#This Row],[G''tor rating]],IF(tbl_coded[[#This Row],[KPW Name]]&lt;&gt;"",tbl_coded[[#This Row],[KPW Rating]],IF(tbl_coded[[#This Row],[Parent company tiker]]&lt;&gt;"",tbl_coded[[#This Row],[parent评级]],tbl_coded[[#This Row],[Issuer rating]])))</f>
        <v>//</v>
      </c>
      <c r="BO120" s="148" t="str">
        <f>IFERROR(IF(tbl_coded[[#This Row],[GREEN]]="Y","GREEN",IF(tbl_coded[[#This Row],[SUSTAINABLE]]="Y","SUSTAINABLE",IF(tbl_coded[[#This Row],[SOCIAL]]="Y","SOCIAL",IF(tbl_coded[[#This Row],[Sustainable linked]]="Y","SUSTAINABLE LINKED"," ")))),"")</f>
        <v xml:space="preserve"> </v>
      </c>
    </row>
    <row r="121" spans="1:67" ht="15" customHeight="1">
      <c r="A121" s="109">
        <v>119</v>
      </c>
      <c r="B121" s="110" t="str">
        <f>IF(美元债一级!$C$3:$C$1048576&lt;&gt;"",美元债一级!$C121,"")</f>
        <v/>
      </c>
      <c r="C121" s="114" t="str">
        <f>IF(tbl_coded[[#This Row],[ISIN]]="","",IF(tbl_coded[[#This Row],[Index]]&gt;$A$1,"",IF(_xll.BDP($B121&amp;" Corp",C$1)="#N/A N/A","",_xll.BDP($B121&amp;" Corp",C$1))))</f>
        <v/>
      </c>
      <c r="D121" s="114" t="str">
        <f>IF(tbl_coded[[#This Row],[ISIN]]="","",IF(_xll.BDP($B121&amp;" Corp",D$1)="#N/A N/A","",_xll.BDP($B121&amp;" Corp",D$1)))</f>
        <v/>
      </c>
      <c r="E121" s="114" t="str">
        <f>IF(tbl_coded[[#This Row],[ISIN]]="","",IF(_xll.BDP($B121&amp;" Corp",E$1)="#N/A N/A","--",_xll.BDP($B121&amp;" Corp",E$1)))</f>
        <v/>
      </c>
      <c r="F121" s="114" t="str">
        <f>IF(tbl_coded[[#This Row],[ISIN]]="","",IF(_xll.BDS($B121&amp;" Corp",F$1)="#N/A Field Not Applicable","",_xll.BDS($B121&amp;" Corp",F$1)))</f>
        <v/>
      </c>
      <c r="G121" s="114" t="str">
        <f>IF(tbl_coded[[#This Row],[ISIN]]="","",IF(_xll.BDP($F121&amp;" CompanyID",G$1)="#N/A Invalid Security","",_xll.BDP($F121&amp;" CompanyID",G$1)))</f>
        <v/>
      </c>
      <c r="H121" s="114" t="str">
        <f>IF(tbl_coded[[#This Row],[ISIN]]="","",IF(_xll.BDP($B121&amp;" Corp",H$1)="#N/A N/A","--",_xll.BDP($B121&amp;" Corp",H$1)))</f>
        <v/>
      </c>
      <c r="I121" s="114" t="str">
        <f>IF(tbl_coded[[#This Row],[ISIN]]="","",IF(_xll.BDP($B121&amp;" Corp",I$1)="#N/A N/A","--",_xll.BDP($B121&amp;" Corp",I$1)))</f>
        <v/>
      </c>
      <c r="J121" s="114" t="str">
        <f>IF(tbl_coded[[#This Row],[ISIN]]="","",IF(_xll.BDP($B121&amp;" Corp",J$1)="#N/A N/A","--",_xll.BDP($B121&amp;" Corp",J$1)))</f>
        <v/>
      </c>
      <c r="K121" s="114" t="str">
        <f>IF(tbl_coded[[#This Row],[ISIN]]="","",IF(_xll.BDP($B121&amp;" Corp",K$1)="#N/A N/A","--",_xll.BDP($B121&amp;" Corp",K$1)))</f>
        <v/>
      </c>
      <c r="L121" s="114" t="str">
        <f>IF(tbl_coded[[#This Row],[ISIN]]="","",IF(_xll.BDP($B121&amp;" Corp",L$1)="#N/A N/A","--",_xll.BDP($B121&amp;" Corp",L$1)))</f>
        <v/>
      </c>
      <c r="M121" s="114" t="str">
        <f>IF(tbl_coded[[#This Row],[ISIN]]="","",IF(_xll.BDP($B121&amp;" Corp",M$1)="#N/A N/A","--",_xll.BDP($B121&amp;" Corp",M$1)))</f>
        <v/>
      </c>
      <c r="N121" s="114" t="str">
        <f>IF(tbl_coded[[#This Row],[ISIN]]="","",IF(_xll.BDP($B121&amp;" Corp",N$1)="#N/A N/A","--",_xll.BDP($B121&amp;" Corp",N$1)))</f>
        <v/>
      </c>
      <c r="O121" s="114" t="str">
        <f>IF(tbl_coded[[#This Row],[ISIN]]="","",IF(_xll.BDP($B121&amp;" Corp",O$1)="#N/A N/A","--",_xll.BDP($B121&amp;" Corp",O$1)))</f>
        <v/>
      </c>
      <c r="P121" s="114" t="str">
        <f>IF(tbl_coded[[#This Row],[ISIN]]="","",IF(_xll.BDP($B121&amp;" Corp",P$1)="#N/A N/A","--",_xll.BDP($B121&amp;" Corp",P$1)))</f>
        <v/>
      </c>
      <c r="Q12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1" s="114" t="str">
        <f>IF(tbl_coded[[#This Row],[ISIN]]="","",IF(OR(_xll.BDP($B121&amp;" Corp",R$1)="#N/A N/A",_xll.BDP($B121&amp;" Corp",R$1)="#N/A Invalid Security",_xll.BDP($B121&amp;" Corp",R$1)="#N/A Field Not Applicable"),"--",_xll.BDP($B121&amp;" Corp",R$1)))</f>
        <v/>
      </c>
      <c r="S121" s="114" t="str">
        <f>IF(tbl_coded[[#This Row],[ISIN]]="","",IF(OR(_xll.BDP($R121&amp;" Equity",S$1)="#N/A N/A",_xll.BDP($R121&amp;" Equity",S$1)="#N/A Invalid Security"),"--",_xll.BDP($R121&amp;" Equity",S$1)))</f>
        <v/>
      </c>
      <c r="T121" s="114" t="str">
        <f>IF(tbl_coded[[#This Row],[ISIN]]="","",IF(OR(_xll.BDP($R121&amp;" Equity",T$1)="#N/A N/A",_xll.BDP($R121&amp;" Equity",T$1)="#N/A Invalid Security"),"--",_xll.BDP($R121&amp;" Equity",T$1)))</f>
        <v/>
      </c>
      <c r="U121" s="114" t="str">
        <f>IF(tbl_coded[[#This Row],[ISIN]]="","",IF(OR(_xll.BDP($R121&amp;" Equity",U$1)="#N/A N/A",_xll.BDP($R121&amp;" Equity",U$1)="#N/A Invalid Security"),"--",_xll.BDP($R121&amp;" Equity",U$1)))</f>
        <v/>
      </c>
      <c r="V121" s="114" t="str">
        <f>IF(tbl_coded[[#This Row],[ISIN]]="","",IF(OR(_xll.BDP($R121&amp;" Equity",V$1)="#N/A N/A",_xll.BDP($R121&amp;" Equity",V$1)="#N/A Invalid Security"),"--",_xll.BDP($R121&amp;" Equity",V$1)))</f>
        <v/>
      </c>
      <c r="W121" s="114" t="str">
        <f>IF(tbl_coded[[#This Row],[ISIN]]="","",IF(OR(_xll.BDP($R121&amp;" Equity",W$1)="#N/A N/A",_xll.BDP($R121&amp;" Equity",W$1)="#N/A Invalid Security"),"--",_xll.BDP($R121&amp;" Equity",W$1)))</f>
        <v/>
      </c>
      <c r="X121" s="114" t="str">
        <f>IF(tbl_coded[[#This Row],[ISIN]]="","",IF(OR(_xll.BDP($R121&amp;" Equity",X$1)="#N/A N/A",_xll.BDP($R121&amp;" Equity",X$1)="#N/A Invalid Security"),"--",_xll.BDP($R121&amp;" Equity",X$1)))</f>
        <v/>
      </c>
      <c r="Y12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1" s="114" t="str">
        <f>IF(tbl_coded[[#This Row],[ISIN]]="","",IF(ISNUMBER(_xll.BDP(B121&amp;" Corp",Z$1)),_xll.BDP(B121&amp;" Corp",Z$1),""))</f>
        <v/>
      </c>
      <c r="AA121" s="114" t="str">
        <f>IF(tbl_coded[[#This Row],[ISIN]]="","",IF(ISNUMBER(_xll.BDP(B121&amp;" Corp",AA$1)),_xll.BDP(B121&amp;" Corp",AA$1),""))</f>
        <v/>
      </c>
      <c r="AB121" s="114" t="str">
        <f>IF(tbl_coded[[#This Row],[ISIN]]="","",IF(ISNUMBER(_xll.BDP(B121&amp;" Corp",AB$1)),_xll.BDP(B121&amp;" Corp",AB$1),""))</f>
        <v/>
      </c>
      <c r="AC121" s="114" t="str">
        <f>IF(tbl_coded[[#This Row],[ISIN]]="","",IF(ISNUMBER(_xll.BDP(B121&amp;" Corp",AC$1)),_xll.BDP(B121&amp;" Corp",AC$1),""))</f>
        <v/>
      </c>
      <c r="AD121" s="114" t="str">
        <f>IF(tbl_coded[[#This Row],[ISIN]]="","",IF((_xll.BDP(B121&amp;" Corp",AD$1))="#N/A Field Not Applicable","",_xll.BDP(B121&amp;" Corp",AD$1)))</f>
        <v/>
      </c>
      <c r="AE121" s="114" t="str">
        <f>IF(tbl_coded[[#This Row],[ISIN]]="","",IF((_xll.BDP(B121&amp;" Corp",AE$1))="#N/A N/A","--",_xll.BDP(B121&amp;" Corp",AE$1)))</f>
        <v/>
      </c>
      <c r="AF121" s="114" t="str">
        <f>IF(tbl_coded[[#This Row],[ISIN]]="","",IF(IFERROR(MATCH(H121,rtg_num[Moody''s],0)&gt;10,0),"HY",IF(IFERROR(MATCH(I121,rtg_num[S&amp;P],0)&gt;10,0),"HY",IF(IFERROR(MATCH(J121,rtg_num[Fitch],0)&gt;10,0),"HY",IF(H121&amp;I121&amp;J121="------","NR",IF(IFERROR(FIND("#N/A",Coded!H121),0)&amp;IFERROR(FIND("#N/A",Coded!H121),0)&amp;IFERROR(FIND("#N/A",Coded!H121),0)&lt;&gt;"000",IF(INDEX(美元债一级!$O:$O,MATCH(tbl_coded[[#This Row],[ISIN]],美元债一级!$I:$I,0))="--/--/--","NR","IG"),"IG"))))))</f>
        <v/>
      </c>
      <c r="AG12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1" s="115" t="str">
        <f>IF(tbl_coded[[#This Row],[ISIN]]="","",IF(_xll.BDP($B121&amp;" Corp",AI$1)="#N/A N/A","--",_xll.BDP($B121&amp;" Corp",AI$1)))</f>
        <v/>
      </c>
      <c r="AJ121" s="112" t="str">
        <f>IF(tbl_coded[[#This Row],[ISIN]]="","",IF(OR(_xll.BDP(_xll.BDP(tbl_coded[[#This Row],[ISIN]]&amp;" Corp", "ISSUER_EQUITY_TICKER")&amp;" Equity",AJ$1)="#N/A N/A"),"--",_xll.BDP(_xll.BDP(tbl_coded[[#This Row],[ISIN]]&amp;" Corp", "ISSUER_EQUITY_TICKER")&amp;" Equity",AJ$1)))</f>
        <v/>
      </c>
      <c r="AK12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1" s="114" t="str">
        <f>IF(tbl_coded[[#This Row],[ISIN]]="","",IF(OR(_xll.BDP(_xll.BDP(tbl_coded[[#This Row],[ISIN]]&amp;" Corp", "ISSUER_EQUITY_TICKER")&amp;" Equity",AL$1)="#N/A N/A"),"--",_xll.BDP(_xll.BDP(tbl_coded[[#This Row],[ISIN]]&amp;" Corp", "ISSUER_EQUITY_TICKER")&amp;" Equity",AL$1)))</f>
        <v/>
      </c>
      <c r="AM121" s="114" t="str">
        <f>IF(tbl_coded[[#This Row],[ISIN]]="","",IF(_xll.BDS($B121&amp;" Corp",AM$1)="#N/A Field Not Applicable","",_xll.BDS($B121&amp;" Corp",AM$1)))</f>
        <v/>
      </c>
      <c r="AN121" s="114" t="str">
        <f>IF(tbl_coded[[#This Row],[ISIN]]="","",IF(_xll.BDP(tbl_coded[[#This Row],[KPW Provider BBID]]&amp;" CompanyID","NAME")="#N/A Invalid Security","",_xll.BDP(tbl_coded[[#This Row],[KPW Provider BBID]]&amp;" CompanyID","NAME")))</f>
        <v/>
      </c>
      <c r="AO121" s="114" t="str">
        <f>IF(tbl_coded[[#This Row],[ISIN]]="","",IF(_xll.BDP(tbl_coded[[#This Row],[KPW Provider BBID]]&amp;" CompanyID",$AO$1)="#N/A Invalid Security","--",IF(_xll.BDP(tbl_coded[[#This Row],[KPW Provider BBID]]&amp;" CompanyID",$AO$1)="#N/A N/A","--",_xll.BDP(tbl_coded[[#This Row],[KPW Provider BBID]]&amp;" CompanyID",$AO$1))))</f>
        <v/>
      </c>
      <c r="AP121" s="114" t="str">
        <f>IF(tbl_coded[[#This Row],[ISIN]]="","",IF(_xll.BDP(tbl_coded[[#This Row],[KPW Provider BBID]]&amp;" CompanyID",$AP$1)="#N/A Invalid Security","--",IF(_xll.BDP(tbl_coded[[#This Row],[KPW Provider BBID]]&amp;" CompanyID",$AP$1)="#N/A N/A","--",_xll.BDP(tbl_coded[[#This Row],[KPW Provider BBID]]&amp;" CompanyID",$AP$1))))</f>
        <v/>
      </c>
      <c r="AQ121" s="114" t="str">
        <f>IF(tbl_coded[[#This Row],[ISIN]]="","",IF(_xll.BDP(tbl_coded[[#This Row],[KPW Provider BBID]]&amp;" CompanyID",$AQ$1)="#N/A Invalid Security","--",IF(_xll.BDP(tbl_coded[[#This Row],[KPW Provider BBID]]&amp;" CompanyID",$AQ$1)="#N/A N/A","--",_xll.BDP(tbl_coded[[#This Row],[KPW Provider BBID]]&amp;" CompanyID",$AQ$1))))</f>
        <v/>
      </c>
      <c r="AR121" s="114" t="str">
        <f>IF(tbl_coded[[#This Row],[ISIN]]="","",tbl_coded[[#This Row],[穆迪KPW评级]]&amp;"/"&amp;tbl_coded[[#This Row],[SPKPW评级]]&amp;"/"&amp;tbl_coded[[#This Row],[FITCHKPW评级]])</f>
        <v/>
      </c>
      <c r="AS121" s="114" t="str">
        <f>IF(tbl_coded[[#This Row],[ISIN]]="","",IF(OR(_xll.BDP($B121&amp;" Corp",AS$1)="#N/A N/A"),"--",_xll.BDP($B121&amp;" Corp",AS$1)))</f>
        <v/>
      </c>
      <c r="AT121" s="114" t="str">
        <f>IF(tbl_coded[[#This Row],[ISIN]]="","",IF(_xll.BDS($B121&amp;" Corp",AT$1)="#N/A Field Not Applicable","",_xll.BDS($B121&amp;" Corp",AT$1)))</f>
        <v/>
      </c>
      <c r="AU121" s="114" t="str">
        <f>IF(tbl_coded[[#This Row],[SBLC Provider BBID]]="","",_xll.BDP(tbl_coded[[#This Row],[SBLC Provider BBID]]&amp;" CompanyID","NAME"))</f>
        <v/>
      </c>
      <c r="AV121" s="114" t="str">
        <f>IF(tbl_coded[[#This Row],[ISIN]]="","",IF(OR(_xll.BDP($B121&amp;" Corp",AV$1)="#N/A N/A"),"--",TEXT(_xll.BDP($B121&amp;" Corp",AV$1),"yyyy/mm/dd")))</f>
        <v/>
      </c>
      <c r="AW121" s="114" t="str">
        <f>IF(tbl_coded[[#This Row],[ISIN]]="","",IF(OR(_xll.BDP($B121&amp;" Corp",AW$1)="#N/A N/A"),"--",TEXT(_xll.BDP($B121&amp;" Corp",AW$1),"yyyy/mm/dd")))</f>
        <v/>
      </c>
      <c r="AX121" s="114" t="str">
        <f>IF(tbl_coded[[#This Row],[ISIN]]="","",IF(OR(_xll.BDP($B121&amp;" Corp",AX$1)="#N/A N/A"),"--",TEXT(_xll.BDP($B121&amp;" Corp",AX$1),"yyyy/mm/dd")))</f>
        <v/>
      </c>
      <c r="AY121" s="114" t="str">
        <f>IF(tbl_coded[[#This Row],[ISIN]]="","",IF(OR(_xll.BDP($B121&amp;" Corp",AY$1)="#N/A Field Not Applicable"),"--",TEXT(_xll.BDP($B121&amp;" Corp",AY$1),"yyyy/mm/dd")))</f>
        <v/>
      </c>
      <c r="AZ121" s="114" t="str">
        <f>IF(tbl_coded[[#This Row],[ISIN]]="","",IF(OR(_xll.BDP($B121&amp;" Corp",AZ$1)="#N/A N/A"),"--",_xll.BDP($B121&amp;" Corp",AZ$1)))</f>
        <v/>
      </c>
      <c r="BA121" s="114" t="str">
        <f>IF(tbl_coded[[#This Row],[ISIN]]="","",IF(OR(_xll.BDP($B121&amp;" Corp",BA$1)="#N/A N/A"),"--",_xll.BDP($B121&amp;" Corp",BA$1)))</f>
        <v/>
      </c>
      <c r="BB121" s="114" t="str">
        <f>IF(tbl_coded[[#This Row],[ISIN]]="","",IF(OR(_xll.BDP($B121&amp;" Corp",BB$1)="#N/A N/A"),"--",_xll.BDP($B121&amp;" Corp",BB$1)))</f>
        <v/>
      </c>
      <c r="BC121" s="114" t="str">
        <f>IF(tbl_coded[[#This Row],[ISIN]]="","",IF(OR(_xll.BDP($B121&amp;" Corp",BC$1)="#N/A Field Not Applicable"),"--",_xll.BDP($B121&amp;" Corp",BC$1)))</f>
        <v/>
      </c>
      <c r="BD121" s="114" t="str">
        <f>IF(tbl_coded[[#This Row],[ISIN]]="","",IF(OR(_xll.BDP($B121&amp;" Corp",BD$1)="#N/A Field Not Applicable"),"--",_xll.BDP($B121&amp;" Corp",BD$1)))</f>
        <v/>
      </c>
      <c r="BE121" s="114" t="str">
        <f>IF(tbl_coded[[#This Row],[ISIN]]="","",IF(OR(_xll.BDP($B121&amp;" Corp",BE$1)="#N/A Field Not Applicable"),"--",_xll.BDP($B121&amp;" Corp",BE$1)))</f>
        <v/>
      </c>
      <c r="BF121" s="114" t="str">
        <f>IF(tbl_coded[[#This Row],[ISIN]]="","",IF(OR(_xll.BDP($B121&amp;" Corp",BF$1)="#N/A Field Not Applicable"),"--",_xll.BDP($B121&amp;" Corp",BF$1)))</f>
        <v/>
      </c>
      <c r="BG121" s="114" t="str">
        <f>IF(tbl_coded[[#This Row],[ISIN]]="","",IF(OR(_xll.BDP($B121&amp;" Corp",BG$1)="#N/A Field Not Applicable"),"--",IF(_xll.BDP($B121&amp;" Corp",BG$1)="#N/A N/A","N",_xll.BDP($B121&amp;" Corp",BG$1))))</f>
        <v/>
      </c>
      <c r="BH121" s="114" t="str">
        <f>IF(tbl_coded[[#This Row],[ISIN]]="","",IF(OR(_xll.BDP($B121&amp;" Corp",BH$1)="#N/A N/A"),"",_xll.BDP($B121&amp;" Corp",BH$1)))</f>
        <v/>
      </c>
      <c r="BI121" s="114" t="str">
        <f>IF(tbl_coded[[#This Row],[ISIN]]="","",IF(OR(tbl_coded[[#This Row],[Parent company tiker]]=""),"",IF(_xll.BDP(tbl_coded[[#This Row],[Parent company tiker]]&amp;" Equity",BI$1)="#N/A N/A","--",_xll.BDP(tbl_coded[[#This Row],[Parent company tiker]]&amp;" Equity",BI$1))))</f>
        <v/>
      </c>
      <c r="BJ121" s="114" t="str">
        <f>IF(tbl_coded[[#This Row],[ISIN]]="","",IF(OR(tbl_coded[[#This Row],[Parent company tiker]]=""),"",IF(_xll.BDP(tbl_coded[[#This Row],[Parent company tiker]]&amp;" Equity",BJ$1)="#N/A N/A","--",_xll.BDP(tbl_coded[[#This Row],[Parent company tiker]]&amp;" Equity",BJ$1))))</f>
        <v/>
      </c>
      <c r="BK121" s="114" t="str">
        <f>IF(tbl_coded[[#This Row],[ISIN]]="","",IF(OR(tbl_coded[[#This Row],[Parent company tiker]]=""),"",IF(_xll.BDP(tbl_coded[[#This Row],[Parent company tiker]]&amp;" Equity",BK$1)="#N/A N/A","--",_xll.BDP(tbl_coded[[#This Row],[Parent company tiker]]&amp;" Equity",BK$1))))</f>
        <v/>
      </c>
      <c r="BL121" s="114" t="str">
        <f>IF(tbl_coded[[#This Row],[ISIN]]="","",IF(OR(tbl_coded[[#This Row],[Parent company tiker]]=""),"",IF(_xll.BDP(tbl_coded[[#This Row],[Parent company tiker]]&amp;" Equity",BL$1)="#N/A N/A","--",_xll.BDP(tbl_coded[[#This Row],[Parent company tiker]]&amp;" Equity",BL$1))))</f>
        <v/>
      </c>
      <c r="BM12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1" s="114" t="str">
        <f>IF(tbl_coded[[#This Row],[Column9]]&lt;&gt;"--",tbl_coded[[#This Row],[G''tor rating]],IF(tbl_coded[[#This Row],[KPW Name]]&lt;&gt;"",tbl_coded[[#This Row],[KPW Rating]],IF(tbl_coded[[#This Row],[Parent company tiker]]&lt;&gt;"",tbl_coded[[#This Row],[parent评级]],tbl_coded[[#This Row],[Issuer rating]])))</f>
        <v>//</v>
      </c>
      <c r="BO121" s="148" t="str">
        <f>IFERROR(IF(tbl_coded[[#This Row],[GREEN]]="Y","GREEN",IF(tbl_coded[[#This Row],[SUSTAINABLE]]="Y","SUSTAINABLE",IF(tbl_coded[[#This Row],[SOCIAL]]="Y","SOCIAL",IF(tbl_coded[[#This Row],[Sustainable linked]]="Y","SUSTAINABLE LINKED"," ")))),"")</f>
        <v xml:space="preserve"> </v>
      </c>
    </row>
    <row r="122" spans="1:67" ht="15" customHeight="1">
      <c r="A122" s="109">
        <v>120</v>
      </c>
      <c r="B122" s="110" t="str">
        <f>IF(美元债一级!$C$3:$C$1048576&lt;&gt;"",美元债一级!$C122,"")</f>
        <v/>
      </c>
      <c r="C122" s="114" t="str">
        <f>IF(tbl_coded[[#This Row],[ISIN]]="","",IF(tbl_coded[[#This Row],[Index]]&gt;$A$1,"",IF(_xll.BDP($B122&amp;" Corp",C$1)="#N/A N/A","",_xll.BDP($B122&amp;" Corp",C$1))))</f>
        <v/>
      </c>
      <c r="D122" s="114" t="str">
        <f>IF(tbl_coded[[#This Row],[ISIN]]="","",IF(_xll.BDP($B122&amp;" Corp",D$1)="#N/A N/A","",_xll.BDP($B122&amp;" Corp",D$1)))</f>
        <v/>
      </c>
      <c r="E122" s="114" t="str">
        <f>IF(tbl_coded[[#This Row],[ISIN]]="","",IF(_xll.BDP($B122&amp;" Corp",E$1)="#N/A N/A","--",_xll.BDP($B122&amp;" Corp",E$1)))</f>
        <v/>
      </c>
      <c r="F122" s="114" t="str">
        <f>IF(tbl_coded[[#This Row],[ISIN]]="","",IF(_xll.BDS($B122&amp;" Corp",F$1)="#N/A Field Not Applicable","",_xll.BDS($B122&amp;" Corp",F$1)))</f>
        <v/>
      </c>
      <c r="G122" s="114" t="str">
        <f>IF(tbl_coded[[#This Row],[ISIN]]="","",IF(_xll.BDP($F122&amp;" CompanyID",G$1)="#N/A Invalid Security","",_xll.BDP($F122&amp;" CompanyID",G$1)))</f>
        <v/>
      </c>
      <c r="H122" s="114" t="str">
        <f>IF(tbl_coded[[#This Row],[ISIN]]="","",IF(_xll.BDP($B122&amp;" Corp",H$1)="#N/A N/A","--",_xll.BDP($B122&amp;" Corp",H$1)))</f>
        <v/>
      </c>
      <c r="I122" s="114" t="str">
        <f>IF(tbl_coded[[#This Row],[ISIN]]="","",IF(_xll.BDP($B122&amp;" Corp",I$1)="#N/A N/A","--",_xll.BDP($B122&amp;" Corp",I$1)))</f>
        <v/>
      </c>
      <c r="J122" s="114" t="str">
        <f>IF(tbl_coded[[#This Row],[ISIN]]="","",IF(_xll.BDP($B122&amp;" Corp",J$1)="#N/A N/A","--",_xll.BDP($B122&amp;" Corp",J$1)))</f>
        <v/>
      </c>
      <c r="K122" s="114" t="str">
        <f>IF(tbl_coded[[#This Row],[ISIN]]="","",IF(_xll.BDP($B122&amp;" Corp",K$1)="#N/A N/A","--",_xll.BDP($B122&amp;" Corp",K$1)))</f>
        <v/>
      </c>
      <c r="L122" s="114" t="str">
        <f>IF(tbl_coded[[#This Row],[ISIN]]="","",IF(_xll.BDP($B122&amp;" Corp",L$1)="#N/A N/A","--",_xll.BDP($B122&amp;" Corp",L$1)))</f>
        <v/>
      </c>
      <c r="M122" s="114" t="str">
        <f>IF(tbl_coded[[#This Row],[ISIN]]="","",IF(_xll.BDP($B122&amp;" Corp",M$1)="#N/A N/A","--",_xll.BDP($B122&amp;" Corp",M$1)))</f>
        <v/>
      </c>
      <c r="N122" s="114" t="str">
        <f>IF(tbl_coded[[#This Row],[ISIN]]="","",IF(_xll.BDP($B122&amp;" Corp",N$1)="#N/A N/A","--",_xll.BDP($B122&amp;" Corp",N$1)))</f>
        <v/>
      </c>
      <c r="O122" s="114" t="str">
        <f>IF(tbl_coded[[#This Row],[ISIN]]="","",IF(_xll.BDP($B122&amp;" Corp",O$1)="#N/A N/A","--",_xll.BDP($B122&amp;" Corp",O$1)))</f>
        <v/>
      </c>
      <c r="P122" s="114" t="str">
        <f>IF(tbl_coded[[#This Row],[ISIN]]="","",IF(_xll.BDP($B122&amp;" Corp",P$1)="#N/A N/A","--",_xll.BDP($B122&amp;" Corp",P$1)))</f>
        <v/>
      </c>
      <c r="Q12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2" s="114" t="str">
        <f>IF(tbl_coded[[#This Row],[ISIN]]="","",IF(OR(_xll.BDP($B122&amp;" Corp",R$1)="#N/A N/A",_xll.BDP($B122&amp;" Corp",R$1)="#N/A Invalid Security",_xll.BDP($B122&amp;" Corp",R$1)="#N/A Field Not Applicable"),"--",_xll.BDP($B122&amp;" Corp",R$1)))</f>
        <v/>
      </c>
      <c r="S122" s="114" t="str">
        <f>IF(tbl_coded[[#This Row],[ISIN]]="","",IF(OR(_xll.BDP($R122&amp;" Equity",S$1)="#N/A N/A",_xll.BDP($R122&amp;" Equity",S$1)="#N/A Invalid Security"),"--",_xll.BDP($R122&amp;" Equity",S$1)))</f>
        <v/>
      </c>
      <c r="T122" s="114" t="str">
        <f>IF(tbl_coded[[#This Row],[ISIN]]="","",IF(OR(_xll.BDP($R122&amp;" Equity",T$1)="#N/A N/A",_xll.BDP($R122&amp;" Equity",T$1)="#N/A Invalid Security"),"--",_xll.BDP($R122&amp;" Equity",T$1)))</f>
        <v/>
      </c>
      <c r="U122" s="114" t="str">
        <f>IF(tbl_coded[[#This Row],[ISIN]]="","",IF(OR(_xll.BDP($R122&amp;" Equity",U$1)="#N/A N/A",_xll.BDP($R122&amp;" Equity",U$1)="#N/A Invalid Security"),"--",_xll.BDP($R122&amp;" Equity",U$1)))</f>
        <v/>
      </c>
      <c r="V122" s="114" t="str">
        <f>IF(tbl_coded[[#This Row],[ISIN]]="","",IF(OR(_xll.BDP($R122&amp;" Equity",V$1)="#N/A N/A",_xll.BDP($R122&amp;" Equity",V$1)="#N/A Invalid Security"),"--",_xll.BDP($R122&amp;" Equity",V$1)))</f>
        <v/>
      </c>
      <c r="W122" s="114" t="str">
        <f>IF(tbl_coded[[#This Row],[ISIN]]="","",IF(OR(_xll.BDP($R122&amp;" Equity",W$1)="#N/A N/A",_xll.BDP($R122&amp;" Equity",W$1)="#N/A Invalid Security"),"--",_xll.BDP($R122&amp;" Equity",W$1)))</f>
        <v/>
      </c>
      <c r="X122" s="114" t="str">
        <f>IF(tbl_coded[[#This Row],[ISIN]]="","",IF(OR(_xll.BDP($R122&amp;" Equity",X$1)="#N/A N/A",_xll.BDP($R122&amp;" Equity",X$1)="#N/A Invalid Security"),"--",_xll.BDP($R122&amp;" Equity",X$1)))</f>
        <v/>
      </c>
      <c r="Y12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2" s="114" t="str">
        <f>IF(tbl_coded[[#This Row],[ISIN]]="","",IF(ISNUMBER(_xll.BDP(B122&amp;" Corp",Z$1)),_xll.BDP(B122&amp;" Corp",Z$1),""))</f>
        <v/>
      </c>
      <c r="AA122" s="114" t="str">
        <f>IF(tbl_coded[[#This Row],[ISIN]]="","",IF(ISNUMBER(_xll.BDP(B122&amp;" Corp",AA$1)),_xll.BDP(B122&amp;" Corp",AA$1),""))</f>
        <v/>
      </c>
      <c r="AB122" s="114" t="str">
        <f>IF(tbl_coded[[#This Row],[ISIN]]="","",IF(ISNUMBER(_xll.BDP(B122&amp;" Corp",AB$1)),_xll.BDP(B122&amp;" Corp",AB$1),""))</f>
        <v/>
      </c>
      <c r="AC122" s="114" t="str">
        <f>IF(tbl_coded[[#This Row],[ISIN]]="","",IF(ISNUMBER(_xll.BDP(B122&amp;" Corp",AC$1)),_xll.BDP(B122&amp;" Corp",AC$1),""))</f>
        <v/>
      </c>
      <c r="AD122" s="114" t="str">
        <f>IF(tbl_coded[[#This Row],[ISIN]]="","",IF((_xll.BDP(B122&amp;" Corp",AD$1))="#N/A Field Not Applicable","",_xll.BDP(B122&amp;" Corp",AD$1)))</f>
        <v/>
      </c>
      <c r="AE122" s="114" t="str">
        <f>IF(tbl_coded[[#This Row],[ISIN]]="","",IF((_xll.BDP(B122&amp;" Corp",AE$1))="#N/A N/A","--",_xll.BDP(B122&amp;" Corp",AE$1)))</f>
        <v/>
      </c>
      <c r="AF122" s="114" t="str">
        <f>IF(tbl_coded[[#This Row],[ISIN]]="","",IF(IFERROR(MATCH(H122,rtg_num[Moody''s],0)&gt;10,0),"HY",IF(IFERROR(MATCH(I122,rtg_num[S&amp;P],0)&gt;10,0),"HY",IF(IFERROR(MATCH(J122,rtg_num[Fitch],0)&gt;10,0),"HY",IF(H122&amp;I122&amp;J122="------","NR",IF(IFERROR(FIND("#N/A",Coded!H122),0)&amp;IFERROR(FIND("#N/A",Coded!H122),0)&amp;IFERROR(FIND("#N/A",Coded!H122),0)&lt;&gt;"000",IF(INDEX(美元债一级!$O:$O,MATCH(tbl_coded[[#This Row],[ISIN]],美元债一级!$I:$I,0))="--/--/--","NR","IG"),"IG"))))))</f>
        <v/>
      </c>
      <c r="AG12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2" s="115" t="str">
        <f>IF(tbl_coded[[#This Row],[ISIN]]="","",IF(_xll.BDP($B122&amp;" Corp",AI$1)="#N/A N/A","--",_xll.BDP($B122&amp;" Corp",AI$1)))</f>
        <v/>
      </c>
      <c r="AJ122" s="112" t="str">
        <f>IF(tbl_coded[[#This Row],[ISIN]]="","",IF(OR(_xll.BDP(_xll.BDP(tbl_coded[[#This Row],[ISIN]]&amp;" Corp", "ISSUER_EQUITY_TICKER")&amp;" Equity",AJ$1)="#N/A N/A"),"--",_xll.BDP(_xll.BDP(tbl_coded[[#This Row],[ISIN]]&amp;" Corp", "ISSUER_EQUITY_TICKER")&amp;" Equity",AJ$1)))</f>
        <v/>
      </c>
      <c r="AK12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2" s="114" t="str">
        <f>IF(tbl_coded[[#This Row],[ISIN]]="","",IF(OR(_xll.BDP(_xll.BDP(tbl_coded[[#This Row],[ISIN]]&amp;" Corp", "ISSUER_EQUITY_TICKER")&amp;" Equity",AL$1)="#N/A N/A"),"--",_xll.BDP(_xll.BDP(tbl_coded[[#This Row],[ISIN]]&amp;" Corp", "ISSUER_EQUITY_TICKER")&amp;" Equity",AL$1)))</f>
        <v/>
      </c>
      <c r="AM122" s="114" t="str">
        <f>IF(tbl_coded[[#This Row],[ISIN]]="","",IF(_xll.BDS($B122&amp;" Corp",AM$1)="#N/A Field Not Applicable","",_xll.BDS($B122&amp;" Corp",AM$1)))</f>
        <v/>
      </c>
      <c r="AN122" s="114" t="str">
        <f>IF(tbl_coded[[#This Row],[ISIN]]="","",IF(_xll.BDP(tbl_coded[[#This Row],[KPW Provider BBID]]&amp;" CompanyID","NAME")="#N/A Invalid Security","",_xll.BDP(tbl_coded[[#This Row],[KPW Provider BBID]]&amp;" CompanyID","NAME")))</f>
        <v/>
      </c>
      <c r="AO122" s="114" t="str">
        <f>IF(tbl_coded[[#This Row],[ISIN]]="","",IF(_xll.BDP(tbl_coded[[#This Row],[KPW Provider BBID]]&amp;" CompanyID",$AO$1)="#N/A Invalid Security","--",IF(_xll.BDP(tbl_coded[[#This Row],[KPW Provider BBID]]&amp;" CompanyID",$AO$1)="#N/A N/A","--",_xll.BDP(tbl_coded[[#This Row],[KPW Provider BBID]]&amp;" CompanyID",$AO$1))))</f>
        <v/>
      </c>
      <c r="AP122" s="114" t="str">
        <f>IF(tbl_coded[[#This Row],[ISIN]]="","",IF(_xll.BDP(tbl_coded[[#This Row],[KPW Provider BBID]]&amp;" CompanyID",$AP$1)="#N/A Invalid Security","--",IF(_xll.BDP(tbl_coded[[#This Row],[KPW Provider BBID]]&amp;" CompanyID",$AP$1)="#N/A N/A","--",_xll.BDP(tbl_coded[[#This Row],[KPW Provider BBID]]&amp;" CompanyID",$AP$1))))</f>
        <v/>
      </c>
      <c r="AQ122" s="114" t="str">
        <f>IF(tbl_coded[[#This Row],[ISIN]]="","",IF(_xll.BDP(tbl_coded[[#This Row],[KPW Provider BBID]]&amp;" CompanyID",$AQ$1)="#N/A Invalid Security","--",IF(_xll.BDP(tbl_coded[[#This Row],[KPW Provider BBID]]&amp;" CompanyID",$AQ$1)="#N/A N/A","--",_xll.BDP(tbl_coded[[#This Row],[KPW Provider BBID]]&amp;" CompanyID",$AQ$1))))</f>
        <v/>
      </c>
      <c r="AR122" s="114" t="str">
        <f>IF(tbl_coded[[#This Row],[ISIN]]="","",tbl_coded[[#This Row],[穆迪KPW评级]]&amp;"/"&amp;tbl_coded[[#This Row],[SPKPW评级]]&amp;"/"&amp;tbl_coded[[#This Row],[FITCHKPW评级]])</f>
        <v/>
      </c>
      <c r="AS122" s="114" t="str">
        <f>IF(tbl_coded[[#This Row],[ISIN]]="","",IF(OR(_xll.BDP($B122&amp;" Corp",AS$1)="#N/A N/A"),"--",_xll.BDP($B122&amp;" Corp",AS$1)))</f>
        <v/>
      </c>
      <c r="AT122" s="114" t="str">
        <f>IF(tbl_coded[[#This Row],[ISIN]]="","",IF(_xll.BDS($B122&amp;" Corp",AT$1)="#N/A Field Not Applicable","",_xll.BDS($B122&amp;" Corp",AT$1)))</f>
        <v/>
      </c>
      <c r="AU122" s="114" t="str">
        <f>IF(tbl_coded[[#This Row],[SBLC Provider BBID]]="","",_xll.BDP(tbl_coded[[#This Row],[SBLC Provider BBID]]&amp;" CompanyID","NAME"))</f>
        <v/>
      </c>
      <c r="AV122" s="114" t="str">
        <f>IF(tbl_coded[[#This Row],[ISIN]]="","",IF(OR(_xll.BDP($B122&amp;" Corp",AV$1)="#N/A N/A"),"--",TEXT(_xll.BDP($B122&amp;" Corp",AV$1),"yyyy/mm/dd")))</f>
        <v/>
      </c>
      <c r="AW122" s="114" t="str">
        <f>IF(tbl_coded[[#This Row],[ISIN]]="","",IF(OR(_xll.BDP($B122&amp;" Corp",AW$1)="#N/A N/A"),"--",TEXT(_xll.BDP($B122&amp;" Corp",AW$1),"yyyy/mm/dd")))</f>
        <v/>
      </c>
      <c r="AX122" s="114" t="str">
        <f>IF(tbl_coded[[#This Row],[ISIN]]="","",IF(OR(_xll.BDP($B122&amp;" Corp",AX$1)="#N/A N/A"),"--",TEXT(_xll.BDP($B122&amp;" Corp",AX$1),"yyyy/mm/dd")))</f>
        <v/>
      </c>
      <c r="AY122" s="114" t="str">
        <f>IF(tbl_coded[[#This Row],[ISIN]]="","",IF(OR(_xll.BDP($B122&amp;" Corp",AY$1)="#N/A Field Not Applicable"),"--",TEXT(_xll.BDP($B122&amp;" Corp",AY$1),"yyyy/mm/dd")))</f>
        <v/>
      </c>
      <c r="AZ122" s="114" t="str">
        <f>IF(tbl_coded[[#This Row],[ISIN]]="","",IF(OR(_xll.BDP($B122&amp;" Corp",AZ$1)="#N/A N/A"),"--",_xll.BDP($B122&amp;" Corp",AZ$1)))</f>
        <v/>
      </c>
      <c r="BA122" s="114" t="str">
        <f>IF(tbl_coded[[#This Row],[ISIN]]="","",IF(OR(_xll.BDP($B122&amp;" Corp",BA$1)="#N/A N/A"),"--",_xll.BDP($B122&amp;" Corp",BA$1)))</f>
        <v/>
      </c>
      <c r="BB122" s="114" t="str">
        <f>IF(tbl_coded[[#This Row],[ISIN]]="","",IF(OR(_xll.BDP($B122&amp;" Corp",BB$1)="#N/A N/A"),"--",_xll.BDP($B122&amp;" Corp",BB$1)))</f>
        <v/>
      </c>
      <c r="BC122" s="114" t="str">
        <f>IF(tbl_coded[[#This Row],[ISIN]]="","",IF(OR(_xll.BDP($B122&amp;" Corp",BC$1)="#N/A Field Not Applicable"),"--",_xll.BDP($B122&amp;" Corp",BC$1)))</f>
        <v/>
      </c>
      <c r="BD122" s="114" t="str">
        <f>IF(tbl_coded[[#This Row],[ISIN]]="","",IF(OR(_xll.BDP($B122&amp;" Corp",BD$1)="#N/A Field Not Applicable"),"--",_xll.BDP($B122&amp;" Corp",BD$1)))</f>
        <v/>
      </c>
      <c r="BE122" s="114" t="str">
        <f>IF(tbl_coded[[#This Row],[ISIN]]="","",IF(OR(_xll.BDP($B122&amp;" Corp",BE$1)="#N/A Field Not Applicable"),"--",_xll.BDP($B122&amp;" Corp",BE$1)))</f>
        <v/>
      </c>
      <c r="BF122" s="114" t="str">
        <f>IF(tbl_coded[[#This Row],[ISIN]]="","",IF(OR(_xll.BDP($B122&amp;" Corp",BF$1)="#N/A Field Not Applicable"),"--",_xll.BDP($B122&amp;" Corp",BF$1)))</f>
        <v/>
      </c>
      <c r="BG122" s="114" t="str">
        <f>IF(tbl_coded[[#This Row],[ISIN]]="","",IF(OR(_xll.BDP($B122&amp;" Corp",BG$1)="#N/A Field Not Applicable"),"--",IF(_xll.BDP($B122&amp;" Corp",BG$1)="#N/A N/A","N",_xll.BDP($B122&amp;" Corp",BG$1))))</f>
        <v/>
      </c>
      <c r="BH122" s="114" t="str">
        <f>IF(tbl_coded[[#This Row],[ISIN]]="","",IF(OR(_xll.BDP($B122&amp;" Corp",BH$1)="#N/A N/A"),"",_xll.BDP($B122&amp;" Corp",BH$1)))</f>
        <v/>
      </c>
      <c r="BI122" s="114" t="str">
        <f>IF(tbl_coded[[#This Row],[ISIN]]="","",IF(OR(tbl_coded[[#This Row],[Parent company tiker]]=""),"",IF(_xll.BDP(tbl_coded[[#This Row],[Parent company tiker]]&amp;" Equity",BI$1)="#N/A N/A","--",_xll.BDP(tbl_coded[[#This Row],[Parent company tiker]]&amp;" Equity",BI$1))))</f>
        <v/>
      </c>
      <c r="BJ122" s="114" t="str">
        <f>IF(tbl_coded[[#This Row],[ISIN]]="","",IF(OR(tbl_coded[[#This Row],[Parent company tiker]]=""),"",IF(_xll.BDP(tbl_coded[[#This Row],[Parent company tiker]]&amp;" Equity",BJ$1)="#N/A N/A","--",_xll.BDP(tbl_coded[[#This Row],[Parent company tiker]]&amp;" Equity",BJ$1))))</f>
        <v/>
      </c>
      <c r="BK122" s="114" t="str">
        <f>IF(tbl_coded[[#This Row],[ISIN]]="","",IF(OR(tbl_coded[[#This Row],[Parent company tiker]]=""),"",IF(_xll.BDP(tbl_coded[[#This Row],[Parent company tiker]]&amp;" Equity",BK$1)="#N/A N/A","--",_xll.BDP(tbl_coded[[#This Row],[Parent company tiker]]&amp;" Equity",BK$1))))</f>
        <v/>
      </c>
      <c r="BL122" s="114" t="str">
        <f>IF(tbl_coded[[#This Row],[ISIN]]="","",IF(OR(tbl_coded[[#This Row],[Parent company tiker]]=""),"",IF(_xll.BDP(tbl_coded[[#This Row],[Parent company tiker]]&amp;" Equity",BL$1)="#N/A N/A","--",_xll.BDP(tbl_coded[[#This Row],[Parent company tiker]]&amp;" Equity",BL$1))))</f>
        <v/>
      </c>
      <c r="BM12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2" s="114" t="str">
        <f>IF(tbl_coded[[#This Row],[Column9]]&lt;&gt;"--",tbl_coded[[#This Row],[G''tor rating]],IF(tbl_coded[[#This Row],[KPW Name]]&lt;&gt;"",tbl_coded[[#This Row],[KPW Rating]],IF(tbl_coded[[#This Row],[Parent company tiker]]&lt;&gt;"",tbl_coded[[#This Row],[parent评级]],tbl_coded[[#This Row],[Issuer rating]])))</f>
        <v>//</v>
      </c>
      <c r="BO122" s="148" t="str">
        <f>IFERROR(IF(tbl_coded[[#This Row],[GREEN]]="Y","GREEN",IF(tbl_coded[[#This Row],[SUSTAINABLE]]="Y","SUSTAINABLE",IF(tbl_coded[[#This Row],[SOCIAL]]="Y","SOCIAL",IF(tbl_coded[[#This Row],[Sustainable linked]]="Y","SUSTAINABLE LINKED"," ")))),"")</f>
        <v xml:space="preserve"> </v>
      </c>
    </row>
    <row r="123" spans="1:67" ht="15" customHeight="1">
      <c r="A123" s="109">
        <v>121</v>
      </c>
      <c r="B123" s="110" t="str">
        <f>IF(美元债一级!$C$3:$C$1048576&lt;&gt;"",美元债一级!$C123,"")</f>
        <v/>
      </c>
      <c r="C123" s="114" t="str">
        <f>IF(tbl_coded[[#This Row],[ISIN]]="","",IF(tbl_coded[[#This Row],[Index]]&gt;$A$1,"",IF(_xll.BDP($B123&amp;" Corp",C$1)="#N/A N/A","",_xll.BDP($B123&amp;" Corp",C$1))))</f>
        <v/>
      </c>
      <c r="D123" s="114" t="str">
        <f>IF(tbl_coded[[#This Row],[ISIN]]="","",IF(_xll.BDP($B123&amp;" Corp",D$1)="#N/A N/A","",_xll.BDP($B123&amp;" Corp",D$1)))</f>
        <v/>
      </c>
      <c r="E123" s="114" t="str">
        <f>IF(tbl_coded[[#This Row],[ISIN]]="","",IF(_xll.BDP($B123&amp;" Corp",E$1)="#N/A N/A","--",_xll.BDP($B123&amp;" Corp",E$1)))</f>
        <v/>
      </c>
      <c r="F123" s="114" t="str">
        <f>IF(tbl_coded[[#This Row],[ISIN]]="","",IF(_xll.BDS($B123&amp;" Corp",F$1)="#N/A Field Not Applicable","",_xll.BDS($B123&amp;" Corp",F$1)))</f>
        <v/>
      </c>
      <c r="G123" s="114" t="str">
        <f>IF(tbl_coded[[#This Row],[ISIN]]="","",IF(_xll.BDP($F123&amp;" CompanyID",G$1)="#N/A Invalid Security","",_xll.BDP($F123&amp;" CompanyID",G$1)))</f>
        <v/>
      </c>
      <c r="H123" s="114" t="str">
        <f>IF(tbl_coded[[#This Row],[ISIN]]="","",IF(_xll.BDP($B123&amp;" Corp",H$1)="#N/A N/A","--",_xll.BDP($B123&amp;" Corp",H$1)))</f>
        <v/>
      </c>
      <c r="I123" s="114" t="str">
        <f>IF(tbl_coded[[#This Row],[ISIN]]="","",IF(_xll.BDP($B123&amp;" Corp",I$1)="#N/A N/A","--",_xll.BDP($B123&amp;" Corp",I$1)))</f>
        <v/>
      </c>
      <c r="J123" s="114" t="str">
        <f>IF(tbl_coded[[#This Row],[ISIN]]="","",IF(_xll.BDP($B123&amp;" Corp",J$1)="#N/A N/A","--",_xll.BDP($B123&amp;" Corp",J$1)))</f>
        <v/>
      </c>
      <c r="K123" s="114" t="str">
        <f>IF(tbl_coded[[#This Row],[ISIN]]="","",IF(_xll.BDP($B123&amp;" Corp",K$1)="#N/A N/A","--",_xll.BDP($B123&amp;" Corp",K$1)))</f>
        <v/>
      </c>
      <c r="L123" s="114" t="str">
        <f>IF(tbl_coded[[#This Row],[ISIN]]="","",IF(_xll.BDP($B123&amp;" Corp",L$1)="#N/A N/A","--",_xll.BDP($B123&amp;" Corp",L$1)))</f>
        <v/>
      </c>
      <c r="M123" s="114" t="str">
        <f>IF(tbl_coded[[#This Row],[ISIN]]="","",IF(_xll.BDP($B123&amp;" Corp",M$1)="#N/A N/A","--",_xll.BDP($B123&amp;" Corp",M$1)))</f>
        <v/>
      </c>
      <c r="N123" s="114" t="str">
        <f>IF(tbl_coded[[#This Row],[ISIN]]="","",IF(_xll.BDP($B123&amp;" Corp",N$1)="#N/A N/A","--",_xll.BDP($B123&amp;" Corp",N$1)))</f>
        <v/>
      </c>
      <c r="O123" s="114" t="str">
        <f>IF(tbl_coded[[#This Row],[ISIN]]="","",IF(_xll.BDP($B123&amp;" Corp",O$1)="#N/A N/A","--",_xll.BDP($B123&amp;" Corp",O$1)))</f>
        <v/>
      </c>
      <c r="P123" s="114" t="str">
        <f>IF(tbl_coded[[#This Row],[ISIN]]="","",IF(_xll.BDP($B123&amp;" Corp",P$1)="#N/A N/A","--",_xll.BDP($B123&amp;" Corp",P$1)))</f>
        <v/>
      </c>
      <c r="Q12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3" s="114" t="str">
        <f>IF(tbl_coded[[#This Row],[ISIN]]="","",IF(OR(_xll.BDP($B123&amp;" Corp",R$1)="#N/A N/A",_xll.BDP($B123&amp;" Corp",R$1)="#N/A Invalid Security",_xll.BDP($B123&amp;" Corp",R$1)="#N/A Field Not Applicable"),"--",_xll.BDP($B123&amp;" Corp",R$1)))</f>
        <v/>
      </c>
      <c r="S123" s="114" t="str">
        <f>IF(tbl_coded[[#This Row],[ISIN]]="","",IF(OR(_xll.BDP($R123&amp;" Equity",S$1)="#N/A N/A",_xll.BDP($R123&amp;" Equity",S$1)="#N/A Invalid Security"),"--",_xll.BDP($R123&amp;" Equity",S$1)))</f>
        <v/>
      </c>
      <c r="T123" s="114" t="str">
        <f>IF(tbl_coded[[#This Row],[ISIN]]="","",IF(OR(_xll.BDP($R123&amp;" Equity",T$1)="#N/A N/A",_xll.BDP($R123&amp;" Equity",T$1)="#N/A Invalid Security"),"--",_xll.BDP($R123&amp;" Equity",T$1)))</f>
        <v/>
      </c>
      <c r="U123" s="114" t="str">
        <f>IF(tbl_coded[[#This Row],[ISIN]]="","",IF(OR(_xll.BDP($R123&amp;" Equity",U$1)="#N/A N/A",_xll.BDP($R123&amp;" Equity",U$1)="#N/A Invalid Security"),"--",_xll.BDP($R123&amp;" Equity",U$1)))</f>
        <v/>
      </c>
      <c r="V123" s="114" t="str">
        <f>IF(tbl_coded[[#This Row],[ISIN]]="","",IF(OR(_xll.BDP($R123&amp;" Equity",V$1)="#N/A N/A",_xll.BDP($R123&amp;" Equity",V$1)="#N/A Invalid Security"),"--",_xll.BDP($R123&amp;" Equity",V$1)))</f>
        <v/>
      </c>
      <c r="W123" s="114" t="str">
        <f>IF(tbl_coded[[#This Row],[ISIN]]="","",IF(OR(_xll.BDP($R123&amp;" Equity",W$1)="#N/A N/A",_xll.BDP($R123&amp;" Equity",W$1)="#N/A Invalid Security"),"--",_xll.BDP($R123&amp;" Equity",W$1)))</f>
        <v/>
      </c>
      <c r="X123" s="114" t="str">
        <f>IF(tbl_coded[[#This Row],[ISIN]]="","",IF(OR(_xll.BDP($R123&amp;" Equity",X$1)="#N/A N/A",_xll.BDP($R123&amp;" Equity",X$1)="#N/A Invalid Security"),"--",_xll.BDP($R123&amp;" Equity",X$1)))</f>
        <v/>
      </c>
      <c r="Y12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3" s="114" t="str">
        <f>IF(tbl_coded[[#This Row],[ISIN]]="","",IF(ISNUMBER(_xll.BDP(B123&amp;" Corp",Z$1)),_xll.BDP(B123&amp;" Corp",Z$1),""))</f>
        <v/>
      </c>
      <c r="AA123" s="114" t="str">
        <f>IF(tbl_coded[[#This Row],[ISIN]]="","",IF(ISNUMBER(_xll.BDP(B123&amp;" Corp",AA$1)),_xll.BDP(B123&amp;" Corp",AA$1),""))</f>
        <v/>
      </c>
      <c r="AB123" s="114" t="str">
        <f>IF(tbl_coded[[#This Row],[ISIN]]="","",IF(ISNUMBER(_xll.BDP(B123&amp;" Corp",AB$1)),_xll.BDP(B123&amp;" Corp",AB$1),""))</f>
        <v/>
      </c>
      <c r="AC123" s="114" t="str">
        <f>IF(tbl_coded[[#This Row],[ISIN]]="","",IF(ISNUMBER(_xll.BDP(B123&amp;" Corp",AC$1)),_xll.BDP(B123&amp;" Corp",AC$1),""))</f>
        <v/>
      </c>
      <c r="AD123" s="114" t="str">
        <f>IF(tbl_coded[[#This Row],[ISIN]]="","",IF((_xll.BDP(B123&amp;" Corp",AD$1))="#N/A Field Not Applicable","",_xll.BDP(B123&amp;" Corp",AD$1)))</f>
        <v/>
      </c>
      <c r="AE123" s="114" t="str">
        <f>IF(tbl_coded[[#This Row],[ISIN]]="","",IF((_xll.BDP(B123&amp;" Corp",AE$1))="#N/A N/A","--",_xll.BDP(B123&amp;" Corp",AE$1)))</f>
        <v/>
      </c>
      <c r="AF123" s="114" t="str">
        <f>IF(tbl_coded[[#This Row],[ISIN]]="","",IF(IFERROR(MATCH(H123,rtg_num[Moody''s],0)&gt;10,0),"HY",IF(IFERROR(MATCH(I123,rtg_num[S&amp;P],0)&gt;10,0),"HY",IF(IFERROR(MATCH(J123,rtg_num[Fitch],0)&gt;10,0),"HY",IF(H123&amp;I123&amp;J123="------","NR",IF(IFERROR(FIND("#N/A",Coded!H123),0)&amp;IFERROR(FIND("#N/A",Coded!H123),0)&amp;IFERROR(FIND("#N/A",Coded!H123),0)&lt;&gt;"000",IF(INDEX(美元债一级!$O:$O,MATCH(tbl_coded[[#This Row],[ISIN]],美元债一级!$I:$I,0))="--/--/--","NR","IG"),"IG"))))))</f>
        <v/>
      </c>
      <c r="AG12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3" s="115" t="str">
        <f>IF(tbl_coded[[#This Row],[ISIN]]="","",IF(_xll.BDP($B123&amp;" Corp",AI$1)="#N/A N/A","--",_xll.BDP($B123&amp;" Corp",AI$1)))</f>
        <v/>
      </c>
      <c r="AJ123" s="112" t="str">
        <f>IF(tbl_coded[[#This Row],[ISIN]]="","",IF(OR(_xll.BDP(_xll.BDP(tbl_coded[[#This Row],[ISIN]]&amp;" Corp", "ISSUER_EQUITY_TICKER")&amp;" Equity",AJ$1)="#N/A N/A"),"--",_xll.BDP(_xll.BDP(tbl_coded[[#This Row],[ISIN]]&amp;" Corp", "ISSUER_EQUITY_TICKER")&amp;" Equity",AJ$1)))</f>
        <v/>
      </c>
      <c r="AK12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3" s="114" t="str">
        <f>IF(tbl_coded[[#This Row],[ISIN]]="","",IF(OR(_xll.BDP(_xll.BDP(tbl_coded[[#This Row],[ISIN]]&amp;" Corp", "ISSUER_EQUITY_TICKER")&amp;" Equity",AL$1)="#N/A N/A"),"--",_xll.BDP(_xll.BDP(tbl_coded[[#This Row],[ISIN]]&amp;" Corp", "ISSUER_EQUITY_TICKER")&amp;" Equity",AL$1)))</f>
        <v/>
      </c>
      <c r="AM123" s="114" t="s">
        <v>445</v>
      </c>
      <c r="AN123" s="114" t="str">
        <f>IF(tbl_coded[[#This Row],[ISIN]]="","",IF(_xll.BDP(tbl_coded[[#This Row],[KPW Provider BBID]]&amp;" CompanyID","NAME")="#N/A Invalid Security","",_xll.BDP(tbl_coded[[#This Row],[KPW Provider BBID]]&amp;" CompanyID","NAME")))</f>
        <v/>
      </c>
      <c r="AO123" s="114" t="str">
        <f>IF(tbl_coded[[#This Row],[ISIN]]="","",IF(_xll.BDP(tbl_coded[[#This Row],[KPW Provider BBID]]&amp;" CompanyID",$AO$1)="#N/A Invalid Security","--",IF(_xll.BDP(tbl_coded[[#This Row],[KPW Provider BBID]]&amp;" CompanyID",$AO$1)="#N/A N/A","--",_xll.BDP(tbl_coded[[#This Row],[KPW Provider BBID]]&amp;" CompanyID",$AO$1))))</f>
        <v/>
      </c>
      <c r="AP123" s="114" t="str">
        <f>IF(tbl_coded[[#This Row],[ISIN]]="","",IF(_xll.BDP(tbl_coded[[#This Row],[KPW Provider BBID]]&amp;" CompanyID",$AP$1)="#N/A Invalid Security","--",IF(_xll.BDP(tbl_coded[[#This Row],[KPW Provider BBID]]&amp;" CompanyID",$AP$1)="#N/A N/A","--",_xll.BDP(tbl_coded[[#This Row],[KPW Provider BBID]]&amp;" CompanyID",$AP$1))))</f>
        <v/>
      </c>
      <c r="AQ123" s="114" t="str">
        <f>IF(tbl_coded[[#This Row],[ISIN]]="","",IF(_xll.BDP(tbl_coded[[#This Row],[KPW Provider BBID]]&amp;" CompanyID",$AQ$1)="#N/A Invalid Security","--",IF(_xll.BDP(tbl_coded[[#This Row],[KPW Provider BBID]]&amp;" CompanyID",$AQ$1)="#N/A N/A","--",_xll.BDP(tbl_coded[[#This Row],[KPW Provider BBID]]&amp;" CompanyID",$AQ$1))))</f>
        <v/>
      </c>
      <c r="AR123" s="114" t="str">
        <f>IF(tbl_coded[[#This Row],[ISIN]]="","",tbl_coded[[#This Row],[穆迪KPW评级]]&amp;"/"&amp;tbl_coded[[#This Row],[SPKPW评级]]&amp;"/"&amp;tbl_coded[[#This Row],[FITCHKPW评级]])</f>
        <v/>
      </c>
      <c r="AS123" s="114" t="str">
        <f>IF(tbl_coded[[#This Row],[ISIN]]="","",IF(OR(_xll.BDP($B123&amp;" Corp",AS$1)="#N/A N/A"),"--",_xll.BDP($B123&amp;" Corp",AS$1)))</f>
        <v/>
      </c>
      <c r="AT123" s="114" t="str">
        <f>IF(tbl_coded[[#This Row],[ISIN]]="","",IF(_xll.BDS($B123&amp;" Corp",AT$1)="#N/A Field Not Applicable","",_xll.BDS($B123&amp;" Corp",AT$1)))</f>
        <v/>
      </c>
      <c r="AU123" s="114" t="str">
        <f>IF(tbl_coded[[#This Row],[SBLC Provider BBID]]="","",_xll.BDP(tbl_coded[[#This Row],[SBLC Provider BBID]]&amp;" CompanyID","NAME"))</f>
        <v/>
      </c>
      <c r="AV123" s="114" t="str">
        <f>IF(tbl_coded[[#This Row],[ISIN]]="","",IF(OR(_xll.BDP($B123&amp;" Corp",AV$1)="#N/A N/A"),"--",TEXT(_xll.BDP($B123&amp;" Corp",AV$1),"yyyy/mm/dd")))</f>
        <v/>
      </c>
      <c r="AW123" s="114" t="str">
        <f>IF(tbl_coded[[#This Row],[ISIN]]="","",IF(OR(_xll.BDP($B123&amp;" Corp",AW$1)="#N/A N/A"),"--",TEXT(_xll.BDP($B123&amp;" Corp",AW$1),"yyyy/mm/dd")))</f>
        <v/>
      </c>
      <c r="AX123" s="114" t="str">
        <f>IF(tbl_coded[[#This Row],[ISIN]]="","",IF(OR(_xll.BDP($B123&amp;" Corp",AX$1)="#N/A N/A"),"--",TEXT(_xll.BDP($B123&amp;" Corp",AX$1),"yyyy/mm/dd")))</f>
        <v/>
      </c>
      <c r="AY123" s="114" t="str">
        <f>IF(tbl_coded[[#This Row],[ISIN]]="","",IF(OR(_xll.BDP($B123&amp;" Corp",AY$1)="#N/A Field Not Applicable"),"--",TEXT(_xll.BDP($B123&amp;" Corp",AY$1),"yyyy/mm/dd")))</f>
        <v/>
      </c>
      <c r="AZ123" s="114" t="str">
        <f>IF(tbl_coded[[#This Row],[ISIN]]="","",IF(OR(_xll.BDP($B123&amp;" Corp",AZ$1)="#N/A N/A"),"--",_xll.BDP($B123&amp;" Corp",AZ$1)))</f>
        <v/>
      </c>
      <c r="BA123" s="114" t="str">
        <f>IF(tbl_coded[[#This Row],[ISIN]]="","",IF(OR(_xll.BDP($B123&amp;" Corp",BA$1)="#N/A N/A"),"--",_xll.BDP($B123&amp;" Corp",BA$1)))</f>
        <v/>
      </c>
      <c r="BB123" s="114" t="str">
        <f>IF(tbl_coded[[#This Row],[ISIN]]="","",IF(OR(_xll.BDP($B123&amp;" Corp",BB$1)="#N/A N/A"),"--",_xll.BDP($B123&amp;" Corp",BB$1)))</f>
        <v/>
      </c>
      <c r="BC123" s="114" t="str">
        <f>IF(tbl_coded[[#This Row],[ISIN]]="","",IF(OR(_xll.BDP($B123&amp;" Corp",BC$1)="#N/A Field Not Applicable"),"--",_xll.BDP($B123&amp;" Corp",BC$1)))</f>
        <v/>
      </c>
      <c r="BD123" s="114" t="str">
        <f>IF(tbl_coded[[#This Row],[ISIN]]="","",IF(OR(_xll.BDP($B123&amp;" Corp",BD$1)="#N/A Field Not Applicable"),"--",_xll.BDP($B123&amp;" Corp",BD$1)))</f>
        <v/>
      </c>
      <c r="BE123" s="114" t="str">
        <f>IF(tbl_coded[[#This Row],[ISIN]]="","",IF(OR(_xll.BDP($B123&amp;" Corp",BE$1)="#N/A Field Not Applicable"),"--",_xll.BDP($B123&amp;" Corp",BE$1)))</f>
        <v/>
      </c>
      <c r="BF123" s="114" t="str">
        <f>IF(tbl_coded[[#This Row],[ISIN]]="","",IF(OR(_xll.BDP($B123&amp;" Corp",BF$1)="#N/A Field Not Applicable"),"--",_xll.BDP($B123&amp;" Corp",BF$1)))</f>
        <v/>
      </c>
      <c r="BG123" s="114" t="str">
        <f>IF(tbl_coded[[#This Row],[ISIN]]="","",IF(OR(_xll.BDP($B123&amp;" Corp",BG$1)="#N/A Field Not Applicable"),"--",IF(_xll.BDP($B123&amp;" Corp",BG$1)="#N/A N/A","N",_xll.BDP($B123&amp;" Corp",BG$1))))</f>
        <v/>
      </c>
      <c r="BH123" s="114" t="str">
        <f>IF(tbl_coded[[#This Row],[ISIN]]="","",IF(OR(_xll.BDP($B123&amp;" Corp",BH$1)="#N/A N/A"),"",_xll.BDP($B123&amp;" Corp",BH$1)))</f>
        <v/>
      </c>
      <c r="BI123" s="114" t="str">
        <f>IF(tbl_coded[[#This Row],[ISIN]]="","",IF(OR(tbl_coded[[#This Row],[Parent company tiker]]=""),"",IF(_xll.BDP(tbl_coded[[#This Row],[Parent company tiker]]&amp;" Equity",BI$1)="#N/A N/A","--",_xll.BDP(tbl_coded[[#This Row],[Parent company tiker]]&amp;" Equity",BI$1))))</f>
        <v/>
      </c>
      <c r="BJ123" s="114" t="str">
        <f>IF(tbl_coded[[#This Row],[ISIN]]="","",IF(OR(tbl_coded[[#This Row],[Parent company tiker]]=""),"",IF(_xll.BDP(tbl_coded[[#This Row],[Parent company tiker]]&amp;" Equity",BJ$1)="#N/A N/A","--",_xll.BDP(tbl_coded[[#This Row],[Parent company tiker]]&amp;" Equity",BJ$1))))</f>
        <v/>
      </c>
      <c r="BK123" s="114" t="str">
        <f>IF(tbl_coded[[#This Row],[ISIN]]="","",IF(OR(tbl_coded[[#This Row],[Parent company tiker]]=""),"",IF(_xll.BDP(tbl_coded[[#This Row],[Parent company tiker]]&amp;" Equity",BK$1)="#N/A N/A","--",_xll.BDP(tbl_coded[[#This Row],[Parent company tiker]]&amp;" Equity",BK$1))))</f>
        <v/>
      </c>
      <c r="BL123" s="114" t="str">
        <f>IF(tbl_coded[[#This Row],[ISIN]]="","",IF(OR(tbl_coded[[#This Row],[Parent company tiker]]=""),"",IF(_xll.BDP(tbl_coded[[#This Row],[Parent company tiker]]&amp;" Equity",BL$1)="#N/A N/A","--",_xll.BDP(tbl_coded[[#This Row],[Parent company tiker]]&amp;" Equity",BL$1))))</f>
        <v/>
      </c>
      <c r="BM12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3" s="114" t="str">
        <f>IF(tbl_coded[[#This Row],[Column9]]&lt;&gt;"--",tbl_coded[[#This Row],[G''tor rating]],IF(tbl_coded[[#This Row],[KPW Name]]&lt;&gt;"",tbl_coded[[#This Row],[KPW Rating]],IF(tbl_coded[[#This Row],[Parent company tiker]]&lt;&gt;"",tbl_coded[[#This Row],[parent评级]],tbl_coded[[#This Row],[Issuer rating]])))</f>
        <v>//</v>
      </c>
      <c r="BO123" s="148" t="str">
        <f>IFERROR(IF(tbl_coded[[#This Row],[GREEN]]="Y","GREEN",IF(tbl_coded[[#This Row],[SUSTAINABLE]]="Y","SUSTAINABLE",IF(tbl_coded[[#This Row],[SOCIAL]]="Y","SOCIAL",IF(tbl_coded[[#This Row],[Sustainable linked]]="Y","SUSTAINABLE LINKED"," ")))),"")</f>
        <v xml:space="preserve"> </v>
      </c>
    </row>
    <row r="124" spans="1:67" ht="15" customHeight="1">
      <c r="A124" s="109">
        <v>122</v>
      </c>
      <c r="B124" s="110" t="str">
        <f>IF(美元债一级!$C$3:$C$1048576&lt;&gt;"",美元债一级!$C124,"")</f>
        <v/>
      </c>
      <c r="C124" s="112" t="str">
        <f>IF(tbl_coded[[#This Row],[ISIN]]="","",IF(tbl_coded[[#This Row],[Index]]&gt;$A$1,"",IF(_xll.BDP($B124&amp;" Corp",C$1)="#N/A N/A","",_xll.BDP($B124&amp;" Corp",C$1))))</f>
        <v/>
      </c>
      <c r="D124" s="112" t="str">
        <f>IF(tbl_coded[[#This Row],[ISIN]]="","",IF(_xll.BDP($B124&amp;" Corp",D$1)="#N/A N/A","",_xll.BDP($B124&amp;" Corp",D$1)))</f>
        <v/>
      </c>
      <c r="E124" s="112" t="str">
        <f>IF(tbl_coded[[#This Row],[ISIN]]="","",IF(_xll.BDP($B124&amp;" Corp",E$1)="#N/A N/A","--",_xll.BDP($B124&amp;" Corp",E$1)))</f>
        <v/>
      </c>
      <c r="F124" s="112" t="str">
        <f>IF(tbl_coded[[#This Row],[ISIN]]="","",IF(_xll.BDS($B124&amp;" Corp",F$1)="#N/A Field Not Applicable","",_xll.BDS($B124&amp;" Corp",F$1)))</f>
        <v/>
      </c>
      <c r="G124" s="112" t="str">
        <f>IF(tbl_coded[[#This Row],[ISIN]]="","",IF(_xll.BDP($F124&amp;" CompanyID",G$1)="#N/A Invalid Security","",_xll.BDP($F124&amp;" CompanyID",G$1)))</f>
        <v/>
      </c>
      <c r="H124" s="112" t="str">
        <f>IF(tbl_coded[[#This Row],[ISIN]]="","",IF(_xll.BDP($B124&amp;" Corp",H$1)="#N/A N/A","--",_xll.BDP($B124&amp;" Corp",H$1)))</f>
        <v/>
      </c>
      <c r="I124" s="112" t="str">
        <f>IF(tbl_coded[[#This Row],[ISIN]]="","",IF(_xll.BDP($B124&amp;" Corp",I$1)="#N/A N/A","--",_xll.BDP($B124&amp;" Corp",I$1)))</f>
        <v/>
      </c>
      <c r="J124" s="112" t="str">
        <f>IF(tbl_coded[[#This Row],[ISIN]]="","",IF(_xll.BDP($B124&amp;" Corp",J$1)="#N/A N/A","--",_xll.BDP($B124&amp;" Corp",J$1)))</f>
        <v/>
      </c>
      <c r="K124" s="112" t="str">
        <f>IF(tbl_coded[[#This Row],[ISIN]]="","",IF(_xll.BDP($B124&amp;" Corp",K$1)="#N/A N/A","--",_xll.BDP($B124&amp;" Corp",K$1)))</f>
        <v/>
      </c>
      <c r="L124" s="112" t="str">
        <f>IF(tbl_coded[[#This Row],[ISIN]]="","",IF(_xll.BDP($B124&amp;" Corp",L$1)="#N/A N/A","--",_xll.BDP($B124&amp;" Corp",L$1)))</f>
        <v/>
      </c>
      <c r="M124" s="112" t="str">
        <f>IF(tbl_coded[[#This Row],[ISIN]]="","",IF(_xll.BDP($B124&amp;" Corp",M$1)="#N/A N/A","--",_xll.BDP($B124&amp;" Corp",M$1)))</f>
        <v/>
      </c>
      <c r="N124" s="112" t="str">
        <f>IF(tbl_coded[[#This Row],[ISIN]]="","",IF(_xll.BDP($B124&amp;" Corp",N$1)="#N/A N/A","--",_xll.BDP($B124&amp;" Corp",N$1)))</f>
        <v/>
      </c>
      <c r="O124" s="112" t="str">
        <f>IF(tbl_coded[[#This Row],[ISIN]]="","",IF(_xll.BDP($B124&amp;" Corp",O$1)="#N/A N/A","--",_xll.BDP($B124&amp;" Corp",O$1)))</f>
        <v/>
      </c>
      <c r="P124" s="112" t="str">
        <f>IF(tbl_coded[[#This Row],[ISIN]]="","",IF(_xll.BDP($B124&amp;" Corp",P$1)="#N/A N/A","--",_xll.BDP($B124&amp;" Corp",P$1)))</f>
        <v/>
      </c>
      <c r="Q124"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4" s="112" t="str">
        <f>IF(tbl_coded[[#This Row],[ISIN]]="","",IF(OR(_xll.BDP($B124&amp;" Corp",R$1)="#N/A N/A",_xll.BDP($B124&amp;" Corp",R$1)="#N/A Invalid Security",_xll.BDP($B124&amp;" Corp",R$1)="#N/A Field Not Applicable"),"--",_xll.BDP($B124&amp;" Corp",R$1)))</f>
        <v/>
      </c>
      <c r="S124" s="112" t="str">
        <f>IF(tbl_coded[[#This Row],[ISIN]]="","",IF(OR(_xll.BDP($R124&amp;" Equity",S$1)="#N/A N/A",_xll.BDP($R124&amp;" Equity",S$1)="#N/A Invalid Security"),"--",_xll.BDP($R124&amp;" Equity",S$1)))</f>
        <v/>
      </c>
      <c r="T124" s="112" t="str">
        <f>IF(tbl_coded[[#This Row],[ISIN]]="","",IF(OR(_xll.BDP($R124&amp;" Equity",T$1)="#N/A N/A",_xll.BDP($R124&amp;" Equity",T$1)="#N/A Invalid Security"),"--",_xll.BDP($R124&amp;" Equity",T$1)))</f>
        <v/>
      </c>
      <c r="U124" s="112" t="str">
        <f>IF(tbl_coded[[#This Row],[ISIN]]="","",IF(OR(_xll.BDP($R124&amp;" Equity",U$1)="#N/A N/A",_xll.BDP($R124&amp;" Equity",U$1)="#N/A Invalid Security"),"--",_xll.BDP($R124&amp;" Equity",U$1)))</f>
        <v/>
      </c>
      <c r="V124" s="112" t="str">
        <f>IF(tbl_coded[[#This Row],[ISIN]]="","",IF(OR(_xll.BDP($R124&amp;" Equity",V$1)="#N/A N/A",_xll.BDP($R124&amp;" Equity",V$1)="#N/A Invalid Security"),"--",_xll.BDP($R124&amp;" Equity",V$1)))</f>
        <v/>
      </c>
      <c r="W124" s="112" t="str">
        <f>IF(tbl_coded[[#This Row],[ISIN]]="","",IF(OR(_xll.BDP($R124&amp;" Equity",W$1)="#N/A N/A",_xll.BDP($R124&amp;" Equity",W$1)="#N/A Invalid Security"),"--",_xll.BDP($R124&amp;" Equity",W$1)))</f>
        <v/>
      </c>
      <c r="X124" s="112" t="str">
        <f>IF(tbl_coded[[#This Row],[ISIN]]="","",IF(OR(_xll.BDP($R124&amp;" Equity",X$1)="#N/A N/A",_xll.BDP($R124&amp;" Equity",X$1)="#N/A Invalid Security"),"--",_xll.BDP($R124&amp;" Equity",X$1)))</f>
        <v/>
      </c>
      <c r="Y124"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4" s="112" t="str">
        <f>IF(tbl_coded[[#This Row],[ISIN]]="","",IF(ISNUMBER(_xll.BDP(B124&amp;" Corp",Z$1)),_xll.BDP(B124&amp;" Corp",Z$1),""))</f>
        <v/>
      </c>
      <c r="AA124" s="112" t="str">
        <f>IF(tbl_coded[[#This Row],[ISIN]]="","",IF(ISNUMBER(_xll.BDP(B124&amp;" Corp",AA$1)),_xll.BDP(B124&amp;" Corp",AA$1),""))</f>
        <v/>
      </c>
      <c r="AB124" s="112" t="str">
        <f>IF(tbl_coded[[#This Row],[ISIN]]="","",IF(ISNUMBER(_xll.BDP(B124&amp;" Corp",AB$1)),_xll.BDP(B124&amp;" Corp",AB$1),""))</f>
        <v/>
      </c>
      <c r="AC124" s="112" t="str">
        <f>IF(tbl_coded[[#This Row],[ISIN]]="","",IF(ISNUMBER(_xll.BDP(B124&amp;" Corp",AC$1)),_xll.BDP(B124&amp;" Corp",AC$1),""))</f>
        <v/>
      </c>
      <c r="AD124" s="112" t="str">
        <f>IF(tbl_coded[[#This Row],[ISIN]]="","",IF((_xll.BDP(B124&amp;" Corp",AD$1))="#N/A Field Not Applicable","",_xll.BDP(B124&amp;" Corp",AD$1)))</f>
        <v/>
      </c>
      <c r="AE124" s="112" t="str">
        <f>IF(tbl_coded[[#This Row],[ISIN]]="","",IF((_xll.BDP(B124&amp;" Corp",AE$1))="#N/A N/A","--",_xll.BDP(B124&amp;" Corp",AE$1)))</f>
        <v/>
      </c>
      <c r="AF124" s="112" t="str">
        <f>IF(tbl_coded[[#This Row],[ISIN]]="","",IF(IFERROR(MATCH(H124,rtg_num[Moody''s],0)&gt;10,0),"HY",IF(IFERROR(MATCH(I124,rtg_num[S&amp;P],0)&gt;10,0),"HY",IF(IFERROR(MATCH(J124,rtg_num[Fitch],0)&gt;10,0),"HY",IF(H124&amp;I124&amp;J124="------","NR",IF(IFERROR(FIND("#N/A",Coded!H124),0)&amp;IFERROR(FIND("#N/A",Coded!H124),0)&amp;IFERROR(FIND("#N/A",Coded!H124),0)&lt;&gt;"000",IF(INDEX(美元债一级!$O:$O,MATCH(tbl_coded[[#This Row],[ISIN]],美元债一级!$I:$I,0))="--/--/--","NR","IG"),"IG"))))))</f>
        <v/>
      </c>
      <c r="AG124"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4"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4" s="113" t="str">
        <f>IF(tbl_coded[[#This Row],[ISIN]]="","",IF(_xll.BDP($B124&amp;" Corp",AI$1)="#N/A N/A","--",_xll.BDP($B124&amp;" Corp",AI$1)))</f>
        <v/>
      </c>
      <c r="AJ124" s="112" t="str">
        <f>IF(tbl_coded[[#This Row],[ISIN]]="","",IF(OR(_xll.BDP(_xll.BDP(tbl_coded[[#This Row],[ISIN]]&amp;" Corp", "ISSUER_EQUITY_TICKER")&amp;" Equity",AJ$1)="#N/A N/A"),"--",_xll.BDP(_xll.BDP(tbl_coded[[#This Row],[ISIN]]&amp;" Corp", "ISSUER_EQUITY_TICKER")&amp;" Equity",AJ$1)))</f>
        <v/>
      </c>
      <c r="AK124"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4" s="115" t="str">
        <f>IF(tbl_coded[[#This Row],[ISIN]]="","",IF(OR(_xll.BDP(_xll.BDP(tbl_coded[[#This Row],[ISIN]]&amp;" Corp", "ISSUER_EQUITY_TICKER")&amp;" Equity",AL$1)="#N/A N/A"),"--",_xll.BDP(_xll.BDP(tbl_coded[[#This Row],[ISIN]]&amp;" Corp", "ISSUER_EQUITY_TICKER")&amp;" Equity",AL$1)))</f>
        <v/>
      </c>
      <c r="AM124" s="115" t="str">
        <f>IF(tbl_coded[[#This Row],[ISIN]]="","",IF(_xll.BDS($B124&amp;" Corp",AM$1)="#N/A Field Not Applicable","",_xll.BDS($B124&amp;" Corp",AM$1)))</f>
        <v/>
      </c>
      <c r="AN124" s="115" t="str">
        <f>IF(tbl_coded[[#This Row],[ISIN]]="","",IF(_xll.BDP(tbl_coded[[#This Row],[KPW Provider BBID]]&amp;" CompanyID","NAME")="#N/A Invalid Security","",_xll.BDP(tbl_coded[[#This Row],[KPW Provider BBID]]&amp;" CompanyID","NAME")))</f>
        <v/>
      </c>
      <c r="AO124" s="115" t="str">
        <f>IF(tbl_coded[[#This Row],[ISIN]]="","",IF(_xll.BDP(tbl_coded[[#This Row],[KPW Provider BBID]]&amp;" CompanyID",$AO$1)="#N/A Invalid Security","--",IF(_xll.BDP(tbl_coded[[#This Row],[KPW Provider BBID]]&amp;" CompanyID",$AO$1)="#N/A N/A","--",_xll.BDP(tbl_coded[[#This Row],[KPW Provider BBID]]&amp;" CompanyID",$AO$1))))</f>
        <v/>
      </c>
      <c r="AP124" s="115" t="str">
        <f>IF(tbl_coded[[#This Row],[ISIN]]="","",IF(_xll.BDP(tbl_coded[[#This Row],[KPW Provider BBID]]&amp;" CompanyID",$AP$1)="#N/A Invalid Security","--",IF(_xll.BDP(tbl_coded[[#This Row],[KPW Provider BBID]]&amp;" CompanyID",$AP$1)="#N/A N/A","--",_xll.BDP(tbl_coded[[#This Row],[KPW Provider BBID]]&amp;" CompanyID",$AP$1))))</f>
        <v/>
      </c>
      <c r="AQ124" s="115" t="str">
        <f>IF(tbl_coded[[#This Row],[ISIN]]="","",IF(_xll.BDP(tbl_coded[[#This Row],[KPW Provider BBID]]&amp;" CompanyID",$AQ$1)="#N/A Invalid Security","--",IF(_xll.BDP(tbl_coded[[#This Row],[KPW Provider BBID]]&amp;" CompanyID",$AQ$1)="#N/A N/A","--",_xll.BDP(tbl_coded[[#This Row],[KPW Provider BBID]]&amp;" CompanyID",$AQ$1))))</f>
        <v/>
      </c>
      <c r="AR124" s="115" t="str">
        <f>IF(tbl_coded[[#This Row],[ISIN]]="","",tbl_coded[[#This Row],[穆迪KPW评级]]&amp;"/"&amp;tbl_coded[[#This Row],[SPKPW评级]]&amp;"/"&amp;tbl_coded[[#This Row],[FITCHKPW评级]])</f>
        <v/>
      </c>
      <c r="AS124" s="115" t="str">
        <f>IF(tbl_coded[[#This Row],[ISIN]]="","",IF(OR(_xll.BDP($B124&amp;" Corp",AS$1)="#N/A N/A"),"--",_xll.BDP($B124&amp;" Corp",AS$1)))</f>
        <v/>
      </c>
      <c r="AT124" s="115" t="str">
        <f>IF(tbl_coded[[#This Row],[ISIN]]="","",IF(_xll.BDS($B124&amp;" Corp",AT$1)="#N/A Field Not Applicable","",_xll.BDS($B124&amp;" Corp",AT$1)))</f>
        <v/>
      </c>
      <c r="AU124" s="115" t="str">
        <f>IF(tbl_coded[[#This Row],[SBLC Provider BBID]]="","",_xll.BDP(tbl_coded[[#This Row],[SBLC Provider BBID]]&amp;" CompanyID","NAME"))</f>
        <v/>
      </c>
      <c r="AV124" s="115" t="str">
        <f>IF(tbl_coded[[#This Row],[ISIN]]="","",IF(OR(_xll.BDP($B124&amp;" Corp",AV$1)="#N/A N/A"),"--",TEXT(_xll.BDP($B124&amp;" Corp",AV$1),"yyyy/mm/dd")))</f>
        <v/>
      </c>
      <c r="AW124" s="115" t="str">
        <f>IF(tbl_coded[[#This Row],[ISIN]]="","",IF(OR(_xll.BDP($B124&amp;" Corp",AW$1)="#N/A N/A"),"--",TEXT(_xll.BDP($B124&amp;" Corp",AW$1),"yyyy/mm/dd")))</f>
        <v/>
      </c>
      <c r="AX124" s="115" t="str">
        <f>IF(tbl_coded[[#This Row],[ISIN]]="","",IF(OR(_xll.BDP($B124&amp;" Corp",AX$1)="#N/A N/A"),"--",TEXT(_xll.BDP($B124&amp;" Corp",AX$1),"yyyy/mm/dd")))</f>
        <v/>
      </c>
      <c r="AY124" s="115" t="str">
        <f>IF(tbl_coded[[#This Row],[ISIN]]="","",IF(OR(_xll.BDP($B124&amp;" Corp",AY$1)="#N/A Field Not Applicable"),"--",TEXT(_xll.BDP($B124&amp;" Corp",AY$1),"yyyy/mm/dd")))</f>
        <v/>
      </c>
      <c r="AZ124" s="115" t="str">
        <f>IF(tbl_coded[[#This Row],[ISIN]]="","",IF(OR(_xll.BDP($B124&amp;" Corp",AZ$1)="#N/A N/A"),"--",_xll.BDP($B124&amp;" Corp",AZ$1)))</f>
        <v/>
      </c>
      <c r="BA124" s="115" t="str">
        <f>IF(tbl_coded[[#This Row],[ISIN]]="","",IF(OR(_xll.BDP($B124&amp;" Corp",BA$1)="#N/A N/A"),"--",_xll.BDP($B124&amp;" Corp",BA$1)))</f>
        <v/>
      </c>
      <c r="BB124" s="115" t="str">
        <f>IF(tbl_coded[[#This Row],[ISIN]]="","",IF(OR(_xll.BDP($B124&amp;" Corp",BB$1)="#N/A N/A"),"--",_xll.BDP($B124&amp;" Corp",BB$1)))</f>
        <v/>
      </c>
      <c r="BC124" s="115" t="str">
        <f>IF(tbl_coded[[#This Row],[ISIN]]="","",IF(OR(_xll.BDP($B124&amp;" Corp",BC$1)="#N/A Field Not Applicable"),"--",_xll.BDP($B124&amp;" Corp",BC$1)))</f>
        <v/>
      </c>
      <c r="BD124" s="115" t="str">
        <f>IF(tbl_coded[[#This Row],[ISIN]]="","",IF(OR(_xll.BDP($B124&amp;" Corp",BD$1)="#N/A Field Not Applicable"),"--",_xll.BDP($B124&amp;" Corp",BD$1)))</f>
        <v/>
      </c>
      <c r="BE124" s="115" t="str">
        <f>IF(tbl_coded[[#This Row],[ISIN]]="","",IF(OR(_xll.BDP($B124&amp;" Corp",BE$1)="#N/A Field Not Applicable"),"--",_xll.BDP($B124&amp;" Corp",BE$1)))</f>
        <v/>
      </c>
      <c r="BF124" s="115" t="str">
        <f>IF(tbl_coded[[#This Row],[ISIN]]="","",IF(OR(_xll.BDP($B124&amp;" Corp",BF$1)="#N/A Field Not Applicable"),"--",_xll.BDP($B124&amp;" Corp",BF$1)))</f>
        <v/>
      </c>
      <c r="BG124" s="115" t="str">
        <f>IF(tbl_coded[[#This Row],[ISIN]]="","",IF(OR(_xll.BDP($B124&amp;" Corp",BG$1)="#N/A Field Not Applicable"),"--",IF(_xll.BDP($B124&amp;" Corp",BG$1)="#N/A N/A","N",_xll.BDP($B124&amp;" Corp",BG$1))))</f>
        <v/>
      </c>
      <c r="BH124" s="115" t="str">
        <f>IF(tbl_coded[[#This Row],[ISIN]]="","",IF(OR(_xll.BDP($B124&amp;" Corp",BH$1)="#N/A N/A"),"",_xll.BDP($B124&amp;" Corp",BH$1)))</f>
        <v/>
      </c>
      <c r="BI124" s="115" t="str">
        <f>IF(tbl_coded[[#This Row],[ISIN]]="","",IF(OR(tbl_coded[[#This Row],[Parent company tiker]]=""),"",IF(_xll.BDP(tbl_coded[[#This Row],[Parent company tiker]]&amp;" Equity",BI$1)="#N/A N/A","--",_xll.BDP(tbl_coded[[#This Row],[Parent company tiker]]&amp;" Equity",BI$1))))</f>
        <v/>
      </c>
      <c r="BJ124" s="115" t="str">
        <f>IF(tbl_coded[[#This Row],[ISIN]]="","",IF(OR(tbl_coded[[#This Row],[Parent company tiker]]=""),"",IF(_xll.BDP(tbl_coded[[#This Row],[Parent company tiker]]&amp;" Equity",BJ$1)="#N/A N/A","--",_xll.BDP(tbl_coded[[#This Row],[Parent company tiker]]&amp;" Equity",BJ$1))))</f>
        <v/>
      </c>
      <c r="BK124" s="115" t="str">
        <f>IF(tbl_coded[[#This Row],[ISIN]]="","",IF(OR(tbl_coded[[#This Row],[Parent company tiker]]=""),"",IF(_xll.BDP(tbl_coded[[#This Row],[Parent company tiker]]&amp;" Equity",BK$1)="#N/A N/A","--",_xll.BDP(tbl_coded[[#This Row],[Parent company tiker]]&amp;" Equity",BK$1))))</f>
        <v/>
      </c>
      <c r="BL124" s="115" t="str">
        <f>IF(tbl_coded[[#This Row],[ISIN]]="","",IF(OR(tbl_coded[[#This Row],[Parent company tiker]]=""),"",IF(_xll.BDP(tbl_coded[[#This Row],[Parent company tiker]]&amp;" Equity",BL$1)="#N/A N/A","--",_xll.BDP(tbl_coded[[#This Row],[Parent company tiker]]&amp;" Equity",BL$1))))</f>
        <v/>
      </c>
      <c r="BM124"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4" s="115" t="str">
        <f>IF(tbl_coded[[#This Row],[Column9]]&lt;&gt;"--",tbl_coded[[#This Row],[G''tor rating]],IF(tbl_coded[[#This Row],[KPW Name]]&lt;&gt;"",tbl_coded[[#This Row],[KPW Rating]],IF(tbl_coded[[#This Row],[Parent company tiker]]&lt;&gt;"",tbl_coded[[#This Row],[parent评级]],tbl_coded[[#This Row],[Issuer rating]])))</f>
        <v>//</v>
      </c>
      <c r="BO124" s="148" t="str">
        <f>IFERROR(IF(tbl_coded[[#This Row],[GREEN]]="Y","GREEN",IF(tbl_coded[[#This Row],[SUSTAINABLE]]="Y","SUSTAINABLE",IF(tbl_coded[[#This Row],[SOCIAL]]="Y","SOCIAL",IF(tbl_coded[[#This Row],[Sustainable linked]]="Y","SUSTAINABLE LINKED"," ")))),"")</f>
        <v xml:space="preserve"> </v>
      </c>
    </row>
    <row r="125" spans="1:67" ht="15" customHeight="1">
      <c r="A125" s="109">
        <v>123</v>
      </c>
      <c r="B125" s="110" t="str">
        <f>IF(美元债一级!$C$3:$C$1048576&lt;&gt;"",美元债一级!$C125,"")</f>
        <v/>
      </c>
      <c r="C125" s="112" t="str">
        <f>IF(tbl_coded[[#This Row],[ISIN]]="","",IF(tbl_coded[[#This Row],[Index]]&gt;$A$1,"",IF(_xll.BDP($B125&amp;" Corp",C$1)="#N/A N/A","",_xll.BDP($B125&amp;" Corp",C$1))))</f>
        <v/>
      </c>
      <c r="D125" s="112" t="str">
        <f>IF(tbl_coded[[#This Row],[ISIN]]="","",IF(_xll.BDP($B125&amp;" Corp",D$1)="#N/A N/A","",_xll.BDP($B125&amp;" Corp",D$1)))</f>
        <v/>
      </c>
      <c r="E125" s="112" t="str">
        <f>IF(tbl_coded[[#This Row],[ISIN]]="","",IF(_xll.BDP($B125&amp;" Corp",E$1)="#N/A N/A","--",_xll.BDP($B125&amp;" Corp",E$1)))</f>
        <v/>
      </c>
      <c r="F125" s="112" t="str">
        <f>IF(tbl_coded[[#This Row],[ISIN]]="","",IF(_xll.BDS($B125&amp;" Corp",F$1)="#N/A Field Not Applicable","",_xll.BDS($B125&amp;" Corp",F$1)))</f>
        <v/>
      </c>
      <c r="G125" s="112" t="str">
        <f>IF(tbl_coded[[#This Row],[ISIN]]="","",IF(_xll.BDP($F125&amp;" CompanyID",G$1)="#N/A Invalid Security","",_xll.BDP($F125&amp;" CompanyID",G$1)))</f>
        <v/>
      </c>
      <c r="H125" s="112" t="str">
        <f>IF(tbl_coded[[#This Row],[ISIN]]="","",IF(_xll.BDP($B125&amp;" Corp",H$1)="#N/A N/A","--",_xll.BDP($B125&amp;" Corp",H$1)))</f>
        <v/>
      </c>
      <c r="I125" s="112" t="str">
        <f>IF(tbl_coded[[#This Row],[ISIN]]="","",IF(_xll.BDP($B125&amp;" Corp",I$1)="#N/A N/A","--",_xll.BDP($B125&amp;" Corp",I$1)))</f>
        <v/>
      </c>
      <c r="J125" s="112" t="str">
        <f>IF(tbl_coded[[#This Row],[ISIN]]="","",IF(_xll.BDP($B125&amp;" Corp",J$1)="#N/A N/A","--",_xll.BDP($B125&amp;" Corp",J$1)))</f>
        <v/>
      </c>
      <c r="K125" s="112" t="str">
        <f>IF(tbl_coded[[#This Row],[ISIN]]="","",IF(_xll.BDP($B125&amp;" Corp",K$1)="#N/A N/A","--",_xll.BDP($B125&amp;" Corp",K$1)))</f>
        <v/>
      </c>
      <c r="L125" s="112" t="str">
        <f>IF(tbl_coded[[#This Row],[ISIN]]="","",IF(_xll.BDP($B125&amp;" Corp",L$1)="#N/A N/A","--",_xll.BDP($B125&amp;" Corp",L$1)))</f>
        <v/>
      </c>
      <c r="M125" s="112" t="str">
        <f>IF(tbl_coded[[#This Row],[ISIN]]="","",IF(_xll.BDP($B125&amp;" Corp",M$1)="#N/A N/A","--",_xll.BDP($B125&amp;" Corp",M$1)))</f>
        <v/>
      </c>
      <c r="N125" s="112" t="str">
        <f>IF(tbl_coded[[#This Row],[ISIN]]="","",IF(_xll.BDP($B125&amp;" Corp",N$1)="#N/A N/A","--",_xll.BDP($B125&amp;" Corp",N$1)))</f>
        <v/>
      </c>
      <c r="O125" s="112" t="str">
        <f>IF(tbl_coded[[#This Row],[ISIN]]="","",IF(_xll.BDP($B125&amp;" Corp",O$1)="#N/A N/A","--",_xll.BDP($B125&amp;" Corp",O$1)))</f>
        <v/>
      </c>
      <c r="P125" s="112" t="str">
        <f>IF(tbl_coded[[#This Row],[ISIN]]="","",IF(_xll.BDP($B125&amp;" Corp",P$1)="#N/A N/A","--",_xll.BDP($B125&amp;" Corp",P$1)))</f>
        <v/>
      </c>
      <c r="Q125"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5" s="112" t="str">
        <f>IF(tbl_coded[[#This Row],[ISIN]]="","",IF(OR(_xll.BDP($B125&amp;" Corp",R$1)="#N/A N/A",_xll.BDP($B125&amp;" Corp",R$1)="#N/A Invalid Security",_xll.BDP($B125&amp;" Corp",R$1)="#N/A Field Not Applicable"),"--",_xll.BDP($B125&amp;" Corp",R$1)))</f>
        <v/>
      </c>
      <c r="S125" s="112" t="str">
        <f>IF(tbl_coded[[#This Row],[ISIN]]="","",IF(OR(_xll.BDP($R125&amp;" Equity",S$1)="#N/A N/A",_xll.BDP($R125&amp;" Equity",S$1)="#N/A Invalid Security"),"--",_xll.BDP($R125&amp;" Equity",S$1)))</f>
        <v/>
      </c>
      <c r="T125" s="112" t="str">
        <f>IF(tbl_coded[[#This Row],[ISIN]]="","",IF(OR(_xll.BDP($R125&amp;" Equity",T$1)="#N/A N/A",_xll.BDP($R125&amp;" Equity",T$1)="#N/A Invalid Security"),"--",_xll.BDP($R125&amp;" Equity",T$1)))</f>
        <v/>
      </c>
      <c r="U125" s="112" t="str">
        <f>IF(tbl_coded[[#This Row],[ISIN]]="","",IF(OR(_xll.BDP($R125&amp;" Equity",U$1)="#N/A N/A",_xll.BDP($R125&amp;" Equity",U$1)="#N/A Invalid Security"),"--",_xll.BDP($R125&amp;" Equity",U$1)))</f>
        <v/>
      </c>
      <c r="V125" s="112" t="str">
        <f>IF(tbl_coded[[#This Row],[ISIN]]="","",IF(OR(_xll.BDP($R125&amp;" Equity",V$1)="#N/A N/A",_xll.BDP($R125&amp;" Equity",V$1)="#N/A Invalid Security"),"--",_xll.BDP($R125&amp;" Equity",V$1)))</f>
        <v/>
      </c>
      <c r="W125" s="112" t="str">
        <f>IF(tbl_coded[[#This Row],[ISIN]]="","",IF(OR(_xll.BDP($R125&amp;" Equity",W$1)="#N/A N/A",_xll.BDP($R125&amp;" Equity",W$1)="#N/A Invalid Security"),"--",_xll.BDP($R125&amp;" Equity",W$1)))</f>
        <v/>
      </c>
      <c r="X125" s="112" t="str">
        <f>IF(tbl_coded[[#This Row],[ISIN]]="","",IF(OR(_xll.BDP($R125&amp;" Equity",X$1)="#N/A N/A",_xll.BDP($R125&amp;" Equity",X$1)="#N/A Invalid Security"),"--",_xll.BDP($R125&amp;" Equity",X$1)))</f>
        <v/>
      </c>
      <c r="Y125"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5" s="112" t="str">
        <f>IF(tbl_coded[[#This Row],[ISIN]]="","",IF(ISNUMBER(_xll.BDP(B125&amp;" Corp",Z$1)),_xll.BDP(B125&amp;" Corp",Z$1),""))</f>
        <v/>
      </c>
      <c r="AA125" s="112" t="str">
        <f>IF(tbl_coded[[#This Row],[ISIN]]="","",IF(ISNUMBER(_xll.BDP(B125&amp;" Corp",AA$1)),_xll.BDP(B125&amp;" Corp",AA$1),""))</f>
        <v/>
      </c>
      <c r="AB125" s="112" t="str">
        <f>IF(tbl_coded[[#This Row],[ISIN]]="","",IF(ISNUMBER(_xll.BDP(B125&amp;" Corp",AB$1)),_xll.BDP(B125&amp;" Corp",AB$1),""))</f>
        <v/>
      </c>
      <c r="AC125" s="112" t="str">
        <f>IF(tbl_coded[[#This Row],[ISIN]]="","",IF(ISNUMBER(_xll.BDP(B125&amp;" Corp",AC$1)),_xll.BDP(B125&amp;" Corp",AC$1),""))</f>
        <v/>
      </c>
      <c r="AD125" s="112" t="str">
        <f>IF(tbl_coded[[#This Row],[ISIN]]="","",IF((_xll.BDP(B125&amp;" Corp",AD$1))="#N/A Field Not Applicable","",_xll.BDP(B125&amp;" Corp",AD$1)))</f>
        <v/>
      </c>
      <c r="AE125" s="112" t="str">
        <f>IF(tbl_coded[[#This Row],[ISIN]]="","",IF((_xll.BDP(B125&amp;" Corp",AE$1))="#N/A N/A","--",_xll.BDP(B125&amp;" Corp",AE$1)))</f>
        <v/>
      </c>
      <c r="AF125" s="112" t="str">
        <f>IF(tbl_coded[[#This Row],[ISIN]]="","",IF(IFERROR(MATCH(H125,rtg_num[Moody''s],0)&gt;10,0),"HY",IF(IFERROR(MATCH(I125,rtg_num[S&amp;P],0)&gt;10,0),"HY",IF(IFERROR(MATCH(J125,rtg_num[Fitch],0)&gt;10,0),"HY",IF(H125&amp;I125&amp;J125="------","NR",IF(IFERROR(FIND("#N/A",Coded!H125),0)&amp;IFERROR(FIND("#N/A",Coded!H125),0)&amp;IFERROR(FIND("#N/A",Coded!H125),0)&lt;&gt;"000",IF(INDEX(美元债一级!$O:$O,MATCH(tbl_coded[[#This Row],[ISIN]],美元债一级!$I:$I,0))="--/--/--","NR","IG"),"IG"))))))</f>
        <v/>
      </c>
      <c r="AG125"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5"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5" s="113" t="str">
        <f>IF(tbl_coded[[#This Row],[ISIN]]="","",IF(_xll.BDP($B125&amp;" Corp",AI$1)="#N/A N/A","--",_xll.BDP($B125&amp;" Corp",AI$1)))</f>
        <v/>
      </c>
      <c r="AJ125" s="112" t="str">
        <f>IF(tbl_coded[[#This Row],[ISIN]]="","",IF(OR(_xll.BDP(_xll.BDP(tbl_coded[[#This Row],[ISIN]]&amp;" Corp", "ISSUER_EQUITY_TICKER")&amp;" Equity",AJ$1)="#N/A N/A"),"--",_xll.BDP(_xll.BDP(tbl_coded[[#This Row],[ISIN]]&amp;" Corp", "ISSUER_EQUITY_TICKER")&amp;" Equity",AJ$1)))</f>
        <v/>
      </c>
      <c r="AK125"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5" s="115" t="str">
        <f>IF(tbl_coded[[#This Row],[ISIN]]="","",IF(OR(_xll.BDP(_xll.BDP(tbl_coded[[#This Row],[ISIN]]&amp;" Corp", "ISSUER_EQUITY_TICKER")&amp;" Equity",AL$1)="#N/A N/A"),"--",_xll.BDP(_xll.BDP(tbl_coded[[#This Row],[ISIN]]&amp;" Corp", "ISSUER_EQUITY_TICKER")&amp;" Equity",AL$1)))</f>
        <v/>
      </c>
      <c r="AM125" s="115" t="str">
        <f>IF(tbl_coded[[#This Row],[ISIN]]="","",IF(_xll.BDS($B125&amp;" Corp",AM$1)="#N/A Field Not Applicable","",_xll.BDS($B125&amp;" Corp",AM$1)))</f>
        <v/>
      </c>
      <c r="AN125" s="115" t="str">
        <f>IF(tbl_coded[[#This Row],[ISIN]]="","",IF(_xll.BDP(tbl_coded[[#This Row],[KPW Provider BBID]]&amp;" CompanyID","NAME")="#N/A Invalid Security","",_xll.BDP(tbl_coded[[#This Row],[KPW Provider BBID]]&amp;" CompanyID","NAME")))</f>
        <v/>
      </c>
      <c r="AO125" s="115" t="str">
        <f>IF(tbl_coded[[#This Row],[ISIN]]="","",IF(_xll.BDP(tbl_coded[[#This Row],[KPW Provider BBID]]&amp;" CompanyID",$AO$1)="#N/A Invalid Security","--",IF(_xll.BDP(tbl_coded[[#This Row],[KPW Provider BBID]]&amp;" CompanyID",$AO$1)="#N/A N/A","--",_xll.BDP(tbl_coded[[#This Row],[KPW Provider BBID]]&amp;" CompanyID",$AO$1))))</f>
        <v/>
      </c>
      <c r="AP125" s="115" t="str">
        <f>IF(tbl_coded[[#This Row],[ISIN]]="","",IF(_xll.BDP(tbl_coded[[#This Row],[KPW Provider BBID]]&amp;" CompanyID",$AP$1)="#N/A Invalid Security","--",IF(_xll.BDP(tbl_coded[[#This Row],[KPW Provider BBID]]&amp;" CompanyID",$AP$1)="#N/A N/A","--",_xll.BDP(tbl_coded[[#This Row],[KPW Provider BBID]]&amp;" CompanyID",$AP$1))))</f>
        <v/>
      </c>
      <c r="AQ125" s="115" t="str">
        <f>IF(tbl_coded[[#This Row],[ISIN]]="","",IF(_xll.BDP(tbl_coded[[#This Row],[KPW Provider BBID]]&amp;" CompanyID",$AQ$1)="#N/A Invalid Security","--",IF(_xll.BDP(tbl_coded[[#This Row],[KPW Provider BBID]]&amp;" CompanyID",$AQ$1)="#N/A N/A","--",_xll.BDP(tbl_coded[[#This Row],[KPW Provider BBID]]&amp;" CompanyID",$AQ$1))))</f>
        <v/>
      </c>
      <c r="AR125" s="115" t="str">
        <f>IF(tbl_coded[[#This Row],[ISIN]]="","",tbl_coded[[#This Row],[穆迪KPW评级]]&amp;"/"&amp;tbl_coded[[#This Row],[SPKPW评级]]&amp;"/"&amp;tbl_coded[[#This Row],[FITCHKPW评级]])</f>
        <v/>
      </c>
      <c r="AS125" s="115" t="str">
        <f>IF(tbl_coded[[#This Row],[ISIN]]="","",IF(OR(_xll.BDP($B125&amp;" Corp",AS$1)="#N/A N/A"),"--",_xll.BDP($B125&amp;" Corp",AS$1)))</f>
        <v/>
      </c>
      <c r="AT125" s="115" t="str">
        <f>IF(tbl_coded[[#This Row],[ISIN]]="","",IF(_xll.BDS($B125&amp;" Corp",AT$1)="#N/A Field Not Applicable","",_xll.BDS($B125&amp;" Corp",AT$1)))</f>
        <v/>
      </c>
      <c r="AU125" s="115" t="str">
        <f>IF(tbl_coded[[#This Row],[SBLC Provider BBID]]="","",_xll.BDP(tbl_coded[[#This Row],[SBLC Provider BBID]]&amp;" CompanyID","NAME"))</f>
        <v/>
      </c>
      <c r="AV125" s="115" t="str">
        <f>IF(tbl_coded[[#This Row],[ISIN]]="","",IF(OR(_xll.BDP($B125&amp;" Corp",AV$1)="#N/A N/A"),"--",TEXT(_xll.BDP($B125&amp;" Corp",AV$1),"yyyy/mm/dd")))</f>
        <v/>
      </c>
      <c r="AW125" s="115" t="str">
        <f>IF(tbl_coded[[#This Row],[ISIN]]="","",IF(OR(_xll.BDP($B125&amp;" Corp",AW$1)="#N/A N/A"),"--",TEXT(_xll.BDP($B125&amp;" Corp",AW$1),"yyyy/mm/dd")))</f>
        <v/>
      </c>
      <c r="AX125" s="115" t="str">
        <f>IF(tbl_coded[[#This Row],[ISIN]]="","",IF(OR(_xll.BDP($B125&amp;" Corp",AX$1)="#N/A N/A"),"--",TEXT(_xll.BDP($B125&amp;" Corp",AX$1),"yyyy/mm/dd")))</f>
        <v/>
      </c>
      <c r="AY125" s="115" t="str">
        <f>IF(tbl_coded[[#This Row],[ISIN]]="","",IF(OR(_xll.BDP($B125&amp;" Corp",AY$1)="#N/A Field Not Applicable"),"--",TEXT(_xll.BDP($B125&amp;" Corp",AY$1),"yyyy/mm/dd")))</f>
        <v/>
      </c>
      <c r="AZ125" s="115" t="str">
        <f>IF(tbl_coded[[#This Row],[ISIN]]="","",IF(OR(_xll.BDP($B125&amp;" Corp",AZ$1)="#N/A N/A"),"--",_xll.BDP($B125&amp;" Corp",AZ$1)))</f>
        <v/>
      </c>
      <c r="BA125" s="115" t="str">
        <f>IF(tbl_coded[[#This Row],[ISIN]]="","",IF(OR(_xll.BDP($B125&amp;" Corp",BA$1)="#N/A N/A"),"--",_xll.BDP($B125&amp;" Corp",BA$1)))</f>
        <v/>
      </c>
      <c r="BB125" s="115" t="str">
        <f>IF(tbl_coded[[#This Row],[ISIN]]="","",IF(OR(_xll.BDP($B125&amp;" Corp",BB$1)="#N/A N/A"),"--",_xll.BDP($B125&amp;" Corp",BB$1)))</f>
        <v/>
      </c>
      <c r="BC125" s="115" t="str">
        <f>IF(tbl_coded[[#This Row],[ISIN]]="","",IF(OR(_xll.BDP($B125&amp;" Corp",BC$1)="#N/A Field Not Applicable"),"--",_xll.BDP($B125&amp;" Corp",BC$1)))</f>
        <v/>
      </c>
      <c r="BD125" s="115" t="str">
        <f>IF(tbl_coded[[#This Row],[ISIN]]="","",IF(OR(_xll.BDP($B125&amp;" Corp",BD$1)="#N/A Field Not Applicable"),"--",_xll.BDP($B125&amp;" Corp",BD$1)))</f>
        <v/>
      </c>
      <c r="BE125" s="115" t="str">
        <f>IF(tbl_coded[[#This Row],[ISIN]]="","",IF(OR(_xll.BDP($B125&amp;" Corp",BE$1)="#N/A Field Not Applicable"),"--",_xll.BDP($B125&amp;" Corp",BE$1)))</f>
        <v/>
      </c>
      <c r="BF125" s="115" t="str">
        <f>IF(tbl_coded[[#This Row],[ISIN]]="","",IF(OR(_xll.BDP($B125&amp;" Corp",BF$1)="#N/A Field Not Applicable"),"--",_xll.BDP($B125&amp;" Corp",BF$1)))</f>
        <v/>
      </c>
      <c r="BG125" s="115" t="str">
        <f>IF(tbl_coded[[#This Row],[ISIN]]="","",IF(OR(_xll.BDP($B125&amp;" Corp",BG$1)="#N/A Field Not Applicable"),"--",IF(_xll.BDP($B125&amp;" Corp",BG$1)="#N/A N/A","N",_xll.BDP($B125&amp;" Corp",BG$1))))</f>
        <v/>
      </c>
      <c r="BH125" s="115" t="str">
        <f>IF(tbl_coded[[#This Row],[ISIN]]="","",IF(OR(_xll.BDP($B125&amp;" Corp",BH$1)="#N/A N/A"),"",_xll.BDP($B125&amp;" Corp",BH$1)))</f>
        <v/>
      </c>
      <c r="BI125" s="115" t="str">
        <f>IF(tbl_coded[[#This Row],[ISIN]]="","",IF(OR(tbl_coded[[#This Row],[Parent company tiker]]=""),"",IF(_xll.BDP(tbl_coded[[#This Row],[Parent company tiker]]&amp;" Equity",BI$1)="#N/A N/A","--",_xll.BDP(tbl_coded[[#This Row],[Parent company tiker]]&amp;" Equity",BI$1))))</f>
        <v/>
      </c>
      <c r="BJ125" s="115" t="str">
        <f>IF(tbl_coded[[#This Row],[ISIN]]="","",IF(OR(tbl_coded[[#This Row],[Parent company tiker]]=""),"",IF(_xll.BDP(tbl_coded[[#This Row],[Parent company tiker]]&amp;" Equity",BJ$1)="#N/A N/A","--",_xll.BDP(tbl_coded[[#This Row],[Parent company tiker]]&amp;" Equity",BJ$1))))</f>
        <v/>
      </c>
      <c r="BK125" s="115" t="str">
        <f>IF(tbl_coded[[#This Row],[ISIN]]="","",IF(OR(tbl_coded[[#This Row],[Parent company tiker]]=""),"",IF(_xll.BDP(tbl_coded[[#This Row],[Parent company tiker]]&amp;" Equity",BK$1)="#N/A N/A","--",_xll.BDP(tbl_coded[[#This Row],[Parent company tiker]]&amp;" Equity",BK$1))))</f>
        <v/>
      </c>
      <c r="BL125" s="115" t="str">
        <f>IF(tbl_coded[[#This Row],[ISIN]]="","",IF(OR(tbl_coded[[#This Row],[Parent company tiker]]=""),"",IF(_xll.BDP(tbl_coded[[#This Row],[Parent company tiker]]&amp;" Equity",BL$1)="#N/A N/A","--",_xll.BDP(tbl_coded[[#This Row],[Parent company tiker]]&amp;" Equity",BL$1))))</f>
        <v/>
      </c>
      <c r="BM125"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5" s="115" t="str">
        <f>IF(tbl_coded[[#This Row],[Column9]]&lt;&gt;"--",tbl_coded[[#This Row],[G''tor rating]],IF(tbl_coded[[#This Row],[KPW Name]]&lt;&gt;"",tbl_coded[[#This Row],[KPW Rating]],IF(tbl_coded[[#This Row],[Parent company tiker]]&lt;&gt;"",tbl_coded[[#This Row],[parent评级]],tbl_coded[[#This Row],[Issuer rating]])))</f>
        <v>//</v>
      </c>
      <c r="BO125" s="148" t="str">
        <f>IFERROR(IF(tbl_coded[[#This Row],[GREEN]]="Y","GREEN",IF(tbl_coded[[#This Row],[SUSTAINABLE]]="Y","SUSTAINABLE",IF(tbl_coded[[#This Row],[SOCIAL]]="Y","SOCIAL",IF(tbl_coded[[#This Row],[Sustainable linked]]="Y","SUSTAINABLE LINKED"," ")))),"")</f>
        <v xml:space="preserve"> </v>
      </c>
    </row>
    <row r="126" spans="1:67" ht="15" customHeight="1">
      <c r="A126" s="109">
        <v>124</v>
      </c>
      <c r="B126" s="110" t="str">
        <f>IF(美元债一级!$C$3:$C$1048576&lt;&gt;"",美元债一级!$C126,"")</f>
        <v/>
      </c>
      <c r="C126" s="112" t="str">
        <f>IF(tbl_coded[[#This Row],[ISIN]]="","",IF(tbl_coded[[#This Row],[Index]]&gt;$A$1,"",IF(_xll.BDP($B126&amp;" Corp",C$1)="#N/A N/A","",_xll.BDP($B126&amp;" Corp",C$1))))</f>
        <v/>
      </c>
      <c r="D126" s="112" t="str">
        <f>IF(tbl_coded[[#This Row],[ISIN]]="","",IF(_xll.BDP($B126&amp;" Corp",D$1)="#N/A N/A","",_xll.BDP($B126&amp;" Corp",D$1)))</f>
        <v/>
      </c>
      <c r="E126" s="112" t="str">
        <f>IF(tbl_coded[[#This Row],[ISIN]]="","",IF(_xll.BDP($B126&amp;" Corp",E$1)="#N/A N/A","--",_xll.BDP($B126&amp;" Corp",E$1)))</f>
        <v/>
      </c>
      <c r="F126" s="112" t="str">
        <f>IF(tbl_coded[[#This Row],[ISIN]]="","",IF(_xll.BDS($B126&amp;" Corp",F$1)="#N/A Field Not Applicable","",_xll.BDS($B126&amp;" Corp",F$1)))</f>
        <v/>
      </c>
      <c r="G126" s="112" t="str">
        <f>IF(tbl_coded[[#This Row],[ISIN]]="","",IF(_xll.BDP($F126&amp;" CompanyID",G$1)="#N/A Invalid Security","",_xll.BDP($F126&amp;" CompanyID",G$1)))</f>
        <v/>
      </c>
      <c r="H126" s="112" t="str">
        <f>IF(tbl_coded[[#This Row],[ISIN]]="","",IF(_xll.BDP($B126&amp;" Corp",H$1)="#N/A N/A","--",_xll.BDP($B126&amp;" Corp",H$1)))</f>
        <v/>
      </c>
      <c r="I126" s="112" t="str">
        <f>IF(tbl_coded[[#This Row],[ISIN]]="","",IF(_xll.BDP($B126&amp;" Corp",I$1)="#N/A N/A","--",_xll.BDP($B126&amp;" Corp",I$1)))</f>
        <v/>
      </c>
      <c r="J126" s="112" t="str">
        <f>IF(tbl_coded[[#This Row],[ISIN]]="","",IF(_xll.BDP($B126&amp;" Corp",J$1)="#N/A N/A","--",_xll.BDP($B126&amp;" Corp",J$1)))</f>
        <v/>
      </c>
      <c r="K126" s="112" t="str">
        <f>IF(tbl_coded[[#This Row],[ISIN]]="","",IF(_xll.BDP($B126&amp;" Corp",K$1)="#N/A N/A","--",_xll.BDP($B126&amp;" Corp",K$1)))</f>
        <v/>
      </c>
      <c r="L126" s="112" t="str">
        <f>IF(tbl_coded[[#This Row],[ISIN]]="","",IF(_xll.BDP($B126&amp;" Corp",L$1)="#N/A N/A","--",_xll.BDP($B126&amp;" Corp",L$1)))</f>
        <v/>
      </c>
      <c r="M126" s="112" t="str">
        <f>IF(tbl_coded[[#This Row],[ISIN]]="","",IF(_xll.BDP($B126&amp;" Corp",M$1)="#N/A N/A","--",_xll.BDP($B126&amp;" Corp",M$1)))</f>
        <v/>
      </c>
      <c r="N126" s="112" t="str">
        <f>IF(tbl_coded[[#This Row],[ISIN]]="","",IF(_xll.BDP($B126&amp;" Corp",N$1)="#N/A N/A","--",_xll.BDP($B126&amp;" Corp",N$1)))</f>
        <v/>
      </c>
      <c r="O126" s="112" t="str">
        <f>IF(tbl_coded[[#This Row],[ISIN]]="","",IF(_xll.BDP($B126&amp;" Corp",O$1)="#N/A N/A","--",_xll.BDP($B126&amp;" Corp",O$1)))</f>
        <v/>
      </c>
      <c r="P126" s="112" t="str">
        <f>IF(tbl_coded[[#This Row],[ISIN]]="","",IF(_xll.BDP($B126&amp;" Corp",P$1)="#N/A N/A","--",_xll.BDP($B126&amp;" Corp",P$1)))</f>
        <v/>
      </c>
      <c r="Q126"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6" s="112" t="str">
        <f>IF(tbl_coded[[#This Row],[ISIN]]="","",IF(OR(_xll.BDP($B126&amp;" Corp",R$1)="#N/A N/A",_xll.BDP($B126&amp;" Corp",R$1)="#N/A Invalid Security",_xll.BDP($B126&amp;" Corp",R$1)="#N/A Field Not Applicable"),"--",_xll.BDP($B126&amp;" Corp",R$1)))</f>
        <v/>
      </c>
      <c r="S126" s="112" t="str">
        <f>IF(tbl_coded[[#This Row],[ISIN]]="","",IF(OR(_xll.BDP($R126&amp;" Equity",S$1)="#N/A N/A",_xll.BDP($R126&amp;" Equity",S$1)="#N/A Invalid Security"),"--",_xll.BDP($R126&amp;" Equity",S$1)))</f>
        <v/>
      </c>
      <c r="T126" s="112" t="str">
        <f>IF(tbl_coded[[#This Row],[ISIN]]="","",IF(OR(_xll.BDP($R126&amp;" Equity",T$1)="#N/A N/A",_xll.BDP($R126&amp;" Equity",T$1)="#N/A Invalid Security"),"--",_xll.BDP($R126&amp;" Equity",T$1)))</f>
        <v/>
      </c>
      <c r="U126" s="112" t="str">
        <f>IF(tbl_coded[[#This Row],[ISIN]]="","",IF(OR(_xll.BDP($R126&amp;" Equity",U$1)="#N/A N/A",_xll.BDP($R126&amp;" Equity",U$1)="#N/A Invalid Security"),"--",_xll.BDP($R126&amp;" Equity",U$1)))</f>
        <v/>
      </c>
      <c r="V126" s="112" t="str">
        <f>IF(tbl_coded[[#This Row],[ISIN]]="","",IF(OR(_xll.BDP($R126&amp;" Equity",V$1)="#N/A N/A",_xll.BDP($R126&amp;" Equity",V$1)="#N/A Invalid Security"),"--",_xll.BDP($R126&amp;" Equity",V$1)))</f>
        <v/>
      </c>
      <c r="W126" s="112" t="str">
        <f>IF(tbl_coded[[#This Row],[ISIN]]="","",IF(OR(_xll.BDP($R126&amp;" Equity",W$1)="#N/A N/A",_xll.BDP($R126&amp;" Equity",W$1)="#N/A Invalid Security"),"--",_xll.BDP($R126&amp;" Equity",W$1)))</f>
        <v/>
      </c>
      <c r="X126" s="112" t="str">
        <f>IF(tbl_coded[[#This Row],[ISIN]]="","",IF(OR(_xll.BDP($R126&amp;" Equity",X$1)="#N/A N/A",_xll.BDP($R126&amp;" Equity",X$1)="#N/A Invalid Security"),"--",_xll.BDP($R126&amp;" Equity",X$1)))</f>
        <v/>
      </c>
      <c r="Y126"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6" s="112" t="str">
        <f>IF(tbl_coded[[#This Row],[ISIN]]="","",IF(ISNUMBER(_xll.BDP(B126&amp;" Corp",Z$1)),_xll.BDP(B126&amp;" Corp",Z$1),""))</f>
        <v/>
      </c>
      <c r="AA126" s="112" t="str">
        <f>IF(tbl_coded[[#This Row],[ISIN]]="","",IF(ISNUMBER(_xll.BDP(B126&amp;" Corp",AA$1)),_xll.BDP(B126&amp;" Corp",AA$1),""))</f>
        <v/>
      </c>
      <c r="AB126" s="112" t="str">
        <f>IF(tbl_coded[[#This Row],[ISIN]]="","",IF(ISNUMBER(_xll.BDP(B126&amp;" Corp",AB$1)),_xll.BDP(B126&amp;" Corp",AB$1),""))</f>
        <v/>
      </c>
      <c r="AC126" s="112" t="str">
        <f>IF(tbl_coded[[#This Row],[ISIN]]="","",IF(ISNUMBER(_xll.BDP(B126&amp;" Corp",AC$1)),_xll.BDP(B126&amp;" Corp",AC$1),""))</f>
        <v/>
      </c>
      <c r="AD126" s="112" t="str">
        <f>IF(tbl_coded[[#This Row],[ISIN]]="","",IF((_xll.BDP(B126&amp;" Corp",AD$1))="#N/A Field Not Applicable","",_xll.BDP(B126&amp;" Corp",AD$1)))</f>
        <v/>
      </c>
      <c r="AE126" s="112" t="str">
        <f>IF(tbl_coded[[#This Row],[ISIN]]="","",IF((_xll.BDP(B126&amp;" Corp",AE$1))="#N/A N/A","--",_xll.BDP(B126&amp;" Corp",AE$1)))</f>
        <v/>
      </c>
      <c r="AF126" s="112" t="str">
        <f>IF(tbl_coded[[#This Row],[ISIN]]="","",IF(IFERROR(MATCH(H126,rtg_num[Moody''s],0)&gt;10,0),"HY",IF(IFERROR(MATCH(I126,rtg_num[S&amp;P],0)&gt;10,0),"HY",IF(IFERROR(MATCH(J126,rtg_num[Fitch],0)&gt;10,0),"HY",IF(H126&amp;I126&amp;J126="------","NR",IF(IFERROR(FIND("#N/A",Coded!H126),0)&amp;IFERROR(FIND("#N/A",Coded!H126),0)&amp;IFERROR(FIND("#N/A",Coded!H126),0)&lt;&gt;"000",IF(INDEX(美元债一级!$O:$O,MATCH(tbl_coded[[#This Row],[ISIN]],美元债一级!$I:$I,0))="--/--/--","NR","IG"),"IG"))))))</f>
        <v/>
      </c>
      <c r="AG126"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6"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6" s="113" t="str">
        <f>IF(tbl_coded[[#This Row],[ISIN]]="","",IF(_xll.BDP($B126&amp;" Corp",AI$1)="#N/A N/A","--",_xll.BDP($B126&amp;" Corp",AI$1)))</f>
        <v/>
      </c>
      <c r="AJ126" s="112" t="str">
        <f>IF(tbl_coded[[#This Row],[ISIN]]="","",IF(OR(_xll.BDP(_xll.BDP(tbl_coded[[#This Row],[ISIN]]&amp;" Corp", "ISSUER_EQUITY_TICKER")&amp;" Equity",AJ$1)="#N/A N/A"),"--",_xll.BDP(_xll.BDP(tbl_coded[[#This Row],[ISIN]]&amp;" Corp", "ISSUER_EQUITY_TICKER")&amp;" Equity",AJ$1)))</f>
        <v/>
      </c>
      <c r="AK126"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6" s="115" t="str">
        <f>IF(tbl_coded[[#This Row],[ISIN]]="","",IF(OR(_xll.BDP(_xll.BDP(tbl_coded[[#This Row],[ISIN]]&amp;" Corp", "ISSUER_EQUITY_TICKER")&amp;" Equity",AL$1)="#N/A N/A"),"--",_xll.BDP(_xll.BDP(tbl_coded[[#This Row],[ISIN]]&amp;" Corp", "ISSUER_EQUITY_TICKER")&amp;" Equity",AL$1)))</f>
        <v/>
      </c>
      <c r="AM126" s="115" t="str">
        <f>IF(tbl_coded[[#This Row],[ISIN]]="","",IF(_xll.BDS($B126&amp;" Corp",AM$1)="#N/A Field Not Applicable","",_xll.BDS($B126&amp;" Corp",AM$1)))</f>
        <v/>
      </c>
      <c r="AN126" s="115" t="str">
        <f>IF(tbl_coded[[#This Row],[ISIN]]="","",IF(_xll.BDP(tbl_coded[[#This Row],[KPW Provider BBID]]&amp;" CompanyID","NAME")="#N/A Invalid Security","",_xll.BDP(tbl_coded[[#This Row],[KPW Provider BBID]]&amp;" CompanyID","NAME")))</f>
        <v/>
      </c>
      <c r="AO126" s="115" t="str">
        <f>IF(tbl_coded[[#This Row],[ISIN]]="","",IF(_xll.BDP(tbl_coded[[#This Row],[KPW Provider BBID]]&amp;" CompanyID",$AO$1)="#N/A Invalid Security","--",IF(_xll.BDP(tbl_coded[[#This Row],[KPW Provider BBID]]&amp;" CompanyID",$AO$1)="#N/A N/A","--",_xll.BDP(tbl_coded[[#This Row],[KPW Provider BBID]]&amp;" CompanyID",$AO$1))))</f>
        <v/>
      </c>
      <c r="AP126" s="115" t="str">
        <f>IF(tbl_coded[[#This Row],[ISIN]]="","",IF(_xll.BDP(tbl_coded[[#This Row],[KPW Provider BBID]]&amp;" CompanyID",$AP$1)="#N/A Invalid Security","--",IF(_xll.BDP(tbl_coded[[#This Row],[KPW Provider BBID]]&amp;" CompanyID",$AP$1)="#N/A N/A","--",_xll.BDP(tbl_coded[[#This Row],[KPW Provider BBID]]&amp;" CompanyID",$AP$1))))</f>
        <v/>
      </c>
      <c r="AQ126" s="115" t="str">
        <f>IF(tbl_coded[[#This Row],[ISIN]]="","",IF(_xll.BDP(tbl_coded[[#This Row],[KPW Provider BBID]]&amp;" CompanyID",$AQ$1)="#N/A Invalid Security","--",IF(_xll.BDP(tbl_coded[[#This Row],[KPW Provider BBID]]&amp;" CompanyID",$AQ$1)="#N/A N/A","--",_xll.BDP(tbl_coded[[#This Row],[KPW Provider BBID]]&amp;" CompanyID",$AQ$1))))</f>
        <v/>
      </c>
      <c r="AR126" s="115" t="str">
        <f>IF(tbl_coded[[#This Row],[ISIN]]="","",tbl_coded[[#This Row],[穆迪KPW评级]]&amp;"/"&amp;tbl_coded[[#This Row],[SPKPW评级]]&amp;"/"&amp;tbl_coded[[#This Row],[FITCHKPW评级]])</f>
        <v/>
      </c>
      <c r="AS126" s="115" t="str">
        <f>IF(tbl_coded[[#This Row],[ISIN]]="","",IF(OR(_xll.BDP($B126&amp;" Corp",AS$1)="#N/A N/A"),"--",_xll.BDP($B126&amp;" Corp",AS$1)))</f>
        <v/>
      </c>
      <c r="AT126" s="115" t="str">
        <f>IF(tbl_coded[[#This Row],[ISIN]]="","",IF(_xll.BDS($B126&amp;" Corp",AT$1)="#N/A Field Not Applicable","",_xll.BDS($B126&amp;" Corp",AT$1)))</f>
        <v/>
      </c>
      <c r="AU126" s="115" t="str">
        <f>IF(tbl_coded[[#This Row],[SBLC Provider BBID]]="","",_xll.BDP(tbl_coded[[#This Row],[SBLC Provider BBID]]&amp;" CompanyID","NAME"))</f>
        <v/>
      </c>
      <c r="AV126" s="115" t="str">
        <f>IF(tbl_coded[[#This Row],[ISIN]]="","",IF(OR(_xll.BDP($B126&amp;" Corp",AV$1)="#N/A N/A"),"--",TEXT(_xll.BDP($B126&amp;" Corp",AV$1),"yyyy/mm/dd")))</f>
        <v/>
      </c>
      <c r="AW126" s="115" t="str">
        <f>IF(tbl_coded[[#This Row],[ISIN]]="","",IF(OR(_xll.BDP($B126&amp;" Corp",AW$1)="#N/A N/A"),"--",TEXT(_xll.BDP($B126&amp;" Corp",AW$1),"yyyy/mm/dd")))</f>
        <v/>
      </c>
      <c r="AX126" s="115" t="str">
        <f>IF(tbl_coded[[#This Row],[ISIN]]="","",IF(OR(_xll.BDP($B126&amp;" Corp",AX$1)="#N/A N/A"),"--",TEXT(_xll.BDP($B126&amp;" Corp",AX$1),"yyyy/mm/dd")))</f>
        <v/>
      </c>
      <c r="AY126" s="115" t="str">
        <f>IF(tbl_coded[[#This Row],[ISIN]]="","",IF(OR(_xll.BDP($B126&amp;" Corp",AY$1)="#N/A Field Not Applicable"),"--",TEXT(_xll.BDP($B126&amp;" Corp",AY$1),"yyyy/mm/dd")))</f>
        <v/>
      </c>
      <c r="AZ126" s="115" t="str">
        <f>IF(tbl_coded[[#This Row],[ISIN]]="","",IF(OR(_xll.BDP($B126&amp;" Corp",AZ$1)="#N/A N/A"),"--",_xll.BDP($B126&amp;" Corp",AZ$1)))</f>
        <v/>
      </c>
      <c r="BA126" s="115" t="str">
        <f>IF(tbl_coded[[#This Row],[ISIN]]="","",IF(OR(_xll.BDP($B126&amp;" Corp",BA$1)="#N/A N/A"),"--",_xll.BDP($B126&amp;" Corp",BA$1)))</f>
        <v/>
      </c>
      <c r="BB126" s="115" t="str">
        <f>IF(tbl_coded[[#This Row],[ISIN]]="","",IF(OR(_xll.BDP($B126&amp;" Corp",BB$1)="#N/A N/A"),"--",_xll.BDP($B126&amp;" Corp",BB$1)))</f>
        <v/>
      </c>
      <c r="BC126" s="115" t="str">
        <f>IF(tbl_coded[[#This Row],[ISIN]]="","",IF(OR(_xll.BDP($B126&amp;" Corp",BC$1)="#N/A Field Not Applicable"),"--",_xll.BDP($B126&amp;" Corp",BC$1)))</f>
        <v/>
      </c>
      <c r="BD126" s="115" t="str">
        <f>IF(tbl_coded[[#This Row],[ISIN]]="","",IF(OR(_xll.BDP($B126&amp;" Corp",BD$1)="#N/A Field Not Applicable"),"--",_xll.BDP($B126&amp;" Corp",BD$1)))</f>
        <v/>
      </c>
      <c r="BE126" s="115" t="str">
        <f>IF(tbl_coded[[#This Row],[ISIN]]="","",IF(OR(_xll.BDP($B126&amp;" Corp",BE$1)="#N/A Field Not Applicable"),"--",_xll.BDP($B126&amp;" Corp",BE$1)))</f>
        <v/>
      </c>
      <c r="BF126" s="115" t="str">
        <f>IF(tbl_coded[[#This Row],[ISIN]]="","",IF(OR(_xll.BDP($B126&amp;" Corp",BF$1)="#N/A Field Not Applicable"),"--",_xll.BDP($B126&amp;" Corp",BF$1)))</f>
        <v/>
      </c>
      <c r="BG126" s="115" t="str">
        <f>IF(tbl_coded[[#This Row],[ISIN]]="","",IF(OR(_xll.BDP($B126&amp;" Corp",BG$1)="#N/A Field Not Applicable"),"--",IF(_xll.BDP($B126&amp;" Corp",BG$1)="#N/A N/A","N",_xll.BDP($B126&amp;" Corp",BG$1))))</f>
        <v/>
      </c>
      <c r="BH126" s="115" t="str">
        <f>IF(tbl_coded[[#This Row],[ISIN]]="","",IF(OR(_xll.BDP($B126&amp;" Corp",BH$1)="#N/A N/A"),"",_xll.BDP($B126&amp;" Corp",BH$1)))</f>
        <v/>
      </c>
      <c r="BI126" s="115" t="str">
        <f>IF(tbl_coded[[#This Row],[ISIN]]="","",IF(OR(tbl_coded[[#This Row],[Parent company tiker]]=""),"",IF(_xll.BDP(tbl_coded[[#This Row],[Parent company tiker]]&amp;" Equity",BI$1)="#N/A N/A","--",_xll.BDP(tbl_coded[[#This Row],[Parent company tiker]]&amp;" Equity",BI$1))))</f>
        <v/>
      </c>
      <c r="BJ126" s="115" t="str">
        <f>IF(tbl_coded[[#This Row],[ISIN]]="","",IF(OR(tbl_coded[[#This Row],[Parent company tiker]]=""),"",IF(_xll.BDP(tbl_coded[[#This Row],[Parent company tiker]]&amp;" Equity",BJ$1)="#N/A N/A","--",_xll.BDP(tbl_coded[[#This Row],[Parent company tiker]]&amp;" Equity",BJ$1))))</f>
        <v/>
      </c>
      <c r="BK126" s="115" t="str">
        <f>IF(tbl_coded[[#This Row],[ISIN]]="","",IF(OR(tbl_coded[[#This Row],[Parent company tiker]]=""),"",IF(_xll.BDP(tbl_coded[[#This Row],[Parent company tiker]]&amp;" Equity",BK$1)="#N/A N/A","--",_xll.BDP(tbl_coded[[#This Row],[Parent company tiker]]&amp;" Equity",BK$1))))</f>
        <v/>
      </c>
      <c r="BL126" s="115" t="str">
        <f>IF(tbl_coded[[#This Row],[ISIN]]="","",IF(OR(tbl_coded[[#This Row],[Parent company tiker]]=""),"",IF(_xll.BDP(tbl_coded[[#This Row],[Parent company tiker]]&amp;" Equity",BL$1)="#N/A N/A","--",_xll.BDP(tbl_coded[[#This Row],[Parent company tiker]]&amp;" Equity",BL$1))))</f>
        <v/>
      </c>
      <c r="BM126"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6" s="115" t="str">
        <f>IF(tbl_coded[[#This Row],[Column9]]&lt;&gt;"--",tbl_coded[[#This Row],[G''tor rating]],IF(tbl_coded[[#This Row],[KPW Name]]&lt;&gt;"",tbl_coded[[#This Row],[KPW Rating]],IF(tbl_coded[[#This Row],[Parent company tiker]]&lt;&gt;"",tbl_coded[[#This Row],[parent评级]],tbl_coded[[#This Row],[Issuer rating]])))</f>
        <v>//</v>
      </c>
      <c r="BO126" s="148" t="str">
        <f>IFERROR(IF(tbl_coded[[#This Row],[GREEN]]="Y","GREEN",IF(tbl_coded[[#This Row],[SUSTAINABLE]]="Y","SUSTAINABLE",IF(tbl_coded[[#This Row],[SOCIAL]]="Y","SOCIAL",IF(tbl_coded[[#This Row],[Sustainable linked]]="Y","SUSTAINABLE LINKED"," ")))),"")</f>
        <v xml:space="preserve"> </v>
      </c>
    </row>
    <row r="127" spans="1:67" ht="15" customHeight="1">
      <c r="A127" s="109">
        <v>125</v>
      </c>
      <c r="B127" s="110" t="str">
        <f>IF(美元债一级!$C$3:$C$1048576&lt;&gt;"",美元债一级!$C127,"")</f>
        <v/>
      </c>
      <c r="C127" s="114" t="str">
        <f>IF(tbl_coded[[#This Row],[ISIN]]="","",IF(tbl_coded[[#This Row],[Index]]&gt;$A$1,"",IF(_xll.BDP($B127&amp;" Corp",C$1)="#N/A N/A","",_xll.BDP($B127&amp;" Corp",C$1))))</f>
        <v/>
      </c>
      <c r="D127" s="114" t="str">
        <f>IF(tbl_coded[[#This Row],[ISIN]]="","",IF(_xll.BDP($B127&amp;" Corp",D$1)="#N/A N/A","",_xll.BDP($B127&amp;" Corp",D$1)))</f>
        <v/>
      </c>
      <c r="E127" s="114" t="str">
        <f>IF(tbl_coded[[#This Row],[ISIN]]="","",IF(_xll.BDP($B127&amp;" Corp",E$1)="#N/A N/A","--",_xll.BDP($B127&amp;" Corp",E$1)))</f>
        <v/>
      </c>
      <c r="F127" s="114" t="str">
        <f>IF(tbl_coded[[#This Row],[ISIN]]="","",IF(_xll.BDS($B127&amp;" Corp",F$1)="#N/A Field Not Applicable","",_xll.BDS($B127&amp;" Corp",F$1)))</f>
        <v/>
      </c>
      <c r="G127" s="114" t="str">
        <f>IF(tbl_coded[[#This Row],[ISIN]]="","",IF(_xll.BDP($F127&amp;" CompanyID",G$1)="#N/A Invalid Security","",_xll.BDP($F127&amp;" CompanyID",G$1)))</f>
        <v/>
      </c>
      <c r="H127" s="114" t="str">
        <f>IF(tbl_coded[[#This Row],[ISIN]]="","",IF(_xll.BDP($B127&amp;" Corp",H$1)="#N/A N/A","--",_xll.BDP($B127&amp;" Corp",H$1)))</f>
        <v/>
      </c>
      <c r="I127" s="114" t="str">
        <f>IF(tbl_coded[[#This Row],[ISIN]]="","",IF(_xll.BDP($B127&amp;" Corp",I$1)="#N/A N/A","--",_xll.BDP($B127&amp;" Corp",I$1)))</f>
        <v/>
      </c>
      <c r="J127" s="114" t="str">
        <f>IF(tbl_coded[[#This Row],[ISIN]]="","",IF(_xll.BDP($B127&amp;" Corp",J$1)="#N/A N/A","--",_xll.BDP($B127&amp;" Corp",J$1)))</f>
        <v/>
      </c>
      <c r="K127" s="114" t="str">
        <f>IF(tbl_coded[[#This Row],[ISIN]]="","",IF(_xll.BDP($B127&amp;" Corp",K$1)="#N/A N/A","--",_xll.BDP($B127&amp;" Corp",K$1)))</f>
        <v/>
      </c>
      <c r="L127" s="114" t="str">
        <f>IF(tbl_coded[[#This Row],[ISIN]]="","",IF(_xll.BDP($B127&amp;" Corp",L$1)="#N/A N/A","--",_xll.BDP($B127&amp;" Corp",L$1)))</f>
        <v/>
      </c>
      <c r="M127" s="114" t="str">
        <f>IF(tbl_coded[[#This Row],[ISIN]]="","",IF(_xll.BDP($B127&amp;" Corp",M$1)="#N/A N/A","--",_xll.BDP($B127&amp;" Corp",M$1)))</f>
        <v/>
      </c>
      <c r="N127" s="114" t="str">
        <f>IF(tbl_coded[[#This Row],[ISIN]]="","",IF(_xll.BDP($B127&amp;" Corp",N$1)="#N/A N/A","--",_xll.BDP($B127&amp;" Corp",N$1)))</f>
        <v/>
      </c>
      <c r="O127" s="114" t="str">
        <f>IF(tbl_coded[[#This Row],[ISIN]]="","",IF(_xll.BDP($B127&amp;" Corp",O$1)="#N/A N/A","--",_xll.BDP($B127&amp;" Corp",O$1)))</f>
        <v/>
      </c>
      <c r="P127" s="114" t="str">
        <f>IF(tbl_coded[[#This Row],[ISIN]]="","",IF(_xll.BDP($B127&amp;" Corp",P$1)="#N/A N/A","--",_xll.BDP($B127&amp;" Corp",P$1)))</f>
        <v/>
      </c>
      <c r="Q12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7" s="114" t="str">
        <f>IF(tbl_coded[[#This Row],[ISIN]]="","",IF(OR(_xll.BDP($B127&amp;" Corp",R$1)="#N/A N/A",_xll.BDP($B127&amp;" Corp",R$1)="#N/A Invalid Security",_xll.BDP($B127&amp;" Corp",R$1)="#N/A Field Not Applicable"),"--",_xll.BDP($B127&amp;" Corp",R$1)))</f>
        <v/>
      </c>
      <c r="S127" s="114" t="str">
        <f>IF(tbl_coded[[#This Row],[ISIN]]="","",IF(OR(_xll.BDP($R127&amp;" Equity",S$1)="#N/A N/A",_xll.BDP($R127&amp;" Equity",S$1)="#N/A Invalid Security"),"--",_xll.BDP($R127&amp;" Equity",S$1)))</f>
        <v/>
      </c>
      <c r="T127" s="114" t="str">
        <f>IF(tbl_coded[[#This Row],[ISIN]]="","",IF(OR(_xll.BDP($R127&amp;" Equity",T$1)="#N/A N/A",_xll.BDP($R127&amp;" Equity",T$1)="#N/A Invalid Security"),"--",_xll.BDP($R127&amp;" Equity",T$1)))</f>
        <v/>
      </c>
      <c r="U127" s="114" t="str">
        <f>IF(tbl_coded[[#This Row],[ISIN]]="","",IF(OR(_xll.BDP($R127&amp;" Equity",U$1)="#N/A N/A",_xll.BDP($R127&amp;" Equity",U$1)="#N/A Invalid Security"),"--",_xll.BDP($R127&amp;" Equity",U$1)))</f>
        <v/>
      </c>
      <c r="V127" s="114" t="str">
        <f>IF(tbl_coded[[#This Row],[ISIN]]="","",IF(OR(_xll.BDP($R127&amp;" Equity",V$1)="#N/A N/A",_xll.BDP($R127&amp;" Equity",V$1)="#N/A Invalid Security"),"--",_xll.BDP($R127&amp;" Equity",V$1)))</f>
        <v/>
      </c>
      <c r="W127" s="114" t="str">
        <f>IF(tbl_coded[[#This Row],[ISIN]]="","",IF(OR(_xll.BDP($R127&amp;" Equity",W$1)="#N/A N/A",_xll.BDP($R127&amp;" Equity",W$1)="#N/A Invalid Security"),"--",_xll.BDP($R127&amp;" Equity",W$1)))</f>
        <v/>
      </c>
      <c r="X127" s="114" t="str">
        <f>IF(tbl_coded[[#This Row],[ISIN]]="","",IF(OR(_xll.BDP($R127&amp;" Equity",X$1)="#N/A N/A",_xll.BDP($R127&amp;" Equity",X$1)="#N/A Invalid Security"),"--",_xll.BDP($R127&amp;" Equity",X$1)))</f>
        <v/>
      </c>
      <c r="Y12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7" s="114" t="str">
        <f>IF(tbl_coded[[#This Row],[ISIN]]="","",IF(ISNUMBER(_xll.BDP(B127&amp;" Corp",Z$1)),_xll.BDP(B127&amp;" Corp",Z$1),""))</f>
        <v/>
      </c>
      <c r="AA127" s="114" t="str">
        <f>IF(tbl_coded[[#This Row],[ISIN]]="","",IF(ISNUMBER(_xll.BDP(B127&amp;" Corp",AA$1)),_xll.BDP(B127&amp;" Corp",AA$1),""))</f>
        <v/>
      </c>
      <c r="AB127" s="114" t="str">
        <f>IF(tbl_coded[[#This Row],[ISIN]]="","",IF(ISNUMBER(_xll.BDP(B127&amp;" Corp",AB$1)),_xll.BDP(B127&amp;" Corp",AB$1),""))</f>
        <v/>
      </c>
      <c r="AC127" s="114" t="str">
        <f>IF(tbl_coded[[#This Row],[ISIN]]="","",IF(ISNUMBER(_xll.BDP(B127&amp;" Corp",AC$1)),_xll.BDP(B127&amp;" Corp",AC$1),""))</f>
        <v/>
      </c>
      <c r="AD127" s="114" t="str">
        <f>IF(tbl_coded[[#This Row],[ISIN]]="","",IF((_xll.BDP(B127&amp;" Corp",AD$1))="#N/A Field Not Applicable","",_xll.BDP(B127&amp;" Corp",AD$1)))</f>
        <v/>
      </c>
      <c r="AE127" s="114" t="str">
        <f>IF(tbl_coded[[#This Row],[ISIN]]="","",IF((_xll.BDP(B127&amp;" Corp",AE$1))="#N/A N/A","--",_xll.BDP(B127&amp;" Corp",AE$1)))</f>
        <v/>
      </c>
      <c r="AF127" s="114" t="str">
        <f>IF(tbl_coded[[#This Row],[ISIN]]="","",IF(IFERROR(MATCH(H127,rtg_num[Moody''s],0)&gt;10,0),"HY",IF(IFERROR(MATCH(I127,rtg_num[S&amp;P],0)&gt;10,0),"HY",IF(IFERROR(MATCH(J127,rtg_num[Fitch],0)&gt;10,0),"HY",IF(H127&amp;I127&amp;J127="------","NR",IF(IFERROR(FIND("#N/A",Coded!H127),0)&amp;IFERROR(FIND("#N/A",Coded!H127),0)&amp;IFERROR(FIND("#N/A",Coded!H127),0)&lt;&gt;"000",IF(INDEX(美元债一级!$O:$O,MATCH(tbl_coded[[#This Row],[ISIN]],美元债一级!$I:$I,0))="--/--/--","NR","IG"),"IG"))))))</f>
        <v/>
      </c>
      <c r="AG12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7" s="115" t="str">
        <f>IF(tbl_coded[[#This Row],[ISIN]]="","",IF(_xll.BDP($B127&amp;" Corp",AI$1)="#N/A N/A","--",_xll.BDP($B127&amp;" Corp",AI$1)))</f>
        <v/>
      </c>
      <c r="AJ127" s="112" t="str">
        <f>IF(tbl_coded[[#This Row],[ISIN]]="","",IF(OR(_xll.BDP(_xll.BDP(tbl_coded[[#This Row],[ISIN]]&amp;" Corp", "ISSUER_EQUITY_TICKER")&amp;" Equity",AJ$1)="#N/A N/A"),"--",_xll.BDP(_xll.BDP(tbl_coded[[#This Row],[ISIN]]&amp;" Corp", "ISSUER_EQUITY_TICKER")&amp;" Equity",AJ$1)))</f>
        <v/>
      </c>
      <c r="AK12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7" s="114" t="str">
        <f>IF(tbl_coded[[#This Row],[ISIN]]="","",IF(OR(_xll.BDP(_xll.BDP(tbl_coded[[#This Row],[ISIN]]&amp;" Corp", "ISSUER_EQUITY_TICKER")&amp;" Equity",AL$1)="#N/A N/A"),"--",_xll.BDP(_xll.BDP(tbl_coded[[#This Row],[ISIN]]&amp;" Corp", "ISSUER_EQUITY_TICKER")&amp;" Equity",AL$1)))</f>
        <v/>
      </c>
      <c r="AM127" s="114" t="str">
        <f>IF(tbl_coded[[#This Row],[ISIN]]="","",IF(_xll.BDS($B127&amp;" Corp",AM$1)="#N/A Field Not Applicable","",_xll.BDS($B127&amp;" Corp",AM$1)))</f>
        <v/>
      </c>
      <c r="AN127" s="114" t="str">
        <f>IF(tbl_coded[[#This Row],[ISIN]]="","",IF(_xll.BDP(tbl_coded[[#This Row],[KPW Provider BBID]]&amp;" CompanyID","NAME")="#N/A Invalid Security","",_xll.BDP(tbl_coded[[#This Row],[KPW Provider BBID]]&amp;" CompanyID","NAME")))</f>
        <v/>
      </c>
      <c r="AO127" s="114" t="str">
        <f>IF(tbl_coded[[#This Row],[ISIN]]="","",IF(_xll.BDP(tbl_coded[[#This Row],[KPW Provider BBID]]&amp;" CompanyID",$AO$1)="#N/A Invalid Security","--",IF(_xll.BDP(tbl_coded[[#This Row],[KPW Provider BBID]]&amp;" CompanyID",$AO$1)="#N/A N/A","--",_xll.BDP(tbl_coded[[#This Row],[KPW Provider BBID]]&amp;" CompanyID",$AO$1))))</f>
        <v/>
      </c>
      <c r="AP127" s="114" t="str">
        <f>IF(tbl_coded[[#This Row],[ISIN]]="","",IF(_xll.BDP(tbl_coded[[#This Row],[KPW Provider BBID]]&amp;" CompanyID",$AP$1)="#N/A Invalid Security","--",IF(_xll.BDP(tbl_coded[[#This Row],[KPW Provider BBID]]&amp;" CompanyID",$AP$1)="#N/A N/A","--",_xll.BDP(tbl_coded[[#This Row],[KPW Provider BBID]]&amp;" CompanyID",$AP$1))))</f>
        <v/>
      </c>
      <c r="AQ127" s="114" t="str">
        <f>IF(tbl_coded[[#This Row],[ISIN]]="","",IF(_xll.BDP(tbl_coded[[#This Row],[KPW Provider BBID]]&amp;" CompanyID",$AQ$1)="#N/A Invalid Security","--",IF(_xll.BDP(tbl_coded[[#This Row],[KPW Provider BBID]]&amp;" CompanyID",$AQ$1)="#N/A N/A","--",_xll.BDP(tbl_coded[[#This Row],[KPW Provider BBID]]&amp;" CompanyID",$AQ$1))))</f>
        <v/>
      </c>
      <c r="AR127" s="114" t="str">
        <f>IF(tbl_coded[[#This Row],[ISIN]]="","",tbl_coded[[#This Row],[穆迪KPW评级]]&amp;"/"&amp;tbl_coded[[#This Row],[SPKPW评级]]&amp;"/"&amp;tbl_coded[[#This Row],[FITCHKPW评级]])</f>
        <v/>
      </c>
      <c r="AS127" s="114" t="str">
        <f>IF(tbl_coded[[#This Row],[ISIN]]="","",IF(OR(_xll.BDP($B127&amp;" Corp",AS$1)="#N/A N/A"),"--",_xll.BDP($B127&amp;" Corp",AS$1)))</f>
        <v/>
      </c>
      <c r="AT127" s="114" t="str">
        <f>IF(tbl_coded[[#This Row],[ISIN]]="","",IF(_xll.BDS($B127&amp;" Corp",AT$1)="#N/A Field Not Applicable","",_xll.BDS($B127&amp;" Corp",AT$1)))</f>
        <v/>
      </c>
      <c r="AU127" s="114" t="str">
        <f>IF(tbl_coded[[#This Row],[SBLC Provider BBID]]="","",_xll.BDP(tbl_coded[[#This Row],[SBLC Provider BBID]]&amp;" CompanyID","NAME"))</f>
        <v/>
      </c>
      <c r="AV127" s="114" t="str">
        <f>IF(tbl_coded[[#This Row],[ISIN]]="","",IF(OR(_xll.BDP($B127&amp;" Corp",AV$1)="#N/A N/A"),"--",TEXT(_xll.BDP($B127&amp;" Corp",AV$1),"yyyy/mm/dd")))</f>
        <v/>
      </c>
      <c r="AW127" s="114" t="str">
        <f>IF(tbl_coded[[#This Row],[ISIN]]="","",IF(OR(_xll.BDP($B127&amp;" Corp",AW$1)="#N/A N/A"),"--",TEXT(_xll.BDP($B127&amp;" Corp",AW$1),"yyyy/mm/dd")))</f>
        <v/>
      </c>
      <c r="AX127" s="114" t="str">
        <f>IF(tbl_coded[[#This Row],[ISIN]]="","",IF(OR(_xll.BDP($B127&amp;" Corp",AX$1)="#N/A N/A"),"--",TEXT(_xll.BDP($B127&amp;" Corp",AX$1),"yyyy/mm/dd")))</f>
        <v/>
      </c>
      <c r="AY127" s="114" t="str">
        <f>IF(tbl_coded[[#This Row],[ISIN]]="","",IF(OR(_xll.BDP($B127&amp;" Corp",AY$1)="#N/A Field Not Applicable"),"--",TEXT(_xll.BDP($B127&amp;" Corp",AY$1),"yyyy/mm/dd")))</f>
        <v/>
      </c>
      <c r="AZ127" s="114" t="str">
        <f>IF(tbl_coded[[#This Row],[ISIN]]="","",IF(OR(_xll.BDP($B127&amp;" Corp",AZ$1)="#N/A N/A"),"--",_xll.BDP($B127&amp;" Corp",AZ$1)))</f>
        <v/>
      </c>
      <c r="BA127" s="114" t="str">
        <f>IF(tbl_coded[[#This Row],[ISIN]]="","",IF(OR(_xll.BDP($B127&amp;" Corp",BA$1)="#N/A N/A"),"--",_xll.BDP($B127&amp;" Corp",BA$1)))</f>
        <v/>
      </c>
      <c r="BB127" s="114" t="str">
        <f>IF(tbl_coded[[#This Row],[ISIN]]="","",IF(OR(_xll.BDP($B127&amp;" Corp",BB$1)="#N/A N/A"),"--",_xll.BDP($B127&amp;" Corp",BB$1)))</f>
        <v/>
      </c>
      <c r="BC127" s="114" t="str">
        <f>IF(tbl_coded[[#This Row],[ISIN]]="","",IF(OR(_xll.BDP($B127&amp;" Corp",BC$1)="#N/A Field Not Applicable"),"--",_xll.BDP($B127&amp;" Corp",BC$1)))</f>
        <v/>
      </c>
      <c r="BD127" s="114" t="str">
        <f>IF(tbl_coded[[#This Row],[ISIN]]="","",IF(OR(_xll.BDP($B127&amp;" Corp",BD$1)="#N/A Field Not Applicable"),"--",_xll.BDP($B127&amp;" Corp",BD$1)))</f>
        <v/>
      </c>
      <c r="BE127" s="114" t="str">
        <f>IF(tbl_coded[[#This Row],[ISIN]]="","",IF(OR(_xll.BDP($B127&amp;" Corp",BE$1)="#N/A Field Not Applicable"),"--",_xll.BDP($B127&amp;" Corp",BE$1)))</f>
        <v/>
      </c>
      <c r="BF127" s="114" t="str">
        <f>IF(tbl_coded[[#This Row],[ISIN]]="","",IF(OR(_xll.BDP($B127&amp;" Corp",BF$1)="#N/A Field Not Applicable"),"--",_xll.BDP($B127&amp;" Corp",BF$1)))</f>
        <v/>
      </c>
      <c r="BG127" s="114" t="str">
        <f>IF(tbl_coded[[#This Row],[ISIN]]="","",IF(OR(_xll.BDP($B127&amp;" Corp",BG$1)="#N/A Field Not Applicable"),"--",IF(_xll.BDP($B127&amp;" Corp",BG$1)="#N/A N/A","N",_xll.BDP($B127&amp;" Corp",BG$1))))</f>
        <v/>
      </c>
      <c r="BH127" s="114" t="str">
        <f>IF(tbl_coded[[#This Row],[ISIN]]="","",IF(OR(_xll.BDP($B127&amp;" Corp",BH$1)="#N/A N/A"),"",_xll.BDP($B127&amp;" Corp",BH$1)))</f>
        <v/>
      </c>
      <c r="BI127" s="114" t="str">
        <f>IF(tbl_coded[[#This Row],[ISIN]]="","",IF(OR(tbl_coded[[#This Row],[Parent company tiker]]=""),"",IF(_xll.BDP(tbl_coded[[#This Row],[Parent company tiker]]&amp;" Equity",BI$1)="#N/A N/A","--",_xll.BDP(tbl_coded[[#This Row],[Parent company tiker]]&amp;" Equity",BI$1))))</f>
        <v/>
      </c>
      <c r="BJ127" s="114" t="str">
        <f>IF(tbl_coded[[#This Row],[ISIN]]="","",IF(OR(tbl_coded[[#This Row],[Parent company tiker]]=""),"",IF(_xll.BDP(tbl_coded[[#This Row],[Parent company tiker]]&amp;" Equity",BJ$1)="#N/A N/A","--",_xll.BDP(tbl_coded[[#This Row],[Parent company tiker]]&amp;" Equity",BJ$1))))</f>
        <v/>
      </c>
      <c r="BK127" s="114" t="str">
        <f>IF(tbl_coded[[#This Row],[ISIN]]="","",IF(OR(tbl_coded[[#This Row],[Parent company tiker]]=""),"",IF(_xll.BDP(tbl_coded[[#This Row],[Parent company tiker]]&amp;" Equity",BK$1)="#N/A N/A","--",_xll.BDP(tbl_coded[[#This Row],[Parent company tiker]]&amp;" Equity",BK$1))))</f>
        <v/>
      </c>
      <c r="BL127" s="114" t="str">
        <f>IF(tbl_coded[[#This Row],[ISIN]]="","",IF(OR(tbl_coded[[#This Row],[Parent company tiker]]=""),"",IF(_xll.BDP(tbl_coded[[#This Row],[Parent company tiker]]&amp;" Equity",BL$1)="#N/A N/A","--",_xll.BDP(tbl_coded[[#This Row],[Parent company tiker]]&amp;" Equity",BL$1))))</f>
        <v/>
      </c>
      <c r="BM12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7" s="114" t="str">
        <f>IF(tbl_coded[[#This Row],[Column9]]&lt;&gt;"--",tbl_coded[[#This Row],[G''tor rating]],IF(tbl_coded[[#This Row],[KPW Name]]&lt;&gt;"",tbl_coded[[#This Row],[KPW Rating]],IF(tbl_coded[[#This Row],[Parent company tiker]]&lt;&gt;"",tbl_coded[[#This Row],[parent评级]],tbl_coded[[#This Row],[Issuer rating]])))</f>
        <v>//</v>
      </c>
      <c r="BO127" s="148" t="str">
        <f>IFERROR(IF(tbl_coded[[#This Row],[GREEN]]="Y","GREEN",IF(tbl_coded[[#This Row],[SUSTAINABLE]]="Y","SUSTAINABLE",IF(tbl_coded[[#This Row],[SOCIAL]]="Y","SOCIAL",IF(tbl_coded[[#This Row],[Sustainable linked]]="Y","SUSTAINABLE LINKED"," ")))),"")</f>
        <v xml:space="preserve"> </v>
      </c>
    </row>
    <row r="128" spans="1:67" ht="15" customHeight="1">
      <c r="A128" s="109">
        <v>126</v>
      </c>
      <c r="B128" s="110" t="str">
        <f>IF(美元债一级!$C$3:$C$1048576&lt;&gt;"",美元债一级!$C128,"")</f>
        <v/>
      </c>
      <c r="C128" s="114" t="str">
        <f>IF(tbl_coded[[#This Row],[ISIN]]="","",IF(tbl_coded[[#This Row],[Index]]&gt;$A$1,"",IF(_xll.BDP($B128&amp;" Corp",C$1)="#N/A N/A","",_xll.BDP($B128&amp;" Corp",C$1))))</f>
        <v/>
      </c>
      <c r="D128" s="114" t="str">
        <f>IF(tbl_coded[[#This Row],[ISIN]]="","",IF(_xll.BDP($B128&amp;" Corp",D$1)="#N/A N/A","",_xll.BDP($B128&amp;" Corp",D$1)))</f>
        <v/>
      </c>
      <c r="E128" s="114" t="str">
        <f>IF(tbl_coded[[#This Row],[ISIN]]="","",IF(_xll.BDP($B128&amp;" Corp",E$1)="#N/A N/A","--",_xll.BDP($B128&amp;" Corp",E$1)))</f>
        <v/>
      </c>
      <c r="F128" s="114" t="str">
        <f>IF(tbl_coded[[#This Row],[ISIN]]="","",IF(_xll.BDS($B128&amp;" Corp",F$1)="#N/A Field Not Applicable","",_xll.BDS($B128&amp;" Corp",F$1)))</f>
        <v/>
      </c>
      <c r="G128" s="114" t="str">
        <f>IF(tbl_coded[[#This Row],[ISIN]]="","",IF(_xll.BDP($F128&amp;" CompanyID",G$1)="#N/A Invalid Security","",_xll.BDP($F128&amp;" CompanyID",G$1)))</f>
        <v/>
      </c>
      <c r="H128" s="114" t="str">
        <f>IF(tbl_coded[[#This Row],[ISIN]]="","",IF(_xll.BDP($B128&amp;" Corp",H$1)="#N/A N/A","--",_xll.BDP($B128&amp;" Corp",H$1)))</f>
        <v/>
      </c>
      <c r="I128" s="114" t="str">
        <f>IF(tbl_coded[[#This Row],[ISIN]]="","",IF(_xll.BDP($B128&amp;" Corp",I$1)="#N/A N/A","--",_xll.BDP($B128&amp;" Corp",I$1)))</f>
        <v/>
      </c>
      <c r="J128" s="114" t="str">
        <f>IF(tbl_coded[[#This Row],[ISIN]]="","",IF(_xll.BDP($B128&amp;" Corp",J$1)="#N/A N/A","--",_xll.BDP($B128&amp;" Corp",J$1)))</f>
        <v/>
      </c>
      <c r="K128" s="114" t="str">
        <f>IF(tbl_coded[[#This Row],[ISIN]]="","",IF(_xll.BDP($B128&amp;" Corp",K$1)="#N/A N/A","--",_xll.BDP($B128&amp;" Corp",K$1)))</f>
        <v/>
      </c>
      <c r="L128" s="114" t="str">
        <f>IF(tbl_coded[[#This Row],[ISIN]]="","",IF(_xll.BDP($B128&amp;" Corp",L$1)="#N/A N/A","--",_xll.BDP($B128&amp;" Corp",L$1)))</f>
        <v/>
      </c>
      <c r="M128" s="114" t="str">
        <f>IF(tbl_coded[[#This Row],[ISIN]]="","",IF(_xll.BDP($B128&amp;" Corp",M$1)="#N/A N/A","--",_xll.BDP($B128&amp;" Corp",M$1)))</f>
        <v/>
      </c>
      <c r="N128" s="114" t="str">
        <f>IF(tbl_coded[[#This Row],[ISIN]]="","",IF(_xll.BDP($B128&amp;" Corp",N$1)="#N/A N/A","--",_xll.BDP($B128&amp;" Corp",N$1)))</f>
        <v/>
      </c>
      <c r="O128" s="114" t="str">
        <f>IF(tbl_coded[[#This Row],[ISIN]]="","",IF(_xll.BDP($B128&amp;" Corp",O$1)="#N/A N/A","--",_xll.BDP($B128&amp;" Corp",O$1)))</f>
        <v/>
      </c>
      <c r="P128" s="114" t="str">
        <f>IF(tbl_coded[[#This Row],[ISIN]]="","",IF(_xll.BDP($B128&amp;" Corp",P$1)="#N/A N/A","--",_xll.BDP($B128&amp;" Corp",P$1)))</f>
        <v/>
      </c>
      <c r="Q12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8" s="114" t="str">
        <f>IF(tbl_coded[[#This Row],[ISIN]]="","",IF(OR(_xll.BDP($B128&amp;" Corp",R$1)="#N/A N/A",_xll.BDP($B128&amp;" Corp",R$1)="#N/A Invalid Security",_xll.BDP($B128&amp;" Corp",R$1)="#N/A Field Not Applicable"),"--",_xll.BDP($B128&amp;" Corp",R$1)))</f>
        <v/>
      </c>
      <c r="S128" s="114" t="str">
        <f>IF(tbl_coded[[#This Row],[ISIN]]="","",IF(OR(_xll.BDP($R128&amp;" Equity",S$1)="#N/A N/A",_xll.BDP($R128&amp;" Equity",S$1)="#N/A Invalid Security"),"--",_xll.BDP($R128&amp;" Equity",S$1)))</f>
        <v/>
      </c>
      <c r="T128" s="114" t="str">
        <f>IF(tbl_coded[[#This Row],[ISIN]]="","",IF(OR(_xll.BDP($R128&amp;" Equity",T$1)="#N/A N/A",_xll.BDP($R128&amp;" Equity",T$1)="#N/A Invalid Security"),"--",_xll.BDP($R128&amp;" Equity",T$1)))</f>
        <v/>
      </c>
      <c r="U128" s="114" t="str">
        <f>IF(tbl_coded[[#This Row],[ISIN]]="","",IF(OR(_xll.BDP($R128&amp;" Equity",U$1)="#N/A N/A",_xll.BDP($R128&amp;" Equity",U$1)="#N/A Invalid Security"),"--",_xll.BDP($R128&amp;" Equity",U$1)))</f>
        <v/>
      </c>
      <c r="V128" s="114" t="str">
        <f>IF(tbl_coded[[#This Row],[ISIN]]="","",IF(OR(_xll.BDP($R128&amp;" Equity",V$1)="#N/A N/A",_xll.BDP($R128&amp;" Equity",V$1)="#N/A Invalid Security"),"--",_xll.BDP($R128&amp;" Equity",V$1)))</f>
        <v/>
      </c>
      <c r="W128" s="114" t="str">
        <f>IF(tbl_coded[[#This Row],[ISIN]]="","",IF(OR(_xll.BDP($R128&amp;" Equity",W$1)="#N/A N/A",_xll.BDP($R128&amp;" Equity",W$1)="#N/A Invalid Security"),"--",_xll.BDP($R128&amp;" Equity",W$1)))</f>
        <v/>
      </c>
      <c r="X128" s="114" t="str">
        <f>IF(tbl_coded[[#This Row],[ISIN]]="","",IF(OR(_xll.BDP($R128&amp;" Equity",X$1)="#N/A N/A",_xll.BDP($R128&amp;" Equity",X$1)="#N/A Invalid Security"),"--",_xll.BDP($R128&amp;" Equity",X$1)))</f>
        <v/>
      </c>
      <c r="Y12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8" s="114" t="str">
        <f>IF(tbl_coded[[#This Row],[ISIN]]="","",IF(ISNUMBER(_xll.BDP(B128&amp;" Corp",Z$1)),_xll.BDP(B128&amp;" Corp",Z$1),""))</f>
        <v/>
      </c>
      <c r="AA128" s="114" t="str">
        <f>IF(tbl_coded[[#This Row],[ISIN]]="","",IF(ISNUMBER(_xll.BDP(B128&amp;" Corp",AA$1)),_xll.BDP(B128&amp;" Corp",AA$1),""))</f>
        <v/>
      </c>
      <c r="AB128" s="114" t="str">
        <f>IF(tbl_coded[[#This Row],[ISIN]]="","",IF(ISNUMBER(_xll.BDP(B128&amp;" Corp",AB$1)),_xll.BDP(B128&amp;" Corp",AB$1),""))</f>
        <v/>
      </c>
      <c r="AC128" s="114" t="str">
        <f>IF(tbl_coded[[#This Row],[ISIN]]="","",IF(ISNUMBER(_xll.BDP(B128&amp;" Corp",AC$1)),_xll.BDP(B128&amp;" Corp",AC$1),""))</f>
        <v/>
      </c>
      <c r="AD128" s="114" t="str">
        <f>IF(tbl_coded[[#This Row],[ISIN]]="","",IF((_xll.BDP(B128&amp;" Corp",AD$1))="#N/A Field Not Applicable","",_xll.BDP(B128&amp;" Corp",AD$1)))</f>
        <v/>
      </c>
      <c r="AE128" s="114" t="str">
        <f>IF(tbl_coded[[#This Row],[ISIN]]="","",IF((_xll.BDP(B128&amp;" Corp",AE$1))="#N/A N/A","--",_xll.BDP(B128&amp;" Corp",AE$1)))</f>
        <v/>
      </c>
      <c r="AF128" s="114" t="str">
        <f>IF(tbl_coded[[#This Row],[ISIN]]="","",IF(IFERROR(MATCH(H128,rtg_num[Moody''s],0)&gt;10,0),"HY",IF(IFERROR(MATCH(I128,rtg_num[S&amp;P],0)&gt;10,0),"HY",IF(IFERROR(MATCH(J128,rtg_num[Fitch],0)&gt;10,0),"HY",IF(H128&amp;I128&amp;J128="------","NR",IF(IFERROR(FIND("#N/A",Coded!H128),0)&amp;IFERROR(FIND("#N/A",Coded!H128),0)&amp;IFERROR(FIND("#N/A",Coded!H128),0)&lt;&gt;"000",IF(INDEX(美元债一级!$O:$O,MATCH(tbl_coded[[#This Row],[ISIN]],美元债一级!$I:$I,0))="--/--/--","NR","IG"),"IG"))))))</f>
        <v/>
      </c>
      <c r="AG12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8" s="115" t="str">
        <f>IF(tbl_coded[[#This Row],[ISIN]]="","",IF(_xll.BDP($B128&amp;" Corp",AI$1)="#N/A N/A","--",_xll.BDP($B128&amp;" Corp",AI$1)))</f>
        <v/>
      </c>
      <c r="AJ128" s="112" t="str">
        <f>IF(tbl_coded[[#This Row],[ISIN]]="","",IF(OR(_xll.BDP(_xll.BDP(tbl_coded[[#This Row],[ISIN]]&amp;" Corp", "ISSUER_EQUITY_TICKER")&amp;" Equity",AJ$1)="#N/A N/A"),"--",_xll.BDP(_xll.BDP(tbl_coded[[#This Row],[ISIN]]&amp;" Corp", "ISSUER_EQUITY_TICKER")&amp;" Equity",AJ$1)))</f>
        <v/>
      </c>
      <c r="AK12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8" s="114" t="str">
        <f>IF(tbl_coded[[#This Row],[ISIN]]="","",IF(OR(_xll.BDP(_xll.BDP(tbl_coded[[#This Row],[ISIN]]&amp;" Corp", "ISSUER_EQUITY_TICKER")&amp;" Equity",AL$1)="#N/A N/A"),"--",_xll.BDP(_xll.BDP(tbl_coded[[#This Row],[ISIN]]&amp;" Corp", "ISSUER_EQUITY_TICKER")&amp;" Equity",AL$1)))</f>
        <v/>
      </c>
      <c r="AM128" s="114" t="str">
        <f>IF(tbl_coded[[#This Row],[ISIN]]="","",IF(_xll.BDS($B128&amp;" Corp",AM$1)="#N/A Field Not Applicable","",_xll.BDS($B128&amp;" Corp",AM$1)))</f>
        <v/>
      </c>
      <c r="AN128" s="114" t="str">
        <f>IF(tbl_coded[[#This Row],[ISIN]]="","",IF(_xll.BDP(tbl_coded[[#This Row],[KPW Provider BBID]]&amp;" CompanyID","NAME")="#N/A Invalid Security","",_xll.BDP(tbl_coded[[#This Row],[KPW Provider BBID]]&amp;" CompanyID","NAME")))</f>
        <v/>
      </c>
      <c r="AO128" s="114" t="str">
        <f>IF(tbl_coded[[#This Row],[ISIN]]="","",IF(_xll.BDP(tbl_coded[[#This Row],[KPW Provider BBID]]&amp;" CompanyID",$AO$1)="#N/A Invalid Security","--",IF(_xll.BDP(tbl_coded[[#This Row],[KPW Provider BBID]]&amp;" CompanyID",$AO$1)="#N/A N/A","--",_xll.BDP(tbl_coded[[#This Row],[KPW Provider BBID]]&amp;" CompanyID",$AO$1))))</f>
        <v/>
      </c>
      <c r="AP128" s="114" t="str">
        <f>IF(tbl_coded[[#This Row],[ISIN]]="","",IF(_xll.BDP(tbl_coded[[#This Row],[KPW Provider BBID]]&amp;" CompanyID",$AP$1)="#N/A Invalid Security","--",IF(_xll.BDP(tbl_coded[[#This Row],[KPW Provider BBID]]&amp;" CompanyID",$AP$1)="#N/A N/A","--",_xll.BDP(tbl_coded[[#This Row],[KPW Provider BBID]]&amp;" CompanyID",$AP$1))))</f>
        <v/>
      </c>
      <c r="AQ128" s="114" t="str">
        <f>IF(tbl_coded[[#This Row],[ISIN]]="","",IF(_xll.BDP(tbl_coded[[#This Row],[KPW Provider BBID]]&amp;" CompanyID",$AQ$1)="#N/A Invalid Security","--",IF(_xll.BDP(tbl_coded[[#This Row],[KPW Provider BBID]]&amp;" CompanyID",$AQ$1)="#N/A N/A","--",_xll.BDP(tbl_coded[[#This Row],[KPW Provider BBID]]&amp;" CompanyID",$AQ$1))))</f>
        <v/>
      </c>
      <c r="AR128" s="114" t="str">
        <f>IF(tbl_coded[[#This Row],[ISIN]]="","",tbl_coded[[#This Row],[穆迪KPW评级]]&amp;"/"&amp;tbl_coded[[#This Row],[SPKPW评级]]&amp;"/"&amp;tbl_coded[[#This Row],[FITCHKPW评级]])</f>
        <v/>
      </c>
      <c r="AS128" s="114" t="str">
        <f>IF(tbl_coded[[#This Row],[ISIN]]="","",IF(OR(_xll.BDP($B128&amp;" Corp",AS$1)="#N/A N/A"),"--",_xll.BDP($B128&amp;" Corp",AS$1)))</f>
        <v/>
      </c>
      <c r="AT128" s="114" t="str">
        <f>IF(tbl_coded[[#This Row],[ISIN]]="","",IF(_xll.BDS($B128&amp;" Corp",AT$1)="#N/A Field Not Applicable","",_xll.BDS($B128&amp;" Corp",AT$1)))</f>
        <v/>
      </c>
      <c r="AU128" s="114" t="str">
        <f>IF(tbl_coded[[#This Row],[SBLC Provider BBID]]="","",_xll.BDP(tbl_coded[[#This Row],[SBLC Provider BBID]]&amp;" CompanyID","NAME"))</f>
        <v/>
      </c>
      <c r="AV128" s="114" t="str">
        <f>IF(tbl_coded[[#This Row],[ISIN]]="","",IF(OR(_xll.BDP($B128&amp;" Corp",AV$1)="#N/A N/A"),"--",TEXT(_xll.BDP($B128&amp;" Corp",AV$1),"yyyy/mm/dd")))</f>
        <v/>
      </c>
      <c r="AW128" s="114" t="str">
        <f>IF(tbl_coded[[#This Row],[ISIN]]="","",IF(OR(_xll.BDP($B128&amp;" Corp",AW$1)="#N/A N/A"),"--",TEXT(_xll.BDP($B128&amp;" Corp",AW$1),"yyyy/mm/dd")))</f>
        <v/>
      </c>
      <c r="AX128" s="114" t="str">
        <f>IF(tbl_coded[[#This Row],[ISIN]]="","",IF(OR(_xll.BDP($B128&amp;" Corp",AX$1)="#N/A N/A"),"--",TEXT(_xll.BDP($B128&amp;" Corp",AX$1),"yyyy/mm/dd")))</f>
        <v/>
      </c>
      <c r="AY128" s="114" t="str">
        <f>IF(tbl_coded[[#This Row],[ISIN]]="","",IF(OR(_xll.BDP($B128&amp;" Corp",AY$1)="#N/A Field Not Applicable"),"--",TEXT(_xll.BDP($B128&amp;" Corp",AY$1),"yyyy/mm/dd")))</f>
        <v/>
      </c>
      <c r="AZ128" s="114" t="str">
        <f>IF(tbl_coded[[#This Row],[ISIN]]="","",IF(OR(_xll.BDP($B128&amp;" Corp",AZ$1)="#N/A N/A"),"--",_xll.BDP($B128&amp;" Corp",AZ$1)))</f>
        <v/>
      </c>
      <c r="BA128" s="114" t="str">
        <f>IF(tbl_coded[[#This Row],[ISIN]]="","",IF(OR(_xll.BDP($B128&amp;" Corp",BA$1)="#N/A N/A"),"--",_xll.BDP($B128&amp;" Corp",BA$1)))</f>
        <v/>
      </c>
      <c r="BB128" s="114" t="str">
        <f>IF(tbl_coded[[#This Row],[ISIN]]="","",IF(OR(_xll.BDP($B128&amp;" Corp",BB$1)="#N/A N/A"),"--",_xll.BDP($B128&amp;" Corp",BB$1)))</f>
        <v/>
      </c>
      <c r="BC128" s="114" t="str">
        <f>IF(tbl_coded[[#This Row],[ISIN]]="","",IF(OR(_xll.BDP($B128&amp;" Corp",BC$1)="#N/A Field Not Applicable"),"--",_xll.BDP($B128&amp;" Corp",BC$1)))</f>
        <v/>
      </c>
      <c r="BD128" s="114" t="str">
        <f>IF(tbl_coded[[#This Row],[ISIN]]="","",IF(OR(_xll.BDP($B128&amp;" Corp",BD$1)="#N/A Field Not Applicable"),"--",_xll.BDP($B128&amp;" Corp",BD$1)))</f>
        <v/>
      </c>
      <c r="BE128" s="114" t="str">
        <f>IF(tbl_coded[[#This Row],[ISIN]]="","",IF(OR(_xll.BDP($B128&amp;" Corp",BE$1)="#N/A Field Not Applicable"),"--",_xll.BDP($B128&amp;" Corp",BE$1)))</f>
        <v/>
      </c>
      <c r="BF128" s="114" t="str">
        <f>IF(tbl_coded[[#This Row],[ISIN]]="","",IF(OR(_xll.BDP($B128&amp;" Corp",BF$1)="#N/A Field Not Applicable"),"--",_xll.BDP($B128&amp;" Corp",BF$1)))</f>
        <v/>
      </c>
      <c r="BG128" s="114" t="str">
        <f>IF(tbl_coded[[#This Row],[ISIN]]="","",IF(OR(_xll.BDP($B128&amp;" Corp",BG$1)="#N/A Field Not Applicable"),"--",IF(_xll.BDP($B128&amp;" Corp",BG$1)="#N/A N/A","N",_xll.BDP($B128&amp;" Corp",BG$1))))</f>
        <v/>
      </c>
      <c r="BH128" s="114" t="str">
        <f>IF(tbl_coded[[#This Row],[ISIN]]="","",IF(OR(_xll.BDP($B128&amp;" Corp",BH$1)="#N/A N/A"),"",_xll.BDP($B128&amp;" Corp",BH$1)))</f>
        <v/>
      </c>
      <c r="BI128" s="114" t="str">
        <f>IF(tbl_coded[[#This Row],[ISIN]]="","",IF(OR(tbl_coded[[#This Row],[Parent company tiker]]=""),"",IF(_xll.BDP(tbl_coded[[#This Row],[Parent company tiker]]&amp;" Equity",BI$1)="#N/A N/A","--",_xll.BDP(tbl_coded[[#This Row],[Parent company tiker]]&amp;" Equity",BI$1))))</f>
        <v/>
      </c>
      <c r="BJ128" s="114" t="str">
        <f>IF(tbl_coded[[#This Row],[ISIN]]="","",IF(OR(tbl_coded[[#This Row],[Parent company tiker]]=""),"",IF(_xll.BDP(tbl_coded[[#This Row],[Parent company tiker]]&amp;" Equity",BJ$1)="#N/A N/A","--",_xll.BDP(tbl_coded[[#This Row],[Parent company tiker]]&amp;" Equity",BJ$1))))</f>
        <v/>
      </c>
      <c r="BK128" s="114" t="str">
        <f>IF(tbl_coded[[#This Row],[ISIN]]="","",IF(OR(tbl_coded[[#This Row],[Parent company tiker]]=""),"",IF(_xll.BDP(tbl_coded[[#This Row],[Parent company tiker]]&amp;" Equity",BK$1)="#N/A N/A","--",_xll.BDP(tbl_coded[[#This Row],[Parent company tiker]]&amp;" Equity",BK$1))))</f>
        <v/>
      </c>
      <c r="BL128" s="114" t="str">
        <f>IF(tbl_coded[[#This Row],[ISIN]]="","",IF(OR(tbl_coded[[#This Row],[Parent company tiker]]=""),"",IF(_xll.BDP(tbl_coded[[#This Row],[Parent company tiker]]&amp;" Equity",BL$1)="#N/A N/A","--",_xll.BDP(tbl_coded[[#This Row],[Parent company tiker]]&amp;" Equity",BL$1))))</f>
        <v/>
      </c>
      <c r="BM12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8" s="114" t="str">
        <f>IF(tbl_coded[[#This Row],[Column9]]&lt;&gt;"--",tbl_coded[[#This Row],[G''tor rating]],IF(tbl_coded[[#This Row],[KPW Name]]&lt;&gt;"",tbl_coded[[#This Row],[KPW Rating]],IF(tbl_coded[[#This Row],[Parent company tiker]]&lt;&gt;"",tbl_coded[[#This Row],[parent评级]],tbl_coded[[#This Row],[Issuer rating]])))</f>
        <v>//</v>
      </c>
      <c r="BO128" s="148" t="str">
        <f>IFERROR(IF(tbl_coded[[#This Row],[GREEN]]="Y","GREEN",IF(tbl_coded[[#This Row],[SUSTAINABLE]]="Y","SUSTAINABLE",IF(tbl_coded[[#This Row],[SOCIAL]]="Y","SOCIAL",IF(tbl_coded[[#This Row],[Sustainable linked]]="Y","SUSTAINABLE LINKED"," ")))),"")</f>
        <v xml:space="preserve"> </v>
      </c>
    </row>
    <row r="129" spans="1:67" ht="15" customHeight="1">
      <c r="A129" s="109">
        <v>127</v>
      </c>
      <c r="B129" s="110" t="str">
        <f>IF(美元债一级!$C$3:$C$1048576&lt;&gt;"",美元债一级!$C129,"")</f>
        <v/>
      </c>
      <c r="C129" s="114" t="str">
        <f>IF(tbl_coded[[#This Row],[ISIN]]="","",IF(tbl_coded[[#This Row],[Index]]&gt;$A$1,"",IF(_xll.BDP($B129&amp;" Corp",C$1)="#N/A N/A","",_xll.BDP($B129&amp;" Corp",C$1))))</f>
        <v/>
      </c>
      <c r="D129" s="114" t="str">
        <f>IF(tbl_coded[[#This Row],[ISIN]]="","",IF(_xll.BDP($B129&amp;" Corp",D$1)="#N/A N/A","",_xll.BDP($B129&amp;" Corp",D$1)))</f>
        <v/>
      </c>
      <c r="E129" s="114" t="str">
        <f>IF(tbl_coded[[#This Row],[ISIN]]="","",IF(_xll.BDP($B129&amp;" Corp",E$1)="#N/A N/A","--",_xll.BDP($B129&amp;" Corp",E$1)))</f>
        <v/>
      </c>
      <c r="F129" s="114" t="str">
        <f>IF(tbl_coded[[#This Row],[ISIN]]="","",IF(_xll.BDS($B129&amp;" Corp",F$1)="#N/A Field Not Applicable","",_xll.BDS($B129&amp;" Corp",F$1)))</f>
        <v/>
      </c>
      <c r="G129" s="114" t="str">
        <f>IF(tbl_coded[[#This Row],[ISIN]]="","",IF(_xll.BDP($F129&amp;" CompanyID",G$1)="#N/A Invalid Security","",_xll.BDP($F129&amp;" CompanyID",G$1)))</f>
        <v/>
      </c>
      <c r="H129" s="114" t="str">
        <f>IF(tbl_coded[[#This Row],[ISIN]]="","",IF(_xll.BDP($B129&amp;" Corp",H$1)="#N/A N/A","--",_xll.BDP($B129&amp;" Corp",H$1)))</f>
        <v/>
      </c>
      <c r="I129" s="114" t="str">
        <f>IF(tbl_coded[[#This Row],[ISIN]]="","",IF(_xll.BDP($B129&amp;" Corp",I$1)="#N/A N/A","--",_xll.BDP($B129&amp;" Corp",I$1)))</f>
        <v/>
      </c>
      <c r="J129" s="114" t="str">
        <f>IF(tbl_coded[[#This Row],[ISIN]]="","",IF(_xll.BDP($B129&amp;" Corp",J$1)="#N/A N/A","--",_xll.BDP($B129&amp;" Corp",J$1)))</f>
        <v/>
      </c>
      <c r="K129" s="114" t="str">
        <f>IF(tbl_coded[[#This Row],[ISIN]]="","",IF(_xll.BDP($B129&amp;" Corp",K$1)="#N/A N/A","--",_xll.BDP($B129&amp;" Corp",K$1)))</f>
        <v/>
      </c>
      <c r="L129" s="114" t="str">
        <f>IF(tbl_coded[[#This Row],[ISIN]]="","",IF(_xll.BDP($B129&amp;" Corp",L$1)="#N/A N/A","--",_xll.BDP($B129&amp;" Corp",L$1)))</f>
        <v/>
      </c>
      <c r="M129" s="114" t="str">
        <f>IF(tbl_coded[[#This Row],[ISIN]]="","",IF(_xll.BDP($B129&amp;" Corp",M$1)="#N/A N/A","--",_xll.BDP($B129&amp;" Corp",M$1)))</f>
        <v/>
      </c>
      <c r="N129" s="114" t="str">
        <f>IF(tbl_coded[[#This Row],[ISIN]]="","",IF(_xll.BDP($B129&amp;" Corp",N$1)="#N/A N/A","--",_xll.BDP($B129&amp;" Corp",N$1)))</f>
        <v/>
      </c>
      <c r="O129" s="114" t="str">
        <f>IF(tbl_coded[[#This Row],[ISIN]]="","",IF(_xll.BDP($B129&amp;" Corp",O$1)="#N/A N/A","--",_xll.BDP($B129&amp;" Corp",O$1)))</f>
        <v/>
      </c>
      <c r="P129" s="114" t="str">
        <f>IF(tbl_coded[[#This Row],[ISIN]]="","",IF(_xll.BDP($B129&amp;" Corp",P$1)="#N/A N/A","--",_xll.BDP($B129&amp;" Corp",P$1)))</f>
        <v/>
      </c>
      <c r="Q12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9" s="114" t="str">
        <f>IF(tbl_coded[[#This Row],[ISIN]]="","",IF(OR(_xll.BDP($B129&amp;" Corp",R$1)="#N/A N/A",_xll.BDP($B129&amp;" Corp",R$1)="#N/A Invalid Security",_xll.BDP($B129&amp;" Corp",R$1)="#N/A Field Not Applicable"),"--",_xll.BDP($B129&amp;" Corp",R$1)))</f>
        <v/>
      </c>
      <c r="S129" s="114" t="str">
        <f>IF(tbl_coded[[#This Row],[ISIN]]="","",IF(OR(_xll.BDP($R129&amp;" Equity",S$1)="#N/A N/A",_xll.BDP($R129&amp;" Equity",S$1)="#N/A Invalid Security"),"--",_xll.BDP($R129&amp;" Equity",S$1)))</f>
        <v/>
      </c>
      <c r="T129" s="114" t="str">
        <f>IF(tbl_coded[[#This Row],[ISIN]]="","",IF(OR(_xll.BDP($R129&amp;" Equity",T$1)="#N/A N/A",_xll.BDP($R129&amp;" Equity",T$1)="#N/A Invalid Security"),"--",_xll.BDP($R129&amp;" Equity",T$1)))</f>
        <v/>
      </c>
      <c r="U129" s="114" t="str">
        <f>IF(tbl_coded[[#This Row],[ISIN]]="","",IF(OR(_xll.BDP($R129&amp;" Equity",U$1)="#N/A N/A",_xll.BDP($R129&amp;" Equity",U$1)="#N/A Invalid Security"),"--",_xll.BDP($R129&amp;" Equity",U$1)))</f>
        <v/>
      </c>
      <c r="V129" s="114" t="str">
        <f>IF(tbl_coded[[#This Row],[ISIN]]="","",IF(OR(_xll.BDP($R129&amp;" Equity",V$1)="#N/A N/A",_xll.BDP($R129&amp;" Equity",V$1)="#N/A Invalid Security"),"--",_xll.BDP($R129&amp;" Equity",V$1)))</f>
        <v/>
      </c>
      <c r="W129" s="114" t="str">
        <f>IF(tbl_coded[[#This Row],[ISIN]]="","",IF(OR(_xll.BDP($R129&amp;" Equity",W$1)="#N/A N/A",_xll.BDP($R129&amp;" Equity",W$1)="#N/A Invalid Security"),"--",_xll.BDP($R129&amp;" Equity",W$1)))</f>
        <v/>
      </c>
      <c r="X129" s="114" t="str">
        <f>IF(tbl_coded[[#This Row],[ISIN]]="","",IF(OR(_xll.BDP($R129&amp;" Equity",X$1)="#N/A N/A",_xll.BDP($R129&amp;" Equity",X$1)="#N/A Invalid Security"),"--",_xll.BDP($R129&amp;" Equity",X$1)))</f>
        <v/>
      </c>
      <c r="Y12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9" s="114" t="str">
        <f>IF(tbl_coded[[#This Row],[ISIN]]="","",IF(ISNUMBER(_xll.BDP(B129&amp;" Corp",Z$1)),_xll.BDP(B129&amp;" Corp",Z$1),""))</f>
        <v/>
      </c>
      <c r="AA129" s="114" t="str">
        <f>IF(tbl_coded[[#This Row],[ISIN]]="","",IF(ISNUMBER(_xll.BDP(B129&amp;" Corp",AA$1)),_xll.BDP(B129&amp;" Corp",AA$1),""))</f>
        <v/>
      </c>
      <c r="AB129" s="114" t="str">
        <f>IF(tbl_coded[[#This Row],[ISIN]]="","",IF(ISNUMBER(_xll.BDP(B129&amp;" Corp",AB$1)),_xll.BDP(B129&amp;" Corp",AB$1),""))</f>
        <v/>
      </c>
      <c r="AC129" s="114" t="str">
        <f>IF(tbl_coded[[#This Row],[ISIN]]="","",IF(ISNUMBER(_xll.BDP(B129&amp;" Corp",AC$1)),_xll.BDP(B129&amp;" Corp",AC$1),""))</f>
        <v/>
      </c>
      <c r="AD129" s="114" t="str">
        <f>IF(tbl_coded[[#This Row],[ISIN]]="","",IF((_xll.BDP(B129&amp;" Corp",AD$1))="#N/A Field Not Applicable","",_xll.BDP(B129&amp;" Corp",AD$1)))</f>
        <v/>
      </c>
      <c r="AE129" s="114" t="str">
        <f>IF(tbl_coded[[#This Row],[ISIN]]="","",IF((_xll.BDP(B129&amp;" Corp",AE$1))="#N/A N/A","--",_xll.BDP(B129&amp;" Corp",AE$1)))</f>
        <v/>
      </c>
      <c r="AF129" s="114" t="str">
        <f>IF(tbl_coded[[#This Row],[ISIN]]="","",IF(IFERROR(MATCH(H129,rtg_num[Moody''s],0)&gt;10,0),"HY",IF(IFERROR(MATCH(I129,rtg_num[S&amp;P],0)&gt;10,0),"HY",IF(IFERROR(MATCH(J129,rtg_num[Fitch],0)&gt;10,0),"HY",IF(H129&amp;I129&amp;J129="------","NR",IF(IFERROR(FIND("#N/A",Coded!H129),0)&amp;IFERROR(FIND("#N/A",Coded!H129),0)&amp;IFERROR(FIND("#N/A",Coded!H129),0)&lt;&gt;"000",IF(INDEX(美元债一级!$O:$O,MATCH(tbl_coded[[#This Row],[ISIN]],美元债一级!$I:$I,0))="--/--/--","NR","IG"),"IG"))))))</f>
        <v/>
      </c>
      <c r="AG12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29" s="115" t="str">
        <f>IF(tbl_coded[[#This Row],[ISIN]]="","",IF(_xll.BDP($B129&amp;" Corp",AI$1)="#N/A N/A","--",_xll.BDP($B129&amp;" Corp",AI$1)))</f>
        <v/>
      </c>
      <c r="AJ129" s="112" t="str">
        <f>IF(tbl_coded[[#This Row],[ISIN]]="","",IF(OR(_xll.BDP(_xll.BDP(tbl_coded[[#This Row],[ISIN]]&amp;" Corp", "ISSUER_EQUITY_TICKER")&amp;" Equity",AJ$1)="#N/A N/A"),"--",_xll.BDP(_xll.BDP(tbl_coded[[#This Row],[ISIN]]&amp;" Corp", "ISSUER_EQUITY_TICKER")&amp;" Equity",AJ$1)))</f>
        <v/>
      </c>
      <c r="AK12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9" s="114" t="str">
        <f>IF(tbl_coded[[#This Row],[ISIN]]="","",IF(OR(_xll.BDP(_xll.BDP(tbl_coded[[#This Row],[ISIN]]&amp;" Corp", "ISSUER_EQUITY_TICKER")&amp;" Equity",AL$1)="#N/A N/A"),"--",_xll.BDP(_xll.BDP(tbl_coded[[#This Row],[ISIN]]&amp;" Corp", "ISSUER_EQUITY_TICKER")&amp;" Equity",AL$1)))</f>
        <v/>
      </c>
      <c r="AM129" s="114" t="str">
        <f>IF(tbl_coded[[#This Row],[ISIN]]="","",IF(_xll.BDS($B129&amp;" Corp",AM$1)="#N/A Field Not Applicable","",_xll.BDS($B129&amp;" Corp",AM$1)))</f>
        <v/>
      </c>
      <c r="AN129" s="114" t="str">
        <f>IF(tbl_coded[[#This Row],[ISIN]]="","",IF(_xll.BDP(tbl_coded[[#This Row],[KPW Provider BBID]]&amp;" CompanyID","NAME")="#N/A Invalid Security","",_xll.BDP(tbl_coded[[#This Row],[KPW Provider BBID]]&amp;" CompanyID","NAME")))</f>
        <v/>
      </c>
      <c r="AO129" s="114" t="str">
        <f>IF(tbl_coded[[#This Row],[ISIN]]="","",IF(_xll.BDP(tbl_coded[[#This Row],[KPW Provider BBID]]&amp;" CompanyID",$AO$1)="#N/A Invalid Security","--",IF(_xll.BDP(tbl_coded[[#This Row],[KPW Provider BBID]]&amp;" CompanyID",$AO$1)="#N/A N/A","--",_xll.BDP(tbl_coded[[#This Row],[KPW Provider BBID]]&amp;" CompanyID",$AO$1))))</f>
        <v/>
      </c>
      <c r="AP129" s="114" t="str">
        <f>IF(tbl_coded[[#This Row],[ISIN]]="","",IF(_xll.BDP(tbl_coded[[#This Row],[KPW Provider BBID]]&amp;" CompanyID",$AP$1)="#N/A Invalid Security","--",IF(_xll.BDP(tbl_coded[[#This Row],[KPW Provider BBID]]&amp;" CompanyID",$AP$1)="#N/A N/A","--",_xll.BDP(tbl_coded[[#This Row],[KPW Provider BBID]]&amp;" CompanyID",$AP$1))))</f>
        <v/>
      </c>
      <c r="AQ129" s="114" t="str">
        <f>IF(tbl_coded[[#This Row],[ISIN]]="","",IF(_xll.BDP(tbl_coded[[#This Row],[KPW Provider BBID]]&amp;" CompanyID",$AQ$1)="#N/A Invalid Security","--",IF(_xll.BDP(tbl_coded[[#This Row],[KPW Provider BBID]]&amp;" CompanyID",$AQ$1)="#N/A N/A","--",_xll.BDP(tbl_coded[[#This Row],[KPW Provider BBID]]&amp;" CompanyID",$AQ$1))))</f>
        <v/>
      </c>
      <c r="AR129" s="114" t="str">
        <f>IF(tbl_coded[[#This Row],[ISIN]]="","",tbl_coded[[#This Row],[穆迪KPW评级]]&amp;"/"&amp;tbl_coded[[#This Row],[SPKPW评级]]&amp;"/"&amp;tbl_coded[[#This Row],[FITCHKPW评级]])</f>
        <v/>
      </c>
      <c r="AS129" s="114" t="str">
        <f>IF(tbl_coded[[#This Row],[ISIN]]="","",IF(OR(_xll.BDP($B129&amp;" Corp",AS$1)="#N/A N/A"),"--",_xll.BDP($B129&amp;" Corp",AS$1)))</f>
        <v/>
      </c>
      <c r="AT129" s="114" t="str">
        <f>IF(tbl_coded[[#This Row],[ISIN]]="","",IF(_xll.BDS($B129&amp;" Corp",AT$1)="#N/A Field Not Applicable","",_xll.BDS($B129&amp;" Corp",AT$1)))</f>
        <v/>
      </c>
      <c r="AU129" s="114" t="str">
        <f>IF(tbl_coded[[#This Row],[SBLC Provider BBID]]="","",_xll.BDP(tbl_coded[[#This Row],[SBLC Provider BBID]]&amp;" CompanyID","NAME"))</f>
        <v/>
      </c>
      <c r="AV129" s="114" t="str">
        <f>IF(tbl_coded[[#This Row],[ISIN]]="","",IF(OR(_xll.BDP($B129&amp;" Corp",AV$1)="#N/A N/A"),"--",TEXT(_xll.BDP($B129&amp;" Corp",AV$1),"yyyy/mm/dd")))</f>
        <v/>
      </c>
      <c r="AW129" s="114" t="str">
        <f>IF(tbl_coded[[#This Row],[ISIN]]="","",IF(OR(_xll.BDP($B129&amp;" Corp",AW$1)="#N/A N/A"),"--",TEXT(_xll.BDP($B129&amp;" Corp",AW$1),"yyyy/mm/dd")))</f>
        <v/>
      </c>
      <c r="AX129" s="114" t="str">
        <f>IF(tbl_coded[[#This Row],[ISIN]]="","",IF(OR(_xll.BDP($B129&amp;" Corp",AX$1)="#N/A N/A"),"--",TEXT(_xll.BDP($B129&amp;" Corp",AX$1),"yyyy/mm/dd")))</f>
        <v/>
      </c>
      <c r="AY129" s="114" t="str">
        <f>IF(tbl_coded[[#This Row],[ISIN]]="","",IF(OR(_xll.BDP($B129&amp;" Corp",AY$1)="#N/A Field Not Applicable"),"--",TEXT(_xll.BDP($B129&amp;" Corp",AY$1),"yyyy/mm/dd")))</f>
        <v/>
      </c>
      <c r="AZ129" s="114" t="str">
        <f>IF(tbl_coded[[#This Row],[ISIN]]="","",IF(OR(_xll.BDP($B129&amp;" Corp",AZ$1)="#N/A N/A"),"--",_xll.BDP($B129&amp;" Corp",AZ$1)))</f>
        <v/>
      </c>
      <c r="BA129" s="114" t="str">
        <f>IF(tbl_coded[[#This Row],[ISIN]]="","",IF(OR(_xll.BDP($B129&amp;" Corp",BA$1)="#N/A N/A"),"--",_xll.BDP($B129&amp;" Corp",BA$1)))</f>
        <v/>
      </c>
      <c r="BB129" s="114" t="str">
        <f>IF(tbl_coded[[#This Row],[ISIN]]="","",IF(OR(_xll.BDP($B129&amp;" Corp",BB$1)="#N/A N/A"),"--",_xll.BDP($B129&amp;" Corp",BB$1)))</f>
        <v/>
      </c>
      <c r="BC129" s="114" t="str">
        <f>IF(tbl_coded[[#This Row],[ISIN]]="","",IF(OR(_xll.BDP($B129&amp;" Corp",BC$1)="#N/A Field Not Applicable"),"--",_xll.BDP($B129&amp;" Corp",BC$1)))</f>
        <v/>
      </c>
      <c r="BD129" s="114" t="str">
        <f>IF(tbl_coded[[#This Row],[ISIN]]="","",IF(OR(_xll.BDP($B129&amp;" Corp",BD$1)="#N/A Field Not Applicable"),"--",_xll.BDP($B129&amp;" Corp",BD$1)))</f>
        <v/>
      </c>
      <c r="BE129" s="114" t="str">
        <f>IF(tbl_coded[[#This Row],[ISIN]]="","",IF(OR(_xll.BDP($B129&amp;" Corp",BE$1)="#N/A Field Not Applicable"),"--",_xll.BDP($B129&amp;" Corp",BE$1)))</f>
        <v/>
      </c>
      <c r="BF129" s="114" t="str">
        <f>IF(tbl_coded[[#This Row],[ISIN]]="","",IF(OR(_xll.BDP($B129&amp;" Corp",BF$1)="#N/A Field Not Applicable"),"--",_xll.BDP($B129&amp;" Corp",BF$1)))</f>
        <v/>
      </c>
      <c r="BG129" s="114" t="str">
        <f>IF(tbl_coded[[#This Row],[ISIN]]="","",IF(OR(_xll.BDP($B129&amp;" Corp",BG$1)="#N/A Field Not Applicable"),"--",IF(_xll.BDP($B129&amp;" Corp",BG$1)="#N/A N/A","N",_xll.BDP($B129&amp;" Corp",BG$1))))</f>
        <v/>
      </c>
      <c r="BH129" s="114" t="str">
        <f>IF(tbl_coded[[#This Row],[ISIN]]="","",IF(OR(_xll.BDP($B129&amp;" Corp",BH$1)="#N/A N/A"),"",_xll.BDP($B129&amp;" Corp",BH$1)))</f>
        <v/>
      </c>
      <c r="BI129" s="114" t="str">
        <f>IF(tbl_coded[[#This Row],[ISIN]]="","",IF(OR(tbl_coded[[#This Row],[Parent company tiker]]=""),"",IF(_xll.BDP(tbl_coded[[#This Row],[Parent company tiker]]&amp;" Equity",BI$1)="#N/A N/A","--",_xll.BDP(tbl_coded[[#This Row],[Parent company tiker]]&amp;" Equity",BI$1))))</f>
        <v/>
      </c>
      <c r="BJ129" s="114" t="str">
        <f>IF(tbl_coded[[#This Row],[ISIN]]="","",IF(OR(tbl_coded[[#This Row],[Parent company tiker]]=""),"",IF(_xll.BDP(tbl_coded[[#This Row],[Parent company tiker]]&amp;" Equity",BJ$1)="#N/A N/A","--",_xll.BDP(tbl_coded[[#This Row],[Parent company tiker]]&amp;" Equity",BJ$1))))</f>
        <v/>
      </c>
      <c r="BK129" s="114" t="str">
        <f>IF(tbl_coded[[#This Row],[ISIN]]="","",IF(OR(tbl_coded[[#This Row],[Parent company tiker]]=""),"",IF(_xll.BDP(tbl_coded[[#This Row],[Parent company tiker]]&amp;" Equity",BK$1)="#N/A N/A","--",_xll.BDP(tbl_coded[[#This Row],[Parent company tiker]]&amp;" Equity",BK$1))))</f>
        <v/>
      </c>
      <c r="BL129" s="114" t="str">
        <f>IF(tbl_coded[[#This Row],[ISIN]]="","",IF(OR(tbl_coded[[#This Row],[Parent company tiker]]=""),"",IF(_xll.BDP(tbl_coded[[#This Row],[Parent company tiker]]&amp;" Equity",BL$1)="#N/A N/A","--",_xll.BDP(tbl_coded[[#This Row],[Parent company tiker]]&amp;" Equity",BL$1))))</f>
        <v/>
      </c>
      <c r="BM12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9" s="114" t="str">
        <f>IF(tbl_coded[[#This Row],[Column9]]&lt;&gt;"--",tbl_coded[[#This Row],[G''tor rating]],IF(tbl_coded[[#This Row],[KPW Name]]&lt;&gt;"",tbl_coded[[#This Row],[KPW Rating]],IF(tbl_coded[[#This Row],[Parent company tiker]]&lt;&gt;"",tbl_coded[[#This Row],[parent评级]],tbl_coded[[#This Row],[Issuer rating]])))</f>
        <v>//</v>
      </c>
      <c r="BO129" s="148" t="str">
        <f>IFERROR(IF(tbl_coded[[#This Row],[GREEN]]="Y","GREEN",IF(tbl_coded[[#This Row],[SUSTAINABLE]]="Y","SUSTAINABLE",IF(tbl_coded[[#This Row],[SOCIAL]]="Y","SOCIAL",IF(tbl_coded[[#This Row],[Sustainable linked]]="Y","SUSTAINABLE LINKED"," ")))),"")</f>
        <v xml:space="preserve"> </v>
      </c>
    </row>
    <row r="130" spans="1:67" ht="15" customHeight="1">
      <c r="A130" s="109">
        <v>128</v>
      </c>
      <c r="B130" s="110" t="str">
        <f>IF(美元债一级!$C$3:$C$1048576&lt;&gt;"",美元债一级!$C130,"")</f>
        <v/>
      </c>
      <c r="C130" s="114" t="str">
        <f>IF(tbl_coded[[#This Row],[ISIN]]="","",IF(tbl_coded[[#This Row],[Index]]&gt;$A$1,"",IF(_xll.BDP($B130&amp;" Corp",C$1)="#N/A N/A","",_xll.BDP($B130&amp;" Corp",C$1))))</f>
        <v/>
      </c>
      <c r="D130" s="114" t="str">
        <f>IF(tbl_coded[[#This Row],[ISIN]]="","",IF(_xll.BDP($B130&amp;" Corp",D$1)="#N/A N/A","",_xll.BDP($B130&amp;" Corp",D$1)))</f>
        <v/>
      </c>
      <c r="E130" s="114" t="str">
        <f>IF(tbl_coded[[#This Row],[ISIN]]="","",IF(_xll.BDP($B130&amp;" Corp",E$1)="#N/A N/A","--",_xll.BDP($B130&amp;" Corp",E$1)))</f>
        <v/>
      </c>
      <c r="F130" s="114" t="str">
        <f>IF(tbl_coded[[#This Row],[ISIN]]="","",IF(_xll.BDS($B130&amp;" Corp",F$1)="#N/A Field Not Applicable","",_xll.BDS($B130&amp;" Corp",F$1)))</f>
        <v/>
      </c>
      <c r="G130" s="114" t="str">
        <f>IF(tbl_coded[[#This Row],[ISIN]]="","",IF(_xll.BDP($F130&amp;" CompanyID",G$1)="#N/A Invalid Security","",_xll.BDP($F130&amp;" CompanyID",G$1)))</f>
        <v/>
      </c>
      <c r="H130" s="114" t="str">
        <f>IF(tbl_coded[[#This Row],[ISIN]]="","",IF(_xll.BDP($B130&amp;" Corp",H$1)="#N/A N/A","--",_xll.BDP($B130&amp;" Corp",H$1)))</f>
        <v/>
      </c>
      <c r="I130" s="114" t="str">
        <f>IF(tbl_coded[[#This Row],[ISIN]]="","",IF(_xll.BDP($B130&amp;" Corp",I$1)="#N/A N/A","--",_xll.BDP($B130&amp;" Corp",I$1)))</f>
        <v/>
      </c>
      <c r="J130" s="114" t="str">
        <f>IF(tbl_coded[[#This Row],[ISIN]]="","",IF(_xll.BDP($B130&amp;" Corp",J$1)="#N/A N/A","--",_xll.BDP($B130&amp;" Corp",J$1)))</f>
        <v/>
      </c>
      <c r="K130" s="114" t="str">
        <f>IF(tbl_coded[[#This Row],[ISIN]]="","",IF(_xll.BDP($B130&amp;" Corp",K$1)="#N/A N/A","--",_xll.BDP($B130&amp;" Corp",K$1)))</f>
        <v/>
      </c>
      <c r="L130" s="114" t="str">
        <f>IF(tbl_coded[[#This Row],[ISIN]]="","",IF(_xll.BDP($B130&amp;" Corp",L$1)="#N/A N/A","--",_xll.BDP($B130&amp;" Corp",L$1)))</f>
        <v/>
      </c>
      <c r="M130" s="114" t="str">
        <f>IF(tbl_coded[[#This Row],[ISIN]]="","",IF(_xll.BDP($B130&amp;" Corp",M$1)="#N/A N/A","--",_xll.BDP($B130&amp;" Corp",M$1)))</f>
        <v/>
      </c>
      <c r="N130" s="114" t="str">
        <f>IF(tbl_coded[[#This Row],[ISIN]]="","",IF(_xll.BDP($B130&amp;" Corp",N$1)="#N/A N/A","--",_xll.BDP($B130&amp;" Corp",N$1)))</f>
        <v/>
      </c>
      <c r="O130" s="114" t="str">
        <f>IF(tbl_coded[[#This Row],[ISIN]]="","",IF(_xll.BDP($B130&amp;" Corp",O$1)="#N/A N/A","--",_xll.BDP($B130&amp;" Corp",O$1)))</f>
        <v/>
      </c>
      <c r="P130" s="114" t="str">
        <f>IF(tbl_coded[[#This Row],[ISIN]]="","",IF(_xll.BDP($B130&amp;" Corp",P$1)="#N/A N/A","--",_xll.BDP($B130&amp;" Corp",P$1)))</f>
        <v/>
      </c>
      <c r="Q13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0" s="114" t="str">
        <f>IF(tbl_coded[[#This Row],[ISIN]]="","",IF(OR(_xll.BDP($B130&amp;" Corp",R$1)="#N/A N/A",_xll.BDP($B130&amp;" Corp",R$1)="#N/A Invalid Security",_xll.BDP($B130&amp;" Corp",R$1)="#N/A Field Not Applicable"),"--",_xll.BDP($B130&amp;" Corp",R$1)))</f>
        <v/>
      </c>
      <c r="S130" s="114" t="str">
        <f>IF(tbl_coded[[#This Row],[ISIN]]="","",IF(OR(_xll.BDP($R130&amp;" Equity",S$1)="#N/A N/A",_xll.BDP($R130&amp;" Equity",S$1)="#N/A Invalid Security"),"--",_xll.BDP($R130&amp;" Equity",S$1)))</f>
        <v/>
      </c>
      <c r="T130" s="114" t="str">
        <f>IF(tbl_coded[[#This Row],[ISIN]]="","",IF(OR(_xll.BDP($R130&amp;" Equity",T$1)="#N/A N/A",_xll.BDP($R130&amp;" Equity",T$1)="#N/A Invalid Security"),"--",_xll.BDP($R130&amp;" Equity",T$1)))</f>
        <v/>
      </c>
      <c r="U130" s="114" t="str">
        <f>IF(tbl_coded[[#This Row],[ISIN]]="","",IF(OR(_xll.BDP($R130&amp;" Equity",U$1)="#N/A N/A",_xll.BDP($R130&amp;" Equity",U$1)="#N/A Invalid Security"),"--",_xll.BDP($R130&amp;" Equity",U$1)))</f>
        <v/>
      </c>
      <c r="V130" s="114" t="str">
        <f>IF(tbl_coded[[#This Row],[ISIN]]="","",IF(OR(_xll.BDP($R130&amp;" Equity",V$1)="#N/A N/A",_xll.BDP($R130&amp;" Equity",V$1)="#N/A Invalid Security"),"--",_xll.BDP($R130&amp;" Equity",V$1)))</f>
        <v/>
      </c>
      <c r="W130" s="114" t="str">
        <f>IF(tbl_coded[[#This Row],[ISIN]]="","",IF(OR(_xll.BDP($R130&amp;" Equity",W$1)="#N/A N/A",_xll.BDP($R130&amp;" Equity",W$1)="#N/A Invalid Security"),"--",_xll.BDP($R130&amp;" Equity",W$1)))</f>
        <v/>
      </c>
      <c r="X130" s="114" t="str">
        <f>IF(tbl_coded[[#This Row],[ISIN]]="","",IF(OR(_xll.BDP($R130&amp;" Equity",X$1)="#N/A N/A",_xll.BDP($R130&amp;" Equity",X$1)="#N/A Invalid Security"),"--",_xll.BDP($R130&amp;" Equity",X$1)))</f>
        <v/>
      </c>
      <c r="Y13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0" s="114" t="str">
        <f>IF(tbl_coded[[#This Row],[ISIN]]="","",IF(ISNUMBER(_xll.BDP(B130&amp;" Corp",Z$1)),_xll.BDP(B130&amp;" Corp",Z$1),""))</f>
        <v/>
      </c>
      <c r="AA130" s="114" t="str">
        <f>IF(tbl_coded[[#This Row],[ISIN]]="","",IF(ISNUMBER(_xll.BDP(B130&amp;" Corp",AA$1)),_xll.BDP(B130&amp;" Corp",AA$1),""))</f>
        <v/>
      </c>
      <c r="AB130" s="114" t="str">
        <f>IF(tbl_coded[[#This Row],[ISIN]]="","",IF(ISNUMBER(_xll.BDP(B130&amp;" Corp",AB$1)),_xll.BDP(B130&amp;" Corp",AB$1),""))</f>
        <v/>
      </c>
      <c r="AC130" s="114" t="str">
        <f>IF(tbl_coded[[#This Row],[ISIN]]="","",IF(ISNUMBER(_xll.BDP(B130&amp;" Corp",AC$1)),_xll.BDP(B130&amp;" Corp",AC$1),""))</f>
        <v/>
      </c>
      <c r="AD130" s="114" t="str">
        <f>IF(tbl_coded[[#This Row],[ISIN]]="","",IF((_xll.BDP(B130&amp;" Corp",AD$1))="#N/A Field Not Applicable","",_xll.BDP(B130&amp;" Corp",AD$1)))</f>
        <v/>
      </c>
      <c r="AE130" s="114" t="str">
        <f>IF(tbl_coded[[#This Row],[ISIN]]="","",IF((_xll.BDP(B130&amp;" Corp",AE$1))="#N/A N/A","--",_xll.BDP(B130&amp;" Corp",AE$1)))</f>
        <v/>
      </c>
      <c r="AF130" s="114" t="str">
        <f>IF(tbl_coded[[#This Row],[ISIN]]="","",IF(IFERROR(MATCH(H130,rtg_num[Moody''s],0)&gt;10,0),"HY",IF(IFERROR(MATCH(I130,rtg_num[S&amp;P],0)&gt;10,0),"HY",IF(IFERROR(MATCH(J130,rtg_num[Fitch],0)&gt;10,0),"HY",IF(H130&amp;I130&amp;J130="------","NR",IF(IFERROR(FIND("#N/A",Coded!H130),0)&amp;IFERROR(FIND("#N/A",Coded!H130),0)&amp;IFERROR(FIND("#N/A",Coded!H130),0)&lt;&gt;"000",IF(INDEX(美元债一级!$O:$O,MATCH(tbl_coded[[#This Row],[ISIN]],美元债一级!$I:$I,0))="--/--/--","NR","IG"),"IG"))))))</f>
        <v/>
      </c>
      <c r="AG13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0" s="115" t="str">
        <f>IF(tbl_coded[[#This Row],[ISIN]]="","",IF(_xll.BDP($B130&amp;" Corp",AI$1)="#N/A N/A","--",_xll.BDP($B130&amp;" Corp",AI$1)))</f>
        <v/>
      </c>
      <c r="AJ130" s="112" t="str">
        <f>IF(tbl_coded[[#This Row],[ISIN]]="","",IF(OR(_xll.BDP(_xll.BDP(tbl_coded[[#This Row],[ISIN]]&amp;" Corp", "ISSUER_EQUITY_TICKER")&amp;" Equity",AJ$1)="#N/A N/A"),"--",_xll.BDP(_xll.BDP(tbl_coded[[#This Row],[ISIN]]&amp;" Corp", "ISSUER_EQUITY_TICKER")&amp;" Equity",AJ$1)))</f>
        <v/>
      </c>
      <c r="AK13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0" s="114" t="str">
        <f>IF(tbl_coded[[#This Row],[ISIN]]="","",IF(OR(_xll.BDP(_xll.BDP(tbl_coded[[#This Row],[ISIN]]&amp;" Corp", "ISSUER_EQUITY_TICKER")&amp;" Equity",AL$1)="#N/A N/A"),"--",_xll.BDP(_xll.BDP(tbl_coded[[#This Row],[ISIN]]&amp;" Corp", "ISSUER_EQUITY_TICKER")&amp;" Equity",AL$1)))</f>
        <v/>
      </c>
      <c r="AM130" s="114" t="str">
        <f>IF(tbl_coded[[#This Row],[ISIN]]="","",IF(_xll.BDS($B130&amp;" Corp",AM$1)="#N/A Field Not Applicable","",_xll.BDS($B130&amp;" Corp",AM$1)))</f>
        <v/>
      </c>
      <c r="AN130" s="114" t="str">
        <f>IF(tbl_coded[[#This Row],[ISIN]]="","",IF(_xll.BDP(tbl_coded[[#This Row],[KPW Provider BBID]]&amp;" CompanyID","NAME")="#N/A Invalid Security","",_xll.BDP(tbl_coded[[#This Row],[KPW Provider BBID]]&amp;" CompanyID","NAME")))</f>
        <v/>
      </c>
      <c r="AO130" s="114" t="str">
        <f>IF(tbl_coded[[#This Row],[ISIN]]="","",IF(_xll.BDP(tbl_coded[[#This Row],[KPW Provider BBID]]&amp;" CompanyID",$AO$1)="#N/A Invalid Security","--",IF(_xll.BDP(tbl_coded[[#This Row],[KPW Provider BBID]]&amp;" CompanyID",$AO$1)="#N/A N/A","--",_xll.BDP(tbl_coded[[#This Row],[KPW Provider BBID]]&amp;" CompanyID",$AO$1))))</f>
        <v/>
      </c>
      <c r="AP130" s="114" t="str">
        <f>IF(tbl_coded[[#This Row],[ISIN]]="","",IF(_xll.BDP(tbl_coded[[#This Row],[KPW Provider BBID]]&amp;" CompanyID",$AP$1)="#N/A Invalid Security","--",IF(_xll.BDP(tbl_coded[[#This Row],[KPW Provider BBID]]&amp;" CompanyID",$AP$1)="#N/A N/A","--",_xll.BDP(tbl_coded[[#This Row],[KPW Provider BBID]]&amp;" CompanyID",$AP$1))))</f>
        <v/>
      </c>
      <c r="AQ130" s="114" t="str">
        <f>IF(tbl_coded[[#This Row],[ISIN]]="","",IF(_xll.BDP(tbl_coded[[#This Row],[KPW Provider BBID]]&amp;" CompanyID",$AQ$1)="#N/A Invalid Security","--",IF(_xll.BDP(tbl_coded[[#This Row],[KPW Provider BBID]]&amp;" CompanyID",$AQ$1)="#N/A N/A","--",_xll.BDP(tbl_coded[[#This Row],[KPW Provider BBID]]&amp;" CompanyID",$AQ$1))))</f>
        <v/>
      </c>
      <c r="AR130" s="114" t="str">
        <f>IF(tbl_coded[[#This Row],[ISIN]]="","",tbl_coded[[#This Row],[穆迪KPW评级]]&amp;"/"&amp;tbl_coded[[#This Row],[SPKPW评级]]&amp;"/"&amp;tbl_coded[[#This Row],[FITCHKPW评级]])</f>
        <v/>
      </c>
      <c r="AS130" s="114" t="str">
        <f>IF(tbl_coded[[#This Row],[ISIN]]="","",IF(OR(_xll.BDP($B130&amp;" Corp",AS$1)="#N/A N/A"),"--",_xll.BDP($B130&amp;" Corp",AS$1)))</f>
        <v/>
      </c>
      <c r="AT130" s="114" t="str">
        <f>IF(tbl_coded[[#This Row],[ISIN]]="","",IF(_xll.BDS($B130&amp;" Corp",AT$1)="#N/A Field Not Applicable","",_xll.BDS($B130&amp;" Corp",AT$1)))</f>
        <v/>
      </c>
      <c r="AU130" s="114" t="str">
        <f>IF(tbl_coded[[#This Row],[SBLC Provider BBID]]="","",_xll.BDP(tbl_coded[[#This Row],[SBLC Provider BBID]]&amp;" CompanyID","NAME"))</f>
        <v/>
      </c>
      <c r="AV130" s="114" t="str">
        <f>IF(tbl_coded[[#This Row],[ISIN]]="","",IF(OR(_xll.BDP($B130&amp;" Corp",AV$1)="#N/A N/A"),"--",TEXT(_xll.BDP($B130&amp;" Corp",AV$1),"yyyy/mm/dd")))</f>
        <v/>
      </c>
      <c r="AW130" s="114" t="str">
        <f>IF(tbl_coded[[#This Row],[ISIN]]="","",IF(OR(_xll.BDP($B130&amp;" Corp",AW$1)="#N/A N/A"),"--",TEXT(_xll.BDP($B130&amp;" Corp",AW$1),"yyyy/mm/dd")))</f>
        <v/>
      </c>
      <c r="AX130" s="114" t="str">
        <f>IF(tbl_coded[[#This Row],[ISIN]]="","",IF(OR(_xll.BDP($B130&amp;" Corp",AX$1)="#N/A N/A"),"--",TEXT(_xll.BDP($B130&amp;" Corp",AX$1),"yyyy/mm/dd")))</f>
        <v/>
      </c>
      <c r="AY130" s="114" t="str">
        <f>IF(tbl_coded[[#This Row],[ISIN]]="","",IF(OR(_xll.BDP($B130&amp;" Corp",AY$1)="#N/A Field Not Applicable"),"--",TEXT(_xll.BDP($B130&amp;" Corp",AY$1),"yyyy/mm/dd")))</f>
        <v/>
      </c>
      <c r="AZ130" s="114" t="str">
        <f>IF(tbl_coded[[#This Row],[ISIN]]="","",IF(OR(_xll.BDP($B130&amp;" Corp",AZ$1)="#N/A N/A"),"--",_xll.BDP($B130&amp;" Corp",AZ$1)))</f>
        <v/>
      </c>
      <c r="BA130" s="114" t="str">
        <f>IF(tbl_coded[[#This Row],[ISIN]]="","",IF(OR(_xll.BDP($B130&amp;" Corp",BA$1)="#N/A N/A"),"--",_xll.BDP($B130&amp;" Corp",BA$1)))</f>
        <v/>
      </c>
      <c r="BB130" s="114" t="str">
        <f>IF(tbl_coded[[#This Row],[ISIN]]="","",IF(OR(_xll.BDP($B130&amp;" Corp",BB$1)="#N/A N/A"),"--",_xll.BDP($B130&amp;" Corp",BB$1)))</f>
        <v/>
      </c>
      <c r="BC130" s="114" t="str">
        <f>IF(tbl_coded[[#This Row],[ISIN]]="","",IF(OR(_xll.BDP($B130&amp;" Corp",BC$1)="#N/A Field Not Applicable"),"--",_xll.BDP($B130&amp;" Corp",BC$1)))</f>
        <v/>
      </c>
      <c r="BD130" s="114" t="str">
        <f>IF(tbl_coded[[#This Row],[ISIN]]="","",IF(OR(_xll.BDP($B130&amp;" Corp",BD$1)="#N/A Field Not Applicable"),"--",_xll.BDP($B130&amp;" Corp",BD$1)))</f>
        <v/>
      </c>
      <c r="BE130" s="114" t="str">
        <f>IF(tbl_coded[[#This Row],[ISIN]]="","",IF(OR(_xll.BDP($B130&amp;" Corp",BE$1)="#N/A Field Not Applicable"),"--",_xll.BDP($B130&amp;" Corp",BE$1)))</f>
        <v/>
      </c>
      <c r="BF130" s="114" t="str">
        <f>IF(tbl_coded[[#This Row],[ISIN]]="","",IF(OR(_xll.BDP($B130&amp;" Corp",BF$1)="#N/A Field Not Applicable"),"--",_xll.BDP($B130&amp;" Corp",BF$1)))</f>
        <v/>
      </c>
      <c r="BG130" s="114" t="str">
        <f>IF(tbl_coded[[#This Row],[ISIN]]="","",IF(OR(_xll.BDP($B130&amp;" Corp",BG$1)="#N/A Field Not Applicable"),"--",IF(_xll.BDP($B130&amp;" Corp",BG$1)="#N/A N/A","N",_xll.BDP($B130&amp;" Corp",BG$1))))</f>
        <v/>
      </c>
      <c r="BH130" s="114" t="str">
        <f>IF(tbl_coded[[#This Row],[ISIN]]="","",IF(OR(_xll.BDP($B130&amp;" Corp",BH$1)="#N/A N/A"),"",_xll.BDP($B130&amp;" Corp",BH$1)))</f>
        <v/>
      </c>
      <c r="BI130" s="114" t="str">
        <f>IF(tbl_coded[[#This Row],[ISIN]]="","",IF(OR(tbl_coded[[#This Row],[Parent company tiker]]=""),"",IF(_xll.BDP(tbl_coded[[#This Row],[Parent company tiker]]&amp;" Equity",BI$1)="#N/A N/A","--",_xll.BDP(tbl_coded[[#This Row],[Parent company tiker]]&amp;" Equity",BI$1))))</f>
        <v/>
      </c>
      <c r="BJ130" s="114" t="str">
        <f>IF(tbl_coded[[#This Row],[ISIN]]="","",IF(OR(tbl_coded[[#This Row],[Parent company tiker]]=""),"",IF(_xll.BDP(tbl_coded[[#This Row],[Parent company tiker]]&amp;" Equity",BJ$1)="#N/A N/A","--",_xll.BDP(tbl_coded[[#This Row],[Parent company tiker]]&amp;" Equity",BJ$1))))</f>
        <v/>
      </c>
      <c r="BK130" s="114" t="str">
        <f>IF(tbl_coded[[#This Row],[ISIN]]="","",IF(OR(tbl_coded[[#This Row],[Parent company tiker]]=""),"",IF(_xll.BDP(tbl_coded[[#This Row],[Parent company tiker]]&amp;" Equity",BK$1)="#N/A N/A","--",_xll.BDP(tbl_coded[[#This Row],[Parent company tiker]]&amp;" Equity",BK$1))))</f>
        <v/>
      </c>
      <c r="BL130" s="114" t="str">
        <f>IF(tbl_coded[[#This Row],[ISIN]]="","",IF(OR(tbl_coded[[#This Row],[Parent company tiker]]=""),"",IF(_xll.BDP(tbl_coded[[#This Row],[Parent company tiker]]&amp;" Equity",BL$1)="#N/A N/A","--",_xll.BDP(tbl_coded[[#This Row],[Parent company tiker]]&amp;" Equity",BL$1))))</f>
        <v/>
      </c>
      <c r="BM13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0" s="114" t="str">
        <f>IF(tbl_coded[[#This Row],[Column9]]&lt;&gt;"--",tbl_coded[[#This Row],[G''tor rating]],IF(tbl_coded[[#This Row],[KPW Name]]&lt;&gt;"",tbl_coded[[#This Row],[KPW Rating]],IF(tbl_coded[[#This Row],[Parent company tiker]]&lt;&gt;"",tbl_coded[[#This Row],[parent评级]],tbl_coded[[#This Row],[Issuer rating]])))</f>
        <v>//</v>
      </c>
      <c r="BO130" s="148" t="str">
        <f>IFERROR(IF(tbl_coded[[#This Row],[GREEN]]="Y","GREEN",IF(tbl_coded[[#This Row],[SUSTAINABLE]]="Y","SUSTAINABLE",IF(tbl_coded[[#This Row],[SOCIAL]]="Y","SOCIAL",IF(tbl_coded[[#This Row],[Sustainable linked]]="Y","SUSTAINABLE LINKED"," ")))),"")</f>
        <v xml:space="preserve"> </v>
      </c>
    </row>
    <row r="131" spans="1:67" ht="15" customHeight="1">
      <c r="A131" s="109">
        <v>129</v>
      </c>
      <c r="B131" s="110" t="str">
        <f>IF(美元债一级!$C$3:$C$1048576&lt;&gt;"",美元债一级!$C131,"")</f>
        <v/>
      </c>
      <c r="C131" s="114" t="str">
        <f>IF(tbl_coded[[#This Row],[ISIN]]="","",IF(tbl_coded[[#This Row],[Index]]&gt;$A$1,"",IF(_xll.BDP($B131&amp;" Corp",C$1)="#N/A N/A","",_xll.BDP($B131&amp;" Corp",C$1))))</f>
        <v/>
      </c>
      <c r="D131" s="114" t="str">
        <f>IF(tbl_coded[[#This Row],[ISIN]]="","",IF(_xll.BDP($B131&amp;" Corp",D$1)="#N/A N/A","",_xll.BDP($B131&amp;" Corp",D$1)))</f>
        <v/>
      </c>
      <c r="E131" s="114" t="str">
        <f>IF(tbl_coded[[#This Row],[ISIN]]="","",IF(_xll.BDP($B131&amp;" Corp",E$1)="#N/A N/A","--",_xll.BDP($B131&amp;" Corp",E$1)))</f>
        <v/>
      </c>
      <c r="F131" s="114" t="str">
        <f>IF(tbl_coded[[#This Row],[ISIN]]="","",IF(_xll.BDS($B131&amp;" Corp",F$1)="#N/A Field Not Applicable","",_xll.BDS($B131&amp;" Corp",F$1)))</f>
        <v/>
      </c>
      <c r="G131" s="114" t="str">
        <f>IF(tbl_coded[[#This Row],[ISIN]]="","",IF(_xll.BDP($F131&amp;" CompanyID",G$1)="#N/A Invalid Security","",_xll.BDP($F131&amp;" CompanyID",G$1)))</f>
        <v/>
      </c>
      <c r="H131" s="114" t="str">
        <f>IF(tbl_coded[[#This Row],[ISIN]]="","",IF(_xll.BDP($B131&amp;" Corp",H$1)="#N/A N/A","--",_xll.BDP($B131&amp;" Corp",H$1)))</f>
        <v/>
      </c>
      <c r="I131" s="114" t="str">
        <f>IF(tbl_coded[[#This Row],[ISIN]]="","",IF(_xll.BDP($B131&amp;" Corp",I$1)="#N/A N/A","--",_xll.BDP($B131&amp;" Corp",I$1)))</f>
        <v/>
      </c>
      <c r="J131" s="114" t="str">
        <f>IF(tbl_coded[[#This Row],[ISIN]]="","",IF(_xll.BDP($B131&amp;" Corp",J$1)="#N/A N/A","--",_xll.BDP($B131&amp;" Corp",J$1)))</f>
        <v/>
      </c>
      <c r="K131" s="114" t="str">
        <f>IF(tbl_coded[[#This Row],[ISIN]]="","",IF(_xll.BDP($B131&amp;" Corp",K$1)="#N/A N/A","--",_xll.BDP($B131&amp;" Corp",K$1)))</f>
        <v/>
      </c>
      <c r="L131" s="114" t="str">
        <f>IF(tbl_coded[[#This Row],[ISIN]]="","",IF(_xll.BDP($B131&amp;" Corp",L$1)="#N/A N/A","--",_xll.BDP($B131&amp;" Corp",L$1)))</f>
        <v/>
      </c>
      <c r="M131" s="114" t="str">
        <f>IF(tbl_coded[[#This Row],[ISIN]]="","",IF(_xll.BDP($B131&amp;" Corp",M$1)="#N/A N/A","--",_xll.BDP($B131&amp;" Corp",M$1)))</f>
        <v/>
      </c>
      <c r="N131" s="114" t="str">
        <f>IF(tbl_coded[[#This Row],[ISIN]]="","",IF(_xll.BDP($B131&amp;" Corp",N$1)="#N/A N/A","--",_xll.BDP($B131&amp;" Corp",N$1)))</f>
        <v/>
      </c>
      <c r="O131" s="114" t="str">
        <f>IF(tbl_coded[[#This Row],[ISIN]]="","",IF(_xll.BDP($B131&amp;" Corp",O$1)="#N/A N/A","--",_xll.BDP($B131&amp;" Corp",O$1)))</f>
        <v/>
      </c>
      <c r="P131" s="114" t="str">
        <f>IF(tbl_coded[[#This Row],[ISIN]]="","",IF(_xll.BDP($B131&amp;" Corp",P$1)="#N/A N/A","--",_xll.BDP($B131&amp;" Corp",P$1)))</f>
        <v/>
      </c>
      <c r="Q13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1" s="114" t="str">
        <f>IF(tbl_coded[[#This Row],[ISIN]]="","",IF(OR(_xll.BDP($B131&amp;" Corp",R$1)="#N/A N/A",_xll.BDP($B131&amp;" Corp",R$1)="#N/A Invalid Security",_xll.BDP($B131&amp;" Corp",R$1)="#N/A Field Not Applicable"),"--",_xll.BDP($B131&amp;" Corp",R$1)))</f>
        <v/>
      </c>
      <c r="S131" s="114" t="str">
        <f>IF(tbl_coded[[#This Row],[ISIN]]="","",IF(OR(_xll.BDP($R131&amp;" Equity",S$1)="#N/A N/A",_xll.BDP($R131&amp;" Equity",S$1)="#N/A Invalid Security"),"--",_xll.BDP($R131&amp;" Equity",S$1)))</f>
        <v/>
      </c>
      <c r="T131" s="114" t="str">
        <f>IF(tbl_coded[[#This Row],[ISIN]]="","",IF(OR(_xll.BDP($R131&amp;" Equity",T$1)="#N/A N/A",_xll.BDP($R131&amp;" Equity",T$1)="#N/A Invalid Security"),"--",_xll.BDP($R131&amp;" Equity",T$1)))</f>
        <v/>
      </c>
      <c r="U131" s="114" t="str">
        <f>IF(tbl_coded[[#This Row],[ISIN]]="","",IF(OR(_xll.BDP($R131&amp;" Equity",U$1)="#N/A N/A",_xll.BDP($R131&amp;" Equity",U$1)="#N/A Invalid Security"),"--",_xll.BDP($R131&amp;" Equity",U$1)))</f>
        <v/>
      </c>
      <c r="V131" s="114" t="str">
        <f>IF(tbl_coded[[#This Row],[ISIN]]="","",IF(OR(_xll.BDP($R131&amp;" Equity",V$1)="#N/A N/A",_xll.BDP($R131&amp;" Equity",V$1)="#N/A Invalid Security"),"--",_xll.BDP($R131&amp;" Equity",V$1)))</f>
        <v/>
      </c>
      <c r="W131" s="114" t="str">
        <f>IF(tbl_coded[[#This Row],[ISIN]]="","",IF(OR(_xll.BDP($R131&amp;" Equity",W$1)="#N/A N/A",_xll.BDP($R131&amp;" Equity",W$1)="#N/A Invalid Security"),"--",_xll.BDP($R131&amp;" Equity",W$1)))</f>
        <v/>
      </c>
      <c r="X131" s="114" t="str">
        <f>IF(tbl_coded[[#This Row],[ISIN]]="","",IF(OR(_xll.BDP($R131&amp;" Equity",X$1)="#N/A N/A",_xll.BDP($R131&amp;" Equity",X$1)="#N/A Invalid Security"),"--",_xll.BDP($R131&amp;" Equity",X$1)))</f>
        <v/>
      </c>
      <c r="Y13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1" s="114" t="str">
        <f>IF(tbl_coded[[#This Row],[ISIN]]="","",IF(ISNUMBER(_xll.BDP(B131&amp;" Corp",Z$1)),_xll.BDP(B131&amp;" Corp",Z$1),""))</f>
        <v/>
      </c>
      <c r="AA131" s="114" t="str">
        <f>IF(tbl_coded[[#This Row],[ISIN]]="","",IF(ISNUMBER(_xll.BDP(B131&amp;" Corp",AA$1)),_xll.BDP(B131&amp;" Corp",AA$1),""))</f>
        <v/>
      </c>
      <c r="AB131" s="114" t="str">
        <f>IF(tbl_coded[[#This Row],[ISIN]]="","",IF(ISNUMBER(_xll.BDP(B131&amp;" Corp",AB$1)),_xll.BDP(B131&amp;" Corp",AB$1),""))</f>
        <v/>
      </c>
      <c r="AC131" s="114" t="str">
        <f>IF(tbl_coded[[#This Row],[ISIN]]="","",IF(ISNUMBER(_xll.BDP(B131&amp;" Corp",AC$1)),_xll.BDP(B131&amp;" Corp",AC$1),""))</f>
        <v/>
      </c>
      <c r="AD131" s="114" t="str">
        <f>IF(tbl_coded[[#This Row],[ISIN]]="","",IF((_xll.BDP(B131&amp;" Corp",AD$1))="#N/A Field Not Applicable","",_xll.BDP(B131&amp;" Corp",AD$1)))</f>
        <v/>
      </c>
      <c r="AE131" s="114" t="str">
        <f>IF(tbl_coded[[#This Row],[ISIN]]="","",IF((_xll.BDP(B131&amp;" Corp",AE$1))="#N/A N/A","--",_xll.BDP(B131&amp;" Corp",AE$1)))</f>
        <v/>
      </c>
      <c r="AF131" s="114" t="str">
        <f>IF(tbl_coded[[#This Row],[ISIN]]="","",IF(IFERROR(MATCH(H131,rtg_num[Moody''s],0)&gt;10,0),"HY",IF(IFERROR(MATCH(I131,rtg_num[S&amp;P],0)&gt;10,0),"HY",IF(IFERROR(MATCH(J131,rtg_num[Fitch],0)&gt;10,0),"HY",IF(H131&amp;I131&amp;J131="------","NR",IF(IFERROR(FIND("#N/A",Coded!H131),0)&amp;IFERROR(FIND("#N/A",Coded!H131),0)&amp;IFERROR(FIND("#N/A",Coded!H131),0)&lt;&gt;"000",IF(INDEX(美元债一级!$O:$O,MATCH(tbl_coded[[#This Row],[ISIN]],美元债一级!$I:$I,0))="--/--/--","NR","IG"),"IG"))))))</f>
        <v/>
      </c>
      <c r="AG13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1" s="115" t="str">
        <f>IF(tbl_coded[[#This Row],[ISIN]]="","",IF(_xll.BDP($B131&amp;" Corp",AI$1)="#N/A N/A","--",_xll.BDP($B131&amp;" Corp",AI$1)))</f>
        <v/>
      </c>
      <c r="AJ131" s="112" t="str">
        <f>IF(tbl_coded[[#This Row],[ISIN]]="","",IF(OR(_xll.BDP(_xll.BDP(tbl_coded[[#This Row],[ISIN]]&amp;" Corp", "ISSUER_EQUITY_TICKER")&amp;" Equity",AJ$1)="#N/A N/A"),"--",_xll.BDP(_xll.BDP(tbl_coded[[#This Row],[ISIN]]&amp;" Corp", "ISSUER_EQUITY_TICKER")&amp;" Equity",AJ$1)))</f>
        <v/>
      </c>
      <c r="AK13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1" s="114" t="str">
        <f>IF(tbl_coded[[#This Row],[ISIN]]="","",IF(OR(_xll.BDP(_xll.BDP(tbl_coded[[#This Row],[ISIN]]&amp;" Corp", "ISSUER_EQUITY_TICKER")&amp;" Equity",AL$1)="#N/A N/A"),"--",_xll.BDP(_xll.BDP(tbl_coded[[#This Row],[ISIN]]&amp;" Corp", "ISSUER_EQUITY_TICKER")&amp;" Equity",AL$1)))</f>
        <v/>
      </c>
      <c r="AM131" s="114" t="str">
        <f>IF(tbl_coded[[#This Row],[ISIN]]="","",IF(_xll.BDS($B131&amp;" Corp",AM$1)="#N/A Field Not Applicable","",_xll.BDS($B131&amp;" Corp",AM$1)))</f>
        <v/>
      </c>
      <c r="AN131" s="114" t="str">
        <f>IF(tbl_coded[[#This Row],[ISIN]]="","",IF(_xll.BDP(tbl_coded[[#This Row],[KPW Provider BBID]]&amp;" CompanyID","NAME")="#N/A Invalid Security","",_xll.BDP(tbl_coded[[#This Row],[KPW Provider BBID]]&amp;" CompanyID","NAME")))</f>
        <v/>
      </c>
      <c r="AO131" s="114" t="str">
        <f>IF(tbl_coded[[#This Row],[ISIN]]="","",IF(_xll.BDP(tbl_coded[[#This Row],[KPW Provider BBID]]&amp;" CompanyID",$AO$1)="#N/A Invalid Security","--",IF(_xll.BDP(tbl_coded[[#This Row],[KPW Provider BBID]]&amp;" CompanyID",$AO$1)="#N/A N/A","--",_xll.BDP(tbl_coded[[#This Row],[KPW Provider BBID]]&amp;" CompanyID",$AO$1))))</f>
        <v/>
      </c>
      <c r="AP131" s="114" t="str">
        <f>IF(tbl_coded[[#This Row],[ISIN]]="","",IF(_xll.BDP(tbl_coded[[#This Row],[KPW Provider BBID]]&amp;" CompanyID",$AP$1)="#N/A Invalid Security","--",IF(_xll.BDP(tbl_coded[[#This Row],[KPW Provider BBID]]&amp;" CompanyID",$AP$1)="#N/A N/A","--",_xll.BDP(tbl_coded[[#This Row],[KPW Provider BBID]]&amp;" CompanyID",$AP$1))))</f>
        <v/>
      </c>
      <c r="AQ131" s="114" t="str">
        <f>IF(tbl_coded[[#This Row],[ISIN]]="","",IF(_xll.BDP(tbl_coded[[#This Row],[KPW Provider BBID]]&amp;" CompanyID",$AQ$1)="#N/A Invalid Security","--",IF(_xll.BDP(tbl_coded[[#This Row],[KPW Provider BBID]]&amp;" CompanyID",$AQ$1)="#N/A N/A","--",_xll.BDP(tbl_coded[[#This Row],[KPW Provider BBID]]&amp;" CompanyID",$AQ$1))))</f>
        <v/>
      </c>
      <c r="AR131" s="114" t="str">
        <f>IF(tbl_coded[[#This Row],[ISIN]]="","",tbl_coded[[#This Row],[穆迪KPW评级]]&amp;"/"&amp;tbl_coded[[#This Row],[SPKPW评级]]&amp;"/"&amp;tbl_coded[[#This Row],[FITCHKPW评级]])</f>
        <v/>
      </c>
      <c r="AS131" s="114" t="str">
        <f>IF(tbl_coded[[#This Row],[ISIN]]="","",IF(OR(_xll.BDP($B131&amp;" Corp",AS$1)="#N/A N/A"),"--",_xll.BDP($B131&amp;" Corp",AS$1)))</f>
        <v/>
      </c>
      <c r="AT131" s="114" t="str">
        <f>IF(tbl_coded[[#This Row],[ISIN]]="","",IF(_xll.BDS($B131&amp;" Corp",AT$1)="#N/A Field Not Applicable","",_xll.BDS($B131&amp;" Corp",AT$1)))</f>
        <v/>
      </c>
      <c r="AU131" s="114" t="str">
        <f>IF(tbl_coded[[#This Row],[SBLC Provider BBID]]="","",_xll.BDP(tbl_coded[[#This Row],[SBLC Provider BBID]]&amp;" CompanyID","NAME"))</f>
        <v/>
      </c>
      <c r="AV131" s="114" t="str">
        <f>IF(tbl_coded[[#This Row],[ISIN]]="","",IF(OR(_xll.BDP($B131&amp;" Corp",AV$1)="#N/A N/A"),"--",TEXT(_xll.BDP($B131&amp;" Corp",AV$1),"yyyy/mm/dd")))</f>
        <v/>
      </c>
      <c r="AW131" s="114" t="str">
        <f>IF(tbl_coded[[#This Row],[ISIN]]="","",IF(OR(_xll.BDP($B131&amp;" Corp",AW$1)="#N/A N/A"),"--",TEXT(_xll.BDP($B131&amp;" Corp",AW$1),"yyyy/mm/dd")))</f>
        <v/>
      </c>
      <c r="AX131" s="114" t="str">
        <f>IF(tbl_coded[[#This Row],[ISIN]]="","",IF(OR(_xll.BDP($B131&amp;" Corp",AX$1)="#N/A N/A"),"--",TEXT(_xll.BDP($B131&amp;" Corp",AX$1),"yyyy/mm/dd")))</f>
        <v/>
      </c>
      <c r="AY131" s="114" t="str">
        <f>IF(tbl_coded[[#This Row],[ISIN]]="","",IF(OR(_xll.BDP($B131&amp;" Corp",AY$1)="#N/A Field Not Applicable"),"--",TEXT(_xll.BDP($B131&amp;" Corp",AY$1),"yyyy/mm/dd")))</f>
        <v/>
      </c>
      <c r="AZ131" s="114" t="str">
        <f>IF(tbl_coded[[#This Row],[ISIN]]="","",IF(OR(_xll.BDP($B131&amp;" Corp",AZ$1)="#N/A N/A"),"--",_xll.BDP($B131&amp;" Corp",AZ$1)))</f>
        <v/>
      </c>
      <c r="BA131" s="114" t="str">
        <f>IF(tbl_coded[[#This Row],[ISIN]]="","",IF(OR(_xll.BDP($B131&amp;" Corp",BA$1)="#N/A N/A"),"--",_xll.BDP($B131&amp;" Corp",BA$1)))</f>
        <v/>
      </c>
      <c r="BB131" s="114" t="str">
        <f>IF(tbl_coded[[#This Row],[ISIN]]="","",IF(OR(_xll.BDP($B131&amp;" Corp",BB$1)="#N/A N/A"),"--",_xll.BDP($B131&amp;" Corp",BB$1)))</f>
        <v/>
      </c>
      <c r="BC131" s="114" t="str">
        <f>IF(tbl_coded[[#This Row],[ISIN]]="","",IF(OR(_xll.BDP($B131&amp;" Corp",BC$1)="#N/A Field Not Applicable"),"--",_xll.BDP($B131&amp;" Corp",BC$1)))</f>
        <v/>
      </c>
      <c r="BD131" s="114" t="str">
        <f>IF(tbl_coded[[#This Row],[ISIN]]="","",IF(OR(_xll.BDP($B131&amp;" Corp",BD$1)="#N/A Field Not Applicable"),"--",_xll.BDP($B131&amp;" Corp",BD$1)))</f>
        <v/>
      </c>
      <c r="BE131" s="114" t="str">
        <f>IF(tbl_coded[[#This Row],[ISIN]]="","",IF(OR(_xll.BDP($B131&amp;" Corp",BE$1)="#N/A Field Not Applicable"),"--",_xll.BDP($B131&amp;" Corp",BE$1)))</f>
        <v/>
      </c>
      <c r="BF131" s="114" t="str">
        <f>IF(tbl_coded[[#This Row],[ISIN]]="","",IF(OR(_xll.BDP($B131&amp;" Corp",BF$1)="#N/A Field Not Applicable"),"--",_xll.BDP($B131&amp;" Corp",BF$1)))</f>
        <v/>
      </c>
      <c r="BG131" s="114" t="str">
        <f>IF(tbl_coded[[#This Row],[ISIN]]="","",IF(OR(_xll.BDP($B131&amp;" Corp",BG$1)="#N/A Field Not Applicable"),"--",IF(_xll.BDP($B131&amp;" Corp",BG$1)="#N/A N/A","N",_xll.BDP($B131&amp;" Corp",BG$1))))</f>
        <v/>
      </c>
      <c r="BH131" s="114" t="str">
        <f>IF(tbl_coded[[#This Row],[ISIN]]="","",IF(OR(_xll.BDP($B131&amp;" Corp",BH$1)="#N/A N/A"),"",_xll.BDP($B131&amp;" Corp",BH$1)))</f>
        <v/>
      </c>
      <c r="BI131" s="114" t="str">
        <f>IF(tbl_coded[[#This Row],[ISIN]]="","",IF(OR(tbl_coded[[#This Row],[Parent company tiker]]=""),"",IF(_xll.BDP(tbl_coded[[#This Row],[Parent company tiker]]&amp;" Equity",BI$1)="#N/A N/A","--",_xll.BDP(tbl_coded[[#This Row],[Parent company tiker]]&amp;" Equity",BI$1))))</f>
        <v/>
      </c>
      <c r="BJ131" s="114" t="str">
        <f>IF(tbl_coded[[#This Row],[ISIN]]="","",IF(OR(tbl_coded[[#This Row],[Parent company tiker]]=""),"",IF(_xll.BDP(tbl_coded[[#This Row],[Parent company tiker]]&amp;" Equity",BJ$1)="#N/A N/A","--",_xll.BDP(tbl_coded[[#This Row],[Parent company tiker]]&amp;" Equity",BJ$1))))</f>
        <v/>
      </c>
      <c r="BK131" s="114" t="str">
        <f>IF(tbl_coded[[#This Row],[ISIN]]="","",IF(OR(tbl_coded[[#This Row],[Parent company tiker]]=""),"",IF(_xll.BDP(tbl_coded[[#This Row],[Parent company tiker]]&amp;" Equity",BK$1)="#N/A N/A","--",_xll.BDP(tbl_coded[[#This Row],[Parent company tiker]]&amp;" Equity",BK$1))))</f>
        <v/>
      </c>
      <c r="BL131" s="114" t="str">
        <f>IF(tbl_coded[[#This Row],[ISIN]]="","",IF(OR(tbl_coded[[#This Row],[Parent company tiker]]=""),"",IF(_xll.BDP(tbl_coded[[#This Row],[Parent company tiker]]&amp;" Equity",BL$1)="#N/A N/A","--",_xll.BDP(tbl_coded[[#This Row],[Parent company tiker]]&amp;" Equity",BL$1))))</f>
        <v/>
      </c>
      <c r="BM13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1" s="114" t="str">
        <f>IF(tbl_coded[[#This Row],[Column9]]&lt;&gt;"--",tbl_coded[[#This Row],[G''tor rating]],IF(tbl_coded[[#This Row],[KPW Name]]&lt;&gt;"",tbl_coded[[#This Row],[KPW Rating]],IF(tbl_coded[[#This Row],[Parent company tiker]]&lt;&gt;"",tbl_coded[[#This Row],[parent评级]],tbl_coded[[#This Row],[Issuer rating]])))</f>
        <v>//</v>
      </c>
      <c r="BO131" s="148" t="str">
        <f>IFERROR(IF(tbl_coded[[#This Row],[GREEN]]="Y","GREEN",IF(tbl_coded[[#This Row],[SUSTAINABLE]]="Y","SUSTAINABLE",IF(tbl_coded[[#This Row],[SOCIAL]]="Y","SOCIAL",IF(tbl_coded[[#This Row],[Sustainable linked]]="Y","SUSTAINABLE LINKED"," ")))),"")</f>
        <v xml:space="preserve"> </v>
      </c>
    </row>
    <row r="132" spans="1:67" ht="15" customHeight="1">
      <c r="A132" s="109">
        <v>130</v>
      </c>
      <c r="B132" s="110" t="str">
        <f>IF(美元债一级!$C$3:$C$1048576&lt;&gt;"",美元债一级!$C132,"")</f>
        <v/>
      </c>
      <c r="C132" s="114" t="str">
        <f>IF(tbl_coded[[#This Row],[ISIN]]="","",IF(tbl_coded[[#This Row],[Index]]&gt;$A$1,"",IF(_xll.BDP($B132&amp;" Corp",C$1)="#N/A N/A","",_xll.BDP($B132&amp;" Corp",C$1))))</f>
        <v/>
      </c>
      <c r="D132" s="114" t="str">
        <f>IF(tbl_coded[[#This Row],[ISIN]]="","",IF(_xll.BDP($B132&amp;" Corp",D$1)="#N/A N/A","",_xll.BDP($B132&amp;" Corp",D$1)))</f>
        <v/>
      </c>
      <c r="E132" s="114" t="str">
        <f>IF(tbl_coded[[#This Row],[ISIN]]="","",IF(_xll.BDP($B132&amp;" Corp",E$1)="#N/A N/A","--",_xll.BDP($B132&amp;" Corp",E$1)))</f>
        <v/>
      </c>
      <c r="F132" s="114" t="str">
        <f>IF(tbl_coded[[#This Row],[ISIN]]="","",IF(_xll.BDS($B132&amp;" Corp",F$1)="#N/A Field Not Applicable","",_xll.BDS($B132&amp;" Corp",F$1)))</f>
        <v/>
      </c>
      <c r="G132" s="114" t="str">
        <f>IF(tbl_coded[[#This Row],[ISIN]]="","",IF(_xll.BDP($F132&amp;" CompanyID",G$1)="#N/A Invalid Security","",_xll.BDP($F132&amp;" CompanyID",G$1)))</f>
        <v/>
      </c>
      <c r="H132" s="114" t="str">
        <f>IF(tbl_coded[[#This Row],[ISIN]]="","",IF(_xll.BDP($B132&amp;" Corp",H$1)="#N/A N/A","--",_xll.BDP($B132&amp;" Corp",H$1)))</f>
        <v/>
      </c>
      <c r="I132" s="114" t="str">
        <f>IF(tbl_coded[[#This Row],[ISIN]]="","",IF(_xll.BDP($B132&amp;" Corp",I$1)="#N/A N/A","--",_xll.BDP($B132&amp;" Corp",I$1)))</f>
        <v/>
      </c>
      <c r="J132" s="114" t="str">
        <f>IF(tbl_coded[[#This Row],[ISIN]]="","",IF(_xll.BDP($B132&amp;" Corp",J$1)="#N/A N/A","--",_xll.BDP($B132&amp;" Corp",J$1)))</f>
        <v/>
      </c>
      <c r="K132" s="114" t="str">
        <f>IF(tbl_coded[[#This Row],[ISIN]]="","",IF(_xll.BDP($B132&amp;" Corp",K$1)="#N/A N/A","--",_xll.BDP($B132&amp;" Corp",K$1)))</f>
        <v/>
      </c>
      <c r="L132" s="114" t="str">
        <f>IF(tbl_coded[[#This Row],[ISIN]]="","",IF(_xll.BDP($B132&amp;" Corp",L$1)="#N/A N/A","--",_xll.BDP($B132&amp;" Corp",L$1)))</f>
        <v/>
      </c>
      <c r="M132" s="114" t="str">
        <f>IF(tbl_coded[[#This Row],[ISIN]]="","",IF(_xll.BDP($B132&amp;" Corp",M$1)="#N/A N/A","--",_xll.BDP($B132&amp;" Corp",M$1)))</f>
        <v/>
      </c>
      <c r="N132" s="114" t="str">
        <f>IF(tbl_coded[[#This Row],[ISIN]]="","",IF(_xll.BDP($B132&amp;" Corp",N$1)="#N/A N/A","--",_xll.BDP($B132&amp;" Corp",N$1)))</f>
        <v/>
      </c>
      <c r="O132" s="114" t="str">
        <f>IF(tbl_coded[[#This Row],[ISIN]]="","",IF(_xll.BDP($B132&amp;" Corp",O$1)="#N/A N/A","--",_xll.BDP($B132&amp;" Corp",O$1)))</f>
        <v/>
      </c>
      <c r="P132" s="114" t="str">
        <f>IF(tbl_coded[[#This Row],[ISIN]]="","",IF(_xll.BDP($B132&amp;" Corp",P$1)="#N/A N/A","--",_xll.BDP($B132&amp;" Corp",P$1)))</f>
        <v/>
      </c>
      <c r="Q13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2" s="114" t="str">
        <f>IF(tbl_coded[[#This Row],[ISIN]]="","",IF(OR(_xll.BDP($B132&amp;" Corp",R$1)="#N/A N/A",_xll.BDP($B132&amp;" Corp",R$1)="#N/A Invalid Security",_xll.BDP($B132&amp;" Corp",R$1)="#N/A Field Not Applicable"),"--",_xll.BDP($B132&amp;" Corp",R$1)))</f>
        <v/>
      </c>
      <c r="S132" s="114" t="str">
        <f>IF(tbl_coded[[#This Row],[ISIN]]="","",IF(OR(_xll.BDP($R132&amp;" Equity",S$1)="#N/A N/A",_xll.BDP($R132&amp;" Equity",S$1)="#N/A Invalid Security"),"--",_xll.BDP($R132&amp;" Equity",S$1)))</f>
        <v/>
      </c>
      <c r="T132" s="114" t="str">
        <f>IF(tbl_coded[[#This Row],[ISIN]]="","",IF(OR(_xll.BDP($R132&amp;" Equity",T$1)="#N/A N/A",_xll.BDP($R132&amp;" Equity",T$1)="#N/A Invalid Security"),"--",_xll.BDP($R132&amp;" Equity",T$1)))</f>
        <v/>
      </c>
      <c r="U132" s="114" t="str">
        <f>IF(tbl_coded[[#This Row],[ISIN]]="","",IF(OR(_xll.BDP($R132&amp;" Equity",U$1)="#N/A N/A",_xll.BDP($R132&amp;" Equity",U$1)="#N/A Invalid Security"),"--",_xll.BDP($R132&amp;" Equity",U$1)))</f>
        <v/>
      </c>
      <c r="V132" s="114" t="str">
        <f>IF(tbl_coded[[#This Row],[ISIN]]="","",IF(OR(_xll.BDP($R132&amp;" Equity",V$1)="#N/A N/A",_xll.BDP($R132&amp;" Equity",V$1)="#N/A Invalid Security"),"--",_xll.BDP($R132&amp;" Equity",V$1)))</f>
        <v/>
      </c>
      <c r="W132" s="114" t="str">
        <f>IF(tbl_coded[[#This Row],[ISIN]]="","",IF(OR(_xll.BDP($R132&amp;" Equity",W$1)="#N/A N/A",_xll.BDP($R132&amp;" Equity",W$1)="#N/A Invalid Security"),"--",_xll.BDP($R132&amp;" Equity",W$1)))</f>
        <v/>
      </c>
      <c r="X132" s="114" t="str">
        <f>IF(tbl_coded[[#This Row],[ISIN]]="","",IF(OR(_xll.BDP($R132&amp;" Equity",X$1)="#N/A N/A",_xll.BDP($R132&amp;" Equity",X$1)="#N/A Invalid Security"),"--",_xll.BDP($R132&amp;" Equity",X$1)))</f>
        <v/>
      </c>
      <c r="Y13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2" s="114" t="str">
        <f>IF(tbl_coded[[#This Row],[ISIN]]="","",IF(ISNUMBER(_xll.BDP(B132&amp;" Corp",Z$1)),_xll.BDP(B132&amp;" Corp",Z$1),""))</f>
        <v/>
      </c>
      <c r="AA132" s="114" t="str">
        <f>IF(tbl_coded[[#This Row],[ISIN]]="","",IF(ISNUMBER(_xll.BDP(B132&amp;" Corp",AA$1)),_xll.BDP(B132&amp;" Corp",AA$1),""))</f>
        <v/>
      </c>
      <c r="AB132" s="114" t="str">
        <f>IF(tbl_coded[[#This Row],[ISIN]]="","",IF(ISNUMBER(_xll.BDP(B132&amp;" Corp",AB$1)),_xll.BDP(B132&amp;" Corp",AB$1),""))</f>
        <v/>
      </c>
      <c r="AC132" s="114" t="str">
        <f>IF(tbl_coded[[#This Row],[ISIN]]="","",IF(ISNUMBER(_xll.BDP(B132&amp;" Corp",AC$1)),_xll.BDP(B132&amp;" Corp",AC$1),""))</f>
        <v/>
      </c>
      <c r="AD132" s="114" t="str">
        <f>IF(tbl_coded[[#This Row],[ISIN]]="","",IF((_xll.BDP(B132&amp;" Corp",AD$1))="#N/A Field Not Applicable","",_xll.BDP(B132&amp;" Corp",AD$1)))</f>
        <v/>
      </c>
      <c r="AE132" s="114" t="str">
        <f>IF(tbl_coded[[#This Row],[ISIN]]="","",IF((_xll.BDP(B132&amp;" Corp",AE$1))="#N/A N/A","--",_xll.BDP(B132&amp;" Corp",AE$1)))</f>
        <v/>
      </c>
      <c r="AF132" s="114" t="str">
        <f>IF(tbl_coded[[#This Row],[ISIN]]="","",IF(IFERROR(MATCH(H132,rtg_num[Moody''s],0)&gt;10,0),"HY",IF(IFERROR(MATCH(I132,rtg_num[S&amp;P],0)&gt;10,0),"HY",IF(IFERROR(MATCH(J132,rtg_num[Fitch],0)&gt;10,0),"HY",IF(H132&amp;I132&amp;J132="------","NR",IF(IFERROR(FIND("#N/A",Coded!H132),0)&amp;IFERROR(FIND("#N/A",Coded!H132),0)&amp;IFERROR(FIND("#N/A",Coded!H132),0)&lt;&gt;"000",IF(INDEX(美元债一级!$O:$O,MATCH(tbl_coded[[#This Row],[ISIN]],美元债一级!$I:$I,0))="--/--/--","NR","IG"),"IG"))))))</f>
        <v/>
      </c>
      <c r="AG13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2" s="115" t="str">
        <f>IF(tbl_coded[[#This Row],[ISIN]]="","",IF(_xll.BDP($B132&amp;" Corp",AI$1)="#N/A N/A","--",_xll.BDP($B132&amp;" Corp",AI$1)))</f>
        <v/>
      </c>
      <c r="AJ132" s="112" t="str">
        <f>IF(tbl_coded[[#This Row],[ISIN]]="","",IF(OR(_xll.BDP(_xll.BDP(tbl_coded[[#This Row],[ISIN]]&amp;" Corp", "ISSUER_EQUITY_TICKER")&amp;" Equity",AJ$1)="#N/A N/A"),"--",_xll.BDP(_xll.BDP(tbl_coded[[#This Row],[ISIN]]&amp;" Corp", "ISSUER_EQUITY_TICKER")&amp;" Equity",AJ$1)))</f>
        <v/>
      </c>
      <c r="AK13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2" s="114" t="str">
        <f>IF(tbl_coded[[#This Row],[ISIN]]="","",IF(OR(_xll.BDP(_xll.BDP(tbl_coded[[#This Row],[ISIN]]&amp;" Corp", "ISSUER_EQUITY_TICKER")&amp;" Equity",AL$1)="#N/A N/A"),"--",_xll.BDP(_xll.BDP(tbl_coded[[#This Row],[ISIN]]&amp;" Corp", "ISSUER_EQUITY_TICKER")&amp;" Equity",AL$1)))</f>
        <v/>
      </c>
      <c r="AM132" s="114" t="s">
        <v>445</v>
      </c>
      <c r="AN132" s="114" t="str">
        <f>IF(tbl_coded[[#This Row],[ISIN]]="","",IF(_xll.BDP(tbl_coded[[#This Row],[KPW Provider BBID]]&amp;" CompanyID","NAME")="#N/A Invalid Security","",_xll.BDP(tbl_coded[[#This Row],[KPW Provider BBID]]&amp;" CompanyID","NAME")))</f>
        <v/>
      </c>
      <c r="AO132" s="114" t="str">
        <f>IF(tbl_coded[[#This Row],[ISIN]]="","",IF(_xll.BDP(tbl_coded[[#This Row],[KPW Provider BBID]]&amp;" CompanyID",$AO$1)="#N/A Invalid Security","--",IF(_xll.BDP(tbl_coded[[#This Row],[KPW Provider BBID]]&amp;" CompanyID",$AO$1)="#N/A N/A","--",_xll.BDP(tbl_coded[[#This Row],[KPW Provider BBID]]&amp;" CompanyID",$AO$1))))</f>
        <v/>
      </c>
      <c r="AP132" s="114" t="str">
        <f>IF(tbl_coded[[#This Row],[ISIN]]="","",IF(_xll.BDP(tbl_coded[[#This Row],[KPW Provider BBID]]&amp;" CompanyID",$AP$1)="#N/A Invalid Security","--",IF(_xll.BDP(tbl_coded[[#This Row],[KPW Provider BBID]]&amp;" CompanyID",$AP$1)="#N/A N/A","--",_xll.BDP(tbl_coded[[#This Row],[KPW Provider BBID]]&amp;" CompanyID",$AP$1))))</f>
        <v/>
      </c>
      <c r="AQ132" s="114" t="str">
        <f>IF(tbl_coded[[#This Row],[ISIN]]="","",IF(_xll.BDP(tbl_coded[[#This Row],[KPW Provider BBID]]&amp;" CompanyID",$AQ$1)="#N/A Invalid Security","--",IF(_xll.BDP(tbl_coded[[#This Row],[KPW Provider BBID]]&amp;" CompanyID",$AQ$1)="#N/A N/A","--",_xll.BDP(tbl_coded[[#This Row],[KPW Provider BBID]]&amp;" CompanyID",$AQ$1))))</f>
        <v/>
      </c>
      <c r="AR132" s="114" t="str">
        <f>IF(tbl_coded[[#This Row],[ISIN]]="","",tbl_coded[[#This Row],[穆迪KPW评级]]&amp;"/"&amp;tbl_coded[[#This Row],[SPKPW评级]]&amp;"/"&amp;tbl_coded[[#This Row],[FITCHKPW评级]])</f>
        <v/>
      </c>
      <c r="AS132" s="114" t="str">
        <f>IF(tbl_coded[[#This Row],[ISIN]]="","",IF(OR(_xll.BDP($B132&amp;" Corp",AS$1)="#N/A N/A"),"--",_xll.BDP($B132&amp;" Corp",AS$1)))</f>
        <v/>
      </c>
      <c r="AT132" s="114" t="str">
        <f>IF(tbl_coded[[#This Row],[ISIN]]="","",IF(_xll.BDS($B132&amp;" Corp",AT$1)="#N/A Field Not Applicable","",_xll.BDS($B132&amp;" Corp",AT$1)))</f>
        <v/>
      </c>
      <c r="AU132" s="114" t="str">
        <f>IF(tbl_coded[[#This Row],[SBLC Provider BBID]]="","",_xll.BDP(tbl_coded[[#This Row],[SBLC Provider BBID]]&amp;" CompanyID","NAME"))</f>
        <v/>
      </c>
      <c r="AV132" s="114" t="str">
        <f>IF(tbl_coded[[#This Row],[ISIN]]="","",IF(OR(_xll.BDP($B132&amp;" Corp",AV$1)="#N/A N/A"),"--",TEXT(_xll.BDP($B132&amp;" Corp",AV$1),"yyyy/mm/dd")))</f>
        <v/>
      </c>
      <c r="AW132" s="114" t="str">
        <f>IF(tbl_coded[[#This Row],[ISIN]]="","",IF(OR(_xll.BDP($B132&amp;" Corp",AW$1)="#N/A N/A"),"--",TEXT(_xll.BDP($B132&amp;" Corp",AW$1),"yyyy/mm/dd")))</f>
        <v/>
      </c>
      <c r="AX132" s="114" t="str">
        <f>IF(tbl_coded[[#This Row],[ISIN]]="","",IF(OR(_xll.BDP($B132&amp;" Corp",AX$1)="#N/A N/A"),"--",TEXT(_xll.BDP($B132&amp;" Corp",AX$1),"yyyy/mm/dd")))</f>
        <v/>
      </c>
      <c r="AY132" s="114" t="str">
        <f>IF(tbl_coded[[#This Row],[ISIN]]="","",IF(OR(_xll.BDP($B132&amp;" Corp",AY$1)="#N/A Field Not Applicable"),"--",TEXT(_xll.BDP($B132&amp;" Corp",AY$1),"yyyy/mm/dd")))</f>
        <v/>
      </c>
      <c r="AZ132" s="114" t="str">
        <f>IF(tbl_coded[[#This Row],[ISIN]]="","",IF(OR(_xll.BDP($B132&amp;" Corp",AZ$1)="#N/A N/A"),"--",_xll.BDP($B132&amp;" Corp",AZ$1)))</f>
        <v/>
      </c>
      <c r="BA132" s="114" t="str">
        <f>IF(tbl_coded[[#This Row],[ISIN]]="","",IF(OR(_xll.BDP($B132&amp;" Corp",BA$1)="#N/A N/A"),"--",_xll.BDP($B132&amp;" Corp",BA$1)))</f>
        <v/>
      </c>
      <c r="BB132" s="114" t="str">
        <f>IF(tbl_coded[[#This Row],[ISIN]]="","",IF(OR(_xll.BDP($B132&amp;" Corp",BB$1)="#N/A N/A"),"--",_xll.BDP($B132&amp;" Corp",BB$1)))</f>
        <v/>
      </c>
      <c r="BC132" s="114" t="str">
        <f>IF(tbl_coded[[#This Row],[ISIN]]="","",IF(OR(_xll.BDP($B132&amp;" Corp",BC$1)="#N/A Field Not Applicable"),"--",_xll.BDP($B132&amp;" Corp",BC$1)))</f>
        <v/>
      </c>
      <c r="BD132" s="114" t="str">
        <f>IF(tbl_coded[[#This Row],[ISIN]]="","",IF(OR(_xll.BDP($B132&amp;" Corp",BD$1)="#N/A Field Not Applicable"),"--",_xll.BDP($B132&amp;" Corp",BD$1)))</f>
        <v/>
      </c>
      <c r="BE132" s="114" t="str">
        <f>IF(tbl_coded[[#This Row],[ISIN]]="","",IF(OR(_xll.BDP($B132&amp;" Corp",BE$1)="#N/A Field Not Applicable"),"--",_xll.BDP($B132&amp;" Corp",BE$1)))</f>
        <v/>
      </c>
      <c r="BF132" s="114" t="str">
        <f>IF(tbl_coded[[#This Row],[ISIN]]="","",IF(OR(_xll.BDP($B132&amp;" Corp",BF$1)="#N/A Field Not Applicable"),"--",_xll.BDP($B132&amp;" Corp",BF$1)))</f>
        <v/>
      </c>
      <c r="BG132" s="114" t="str">
        <f>IF(tbl_coded[[#This Row],[ISIN]]="","",IF(OR(_xll.BDP($B132&amp;" Corp",BG$1)="#N/A Field Not Applicable"),"--",IF(_xll.BDP($B132&amp;" Corp",BG$1)="#N/A N/A","N",_xll.BDP($B132&amp;" Corp",BG$1))))</f>
        <v/>
      </c>
      <c r="BH132" s="114" t="str">
        <f>IF(tbl_coded[[#This Row],[ISIN]]="","",IF(OR(_xll.BDP($B132&amp;" Corp",BH$1)="#N/A N/A"),"",_xll.BDP($B132&amp;" Corp",BH$1)))</f>
        <v/>
      </c>
      <c r="BI132" s="114" t="str">
        <f>IF(tbl_coded[[#This Row],[ISIN]]="","",IF(OR(tbl_coded[[#This Row],[Parent company tiker]]=""),"",IF(_xll.BDP(tbl_coded[[#This Row],[Parent company tiker]]&amp;" Equity",BI$1)="#N/A N/A","--",_xll.BDP(tbl_coded[[#This Row],[Parent company tiker]]&amp;" Equity",BI$1))))</f>
        <v/>
      </c>
      <c r="BJ132" s="114" t="str">
        <f>IF(tbl_coded[[#This Row],[ISIN]]="","",IF(OR(tbl_coded[[#This Row],[Parent company tiker]]=""),"",IF(_xll.BDP(tbl_coded[[#This Row],[Parent company tiker]]&amp;" Equity",BJ$1)="#N/A N/A","--",_xll.BDP(tbl_coded[[#This Row],[Parent company tiker]]&amp;" Equity",BJ$1))))</f>
        <v/>
      </c>
      <c r="BK132" s="114" t="str">
        <f>IF(tbl_coded[[#This Row],[ISIN]]="","",IF(OR(tbl_coded[[#This Row],[Parent company tiker]]=""),"",IF(_xll.BDP(tbl_coded[[#This Row],[Parent company tiker]]&amp;" Equity",BK$1)="#N/A N/A","--",_xll.BDP(tbl_coded[[#This Row],[Parent company tiker]]&amp;" Equity",BK$1))))</f>
        <v/>
      </c>
      <c r="BL132" s="114" t="str">
        <f>IF(tbl_coded[[#This Row],[ISIN]]="","",IF(OR(tbl_coded[[#This Row],[Parent company tiker]]=""),"",IF(_xll.BDP(tbl_coded[[#This Row],[Parent company tiker]]&amp;" Equity",BL$1)="#N/A N/A","--",_xll.BDP(tbl_coded[[#This Row],[Parent company tiker]]&amp;" Equity",BL$1))))</f>
        <v/>
      </c>
      <c r="BM13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2" s="114" t="str">
        <f>IF(tbl_coded[[#This Row],[Column9]]&lt;&gt;"--",tbl_coded[[#This Row],[G''tor rating]],IF(tbl_coded[[#This Row],[KPW Name]]&lt;&gt;"",tbl_coded[[#This Row],[KPW Rating]],IF(tbl_coded[[#This Row],[Parent company tiker]]&lt;&gt;"",tbl_coded[[#This Row],[parent评级]],tbl_coded[[#This Row],[Issuer rating]])))</f>
        <v>//</v>
      </c>
      <c r="BO132" s="148" t="str">
        <f>IFERROR(IF(tbl_coded[[#This Row],[GREEN]]="Y","GREEN",IF(tbl_coded[[#This Row],[SUSTAINABLE]]="Y","SUSTAINABLE",IF(tbl_coded[[#This Row],[SOCIAL]]="Y","SOCIAL",IF(tbl_coded[[#This Row],[Sustainable linked]]="Y","SUSTAINABLE LINKED"," ")))),"")</f>
        <v xml:space="preserve"> </v>
      </c>
    </row>
    <row r="133" spans="1:67" ht="15" customHeight="1">
      <c r="A133" s="109">
        <v>131</v>
      </c>
      <c r="B133" s="110" t="str">
        <f>IF(美元债一级!$C$3:$C$1048576&lt;&gt;"",美元债一级!$C133,"")</f>
        <v/>
      </c>
      <c r="C133" s="112" t="str">
        <f>IF(tbl_coded[[#This Row],[ISIN]]="","",IF(tbl_coded[[#This Row],[Index]]&gt;$A$1,"",IF(_xll.BDP($B133&amp;" Corp",C$1)="#N/A N/A","",_xll.BDP($B133&amp;" Corp",C$1))))</f>
        <v/>
      </c>
      <c r="D133" s="112" t="str">
        <f>IF(tbl_coded[[#This Row],[ISIN]]="","",IF(_xll.BDP($B133&amp;" Corp",D$1)="#N/A N/A","",_xll.BDP($B133&amp;" Corp",D$1)))</f>
        <v/>
      </c>
      <c r="E133" s="112" t="str">
        <f>IF(tbl_coded[[#This Row],[ISIN]]="","",IF(_xll.BDP($B133&amp;" Corp",E$1)="#N/A N/A","--",_xll.BDP($B133&amp;" Corp",E$1)))</f>
        <v/>
      </c>
      <c r="F133" s="112" t="str">
        <f>IF(tbl_coded[[#This Row],[ISIN]]="","",IF(_xll.BDS($B133&amp;" Corp",F$1)="#N/A Field Not Applicable","",_xll.BDS($B133&amp;" Corp",F$1)))</f>
        <v/>
      </c>
      <c r="G133" s="112" t="str">
        <f>IF(tbl_coded[[#This Row],[ISIN]]="","",IF(_xll.BDP($F133&amp;" CompanyID",G$1)="#N/A Invalid Security","",_xll.BDP($F133&amp;" CompanyID",G$1)))</f>
        <v/>
      </c>
      <c r="H133" s="112" t="str">
        <f>IF(tbl_coded[[#This Row],[ISIN]]="","",IF(_xll.BDP($B133&amp;" Corp",H$1)="#N/A N/A","--",_xll.BDP($B133&amp;" Corp",H$1)))</f>
        <v/>
      </c>
      <c r="I133" s="112" t="str">
        <f>IF(tbl_coded[[#This Row],[ISIN]]="","",IF(_xll.BDP($B133&amp;" Corp",I$1)="#N/A N/A","--",_xll.BDP($B133&amp;" Corp",I$1)))</f>
        <v/>
      </c>
      <c r="J133" s="112" t="str">
        <f>IF(tbl_coded[[#This Row],[ISIN]]="","",IF(_xll.BDP($B133&amp;" Corp",J$1)="#N/A N/A","--",_xll.BDP($B133&amp;" Corp",J$1)))</f>
        <v/>
      </c>
      <c r="K133" s="112" t="str">
        <f>IF(tbl_coded[[#This Row],[ISIN]]="","",IF(_xll.BDP($B133&amp;" Corp",K$1)="#N/A N/A","--",_xll.BDP($B133&amp;" Corp",K$1)))</f>
        <v/>
      </c>
      <c r="L133" s="112" t="str">
        <f>IF(tbl_coded[[#This Row],[ISIN]]="","",IF(_xll.BDP($B133&amp;" Corp",L$1)="#N/A N/A","--",_xll.BDP($B133&amp;" Corp",L$1)))</f>
        <v/>
      </c>
      <c r="M133" s="112" t="str">
        <f>IF(tbl_coded[[#This Row],[ISIN]]="","",IF(_xll.BDP($B133&amp;" Corp",M$1)="#N/A N/A","--",_xll.BDP($B133&amp;" Corp",M$1)))</f>
        <v/>
      </c>
      <c r="N133" s="112" t="str">
        <f>IF(tbl_coded[[#This Row],[ISIN]]="","",IF(_xll.BDP($B133&amp;" Corp",N$1)="#N/A N/A","--",_xll.BDP($B133&amp;" Corp",N$1)))</f>
        <v/>
      </c>
      <c r="O133" s="112" t="str">
        <f>IF(tbl_coded[[#This Row],[ISIN]]="","",IF(_xll.BDP($B133&amp;" Corp",O$1)="#N/A N/A","--",_xll.BDP($B133&amp;" Corp",O$1)))</f>
        <v/>
      </c>
      <c r="P133" s="112" t="str">
        <f>IF(tbl_coded[[#This Row],[ISIN]]="","",IF(_xll.BDP($B133&amp;" Corp",P$1)="#N/A N/A","--",_xll.BDP($B133&amp;" Corp",P$1)))</f>
        <v/>
      </c>
      <c r="Q133"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3" s="112" t="str">
        <f>IF(tbl_coded[[#This Row],[ISIN]]="","",IF(OR(_xll.BDP($B133&amp;" Corp",R$1)="#N/A N/A",_xll.BDP($B133&amp;" Corp",R$1)="#N/A Invalid Security",_xll.BDP($B133&amp;" Corp",R$1)="#N/A Field Not Applicable"),"--",_xll.BDP($B133&amp;" Corp",R$1)))</f>
        <v/>
      </c>
      <c r="S133" s="112" t="str">
        <f>IF(tbl_coded[[#This Row],[ISIN]]="","",IF(OR(_xll.BDP($R133&amp;" Equity",S$1)="#N/A N/A",_xll.BDP($R133&amp;" Equity",S$1)="#N/A Invalid Security"),"--",_xll.BDP($R133&amp;" Equity",S$1)))</f>
        <v/>
      </c>
      <c r="T133" s="112" t="str">
        <f>IF(tbl_coded[[#This Row],[ISIN]]="","",IF(OR(_xll.BDP($R133&amp;" Equity",T$1)="#N/A N/A",_xll.BDP($R133&amp;" Equity",T$1)="#N/A Invalid Security"),"--",_xll.BDP($R133&amp;" Equity",T$1)))</f>
        <v/>
      </c>
      <c r="U133" s="112" t="str">
        <f>IF(tbl_coded[[#This Row],[ISIN]]="","",IF(OR(_xll.BDP($R133&amp;" Equity",U$1)="#N/A N/A",_xll.BDP($R133&amp;" Equity",U$1)="#N/A Invalid Security"),"--",_xll.BDP($R133&amp;" Equity",U$1)))</f>
        <v/>
      </c>
      <c r="V133" s="112" t="str">
        <f>IF(tbl_coded[[#This Row],[ISIN]]="","",IF(OR(_xll.BDP($R133&amp;" Equity",V$1)="#N/A N/A",_xll.BDP($R133&amp;" Equity",V$1)="#N/A Invalid Security"),"--",_xll.BDP($R133&amp;" Equity",V$1)))</f>
        <v/>
      </c>
      <c r="W133" s="112" t="str">
        <f>IF(tbl_coded[[#This Row],[ISIN]]="","",IF(OR(_xll.BDP($R133&amp;" Equity",W$1)="#N/A N/A",_xll.BDP($R133&amp;" Equity",W$1)="#N/A Invalid Security"),"--",_xll.BDP($R133&amp;" Equity",W$1)))</f>
        <v/>
      </c>
      <c r="X133" s="112" t="str">
        <f>IF(tbl_coded[[#This Row],[ISIN]]="","",IF(OR(_xll.BDP($R133&amp;" Equity",X$1)="#N/A N/A",_xll.BDP($R133&amp;" Equity",X$1)="#N/A Invalid Security"),"--",_xll.BDP($R133&amp;" Equity",X$1)))</f>
        <v/>
      </c>
      <c r="Y133"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3" s="112" t="str">
        <f>IF(tbl_coded[[#This Row],[ISIN]]="","",IF(ISNUMBER(_xll.BDP(B133&amp;" Corp",Z$1)),_xll.BDP(B133&amp;" Corp",Z$1),""))</f>
        <v/>
      </c>
      <c r="AA133" s="112" t="str">
        <f>IF(tbl_coded[[#This Row],[ISIN]]="","",IF(ISNUMBER(_xll.BDP(B133&amp;" Corp",AA$1)),_xll.BDP(B133&amp;" Corp",AA$1),""))</f>
        <v/>
      </c>
      <c r="AB133" s="112" t="str">
        <f>IF(tbl_coded[[#This Row],[ISIN]]="","",IF(ISNUMBER(_xll.BDP(B133&amp;" Corp",AB$1)),_xll.BDP(B133&amp;" Corp",AB$1),""))</f>
        <v/>
      </c>
      <c r="AC133" s="112" t="str">
        <f>IF(tbl_coded[[#This Row],[ISIN]]="","",IF(ISNUMBER(_xll.BDP(B133&amp;" Corp",AC$1)),_xll.BDP(B133&amp;" Corp",AC$1),""))</f>
        <v/>
      </c>
      <c r="AD133" s="112" t="str">
        <f>IF(tbl_coded[[#This Row],[ISIN]]="","",IF((_xll.BDP(B133&amp;" Corp",AD$1))="#N/A Field Not Applicable","",_xll.BDP(B133&amp;" Corp",AD$1)))</f>
        <v/>
      </c>
      <c r="AE133" s="112" t="str">
        <f>IF(tbl_coded[[#This Row],[ISIN]]="","",IF((_xll.BDP(B133&amp;" Corp",AE$1))="#N/A N/A","--",_xll.BDP(B133&amp;" Corp",AE$1)))</f>
        <v/>
      </c>
      <c r="AF133" s="112" t="str">
        <f>IF(tbl_coded[[#This Row],[ISIN]]="","",IF(IFERROR(MATCH(H133,rtg_num[Moody''s],0)&gt;10,0),"HY",IF(IFERROR(MATCH(I133,rtg_num[S&amp;P],0)&gt;10,0),"HY",IF(IFERROR(MATCH(J133,rtg_num[Fitch],0)&gt;10,0),"HY",IF(H133&amp;I133&amp;J133="------","NR",IF(IFERROR(FIND("#N/A",Coded!H133),0)&amp;IFERROR(FIND("#N/A",Coded!H133),0)&amp;IFERROR(FIND("#N/A",Coded!H133),0)&lt;&gt;"000",IF(INDEX(美元债一级!$O:$O,MATCH(tbl_coded[[#This Row],[ISIN]],美元债一级!$I:$I,0))="--/--/--","NR","IG"),"IG"))))))</f>
        <v/>
      </c>
      <c r="AG133"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3"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3" s="113" t="str">
        <f>IF(tbl_coded[[#This Row],[ISIN]]="","",IF(_xll.BDP($B133&amp;" Corp",AI$1)="#N/A N/A","--",_xll.BDP($B133&amp;" Corp",AI$1)))</f>
        <v/>
      </c>
      <c r="AJ133" s="112" t="str">
        <f>IF(tbl_coded[[#This Row],[ISIN]]="","",IF(OR(_xll.BDP(_xll.BDP(tbl_coded[[#This Row],[ISIN]]&amp;" Corp", "ISSUER_EQUITY_TICKER")&amp;" Equity",AJ$1)="#N/A N/A"),"--",_xll.BDP(_xll.BDP(tbl_coded[[#This Row],[ISIN]]&amp;" Corp", "ISSUER_EQUITY_TICKER")&amp;" Equity",AJ$1)))</f>
        <v/>
      </c>
      <c r="AK133"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3" s="115" t="str">
        <f>IF(tbl_coded[[#This Row],[ISIN]]="","",IF(OR(_xll.BDP(_xll.BDP(tbl_coded[[#This Row],[ISIN]]&amp;" Corp", "ISSUER_EQUITY_TICKER")&amp;" Equity",AL$1)="#N/A N/A"),"--",_xll.BDP(_xll.BDP(tbl_coded[[#This Row],[ISIN]]&amp;" Corp", "ISSUER_EQUITY_TICKER")&amp;" Equity",AL$1)))</f>
        <v/>
      </c>
      <c r="AM133" s="115" t="str">
        <f>IF(tbl_coded[[#This Row],[ISIN]]="","",IF(_xll.BDS($B133&amp;" Corp",AM$1)="#N/A Field Not Applicable","",_xll.BDS($B133&amp;" Corp",AM$1)))</f>
        <v/>
      </c>
      <c r="AN133" s="115" t="str">
        <f>IF(tbl_coded[[#This Row],[ISIN]]="","",IF(_xll.BDP(tbl_coded[[#This Row],[KPW Provider BBID]]&amp;" CompanyID","NAME")="#N/A Invalid Security","",_xll.BDP(tbl_coded[[#This Row],[KPW Provider BBID]]&amp;" CompanyID","NAME")))</f>
        <v/>
      </c>
      <c r="AO133" s="115" t="str">
        <f>IF(tbl_coded[[#This Row],[ISIN]]="","",IF(_xll.BDP(tbl_coded[[#This Row],[KPW Provider BBID]]&amp;" CompanyID",$AO$1)="#N/A Invalid Security","--",IF(_xll.BDP(tbl_coded[[#This Row],[KPW Provider BBID]]&amp;" CompanyID",$AO$1)="#N/A N/A","--",_xll.BDP(tbl_coded[[#This Row],[KPW Provider BBID]]&amp;" CompanyID",$AO$1))))</f>
        <v/>
      </c>
      <c r="AP133" s="115" t="str">
        <f>IF(tbl_coded[[#This Row],[ISIN]]="","",IF(_xll.BDP(tbl_coded[[#This Row],[KPW Provider BBID]]&amp;" CompanyID",$AP$1)="#N/A Invalid Security","--",IF(_xll.BDP(tbl_coded[[#This Row],[KPW Provider BBID]]&amp;" CompanyID",$AP$1)="#N/A N/A","--",_xll.BDP(tbl_coded[[#This Row],[KPW Provider BBID]]&amp;" CompanyID",$AP$1))))</f>
        <v/>
      </c>
      <c r="AQ133" s="115" t="str">
        <f>IF(tbl_coded[[#This Row],[ISIN]]="","",IF(_xll.BDP(tbl_coded[[#This Row],[KPW Provider BBID]]&amp;" CompanyID",$AQ$1)="#N/A Invalid Security","--",IF(_xll.BDP(tbl_coded[[#This Row],[KPW Provider BBID]]&amp;" CompanyID",$AQ$1)="#N/A N/A","--",_xll.BDP(tbl_coded[[#This Row],[KPW Provider BBID]]&amp;" CompanyID",$AQ$1))))</f>
        <v/>
      </c>
      <c r="AR133" s="115" t="str">
        <f>IF(tbl_coded[[#This Row],[ISIN]]="","",tbl_coded[[#This Row],[穆迪KPW评级]]&amp;"/"&amp;tbl_coded[[#This Row],[SPKPW评级]]&amp;"/"&amp;tbl_coded[[#This Row],[FITCHKPW评级]])</f>
        <v/>
      </c>
      <c r="AS133" s="115" t="str">
        <f>IF(tbl_coded[[#This Row],[ISIN]]="","",IF(OR(_xll.BDP($B133&amp;" Corp",AS$1)="#N/A N/A"),"--",_xll.BDP($B133&amp;" Corp",AS$1)))</f>
        <v/>
      </c>
      <c r="AT133" s="115" t="str">
        <f>IF(tbl_coded[[#This Row],[ISIN]]="","",IF(_xll.BDS($B133&amp;" Corp",AT$1)="#N/A Field Not Applicable","",_xll.BDS($B133&amp;" Corp",AT$1)))</f>
        <v/>
      </c>
      <c r="AU133" s="115" t="str">
        <f>IF(tbl_coded[[#This Row],[SBLC Provider BBID]]="","",_xll.BDP(tbl_coded[[#This Row],[SBLC Provider BBID]]&amp;" CompanyID","NAME"))</f>
        <v/>
      </c>
      <c r="AV133" s="115" t="str">
        <f>IF(tbl_coded[[#This Row],[ISIN]]="","",IF(OR(_xll.BDP($B133&amp;" Corp",AV$1)="#N/A N/A"),"--",TEXT(_xll.BDP($B133&amp;" Corp",AV$1),"yyyy/mm/dd")))</f>
        <v/>
      </c>
      <c r="AW133" s="115" t="str">
        <f>IF(tbl_coded[[#This Row],[ISIN]]="","",IF(OR(_xll.BDP($B133&amp;" Corp",AW$1)="#N/A N/A"),"--",TEXT(_xll.BDP($B133&amp;" Corp",AW$1),"yyyy/mm/dd")))</f>
        <v/>
      </c>
      <c r="AX133" s="115" t="str">
        <f>IF(tbl_coded[[#This Row],[ISIN]]="","",IF(OR(_xll.BDP($B133&amp;" Corp",AX$1)="#N/A N/A"),"--",TEXT(_xll.BDP($B133&amp;" Corp",AX$1),"yyyy/mm/dd")))</f>
        <v/>
      </c>
      <c r="AY133" s="115" t="str">
        <f>IF(tbl_coded[[#This Row],[ISIN]]="","",IF(OR(_xll.BDP($B133&amp;" Corp",AY$1)="#N/A Field Not Applicable"),"--",TEXT(_xll.BDP($B133&amp;" Corp",AY$1),"yyyy/mm/dd")))</f>
        <v/>
      </c>
      <c r="AZ133" s="115" t="str">
        <f>IF(tbl_coded[[#This Row],[ISIN]]="","",IF(OR(_xll.BDP($B133&amp;" Corp",AZ$1)="#N/A N/A"),"--",_xll.BDP($B133&amp;" Corp",AZ$1)))</f>
        <v/>
      </c>
      <c r="BA133" s="115" t="str">
        <f>IF(tbl_coded[[#This Row],[ISIN]]="","",IF(OR(_xll.BDP($B133&amp;" Corp",BA$1)="#N/A N/A"),"--",_xll.BDP($B133&amp;" Corp",BA$1)))</f>
        <v/>
      </c>
      <c r="BB133" s="115" t="str">
        <f>IF(tbl_coded[[#This Row],[ISIN]]="","",IF(OR(_xll.BDP($B133&amp;" Corp",BB$1)="#N/A N/A"),"--",_xll.BDP($B133&amp;" Corp",BB$1)))</f>
        <v/>
      </c>
      <c r="BC133" s="115" t="str">
        <f>IF(tbl_coded[[#This Row],[ISIN]]="","",IF(OR(_xll.BDP($B133&amp;" Corp",BC$1)="#N/A Field Not Applicable"),"--",_xll.BDP($B133&amp;" Corp",BC$1)))</f>
        <v/>
      </c>
      <c r="BD133" s="115" t="str">
        <f>IF(tbl_coded[[#This Row],[ISIN]]="","",IF(OR(_xll.BDP($B133&amp;" Corp",BD$1)="#N/A Field Not Applicable"),"--",_xll.BDP($B133&amp;" Corp",BD$1)))</f>
        <v/>
      </c>
      <c r="BE133" s="115" t="str">
        <f>IF(tbl_coded[[#This Row],[ISIN]]="","",IF(OR(_xll.BDP($B133&amp;" Corp",BE$1)="#N/A Field Not Applicable"),"--",_xll.BDP($B133&amp;" Corp",BE$1)))</f>
        <v/>
      </c>
      <c r="BF133" s="115" t="str">
        <f>IF(tbl_coded[[#This Row],[ISIN]]="","",IF(OR(_xll.BDP($B133&amp;" Corp",BF$1)="#N/A Field Not Applicable"),"--",_xll.BDP($B133&amp;" Corp",BF$1)))</f>
        <v/>
      </c>
      <c r="BG133" s="115" t="str">
        <f>IF(tbl_coded[[#This Row],[ISIN]]="","",IF(OR(_xll.BDP($B133&amp;" Corp",BG$1)="#N/A Field Not Applicable"),"--",IF(_xll.BDP($B133&amp;" Corp",BG$1)="#N/A N/A","N",_xll.BDP($B133&amp;" Corp",BG$1))))</f>
        <v/>
      </c>
      <c r="BH133" s="115" t="str">
        <f>IF(tbl_coded[[#This Row],[ISIN]]="","",IF(OR(_xll.BDP($B133&amp;" Corp",BH$1)="#N/A N/A"),"",_xll.BDP($B133&amp;" Corp",BH$1)))</f>
        <v/>
      </c>
      <c r="BI133" s="115" t="str">
        <f>IF(tbl_coded[[#This Row],[ISIN]]="","",IF(OR(tbl_coded[[#This Row],[Parent company tiker]]=""),"",IF(_xll.BDP(tbl_coded[[#This Row],[Parent company tiker]]&amp;" Equity",BI$1)="#N/A N/A","--",_xll.BDP(tbl_coded[[#This Row],[Parent company tiker]]&amp;" Equity",BI$1))))</f>
        <v/>
      </c>
      <c r="BJ133" s="115" t="str">
        <f>IF(tbl_coded[[#This Row],[ISIN]]="","",IF(OR(tbl_coded[[#This Row],[Parent company tiker]]=""),"",IF(_xll.BDP(tbl_coded[[#This Row],[Parent company tiker]]&amp;" Equity",BJ$1)="#N/A N/A","--",_xll.BDP(tbl_coded[[#This Row],[Parent company tiker]]&amp;" Equity",BJ$1))))</f>
        <v/>
      </c>
      <c r="BK133" s="115" t="str">
        <f>IF(tbl_coded[[#This Row],[ISIN]]="","",IF(OR(tbl_coded[[#This Row],[Parent company tiker]]=""),"",IF(_xll.BDP(tbl_coded[[#This Row],[Parent company tiker]]&amp;" Equity",BK$1)="#N/A N/A","--",_xll.BDP(tbl_coded[[#This Row],[Parent company tiker]]&amp;" Equity",BK$1))))</f>
        <v/>
      </c>
      <c r="BL133" s="115" t="str">
        <f>IF(tbl_coded[[#This Row],[ISIN]]="","",IF(OR(tbl_coded[[#This Row],[Parent company tiker]]=""),"",IF(_xll.BDP(tbl_coded[[#This Row],[Parent company tiker]]&amp;" Equity",BL$1)="#N/A N/A","--",_xll.BDP(tbl_coded[[#This Row],[Parent company tiker]]&amp;" Equity",BL$1))))</f>
        <v/>
      </c>
      <c r="BM133"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3" s="115" t="str">
        <f>IF(tbl_coded[[#This Row],[Column9]]&lt;&gt;"--",tbl_coded[[#This Row],[G''tor rating]],IF(tbl_coded[[#This Row],[KPW Name]]&lt;&gt;"",tbl_coded[[#This Row],[KPW Rating]],IF(tbl_coded[[#This Row],[Parent company tiker]]&lt;&gt;"",tbl_coded[[#This Row],[parent评级]],tbl_coded[[#This Row],[Issuer rating]])))</f>
        <v>//</v>
      </c>
      <c r="BO133" s="148" t="str">
        <f>IFERROR(IF(tbl_coded[[#This Row],[GREEN]]="Y","GREEN",IF(tbl_coded[[#This Row],[SUSTAINABLE]]="Y","SUSTAINABLE",IF(tbl_coded[[#This Row],[SOCIAL]]="Y","SOCIAL",IF(tbl_coded[[#This Row],[Sustainable linked]]="Y","SUSTAINABLE LINKED"," ")))),"")</f>
        <v xml:space="preserve"> </v>
      </c>
    </row>
    <row r="134" spans="1:67" ht="15" customHeight="1">
      <c r="A134" s="109">
        <v>132</v>
      </c>
      <c r="B134" s="110" t="str">
        <f>IF(美元债一级!$C$3:$C$1048576&lt;&gt;"",美元债一级!$C134,"")</f>
        <v/>
      </c>
      <c r="C134" s="112" t="str">
        <f>IF(tbl_coded[[#This Row],[ISIN]]="","",IF(tbl_coded[[#This Row],[Index]]&gt;$A$1,"",IF(_xll.BDP($B134&amp;" Corp",C$1)="#N/A N/A","",_xll.BDP($B134&amp;" Corp",C$1))))</f>
        <v/>
      </c>
      <c r="D134" s="112" t="str">
        <f>IF(tbl_coded[[#This Row],[ISIN]]="","",IF(_xll.BDP($B134&amp;" Corp",D$1)="#N/A N/A","",_xll.BDP($B134&amp;" Corp",D$1)))</f>
        <v/>
      </c>
      <c r="E134" s="112" t="str">
        <f>IF(tbl_coded[[#This Row],[ISIN]]="","",IF(_xll.BDP($B134&amp;" Corp",E$1)="#N/A N/A","--",_xll.BDP($B134&amp;" Corp",E$1)))</f>
        <v/>
      </c>
      <c r="F134" s="112" t="str">
        <f>IF(tbl_coded[[#This Row],[ISIN]]="","",IF(_xll.BDS($B134&amp;" Corp",F$1)="#N/A Field Not Applicable","",_xll.BDS($B134&amp;" Corp",F$1)))</f>
        <v/>
      </c>
      <c r="G134" s="112" t="str">
        <f>IF(tbl_coded[[#This Row],[ISIN]]="","",IF(_xll.BDP($F134&amp;" CompanyID",G$1)="#N/A Invalid Security","",_xll.BDP($F134&amp;" CompanyID",G$1)))</f>
        <v/>
      </c>
      <c r="H134" s="112" t="str">
        <f>IF(tbl_coded[[#This Row],[ISIN]]="","",IF(_xll.BDP($B134&amp;" Corp",H$1)="#N/A N/A","--",_xll.BDP($B134&amp;" Corp",H$1)))</f>
        <v/>
      </c>
      <c r="I134" s="112" t="str">
        <f>IF(tbl_coded[[#This Row],[ISIN]]="","",IF(_xll.BDP($B134&amp;" Corp",I$1)="#N/A N/A","--",_xll.BDP($B134&amp;" Corp",I$1)))</f>
        <v/>
      </c>
      <c r="J134" s="112" t="str">
        <f>IF(tbl_coded[[#This Row],[ISIN]]="","",IF(_xll.BDP($B134&amp;" Corp",J$1)="#N/A N/A","--",_xll.BDP($B134&amp;" Corp",J$1)))</f>
        <v/>
      </c>
      <c r="K134" s="112" t="str">
        <f>IF(tbl_coded[[#This Row],[ISIN]]="","",IF(_xll.BDP($B134&amp;" Corp",K$1)="#N/A N/A","--",_xll.BDP($B134&amp;" Corp",K$1)))</f>
        <v/>
      </c>
      <c r="L134" s="112" t="str">
        <f>IF(tbl_coded[[#This Row],[ISIN]]="","",IF(_xll.BDP($B134&amp;" Corp",L$1)="#N/A N/A","--",_xll.BDP($B134&amp;" Corp",L$1)))</f>
        <v/>
      </c>
      <c r="M134" s="112" t="str">
        <f>IF(tbl_coded[[#This Row],[ISIN]]="","",IF(_xll.BDP($B134&amp;" Corp",M$1)="#N/A N/A","--",_xll.BDP($B134&amp;" Corp",M$1)))</f>
        <v/>
      </c>
      <c r="N134" s="112" t="str">
        <f>IF(tbl_coded[[#This Row],[ISIN]]="","",IF(_xll.BDP($B134&amp;" Corp",N$1)="#N/A N/A","--",_xll.BDP($B134&amp;" Corp",N$1)))</f>
        <v/>
      </c>
      <c r="O134" s="112" t="str">
        <f>IF(tbl_coded[[#This Row],[ISIN]]="","",IF(_xll.BDP($B134&amp;" Corp",O$1)="#N/A N/A","--",_xll.BDP($B134&amp;" Corp",O$1)))</f>
        <v/>
      </c>
      <c r="P134" s="112" t="str">
        <f>IF(tbl_coded[[#This Row],[ISIN]]="","",IF(_xll.BDP($B134&amp;" Corp",P$1)="#N/A N/A","--",_xll.BDP($B134&amp;" Corp",P$1)))</f>
        <v/>
      </c>
      <c r="Q134"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4" s="112" t="str">
        <f>IF(tbl_coded[[#This Row],[ISIN]]="","",IF(OR(_xll.BDP($B134&amp;" Corp",R$1)="#N/A N/A",_xll.BDP($B134&amp;" Corp",R$1)="#N/A Invalid Security",_xll.BDP($B134&amp;" Corp",R$1)="#N/A Field Not Applicable"),"--",_xll.BDP($B134&amp;" Corp",R$1)))</f>
        <v/>
      </c>
      <c r="S134" s="112" t="str">
        <f>IF(tbl_coded[[#This Row],[ISIN]]="","",IF(OR(_xll.BDP($R134&amp;" Equity",S$1)="#N/A N/A",_xll.BDP($R134&amp;" Equity",S$1)="#N/A Invalid Security"),"--",_xll.BDP($R134&amp;" Equity",S$1)))</f>
        <v/>
      </c>
      <c r="T134" s="112" t="str">
        <f>IF(tbl_coded[[#This Row],[ISIN]]="","",IF(OR(_xll.BDP($R134&amp;" Equity",T$1)="#N/A N/A",_xll.BDP($R134&amp;" Equity",T$1)="#N/A Invalid Security"),"--",_xll.BDP($R134&amp;" Equity",T$1)))</f>
        <v/>
      </c>
      <c r="U134" s="112" t="str">
        <f>IF(tbl_coded[[#This Row],[ISIN]]="","",IF(OR(_xll.BDP($R134&amp;" Equity",U$1)="#N/A N/A",_xll.BDP($R134&amp;" Equity",U$1)="#N/A Invalid Security"),"--",_xll.BDP($R134&amp;" Equity",U$1)))</f>
        <v/>
      </c>
      <c r="V134" s="112" t="str">
        <f>IF(tbl_coded[[#This Row],[ISIN]]="","",IF(OR(_xll.BDP($R134&amp;" Equity",V$1)="#N/A N/A",_xll.BDP($R134&amp;" Equity",V$1)="#N/A Invalid Security"),"--",_xll.BDP($R134&amp;" Equity",V$1)))</f>
        <v/>
      </c>
      <c r="W134" s="112" t="str">
        <f>IF(tbl_coded[[#This Row],[ISIN]]="","",IF(OR(_xll.BDP($R134&amp;" Equity",W$1)="#N/A N/A",_xll.BDP($R134&amp;" Equity",W$1)="#N/A Invalid Security"),"--",_xll.BDP($R134&amp;" Equity",W$1)))</f>
        <v/>
      </c>
      <c r="X134" s="112" t="str">
        <f>IF(tbl_coded[[#This Row],[ISIN]]="","",IF(OR(_xll.BDP($R134&amp;" Equity",X$1)="#N/A N/A",_xll.BDP($R134&amp;" Equity",X$1)="#N/A Invalid Security"),"--",_xll.BDP($R134&amp;" Equity",X$1)))</f>
        <v/>
      </c>
      <c r="Y134"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4" s="112" t="str">
        <f>IF(tbl_coded[[#This Row],[ISIN]]="","",IF(ISNUMBER(_xll.BDP(B134&amp;" Corp",Z$1)),_xll.BDP(B134&amp;" Corp",Z$1),""))</f>
        <v/>
      </c>
      <c r="AA134" s="112" t="str">
        <f>IF(tbl_coded[[#This Row],[ISIN]]="","",IF(ISNUMBER(_xll.BDP(B134&amp;" Corp",AA$1)),_xll.BDP(B134&amp;" Corp",AA$1),""))</f>
        <v/>
      </c>
      <c r="AB134" s="112" t="str">
        <f>IF(tbl_coded[[#This Row],[ISIN]]="","",IF(ISNUMBER(_xll.BDP(B134&amp;" Corp",AB$1)),_xll.BDP(B134&amp;" Corp",AB$1),""))</f>
        <v/>
      </c>
      <c r="AC134" s="112" t="str">
        <f>IF(tbl_coded[[#This Row],[ISIN]]="","",IF(ISNUMBER(_xll.BDP(B134&amp;" Corp",AC$1)),_xll.BDP(B134&amp;" Corp",AC$1),""))</f>
        <v/>
      </c>
      <c r="AD134" s="112" t="str">
        <f>IF(tbl_coded[[#This Row],[ISIN]]="","",IF((_xll.BDP(B134&amp;" Corp",AD$1))="#N/A Field Not Applicable","",_xll.BDP(B134&amp;" Corp",AD$1)))</f>
        <v/>
      </c>
      <c r="AE134" s="112" t="str">
        <f>IF(tbl_coded[[#This Row],[ISIN]]="","",IF((_xll.BDP(B134&amp;" Corp",AE$1))="#N/A N/A","--",_xll.BDP(B134&amp;" Corp",AE$1)))</f>
        <v/>
      </c>
      <c r="AF134" s="112" t="str">
        <f>IF(tbl_coded[[#This Row],[ISIN]]="","",IF(IFERROR(MATCH(H134,rtg_num[Moody''s],0)&gt;10,0),"HY",IF(IFERROR(MATCH(I134,rtg_num[S&amp;P],0)&gt;10,0),"HY",IF(IFERROR(MATCH(J134,rtg_num[Fitch],0)&gt;10,0),"HY",IF(H134&amp;I134&amp;J134="------","NR",IF(IFERROR(FIND("#N/A",Coded!H134),0)&amp;IFERROR(FIND("#N/A",Coded!H134),0)&amp;IFERROR(FIND("#N/A",Coded!H134),0)&lt;&gt;"000",IF(INDEX(美元债一级!$O:$O,MATCH(tbl_coded[[#This Row],[ISIN]],美元债一级!$I:$I,0))="--/--/--","NR","IG"),"IG"))))))</f>
        <v/>
      </c>
      <c r="AG134"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4"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4" s="113" t="str">
        <f>IF(tbl_coded[[#This Row],[ISIN]]="","",IF(_xll.BDP($B134&amp;" Corp",AI$1)="#N/A N/A","--",_xll.BDP($B134&amp;" Corp",AI$1)))</f>
        <v/>
      </c>
      <c r="AJ134" s="112" t="str">
        <f>IF(tbl_coded[[#This Row],[ISIN]]="","",IF(OR(_xll.BDP(_xll.BDP(tbl_coded[[#This Row],[ISIN]]&amp;" Corp", "ISSUER_EQUITY_TICKER")&amp;" Equity",AJ$1)="#N/A N/A"),"--",_xll.BDP(_xll.BDP(tbl_coded[[#This Row],[ISIN]]&amp;" Corp", "ISSUER_EQUITY_TICKER")&amp;" Equity",AJ$1)))</f>
        <v/>
      </c>
      <c r="AK134"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4" s="115" t="str">
        <f>IF(tbl_coded[[#This Row],[ISIN]]="","",IF(OR(_xll.BDP(_xll.BDP(tbl_coded[[#This Row],[ISIN]]&amp;" Corp", "ISSUER_EQUITY_TICKER")&amp;" Equity",AL$1)="#N/A N/A"),"--",_xll.BDP(_xll.BDP(tbl_coded[[#This Row],[ISIN]]&amp;" Corp", "ISSUER_EQUITY_TICKER")&amp;" Equity",AL$1)))</f>
        <v/>
      </c>
      <c r="AM134" s="115" t="str">
        <f>IF(tbl_coded[[#This Row],[ISIN]]="","",IF(_xll.BDS($B134&amp;" Corp",AM$1)="#N/A Field Not Applicable","",_xll.BDS($B134&amp;" Corp",AM$1)))</f>
        <v/>
      </c>
      <c r="AN134" s="115" t="str">
        <f>IF(tbl_coded[[#This Row],[ISIN]]="","",IF(_xll.BDP(tbl_coded[[#This Row],[KPW Provider BBID]]&amp;" CompanyID","NAME")="#N/A Invalid Security","",_xll.BDP(tbl_coded[[#This Row],[KPW Provider BBID]]&amp;" CompanyID","NAME")))</f>
        <v/>
      </c>
      <c r="AO134" s="115" t="str">
        <f>IF(tbl_coded[[#This Row],[ISIN]]="","",IF(_xll.BDP(tbl_coded[[#This Row],[KPW Provider BBID]]&amp;" CompanyID",$AO$1)="#N/A Invalid Security","--",IF(_xll.BDP(tbl_coded[[#This Row],[KPW Provider BBID]]&amp;" CompanyID",$AO$1)="#N/A N/A","--",_xll.BDP(tbl_coded[[#This Row],[KPW Provider BBID]]&amp;" CompanyID",$AO$1))))</f>
        <v/>
      </c>
      <c r="AP134" s="115" t="str">
        <f>IF(tbl_coded[[#This Row],[ISIN]]="","",IF(_xll.BDP(tbl_coded[[#This Row],[KPW Provider BBID]]&amp;" CompanyID",$AP$1)="#N/A Invalid Security","--",IF(_xll.BDP(tbl_coded[[#This Row],[KPW Provider BBID]]&amp;" CompanyID",$AP$1)="#N/A N/A","--",_xll.BDP(tbl_coded[[#This Row],[KPW Provider BBID]]&amp;" CompanyID",$AP$1))))</f>
        <v/>
      </c>
      <c r="AQ134" s="115" t="str">
        <f>IF(tbl_coded[[#This Row],[ISIN]]="","",IF(_xll.BDP(tbl_coded[[#This Row],[KPW Provider BBID]]&amp;" CompanyID",$AQ$1)="#N/A Invalid Security","--",IF(_xll.BDP(tbl_coded[[#This Row],[KPW Provider BBID]]&amp;" CompanyID",$AQ$1)="#N/A N/A","--",_xll.BDP(tbl_coded[[#This Row],[KPW Provider BBID]]&amp;" CompanyID",$AQ$1))))</f>
        <v/>
      </c>
      <c r="AR134" s="115" t="str">
        <f>IF(tbl_coded[[#This Row],[ISIN]]="","",tbl_coded[[#This Row],[穆迪KPW评级]]&amp;"/"&amp;tbl_coded[[#This Row],[SPKPW评级]]&amp;"/"&amp;tbl_coded[[#This Row],[FITCHKPW评级]])</f>
        <v/>
      </c>
      <c r="AS134" s="115" t="str">
        <f>IF(tbl_coded[[#This Row],[ISIN]]="","",IF(OR(_xll.BDP($B134&amp;" Corp",AS$1)="#N/A N/A"),"--",_xll.BDP($B134&amp;" Corp",AS$1)))</f>
        <v/>
      </c>
      <c r="AT134" s="115" t="str">
        <f>IF(tbl_coded[[#This Row],[ISIN]]="","",IF(_xll.BDS($B134&amp;" Corp",AT$1)="#N/A Field Not Applicable","",_xll.BDS($B134&amp;" Corp",AT$1)))</f>
        <v/>
      </c>
      <c r="AU134" s="115" t="str">
        <f>IF(tbl_coded[[#This Row],[SBLC Provider BBID]]="","",_xll.BDP(tbl_coded[[#This Row],[SBLC Provider BBID]]&amp;" CompanyID","NAME"))</f>
        <v/>
      </c>
      <c r="AV134" s="115" t="str">
        <f>IF(tbl_coded[[#This Row],[ISIN]]="","",IF(OR(_xll.BDP($B134&amp;" Corp",AV$1)="#N/A N/A"),"--",TEXT(_xll.BDP($B134&amp;" Corp",AV$1),"yyyy/mm/dd")))</f>
        <v/>
      </c>
      <c r="AW134" s="115" t="str">
        <f>IF(tbl_coded[[#This Row],[ISIN]]="","",IF(OR(_xll.BDP($B134&amp;" Corp",AW$1)="#N/A N/A"),"--",TEXT(_xll.BDP($B134&amp;" Corp",AW$1),"yyyy/mm/dd")))</f>
        <v/>
      </c>
      <c r="AX134" s="115" t="str">
        <f>IF(tbl_coded[[#This Row],[ISIN]]="","",IF(OR(_xll.BDP($B134&amp;" Corp",AX$1)="#N/A N/A"),"--",TEXT(_xll.BDP($B134&amp;" Corp",AX$1),"yyyy/mm/dd")))</f>
        <v/>
      </c>
      <c r="AY134" s="115" t="str">
        <f>IF(tbl_coded[[#This Row],[ISIN]]="","",IF(OR(_xll.BDP($B134&amp;" Corp",AY$1)="#N/A Field Not Applicable"),"--",TEXT(_xll.BDP($B134&amp;" Corp",AY$1),"yyyy/mm/dd")))</f>
        <v/>
      </c>
      <c r="AZ134" s="115" t="str">
        <f>IF(tbl_coded[[#This Row],[ISIN]]="","",IF(OR(_xll.BDP($B134&amp;" Corp",AZ$1)="#N/A N/A"),"--",_xll.BDP($B134&amp;" Corp",AZ$1)))</f>
        <v/>
      </c>
      <c r="BA134" s="115" t="str">
        <f>IF(tbl_coded[[#This Row],[ISIN]]="","",IF(OR(_xll.BDP($B134&amp;" Corp",BA$1)="#N/A N/A"),"--",_xll.BDP($B134&amp;" Corp",BA$1)))</f>
        <v/>
      </c>
      <c r="BB134" s="115" t="str">
        <f>IF(tbl_coded[[#This Row],[ISIN]]="","",IF(OR(_xll.BDP($B134&amp;" Corp",BB$1)="#N/A N/A"),"--",_xll.BDP($B134&amp;" Corp",BB$1)))</f>
        <v/>
      </c>
      <c r="BC134" s="115" t="str">
        <f>IF(tbl_coded[[#This Row],[ISIN]]="","",IF(OR(_xll.BDP($B134&amp;" Corp",BC$1)="#N/A Field Not Applicable"),"--",_xll.BDP($B134&amp;" Corp",BC$1)))</f>
        <v/>
      </c>
      <c r="BD134" s="115" t="str">
        <f>IF(tbl_coded[[#This Row],[ISIN]]="","",IF(OR(_xll.BDP($B134&amp;" Corp",BD$1)="#N/A Field Not Applicable"),"--",_xll.BDP($B134&amp;" Corp",BD$1)))</f>
        <v/>
      </c>
      <c r="BE134" s="115" t="str">
        <f>IF(tbl_coded[[#This Row],[ISIN]]="","",IF(OR(_xll.BDP($B134&amp;" Corp",BE$1)="#N/A Field Not Applicable"),"--",_xll.BDP($B134&amp;" Corp",BE$1)))</f>
        <v/>
      </c>
      <c r="BF134" s="115" t="str">
        <f>IF(tbl_coded[[#This Row],[ISIN]]="","",IF(OR(_xll.BDP($B134&amp;" Corp",BF$1)="#N/A Field Not Applicable"),"--",_xll.BDP($B134&amp;" Corp",BF$1)))</f>
        <v/>
      </c>
      <c r="BG134" s="115" t="str">
        <f>IF(tbl_coded[[#This Row],[ISIN]]="","",IF(OR(_xll.BDP($B134&amp;" Corp",BG$1)="#N/A Field Not Applicable"),"--",IF(_xll.BDP($B134&amp;" Corp",BG$1)="#N/A N/A","N",_xll.BDP($B134&amp;" Corp",BG$1))))</f>
        <v/>
      </c>
      <c r="BH134" s="115" t="str">
        <f>IF(tbl_coded[[#This Row],[ISIN]]="","",IF(OR(_xll.BDP($B134&amp;" Corp",BH$1)="#N/A N/A"),"",_xll.BDP($B134&amp;" Corp",BH$1)))</f>
        <v/>
      </c>
      <c r="BI134" s="115" t="str">
        <f>IF(tbl_coded[[#This Row],[ISIN]]="","",IF(OR(tbl_coded[[#This Row],[Parent company tiker]]=""),"",IF(_xll.BDP(tbl_coded[[#This Row],[Parent company tiker]]&amp;" Equity",BI$1)="#N/A N/A","--",_xll.BDP(tbl_coded[[#This Row],[Parent company tiker]]&amp;" Equity",BI$1))))</f>
        <v/>
      </c>
      <c r="BJ134" s="115" t="str">
        <f>IF(tbl_coded[[#This Row],[ISIN]]="","",IF(OR(tbl_coded[[#This Row],[Parent company tiker]]=""),"",IF(_xll.BDP(tbl_coded[[#This Row],[Parent company tiker]]&amp;" Equity",BJ$1)="#N/A N/A","--",_xll.BDP(tbl_coded[[#This Row],[Parent company tiker]]&amp;" Equity",BJ$1))))</f>
        <v/>
      </c>
      <c r="BK134" s="115" t="str">
        <f>IF(tbl_coded[[#This Row],[ISIN]]="","",IF(OR(tbl_coded[[#This Row],[Parent company tiker]]=""),"",IF(_xll.BDP(tbl_coded[[#This Row],[Parent company tiker]]&amp;" Equity",BK$1)="#N/A N/A","--",_xll.BDP(tbl_coded[[#This Row],[Parent company tiker]]&amp;" Equity",BK$1))))</f>
        <v/>
      </c>
      <c r="BL134" s="115" t="str">
        <f>IF(tbl_coded[[#This Row],[ISIN]]="","",IF(OR(tbl_coded[[#This Row],[Parent company tiker]]=""),"",IF(_xll.BDP(tbl_coded[[#This Row],[Parent company tiker]]&amp;" Equity",BL$1)="#N/A N/A","--",_xll.BDP(tbl_coded[[#This Row],[Parent company tiker]]&amp;" Equity",BL$1))))</f>
        <v/>
      </c>
      <c r="BM134"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4" s="115" t="str">
        <f>IF(tbl_coded[[#This Row],[Column9]]&lt;&gt;"--",tbl_coded[[#This Row],[G''tor rating]],IF(tbl_coded[[#This Row],[KPW Name]]&lt;&gt;"",tbl_coded[[#This Row],[KPW Rating]],IF(tbl_coded[[#This Row],[Parent company tiker]]&lt;&gt;"",tbl_coded[[#This Row],[parent评级]],tbl_coded[[#This Row],[Issuer rating]])))</f>
        <v>//</v>
      </c>
      <c r="BO134" s="148" t="str">
        <f>IFERROR(IF(tbl_coded[[#This Row],[GREEN]]="Y","GREEN",IF(tbl_coded[[#This Row],[SUSTAINABLE]]="Y","SUSTAINABLE",IF(tbl_coded[[#This Row],[SOCIAL]]="Y","SOCIAL",IF(tbl_coded[[#This Row],[Sustainable linked]]="Y","SUSTAINABLE LINKED"," ")))),"")</f>
        <v xml:space="preserve"> </v>
      </c>
    </row>
    <row r="135" spans="1:67" ht="15" customHeight="1">
      <c r="A135" s="109">
        <v>133</v>
      </c>
      <c r="B135" s="110" t="str">
        <f>IF(美元债一级!$C$3:$C$1048576&lt;&gt;"",美元债一级!$C135,"")</f>
        <v/>
      </c>
      <c r="C135" s="112" t="str">
        <f>IF(tbl_coded[[#This Row],[ISIN]]="","",IF(tbl_coded[[#This Row],[Index]]&gt;$A$1,"",IF(_xll.BDP($B135&amp;" Corp",C$1)="#N/A N/A","",_xll.BDP($B135&amp;" Corp",C$1))))</f>
        <v/>
      </c>
      <c r="D135" s="112" t="str">
        <f>IF(tbl_coded[[#This Row],[ISIN]]="","",IF(_xll.BDP($B135&amp;" Corp",D$1)="#N/A N/A","",_xll.BDP($B135&amp;" Corp",D$1)))</f>
        <v/>
      </c>
      <c r="E135" s="112" t="str">
        <f>IF(tbl_coded[[#This Row],[ISIN]]="","",IF(_xll.BDP($B135&amp;" Corp",E$1)="#N/A N/A","--",_xll.BDP($B135&amp;" Corp",E$1)))</f>
        <v/>
      </c>
      <c r="F135" s="112" t="str">
        <f>IF(tbl_coded[[#This Row],[ISIN]]="","",IF(_xll.BDS($B135&amp;" Corp",F$1)="#N/A Field Not Applicable","",_xll.BDS($B135&amp;" Corp",F$1)))</f>
        <v/>
      </c>
      <c r="G135" s="112" t="str">
        <f>IF(tbl_coded[[#This Row],[ISIN]]="","",IF(_xll.BDP($F135&amp;" CompanyID",G$1)="#N/A Invalid Security","",_xll.BDP($F135&amp;" CompanyID",G$1)))</f>
        <v/>
      </c>
      <c r="H135" s="112" t="str">
        <f>IF(tbl_coded[[#This Row],[ISIN]]="","",IF(_xll.BDP($B135&amp;" Corp",H$1)="#N/A N/A","--",_xll.BDP($B135&amp;" Corp",H$1)))</f>
        <v/>
      </c>
      <c r="I135" s="112" t="str">
        <f>IF(tbl_coded[[#This Row],[ISIN]]="","",IF(_xll.BDP($B135&amp;" Corp",I$1)="#N/A N/A","--",_xll.BDP($B135&amp;" Corp",I$1)))</f>
        <v/>
      </c>
      <c r="J135" s="112" t="str">
        <f>IF(tbl_coded[[#This Row],[ISIN]]="","",IF(_xll.BDP($B135&amp;" Corp",J$1)="#N/A N/A","--",_xll.BDP($B135&amp;" Corp",J$1)))</f>
        <v/>
      </c>
      <c r="K135" s="112" t="str">
        <f>IF(tbl_coded[[#This Row],[ISIN]]="","",IF(_xll.BDP($B135&amp;" Corp",K$1)="#N/A N/A","--",_xll.BDP($B135&amp;" Corp",K$1)))</f>
        <v/>
      </c>
      <c r="L135" s="112" t="str">
        <f>IF(tbl_coded[[#This Row],[ISIN]]="","",IF(_xll.BDP($B135&amp;" Corp",L$1)="#N/A N/A","--",_xll.BDP($B135&amp;" Corp",L$1)))</f>
        <v/>
      </c>
      <c r="M135" s="112" t="str">
        <f>IF(tbl_coded[[#This Row],[ISIN]]="","",IF(_xll.BDP($B135&amp;" Corp",M$1)="#N/A N/A","--",_xll.BDP($B135&amp;" Corp",M$1)))</f>
        <v/>
      </c>
      <c r="N135" s="112" t="str">
        <f>IF(tbl_coded[[#This Row],[ISIN]]="","",IF(_xll.BDP($B135&amp;" Corp",N$1)="#N/A N/A","--",_xll.BDP($B135&amp;" Corp",N$1)))</f>
        <v/>
      </c>
      <c r="O135" s="112" t="str">
        <f>IF(tbl_coded[[#This Row],[ISIN]]="","",IF(_xll.BDP($B135&amp;" Corp",O$1)="#N/A N/A","--",_xll.BDP($B135&amp;" Corp",O$1)))</f>
        <v/>
      </c>
      <c r="P135" s="112" t="str">
        <f>IF(tbl_coded[[#This Row],[ISIN]]="","",IF(_xll.BDP($B135&amp;" Corp",P$1)="#N/A N/A","--",_xll.BDP($B135&amp;" Corp",P$1)))</f>
        <v/>
      </c>
      <c r="Q135"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5" s="112" t="str">
        <f>IF(tbl_coded[[#This Row],[ISIN]]="","",IF(OR(_xll.BDP($B135&amp;" Corp",R$1)="#N/A N/A",_xll.BDP($B135&amp;" Corp",R$1)="#N/A Invalid Security",_xll.BDP($B135&amp;" Corp",R$1)="#N/A Field Not Applicable"),"--",_xll.BDP($B135&amp;" Corp",R$1)))</f>
        <v/>
      </c>
      <c r="S135" s="112" t="str">
        <f>IF(tbl_coded[[#This Row],[ISIN]]="","",IF(OR(_xll.BDP($R135&amp;" Equity",S$1)="#N/A N/A",_xll.BDP($R135&amp;" Equity",S$1)="#N/A Invalid Security"),"--",_xll.BDP($R135&amp;" Equity",S$1)))</f>
        <v/>
      </c>
      <c r="T135" s="112" t="str">
        <f>IF(tbl_coded[[#This Row],[ISIN]]="","",IF(OR(_xll.BDP($R135&amp;" Equity",T$1)="#N/A N/A",_xll.BDP($R135&amp;" Equity",T$1)="#N/A Invalid Security"),"--",_xll.BDP($R135&amp;" Equity",T$1)))</f>
        <v/>
      </c>
      <c r="U135" s="112" t="str">
        <f>IF(tbl_coded[[#This Row],[ISIN]]="","",IF(OR(_xll.BDP($R135&amp;" Equity",U$1)="#N/A N/A",_xll.BDP($R135&amp;" Equity",U$1)="#N/A Invalid Security"),"--",_xll.BDP($R135&amp;" Equity",U$1)))</f>
        <v/>
      </c>
      <c r="V135" s="112" t="str">
        <f>IF(tbl_coded[[#This Row],[ISIN]]="","",IF(OR(_xll.BDP($R135&amp;" Equity",V$1)="#N/A N/A",_xll.BDP($R135&amp;" Equity",V$1)="#N/A Invalid Security"),"--",_xll.BDP($R135&amp;" Equity",V$1)))</f>
        <v/>
      </c>
      <c r="W135" s="112" t="str">
        <f>IF(tbl_coded[[#This Row],[ISIN]]="","",IF(OR(_xll.BDP($R135&amp;" Equity",W$1)="#N/A N/A",_xll.BDP($R135&amp;" Equity",W$1)="#N/A Invalid Security"),"--",_xll.BDP($R135&amp;" Equity",W$1)))</f>
        <v/>
      </c>
      <c r="X135" s="112" t="str">
        <f>IF(tbl_coded[[#This Row],[ISIN]]="","",IF(OR(_xll.BDP($R135&amp;" Equity",X$1)="#N/A N/A",_xll.BDP($R135&amp;" Equity",X$1)="#N/A Invalid Security"),"--",_xll.BDP($R135&amp;" Equity",X$1)))</f>
        <v/>
      </c>
      <c r="Y135"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5" s="112" t="str">
        <f>IF(tbl_coded[[#This Row],[ISIN]]="","",IF(ISNUMBER(_xll.BDP(B135&amp;" Corp",Z$1)),_xll.BDP(B135&amp;" Corp",Z$1),""))</f>
        <v/>
      </c>
      <c r="AA135" s="112" t="str">
        <f>IF(tbl_coded[[#This Row],[ISIN]]="","",IF(ISNUMBER(_xll.BDP(B135&amp;" Corp",AA$1)),_xll.BDP(B135&amp;" Corp",AA$1),""))</f>
        <v/>
      </c>
      <c r="AB135" s="112" t="str">
        <f>IF(tbl_coded[[#This Row],[ISIN]]="","",IF(ISNUMBER(_xll.BDP(B135&amp;" Corp",AB$1)),_xll.BDP(B135&amp;" Corp",AB$1),""))</f>
        <v/>
      </c>
      <c r="AC135" s="112" t="str">
        <f>IF(tbl_coded[[#This Row],[ISIN]]="","",IF(ISNUMBER(_xll.BDP(B135&amp;" Corp",AC$1)),_xll.BDP(B135&amp;" Corp",AC$1),""))</f>
        <v/>
      </c>
      <c r="AD135" s="112" t="str">
        <f>IF(tbl_coded[[#This Row],[ISIN]]="","",IF((_xll.BDP(B135&amp;" Corp",AD$1))="#N/A Field Not Applicable","",_xll.BDP(B135&amp;" Corp",AD$1)))</f>
        <v/>
      </c>
      <c r="AE135" s="112" t="str">
        <f>IF(tbl_coded[[#This Row],[ISIN]]="","",IF((_xll.BDP(B135&amp;" Corp",AE$1))="#N/A N/A","--",_xll.BDP(B135&amp;" Corp",AE$1)))</f>
        <v/>
      </c>
      <c r="AF135" s="112" t="str">
        <f>IF(tbl_coded[[#This Row],[ISIN]]="","",IF(IFERROR(MATCH(H135,rtg_num[Moody''s],0)&gt;10,0),"HY",IF(IFERROR(MATCH(I135,rtg_num[S&amp;P],0)&gt;10,0),"HY",IF(IFERROR(MATCH(J135,rtg_num[Fitch],0)&gt;10,0),"HY",IF(H135&amp;I135&amp;J135="------","NR",IF(IFERROR(FIND("#N/A",Coded!H135),0)&amp;IFERROR(FIND("#N/A",Coded!H135),0)&amp;IFERROR(FIND("#N/A",Coded!H135),0)&lt;&gt;"000",IF(INDEX(美元债一级!$O:$O,MATCH(tbl_coded[[#This Row],[ISIN]],美元债一级!$I:$I,0))="--/--/--","NR","IG"),"IG"))))))</f>
        <v/>
      </c>
      <c r="AG135"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5"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5" s="113" t="str">
        <f>IF(tbl_coded[[#This Row],[ISIN]]="","",IF(_xll.BDP($B135&amp;" Corp",AI$1)="#N/A N/A","--",_xll.BDP($B135&amp;" Corp",AI$1)))</f>
        <v/>
      </c>
      <c r="AJ135" s="112" t="str">
        <f>IF(tbl_coded[[#This Row],[ISIN]]="","",IF(OR(_xll.BDP(_xll.BDP(tbl_coded[[#This Row],[ISIN]]&amp;" Corp", "ISSUER_EQUITY_TICKER")&amp;" Equity",AJ$1)="#N/A N/A"),"--",_xll.BDP(_xll.BDP(tbl_coded[[#This Row],[ISIN]]&amp;" Corp", "ISSUER_EQUITY_TICKER")&amp;" Equity",AJ$1)))</f>
        <v/>
      </c>
      <c r="AK135"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5" s="115" t="str">
        <f>IF(tbl_coded[[#This Row],[ISIN]]="","",IF(OR(_xll.BDP(_xll.BDP(tbl_coded[[#This Row],[ISIN]]&amp;" Corp", "ISSUER_EQUITY_TICKER")&amp;" Equity",AL$1)="#N/A N/A"),"--",_xll.BDP(_xll.BDP(tbl_coded[[#This Row],[ISIN]]&amp;" Corp", "ISSUER_EQUITY_TICKER")&amp;" Equity",AL$1)))</f>
        <v/>
      </c>
      <c r="AM135" s="115" t="str">
        <f>IF(tbl_coded[[#This Row],[ISIN]]="","",IF(_xll.BDS($B135&amp;" Corp",AM$1)="#N/A Field Not Applicable","",_xll.BDS($B135&amp;" Corp",AM$1)))</f>
        <v/>
      </c>
      <c r="AN135" s="115" t="str">
        <f>IF(tbl_coded[[#This Row],[ISIN]]="","",IF(_xll.BDP(tbl_coded[[#This Row],[KPW Provider BBID]]&amp;" CompanyID","NAME")="#N/A Invalid Security","",_xll.BDP(tbl_coded[[#This Row],[KPW Provider BBID]]&amp;" CompanyID","NAME")))</f>
        <v/>
      </c>
      <c r="AO135" s="115" t="str">
        <f>IF(tbl_coded[[#This Row],[ISIN]]="","",IF(_xll.BDP(tbl_coded[[#This Row],[KPW Provider BBID]]&amp;" CompanyID",$AO$1)="#N/A Invalid Security","--",IF(_xll.BDP(tbl_coded[[#This Row],[KPW Provider BBID]]&amp;" CompanyID",$AO$1)="#N/A N/A","--",_xll.BDP(tbl_coded[[#This Row],[KPW Provider BBID]]&amp;" CompanyID",$AO$1))))</f>
        <v/>
      </c>
      <c r="AP135" s="115" t="str">
        <f>IF(tbl_coded[[#This Row],[ISIN]]="","",IF(_xll.BDP(tbl_coded[[#This Row],[KPW Provider BBID]]&amp;" CompanyID",$AP$1)="#N/A Invalid Security","--",IF(_xll.BDP(tbl_coded[[#This Row],[KPW Provider BBID]]&amp;" CompanyID",$AP$1)="#N/A N/A","--",_xll.BDP(tbl_coded[[#This Row],[KPW Provider BBID]]&amp;" CompanyID",$AP$1))))</f>
        <v/>
      </c>
      <c r="AQ135" s="115" t="str">
        <f>IF(tbl_coded[[#This Row],[ISIN]]="","",IF(_xll.BDP(tbl_coded[[#This Row],[KPW Provider BBID]]&amp;" CompanyID",$AQ$1)="#N/A Invalid Security","--",IF(_xll.BDP(tbl_coded[[#This Row],[KPW Provider BBID]]&amp;" CompanyID",$AQ$1)="#N/A N/A","--",_xll.BDP(tbl_coded[[#This Row],[KPW Provider BBID]]&amp;" CompanyID",$AQ$1))))</f>
        <v/>
      </c>
      <c r="AR135" s="115" t="str">
        <f>IF(tbl_coded[[#This Row],[ISIN]]="","",tbl_coded[[#This Row],[穆迪KPW评级]]&amp;"/"&amp;tbl_coded[[#This Row],[SPKPW评级]]&amp;"/"&amp;tbl_coded[[#This Row],[FITCHKPW评级]])</f>
        <v/>
      </c>
      <c r="AS135" s="115" t="str">
        <f>IF(tbl_coded[[#This Row],[ISIN]]="","",IF(OR(_xll.BDP($B135&amp;" Corp",AS$1)="#N/A N/A"),"--",_xll.BDP($B135&amp;" Corp",AS$1)))</f>
        <v/>
      </c>
      <c r="AT135" s="115" t="str">
        <f>IF(tbl_coded[[#This Row],[ISIN]]="","",IF(_xll.BDS($B135&amp;" Corp",AT$1)="#N/A Field Not Applicable","",_xll.BDS($B135&amp;" Corp",AT$1)))</f>
        <v/>
      </c>
      <c r="AU135" s="115" t="str">
        <f>IF(tbl_coded[[#This Row],[SBLC Provider BBID]]="","",_xll.BDP(tbl_coded[[#This Row],[SBLC Provider BBID]]&amp;" CompanyID","NAME"))</f>
        <v/>
      </c>
      <c r="AV135" s="115" t="str">
        <f>IF(tbl_coded[[#This Row],[ISIN]]="","",IF(OR(_xll.BDP($B135&amp;" Corp",AV$1)="#N/A N/A"),"--",TEXT(_xll.BDP($B135&amp;" Corp",AV$1),"yyyy/mm/dd")))</f>
        <v/>
      </c>
      <c r="AW135" s="115" t="str">
        <f>IF(tbl_coded[[#This Row],[ISIN]]="","",IF(OR(_xll.BDP($B135&amp;" Corp",AW$1)="#N/A N/A"),"--",TEXT(_xll.BDP($B135&amp;" Corp",AW$1),"yyyy/mm/dd")))</f>
        <v/>
      </c>
      <c r="AX135" s="115" t="str">
        <f>IF(tbl_coded[[#This Row],[ISIN]]="","",IF(OR(_xll.BDP($B135&amp;" Corp",AX$1)="#N/A N/A"),"--",TEXT(_xll.BDP($B135&amp;" Corp",AX$1),"yyyy/mm/dd")))</f>
        <v/>
      </c>
      <c r="AY135" s="115" t="str">
        <f>IF(tbl_coded[[#This Row],[ISIN]]="","",IF(OR(_xll.BDP($B135&amp;" Corp",AY$1)="#N/A Field Not Applicable"),"--",TEXT(_xll.BDP($B135&amp;" Corp",AY$1),"yyyy/mm/dd")))</f>
        <v/>
      </c>
      <c r="AZ135" s="115" t="str">
        <f>IF(tbl_coded[[#This Row],[ISIN]]="","",IF(OR(_xll.BDP($B135&amp;" Corp",AZ$1)="#N/A N/A"),"--",_xll.BDP($B135&amp;" Corp",AZ$1)))</f>
        <v/>
      </c>
      <c r="BA135" s="115" t="str">
        <f>IF(tbl_coded[[#This Row],[ISIN]]="","",IF(OR(_xll.BDP($B135&amp;" Corp",BA$1)="#N/A N/A"),"--",_xll.BDP($B135&amp;" Corp",BA$1)))</f>
        <v/>
      </c>
      <c r="BB135" s="115" t="str">
        <f>IF(tbl_coded[[#This Row],[ISIN]]="","",IF(OR(_xll.BDP($B135&amp;" Corp",BB$1)="#N/A N/A"),"--",_xll.BDP($B135&amp;" Corp",BB$1)))</f>
        <v/>
      </c>
      <c r="BC135" s="115" t="str">
        <f>IF(tbl_coded[[#This Row],[ISIN]]="","",IF(OR(_xll.BDP($B135&amp;" Corp",BC$1)="#N/A Field Not Applicable"),"--",_xll.BDP($B135&amp;" Corp",BC$1)))</f>
        <v/>
      </c>
      <c r="BD135" s="115" t="str">
        <f>IF(tbl_coded[[#This Row],[ISIN]]="","",IF(OR(_xll.BDP($B135&amp;" Corp",BD$1)="#N/A Field Not Applicable"),"--",_xll.BDP($B135&amp;" Corp",BD$1)))</f>
        <v/>
      </c>
      <c r="BE135" s="115" t="str">
        <f>IF(tbl_coded[[#This Row],[ISIN]]="","",IF(OR(_xll.BDP($B135&amp;" Corp",BE$1)="#N/A Field Not Applicable"),"--",_xll.BDP($B135&amp;" Corp",BE$1)))</f>
        <v/>
      </c>
      <c r="BF135" s="115" t="str">
        <f>IF(tbl_coded[[#This Row],[ISIN]]="","",IF(OR(_xll.BDP($B135&amp;" Corp",BF$1)="#N/A Field Not Applicable"),"--",_xll.BDP($B135&amp;" Corp",BF$1)))</f>
        <v/>
      </c>
      <c r="BG135" s="115" t="str">
        <f>IF(tbl_coded[[#This Row],[ISIN]]="","",IF(OR(_xll.BDP($B135&amp;" Corp",BG$1)="#N/A Field Not Applicable"),"--",IF(_xll.BDP($B135&amp;" Corp",BG$1)="#N/A N/A","N",_xll.BDP($B135&amp;" Corp",BG$1))))</f>
        <v/>
      </c>
      <c r="BH135" s="115" t="str">
        <f>IF(tbl_coded[[#This Row],[ISIN]]="","",IF(OR(_xll.BDP($B135&amp;" Corp",BH$1)="#N/A N/A"),"",_xll.BDP($B135&amp;" Corp",BH$1)))</f>
        <v/>
      </c>
      <c r="BI135" s="115" t="str">
        <f>IF(tbl_coded[[#This Row],[ISIN]]="","",IF(OR(tbl_coded[[#This Row],[Parent company tiker]]=""),"",IF(_xll.BDP(tbl_coded[[#This Row],[Parent company tiker]]&amp;" Equity",BI$1)="#N/A N/A","--",_xll.BDP(tbl_coded[[#This Row],[Parent company tiker]]&amp;" Equity",BI$1))))</f>
        <v/>
      </c>
      <c r="BJ135" s="115" t="str">
        <f>IF(tbl_coded[[#This Row],[ISIN]]="","",IF(OR(tbl_coded[[#This Row],[Parent company tiker]]=""),"",IF(_xll.BDP(tbl_coded[[#This Row],[Parent company tiker]]&amp;" Equity",BJ$1)="#N/A N/A","--",_xll.BDP(tbl_coded[[#This Row],[Parent company tiker]]&amp;" Equity",BJ$1))))</f>
        <v/>
      </c>
      <c r="BK135" s="115" t="str">
        <f>IF(tbl_coded[[#This Row],[ISIN]]="","",IF(OR(tbl_coded[[#This Row],[Parent company tiker]]=""),"",IF(_xll.BDP(tbl_coded[[#This Row],[Parent company tiker]]&amp;" Equity",BK$1)="#N/A N/A","--",_xll.BDP(tbl_coded[[#This Row],[Parent company tiker]]&amp;" Equity",BK$1))))</f>
        <v/>
      </c>
      <c r="BL135" s="115" t="str">
        <f>IF(tbl_coded[[#This Row],[ISIN]]="","",IF(OR(tbl_coded[[#This Row],[Parent company tiker]]=""),"",IF(_xll.BDP(tbl_coded[[#This Row],[Parent company tiker]]&amp;" Equity",BL$1)="#N/A N/A","--",_xll.BDP(tbl_coded[[#This Row],[Parent company tiker]]&amp;" Equity",BL$1))))</f>
        <v/>
      </c>
      <c r="BM135"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5" s="115" t="str">
        <f>IF(tbl_coded[[#This Row],[Column9]]&lt;&gt;"--",tbl_coded[[#This Row],[G''tor rating]],IF(tbl_coded[[#This Row],[KPW Name]]&lt;&gt;"",tbl_coded[[#This Row],[KPW Rating]],IF(tbl_coded[[#This Row],[Parent company tiker]]&lt;&gt;"",tbl_coded[[#This Row],[parent评级]],tbl_coded[[#This Row],[Issuer rating]])))</f>
        <v>//</v>
      </c>
      <c r="BO135" s="148" t="str">
        <f>IFERROR(IF(tbl_coded[[#This Row],[GREEN]]="Y","GREEN",IF(tbl_coded[[#This Row],[SUSTAINABLE]]="Y","SUSTAINABLE",IF(tbl_coded[[#This Row],[SOCIAL]]="Y","SOCIAL",IF(tbl_coded[[#This Row],[Sustainable linked]]="Y","SUSTAINABLE LINKED"," ")))),"")</f>
        <v xml:space="preserve"> </v>
      </c>
    </row>
    <row r="136" spans="1:67" ht="15" customHeight="1">
      <c r="A136" s="109">
        <v>134</v>
      </c>
      <c r="B136" s="110" t="str">
        <f>IF(美元债一级!$C$3:$C$1048576&lt;&gt;"",美元债一级!$C136,"")</f>
        <v/>
      </c>
      <c r="C136" s="114" t="str">
        <f>IF(tbl_coded[[#This Row],[ISIN]]="","",IF(tbl_coded[[#This Row],[Index]]&gt;$A$1,"",IF(_xll.BDP($B136&amp;" Corp",C$1)="#N/A N/A","",_xll.BDP($B136&amp;" Corp",C$1))))</f>
        <v/>
      </c>
      <c r="D136" s="114" t="str">
        <f>IF(tbl_coded[[#This Row],[ISIN]]="","",IF(_xll.BDP($B136&amp;" Corp",D$1)="#N/A N/A","",_xll.BDP($B136&amp;" Corp",D$1)))</f>
        <v/>
      </c>
      <c r="E136" s="114" t="str">
        <f>IF(tbl_coded[[#This Row],[ISIN]]="","",IF(_xll.BDP($B136&amp;" Corp",E$1)="#N/A N/A","--",_xll.BDP($B136&amp;" Corp",E$1)))</f>
        <v/>
      </c>
      <c r="F136" s="114" t="str">
        <f>IF(tbl_coded[[#This Row],[ISIN]]="","",IF(_xll.BDS($B136&amp;" Corp",F$1)="#N/A Field Not Applicable","",_xll.BDS($B136&amp;" Corp",F$1)))</f>
        <v/>
      </c>
      <c r="G136" s="114" t="str">
        <f>IF(tbl_coded[[#This Row],[ISIN]]="","",IF(_xll.BDP($F136&amp;" CompanyID",G$1)="#N/A Invalid Security","",_xll.BDP($F136&amp;" CompanyID",G$1)))</f>
        <v/>
      </c>
      <c r="H136" s="114" t="str">
        <f>IF(tbl_coded[[#This Row],[ISIN]]="","",IF(_xll.BDP($B136&amp;" Corp",H$1)="#N/A N/A","--",_xll.BDP($B136&amp;" Corp",H$1)))</f>
        <v/>
      </c>
      <c r="I136" s="114" t="str">
        <f>IF(tbl_coded[[#This Row],[ISIN]]="","",IF(_xll.BDP($B136&amp;" Corp",I$1)="#N/A N/A","--",_xll.BDP($B136&amp;" Corp",I$1)))</f>
        <v/>
      </c>
      <c r="J136" s="114" t="str">
        <f>IF(tbl_coded[[#This Row],[ISIN]]="","",IF(_xll.BDP($B136&amp;" Corp",J$1)="#N/A N/A","--",_xll.BDP($B136&amp;" Corp",J$1)))</f>
        <v/>
      </c>
      <c r="K136" s="114" t="str">
        <f>IF(tbl_coded[[#This Row],[ISIN]]="","",IF(_xll.BDP($B136&amp;" Corp",K$1)="#N/A N/A","--",_xll.BDP($B136&amp;" Corp",K$1)))</f>
        <v/>
      </c>
      <c r="L136" s="114" t="str">
        <f>IF(tbl_coded[[#This Row],[ISIN]]="","",IF(_xll.BDP($B136&amp;" Corp",L$1)="#N/A N/A","--",_xll.BDP($B136&amp;" Corp",L$1)))</f>
        <v/>
      </c>
      <c r="M136" s="114" t="str">
        <f>IF(tbl_coded[[#This Row],[ISIN]]="","",IF(_xll.BDP($B136&amp;" Corp",M$1)="#N/A N/A","--",_xll.BDP($B136&amp;" Corp",M$1)))</f>
        <v/>
      </c>
      <c r="N136" s="114" t="str">
        <f>IF(tbl_coded[[#This Row],[ISIN]]="","",IF(_xll.BDP($B136&amp;" Corp",N$1)="#N/A N/A","--",_xll.BDP($B136&amp;" Corp",N$1)))</f>
        <v/>
      </c>
      <c r="O136" s="114" t="str">
        <f>IF(tbl_coded[[#This Row],[ISIN]]="","",IF(_xll.BDP($B136&amp;" Corp",O$1)="#N/A N/A","--",_xll.BDP($B136&amp;" Corp",O$1)))</f>
        <v/>
      </c>
      <c r="P136" s="114" t="str">
        <f>IF(tbl_coded[[#This Row],[ISIN]]="","",IF(_xll.BDP($B136&amp;" Corp",P$1)="#N/A N/A","--",_xll.BDP($B136&amp;" Corp",P$1)))</f>
        <v/>
      </c>
      <c r="Q13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6" s="114" t="str">
        <f>IF(tbl_coded[[#This Row],[ISIN]]="","",IF(OR(_xll.BDP($B136&amp;" Corp",R$1)="#N/A N/A",_xll.BDP($B136&amp;" Corp",R$1)="#N/A Invalid Security",_xll.BDP($B136&amp;" Corp",R$1)="#N/A Field Not Applicable"),"--",_xll.BDP($B136&amp;" Corp",R$1)))</f>
        <v/>
      </c>
      <c r="S136" s="114" t="str">
        <f>IF(tbl_coded[[#This Row],[ISIN]]="","",IF(OR(_xll.BDP($R136&amp;" Equity",S$1)="#N/A N/A",_xll.BDP($R136&amp;" Equity",S$1)="#N/A Invalid Security"),"--",_xll.BDP($R136&amp;" Equity",S$1)))</f>
        <v/>
      </c>
      <c r="T136" s="114" t="str">
        <f>IF(tbl_coded[[#This Row],[ISIN]]="","",IF(OR(_xll.BDP($R136&amp;" Equity",T$1)="#N/A N/A",_xll.BDP($R136&amp;" Equity",T$1)="#N/A Invalid Security"),"--",_xll.BDP($R136&amp;" Equity",T$1)))</f>
        <v/>
      </c>
      <c r="U136" s="114" t="str">
        <f>IF(tbl_coded[[#This Row],[ISIN]]="","",IF(OR(_xll.BDP($R136&amp;" Equity",U$1)="#N/A N/A",_xll.BDP($R136&amp;" Equity",U$1)="#N/A Invalid Security"),"--",_xll.BDP($R136&amp;" Equity",U$1)))</f>
        <v/>
      </c>
      <c r="V136" s="114" t="str">
        <f>IF(tbl_coded[[#This Row],[ISIN]]="","",IF(OR(_xll.BDP($R136&amp;" Equity",V$1)="#N/A N/A",_xll.BDP($R136&amp;" Equity",V$1)="#N/A Invalid Security"),"--",_xll.BDP($R136&amp;" Equity",V$1)))</f>
        <v/>
      </c>
      <c r="W136" s="114" t="str">
        <f>IF(tbl_coded[[#This Row],[ISIN]]="","",IF(OR(_xll.BDP($R136&amp;" Equity",W$1)="#N/A N/A",_xll.BDP($R136&amp;" Equity",W$1)="#N/A Invalid Security"),"--",_xll.BDP($R136&amp;" Equity",W$1)))</f>
        <v/>
      </c>
      <c r="X136" s="114" t="str">
        <f>IF(tbl_coded[[#This Row],[ISIN]]="","",IF(OR(_xll.BDP($R136&amp;" Equity",X$1)="#N/A N/A",_xll.BDP($R136&amp;" Equity",X$1)="#N/A Invalid Security"),"--",_xll.BDP($R136&amp;" Equity",X$1)))</f>
        <v/>
      </c>
      <c r="Y13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6" s="114" t="str">
        <f>IF(tbl_coded[[#This Row],[ISIN]]="","",IF(ISNUMBER(_xll.BDP(B136&amp;" Corp",Z$1)),_xll.BDP(B136&amp;" Corp",Z$1),""))</f>
        <v/>
      </c>
      <c r="AA136" s="114" t="str">
        <f>IF(tbl_coded[[#This Row],[ISIN]]="","",IF(ISNUMBER(_xll.BDP(B136&amp;" Corp",AA$1)),_xll.BDP(B136&amp;" Corp",AA$1),""))</f>
        <v/>
      </c>
      <c r="AB136" s="114" t="str">
        <f>IF(tbl_coded[[#This Row],[ISIN]]="","",IF(ISNUMBER(_xll.BDP(B136&amp;" Corp",AB$1)),_xll.BDP(B136&amp;" Corp",AB$1),""))</f>
        <v/>
      </c>
      <c r="AC136" s="114" t="str">
        <f>IF(tbl_coded[[#This Row],[ISIN]]="","",IF(ISNUMBER(_xll.BDP(B136&amp;" Corp",AC$1)),_xll.BDP(B136&amp;" Corp",AC$1),""))</f>
        <v/>
      </c>
      <c r="AD136" s="114" t="str">
        <f>IF(tbl_coded[[#This Row],[ISIN]]="","",IF((_xll.BDP(B136&amp;" Corp",AD$1))="#N/A Field Not Applicable","",_xll.BDP(B136&amp;" Corp",AD$1)))</f>
        <v/>
      </c>
      <c r="AE136" s="114" t="str">
        <f>IF(tbl_coded[[#This Row],[ISIN]]="","",IF((_xll.BDP(B136&amp;" Corp",AE$1))="#N/A N/A","--",_xll.BDP(B136&amp;" Corp",AE$1)))</f>
        <v/>
      </c>
      <c r="AF136" s="114" t="str">
        <f>IF(tbl_coded[[#This Row],[ISIN]]="","",IF(IFERROR(MATCH(H136,rtg_num[Moody''s],0)&gt;10,0),"HY",IF(IFERROR(MATCH(I136,rtg_num[S&amp;P],0)&gt;10,0),"HY",IF(IFERROR(MATCH(J136,rtg_num[Fitch],0)&gt;10,0),"HY",IF(H136&amp;I136&amp;J136="------","NR",IF(IFERROR(FIND("#N/A",Coded!H136),0)&amp;IFERROR(FIND("#N/A",Coded!H136),0)&amp;IFERROR(FIND("#N/A",Coded!H136),0)&lt;&gt;"000",IF(INDEX(美元债一级!$O:$O,MATCH(tbl_coded[[#This Row],[ISIN]],美元债一级!$I:$I,0))="--/--/--","NR","IG"),"IG"))))))</f>
        <v/>
      </c>
      <c r="AG13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6" s="115" t="str">
        <f>IF(tbl_coded[[#This Row],[ISIN]]="","",IF(_xll.BDP($B136&amp;" Corp",AI$1)="#N/A N/A","--",_xll.BDP($B136&amp;" Corp",AI$1)))</f>
        <v/>
      </c>
      <c r="AJ136" s="112" t="str">
        <f>IF(tbl_coded[[#This Row],[ISIN]]="","",IF(OR(_xll.BDP(_xll.BDP(tbl_coded[[#This Row],[ISIN]]&amp;" Corp", "ISSUER_EQUITY_TICKER")&amp;" Equity",AJ$1)="#N/A N/A"),"--",_xll.BDP(_xll.BDP(tbl_coded[[#This Row],[ISIN]]&amp;" Corp", "ISSUER_EQUITY_TICKER")&amp;" Equity",AJ$1)))</f>
        <v/>
      </c>
      <c r="AK13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6" s="114" t="str">
        <f>IF(tbl_coded[[#This Row],[ISIN]]="","",IF(OR(_xll.BDP(_xll.BDP(tbl_coded[[#This Row],[ISIN]]&amp;" Corp", "ISSUER_EQUITY_TICKER")&amp;" Equity",AL$1)="#N/A N/A"),"--",_xll.BDP(_xll.BDP(tbl_coded[[#This Row],[ISIN]]&amp;" Corp", "ISSUER_EQUITY_TICKER")&amp;" Equity",AL$1)))</f>
        <v/>
      </c>
      <c r="AM136" s="114" t="str">
        <f>IF(tbl_coded[[#This Row],[ISIN]]="","",IF(_xll.BDS($B136&amp;" Corp",AM$1)="#N/A Field Not Applicable","",_xll.BDS($B136&amp;" Corp",AM$1)))</f>
        <v/>
      </c>
      <c r="AN136" s="114" t="str">
        <f>IF(tbl_coded[[#This Row],[ISIN]]="","",IF(_xll.BDP(tbl_coded[[#This Row],[KPW Provider BBID]]&amp;" CompanyID","NAME")="#N/A Invalid Security","",_xll.BDP(tbl_coded[[#This Row],[KPW Provider BBID]]&amp;" CompanyID","NAME")))</f>
        <v/>
      </c>
      <c r="AO136" s="114" t="str">
        <f>IF(tbl_coded[[#This Row],[ISIN]]="","",IF(_xll.BDP(tbl_coded[[#This Row],[KPW Provider BBID]]&amp;" CompanyID",$AO$1)="#N/A Invalid Security","--",IF(_xll.BDP(tbl_coded[[#This Row],[KPW Provider BBID]]&amp;" CompanyID",$AO$1)="#N/A N/A","--",_xll.BDP(tbl_coded[[#This Row],[KPW Provider BBID]]&amp;" CompanyID",$AO$1))))</f>
        <v/>
      </c>
      <c r="AP136" s="114" t="str">
        <f>IF(tbl_coded[[#This Row],[ISIN]]="","",IF(_xll.BDP(tbl_coded[[#This Row],[KPW Provider BBID]]&amp;" CompanyID",$AP$1)="#N/A Invalid Security","--",IF(_xll.BDP(tbl_coded[[#This Row],[KPW Provider BBID]]&amp;" CompanyID",$AP$1)="#N/A N/A","--",_xll.BDP(tbl_coded[[#This Row],[KPW Provider BBID]]&amp;" CompanyID",$AP$1))))</f>
        <v/>
      </c>
      <c r="AQ136" s="114" t="str">
        <f>IF(tbl_coded[[#This Row],[ISIN]]="","",IF(_xll.BDP(tbl_coded[[#This Row],[KPW Provider BBID]]&amp;" CompanyID",$AQ$1)="#N/A Invalid Security","--",IF(_xll.BDP(tbl_coded[[#This Row],[KPW Provider BBID]]&amp;" CompanyID",$AQ$1)="#N/A N/A","--",_xll.BDP(tbl_coded[[#This Row],[KPW Provider BBID]]&amp;" CompanyID",$AQ$1))))</f>
        <v/>
      </c>
      <c r="AR136" s="114" t="str">
        <f>IF(tbl_coded[[#This Row],[ISIN]]="","",tbl_coded[[#This Row],[穆迪KPW评级]]&amp;"/"&amp;tbl_coded[[#This Row],[SPKPW评级]]&amp;"/"&amp;tbl_coded[[#This Row],[FITCHKPW评级]])</f>
        <v/>
      </c>
      <c r="AS136" s="114" t="str">
        <f>IF(tbl_coded[[#This Row],[ISIN]]="","",IF(OR(_xll.BDP($B136&amp;" Corp",AS$1)="#N/A N/A"),"--",_xll.BDP($B136&amp;" Corp",AS$1)))</f>
        <v/>
      </c>
      <c r="AT136" s="114" t="str">
        <f>IF(tbl_coded[[#This Row],[ISIN]]="","",IF(_xll.BDS($B136&amp;" Corp",AT$1)="#N/A Field Not Applicable","",_xll.BDS($B136&amp;" Corp",AT$1)))</f>
        <v/>
      </c>
      <c r="AU136" s="114" t="str">
        <f>IF(tbl_coded[[#This Row],[SBLC Provider BBID]]="","",_xll.BDP(tbl_coded[[#This Row],[SBLC Provider BBID]]&amp;" CompanyID","NAME"))</f>
        <v/>
      </c>
      <c r="AV136" s="114" t="str">
        <f>IF(tbl_coded[[#This Row],[ISIN]]="","",IF(OR(_xll.BDP($B136&amp;" Corp",AV$1)="#N/A N/A"),"--",TEXT(_xll.BDP($B136&amp;" Corp",AV$1),"yyyy/mm/dd")))</f>
        <v/>
      </c>
      <c r="AW136" s="114" t="str">
        <f>IF(tbl_coded[[#This Row],[ISIN]]="","",IF(OR(_xll.BDP($B136&amp;" Corp",AW$1)="#N/A N/A"),"--",TEXT(_xll.BDP($B136&amp;" Corp",AW$1),"yyyy/mm/dd")))</f>
        <v/>
      </c>
      <c r="AX136" s="114" t="str">
        <f>IF(tbl_coded[[#This Row],[ISIN]]="","",IF(OR(_xll.BDP($B136&amp;" Corp",AX$1)="#N/A N/A"),"--",TEXT(_xll.BDP($B136&amp;" Corp",AX$1),"yyyy/mm/dd")))</f>
        <v/>
      </c>
      <c r="AY136" s="114" t="str">
        <f>IF(tbl_coded[[#This Row],[ISIN]]="","",IF(OR(_xll.BDP($B136&amp;" Corp",AY$1)="#N/A Field Not Applicable"),"--",TEXT(_xll.BDP($B136&amp;" Corp",AY$1),"yyyy/mm/dd")))</f>
        <v/>
      </c>
      <c r="AZ136" s="114" t="str">
        <f>IF(tbl_coded[[#This Row],[ISIN]]="","",IF(OR(_xll.BDP($B136&amp;" Corp",AZ$1)="#N/A N/A"),"--",_xll.BDP($B136&amp;" Corp",AZ$1)))</f>
        <v/>
      </c>
      <c r="BA136" s="114" t="str">
        <f>IF(tbl_coded[[#This Row],[ISIN]]="","",IF(OR(_xll.BDP($B136&amp;" Corp",BA$1)="#N/A N/A"),"--",_xll.BDP($B136&amp;" Corp",BA$1)))</f>
        <v/>
      </c>
      <c r="BB136" s="114" t="str">
        <f>IF(tbl_coded[[#This Row],[ISIN]]="","",IF(OR(_xll.BDP($B136&amp;" Corp",BB$1)="#N/A N/A"),"--",_xll.BDP($B136&amp;" Corp",BB$1)))</f>
        <v/>
      </c>
      <c r="BC136" s="114" t="str">
        <f>IF(tbl_coded[[#This Row],[ISIN]]="","",IF(OR(_xll.BDP($B136&amp;" Corp",BC$1)="#N/A Field Not Applicable"),"--",_xll.BDP($B136&amp;" Corp",BC$1)))</f>
        <v/>
      </c>
      <c r="BD136" s="114" t="str">
        <f>IF(tbl_coded[[#This Row],[ISIN]]="","",IF(OR(_xll.BDP($B136&amp;" Corp",BD$1)="#N/A Field Not Applicable"),"--",_xll.BDP($B136&amp;" Corp",BD$1)))</f>
        <v/>
      </c>
      <c r="BE136" s="114" t="str">
        <f>IF(tbl_coded[[#This Row],[ISIN]]="","",IF(OR(_xll.BDP($B136&amp;" Corp",BE$1)="#N/A Field Not Applicable"),"--",_xll.BDP($B136&amp;" Corp",BE$1)))</f>
        <v/>
      </c>
      <c r="BF136" s="114" t="str">
        <f>IF(tbl_coded[[#This Row],[ISIN]]="","",IF(OR(_xll.BDP($B136&amp;" Corp",BF$1)="#N/A Field Not Applicable"),"--",_xll.BDP($B136&amp;" Corp",BF$1)))</f>
        <v/>
      </c>
      <c r="BG136" s="114" t="str">
        <f>IF(tbl_coded[[#This Row],[ISIN]]="","",IF(OR(_xll.BDP($B136&amp;" Corp",BG$1)="#N/A Field Not Applicable"),"--",IF(_xll.BDP($B136&amp;" Corp",BG$1)="#N/A N/A","N",_xll.BDP($B136&amp;" Corp",BG$1))))</f>
        <v/>
      </c>
      <c r="BH136" s="114" t="str">
        <f>IF(tbl_coded[[#This Row],[ISIN]]="","",IF(OR(_xll.BDP($B136&amp;" Corp",BH$1)="#N/A N/A"),"",_xll.BDP($B136&amp;" Corp",BH$1)))</f>
        <v/>
      </c>
      <c r="BI136" s="114" t="str">
        <f>IF(tbl_coded[[#This Row],[ISIN]]="","",IF(OR(tbl_coded[[#This Row],[Parent company tiker]]=""),"",IF(_xll.BDP(tbl_coded[[#This Row],[Parent company tiker]]&amp;" Equity",BI$1)="#N/A N/A","--",_xll.BDP(tbl_coded[[#This Row],[Parent company tiker]]&amp;" Equity",BI$1))))</f>
        <v/>
      </c>
      <c r="BJ136" s="114" t="str">
        <f>IF(tbl_coded[[#This Row],[ISIN]]="","",IF(OR(tbl_coded[[#This Row],[Parent company tiker]]=""),"",IF(_xll.BDP(tbl_coded[[#This Row],[Parent company tiker]]&amp;" Equity",BJ$1)="#N/A N/A","--",_xll.BDP(tbl_coded[[#This Row],[Parent company tiker]]&amp;" Equity",BJ$1))))</f>
        <v/>
      </c>
      <c r="BK136" s="114" t="str">
        <f>IF(tbl_coded[[#This Row],[ISIN]]="","",IF(OR(tbl_coded[[#This Row],[Parent company tiker]]=""),"",IF(_xll.BDP(tbl_coded[[#This Row],[Parent company tiker]]&amp;" Equity",BK$1)="#N/A N/A","--",_xll.BDP(tbl_coded[[#This Row],[Parent company tiker]]&amp;" Equity",BK$1))))</f>
        <v/>
      </c>
      <c r="BL136" s="114" t="str">
        <f>IF(tbl_coded[[#This Row],[ISIN]]="","",IF(OR(tbl_coded[[#This Row],[Parent company tiker]]=""),"",IF(_xll.BDP(tbl_coded[[#This Row],[Parent company tiker]]&amp;" Equity",BL$1)="#N/A N/A","--",_xll.BDP(tbl_coded[[#This Row],[Parent company tiker]]&amp;" Equity",BL$1))))</f>
        <v/>
      </c>
      <c r="BM13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6" s="114" t="str">
        <f>IF(tbl_coded[[#This Row],[Column9]]&lt;&gt;"--",tbl_coded[[#This Row],[G''tor rating]],IF(tbl_coded[[#This Row],[KPW Name]]&lt;&gt;"",tbl_coded[[#This Row],[KPW Rating]],IF(tbl_coded[[#This Row],[Parent company tiker]]&lt;&gt;"",tbl_coded[[#This Row],[parent评级]],tbl_coded[[#This Row],[Issuer rating]])))</f>
        <v>//</v>
      </c>
      <c r="BO136" s="148" t="str">
        <f>IFERROR(IF(tbl_coded[[#This Row],[GREEN]]="Y","GREEN",IF(tbl_coded[[#This Row],[SUSTAINABLE]]="Y","SUSTAINABLE",IF(tbl_coded[[#This Row],[SOCIAL]]="Y","SOCIAL",IF(tbl_coded[[#This Row],[Sustainable linked]]="Y","SUSTAINABLE LINKED"," ")))),"")</f>
        <v xml:space="preserve"> </v>
      </c>
    </row>
    <row r="137" spans="1:67" ht="15" customHeight="1">
      <c r="A137" s="109">
        <v>135</v>
      </c>
      <c r="B137" s="110" t="str">
        <f>IF(美元债一级!$C$3:$C$1048576&lt;&gt;"",美元债一级!$C137,"")</f>
        <v/>
      </c>
      <c r="C137" s="114" t="str">
        <f>IF(tbl_coded[[#This Row],[ISIN]]="","",IF(tbl_coded[[#This Row],[Index]]&gt;$A$1,"",IF(_xll.BDP($B137&amp;" Corp",C$1)="#N/A N/A","",_xll.BDP($B137&amp;" Corp",C$1))))</f>
        <v/>
      </c>
      <c r="D137" s="114" t="str">
        <f>IF(tbl_coded[[#This Row],[ISIN]]="","",IF(_xll.BDP($B137&amp;" Corp",D$1)="#N/A N/A","",_xll.BDP($B137&amp;" Corp",D$1)))</f>
        <v/>
      </c>
      <c r="E137" s="114" t="str">
        <f>IF(tbl_coded[[#This Row],[ISIN]]="","",IF(_xll.BDP($B137&amp;" Corp",E$1)="#N/A N/A","--",_xll.BDP($B137&amp;" Corp",E$1)))</f>
        <v/>
      </c>
      <c r="F137" s="114" t="str">
        <f>IF(tbl_coded[[#This Row],[ISIN]]="","",IF(_xll.BDS($B137&amp;" Corp",F$1)="#N/A Field Not Applicable","",_xll.BDS($B137&amp;" Corp",F$1)))</f>
        <v/>
      </c>
      <c r="G137" s="114" t="str">
        <f>IF(tbl_coded[[#This Row],[ISIN]]="","",IF(_xll.BDP($F137&amp;" CompanyID",G$1)="#N/A Invalid Security","",_xll.BDP($F137&amp;" CompanyID",G$1)))</f>
        <v/>
      </c>
      <c r="H137" s="114" t="str">
        <f>IF(tbl_coded[[#This Row],[ISIN]]="","",IF(_xll.BDP($B137&amp;" Corp",H$1)="#N/A N/A","--",_xll.BDP($B137&amp;" Corp",H$1)))</f>
        <v/>
      </c>
      <c r="I137" s="114" t="str">
        <f>IF(tbl_coded[[#This Row],[ISIN]]="","",IF(_xll.BDP($B137&amp;" Corp",I$1)="#N/A N/A","--",_xll.BDP($B137&amp;" Corp",I$1)))</f>
        <v/>
      </c>
      <c r="J137" s="114" t="str">
        <f>IF(tbl_coded[[#This Row],[ISIN]]="","",IF(_xll.BDP($B137&amp;" Corp",J$1)="#N/A N/A","--",_xll.BDP($B137&amp;" Corp",J$1)))</f>
        <v/>
      </c>
      <c r="K137" s="114" t="str">
        <f>IF(tbl_coded[[#This Row],[ISIN]]="","",IF(_xll.BDP($B137&amp;" Corp",K$1)="#N/A N/A","--",_xll.BDP($B137&amp;" Corp",K$1)))</f>
        <v/>
      </c>
      <c r="L137" s="114" t="str">
        <f>IF(tbl_coded[[#This Row],[ISIN]]="","",IF(_xll.BDP($B137&amp;" Corp",L$1)="#N/A N/A","--",_xll.BDP($B137&amp;" Corp",L$1)))</f>
        <v/>
      </c>
      <c r="M137" s="114" t="str">
        <f>IF(tbl_coded[[#This Row],[ISIN]]="","",IF(_xll.BDP($B137&amp;" Corp",M$1)="#N/A N/A","--",_xll.BDP($B137&amp;" Corp",M$1)))</f>
        <v/>
      </c>
      <c r="N137" s="114" t="str">
        <f>IF(tbl_coded[[#This Row],[ISIN]]="","",IF(_xll.BDP($B137&amp;" Corp",N$1)="#N/A N/A","--",_xll.BDP($B137&amp;" Corp",N$1)))</f>
        <v/>
      </c>
      <c r="O137" s="114" t="str">
        <f>IF(tbl_coded[[#This Row],[ISIN]]="","",IF(_xll.BDP($B137&amp;" Corp",O$1)="#N/A N/A","--",_xll.BDP($B137&amp;" Corp",O$1)))</f>
        <v/>
      </c>
      <c r="P137" s="114" t="str">
        <f>IF(tbl_coded[[#This Row],[ISIN]]="","",IF(_xll.BDP($B137&amp;" Corp",P$1)="#N/A N/A","--",_xll.BDP($B137&amp;" Corp",P$1)))</f>
        <v/>
      </c>
      <c r="Q13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7" s="114" t="str">
        <f>IF(tbl_coded[[#This Row],[ISIN]]="","",IF(OR(_xll.BDP($B137&amp;" Corp",R$1)="#N/A N/A",_xll.BDP($B137&amp;" Corp",R$1)="#N/A Invalid Security",_xll.BDP($B137&amp;" Corp",R$1)="#N/A Field Not Applicable"),"--",_xll.BDP($B137&amp;" Corp",R$1)))</f>
        <v/>
      </c>
      <c r="S137" s="114" t="str">
        <f>IF(tbl_coded[[#This Row],[ISIN]]="","",IF(OR(_xll.BDP($R137&amp;" Equity",S$1)="#N/A N/A",_xll.BDP($R137&amp;" Equity",S$1)="#N/A Invalid Security"),"--",_xll.BDP($R137&amp;" Equity",S$1)))</f>
        <v/>
      </c>
      <c r="T137" s="114" t="str">
        <f>IF(tbl_coded[[#This Row],[ISIN]]="","",IF(OR(_xll.BDP($R137&amp;" Equity",T$1)="#N/A N/A",_xll.BDP($R137&amp;" Equity",T$1)="#N/A Invalid Security"),"--",_xll.BDP($R137&amp;" Equity",T$1)))</f>
        <v/>
      </c>
      <c r="U137" s="114" t="str">
        <f>IF(tbl_coded[[#This Row],[ISIN]]="","",IF(OR(_xll.BDP($R137&amp;" Equity",U$1)="#N/A N/A",_xll.BDP($R137&amp;" Equity",U$1)="#N/A Invalid Security"),"--",_xll.BDP($R137&amp;" Equity",U$1)))</f>
        <v/>
      </c>
      <c r="V137" s="114" t="str">
        <f>IF(tbl_coded[[#This Row],[ISIN]]="","",IF(OR(_xll.BDP($R137&amp;" Equity",V$1)="#N/A N/A",_xll.BDP($R137&amp;" Equity",V$1)="#N/A Invalid Security"),"--",_xll.BDP($R137&amp;" Equity",V$1)))</f>
        <v/>
      </c>
      <c r="W137" s="114" t="str">
        <f>IF(tbl_coded[[#This Row],[ISIN]]="","",IF(OR(_xll.BDP($R137&amp;" Equity",W$1)="#N/A N/A",_xll.BDP($R137&amp;" Equity",W$1)="#N/A Invalid Security"),"--",_xll.BDP($R137&amp;" Equity",W$1)))</f>
        <v/>
      </c>
      <c r="X137" s="114" t="str">
        <f>IF(tbl_coded[[#This Row],[ISIN]]="","",IF(OR(_xll.BDP($R137&amp;" Equity",X$1)="#N/A N/A",_xll.BDP($R137&amp;" Equity",X$1)="#N/A Invalid Security"),"--",_xll.BDP($R137&amp;" Equity",X$1)))</f>
        <v/>
      </c>
      <c r="Y13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7" s="114" t="str">
        <f>IF(tbl_coded[[#This Row],[ISIN]]="","",IF(ISNUMBER(_xll.BDP(B137&amp;" Corp",Z$1)),_xll.BDP(B137&amp;" Corp",Z$1),""))</f>
        <v/>
      </c>
      <c r="AA137" s="114" t="str">
        <f>IF(tbl_coded[[#This Row],[ISIN]]="","",IF(ISNUMBER(_xll.BDP(B137&amp;" Corp",AA$1)),_xll.BDP(B137&amp;" Corp",AA$1),""))</f>
        <v/>
      </c>
      <c r="AB137" s="114" t="str">
        <f>IF(tbl_coded[[#This Row],[ISIN]]="","",IF(ISNUMBER(_xll.BDP(B137&amp;" Corp",AB$1)),_xll.BDP(B137&amp;" Corp",AB$1),""))</f>
        <v/>
      </c>
      <c r="AC137" s="114" t="str">
        <f>IF(tbl_coded[[#This Row],[ISIN]]="","",IF(ISNUMBER(_xll.BDP(B137&amp;" Corp",AC$1)),_xll.BDP(B137&amp;" Corp",AC$1),""))</f>
        <v/>
      </c>
      <c r="AD137" s="114" t="str">
        <f>IF(tbl_coded[[#This Row],[ISIN]]="","",IF((_xll.BDP(B137&amp;" Corp",AD$1))="#N/A Field Not Applicable","",_xll.BDP(B137&amp;" Corp",AD$1)))</f>
        <v/>
      </c>
      <c r="AE137" s="114" t="str">
        <f>IF(tbl_coded[[#This Row],[ISIN]]="","",IF((_xll.BDP(B137&amp;" Corp",AE$1))="#N/A N/A","--",_xll.BDP(B137&amp;" Corp",AE$1)))</f>
        <v/>
      </c>
      <c r="AF137" s="114" t="str">
        <f>IF(tbl_coded[[#This Row],[ISIN]]="","",IF(IFERROR(MATCH(H137,rtg_num[Moody''s],0)&gt;10,0),"HY",IF(IFERROR(MATCH(I137,rtg_num[S&amp;P],0)&gt;10,0),"HY",IF(IFERROR(MATCH(J137,rtg_num[Fitch],0)&gt;10,0),"HY",IF(H137&amp;I137&amp;J137="------","NR",IF(IFERROR(FIND("#N/A",Coded!H137),0)&amp;IFERROR(FIND("#N/A",Coded!H137),0)&amp;IFERROR(FIND("#N/A",Coded!H137),0)&lt;&gt;"000",IF(INDEX(美元债一级!$O:$O,MATCH(tbl_coded[[#This Row],[ISIN]],美元债一级!$I:$I,0))="--/--/--","NR","IG"),"IG"))))))</f>
        <v/>
      </c>
      <c r="AG13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7" s="115" t="str">
        <f>IF(tbl_coded[[#This Row],[ISIN]]="","",IF(_xll.BDP($B137&amp;" Corp",AI$1)="#N/A N/A","--",_xll.BDP($B137&amp;" Corp",AI$1)))</f>
        <v/>
      </c>
      <c r="AJ137" s="112" t="str">
        <f>IF(tbl_coded[[#This Row],[ISIN]]="","",IF(OR(_xll.BDP(_xll.BDP(tbl_coded[[#This Row],[ISIN]]&amp;" Corp", "ISSUER_EQUITY_TICKER")&amp;" Equity",AJ$1)="#N/A N/A"),"--",_xll.BDP(_xll.BDP(tbl_coded[[#This Row],[ISIN]]&amp;" Corp", "ISSUER_EQUITY_TICKER")&amp;" Equity",AJ$1)))</f>
        <v/>
      </c>
      <c r="AK13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7" s="114" t="str">
        <f>IF(tbl_coded[[#This Row],[ISIN]]="","",IF(OR(_xll.BDP(_xll.BDP(tbl_coded[[#This Row],[ISIN]]&amp;" Corp", "ISSUER_EQUITY_TICKER")&amp;" Equity",AL$1)="#N/A N/A"),"--",_xll.BDP(_xll.BDP(tbl_coded[[#This Row],[ISIN]]&amp;" Corp", "ISSUER_EQUITY_TICKER")&amp;" Equity",AL$1)))</f>
        <v/>
      </c>
      <c r="AM137" s="114" t="str">
        <f>IF(tbl_coded[[#This Row],[ISIN]]="","",IF(_xll.BDS($B137&amp;" Corp",AM$1)="#N/A Field Not Applicable","",_xll.BDS($B137&amp;" Corp",AM$1)))</f>
        <v/>
      </c>
      <c r="AN137" s="114" t="str">
        <f>IF(tbl_coded[[#This Row],[ISIN]]="","",IF(_xll.BDP(tbl_coded[[#This Row],[KPW Provider BBID]]&amp;" CompanyID","NAME")="#N/A Invalid Security","",_xll.BDP(tbl_coded[[#This Row],[KPW Provider BBID]]&amp;" CompanyID","NAME")))</f>
        <v/>
      </c>
      <c r="AO137" s="114" t="str">
        <f>IF(tbl_coded[[#This Row],[ISIN]]="","",IF(_xll.BDP(tbl_coded[[#This Row],[KPW Provider BBID]]&amp;" CompanyID",$AO$1)="#N/A Invalid Security","--",IF(_xll.BDP(tbl_coded[[#This Row],[KPW Provider BBID]]&amp;" CompanyID",$AO$1)="#N/A N/A","--",_xll.BDP(tbl_coded[[#This Row],[KPW Provider BBID]]&amp;" CompanyID",$AO$1))))</f>
        <v/>
      </c>
      <c r="AP137" s="114" t="str">
        <f>IF(tbl_coded[[#This Row],[ISIN]]="","",IF(_xll.BDP(tbl_coded[[#This Row],[KPW Provider BBID]]&amp;" CompanyID",$AP$1)="#N/A Invalid Security","--",IF(_xll.BDP(tbl_coded[[#This Row],[KPW Provider BBID]]&amp;" CompanyID",$AP$1)="#N/A N/A","--",_xll.BDP(tbl_coded[[#This Row],[KPW Provider BBID]]&amp;" CompanyID",$AP$1))))</f>
        <v/>
      </c>
      <c r="AQ137" s="114" t="str">
        <f>IF(tbl_coded[[#This Row],[ISIN]]="","",IF(_xll.BDP(tbl_coded[[#This Row],[KPW Provider BBID]]&amp;" CompanyID",$AQ$1)="#N/A Invalid Security","--",IF(_xll.BDP(tbl_coded[[#This Row],[KPW Provider BBID]]&amp;" CompanyID",$AQ$1)="#N/A N/A","--",_xll.BDP(tbl_coded[[#This Row],[KPW Provider BBID]]&amp;" CompanyID",$AQ$1))))</f>
        <v/>
      </c>
      <c r="AR137" s="114" t="str">
        <f>IF(tbl_coded[[#This Row],[ISIN]]="","",tbl_coded[[#This Row],[穆迪KPW评级]]&amp;"/"&amp;tbl_coded[[#This Row],[SPKPW评级]]&amp;"/"&amp;tbl_coded[[#This Row],[FITCHKPW评级]])</f>
        <v/>
      </c>
      <c r="AS137" s="114" t="str">
        <f>IF(tbl_coded[[#This Row],[ISIN]]="","",IF(OR(_xll.BDP($B137&amp;" Corp",AS$1)="#N/A N/A"),"--",_xll.BDP($B137&amp;" Corp",AS$1)))</f>
        <v/>
      </c>
      <c r="AT137" s="114" t="str">
        <f>IF(tbl_coded[[#This Row],[ISIN]]="","",IF(_xll.BDS($B137&amp;" Corp",AT$1)="#N/A Field Not Applicable","",_xll.BDS($B137&amp;" Corp",AT$1)))</f>
        <v/>
      </c>
      <c r="AU137" s="114" t="str">
        <f>IF(tbl_coded[[#This Row],[SBLC Provider BBID]]="","",_xll.BDP(tbl_coded[[#This Row],[SBLC Provider BBID]]&amp;" CompanyID","NAME"))</f>
        <v/>
      </c>
      <c r="AV137" s="114" t="str">
        <f>IF(tbl_coded[[#This Row],[ISIN]]="","",IF(OR(_xll.BDP($B137&amp;" Corp",AV$1)="#N/A N/A"),"--",TEXT(_xll.BDP($B137&amp;" Corp",AV$1),"yyyy/mm/dd")))</f>
        <v/>
      </c>
      <c r="AW137" s="114" t="str">
        <f>IF(tbl_coded[[#This Row],[ISIN]]="","",IF(OR(_xll.BDP($B137&amp;" Corp",AW$1)="#N/A N/A"),"--",TEXT(_xll.BDP($B137&amp;" Corp",AW$1),"yyyy/mm/dd")))</f>
        <v/>
      </c>
      <c r="AX137" s="114" t="str">
        <f>IF(tbl_coded[[#This Row],[ISIN]]="","",IF(OR(_xll.BDP($B137&amp;" Corp",AX$1)="#N/A N/A"),"--",TEXT(_xll.BDP($B137&amp;" Corp",AX$1),"yyyy/mm/dd")))</f>
        <v/>
      </c>
      <c r="AY137" s="114" t="str">
        <f>IF(tbl_coded[[#This Row],[ISIN]]="","",IF(OR(_xll.BDP($B137&amp;" Corp",AY$1)="#N/A Field Not Applicable"),"--",TEXT(_xll.BDP($B137&amp;" Corp",AY$1),"yyyy/mm/dd")))</f>
        <v/>
      </c>
      <c r="AZ137" s="114" t="str">
        <f>IF(tbl_coded[[#This Row],[ISIN]]="","",IF(OR(_xll.BDP($B137&amp;" Corp",AZ$1)="#N/A N/A"),"--",_xll.BDP($B137&amp;" Corp",AZ$1)))</f>
        <v/>
      </c>
      <c r="BA137" s="114" t="str">
        <f>IF(tbl_coded[[#This Row],[ISIN]]="","",IF(OR(_xll.BDP($B137&amp;" Corp",BA$1)="#N/A N/A"),"--",_xll.BDP($B137&amp;" Corp",BA$1)))</f>
        <v/>
      </c>
      <c r="BB137" s="114" t="str">
        <f>IF(tbl_coded[[#This Row],[ISIN]]="","",IF(OR(_xll.BDP($B137&amp;" Corp",BB$1)="#N/A N/A"),"--",_xll.BDP($B137&amp;" Corp",BB$1)))</f>
        <v/>
      </c>
      <c r="BC137" s="114" t="str">
        <f>IF(tbl_coded[[#This Row],[ISIN]]="","",IF(OR(_xll.BDP($B137&amp;" Corp",BC$1)="#N/A Field Not Applicable"),"--",_xll.BDP($B137&amp;" Corp",BC$1)))</f>
        <v/>
      </c>
      <c r="BD137" s="114" t="str">
        <f>IF(tbl_coded[[#This Row],[ISIN]]="","",IF(OR(_xll.BDP($B137&amp;" Corp",BD$1)="#N/A Field Not Applicable"),"--",_xll.BDP($B137&amp;" Corp",BD$1)))</f>
        <v/>
      </c>
      <c r="BE137" s="114" t="str">
        <f>IF(tbl_coded[[#This Row],[ISIN]]="","",IF(OR(_xll.BDP($B137&amp;" Corp",BE$1)="#N/A Field Not Applicable"),"--",_xll.BDP($B137&amp;" Corp",BE$1)))</f>
        <v/>
      </c>
      <c r="BF137" s="114" t="str">
        <f>IF(tbl_coded[[#This Row],[ISIN]]="","",IF(OR(_xll.BDP($B137&amp;" Corp",BF$1)="#N/A Field Not Applicable"),"--",_xll.BDP($B137&amp;" Corp",BF$1)))</f>
        <v/>
      </c>
      <c r="BG137" s="114" t="str">
        <f>IF(tbl_coded[[#This Row],[ISIN]]="","",IF(OR(_xll.BDP($B137&amp;" Corp",BG$1)="#N/A Field Not Applicable"),"--",IF(_xll.BDP($B137&amp;" Corp",BG$1)="#N/A N/A","N",_xll.BDP($B137&amp;" Corp",BG$1))))</f>
        <v/>
      </c>
      <c r="BH137" s="114" t="str">
        <f>IF(tbl_coded[[#This Row],[ISIN]]="","",IF(OR(_xll.BDP($B137&amp;" Corp",BH$1)="#N/A N/A"),"",_xll.BDP($B137&amp;" Corp",BH$1)))</f>
        <v/>
      </c>
      <c r="BI137" s="114" t="str">
        <f>IF(tbl_coded[[#This Row],[ISIN]]="","",IF(OR(tbl_coded[[#This Row],[Parent company tiker]]=""),"",IF(_xll.BDP(tbl_coded[[#This Row],[Parent company tiker]]&amp;" Equity",BI$1)="#N/A N/A","--",_xll.BDP(tbl_coded[[#This Row],[Parent company tiker]]&amp;" Equity",BI$1))))</f>
        <v/>
      </c>
      <c r="BJ137" s="114" t="str">
        <f>IF(tbl_coded[[#This Row],[ISIN]]="","",IF(OR(tbl_coded[[#This Row],[Parent company tiker]]=""),"",IF(_xll.BDP(tbl_coded[[#This Row],[Parent company tiker]]&amp;" Equity",BJ$1)="#N/A N/A","--",_xll.BDP(tbl_coded[[#This Row],[Parent company tiker]]&amp;" Equity",BJ$1))))</f>
        <v/>
      </c>
      <c r="BK137" s="114" t="str">
        <f>IF(tbl_coded[[#This Row],[ISIN]]="","",IF(OR(tbl_coded[[#This Row],[Parent company tiker]]=""),"",IF(_xll.BDP(tbl_coded[[#This Row],[Parent company tiker]]&amp;" Equity",BK$1)="#N/A N/A","--",_xll.BDP(tbl_coded[[#This Row],[Parent company tiker]]&amp;" Equity",BK$1))))</f>
        <v/>
      </c>
      <c r="BL137" s="114" t="str">
        <f>IF(tbl_coded[[#This Row],[ISIN]]="","",IF(OR(tbl_coded[[#This Row],[Parent company tiker]]=""),"",IF(_xll.BDP(tbl_coded[[#This Row],[Parent company tiker]]&amp;" Equity",BL$1)="#N/A N/A","--",_xll.BDP(tbl_coded[[#This Row],[Parent company tiker]]&amp;" Equity",BL$1))))</f>
        <v/>
      </c>
      <c r="BM13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7" s="114" t="str">
        <f>IF(tbl_coded[[#This Row],[Column9]]&lt;&gt;"--",tbl_coded[[#This Row],[G''tor rating]],IF(tbl_coded[[#This Row],[KPW Name]]&lt;&gt;"",tbl_coded[[#This Row],[KPW Rating]],IF(tbl_coded[[#This Row],[Parent company tiker]]&lt;&gt;"",tbl_coded[[#This Row],[parent评级]],tbl_coded[[#This Row],[Issuer rating]])))</f>
        <v>//</v>
      </c>
      <c r="BO137" s="148" t="str">
        <f>IFERROR(IF(tbl_coded[[#This Row],[GREEN]]="Y","GREEN",IF(tbl_coded[[#This Row],[SUSTAINABLE]]="Y","SUSTAINABLE",IF(tbl_coded[[#This Row],[SOCIAL]]="Y","SOCIAL",IF(tbl_coded[[#This Row],[Sustainable linked]]="Y","SUSTAINABLE LINKED"," ")))),"")</f>
        <v xml:space="preserve"> </v>
      </c>
    </row>
    <row r="138" spans="1:67" ht="15" customHeight="1">
      <c r="A138" s="109">
        <v>136</v>
      </c>
      <c r="B138" s="110" t="str">
        <f>IF(美元债一级!$C$3:$C$1048576&lt;&gt;"",美元债一级!$C138,"")</f>
        <v/>
      </c>
      <c r="C138" s="114" t="str">
        <f>IF(tbl_coded[[#This Row],[ISIN]]="","",IF(tbl_coded[[#This Row],[Index]]&gt;$A$1,"",IF(_xll.BDP($B138&amp;" Corp",C$1)="#N/A N/A","",_xll.BDP($B138&amp;" Corp",C$1))))</f>
        <v/>
      </c>
      <c r="D138" s="114" t="str">
        <f>IF(tbl_coded[[#This Row],[ISIN]]="","",IF(_xll.BDP($B138&amp;" Corp",D$1)="#N/A N/A","",_xll.BDP($B138&amp;" Corp",D$1)))</f>
        <v/>
      </c>
      <c r="E138" s="114" t="str">
        <f>IF(tbl_coded[[#This Row],[ISIN]]="","",IF(_xll.BDP($B138&amp;" Corp",E$1)="#N/A N/A","--",_xll.BDP($B138&amp;" Corp",E$1)))</f>
        <v/>
      </c>
      <c r="F138" s="114" t="str">
        <f>IF(tbl_coded[[#This Row],[ISIN]]="","",IF(_xll.BDS($B138&amp;" Corp",F$1)="#N/A Field Not Applicable","",_xll.BDS($B138&amp;" Corp",F$1)))</f>
        <v/>
      </c>
      <c r="G138" s="114" t="str">
        <f>IF(tbl_coded[[#This Row],[ISIN]]="","",IF(_xll.BDP($F138&amp;" CompanyID",G$1)="#N/A Invalid Security","",_xll.BDP($F138&amp;" CompanyID",G$1)))</f>
        <v/>
      </c>
      <c r="H138" s="114" t="str">
        <f>IF(tbl_coded[[#This Row],[ISIN]]="","",IF(_xll.BDP($B138&amp;" Corp",H$1)="#N/A N/A","--",_xll.BDP($B138&amp;" Corp",H$1)))</f>
        <v/>
      </c>
      <c r="I138" s="114" t="str">
        <f>IF(tbl_coded[[#This Row],[ISIN]]="","",IF(_xll.BDP($B138&amp;" Corp",I$1)="#N/A N/A","--",_xll.BDP($B138&amp;" Corp",I$1)))</f>
        <v/>
      </c>
      <c r="J138" s="114" t="str">
        <f>IF(tbl_coded[[#This Row],[ISIN]]="","",IF(_xll.BDP($B138&amp;" Corp",J$1)="#N/A N/A","--",_xll.BDP($B138&amp;" Corp",J$1)))</f>
        <v/>
      </c>
      <c r="K138" s="114" t="str">
        <f>IF(tbl_coded[[#This Row],[ISIN]]="","",IF(_xll.BDP($B138&amp;" Corp",K$1)="#N/A N/A","--",_xll.BDP($B138&amp;" Corp",K$1)))</f>
        <v/>
      </c>
      <c r="L138" s="114" t="str">
        <f>IF(tbl_coded[[#This Row],[ISIN]]="","",IF(_xll.BDP($B138&amp;" Corp",L$1)="#N/A N/A","--",_xll.BDP($B138&amp;" Corp",L$1)))</f>
        <v/>
      </c>
      <c r="M138" s="114" t="str">
        <f>IF(tbl_coded[[#This Row],[ISIN]]="","",IF(_xll.BDP($B138&amp;" Corp",M$1)="#N/A N/A","--",_xll.BDP($B138&amp;" Corp",M$1)))</f>
        <v/>
      </c>
      <c r="N138" s="114" t="str">
        <f>IF(tbl_coded[[#This Row],[ISIN]]="","",IF(_xll.BDP($B138&amp;" Corp",N$1)="#N/A N/A","--",_xll.BDP($B138&amp;" Corp",N$1)))</f>
        <v/>
      </c>
      <c r="O138" s="114" t="str">
        <f>IF(tbl_coded[[#This Row],[ISIN]]="","",IF(_xll.BDP($B138&amp;" Corp",O$1)="#N/A N/A","--",_xll.BDP($B138&amp;" Corp",O$1)))</f>
        <v/>
      </c>
      <c r="P138" s="114" t="str">
        <f>IF(tbl_coded[[#This Row],[ISIN]]="","",IF(_xll.BDP($B138&amp;" Corp",P$1)="#N/A N/A","--",_xll.BDP($B138&amp;" Corp",P$1)))</f>
        <v/>
      </c>
      <c r="Q13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8" s="114" t="str">
        <f>IF(tbl_coded[[#This Row],[ISIN]]="","",IF(OR(_xll.BDP($B138&amp;" Corp",R$1)="#N/A N/A",_xll.BDP($B138&amp;" Corp",R$1)="#N/A Invalid Security",_xll.BDP($B138&amp;" Corp",R$1)="#N/A Field Not Applicable"),"--",_xll.BDP($B138&amp;" Corp",R$1)))</f>
        <v/>
      </c>
      <c r="S138" s="114" t="str">
        <f>IF(tbl_coded[[#This Row],[ISIN]]="","",IF(OR(_xll.BDP($R138&amp;" Equity",S$1)="#N/A N/A",_xll.BDP($R138&amp;" Equity",S$1)="#N/A Invalid Security"),"--",_xll.BDP($R138&amp;" Equity",S$1)))</f>
        <v/>
      </c>
      <c r="T138" s="114" t="str">
        <f>IF(tbl_coded[[#This Row],[ISIN]]="","",IF(OR(_xll.BDP($R138&amp;" Equity",T$1)="#N/A N/A",_xll.BDP($R138&amp;" Equity",T$1)="#N/A Invalid Security"),"--",_xll.BDP($R138&amp;" Equity",T$1)))</f>
        <v/>
      </c>
      <c r="U138" s="114" t="str">
        <f>IF(tbl_coded[[#This Row],[ISIN]]="","",IF(OR(_xll.BDP($R138&amp;" Equity",U$1)="#N/A N/A",_xll.BDP($R138&amp;" Equity",U$1)="#N/A Invalid Security"),"--",_xll.BDP($R138&amp;" Equity",U$1)))</f>
        <v/>
      </c>
      <c r="V138" s="114" t="str">
        <f>IF(tbl_coded[[#This Row],[ISIN]]="","",IF(OR(_xll.BDP($R138&amp;" Equity",V$1)="#N/A N/A",_xll.BDP($R138&amp;" Equity",V$1)="#N/A Invalid Security"),"--",_xll.BDP($R138&amp;" Equity",V$1)))</f>
        <v/>
      </c>
      <c r="W138" s="114" t="str">
        <f>IF(tbl_coded[[#This Row],[ISIN]]="","",IF(OR(_xll.BDP($R138&amp;" Equity",W$1)="#N/A N/A",_xll.BDP($R138&amp;" Equity",W$1)="#N/A Invalid Security"),"--",_xll.BDP($R138&amp;" Equity",W$1)))</f>
        <v/>
      </c>
      <c r="X138" s="114" t="str">
        <f>IF(tbl_coded[[#This Row],[ISIN]]="","",IF(OR(_xll.BDP($R138&amp;" Equity",X$1)="#N/A N/A",_xll.BDP($R138&amp;" Equity",X$1)="#N/A Invalid Security"),"--",_xll.BDP($R138&amp;" Equity",X$1)))</f>
        <v/>
      </c>
      <c r="Y13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8" s="114" t="str">
        <f>IF(tbl_coded[[#This Row],[ISIN]]="","",IF(ISNUMBER(_xll.BDP(B138&amp;" Corp",Z$1)),_xll.BDP(B138&amp;" Corp",Z$1),""))</f>
        <v/>
      </c>
      <c r="AA138" s="114" t="str">
        <f>IF(tbl_coded[[#This Row],[ISIN]]="","",IF(ISNUMBER(_xll.BDP(B138&amp;" Corp",AA$1)),_xll.BDP(B138&amp;" Corp",AA$1),""))</f>
        <v/>
      </c>
      <c r="AB138" s="114" t="str">
        <f>IF(tbl_coded[[#This Row],[ISIN]]="","",IF(ISNUMBER(_xll.BDP(B138&amp;" Corp",AB$1)),_xll.BDP(B138&amp;" Corp",AB$1),""))</f>
        <v/>
      </c>
      <c r="AC138" s="114" t="str">
        <f>IF(tbl_coded[[#This Row],[ISIN]]="","",IF(ISNUMBER(_xll.BDP(B138&amp;" Corp",AC$1)),_xll.BDP(B138&amp;" Corp",AC$1),""))</f>
        <v/>
      </c>
      <c r="AD138" s="114" t="str">
        <f>IF(tbl_coded[[#This Row],[ISIN]]="","",IF((_xll.BDP(B138&amp;" Corp",AD$1))="#N/A Field Not Applicable","",_xll.BDP(B138&amp;" Corp",AD$1)))</f>
        <v/>
      </c>
      <c r="AE138" s="114" t="str">
        <f>IF(tbl_coded[[#This Row],[ISIN]]="","",IF((_xll.BDP(B138&amp;" Corp",AE$1))="#N/A N/A","--",_xll.BDP(B138&amp;" Corp",AE$1)))</f>
        <v/>
      </c>
      <c r="AF138" s="114" t="str">
        <f>IF(tbl_coded[[#This Row],[ISIN]]="","",IF(IFERROR(MATCH(H138,rtg_num[Moody''s],0)&gt;10,0),"HY",IF(IFERROR(MATCH(I138,rtg_num[S&amp;P],0)&gt;10,0),"HY",IF(IFERROR(MATCH(J138,rtg_num[Fitch],0)&gt;10,0),"HY",IF(H138&amp;I138&amp;J138="------","NR",IF(IFERROR(FIND("#N/A",Coded!H138),0)&amp;IFERROR(FIND("#N/A",Coded!H138),0)&amp;IFERROR(FIND("#N/A",Coded!H138),0)&lt;&gt;"000",IF(INDEX(美元债一级!$O:$O,MATCH(tbl_coded[[#This Row],[ISIN]],美元债一级!$I:$I,0))="--/--/--","NR","IG"),"IG"))))))</f>
        <v/>
      </c>
      <c r="AG13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8" s="115" t="str">
        <f>IF(tbl_coded[[#This Row],[ISIN]]="","",IF(_xll.BDP($B138&amp;" Corp",AI$1)="#N/A N/A","--",_xll.BDP($B138&amp;" Corp",AI$1)))</f>
        <v/>
      </c>
      <c r="AJ138" s="112" t="str">
        <f>IF(tbl_coded[[#This Row],[ISIN]]="","",IF(OR(_xll.BDP(_xll.BDP(tbl_coded[[#This Row],[ISIN]]&amp;" Corp", "ISSUER_EQUITY_TICKER")&amp;" Equity",AJ$1)="#N/A N/A"),"--",_xll.BDP(_xll.BDP(tbl_coded[[#This Row],[ISIN]]&amp;" Corp", "ISSUER_EQUITY_TICKER")&amp;" Equity",AJ$1)))</f>
        <v/>
      </c>
      <c r="AK13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8" s="114" t="str">
        <f>IF(tbl_coded[[#This Row],[ISIN]]="","",IF(OR(_xll.BDP(_xll.BDP(tbl_coded[[#This Row],[ISIN]]&amp;" Corp", "ISSUER_EQUITY_TICKER")&amp;" Equity",AL$1)="#N/A N/A"),"--",_xll.BDP(_xll.BDP(tbl_coded[[#This Row],[ISIN]]&amp;" Corp", "ISSUER_EQUITY_TICKER")&amp;" Equity",AL$1)))</f>
        <v/>
      </c>
      <c r="AM138" s="114" t="str">
        <f>IF(tbl_coded[[#This Row],[ISIN]]="","",IF(_xll.BDS($B138&amp;" Corp",AM$1)="#N/A Field Not Applicable","",_xll.BDS($B138&amp;" Corp",AM$1)))</f>
        <v/>
      </c>
      <c r="AN138" s="114" t="str">
        <f>IF(tbl_coded[[#This Row],[ISIN]]="","",IF(_xll.BDP(tbl_coded[[#This Row],[KPW Provider BBID]]&amp;" CompanyID","NAME")="#N/A Invalid Security","",_xll.BDP(tbl_coded[[#This Row],[KPW Provider BBID]]&amp;" CompanyID","NAME")))</f>
        <v/>
      </c>
      <c r="AO138" s="114" t="str">
        <f>IF(tbl_coded[[#This Row],[ISIN]]="","",IF(_xll.BDP(tbl_coded[[#This Row],[KPW Provider BBID]]&amp;" CompanyID",$AO$1)="#N/A Invalid Security","--",IF(_xll.BDP(tbl_coded[[#This Row],[KPW Provider BBID]]&amp;" CompanyID",$AO$1)="#N/A N/A","--",_xll.BDP(tbl_coded[[#This Row],[KPW Provider BBID]]&amp;" CompanyID",$AO$1))))</f>
        <v/>
      </c>
      <c r="AP138" s="114" t="str">
        <f>IF(tbl_coded[[#This Row],[ISIN]]="","",IF(_xll.BDP(tbl_coded[[#This Row],[KPW Provider BBID]]&amp;" CompanyID",$AP$1)="#N/A Invalid Security","--",IF(_xll.BDP(tbl_coded[[#This Row],[KPW Provider BBID]]&amp;" CompanyID",$AP$1)="#N/A N/A","--",_xll.BDP(tbl_coded[[#This Row],[KPW Provider BBID]]&amp;" CompanyID",$AP$1))))</f>
        <v/>
      </c>
      <c r="AQ138" s="114" t="str">
        <f>IF(tbl_coded[[#This Row],[ISIN]]="","",IF(_xll.BDP(tbl_coded[[#This Row],[KPW Provider BBID]]&amp;" CompanyID",$AQ$1)="#N/A Invalid Security","--",IF(_xll.BDP(tbl_coded[[#This Row],[KPW Provider BBID]]&amp;" CompanyID",$AQ$1)="#N/A N/A","--",_xll.BDP(tbl_coded[[#This Row],[KPW Provider BBID]]&amp;" CompanyID",$AQ$1))))</f>
        <v/>
      </c>
      <c r="AR138" s="114" t="str">
        <f>IF(tbl_coded[[#This Row],[ISIN]]="","",tbl_coded[[#This Row],[穆迪KPW评级]]&amp;"/"&amp;tbl_coded[[#This Row],[SPKPW评级]]&amp;"/"&amp;tbl_coded[[#This Row],[FITCHKPW评级]])</f>
        <v/>
      </c>
      <c r="AS138" s="114" t="str">
        <f>IF(tbl_coded[[#This Row],[ISIN]]="","",IF(OR(_xll.BDP($B138&amp;" Corp",AS$1)="#N/A N/A"),"--",_xll.BDP($B138&amp;" Corp",AS$1)))</f>
        <v/>
      </c>
      <c r="AT138" s="114" t="str">
        <f>IF(tbl_coded[[#This Row],[ISIN]]="","",IF(_xll.BDS($B138&amp;" Corp",AT$1)="#N/A Field Not Applicable","",_xll.BDS($B138&amp;" Corp",AT$1)))</f>
        <v/>
      </c>
      <c r="AU138" s="114" t="str">
        <f>IF(tbl_coded[[#This Row],[SBLC Provider BBID]]="","",_xll.BDP(tbl_coded[[#This Row],[SBLC Provider BBID]]&amp;" CompanyID","NAME"))</f>
        <v/>
      </c>
      <c r="AV138" s="114" t="str">
        <f>IF(tbl_coded[[#This Row],[ISIN]]="","",IF(OR(_xll.BDP($B138&amp;" Corp",AV$1)="#N/A N/A"),"--",TEXT(_xll.BDP($B138&amp;" Corp",AV$1),"yyyy/mm/dd")))</f>
        <v/>
      </c>
      <c r="AW138" s="114" t="str">
        <f>IF(tbl_coded[[#This Row],[ISIN]]="","",IF(OR(_xll.BDP($B138&amp;" Corp",AW$1)="#N/A N/A"),"--",TEXT(_xll.BDP($B138&amp;" Corp",AW$1),"yyyy/mm/dd")))</f>
        <v/>
      </c>
      <c r="AX138" s="114" t="str">
        <f>IF(tbl_coded[[#This Row],[ISIN]]="","",IF(OR(_xll.BDP($B138&amp;" Corp",AX$1)="#N/A N/A"),"--",TEXT(_xll.BDP($B138&amp;" Corp",AX$1),"yyyy/mm/dd")))</f>
        <v/>
      </c>
      <c r="AY138" s="114" t="str">
        <f>IF(tbl_coded[[#This Row],[ISIN]]="","",IF(OR(_xll.BDP($B138&amp;" Corp",AY$1)="#N/A Field Not Applicable"),"--",TEXT(_xll.BDP($B138&amp;" Corp",AY$1),"yyyy/mm/dd")))</f>
        <v/>
      </c>
      <c r="AZ138" s="114" t="str">
        <f>IF(tbl_coded[[#This Row],[ISIN]]="","",IF(OR(_xll.BDP($B138&amp;" Corp",AZ$1)="#N/A N/A"),"--",_xll.BDP($B138&amp;" Corp",AZ$1)))</f>
        <v/>
      </c>
      <c r="BA138" s="114" t="str">
        <f>IF(tbl_coded[[#This Row],[ISIN]]="","",IF(OR(_xll.BDP($B138&amp;" Corp",BA$1)="#N/A N/A"),"--",_xll.BDP($B138&amp;" Corp",BA$1)))</f>
        <v/>
      </c>
      <c r="BB138" s="114" t="str">
        <f>IF(tbl_coded[[#This Row],[ISIN]]="","",IF(OR(_xll.BDP($B138&amp;" Corp",BB$1)="#N/A N/A"),"--",_xll.BDP($B138&amp;" Corp",BB$1)))</f>
        <v/>
      </c>
      <c r="BC138" s="114" t="str">
        <f>IF(tbl_coded[[#This Row],[ISIN]]="","",IF(OR(_xll.BDP($B138&amp;" Corp",BC$1)="#N/A Field Not Applicable"),"--",_xll.BDP($B138&amp;" Corp",BC$1)))</f>
        <v/>
      </c>
      <c r="BD138" s="114" t="str">
        <f>IF(tbl_coded[[#This Row],[ISIN]]="","",IF(OR(_xll.BDP($B138&amp;" Corp",BD$1)="#N/A Field Not Applicable"),"--",_xll.BDP($B138&amp;" Corp",BD$1)))</f>
        <v/>
      </c>
      <c r="BE138" s="114" t="str">
        <f>IF(tbl_coded[[#This Row],[ISIN]]="","",IF(OR(_xll.BDP($B138&amp;" Corp",BE$1)="#N/A Field Not Applicable"),"--",_xll.BDP($B138&amp;" Corp",BE$1)))</f>
        <v/>
      </c>
      <c r="BF138" s="114" t="str">
        <f>IF(tbl_coded[[#This Row],[ISIN]]="","",IF(OR(_xll.BDP($B138&amp;" Corp",BF$1)="#N/A Field Not Applicable"),"--",_xll.BDP($B138&amp;" Corp",BF$1)))</f>
        <v/>
      </c>
      <c r="BG138" s="114" t="str">
        <f>IF(tbl_coded[[#This Row],[ISIN]]="","",IF(OR(_xll.BDP($B138&amp;" Corp",BG$1)="#N/A Field Not Applicable"),"--",IF(_xll.BDP($B138&amp;" Corp",BG$1)="#N/A N/A","N",_xll.BDP($B138&amp;" Corp",BG$1))))</f>
        <v/>
      </c>
      <c r="BH138" s="114" t="str">
        <f>IF(tbl_coded[[#This Row],[ISIN]]="","",IF(OR(_xll.BDP($B138&amp;" Corp",BH$1)="#N/A N/A"),"",_xll.BDP($B138&amp;" Corp",BH$1)))</f>
        <v/>
      </c>
      <c r="BI138" s="114" t="str">
        <f>IF(tbl_coded[[#This Row],[ISIN]]="","",IF(OR(tbl_coded[[#This Row],[Parent company tiker]]=""),"",IF(_xll.BDP(tbl_coded[[#This Row],[Parent company tiker]]&amp;" Equity",BI$1)="#N/A N/A","--",_xll.BDP(tbl_coded[[#This Row],[Parent company tiker]]&amp;" Equity",BI$1))))</f>
        <v/>
      </c>
      <c r="BJ138" s="114" t="str">
        <f>IF(tbl_coded[[#This Row],[ISIN]]="","",IF(OR(tbl_coded[[#This Row],[Parent company tiker]]=""),"",IF(_xll.BDP(tbl_coded[[#This Row],[Parent company tiker]]&amp;" Equity",BJ$1)="#N/A N/A","--",_xll.BDP(tbl_coded[[#This Row],[Parent company tiker]]&amp;" Equity",BJ$1))))</f>
        <v/>
      </c>
      <c r="BK138" s="114" t="str">
        <f>IF(tbl_coded[[#This Row],[ISIN]]="","",IF(OR(tbl_coded[[#This Row],[Parent company tiker]]=""),"",IF(_xll.BDP(tbl_coded[[#This Row],[Parent company tiker]]&amp;" Equity",BK$1)="#N/A N/A","--",_xll.BDP(tbl_coded[[#This Row],[Parent company tiker]]&amp;" Equity",BK$1))))</f>
        <v/>
      </c>
      <c r="BL138" s="114" t="str">
        <f>IF(tbl_coded[[#This Row],[ISIN]]="","",IF(OR(tbl_coded[[#This Row],[Parent company tiker]]=""),"",IF(_xll.BDP(tbl_coded[[#This Row],[Parent company tiker]]&amp;" Equity",BL$1)="#N/A N/A","--",_xll.BDP(tbl_coded[[#This Row],[Parent company tiker]]&amp;" Equity",BL$1))))</f>
        <v/>
      </c>
      <c r="BM13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8" s="114" t="str">
        <f>IF(tbl_coded[[#This Row],[Column9]]&lt;&gt;"--",tbl_coded[[#This Row],[G''tor rating]],IF(tbl_coded[[#This Row],[KPW Name]]&lt;&gt;"",tbl_coded[[#This Row],[KPW Rating]],IF(tbl_coded[[#This Row],[Parent company tiker]]&lt;&gt;"",tbl_coded[[#This Row],[parent评级]],tbl_coded[[#This Row],[Issuer rating]])))</f>
        <v>//</v>
      </c>
      <c r="BO138" s="148" t="str">
        <f>IFERROR(IF(tbl_coded[[#This Row],[GREEN]]="Y","GREEN",IF(tbl_coded[[#This Row],[SUSTAINABLE]]="Y","SUSTAINABLE",IF(tbl_coded[[#This Row],[SOCIAL]]="Y","SOCIAL",IF(tbl_coded[[#This Row],[Sustainable linked]]="Y","SUSTAINABLE LINKED"," ")))),"")</f>
        <v xml:space="preserve"> </v>
      </c>
    </row>
    <row r="139" spans="1:67" ht="15" customHeight="1">
      <c r="A139" s="109">
        <v>137</v>
      </c>
      <c r="B139" s="110" t="str">
        <f>IF(美元债一级!$C$3:$C$1048576&lt;&gt;"",美元债一级!$C139,"")</f>
        <v/>
      </c>
      <c r="C139" s="114" t="str">
        <f>IF(tbl_coded[[#This Row],[ISIN]]="","",IF(tbl_coded[[#This Row],[Index]]&gt;$A$1,"",IF(_xll.BDP($B139&amp;" Corp",C$1)="#N/A N/A","",_xll.BDP($B139&amp;" Corp",C$1))))</f>
        <v/>
      </c>
      <c r="D139" s="114" t="str">
        <f>IF(tbl_coded[[#This Row],[ISIN]]="","",IF(_xll.BDP($B139&amp;" Corp",D$1)="#N/A N/A","",_xll.BDP($B139&amp;" Corp",D$1)))</f>
        <v/>
      </c>
      <c r="E139" s="114" t="str">
        <f>IF(tbl_coded[[#This Row],[ISIN]]="","",IF(_xll.BDP($B139&amp;" Corp",E$1)="#N/A N/A","--",_xll.BDP($B139&amp;" Corp",E$1)))</f>
        <v/>
      </c>
      <c r="F139" s="114" t="str">
        <f>IF(tbl_coded[[#This Row],[ISIN]]="","",IF(_xll.BDS($B139&amp;" Corp",F$1)="#N/A Field Not Applicable","",_xll.BDS($B139&amp;" Corp",F$1)))</f>
        <v/>
      </c>
      <c r="G139" s="114" t="str">
        <f>IF(tbl_coded[[#This Row],[ISIN]]="","",IF(_xll.BDP($F139&amp;" CompanyID",G$1)="#N/A Invalid Security","",_xll.BDP($F139&amp;" CompanyID",G$1)))</f>
        <v/>
      </c>
      <c r="H139" s="114" t="str">
        <f>IF(tbl_coded[[#This Row],[ISIN]]="","",IF(_xll.BDP($B139&amp;" Corp",H$1)="#N/A N/A","--",_xll.BDP($B139&amp;" Corp",H$1)))</f>
        <v/>
      </c>
      <c r="I139" s="114" t="str">
        <f>IF(tbl_coded[[#This Row],[ISIN]]="","",IF(_xll.BDP($B139&amp;" Corp",I$1)="#N/A N/A","--",_xll.BDP($B139&amp;" Corp",I$1)))</f>
        <v/>
      </c>
      <c r="J139" s="114" t="str">
        <f>IF(tbl_coded[[#This Row],[ISIN]]="","",IF(_xll.BDP($B139&amp;" Corp",J$1)="#N/A N/A","--",_xll.BDP($B139&amp;" Corp",J$1)))</f>
        <v/>
      </c>
      <c r="K139" s="114" t="str">
        <f>IF(tbl_coded[[#This Row],[ISIN]]="","",IF(_xll.BDP($B139&amp;" Corp",K$1)="#N/A N/A","--",_xll.BDP($B139&amp;" Corp",K$1)))</f>
        <v/>
      </c>
      <c r="L139" s="114" t="str">
        <f>IF(tbl_coded[[#This Row],[ISIN]]="","",IF(_xll.BDP($B139&amp;" Corp",L$1)="#N/A N/A","--",_xll.BDP($B139&amp;" Corp",L$1)))</f>
        <v/>
      </c>
      <c r="M139" s="114" t="str">
        <f>IF(tbl_coded[[#This Row],[ISIN]]="","",IF(_xll.BDP($B139&amp;" Corp",M$1)="#N/A N/A","--",_xll.BDP($B139&amp;" Corp",M$1)))</f>
        <v/>
      </c>
      <c r="N139" s="114" t="str">
        <f>IF(tbl_coded[[#This Row],[ISIN]]="","",IF(_xll.BDP($B139&amp;" Corp",N$1)="#N/A N/A","--",_xll.BDP($B139&amp;" Corp",N$1)))</f>
        <v/>
      </c>
      <c r="O139" s="114" t="str">
        <f>IF(tbl_coded[[#This Row],[ISIN]]="","",IF(_xll.BDP($B139&amp;" Corp",O$1)="#N/A N/A","--",_xll.BDP($B139&amp;" Corp",O$1)))</f>
        <v/>
      </c>
      <c r="P139" s="114" t="str">
        <f>IF(tbl_coded[[#This Row],[ISIN]]="","",IF(_xll.BDP($B139&amp;" Corp",P$1)="#N/A N/A","--",_xll.BDP($B139&amp;" Corp",P$1)))</f>
        <v/>
      </c>
      <c r="Q13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9" s="114" t="str">
        <f>IF(tbl_coded[[#This Row],[ISIN]]="","",IF(OR(_xll.BDP($B139&amp;" Corp",R$1)="#N/A N/A",_xll.BDP($B139&amp;" Corp",R$1)="#N/A Invalid Security",_xll.BDP($B139&amp;" Corp",R$1)="#N/A Field Not Applicable"),"--",_xll.BDP($B139&amp;" Corp",R$1)))</f>
        <v/>
      </c>
      <c r="S139" s="114" t="str">
        <f>IF(tbl_coded[[#This Row],[ISIN]]="","",IF(OR(_xll.BDP($R139&amp;" Equity",S$1)="#N/A N/A",_xll.BDP($R139&amp;" Equity",S$1)="#N/A Invalid Security"),"--",_xll.BDP($R139&amp;" Equity",S$1)))</f>
        <v/>
      </c>
      <c r="T139" s="114" t="str">
        <f>IF(tbl_coded[[#This Row],[ISIN]]="","",IF(OR(_xll.BDP($R139&amp;" Equity",T$1)="#N/A N/A",_xll.BDP($R139&amp;" Equity",T$1)="#N/A Invalid Security"),"--",_xll.BDP($R139&amp;" Equity",T$1)))</f>
        <v/>
      </c>
      <c r="U139" s="114" t="str">
        <f>IF(tbl_coded[[#This Row],[ISIN]]="","",IF(OR(_xll.BDP($R139&amp;" Equity",U$1)="#N/A N/A",_xll.BDP($R139&amp;" Equity",U$1)="#N/A Invalid Security"),"--",_xll.BDP($R139&amp;" Equity",U$1)))</f>
        <v/>
      </c>
      <c r="V139" s="114" t="str">
        <f>IF(tbl_coded[[#This Row],[ISIN]]="","",IF(OR(_xll.BDP($R139&amp;" Equity",V$1)="#N/A N/A",_xll.BDP($R139&amp;" Equity",V$1)="#N/A Invalid Security"),"--",_xll.BDP($R139&amp;" Equity",V$1)))</f>
        <v/>
      </c>
      <c r="W139" s="114" t="str">
        <f>IF(tbl_coded[[#This Row],[ISIN]]="","",IF(OR(_xll.BDP($R139&amp;" Equity",W$1)="#N/A N/A",_xll.BDP($R139&amp;" Equity",W$1)="#N/A Invalid Security"),"--",_xll.BDP($R139&amp;" Equity",W$1)))</f>
        <v/>
      </c>
      <c r="X139" s="114" t="str">
        <f>IF(tbl_coded[[#This Row],[ISIN]]="","",IF(OR(_xll.BDP($R139&amp;" Equity",X$1)="#N/A N/A",_xll.BDP($R139&amp;" Equity",X$1)="#N/A Invalid Security"),"--",_xll.BDP($R139&amp;" Equity",X$1)))</f>
        <v/>
      </c>
      <c r="Y13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9" s="114" t="str">
        <f>IF(tbl_coded[[#This Row],[ISIN]]="","",IF(ISNUMBER(_xll.BDP(B139&amp;" Corp",Z$1)),_xll.BDP(B139&amp;" Corp",Z$1),""))</f>
        <v/>
      </c>
      <c r="AA139" s="114" t="str">
        <f>IF(tbl_coded[[#This Row],[ISIN]]="","",IF(ISNUMBER(_xll.BDP(B139&amp;" Corp",AA$1)),_xll.BDP(B139&amp;" Corp",AA$1),""))</f>
        <v/>
      </c>
      <c r="AB139" s="114" t="str">
        <f>IF(tbl_coded[[#This Row],[ISIN]]="","",IF(ISNUMBER(_xll.BDP(B139&amp;" Corp",AB$1)),_xll.BDP(B139&amp;" Corp",AB$1),""))</f>
        <v/>
      </c>
      <c r="AC139" s="114" t="str">
        <f>IF(tbl_coded[[#This Row],[ISIN]]="","",IF(ISNUMBER(_xll.BDP(B139&amp;" Corp",AC$1)),_xll.BDP(B139&amp;" Corp",AC$1),""))</f>
        <v/>
      </c>
      <c r="AD139" s="114" t="str">
        <f>IF(tbl_coded[[#This Row],[ISIN]]="","",IF((_xll.BDP(B139&amp;" Corp",AD$1))="#N/A Field Not Applicable","",_xll.BDP(B139&amp;" Corp",AD$1)))</f>
        <v/>
      </c>
      <c r="AE139" s="114" t="str">
        <f>IF(tbl_coded[[#This Row],[ISIN]]="","",IF((_xll.BDP(B139&amp;" Corp",AE$1))="#N/A N/A","--",_xll.BDP(B139&amp;" Corp",AE$1)))</f>
        <v/>
      </c>
      <c r="AF139" s="114" t="str">
        <f>IF(tbl_coded[[#This Row],[ISIN]]="","",IF(IFERROR(MATCH(H139,rtg_num[Moody''s],0)&gt;10,0),"HY",IF(IFERROR(MATCH(I139,rtg_num[S&amp;P],0)&gt;10,0),"HY",IF(IFERROR(MATCH(J139,rtg_num[Fitch],0)&gt;10,0),"HY",IF(H139&amp;I139&amp;J139="------","NR",IF(IFERROR(FIND("#N/A",Coded!H139),0)&amp;IFERROR(FIND("#N/A",Coded!H139),0)&amp;IFERROR(FIND("#N/A",Coded!H139),0)&lt;&gt;"000",IF(INDEX(美元债一级!$O:$O,MATCH(tbl_coded[[#This Row],[ISIN]],美元债一级!$I:$I,0))="--/--/--","NR","IG"),"IG"))))))</f>
        <v/>
      </c>
      <c r="AG13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39" s="115" t="str">
        <f>IF(tbl_coded[[#This Row],[ISIN]]="","",IF(_xll.BDP($B139&amp;" Corp",AI$1)="#N/A N/A","--",_xll.BDP($B139&amp;" Corp",AI$1)))</f>
        <v/>
      </c>
      <c r="AJ139" s="112" t="str">
        <f>IF(tbl_coded[[#This Row],[ISIN]]="","",IF(OR(_xll.BDP(_xll.BDP(tbl_coded[[#This Row],[ISIN]]&amp;" Corp", "ISSUER_EQUITY_TICKER")&amp;" Equity",AJ$1)="#N/A N/A"),"--",_xll.BDP(_xll.BDP(tbl_coded[[#This Row],[ISIN]]&amp;" Corp", "ISSUER_EQUITY_TICKER")&amp;" Equity",AJ$1)))</f>
        <v/>
      </c>
      <c r="AK13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9" s="114" t="str">
        <f>IF(tbl_coded[[#This Row],[ISIN]]="","",IF(OR(_xll.BDP(_xll.BDP(tbl_coded[[#This Row],[ISIN]]&amp;" Corp", "ISSUER_EQUITY_TICKER")&amp;" Equity",AL$1)="#N/A N/A"),"--",_xll.BDP(_xll.BDP(tbl_coded[[#This Row],[ISIN]]&amp;" Corp", "ISSUER_EQUITY_TICKER")&amp;" Equity",AL$1)))</f>
        <v/>
      </c>
      <c r="AM139" s="114" t="str">
        <f>IF(tbl_coded[[#This Row],[ISIN]]="","",IF(_xll.BDS($B139&amp;" Corp",AM$1)="#N/A Field Not Applicable","",_xll.BDS($B139&amp;" Corp",AM$1)))</f>
        <v/>
      </c>
      <c r="AN139" s="114" t="str">
        <f>IF(tbl_coded[[#This Row],[ISIN]]="","",IF(_xll.BDP(tbl_coded[[#This Row],[KPW Provider BBID]]&amp;" CompanyID","NAME")="#N/A Invalid Security","",_xll.BDP(tbl_coded[[#This Row],[KPW Provider BBID]]&amp;" CompanyID","NAME")))</f>
        <v/>
      </c>
      <c r="AO139" s="114" t="str">
        <f>IF(tbl_coded[[#This Row],[ISIN]]="","",IF(_xll.BDP(tbl_coded[[#This Row],[KPW Provider BBID]]&amp;" CompanyID",$AO$1)="#N/A Invalid Security","--",IF(_xll.BDP(tbl_coded[[#This Row],[KPW Provider BBID]]&amp;" CompanyID",$AO$1)="#N/A N/A","--",_xll.BDP(tbl_coded[[#This Row],[KPW Provider BBID]]&amp;" CompanyID",$AO$1))))</f>
        <v/>
      </c>
      <c r="AP139" s="114" t="str">
        <f>IF(tbl_coded[[#This Row],[ISIN]]="","",IF(_xll.BDP(tbl_coded[[#This Row],[KPW Provider BBID]]&amp;" CompanyID",$AP$1)="#N/A Invalid Security","--",IF(_xll.BDP(tbl_coded[[#This Row],[KPW Provider BBID]]&amp;" CompanyID",$AP$1)="#N/A N/A","--",_xll.BDP(tbl_coded[[#This Row],[KPW Provider BBID]]&amp;" CompanyID",$AP$1))))</f>
        <v/>
      </c>
      <c r="AQ139" s="114" t="str">
        <f>IF(tbl_coded[[#This Row],[ISIN]]="","",IF(_xll.BDP(tbl_coded[[#This Row],[KPW Provider BBID]]&amp;" CompanyID",$AQ$1)="#N/A Invalid Security","--",IF(_xll.BDP(tbl_coded[[#This Row],[KPW Provider BBID]]&amp;" CompanyID",$AQ$1)="#N/A N/A","--",_xll.BDP(tbl_coded[[#This Row],[KPW Provider BBID]]&amp;" CompanyID",$AQ$1))))</f>
        <v/>
      </c>
      <c r="AR139" s="114" t="str">
        <f>IF(tbl_coded[[#This Row],[ISIN]]="","",tbl_coded[[#This Row],[穆迪KPW评级]]&amp;"/"&amp;tbl_coded[[#This Row],[SPKPW评级]]&amp;"/"&amp;tbl_coded[[#This Row],[FITCHKPW评级]])</f>
        <v/>
      </c>
      <c r="AS139" s="114" t="str">
        <f>IF(tbl_coded[[#This Row],[ISIN]]="","",IF(OR(_xll.BDP($B139&amp;" Corp",AS$1)="#N/A N/A"),"--",_xll.BDP($B139&amp;" Corp",AS$1)))</f>
        <v/>
      </c>
      <c r="AT139" s="114" t="str">
        <f>IF(tbl_coded[[#This Row],[ISIN]]="","",IF(_xll.BDS($B139&amp;" Corp",AT$1)="#N/A Field Not Applicable","",_xll.BDS($B139&amp;" Corp",AT$1)))</f>
        <v/>
      </c>
      <c r="AU139" s="114" t="str">
        <f>IF(tbl_coded[[#This Row],[SBLC Provider BBID]]="","",_xll.BDP(tbl_coded[[#This Row],[SBLC Provider BBID]]&amp;" CompanyID","NAME"))</f>
        <v/>
      </c>
      <c r="AV139" s="114" t="str">
        <f>IF(tbl_coded[[#This Row],[ISIN]]="","",IF(OR(_xll.BDP($B139&amp;" Corp",AV$1)="#N/A N/A"),"--",TEXT(_xll.BDP($B139&amp;" Corp",AV$1),"yyyy/mm/dd")))</f>
        <v/>
      </c>
      <c r="AW139" s="114" t="str">
        <f>IF(tbl_coded[[#This Row],[ISIN]]="","",IF(OR(_xll.BDP($B139&amp;" Corp",AW$1)="#N/A N/A"),"--",TEXT(_xll.BDP($B139&amp;" Corp",AW$1),"yyyy/mm/dd")))</f>
        <v/>
      </c>
      <c r="AX139" s="114" t="str">
        <f>IF(tbl_coded[[#This Row],[ISIN]]="","",IF(OR(_xll.BDP($B139&amp;" Corp",AX$1)="#N/A N/A"),"--",TEXT(_xll.BDP($B139&amp;" Corp",AX$1),"yyyy/mm/dd")))</f>
        <v/>
      </c>
      <c r="AY139" s="114" t="str">
        <f>IF(tbl_coded[[#This Row],[ISIN]]="","",IF(OR(_xll.BDP($B139&amp;" Corp",AY$1)="#N/A Field Not Applicable"),"--",TEXT(_xll.BDP($B139&amp;" Corp",AY$1),"yyyy/mm/dd")))</f>
        <v/>
      </c>
      <c r="AZ139" s="114" t="str">
        <f>IF(tbl_coded[[#This Row],[ISIN]]="","",IF(OR(_xll.BDP($B139&amp;" Corp",AZ$1)="#N/A N/A"),"--",_xll.BDP($B139&amp;" Corp",AZ$1)))</f>
        <v/>
      </c>
      <c r="BA139" s="114" t="str">
        <f>IF(tbl_coded[[#This Row],[ISIN]]="","",IF(OR(_xll.BDP($B139&amp;" Corp",BA$1)="#N/A N/A"),"--",_xll.BDP($B139&amp;" Corp",BA$1)))</f>
        <v/>
      </c>
      <c r="BB139" s="114" t="str">
        <f>IF(tbl_coded[[#This Row],[ISIN]]="","",IF(OR(_xll.BDP($B139&amp;" Corp",BB$1)="#N/A N/A"),"--",_xll.BDP($B139&amp;" Corp",BB$1)))</f>
        <v/>
      </c>
      <c r="BC139" s="114" t="str">
        <f>IF(tbl_coded[[#This Row],[ISIN]]="","",IF(OR(_xll.BDP($B139&amp;" Corp",BC$1)="#N/A Field Not Applicable"),"--",_xll.BDP($B139&amp;" Corp",BC$1)))</f>
        <v/>
      </c>
      <c r="BD139" s="114" t="str">
        <f>IF(tbl_coded[[#This Row],[ISIN]]="","",IF(OR(_xll.BDP($B139&amp;" Corp",BD$1)="#N/A Field Not Applicable"),"--",_xll.BDP($B139&amp;" Corp",BD$1)))</f>
        <v/>
      </c>
      <c r="BE139" s="114" t="str">
        <f>IF(tbl_coded[[#This Row],[ISIN]]="","",IF(OR(_xll.BDP($B139&amp;" Corp",BE$1)="#N/A Field Not Applicable"),"--",_xll.BDP($B139&amp;" Corp",BE$1)))</f>
        <v/>
      </c>
      <c r="BF139" s="114" t="str">
        <f>IF(tbl_coded[[#This Row],[ISIN]]="","",IF(OR(_xll.BDP($B139&amp;" Corp",BF$1)="#N/A Field Not Applicable"),"--",_xll.BDP($B139&amp;" Corp",BF$1)))</f>
        <v/>
      </c>
      <c r="BG139" s="114" t="str">
        <f>IF(tbl_coded[[#This Row],[ISIN]]="","",IF(OR(_xll.BDP($B139&amp;" Corp",BG$1)="#N/A Field Not Applicable"),"--",IF(_xll.BDP($B139&amp;" Corp",BG$1)="#N/A N/A","N",_xll.BDP($B139&amp;" Corp",BG$1))))</f>
        <v/>
      </c>
      <c r="BH139" s="114" t="str">
        <f>IF(tbl_coded[[#This Row],[ISIN]]="","",IF(OR(_xll.BDP($B139&amp;" Corp",BH$1)="#N/A N/A"),"",_xll.BDP($B139&amp;" Corp",BH$1)))</f>
        <v/>
      </c>
      <c r="BI139" s="114" t="str">
        <f>IF(tbl_coded[[#This Row],[ISIN]]="","",IF(OR(tbl_coded[[#This Row],[Parent company tiker]]=""),"",IF(_xll.BDP(tbl_coded[[#This Row],[Parent company tiker]]&amp;" Equity",BI$1)="#N/A N/A","--",_xll.BDP(tbl_coded[[#This Row],[Parent company tiker]]&amp;" Equity",BI$1))))</f>
        <v/>
      </c>
      <c r="BJ139" s="114" t="str">
        <f>IF(tbl_coded[[#This Row],[ISIN]]="","",IF(OR(tbl_coded[[#This Row],[Parent company tiker]]=""),"",IF(_xll.BDP(tbl_coded[[#This Row],[Parent company tiker]]&amp;" Equity",BJ$1)="#N/A N/A","--",_xll.BDP(tbl_coded[[#This Row],[Parent company tiker]]&amp;" Equity",BJ$1))))</f>
        <v/>
      </c>
      <c r="BK139" s="114" t="str">
        <f>IF(tbl_coded[[#This Row],[ISIN]]="","",IF(OR(tbl_coded[[#This Row],[Parent company tiker]]=""),"",IF(_xll.BDP(tbl_coded[[#This Row],[Parent company tiker]]&amp;" Equity",BK$1)="#N/A N/A","--",_xll.BDP(tbl_coded[[#This Row],[Parent company tiker]]&amp;" Equity",BK$1))))</f>
        <v/>
      </c>
      <c r="BL139" s="114" t="str">
        <f>IF(tbl_coded[[#This Row],[ISIN]]="","",IF(OR(tbl_coded[[#This Row],[Parent company tiker]]=""),"",IF(_xll.BDP(tbl_coded[[#This Row],[Parent company tiker]]&amp;" Equity",BL$1)="#N/A N/A","--",_xll.BDP(tbl_coded[[#This Row],[Parent company tiker]]&amp;" Equity",BL$1))))</f>
        <v/>
      </c>
      <c r="BM13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9" s="114" t="str">
        <f>IF(tbl_coded[[#This Row],[Column9]]&lt;&gt;"--",tbl_coded[[#This Row],[G''tor rating]],IF(tbl_coded[[#This Row],[KPW Name]]&lt;&gt;"",tbl_coded[[#This Row],[KPW Rating]],IF(tbl_coded[[#This Row],[Parent company tiker]]&lt;&gt;"",tbl_coded[[#This Row],[parent评级]],tbl_coded[[#This Row],[Issuer rating]])))</f>
        <v>//</v>
      </c>
      <c r="BO139" s="148" t="str">
        <f>IFERROR(IF(tbl_coded[[#This Row],[GREEN]]="Y","GREEN",IF(tbl_coded[[#This Row],[SUSTAINABLE]]="Y","SUSTAINABLE",IF(tbl_coded[[#This Row],[SOCIAL]]="Y","SOCIAL",IF(tbl_coded[[#This Row],[Sustainable linked]]="Y","SUSTAINABLE LINKED"," ")))),"")</f>
        <v xml:space="preserve"> </v>
      </c>
    </row>
    <row r="140" spans="1:67" ht="15" customHeight="1">
      <c r="A140" s="109">
        <v>138</v>
      </c>
      <c r="B140" s="110" t="str">
        <f>IF(美元债一级!$C$3:$C$1048576&lt;&gt;"",美元债一级!$C140,"")</f>
        <v/>
      </c>
      <c r="C140" s="114" t="str">
        <f>IF(tbl_coded[[#This Row],[ISIN]]="","",IF(tbl_coded[[#This Row],[Index]]&gt;$A$1,"",IF(_xll.BDP($B140&amp;" Corp",C$1)="#N/A N/A","",_xll.BDP($B140&amp;" Corp",C$1))))</f>
        <v/>
      </c>
      <c r="D140" s="114" t="str">
        <f>IF(tbl_coded[[#This Row],[ISIN]]="","",IF(_xll.BDP($B140&amp;" Corp",D$1)="#N/A N/A","",_xll.BDP($B140&amp;" Corp",D$1)))</f>
        <v/>
      </c>
      <c r="E140" s="114" t="str">
        <f>IF(tbl_coded[[#This Row],[ISIN]]="","",IF(_xll.BDP($B140&amp;" Corp",E$1)="#N/A N/A","--",_xll.BDP($B140&amp;" Corp",E$1)))</f>
        <v/>
      </c>
      <c r="F140" s="114" t="str">
        <f>IF(tbl_coded[[#This Row],[ISIN]]="","",IF(_xll.BDS($B140&amp;" Corp",F$1)="#N/A Field Not Applicable","",_xll.BDS($B140&amp;" Corp",F$1)))</f>
        <v/>
      </c>
      <c r="G140" s="114" t="str">
        <f>IF(tbl_coded[[#This Row],[ISIN]]="","",IF(_xll.BDP($F140&amp;" CompanyID",G$1)="#N/A Invalid Security","",_xll.BDP($F140&amp;" CompanyID",G$1)))</f>
        <v/>
      </c>
      <c r="H140" s="114" t="str">
        <f>IF(tbl_coded[[#This Row],[ISIN]]="","",IF(_xll.BDP($B140&amp;" Corp",H$1)="#N/A N/A","--",_xll.BDP($B140&amp;" Corp",H$1)))</f>
        <v/>
      </c>
      <c r="I140" s="114" t="str">
        <f>IF(tbl_coded[[#This Row],[ISIN]]="","",IF(_xll.BDP($B140&amp;" Corp",I$1)="#N/A N/A","--",_xll.BDP($B140&amp;" Corp",I$1)))</f>
        <v/>
      </c>
      <c r="J140" s="114" t="str">
        <f>IF(tbl_coded[[#This Row],[ISIN]]="","",IF(_xll.BDP($B140&amp;" Corp",J$1)="#N/A N/A","--",_xll.BDP($B140&amp;" Corp",J$1)))</f>
        <v/>
      </c>
      <c r="K140" s="114" t="str">
        <f>IF(tbl_coded[[#This Row],[ISIN]]="","",IF(_xll.BDP($B140&amp;" Corp",K$1)="#N/A N/A","--",_xll.BDP($B140&amp;" Corp",K$1)))</f>
        <v/>
      </c>
      <c r="L140" s="114" t="str">
        <f>IF(tbl_coded[[#This Row],[ISIN]]="","",IF(_xll.BDP($B140&amp;" Corp",L$1)="#N/A N/A","--",_xll.BDP($B140&amp;" Corp",L$1)))</f>
        <v/>
      </c>
      <c r="M140" s="114" t="str">
        <f>IF(tbl_coded[[#This Row],[ISIN]]="","",IF(_xll.BDP($B140&amp;" Corp",M$1)="#N/A N/A","--",_xll.BDP($B140&amp;" Corp",M$1)))</f>
        <v/>
      </c>
      <c r="N140" s="114" t="str">
        <f>IF(tbl_coded[[#This Row],[ISIN]]="","",IF(_xll.BDP($B140&amp;" Corp",N$1)="#N/A N/A","--",_xll.BDP($B140&amp;" Corp",N$1)))</f>
        <v/>
      </c>
      <c r="O140" s="114" t="str">
        <f>IF(tbl_coded[[#This Row],[ISIN]]="","",IF(_xll.BDP($B140&amp;" Corp",O$1)="#N/A N/A","--",_xll.BDP($B140&amp;" Corp",O$1)))</f>
        <v/>
      </c>
      <c r="P140" s="114" t="str">
        <f>IF(tbl_coded[[#This Row],[ISIN]]="","",IF(_xll.BDP($B140&amp;" Corp",P$1)="#N/A N/A","--",_xll.BDP($B140&amp;" Corp",P$1)))</f>
        <v/>
      </c>
      <c r="Q14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0" s="114" t="str">
        <f>IF(tbl_coded[[#This Row],[ISIN]]="","",IF(OR(_xll.BDP($B140&amp;" Corp",R$1)="#N/A N/A",_xll.BDP($B140&amp;" Corp",R$1)="#N/A Invalid Security",_xll.BDP($B140&amp;" Corp",R$1)="#N/A Field Not Applicable"),"--",_xll.BDP($B140&amp;" Corp",R$1)))</f>
        <v/>
      </c>
      <c r="S140" s="114" t="str">
        <f>IF(tbl_coded[[#This Row],[ISIN]]="","",IF(OR(_xll.BDP($R140&amp;" Equity",S$1)="#N/A N/A",_xll.BDP($R140&amp;" Equity",S$1)="#N/A Invalid Security"),"--",_xll.BDP($R140&amp;" Equity",S$1)))</f>
        <v/>
      </c>
      <c r="T140" s="114" t="str">
        <f>IF(tbl_coded[[#This Row],[ISIN]]="","",IF(OR(_xll.BDP($R140&amp;" Equity",T$1)="#N/A N/A",_xll.BDP($R140&amp;" Equity",T$1)="#N/A Invalid Security"),"--",_xll.BDP($R140&amp;" Equity",T$1)))</f>
        <v/>
      </c>
      <c r="U140" s="114" t="str">
        <f>IF(tbl_coded[[#This Row],[ISIN]]="","",IF(OR(_xll.BDP($R140&amp;" Equity",U$1)="#N/A N/A",_xll.BDP($R140&amp;" Equity",U$1)="#N/A Invalid Security"),"--",_xll.BDP($R140&amp;" Equity",U$1)))</f>
        <v/>
      </c>
      <c r="V140" s="114" t="str">
        <f>IF(tbl_coded[[#This Row],[ISIN]]="","",IF(OR(_xll.BDP($R140&amp;" Equity",V$1)="#N/A N/A",_xll.BDP($R140&amp;" Equity",V$1)="#N/A Invalid Security"),"--",_xll.BDP($R140&amp;" Equity",V$1)))</f>
        <v/>
      </c>
      <c r="W140" s="114" t="str">
        <f>IF(tbl_coded[[#This Row],[ISIN]]="","",IF(OR(_xll.BDP($R140&amp;" Equity",W$1)="#N/A N/A",_xll.BDP($R140&amp;" Equity",W$1)="#N/A Invalid Security"),"--",_xll.BDP($R140&amp;" Equity",W$1)))</f>
        <v/>
      </c>
      <c r="X140" s="114" t="str">
        <f>IF(tbl_coded[[#This Row],[ISIN]]="","",IF(OR(_xll.BDP($R140&amp;" Equity",X$1)="#N/A N/A",_xll.BDP($R140&amp;" Equity",X$1)="#N/A Invalid Security"),"--",_xll.BDP($R140&amp;" Equity",X$1)))</f>
        <v/>
      </c>
      <c r="Y14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0" s="114" t="str">
        <f>IF(tbl_coded[[#This Row],[ISIN]]="","",IF(ISNUMBER(_xll.BDP(B140&amp;" Corp",Z$1)),_xll.BDP(B140&amp;" Corp",Z$1),""))</f>
        <v/>
      </c>
      <c r="AA140" s="114" t="str">
        <f>IF(tbl_coded[[#This Row],[ISIN]]="","",IF(ISNUMBER(_xll.BDP(B140&amp;" Corp",AA$1)),_xll.BDP(B140&amp;" Corp",AA$1),""))</f>
        <v/>
      </c>
      <c r="AB140" s="114" t="str">
        <f>IF(tbl_coded[[#This Row],[ISIN]]="","",IF(ISNUMBER(_xll.BDP(B140&amp;" Corp",AB$1)),_xll.BDP(B140&amp;" Corp",AB$1),""))</f>
        <v/>
      </c>
      <c r="AC140" s="114" t="str">
        <f>IF(tbl_coded[[#This Row],[ISIN]]="","",IF(ISNUMBER(_xll.BDP(B140&amp;" Corp",AC$1)),_xll.BDP(B140&amp;" Corp",AC$1),""))</f>
        <v/>
      </c>
      <c r="AD140" s="114" t="str">
        <f>IF(tbl_coded[[#This Row],[ISIN]]="","",IF((_xll.BDP(B140&amp;" Corp",AD$1))="#N/A Field Not Applicable","",_xll.BDP(B140&amp;" Corp",AD$1)))</f>
        <v/>
      </c>
      <c r="AE140" s="114" t="str">
        <f>IF(tbl_coded[[#This Row],[ISIN]]="","",IF((_xll.BDP(B140&amp;" Corp",AE$1))="#N/A N/A","--",_xll.BDP(B140&amp;" Corp",AE$1)))</f>
        <v/>
      </c>
      <c r="AF140" s="114" t="str">
        <f>IF(tbl_coded[[#This Row],[ISIN]]="","",IF(IFERROR(MATCH(H140,rtg_num[Moody''s],0)&gt;10,0),"HY",IF(IFERROR(MATCH(I140,rtg_num[S&amp;P],0)&gt;10,0),"HY",IF(IFERROR(MATCH(J140,rtg_num[Fitch],0)&gt;10,0),"HY",IF(H140&amp;I140&amp;J140="------","NR",IF(IFERROR(FIND("#N/A",Coded!H140),0)&amp;IFERROR(FIND("#N/A",Coded!H140),0)&amp;IFERROR(FIND("#N/A",Coded!H140),0)&lt;&gt;"000",IF(INDEX(美元债一级!$O:$O,MATCH(tbl_coded[[#This Row],[ISIN]],美元债一级!$I:$I,0))="--/--/--","NR","IG"),"IG"))))))</f>
        <v/>
      </c>
      <c r="AG14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0" s="115" t="str">
        <f>IF(tbl_coded[[#This Row],[ISIN]]="","",IF(_xll.BDP($B140&amp;" Corp",AI$1)="#N/A N/A","--",_xll.BDP($B140&amp;" Corp",AI$1)))</f>
        <v/>
      </c>
      <c r="AJ140" s="112" t="str">
        <f>IF(tbl_coded[[#This Row],[ISIN]]="","",IF(OR(_xll.BDP(_xll.BDP(tbl_coded[[#This Row],[ISIN]]&amp;" Corp", "ISSUER_EQUITY_TICKER")&amp;" Equity",AJ$1)="#N/A N/A"),"--",_xll.BDP(_xll.BDP(tbl_coded[[#This Row],[ISIN]]&amp;" Corp", "ISSUER_EQUITY_TICKER")&amp;" Equity",AJ$1)))</f>
        <v/>
      </c>
      <c r="AK14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0" s="114" t="str">
        <f>IF(tbl_coded[[#This Row],[ISIN]]="","",IF(OR(_xll.BDP(_xll.BDP(tbl_coded[[#This Row],[ISIN]]&amp;" Corp", "ISSUER_EQUITY_TICKER")&amp;" Equity",AL$1)="#N/A N/A"),"--",_xll.BDP(_xll.BDP(tbl_coded[[#This Row],[ISIN]]&amp;" Corp", "ISSUER_EQUITY_TICKER")&amp;" Equity",AL$1)))</f>
        <v/>
      </c>
      <c r="AM140" s="114" t="str">
        <f>IF(tbl_coded[[#This Row],[ISIN]]="","",IF(_xll.BDS($B140&amp;" Corp",AM$1)="#N/A Field Not Applicable","",_xll.BDS($B140&amp;" Corp",AM$1)))</f>
        <v/>
      </c>
      <c r="AN140" s="114" t="str">
        <f>IF(tbl_coded[[#This Row],[ISIN]]="","",IF(_xll.BDP(tbl_coded[[#This Row],[KPW Provider BBID]]&amp;" CompanyID","NAME")="#N/A Invalid Security","",_xll.BDP(tbl_coded[[#This Row],[KPW Provider BBID]]&amp;" CompanyID","NAME")))</f>
        <v/>
      </c>
      <c r="AO140" s="114" t="str">
        <f>IF(tbl_coded[[#This Row],[ISIN]]="","",IF(_xll.BDP(tbl_coded[[#This Row],[KPW Provider BBID]]&amp;" CompanyID",$AO$1)="#N/A Invalid Security","--",IF(_xll.BDP(tbl_coded[[#This Row],[KPW Provider BBID]]&amp;" CompanyID",$AO$1)="#N/A N/A","--",_xll.BDP(tbl_coded[[#This Row],[KPW Provider BBID]]&amp;" CompanyID",$AO$1))))</f>
        <v/>
      </c>
      <c r="AP140" s="114" t="str">
        <f>IF(tbl_coded[[#This Row],[ISIN]]="","",IF(_xll.BDP(tbl_coded[[#This Row],[KPW Provider BBID]]&amp;" CompanyID",$AP$1)="#N/A Invalid Security","--",IF(_xll.BDP(tbl_coded[[#This Row],[KPW Provider BBID]]&amp;" CompanyID",$AP$1)="#N/A N/A","--",_xll.BDP(tbl_coded[[#This Row],[KPW Provider BBID]]&amp;" CompanyID",$AP$1))))</f>
        <v/>
      </c>
      <c r="AQ140" s="114" t="str">
        <f>IF(tbl_coded[[#This Row],[ISIN]]="","",IF(_xll.BDP(tbl_coded[[#This Row],[KPW Provider BBID]]&amp;" CompanyID",$AQ$1)="#N/A Invalid Security","--",IF(_xll.BDP(tbl_coded[[#This Row],[KPW Provider BBID]]&amp;" CompanyID",$AQ$1)="#N/A N/A","--",_xll.BDP(tbl_coded[[#This Row],[KPW Provider BBID]]&amp;" CompanyID",$AQ$1))))</f>
        <v/>
      </c>
      <c r="AR140" s="114" t="str">
        <f>IF(tbl_coded[[#This Row],[ISIN]]="","",tbl_coded[[#This Row],[穆迪KPW评级]]&amp;"/"&amp;tbl_coded[[#This Row],[SPKPW评级]]&amp;"/"&amp;tbl_coded[[#This Row],[FITCHKPW评级]])</f>
        <v/>
      </c>
      <c r="AS140" s="114" t="str">
        <f>IF(tbl_coded[[#This Row],[ISIN]]="","",IF(OR(_xll.BDP($B140&amp;" Corp",AS$1)="#N/A N/A"),"--",_xll.BDP($B140&amp;" Corp",AS$1)))</f>
        <v/>
      </c>
      <c r="AT140" s="114" t="str">
        <f>IF(tbl_coded[[#This Row],[ISIN]]="","",IF(_xll.BDS($B140&amp;" Corp",AT$1)="#N/A Field Not Applicable","",_xll.BDS($B140&amp;" Corp",AT$1)))</f>
        <v/>
      </c>
      <c r="AU140" s="114" t="str">
        <f>IF(tbl_coded[[#This Row],[SBLC Provider BBID]]="","",_xll.BDP(tbl_coded[[#This Row],[SBLC Provider BBID]]&amp;" CompanyID","NAME"))</f>
        <v/>
      </c>
      <c r="AV140" s="114" t="str">
        <f>IF(tbl_coded[[#This Row],[ISIN]]="","",IF(OR(_xll.BDP($B140&amp;" Corp",AV$1)="#N/A N/A"),"--",TEXT(_xll.BDP($B140&amp;" Corp",AV$1),"yyyy/mm/dd")))</f>
        <v/>
      </c>
      <c r="AW140" s="114" t="str">
        <f>IF(tbl_coded[[#This Row],[ISIN]]="","",IF(OR(_xll.BDP($B140&amp;" Corp",AW$1)="#N/A N/A"),"--",TEXT(_xll.BDP($B140&amp;" Corp",AW$1),"yyyy/mm/dd")))</f>
        <v/>
      </c>
      <c r="AX140" s="114" t="str">
        <f>IF(tbl_coded[[#This Row],[ISIN]]="","",IF(OR(_xll.BDP($B140&amp;" Corp",AX$1)="#N/A N/A"),"--",TEXT(_xll.BDP($B140&amp;" Corp",AX$1),"yyyy/mm/dd")))</f>
        <v/>
      </c>
      <c r="AY140" s="114" t="str">
        <f>IF(tbl_coded[[#This Row],[ISIN]]="","",IF(OR(_xll.BDP($B140&amp;" Corp",AY$1)="#N/A Field Not Applicable"),"--",TEXT(_xll.BDP($B140&amp;" Corp",AY$1),"yyyy/mm/dd")))</f>
        <v/>
      </c>
      <c r="AZ140" s="114" t="str">
        <f>IF(tbl_coded[[#This Row],[ISIN]]="","",IF(OR(_xll.BDP($B140&amp;" Corp",AZ$1)="#N/A N/A"),"--",_xll.BDP($B140&amp;" Corp",AZ$1)))</f>
        <v/>
      </c>
      <c r="BA140" s="114" t="str">
        <f>IF(tbl_coded[[#This Row],[ISIN]]="","",IF(OR(_xll.BDP($B140&amp;" Corp",BA$1)="#N/A N/A"),"--",_xll.BDP($B140&amp;" Corp",BA$1)))</f>
        <v/>
      </c>
      <c r="BB140" s="114" t="str">
        <f>IF(tbl_coded[[#This Row],[ISIN]]="","",IF(OR(_xll.BDP($B140&amp;" Corp",BB$1)="#N/A N/A"),"--",_xll.BDP($B140&amp;" Corp",BB$1)))</f>
        <v/>
      </c>
      <c r="BC140" s="114" t="str">
        <f>IF(tbl_coded[[#This Row],[ISIN]]="","",IF(OR(_xll.BDP($B140&amp;" Corp",BC$1)="#N/A Field Not Applicable"),"--",_xll.BDP($B140&amp;" Corp",BC$1)))</f>
        <v/>
      </c>
      <c r="BD140" s="114" t="str">
        <f>IF(tbl_coded[[#This Row],[ISIN]]="","",IF(OR(_xll.BDP($B140&amp;" Corp",BD$1)="#N/A Field Not Applicable"),"--",_xll.BDP($B140&amp;" Corp",BD$1)))</f>
        <v/>
      </c>
      <c r="BE140" s="114" t="str">
        <f>IF(tbl_coded[[#This Row],[ISIN]]="","",IF(OR(_xll.BDP($B140&amp;" Corp",BE$1)="#N/A Field Not Applicable"),"--",_xll.BDP($B140&amp;" Corp",BE$1)))</f>
        <v/>
      </c>
      <c r="BF140" s="114" t="str">
        <f>IF(tbl_coded[[#This Row],[ISIN]]="","",IF(OR(_xll.BDP($B140&amp;" Corp",BF$1)="#N/A Field Not Applicable"),"--",_xll.BDP($B140&amp;" Corp",BF$1)))</f>
        <v/>
      </c>
      <c r="BG140" s="114" t="str">
        <f>IF(tbl_coded[[#This Row],[ISIN]]="","",IF(OR(_xll.BDP($B140&amp;" Corp",BG$1)="#N/A Field Not Applicable"),"--",IF(_xll.BDP($B140&amp;" Corp",BG$1)="#N/A N/A","N",_xll.BDP($B140&amp;" Corp",BG$1))))</f>
        <v/>
      </c>
      <c r="BH140" s="114" t="str">
        <f>IF(tbl_coded[[#This Row],[ISIN]]="","",IF(OR(_xll.BDP($B140&amp;" Corp",BH$1)="#N/A N/A"),"",_xll.BDP($B140&amp;" Corp",BH$1)))</f>
        <v/>
      </c>
      <c r="BI140" s="114" t="str">
        <f>IF(tbl_coded[[#This Row],[ISIN]]="","",IF(OR(tbl_coded[[#This Row],[Parent company tiker]]=""),"",IF(_xll.BDP(tbl_coded[[#This Row],[Parent company tiker]]&amp;" Equity",BI$1)="#N/A N/A","--",_xll.BDP(tbl_coded[[#This Row],[Parent company tiker]]&amp;" Equity",BI$1))))</f>
        <v/>
      </c>
      <c r="BJ140" s="114" t="str">
        <f>IF(tbl_coded[[#This Row],[ISIN]]="","",IF(OR(tbl_coded[[#This Row],[Parent company tiker]]=""),"",IF(_xll.BDP(tbl_coded[[#This Row],[Parent company tiker]]&amp;" Equity",BJ$1)="#N/A N/A","--",_xll.BDP(tbl_coded[[#This Row],[Parent company tiker]]&amp;" Equity",BJ$1))))</f>
        <v/>
      </c>
      <c r="BK140" s="114" t="str">
        <f>IF(tbl_coded[[#This Row],[ISIN]]="","",IF(OR(tbl_coded[[#This Row],[Parent company tiker]]=""),"",IF(_xll.BDP(tbl_coded[[#This Row],[Parent company tiker]]&amp;" Equity",BK$1)="#N/A N/A","--",_xll.BDP(tbl_coded[[#This Row],[Parent company tiker]]&amp;" Equity",BK$1))))</f>
        <v/>
      </c>
      <c r="BL140" s="114" t="str">
        <f>IF(tbl_coded[[#This Row],[ISIN]]="","",IF(OR(tbl_coded[[#This Row],[Parent company tiker]]=""),"",IF(_xll.BDP(tbl_coded[[#This Row],[Parent company tiker]]&amp;" Equity",BL$1)="#N/A N/A","--",_xll.BDP(tbl_coded[[#This Row],[Parent company tiker]]&amp;" Equity",BL$1))))</f>
        <v/>
      </c>
      <c r="BM14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0" s="114" t="str">
        <f>IF(tbl_coded[[#This Row],[Column9]]&lt;&gt;"--",tbl_coded[[#This Row],[G''tor rating]],IF(tbl_coded[[#This Row],[KPW Name]]&lt;&gt;"",tbl_coded[[#This Row],[KPW Rating]],IF(tbl_coded[[#This Row],[Parent company tiker]]&lt;&gt;"",tbl_coded[[#This Row],[parent评级]],tbl_coded[[#This Row],[Issuer rating]])))</f>
        <v>//</v>
      </c>
      <c r="BO140" s="148" t="str">
        <f>IFERROR(IF(tbl_coded[[#This Row],[GREEN]]="Y","GREEN",IF(tbl_coded[[#This Row],[SUSTAINABLE]]="Y","SUSTAINABLE",IF(tbl_coded[[#This Row],[SOCIAL]]="Y","SOCIAL",IF(tbl_coded[[#This Row],[Sustainable linked]]="Y","SUSTAINABLE LINKED"," ")))),"")</f>
        <v xml:space="preserve"> </v>
      </c>
    </row>
    <row r="141" spans="1:67" ht="15" customHeight="1">
      <c r="A141" s="109">
        <v>139</v>
      </c>
      <c r="B141" s="110" t="str">
        <f>IF(美元债一级!$C$3:$C$1048576&lt;&gt;"",美元债一级!$C141,"")</f>
        <v/>
      </c>
      <c r="C141" s="114" t="str">
        <f>IF(tbl_coded[[#This Row],[ISIN]]="","",IF(tbl_coded[[#This Row],[Index]]&gt;$A$1,"",IF(_xll.BDP($B141&amp;" Corp",C$1)="#N/A N/A","",_xll.BDP($B141&amp;" Corp",C$1))))</f>
        <v/>
      </c>
      <c r="D141" s="114" t="str">
        <f>IF(tbl_coded[[#This Row],[ISIN]]="","",IF(_xll.BDP($B141&amp;" Corp",D$1)="#N/A N/A","",_xll.BDP($B141&amp;" Corp",D$1)))</f>
        <v/>
      </c>
      <c r="E141" s="114" t="str">
        <f>IF(tbl_coded[[#This Row],[ISIN]]="","",IF(_xll.BDP($B141&amp;" Corp",E$1)="#N/A N/A","--",_xll.BDP($B141&amp;" Corp",E$1)))</f>
        <v/>
      </c>
      <c r="F141" s="114" t="str">
        <f>IF(tbl_coded[[#This Row],[ISIN]]="","",IF(_xll.BDS($B141&amp;" Corp",F$1)="#N/A Field Not Applicable","",_xll.BDS($B141&amp;" Corp",F$1)))</f>
        <v/>
      </c>
      <c r="G141" s="114" t="str">
        <f>IF(tbl_coded[[#This Row],[ISIN]]="","",IF(_xll.BDP($F141&amp;" CompanyID",G$1)="#N/A Invalid Security","",_xll.BDP($F141&amp;" CompanyID",G$1)))</f>
        <v/>
      </c>
      <c r="H141" s="114" t="str">
        <f>IF(tbl_coded[[#This Row],[ISIN]]="","",IF(_xll.BDP($B141&amp;" Corp",H$1)="#N/A N/A","--",_xll.BDP($B141&amp;" Corp",H$1)))</f>
        <v/>
      </c>
      <c r="I141" s="114" t="str">
        <f>IF(tbl_coded[[#This Row],[ISIN]]="","",IF(_xll.BDP($B141&amp;" Corp",I$1)="#N/A N/A","--",_xll.BDP($B141&amp;" Corp",I$1)))</f>
        <v/>
      </c>
      <c r="J141" s="114" t="str">
        <f>IF(tbl_coded[[#This Row],[ISIN]]="","",IF(_xll.BDP($B141&amp;" Corp",J$1)="#N/A N/A","--",_xll.BDP($B141&amp;" Corp",J$1)))</f>
        <v/>
      </c>
      <c r="K141" s="114" t="str">
        <f>IF(tbl_coded[[#This Row],[ISIN]]="","",IF(_xll.BDP($B141&amp;" Corp",K$1)="#N/A N/A","--",_xll.BDP($B141&amp;" Corp",K$1)))</f>
        <v/>
      </c>
      <c r="L141" s="114" t="str">
        <f>IF(tbl_coded[[#This Row],[ISIN]]="","",IF(_xll.BDP($B141&amp;" Corp",L$1)="#N/A N/A","--",_xll.BDP($B141&amp;" Corp",L$1)))</f>
        <v/>
      </c>
      <c r="M141" s="114" t="str">
        <f>IF(tbl_coded[[#This Row],[ISIN]]="","",IF(_xll.BDP($B141&amp;" Corp",M$1)="#N/A N/A","--",_xll.BDP($B141&amp;" Corp",M$1)))</f>
        <v/>
      </c>
      <c r="N141" s="114" t="str">
        <f>IF(tbl_coded[[#This Row],[ISIN]]="","",IF(_xll.BDP($B141&amp;" Corp",N$1)="#N/A N/A","--",_xll.BDP($B141&amp;" Corp",N$1)))</f>
        <v/>
      </c>
      <c r="O141" s="114" t="str">
        <f>IF(tbl_coded[[#This Row],[ISIN]]="","",IF(_xll.BDP($B141&amp;" Corp",O$1)="#N/A N/A","--",_xll.BDP($B141&amp;" Corp",O$1)))</f>
        <v/>
      </c>
      <c r="P141" s="114" t="str">
        <f>IF(tbl_coded[[#This Row],[ISIN]]="","",IF(_xll.BDP($B141&amp;" Corp",P$1)="#N/A N/A","--",_xll.BDP($B141&amp;" Corp",P$1)))</f>
        <v/>
      </c>
      <c r="Q14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1" s="114" t="str">
        <f>IF(tbl_coded[[#This Row],[ISIN]]="","",IF(OR(_xll.BDP($B141&amp;" Corp",R$1)="#N/A N/A",_xll.BDP($B141&amp;" Corp",R$1)="#N/A Invalid Security",_xll.BDP($B141&amp;" Corp",R$1)="#N/A Field Not Applicable"),"--",_xll.BDP($B141&amp;" Corp",R$1)))</f>
        <v/>
      </c>
      <c r="S141" s="114" t="str">
        <f>IF(tbl_coded[[#This Row],[ISIN]]="","",IF(OR(_xll.BDP($R141&amp;" Equity",S$1)="#N/A N/A",_xll.BDP($R141&amp;" Equity",S$1)="#N/A Invalid Security"),"--",_xll.BDP($R141&amp;" Equity",S$1)))</f>
        <v/>
      </c>
      <c r="T141" s="114" t="str">
        <f>IF(tbl_coded[[#This Row],[ISIN]]="","",IF(OR(_xll.BDP($R141&amp;" Equity",T$1)="#N/A N/A",_xll.BDP($R141&amp;" Equity",T$1)="#N/A Invalid Security"),"--",_xll.BDP($R141&amp;" Equity",T$1)))</f>
        <v/>
      </c>
      <c r="U141" s="114" t="str">
        <f>IF(tbl_coded[[#This Row],[ISIN]]="","",IF(OR(_xll.BDP($R141&amp;" Equity",U$1)="#N/A N/A",_xll.BDP($R141&amp;" Equity",U$1)="#N/A Invalid Security"),"--",_xll.BDP($R141&amp;" Equity",U$1)))</f>
        <v/>
      </c>
      <c r="V141" s="114" t="str">
        <f>IF(tbl_coded[[#This Row],[ISIN]]="","",IF(OR(_xll.BDP($R141&amp;" Equity",V$1)="#N/A N/A",_xll.BDP($R141&amp;" Equity",V$1)="#N/A Invalid Security"),"--",_xll.BDP($R141&amp;" Equity",V$1)))</f>
        <v/>
      </c>
      <c r="W141" s="114" t="str">
        <f>IF(tbl_coded[[#This Row],[ISIN]]="","",IF(OR(_xll.BDP($R141&amp;" Equity",W$1)="#N/A N/A",_xll.BDP($R141&amp;" Equity",W$1)="#N/A Invalid Security"),"--",_xll.BDP($R141&amp;" Equity",W$1)))</f>
        <v/>
      </c>
      <c r="X141" s="114" t="str">
        <f>IF(tbl_coded[[#This Row],[ISIN]]="","",IF(OR(_xll.BDP($R141&amp;" Equity",X$1)="#N/A N/A",_xll.BDP($R141&amp;" Equity",X$1)="#N/A Invalid Security"),"--",_xll.BDP($R141&amp;" Equity",X$1)))</f>
        <v/>
      </c>
      <c r="Y14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1" s="114" t="str">
        <f>IF(tbl_coded[[#This Row],[ISIN]]="","",IF(ISNUMBER(_xll.BDP(B141&amp;" Corp",Z$1)),_xll.BDP(B141&amp;" Corp",Z$1),""))</f>
        <v/>
      </c>
      <c r="AA141" s="114" t="str">
        <f>IF(tbl_coded[[#This Row],[ISIN]]="","",IF(ISNUMBER(_xll.BDP(B141&amp;" Corp",AA$1)),_xll.BDP(B141&amp;" Corp",AA$1),""))</f>
        <v/>
      </c>
      <c r="AB141" s="114" t="str">
        <f>IF(tbl_coded[[#This Row],[ISIN]]="","",IF(ISNUMBER(_xll.BDP(B141&amp;" Corp",AB$1)),_xll.BDP(B141&amp;" Corp",AB$1),""))</f>
        <v/>
      </c>
      <c r="AC141" s="114" t="str">
        <f>IF(tbl_coded[[#This Row],[ISIN]]="","",IF(ISNUMBER(_xll.BDP(B141&amp;" Corp",AC$1)),_xll.BDP(B141&amp;" Corp",AC$1),""))</f>
        <v/>
      </c>
      <c r="AD141" s="114" t="str">
        <f>IF(tbl_coded[[#This Row],[ISIN]]="","",IF((_xll.BDP(B141&amp;" Corp",AD$1))="#N/A Field Not Applicable","",_xll.BDP(B141&amp;" Corp",AD$1)))</f>
        <v/>
      </c>
      <c r="AE141" s="114" t="str">
        <f>IF(tbl_coded[[#This Row],[ISIN]]="","",IF((_xll.BDP(B141&amp;" Corp",AE$1))="#N/A N/A","--",_xll.BDP(B141&amp;" Corp",AE$1)))</f>
        <v/>
      </c>
      <c r="AF141" s="114" t="str">
        <f>IF(tbl_coded[[#This Row],[ISIN]]="","",IF(IFERROR(MATCH(H141,rtg_num[Moody''s],0)&gt;10,0),"HY",IF(IFERROR(MATCH(I141,rtg_num[S&amp;P],0)&gt;10,0),"HY",IF(IFERROR(MATCH(J141,rtg_num[Fitch],0)&gt;10,0),"HY",IF(H141&amp;I141&amp;J141="------","NR",IF(IFERROR(FIND("#N/A",Coded!H141),0)&amp;IFERROR(FIND("#N/A",Coded!H141),0)&amp;IFERROR(FIND("#N/A",Coded!H141),0)&lt;&gt;"000",IF(INDEX(美元债一级!$O:$O,MATCH(tbl_coded[[#This Row],[ISIN]],美元债一级!$I:$I,0))="--/--/--","NR","IG"),"IG"))))))</f>
        <v/>
      </c>
      <c r="AG14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1" s="115" t="str">
        <f>IF(tbl_coded[[#This Row],[ISIN]]="","",IF(_xll.BDP($B141&amp;" Corp",AI$1)="#N/A N/A","--",_xll.BDP($B141&amp;" Corp",AI$1)))</f>
        <v/>
      </c>
      <c r="AJ141" s="112" t="str">
        <f>IF(tbl_coded[[#This Row],[ISIN]]="","",IF(OR(_xll.BDP(_xll.BDP(tbl_coded[[#This Row],[ISIN]]&amp;" Corp", "ISSUER_EQUITY_TICKER")&amp;" Equity",AJ$1)="#N/A N/A"),"--",_xll.BDP(_xll.BDP(tbl_coded[[#This Row],[ISIN]]&amp;" Corp", "ISSUER_EQUITY_TICKER")&amp;" Equity",AJ$1)))</f>
        <v/>
      </c>
      <c r="AK14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1" s="114" t="str">
        <f>IF(tbl_coded[[#This Row],[ISIN]]="","",IF(OR(_xll.BDP(_xll.BDP(tbl_coded[[#This Row],[ISIN]]&amp;" Corp", "ISSUER_EQUITY_TICKER")&amp;" Equity",AL$1)="#N/A N/A"),"--",_xll.BDP(_xll.BDP(tbl_coded[[#This Row],[ISIN]]&amp;" Corp", "ISSUER_EQUITY_TICKER")&amp;" Equity",AL$1)))</f>
        <v/>
      </c>
      <c r="AM141" s="114" t="s">
        <v>445</v>
      </c>
      <c r="AN141" s="114" t="str">
        <f>IF(tbl_coded[[#This Row],[ISIN]]="","",IF(_xll.BDP(tbl_coded[[#This Row],[KPW Provider BBID]]&amp;" CompanyID","NAME")="#N/A Invalid Security","",_xll.BDP(tbl_coded[[#This Row],[KPW Provider BBID]]&amp;" CompanyID","NAME")))</f>
        <v/>
      </c>
      <c r="AO141" s="114" t="str">
        <f>IF(tbl_coded[[#This Row],[ISIN]]="","",IF(_xll.BDP(tbl_coded[[#This Row],[KPW Provider BBID]]&amp;" CompanyID",$AO$1)="#N/A Invalid Security","--",IF(_xll.BDP(tbl_coded[[#This Row],[KPW Provider BBID]]&amp;" CompanyID",$AO$1)="#N/A N/A","--",_xll.BDP(tbl_coded[[#This Row],[KPW Provider BBID]]&amp;" CompanyID",$AO$1))))</f>
        <v/>
      </c>
      <c r="AP141" s="114" t="str">
        <f>IF(tbl_coded[[#This Row],[ISIN]]="","",IF(_xll.BDP(tbl_coded[[#This Row],[KPW Provider BBID]]&amp;" CompanyID",$AP$1)="#N/A Invalid Security","--",IF(_xll.BDP(tbl_coded[[#This Row],[KPW Provider BBID]]&amp;" CompanyID",$AP$1)="#N/A N/A","--",_xll.BDP(tbl_coded[[#This Row],[KPW Provider BBID]]&amp;" CompanyID",$AP$1))))</f>
        <v/>
      </c>
      <c r="AQ141" s="114" t="str">
        <f>IF(tbl_coded[[#This Row],[ISIN]]="","",IF(_xll.BDP(tbl_coded[[#This Row],[KPW Provider BBID]]&amp;" CompanyID",$AQ$1)="#N/A Invalid Security","--",IF(_xll.BDP(tbl_coded[[#This Row],[KPW Provider BBID]]&amp;" CompanyID",$AQ$1)="#N/A N/A","--",_xll.BDP(tbl_coded[[#This Row],[KPW Provider BBID]]&amp;" CompanyID",$AQ$1))))</f>
        <v/>
      </c>
      <c r="AR141" s="114" t="str">
        <f>IF(tbl_coded[[#This Row],[ISIN]]="","",tbl_coded[[#This Row],[穆迪KPW评级]]&amp;"/"&amp;tbl_coded[[#This Row],[SPKPW评级]]&amp;"/"&amp;tbl_coded[[#This Row],[FITCHKPW评级]])</f>
        <v/>
      </c>
      <c r="AS141" s="114" t="str">
        <f>IF(tbl_coded[[#This Row],[ISIN]]="","",IF(OR(_xll.BDP($B141&amp;" Corp",AS$1)="#N/A N/A"),"--",_xll.BDP($B141&amp;" Corp",AS$1)))</f>
        <v/>
      </c>
      <c r="AT141" s="114" t="str">
        <f>IF(tbl_coded[[#This Row],[ISIN]]="","",IF(_xll.BDS($B141&amp;" Corp",AT$1)="#N/A Field Not Applicable","",_xll.BDS($B141&amp;" Corp",AT$1)))</f>
        <v/>
      </c>
      <c r="AU141" s="114" t="str">
        <f>IF(tbl_coded[[#This Row],[SBLC Provider BBID]]="","",_xll.BDP(tbl_coded[[#This Row],[SBLC Provider BBID]]&amp;" CompanyID","NAME"))</f>
        <v/>
      </c>
      <c r="AV141" s="114" t="str">
        <f>IF(tbl_coded[[#This Row],[ISIN]]="","",IF(OR(_xll.BDP($B141&amp;" Corp",AV$1)="#N/A N/A"),"--",TEXT(_xll.BDP($B141&amp;" Corp",AV$1),"yyyy/mm/dd")))</f>
        <v/>
      </c>
      <c r="AW141" s="114" t="str">
        <f>IF(tbl_coded[[#This Row],[ISIN]]="","",IF(OR(_xll.BDP($B141&amp;" Corp",AW$1)="#N/A N/A"),"--",TEXT(_xll.BDP($B141&amp;" Corp",AW$1),"yyyy/mm/dd")))</f>
        <v/>
      </c>
      <c r="AX141" s="114" t="str">
        <f>IF(tbl_coded[[#This Row],[ISIN]]="","",IF(OR(_xll.BDP($B141&amp;" Corp",AX$1)="#N/A N/A"),"--",TEXT(_xll.BDP($B141&amp;" Corp",AX$1),"yyyy/mm/dd")))</f>
        <v/>
      </c>
      <c r="AY141" s="114" t="str">
        <f>IF(tbl_coded[[#This Row],[ISIN]]="","",IF(OR(_xll.BDP($B141&amp;" Corp",AY$1)="#N/A Field Not Applicable"),"--",TEXT(_xll.BDP($B141&amp;" Corp",AY$1),"yyyy/mm/dd")))</f>
        <v/>
      </c>
      <c r="AZ141" s="114" t="str">
        <f>IF(tbl_coded[[#This Row],[ISIN]]="","",IF(OR(_xll.BDP($B141&amp;" Corp",AZ$1)="#N/A N/A"),"--",_xll.BDP($B141&amp;" Corp",AZ$1)))</f>
        <v/>
      </c>
      <c r="BA141" s="114" t="str">
        <f>IF(tbl_coded[[#This Row],[ISIN]]="","",IF(OR(_xll.BDP($B141&amp;" Corp",BA$1)="#N/A N/A"),"--",_xll.BDP($B141&amp;" Corp",BA$1)))</f>
        <v/>
      </c>
      <c r="BB141" s="114" t="str">
        <f>IF(tbl_coded[[#This Row],[ISIN]]="","",IF(OR(_xll.BDP($B141&amp;" Corp",BB$1)="#N/A N/A"),"--",_xll.BDP($B141&amp;" Corp",BB$1)))</f>
        <v/>
      </c>
      <c r="BC141" s="114" t="str">
        <f>IF(tbl_coded[[#This Row],[ISIN]]="","",IF(OR(_xll.BDP($B141&amp;" Corp",BC$1)="#N/A Field Not Applicable"),"--",_xll.BDP($B141&amp;" Corp",BC$1)))</f>
        <v/>
      </c>
      <c r="BD141" s="114" t="str">
        <f>IF(tbl_coded[[#This Row],[ISIN]]="","",IF(OR(_xll.BDP($B141&amp;" Corp",BD$1)="#N/A Field Not Applicable"),"--",_xll.BDP($B141&amp;" Corp",BD$1)))</f>
        <v/>
      </c>
      <c r="BE141" s="114" t="str">
        <f>IF(tbl_coded[[#This Row],[ISIN]]="","",IF(OR(_xll.BDP($B141&amp;" Corp",BE$1)="#N/A Field Not Applicable"),"--",_xll.BDP($B141&amp;" Corp",BE$1)))</f>
        <v/>
      </c>
      <c r="BF141" s="114" t="str">
        <f>IF(tbl_coded[[#This Row],[ISIN]]="","",IF(OR(_xll.BDP($B141&amp;" Corp",BF$1)="#N/A Field Not Applicable"),"--",_xll.BDP($B141&amp;" Corp",BF$1)))</f>
        <v/>
      </c>
      <c r="BG141" s="114" t="str">
        <f>IF(tbl_coded[[#This Row],[ISIN]]="","",IF(OR(_xll.BDP($B141&amp;" Corp",BG$1)="#N/A Field Not Applicable"),"--",IF(_xll.BDP($B141&amp;" Corp",BG$1)="#N/A N/A","N",_xll.BDP($B141&amp;" Corp",BG$1))))</f>
        <v/>
      </c>
      <c r="BH141" s="114" t="str">
        <f>IF(tbl_coded[[#This Row],[ISIN]]="","",IF(OR(_xll.BDP($B141&amp;" Corp",BH$1)="#N/A N/A"),"",_xll.BDP($B141&amp;" Corp",BH$1)))</f>
        <v/>
      </c>
      <c r="BI141" s="114" t="str">
        <f>IF(tbl_coded[[#This Row],[ISIN]]="","",IF(OR(tbl_coded[[#This Row],[Parent company tiker]]=""),"",IF(_xll.BDP(tbl_coded[[#This Row],[Parent company tiker]]&amp;" Equity",BI$1)="#N/A N/A","--",_xll.BDP(tbl_coded[[#This Row],[Parent company tiker]]&amp;" Equity",BI$1))))</f>
        <v/>
      </c>
      <c r="BJ141" s="114" t="str">
        <f>IF(tbl_coded[[#This Row],[ISIN]]="","",IF(OR(tbl_coded[[#This Row],[Parent company tiker]]=""),"",IF(_xll.BDP(tbl_coded[[#This Row],[Parent company tiker]]&amp;" Equity",BJ$1)="#N/A N/A","--",_xll.BDP(tbl_coded[[#This Row],[Parent company tiker]]&amp;" Equity",BJ$1))))</f>
        <v/>
      </c>
      <c r="BK141" s="114" t="str">
        <f>IF(tbl_coded[[#This Row],[ISIN]]="","",IF(OR(tbl_coded[[#This Row],[Parent company tiker]]=""),"",IF(_xll.BDP(tbl_coded[[#This Row],[Parent company tiker]]&amp;" Equity",BK$1)="#N/A N/A","--",_xll.BDP(tbl_coded[[#This Row],[Parent company tiker]]&amp;" Equity",BK$1))))</f>
        <v/>
      </c>
      <c r="BL141" s="114" t="str">
        <f>IF(tbl_coded[[#This Row],[ISIN]]="","",IF(OR(tbl_coded[[#This Row],[Parent company tiker]]=""),"",IF(_xll.BDP(tbl_coded[[#This Row],[Parent company tiker]]&amp;" Equity",BL$1)="#N/A N/A","--",_xll.BDP(tbl_coded[[#This Row],[Parent company tiker]]&amp;" Equity",BL$1))))</f>
        <v/>
      </c>
      <c r="BM14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1" s="114" t="str">
        <f>IF(tbl_coded[[#This Row],[Column9]]&lt;&gt;"--",tbl_coded[[#This Row],[G''tor rating]],IF(tbl_coded[[#This Row],[KPW Name]]&lt;&gt;"",tbl_coded[[#This Row],[KPW Rating]],IF(tbl_coded[[#This Row],[Parent company tiker]]&lt;&gt;"",tbl_coded[[#This Row],[parent评级]],tbl_coded[[#This Row],[Issuer rating]])))</f>
        <v>//</v>
      </c>
      <c r="BO141" s="148" t="str">
        <f>IFERROR(IF(tbl_coded[[#This Row],[GREEN]]="Y","GREEN",IF(tbl_coded[[#This Row],[SUSTAINABLE]]="Y","SUSTAINABLE",IF(tbl_coded[[#This Row],[SOCIAL]]="Y","SOCIAL",IF(tbl_coded[[#This Row],[Sustainable linked]]="Y","SUSTAINABLE LINKED"," ")))),"")</f>
        <v xml:space="preserve"> </v>
      </c>
    </row>
    <row r="142" spans="1:67" ht="15" customHeight="1">
      <c r="A142" s="109">
        <v>140</v>
      </c>
      <c r="B142" s="110" t="str">
        <f>IF(美元债一级!$C$3:$C$1048576&lt;&gt;"",美元债一级!$C142,"")</f>
        <v/>
      </c>
      <c r="C142" s="112" t="str">
        <f>IF(tbl_coded[[#This Row],[ISIN]]="","",IF(tbl_coded[[#This Row],[Index]]&gt;$A$1,"",IF(_xll.BDP($B142&amp;" Corp",C$1)="#N/A N/A","",_xll.BDP($B142&amp;" Corp",C$1))))</f>
        <v/>
      </c>
      <c r="D142" s="112" t="str">
        <f>IF(tbl_coded[[#This Row],[ISIN]]="","",IF(_xll.BDP($B142&amp;" Corp",D$1)="#N/A N/A","",_xll.BDP($B142&amp;" Corp",D$1)))</f>
        <v/>
      </c>
      <c r="E142" s="112" t="str">
        <f>IF(tbl_coded[[#This Row],[ISIN]]="","",IF(_xll.BDP($B142&amp;" Corp",E$1)="#N/A N/A","--",_xll.BDP($B142&amp;" Corp",E$1)))</f>
        <v/>
      </c>
      <c r="F142" s="112" t="str">
        <f>IF(tbl_coded[[#This Row],[ISIN]]="","",IF(_xll.BDS($B142&amp;" Corp",F$1)="#N/A Field Not Applicable","",_xll.BDS($B142&amp;" Corp",F$1)))</f>
        <v/>
      </c>
      <c r="G142" s="112" t="str">
        <f>IF(tbl_coded[[#This Row],[ISIN]]="","",IF(_xll.BDP($F142&amp;" CompanyID",G$1)="#N/A Invalid Security","",_xll.BDP($F142&amp;" CompanyID",G$1)))</f>
        <v/>
      </c>
      <c r="H142" s="112" t="str">
        <f>IF(tbl_coded[[#This Row],[ISIN]]="","",IF(_xll.BDP($B142&amp;" Corp",H$1)="#N/A N/A","--",_xll.BDP($B142&amp;" Corp",H$1)))</f>
        <v/>
      </c>
      <c r="I142" s="112" t="str">
        <f>IF(tbl_coded[[#This Row],[ISIN]]="","",IF(_xll.BDP($B142&amp;" Corp",I$1)="#N/A N/A","--",_xll.BDP($B142&amp;" Corp",I$1)))</f>
        <v/>
      </c>
      <c r="J142" s="112" t="str">
        <f>IF(tbl_coded[[#This Row],[ISIN]]="","",IF(_xll.BDP($B142&amp;" Corp",J$1)="#N/A N/A","--",_xll.BDP($B142&amp;" Corp",J$1)))</f>
        <v/>
      </c>
      <c r="K142" s="112" t="str">
        <f>IF(tbl_coded[[#This Row],[ISIN]]="","",IF(_xll.BDP($B142&amp;" Corp",K$1)="#N/A N/A","--",_xll.BDP($B142&amp;" Corp",K$1)))</f>
        <v/>
      </c>
      <c r="L142" s="112" t="str">
        <f>IF(tbl_coded[[#This Row],[ISIN]]="","",IF(_xll.BDP($B142&amp;" Corp",L$1)="#N/A N/A","--",_xll.BDP($B142&amp;" Corp",L$1)))</f>
        <v/>
      </c>
      <c r="M142" s="112" t="str">
        <f>IF(tbl_coded[[#This Row],[ISIN]]="","",IF(_xll.BDP($B142&amp;" Corp",M$1)="#N/A N/A","--",_xll.BDP($B142&amp;" Corp",M$1)))</f>
        <v/>
      </c>
      <c r="N142" s="112" t="str">
        <f>IF(tbl_coded[[#This Row],[ISIN]]="","",IF(_xll.BDP($B142&amp;" Corp",N$1)="#N/A N/A","--",_xll.BDP($B142&amp;" Corp",N$1)))</f>
        <v/>
      </c>
      <c r="O142" s="112" t="str">
        <f>IF(tbl_coded[[#This Row],[ISIN]]="","",IF(_xll.BDP($B142&amp;" Corp",O$1)="#N/A N/A","--",_xll.BDP($B142&amp;" Corp",O$1)))</f>
        <v/>
      </c>
      <c r="P142" s="112" t="str">
        <f>IF(tbl_coded[[#This Row],[ISIN]]="","",IF(_xll.BDP($B142&amp;" Corp",P$1)="#N/A N/A","--",_xll.BDP($B142&amp;" Corp",P$1)))</f>
        <v/>
      </c>
      <c r="Q142"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2" s="112" t="str">
        <f>IF(tbl_coded[[#This Row],[ISIN]]="","",IF(OR(_xll.BDP($B142&amp;" Corp",R$1)="#N/A N/A",_xll.BDP($B142&amp;" Corp",R$1)="#N/A Invalid Security",_xll.BDP($B142&amp;" Corp",R$1)="#N/A Field Not Applicable"),"--",_xll.BDP($B142&amp;" Corp",R$1)))</f>
        <v/>
      </c>
      <c r="S142" s="112" t="str">
        <f>IF(tbl_coded[[#This Row],[ISIN]]="","",IF(OR(_xll.BDP($R142&amp;" Equity",S$1)="#N/A N/A",_xll.BDP($R142&amp;" Equity",S$1)="#N/A Invalid Security"),"--",_xll.BDP($R142&amp;" Equity",S$1)))</f>
        <v/>
      </c>
      <c r="T142" s="112" t="str">
        <f>IF(tbl_coded[[#This Row],[ISIN]]="","",IF(OR(_xll.BDP($R142&amp;" Equity",T$1)="#N/A N/A",_xll.BDP($R142&amp;" Equity",T$1)="#N/A Invalid Security"),"--",_xll.BDP($R142&amp;" Equity",T$1)))</f>
        <v/>
      </c>
      <c r="U142" s="112" t="str">
        <f>IF(tbl_coded[[#This Row],[ISIN]]="","",IF(OR(_xll.BDP($R142&amp;" Equity",U$1)="#N/A N/A",_xll.BDP($R142&amp;" Equity",U$1)="#N/A Invalid Security"),"--",_xll.BDP($R142&amp;" Equity",U$1)))</f>
        <v/>
      </c>
      <c r="V142" s="112" t="str">
        <f>IF(tbl_coded[[#This Row],[ISIN]]="","",IF(OR(_xll.BDP($R142&amp;" Equity",V$1)="#N/A N/A",_xll.BDP($R142&amp;" Equity",V$1)="#N/A Invalid Security"),"--",_xll.BDP($R142&amp;" Equity",V$1)))</f>
        <v/>
      </c>
      <c r="W142" s="112" t="str">
        <f>IF(tbl_coded[[#This Row],[ISIN]]="","",IF(OR(_xll.BDP($R142&amp;" Equity",W$1)="#N/A N/A",_xll.BDP($R142&amp;" Equity",W$1)="#N/A Invalid Security"),"--",_xll.BDP($R142&amp;" Equity",W$1)))</f>
        <v/>
      </c>
      <c r="X142" s="112" t="str">
        <f>IF(tbl_coded[[#This Row],[ISIN]]="","",IF(OR(_xll.BDP($R142&amp;" Equity",X$1)="#N/A N/A",_xll.BDP($R142&amp;" Equity",X$1)="#N/A Invalid Security"),"--",_xll.BDP($R142&amp;" Equity",X$1)))</f>
        <v/>
      </c>
      <c r="Y142"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2" s="112" t="str">
        <f>IF(tbl_coded[[#This Row],[ISIN]]="","",IF(ISNUMBER(_xll.BDP(B142&amp;" Corp",Z$1)),_xll.BDP(B142&amp;" Corp",Z$1),""))</f>
        <v/>
      </c>
      <c r="AA142" s="112" t="str">
        <f>IF(tbl_coded[[#This Row],[ISIN]]="","",IF(ISNUMBER(_xll.BDP(B142&amp;" Corp",AA$1)),_xll.BDP(B142&amp;" Corp",AA$1),""))</f>
        <v/>
      </c>
      <c r="AB142" s="112" t="str">
        <f>IF(tbl_coded[[#This Row],[ISIN]]="","",IF(ISNUMBER(_xll.BDP(B142&amp;" Corp",AB$1)),_xll.BDP(B142&amp;" Corp",AB$1),""))</f>
        <v/>
      </c>
      <c r="AC142" s="112" t="str">
        <f>IF(tbl_coded[[#This Row],[ISIN]]="","",IF(ISNUMBER(_xll.BDP(B142&amp;" Corp",AC$1)),_xll.BDP(B142&amp;" Corp",AC$1),""))</f>
        <v/>
      </c>
      <c r="AD142" s="112" t="str">
        <f>IF(tbl_coded[[#This Row],[ISIN]]="","",IF((_xll.BDP(B142&amp;" Corp",AD$1))="#N/A Field Not Applicable","",_xll.BDP(B142&amp;" Corp",AD$1)))</f>
        <v/>
      </c>
      <c r="AE142" s="112" t="str">
        <f>IF(tbl_coded[[#This Row],[ISIN]]="","",IF((_xll.BDP(B142&amp;" Corp",AE$1))="#N/A N/A","--",_xll.BDP(B142&amp;" Corp",AE$1)))</f>
        <v/>
      </c>
      <c r="AF142" s="112" t="str">
        <f>IF(tbl_coded[[#This Row],[ISIN]]="","",IF(IFERROR(MATCH(H142,rtg_num[Moody''s],0)&gt;10,0),"HY",IF(IFERROR(MATCH(I142,rtg_num[S&amp;P],0)&gt;10,0),"HY",IF(IFERROR(MATCH(J142,rtg_num[Fitch],0)&gt;10,0),"HY",IF(H142&amp;I142&amp;J142="------","NR",IF(IFERROR(FIND("#N/A",Coded!H142),0)&amp;IFERROR(FIND("#N/A",Coded!H142),0)&amp;IFERROR(FIND("#N/A",Coded!H142),0)&lt;&gt;"000",IF(INDEX(美元债一级!$O:$O,MATCH(tbl_coded[[#This Row],[ISIN]],美元债一级!$I:$I,0))="--/--/--","NR","IG"),"IG"))))))</f>
        <v/>
      </c>
      <c r="AG142"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2"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2" s="113" t="str">
        <f>IF(tbl_coded[[#This Row],[ISIN]]="","",IF(_xll.BDP($B142&amp;" Corp",AI$1)="#N/A N/A","--",_xll.BDP($B142&amp;" Corp",AI$1)))</f>
        <v/>
      </c>
      <c r="AJ142" s="112" t="str">
        <f>IF(tbl_coded[[#This Row],[ISIN]]="","",IF(OR(_xll.BDP(_xll.BDP(tbl_coded[[#This Row],[ISIN]]&amp;" Corp", "ISSUER_EQUITY_TICKER")&amp;" Equity",AJ$1)="#N/A N/A"),"--",_xll.BDP(_xll.BDP(tbl_coded[[#This Row],[ISIN]]&amp;" Corp", "ISSUER_EQUITY_TICKER")&amp;" Equity",AJ$1)))</f>
        <v/>
      </c>
      <c r="AK142"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2" s="115" t="str">
        <f>IF(tbl_coded[[#This Row],[ISIN]]="","",IF(OR(_xll.BDP(_xll.BDP(tbl_coded[[#This Row],[ISIN]]&amp;" Corp", "ISSUER_EQUITY_TICKER")&amp;" Equity",AL$1)="#N/A N/A"),"--",_xll.BDP(_xll.BDP(tbl_coded[[#This Row],[ISIN]]&amp;" Corp", "ISSUER_EQUITY_TICKER")&amp;" Equity",AL$1)))</f>
        <v/>
      </c>
      <c r="AM142" s="115" t="str">
        <f>IF(tbl_coded[[#This Row],[ISIN]]="","",IF(_xll.BDS($B142&amp;" Corp",AM$1)="#N/A Field Not Applicable","",_xll.BDS($B142&amp;" Corp",AM$1)))</f>
        <v/>
      </c>
      <c r="AN142" s="115" t="str">
        <f>IF(tbl_coded[[#This Row],[ISIN]]="","",IF(_xll.BDP(tbl_coded[[#This Row],[KPW Provider BBID]]&amp;" CompanyID","NAME")="#N/A Invalid Security","",_xll.BDP(tbl_coded[[#This Row],[KPW Provider BBID]]&amp;" CompanyID","NAME")))</f>
        <v/>
      </c>
      <c r="AO142" s="115" t="str">
        <f>IF(tbl_coded[[#This Row],[ISIN]]="","",IF(_xll.BDP(tbl_coded[[#This Row],[KPW Provider BBID]]&amp;" CompanyID",$AO$1)="#N/A Invalid Security","--",IF(_xll.BDP(tbl_coded[[#This Row],[KPW Provider BBID]]&amp;" CompanyID",$AO$1)="#N/A N/A","--",_xll.BDP(tbl_coded[[#This Row],[KPW Provider BBID]]&amp;" CompanyID",$AO$1))))</f>
        <v/>
      </c>
      <c r="AP142" s="115" t="str">
        <f>IF(tbl_coded[[#This Row],[ISIN]]="","",IF(_xll.BDP(tbl_coded[[#This Row],[KPW Provider BBID]]&amp;" CompanyID",$AP$1)="#N/A Invalid Security","--",IF(_xll.BDP(tbl_coded[[#This Row],[KPW Provider BBID]]&amp;" CompanyID",$AP$1)="#N/A N/A","--",_xll.BDP(tbl_coded[[#This Row],[KPW Provider BBID]]&amp;" CompanyID",$AP$1))))</f>
        <v/>
      </c>
      <c r="AQ142" s="115" t="str">
        <f>IF(tbl_coded[[#This Row],[ISIN]]="","",IF(_xll.BDP(tbl_coded[[#This Row],[KPW Provider BBID]]&amp;" CompanyID",$AQ$1)="#N/A Invalid Security","--",IF(_xll.BDP(tbl_coded[[#This Row],[KPW Provider BBID]]&amp;" CompanyID",$AQ$1)="#N/A N/A","--",_xll.BDP(tbl_coded[[#This Row],[KPW Provider BBID]]&amp;" CompanyID",$AQ$1))))</f>
        <v/>
      </c>
      <c r="AR142" s="115" t="str">
        <f>IF(tbl_coded[[#This Row],[ISIN]]="","",tbl_coded[[#This Row],[穆迪KPW评级]]&amp;"/"&amp;tbl_coded[[#This Row],[SPKPW评级]]&amp;"/"&amp;tbl_coded[[#This Row],[FITCHKPW评级]])</f>
        <v/>
      </c>
      <c r="AS142" s="115" t="str">
        <f>IF(tbl_coded[[#This Row],[ISIN]]="","",IF(OR(_xll.BDP($B142&amp;" Corp",AS$1)="#N/A N/A"),"--",_xll.BDP($B142&amp;" Corp",AS$1)))</f>
        <v/>
      </c>
      <c r="AT142" s="115" t="str">
        <f>IF(tbl_coded[[#This Row],[ISIN]]="","",IF(_xll.BDS($B142&amp;" Corp",AT$1)="#N/A Field Not Applicable","",_xll.BDS($B142&amp;" Corp",AT$1)))</f>
        <v/>
      </c>
      <c r="AU142" s="115" t="str">
        <f>IF(tbl_coded[[#This Row],[SBLC Provider BBID]]="","",_xll.BDP(tbl_coded[[#This Row],[SBLC Provider BBID]]&amp;" CompanyID","NAME"))</f>
        <v/>
      </c>
      <c r="AV142" s="115" t="str">
        <f>IF(tbl_coded[[#This Row],[ISIN]]="","",IF(OR(_xll.BDP($B142&amp;" Corp",AV$1)="#N/A N/A"),"--",TEXT(_xll.BDP($B142&amp;" Corp",AV$1),"yyyy/mm/dd")))</f>
        <v/>
      </c>
      <c r="AW142" s="115" t="str">
        <f>IF(tbl_coded[[#This Row],[ISIN]]="","",IF(OR(_xll.BDP($B142&amp;" Corp",AW$1)="#N/A N/A"),"--",TEXT(_xll.BDP($B142&amp;" Corp",AW$1),"yyyy/mm/dd")))</f>
        <v/>
      </c>
      <c r="AX142" s="115" t="str">
        <f>IF(tbl_coded[[#This Row],[ISIN]]="","",IF(OR(_xll.BDP($B142&amp;" Corp",AX$1)="#N/A N/A"),"--",TEXT(_xll.BDP($B142&amp;" Corp",AX$1),"yyyy/mm/dd")))</f>
        <v/>
      </c>
      <c r="AY142" s="115" t="str">
        <f>IF(tbl_coded[[#This Row],[ISIN]]="","",IF(OR(_xll.BDP($B142&amp;" Corp",AY$1)="#N/A Field Not Applicable"),"--",TEXT(_xll.BDP($B142&amp;" Corp",AY$1),"yyyy/mm/dd")))</f>
        <v/>
      </c>
      <c r="AZ142" s="115" t="str">
        <f>IF(tbl_coded[[#This Row],[ISIN]]="","",IF(OR(_xll.BDP($B142&amp;" Corp",AZ$1)="#N/A N/A"),"--",_xll.BDP($B142&amp;" Corp",AZ$1)))</f>
        <v/>
      </c>
      <c r="BA142" s="115" t="str">
        <f>IF(tbl_coded[[#This Row],[ISIN]]="","",IF(OR(_xll.BDP($B142&amp;" Corp",BA$1)="#N/A N/A"),"--",_xll.BDP($B142&amp;" Corp",BA$1)))</f>
        <v/>
      </c>
      <c r="BB142" s="115" t="str">
        <f>IF(tbl_coded[[#This Row],[ISIN]]="","",IF(OR(_xll.BDP($B142&amp;" Corp",BB$1)="#N/A N/A"),"--",_xll.BDP($B142&amp;" Corp",BB$1)))</f>
        <v/>
      </c>
      <c r="BC142" s="115" t="str">
        <f>IF(tbl_coded[[#This Row],[ISIN]]="","",IF(OR(_xll.BDP($B142&amp;" Corp",BC$1)="#N/A Field Not Applicable"),"--",_xll.BDP($B142&amp;" Corp",BC$1)))</f>
        <v/>
      </c>
      <c r="BD142" s="115" t="str">
        <f>IF(tbl_coded[[#This Row],[ISIN]]="","",IF(OR(_xll.BDP($B142&amp;" Corp",BD$1)="#N/A Field Not Applicable"),"--",_xll.BDP($B142&amp;" Corp",BD$1)))</f>
        <v/>
      </c>
      <c r="BE142" s="115" t="str">
        <f>IF(tbl_coded[[#This Row],[ISIN]]="","",IF(OR(_xll.BDP($B142&amp;" Corp",BE$1)="#N/A Field Not Applicable"),"--",_xll.BDP($B142&amp;" Corp",BE$1)))</f>
        <v/>
      </c>
      <c r="BF142" s="115" t="str">
        <f>IF(tbl_coded[[#This Row],[ISIN]]="","",IF(OR(_xll.BDP($B142&amp;" Corp",BF$1)="#N/A Field Not Applicable"),"--",_xll.BDP($B142&amp;" Corp",BF$1)))</f>
        <v/>
      </c>
      <c r="BG142" s="115" t="str">
        <f>IF(tbl_coded[[#This Row],[ISIN]]="","",IF(OR(_xll.BDP($B142&amp;" Corp",BG$1)="#N/A Field Not Applicable"),"--",IF(_xll.BDP($B142&amp;" Corp",BG$1)="#N/A N/A","N",_xll.BDP($B142&amp;" Corp",BG$1))))</f>
        <v/>
      </c>
      <c r="BH142" s="115" t="str">
        <f>IF(tbl_coded[[#This Row],[ISIN]]="","",IF(OR(_xll.BDP($B142&amp;" Corp",BH$1)="#N/A N/A"),"",_xll.BDP($B142&amp;" Corp",BH$1)))</f>
        <v/>
      </c>
      <c r="BI142" s="115" t="str">
        <f>IF(tbl_coded[[#This Row],[ISIN]]="","",IF(OR(tbl_coded[[#This Row],[Parent company tiker]]=""),"",IF(_xll.BDP(tbl_coded[[#This Row],[Parent company tiker]]&amp;" Equity",BI$1)="#N/A N/A","--",_xll.BDP(tbl_coded[[#This Row],[Parent company tiker]]&amp;" Equity",BI$1))))</f>
        <v/>
      </c>
      <c r="BJ142" s="115" t="str">
        <f>IF(tbl_coded[[#This Row],[ISIN]]="","",IF(OR(tbl_coded[[#This Row],[Parent company tiker]]=""),"",IF(_xll.BDP(tbl_coded[[#This Row],[Parent company tiker]]&amp;" Equity",BJ$1)="#N/A N/A","--",_xll.BDP(tbl_coded[[#This Row],[Parent company tiker]]&amp;" Equity",BJ$1))))</f>
        <v/>
      </c>
      <c r="BK142" s="115" t="str">
        <f>IF(tbl_coded[[#This Row],[ISIN]]="","",IF(OR(tbl_coded[[#This Row],[Parent company tiker]]=""),"",IF(_xll.BDP(tbl_coded[[#This Row],[Parent company tiker]]&amp;" Equity",BK$1)="#N/A N/A","--",_xll.BDP(tbl_coded[[#This Row],[Parent company tiker]]&amp;" Equity",BK$1))))</f>
        <v/>
      </c>
      <c r="BL142" s="115" t="str">
        <f>IF(tbl_coded[[#This Row],[ISIN]]="","",IF(OR(tbl_coded[[#This Row],[Parent company tiker]]=""),"",IF(_xll.BDP(tbl_coded[[#This Row],[Parent company tiker]]&amp;" Equity",BL$1)="#N/A N/A","--",_xll.BDP(tbl_coded[[#This Row],[Parent company tiker]]&amp;" Equity",BL$1))))</f>
        <v/>
      </c>
      <c r="BM142"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2" s="115" t="str">
        <f>IF(tbl_coded[[#This Row],[Column9]]&lt;&gt;"--",tbl_coded[[#This Row],[G''tor rating]],IF(tbl_coded[[#This Row],[KPW Name]]&lt;&gt;"",tbl_coded[[#This Row],[KPW Rating]],IF(tbl_coded[[#This Row],[Parent company tiker]]&lt;&gt;"",tbl_coded[[#This Row],[parent评级]],tbl_coded[[#This Row],[Issuer rating]])))</f>
        <v>//</v>
      </c>
      <c r="BO142" s="148" t="str">
        <f>IFERROR(IF(tbl_coded[[#This Row],[GREEN]]="Y","GREEN",IF(tbl_coded[[#This Row],[SUSTAINABLE]]="Y","SUSTAINABLE",IF(tbl_coded[[#This Row],[SOCIAL]]="Y","SOCIAL",IF(tbl_coded[[#This Row],[Sustainable linked]]="Y","SUSTAINABLE LINKED"," ")))),"")</f>
        <v xml:space="preserve"> </v>
      </c>
    </row>
    <row r="143" spans="1:67" ht="15" customHeight="1">
      <c r="A143" s="109">
        <v>141</v>
      </c>
      <c r="B143" s="110" t="str">
        <f>IF(美元债一级!$C$3:$C$1048576&lt;&gt;"",美元债一级!$C143,"")</f>
        <v/>
      </c>
      <c r="C143" s="112" t="str">
        <f>IF(tbl_coded[[#This Row],[ISIN]]="","",IF(tbl_coded[[#This Row],[Index]]&gt;$A$1,"",IF(_xll.BDP($B143&amp;" Corp",C$1)="#N/A N/A","",_xll.BDP($B143&amp;" Corp",C$1))))</f>
        <v/>
      </c>
      <c r="D143" s="112" t="str">
        <f>IF(tbl_coded[[#This Row],[ISIN]]="","",IF(_xll.BDP($B143&amp;" Corp",D$1)="#N/A N/A","",_xll.BDP($B143&amp;" Corp",D$1)))</f>
        <v/>
      </c>
      <c r="E143" s="112" t="str">
        <f>IF(tbl_coded[[#This Row],[ISIN]]="","",IF(_xll.BDP($B143&amp;" Corp",E$1)="#N/A N/A","--",_xll.BDP($B143&amp;" Corp",E$1)))</f>
        <v/>
      </c>
      <c r="F143" s="112" t="str">
        <f>IF(tbl_coded[[#This Row],[ISIN]]="","",IF(_xll.BDS($B143&amp;" Corp",F$1)="#N/A Field Not Applicable","",_xll.BDS($B143&amp;" Corp",F$1)))</f>
        <v/>
      </c>
      <c r="G143" s="112" t="str">
        <f>IF(tbl_coded[[#This Row],[ISIN]]="","",IF(_xll.BDP($F143&amp;" CompanyID",G$1)="#N/A Invalid Security","",_xll.BDP($F143&amp;" CompanyID",G$1)))</f>
        <v/>
      </c>
      <c r="H143" s="112" t="str">
        <f>IF(tbl_coded[[#This Row],[ISIN]]="","",IF(_xll.BDP($B143&amp;" Corp",H$1)="#N/A N/A","--",_xll.BDP($B143&amp;" Corp",H$1)))</f>
        <v/>
      </c>
      <c r="I143" s="112" t="str">
        <f>IF(tbl_coded[[#This Row],[ISIN]]="","",IF(_xll.BDP($B143&amp;" Corp",I$1)="#N/A N/A","--",_xll.BDP($B143&amp;" Corp",I$1)))</f>
        <v/>
      </c>
      <c r="J143" s="112" t="str">
        <f>IF(tbl_coded[[#This Row],[ISIN]]="","",IF(_xll.BDP($B143&amp;" Corp",J$1)="#N/A N/A","--",_xll.BDP($B143&amp;" Corp",J$1)))</f>
        <v/>
      </c>
      <c r="K143" s="112" t="str">
        <f>IF(tbl_coded[[#This Row],[ISIN]]="","",IF(_xll.BDP($B143&amp;" Corp",K$1)="#N/A N/A","--",_xll.BDP($B143&amp;" Corp",K$1)))</f>
        <v/>
      </c>
      <c r="L143" s="112" t="str">
        <f>IF(tbl_coded[[#This Row],[ISIN]]="","",IF(_xll.BDP($B143&amp;" Corp",L$1)="#N/A N/A","--",_xll.BDP($B143&amp;" Corp",L$1)))</f>
        <v/>
      </c>
      <c r="M143" s="112" t="str">
        <f>IF(tbl_coded[[#This Row],[ISIN]]="","",IF(_xll.BDP($B143&amp;" Corp",M$1)="#N/A N/A","--",_xll.BDP($B143&amp;" Corp",M$1)))</f>
        <v/>
      </c>
      <c r="N143" s="112" t="str">
        <f>IF(tbl_coded[[#This Row],[ISIN]]="","",IF(_xll.BDP($B143&amp;" Corp",N$1)="#N/A N/A","--",_xll.BDP($B143&amp;" Corp",N$1)))</f>
        <v/>
      </c>
      <c r="O143" s="112" t="str">
        <f>IF(tbl_coded[[#This Row],[ISIN]]="","",IF(_xll.BDP($B143&amp;" Corp",O$1)="#N/A N/A","--",_xll.BDP($B143&amp;" Corp",O$1)))</f>
        <v/>
      </c>
      <c r="P143" s="112" t="str">
        <f>IF(tbl_coded[[#This Row],[ISIN]]="","",IF(_xll.BDP($B143&amp;" Corp",P$1)="#N/A N/A","--",_xll.BDP($B143&amp;" Corp",P$1)))</f>
        <v/>
      </c>
      <c r="Q143"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3" s="112" t="str">
        <f>IF(tbl_coded[[#This Row],[ISIN]]="","",IF(OR(_xll.BDP($B143&amp;" Corp",R$1)="#N/A N/A",_xll.BDP($B143&amp;" Corp",R$1)="#N/A Invalid Security",_xll.BDP($B143&amp;" Corp",R$1)="#N/A Field Not Applicable"),"--",_xll.BDP($B143&amp;" Corp",R$1)))</f>
        <v/>
      </c>
      <c r="S143" s="112" t="str">
        <f>IF(tbl_coded[[#This Row],[ISIN]]="","",IF(OR(_xll.BDP($R143&amp;" Equity",S$1)="#N/A N/A",_xll.BDP($R143&amp;" Equity",S$1)="#N/A Invalid Security"),"--",_xll.BDP($R143&amp;" Equity",S$1)))</f>
        <v/>
      </c>
      <c r="T143" s="112" t="str">
        <f>IF(tbl_coded[[#This Row],[ISIN]]="","",IF(OR(_xll.BDP($R143&amp;" Equity",T$1)="#N/A N/A",_xll.BDP($R143&amp;" Equity",T$1)="#N/A Invalid Security"),"--",_xll.BDP($R143&amp;" Equity",T$1)))</f>
        <v/>
      </c>
      <c r="U143" s="112" t="str">
        <f>IF(tbl_coded[[#This Row],[ISIN]]="","",IF(OR(_xll.BDP($R143&amp;" Equity",U$1)="#N/A N/A",_xll.BDP($R143&amp;" Equity",U$1)="#N/A Invalid Security"),"--",_xll.BDP($R143&amp;" Equity",U$1)))</f>
        <v/>
      </c>
      <c r="V143" s="112" t="str">
        <f>IF(tbl_coded[[#This Row],[ISIN]]="","",IF(OR(_xll.BDP($R143&amp;" Equity",V$1)="#N/A N/A",_xll.BDP($R143&amp;" Equity",V$1)="#N/A Invalid Security"),"--",_xll.BDP($R143&amp;" Equity",V$1)))</f>
        <v/>
      </c>
      <c r="W143" s="112" t="str">
        <f>IF(tbl_coded[[#This Row],[ISIN]]="","",IF(OR(_xll.BDP($R143&amp;" Equity",W$1)="#N/A N/A",_xll.BDP($R143&amp;" Equity",W$1)="#N/A Invalid Security"),"--",_xll.BDP($R143&amp;" Equity",W$1)))</f>
        <v/>
      </c>
      <c r="X143" s="112" t="str">
        <f>IF(tbl_coded[[#This Row],[ISIN]]="","",IF(OR(_xll.BDP($R143&amp;" Equity",X$1)="#N/A N/A",_xll.BDP($R143&amp;" Equity",X$1)="#N/A Invalid Security"),"--",_xll.BDP($R143&amp;" Equity",X$1)))</f>
        <v/>
      </c>
      <c r="Y143"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3" s="112" t="str">
        <f>IF(tbl_coded[[#This Row],[ISIN]]="","",IF(ISNUMBER(_xll.BDP(B143&amp;" Corp",Z$1)),_xll.BDP(B143&amp;" Corp",Z$1),""))</f>
        <v/>
      </c>
      <c r="AA143" s="112" t="str">
        <f>IF(tbl_coded[[#This Row],[ISIN]]="","",IF(ISNUMBER(_xll.BDP(B143&amp;" Corp",AA$1)),_xll.BDP(B143&amp;" Corp",AA$1),""))</f>
        <v/>
      </c>
      <c r="AB143" s="112" t="str">
        <f>IF(tbl_coded[[#This Row],[ISIN]]="","",IF(ISNUMBER(_xll.BDP(B143&amp;" Corp",AB$1)),_xll.BDP(B143&amp;" Corp",AB$1),""))</f>
        <v/>
      </c>
      <c r="AC143" s="112" t="str">
        <f>IF(tbl_coded[[#This Row],[ISIN]]="","",IF(ISNUMBER(_xll.BDP(B143&amp;" Corp",AC$1)),_xll.BDP(B143&amp;" Corp",AC$1),""))</f>
        <v/>
      </c>
      <c r="AD143" s="112" t="str">
        <f>IF(tbl_coded[[#This Row],[ISIN]]="","",IF((_xll.BDP(B143&amp;" Corp",AD$1))="#N/A Field Not Applicable","",_xll.BDP(B143&amp;" Corp",AD$1)))</f>
        <v/>
      </c>
      <c r="AE143" s="112" t="str">
        <f>IF(tbl_coded[[#This Row],[ISIN]]="","",IF((_xll.BDP(B143&amp;" Corp",AE$1))="#N/A N/A","--",_xll.BDP(B143&amp;" Corp",AE$1)))</f>
        <v/>
      </c>
      <c r="AF143" s="112" t="str">
        <f>IF(tbl_coded[[#This Row],[ISIN]]="","",IF(IFERROR(MATCH(H143,rtg_num[Moody''s],0)&gt;10,0),"HY",IF(IFERROR(MATCH(I143,rtg_num[S&amp;P],0)&gt;10,0),"HY",IF(IFERROR(MATCH(J143,rtg_num[Fitch],0)&gt;10,0),"HY",IF(H143&amp;I143&amp;J143="------","NR",IF(IFERROR(FIND("#N/A",Coded!H143),0)&amp;IFERROR(FIND("#N/A",Coded!H143),0)&amp;IFERROR(FIND("#N/A",Coded!H143),0)&lt;&gt;"000",IF(INDEX(美元债一级!$O:$O,MATCH(tbl_coded[[#This Row],[ISIN]],美元债一级!$I:$I,0))="--/--/--","NR","IG"),"IG"))))))</f>
        <v/>
      </c>
      <c r="AG143"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3"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3" s="113" t="str">
        <f>IF(tbl_coded[[#This Row],[ISIN]]="","",IF(_xll.BDP($B143&amp;" Corp",AI$1)="#N/A N/A","--",_xll.BDP($B143&amp;" Corp",AI$1)))</f>
        <v/>
      </c>
      <c r="AJ143" s="112" t="str">
        <f>IF(tbl_coded[[#This Row],[ISIN]]="","",IF(OR(_xll.BDP(_xll.BDP(tbl_coded[[#This Row],[ISIN]]&amp;" Corp", "ISSUER_EQUITY_TICKER")&amp;" Equity",AJ$1)="#N/A N/A"),"--",_xll.BDP(_xll.BDP(tbl_coded[[#This Row],[ISIN]]&amp;" Corp", "ISSUER_EQUITY_TICKER")&amp;" Equity",AJ$1)))</f>
        <v/>
      </c>
      <c r="AK143"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3" s="115" t="str">
        <f>IF(tbl_coded[[#This Row],[ISIN]]="","",IF(OR(_xll.BDP(_xll.BDP(tbl_coded[[#This Row],[ISIN]]&amp;" Corp", "ISSUER_EQUITY_TICKER")&amp;" Equity",AL$1)="#N/A N/A"),"--",_xll.BDP(_xll.BDP(tbl_coded[[#This Row],[ISIN]]&amp;" Corp", "ISSUER_EQUITY_TICKER")&amp;" Equity",AL$1)))</f>
        <v/>
      </c>
      <c r="AM143" s="115" t="str">
        <f>IF(tbl_coded[[#This Row],[ISIN]]="","",IF(_xll.BDS($B143&amp;" Corp",AM$1)="#N/A Field Not Applicable","",_xll.BDS($B143&amp;" Corp",AM$1)))</f>
        <v/>
      </c>
      <c r="AN143" s="115" t="str">
        <f>IF(tbl_coded[[#This Row],[ISIN]]="","",IF(_xll.BDP(tbl_coded[[#This Row],[KPW Provider BBID]]&amp;" CompanyID","NAME")="#N/A Invalid Security","",_xll.BDP(tbl_coded[[#This Row],[KPW Provider BBID]]&amp;" CompanyID","NAME")))</f>
        <v/>
      </c>
      <c r="AO143" s="115" t="str">
        <f>IF(tbl_coded[[#This Row],[ISIN]]="","",IF(_xll.BDP(tbl_coded[[#This Row],[KPW Provider BBID]]&amp;" CompanyID",$AO$1)="#N/A Invalid Security","--",IF(_xll.BDP(tbl_coded[[#This Row],[KPW Provider BBID]]&amp;" CompanyID",$AO$1)="#N/A N/A","--",_xll.BDP(tbl_coded[[#This Row],[KPW Provider BBID]]&amp;" CompanyID",$AO$1))))</f>
        <v/>
      </c>
      <c r="AP143" s="115" t="str">
        <f>IF(tbl_coded[[#This Row],[ISIN]]="","",IF(_xll.BDP(tbl_coded[[#This Row],[KPW Provider BBID]]&amp;" CompanyID",$AP$1)="#N/A Invalid Security","--",IF(_xll.BDP(tbl_coded[[#This Row],[KPW Provider BBID]]&amp;" CompanyID",$AP$1)="#N/A N/A","--",_xll.BDP(tbl_coded[[#This Row],[KPW Provider BBID]]&amp;" CompanyID",$AP$1))))</f>
        <v/>
      </c>
      <c r="AQ143" s="115" t="str">
        <f>IF(tbl_coded[[#This Row],[ISIN]]="","",IF(_xll.BDP(tbl_coded[[#This Row],[KPW Provider BBID]]&amp;" CompanyID",$AQ$1)="#N/A Invalid Security","--",IF(_xll.BDP(tbl_coded[[#This Row],[KPW Provider BBID]]&amp;" CompanyID",$AQ$1)="#N/A N/A","--",_xll.BDP(tbl_coded[[#This Row],[KPW Provider BBID]]&amp;" CompanyID",$AQ$1))))</f>
        <v/>
      </c>
      <c r="AR143" s="115" t="str">
        <f>IF(tbl_coded[[#This Row],[ISIN]]="","",tbl_coded[[#This Row],[穆迪KPW评级]]&amp;"/"&amp;tbl_coded[[#This Row],[SPKPW评级]]&amp;"/"&amp;tbl_coded[[#This Row],[FITCHKPW评级]])</f>
        <v/>
      </c>
      <c r="AS143" s="115" t="str">
        <f>IF(tbl_coded[[#This Row],[ISIN]]="","",IF(OR(_xll.BDP($B143&amp;" Corp",AS$1)="#N/A N/A"),"--",_xll.BDP($B143&amp;" Corp",AS$1)))</f>
        <v/>
      </c>
      <c r="AT143" s="115" t="str">
        <f>IF(tbl_coded[[#This Row],[ISIN]]="","",IF(_xll.BDS($B143&amp;" Corp",AT$1)="#N/A Field Not Applicable","",_xll.BDS($B143&amp;" Corp",AT$1)))</f>
        <v/>
      </c>
      <c r="AU143" s="115" t="str">
        <f>IF(tbl_coded[[#This Row],[SBLC Provider BBID]]="","",_xll.BDP(tbl_coded[[#This Row],[SBLC Provider BBID]]&amp;" CompanyID","NAME"))</f>
        <v/>
      </c>
      <c r="AV143" s="115" t="str">
        <f>IF(tbl_coded[[#This Row],[ISIN]]="","",IF(OR(_xll.BDP($B143&amp;" Corp",AV$1)="#N/A N/A"),"--",TEXT(_xll.BDP($B143&amp;" Corp",AV$1),"yyyy/mm/dd")))</f>
        <v/>
      </c>
      <c r="AW143" s="115" t="str">
        <f>IF(tbl_coded[[#This Row],[ISIN]]="","",IF(OR(_xll.BDP($B143&amp;" Corp",AW$1)="#N/A N/A"),"--",TEXT(_xll.BDP($B143&amp;" Corp",AW$1),"yyyy/mm/dd")))</f>
        <v/>
      </c>
      <c r="AX143" s="115" t="str">
        <f>IF(tbl_coded[[#This Row],[ISIN]]="","",IF(OR(_xll.BDP($B143&amp;" Corp",AX$1)="#N/A N/A"),"--",TEXT(_xll.BDP($B143&amp;" Corp",AX$1),"yyyy/mm/dd")))</f>
        <v/>
      </c>
      <c r="AY143" s="115" t="str">
        <f>IF(tbl_coded[[#This Row],[ISIN]]="","",IF(OR(_xll.BDP($B143&amp;" Corp",AY$1)="#N/A Field Not Applicable"),"--",TEXT(_xll.BDP($B143&amp;" Corp",AY$1),"yyyy/mm/dd")))</f>
        <v/>
      </c>
      <c r="AZ143" s="115" t="str">
        <f>IF(tbl_coded[[#This Row],[ISIN]]="","",IF(OR(_xll.BDP($B143&amp;" Corp",AZ$1)="#N/A N/A"),"--",_xll.BDP($B143&amp;" Corp",AZ$1)))</f>
        <v/>
      </c>
      <c r="BA143" s="115" t="str">
        <f>IF(tbl_coded[[#This Row],[ISIN]]="","",IF(OR(_xll.BDP($B143&amp;" Corp",BA$1)="#N/A N/A"),"--",_xll.BDP($B143&amp;" Corp",BA$1)))</f>
        <v/>
      </c>
      <c r="BB143" s="115" t="str">
        <f>IF(tbl_coded[[#This Row],[ISIN]]="","",IF(OR(_xll.BDP($B143&amp;" Corp",BB$1)="#N/A N/A"),"--",_xll.BDP($B143&amp;" Corp",BB$1)))</f>
        <v/>
      </c>
      <c r="BC143" s="115" t="str">
        <f>IF(tbl_coded[[#This Row],[ISIN]]="","",IF(OR(_xll.BDP($B143&amp;" Corp",BC$1)="#N/A Field Not Applicable"),"--",_xll.BDP($B143&amp;" Corp",BC$1)))</f>
        <v/>
      </c>
      <c r="BD143" s="115" t="str">
        <f>IF(tbl_coded[[#This Row],[ISIN]]="","",IF(OR(_xll.BDP($B143&amp;" Corp",BD$1)="#N/A Field Not Applicable"),"--",_xll.BDP($B143&amp;" Corp",BD$1)))</f>
        <v/>
      </c>
      <c r="BE143" s="115" t="str">
        <f>IF(tbl_coded[[#This Row],[ISIN]]="","",IF(OR(_xll.BDP($B143&amp;" Corp",BE$1)="#N/A Field Not Applicable"),"--",_xll.BDP($B143&amp;" Corp",BE$1)))</f>
        <v/>
      </c>
      <c r="BF143" s="115" t="str">
        <f>IF(tbl_coded[[#This Row],[ISIN]]="","",IF(OR(_xll.BDP($B143&amp;" Corp",BF$1)="#N/A Field Not Applicable"),"--",_xll.BDP($B143&amp;" Corp",BF$1)))</f>
        <v/>
      </c>
      <c r="BG143" s="115" t="str">
        <f>IF(tbl_coded[[#This Row],[ISIN]]="","",IF(OR(_xll.BDP($B143&amp;" Corp",BG$1)="#N/A Field Not Applicable"),"--",IF(_xll.BDP($B143&amp;" Corp",BG$1)="#N/A N/A","N",_xll.BDP($B143&amp;" Corp",BG$1))))</f>
        <v/>
      </c>
      <c r="BH143" s="115" t="str">
        <f>IF(tbl_coded[[#This Row],[ISIN]]="","",IF(OR(_xll.BDP($B143&amp;" Corp",BH$1)="#N/A N/A"),"",_xll.BDP($B143&amp;" Corp",BH$1)))</f>
        <v/>
      </c>
      <c r="BI143" s="115" t="str">
        <f>IF(tbl_coded[[#This Row],[ISIN]]="","",IF(OR(tbl_coded[[#This Row],[Parent company tiker]]=""),"",IF(_xll.BDP(tbl_coded[[#This Row],[Parent company tiker]]&amp;" Equity",BI$1)="#N/A N/A","--",_xll.BDP(tbl_coded[[#This Row],[Parent company tiker]]&amp;" Equity",BI$1))))</f>
        <v/>
      </c>
      <c r="BJ143" s="115" t="str">
        <f>IF(tbl_coded[[#This Row],[ISIN]]="","",IF(OR(tbl_coded[[#This Row],[Parent company tiker]]=""),"",IF(_xll.BDP(tbl_coded[[#This Row],[Parent company tiker]]&amp;" Equity",BJ$1)="#N/A N/A","--",_xll.BDP(tbl_coded[[#This Row],[Parent company tiker]]&amp;" Equity",BJ$1))))</f>
        <v/>
      </c>
      <c r="BK143" s="115" t="str">
        <f>IF(tbl_coded[[#This Row],[ISIN]]="","",IF(OR(tbl_coded[[#This Row],[Parent company tiker]]=""),"",IF(_xll.BDP(tbl_coded[[#This Row],[Parent company tiker]]&amp;" Equity",BK$1)="#N/A N/A","--",_xll.BDP(tbl_coded[[#This Row],[Parent company tiker]]&amp;" Equity",BK$1))))</f>
        <v/>
      </c>
      <c r="BL143" s="115" t="str">
        <f>IF(tbl_coded[[#This Row],[ISIN]]="","",IF(OR(tbl_coded[[#This Row],[Parent company tiker]]=""),"",IF(_xll.BDP(tbl_coded[[#This Row],[Parent company tiker]]&amp;" Equity",BL$1)="#N/A N/A","--",_xll.BDP(tbl_coded[[#This Row],[Parent company tiker]]&amp;" Equity",BL$1))))</f>
        <v/>
      </c>
      <c r="BM143"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3" s="115" t="str">
        <f>IF(tbl_coded[[#This Row],[Column9]]&lt;&gt;"--",tbl_coded[[#This Row],[G''tor rating]],IF(tbl_coded[[#This Row],[KPW Name]]&lt;&gt;"",tbl_coded[[#This Row],[KPW Rating]],IF(tbl_coded[[#This Row],[Parent company tiker]]&lt;&gt;"",tbl_coded[[#This Row],[parent评级]],tbl_coded[[#This Row],[Issuer rating]])))</f>
        <v>//</v>
      </c>
      <c r="BO143" s="148" t="str">
        <f>IFERROR(IF(tbl_coded[[#This Row],[GREEN]]="Y","GREEN",IF(tbl_coded[[#This Row],[SUSTAINABLE]]="Y","SUSTAINABLE",IF(tbl_coded[[#This Row],[SOCIAL]]="Y","SOCIAL",IF(tbl_coded[[#This Row],[Sustainable linked]]="Y","SUSTAINABLE LINKED"," ")))),"")</f>
        <v xml:space="preserve"> </v>
      </c>
    </row>
    <row r="144" spans="1:67" ht="15" customHeight="1">
      <c r="A144" s="109">
        <v>142</v>
      </c>
      <c r="B144" s="110" t="str">
        <f>IF(美元债一级!$C$3:$C$1048576&lt;&gt;"",美元债一级!$C144,"")</f>
        <v/>
      </c>
      <c r="C144" s="112" t="str">
        <f>IF(tbl_coded[[#This Row],[ISIN]]="","",IF(tbl_coded[[#This Row],[Index]]&gt;$A$1,"",IF(_xll.BDP($B144&amp;" Corp",C$1)="#N/A N/A","",_xll.BDP($B144&amp;" Corp",C$1))))</f>
        <v/>
      </c>
      <c r="D144" s="112" t="str">
        <f>IF(tbl_coded[[#This Row],[ISIN]]="","",IF(_xll.BDP($B144&amp;" Corp",D$1)="#N/A N/A","",_xll.BDP($B144&amp;" Corp",D$1)))</f>
        <v/>
      </c>
      <c r="E144" s="112" t="str">
        <f>IF(tbl_coded[[#This Row],[ISIN]]="","",IF(_xll.BDP($B144&amp;" Corp",E$1)="#N/A N/A","--",_xll.BDP($B144&amp;" Corp",E$1)))</f>
        <v/>
      </c>
      <c r="F144" s="112" t="str">
        <f>IF(tbl_coded[[#This Row],[ISIN]]="","",IF(_xll.BDS($B144&amp;" Corp",F$1)="#N/A Field Not Applicable","",_xll.BDS($B144&amp;" Corp",F$1)))</f>
        <v/>
      </c>
      <c r="G144" s="112" t="str">
        <f>IF(tbl_coded[[#This Row],[ISIN]]="","",IF(_xll.BDP($F144&amp;" CompanyID",G$1)="#N/A Invalid Security","",_xll.BDP($F144&amp;" CompanyID",G$1)))</f>
        <v/>
      </c>
      <c r="H144" s="112" t="str">
        <f>IF(tbl_coded[[#This Row],[ISIN]]="","",IF(_xll.BDP($B144&amp;" Corp",H$1)="#N/A N/A","--",_xll.BDP($B144&amp;" Corp",H$1)))</f>
        <v/>
      </c>
      <c r="I144" s="112" t="str">
        <f>IF(tbl_coded[[#This Row],[ISIN]]="","",IF(_xll.BDP($B144&amp;" Corp",I$1)="#N/A N/A","--",_xll.BDP($B144&amp;" Corp",I$1)))</f>
        <v/>
      </c>
      <c r="J144" s="112" t="str">
        <f>IF(tbl_coded[[#This Row],[ISIN]]="","",IF(_xll.BDP($B144&amp;" Corp",J$1)="#N/A N/A","--",_xll.BDP($B144&amp;" Corp",J$1)))</f>
        <v/>
      </c>
      <c r="K144" s="112" t="str">
        <f>IF(tbl_coded[[#This Row],[ISIN]]="","",IF(_xll.BDP($B144&amp;" Corp",K$1)="#N/A N/A","--",_xll.BDP($B144&amp;" Corp",K$1)))</f>
        <v/>
      </c>
      <c r="L144" s="112" t="str">
        <f>IF(tbl_coded[[#This Row],[ISIN]]="","",IF(_xll.BDP($B144&amp;" Corp",L$1)="#N/A N/A","--",_xll.BDP($B144&amp;" Corp",L$1)))</f>
        <v/>
      </c>
      <c r="M144" s="112" t="str">
        <f>IF(tbl_coded[[#This Row],[ISIN]]="","",IF(_xll.BDP($B144&amp;" Corp",M$1)="#N/A N/A","--",_xll.BDP($B144&amp;" Corp",M$1)))</f>
        <v/>
      </c>
      <c r="N144" s="112" t="str">
        <f>IF(tbl_coded[[#This Row],[ISIN]]="","",IF(_xll.BDP($B144&amp;" Corp",N$1)="#N/A N/A","--",_xll.BDP($B144&amp;" Corp",N$1)))</f>
        <v/>
      </c>
      <c r="O144" s="112" t="str">
        <f>IF(tbl_coded[[#This Row],[ISIN]]="","",IF(_xll.BDP($B144&amp;" Corp",O$1)="#N/A N/A","--",_xll.BDP($B144&amp;" Corp",O$1)))</f>
        <v/>
      </c>
      <c r="P144" s="112" t="str">
        <f>IF(tbl_coded[[#This Row],[ISIN]]="","",IF(_xll.BDP($B144&amp;" Corp",P$1)="#N/A N/A","--",_xll.BDP($B144&amp;" Corp",P$1)))</f>
        <v/>
      </c>
      <c r="Q144"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4" s="112" t="str">
        <f>IF(tbl_coded[[#This Row],[ISIN]]="","",IF(OR(_xll.BDP($B144&amp;" Corp",R$1)="#N/A N/A",_xll.BDP($B144&amp;" Corp",R$1)="#N/A Invalid Security",_xll.BDP($B144&amp;" Corp",R$1)="#N/A Field Not Applicable"),"--",_xll.BDP($B144&amp;" Corp",R$1)))</f>
        <v/>
      </c>
      <c r="S144" s="112" t="str">
        <f>IF(tbl_coded[[#This Row],[ISIN]]="","",IF(OR(_xll.BDP($R144&amp;" Equity",S$1)="#N/A N/A",_xll.BDP($R144&amp;" Equity",S$1)="#N/A Invalid Security"),"--",_xll.BDP($R144&amp;" Equity",S$1)))</f>
        <v/>
      </c>
      <c r="T144" s="112" t="str">
        <f>IF(tbl_coded[[#This Row],[ISIN]]="","",IF(OR(_xll.BDP($R144&amp;" Equity",T$1)="#N/A N/A",_xll.BDP($R144&amp;" Equity",T$1)="#N/A Invalid Security"),"--",_xll.BDP($R144&amp;" Equity",T$1)))</f>
        <v/>
      </c>
      <c r="U144" s="112" t="str">
        <f>IF(tbl_coded[[#This Row],[ISIN]]="","",IF(OR(_xll.BDP($R144&amp;" Equity",U$1)="#N/A N/A",_xll.BDP($R144&amp;" Equity",U$1)="#N/A Invalid Security"),"--",_xll.BDP($R144&amp;" Equity",U$1)))</f>
        <v/>
      </c>
      <c r="V144" s="112" t="str">
        <f>IF(tbl_coded[[#This Row],[ISIN]]="","",IF(OR(_xll.BDP($R144&amp;" Equity",V$1)="#N/A N/A",_xll.BDP($R144&amp;" Equity",V$1)="#N/A Invalid Security"),"--",_xll.BDP($R144&amp;" Equity",V$1)))</f>
        <v/>
      </c>
      <c r="W144" s="112" t="str">
        <f>IF(tbl_coded[[#This Row],[ISIN]]="","",IF(OR(_xll.BDP($R144&amp;" Equity",W$1)="#N/A N/A",_xll.BDP($R144&amp;" Equity",W$1)="#N/A Invalid Security"),"--",_xll.BDP($R144&amp;" Equity",W$1)))</f>
        <v/>
      </c>
      <c r="X144" s="112" t="str">
        <f>IF(tbl_coded[[#This Row],[ISIN]]="","",IF(OR(_xll.BDP($R144&amp;" Equity",X$1)="#N/A N/A",_xll.BDP($R144&amp;" Equity",X$1)="#N/A Invalid Security"),"--",_xll.BDP($R144&amp;" Equity",X$1)))</f>
        <v/>
      </c>
      <c r="Y144"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4" s="112" t="str">
        <f>IF(tbl_coded[[#This Row],[ISIN]]="","",IF(ISNUMBER(_xll.BDP(B144&amp;" Corp",Z$1)),_xll.BDP(B144&amp;" Corp",Z$1),""))</f>
        <v/>
      </c>
      <c r="AA144" s="112" t="str">
        <f>IF(tbl_coded[[#This Row],[ISIN]]="","",IF(ISNUMBER(_xll.BDP(B144&amp;" Corp",AA$1)),_xll.BDP(B144&amp;" Corp",AA$1),""))</f>
        <v/>
      </c>
      <c r="AB144" s="112" t="str">
        <f>IF(tbl_coded[[#This Row],[ISIN]]="","",IF(ISNUMBER(_xll.BDP(B144&amp;" Corp",AB$1)),_xll.BDP(B144&amp;" Corp",AB$1),""))</f>
        <v/>
      </c>
      <c r="AC144" s="112" t="str">
        <f>IF(tbl_coded[[#This Row],[ISIN]]="","",IF(ISNUMBER(_xll.BDP(B144&amp;" Corp",AC$1)),_xll.BDP(B144&amp;" Corp",AC$1),""))</f>
        <v/>
      </c>
      <c r="AD144" s="112" t="str">
        <f>IF(tbl_coded[[#This Row],[ISIN]]="","",IF((_xll.BDP(B144&amp;" Corp",AD$1))="#N/A Field Not Applicable","",_xll.BDP(B144&amp;" Corp",AD$1)))</f>
        <v/>
      </c>
      <c r="AE144" s="112" t="str">
        <f>IF(tbl_coded[[#This Row],[ISIN]]="","",IF((_xll.BDP(B144&amp;" Corp",AE$1))="#N/A N/A","--",_xll.BDP(B144&amp;" Corp",AE$1)))</f>
        <v/>
      </c>
      <c r="AF144" s="112" t="str">
        <f>IF(tbl_coded[[#This Row],[ISIN]]="","",IF(IFERROR(MATCH(H144,rtg_num[Moody''s],0)&gt;10,0),"HY",IF(IFERROR(MATCH(I144,rtg_num[S&amp;P],0)&gt;10,0),"HY",IF(IFERROR(MATCH(J144,rtg_num[Fitch],0)&gt;10,0),"HY",IF(H144&amp;I144&amp;J144="------","NR",IF(IFERROR(FIND("#N/A",Coded!H144),0)&amp;IFERROR(FIND("#N/A",Coded!H144),0)&amp;IFERROR(FIND("#N/A",Coded!H144),0)&lt;&gt;"000",IF(INDEX(美元债一级!$O:$O,MATCH(tbl_coded[[#This Row],[ISIN]],美元债一级!$I:$I,0))="--/--/--","NR","IG"),"IG"))))))</f>
        <v/>
      </c>
      <c r="AG144"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4"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4" s="113" t="str">
        <f>IF(tbl_coded[[#This Row],[ISIN]]="","",IF(_xll.BDP($B144&amp;" Corp",AI$1)="#N/A N/A","--",_xll.BDP($B144&amp;" Corp",AI$1)))</f>
        <v/>
      </c>
      <c r="AJ144" s="112" t="str">
        <f>IF(tbl_coded[[#This Row],[ISIN]]="","",IF(OR(_xll.BDP(_xll.BDP(tbl_coded[[#This Row],[ISIN]]&amp;" Corp", "ISSUER_EQUITY_TICKER")&amp;" Equity",AJ$1)="#N/A N/A"),"--",_xll.BDP(_xll.BDP(tbl_coded[[#This Row],[ISIN]]&amp;" Corp", "ISSUER_EQUITY_TICKER")&amp;" Equity",AJ$1)))</f>
        <v/>
      </c>
      <c r="AK144"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4" s="115" t="str">
        <f>IF(tbl_coded[[#This Row],[ISIN]]="","",IF(OR(_xll.BDP(_xll.BDP(tbl_coded[[#This Row],[ISIN]]&amp;" Corp", "ISSUER_EQUITY_TICKER")&amp;" Equity",AL$1)="#N/A N/A"),"--",_xll.BDP(_xll.BDP(tbl_coded[[#This Row],[ISIN]]&amp;" Corp", "ISSUER_EQUITY_TICKER")&amp;" Equity",AL$1)))</f>
        <v/>
      </c>
      <c r="AM144" s="115" t="str">
        <f>IF(tbl_coded[[#This Row],[ISIN]]="","",IF(_xll.BDS($B144&amp;" Corp",AM$1)="#N/A Field Not Applicable","",_xll.BDS($B144&amp;" Corp",AM$1)))</f>
        <v/>
      </c>
      <c r="AN144" s="115" t="str">
        <f>IF(tbl_coded[[#This Row],[ISIN]]="","",IF(_xll.BDP(tbl_coded[[#This Row],[KPW Provider BBID]]&amp;" CompanyID","NAME")="#N/A Invalid Security","",_xll.BDP(tbl_coded[[#This Row],[KPW Provider BBID]]&amp;" CompanyID","NAME")))</f>
        <v/>
      </c>
      <c r="AO144" s="115" t="str">
        <f>IF(tbl_coded[[#This Row],[ISIN]]="","",IF(_xll.BDP(tbl_coded[[#This Row],[KPW Provider BBID]]&amp;" CompanyID",$AO$1)="#N/A Invalid Security","--",IF(_xll.BDP(tbl_coded[[#This Row],[KPW Provider BBID]]&amp;" CompanyID",$AO$1)="#N/A N/A","--",_xll.BDP(tbl_coded[[#This Row],[KPW Provider BBID]]&amp;" CompanyID",$AO$1))))</f>
        <v/>
      </c>
      <c r="AP144" s="115" t="str">
        <f>IF(tbl_coded[[#This Row],[ISIN]]="","",IF(_xll.BDP(tbl_coded[[#This Row],[KPW Provider BBID]]&amp;" CompanyID",$AP$1)="#N/A Invalid Security","--",IF(_xll.BDP(tbl_coded[[#This Row],[KPW Provider BBID]]&amp;" CompanyID",$AP$1)="#N/A N/A","--",_xll.BDP(tbl_coded[[#This Row],[KPW Provider BBID]]&amp;" CompanyID",$AP$1))))</f>
        <v/>
      </c>
      <c r="AQ144" s="115" t="str">
        <f>IF(tbl_coded[[#This Row],[ISIN]]="","",IF(_xll.BDP(tbl_coded[[#This Row],[KPW Provider BBID]]&amp;" CompanyID",$AQ$1)="#N/A Invalid Security","--",IF(_xll.BDP(tbl_coded[[#This Row],[KPW Provider BBID]]&amp;" CompanyID",$AQ$1)="#N/A N/A","--",_xll.BDP(tbl_coded[[#This Row],[KPW Provider BBID]]&amp;" CompanyID",$AQ$1))))</f>
        <v/>
      </c>
      <c r="AR144" s="115" t="str">
        <f>IF(tbl_coded[[#This Row],[ISIN]]="","",tbl_coded[[#This Row],[穆迪KPW评级]]&amp;"/"&amp;tbl_coded[[#This Row],[SPKPW评级]]&amp;"/"&amp;tbl_coded[[#This Row],[FITCHKPW评级]])</f>
        <v/>
      </c>
      <c r="AS144" s="115" t="str">
        <f>IF(tbl_coded[[#This Row],[ISIN]]="","",IF(OR(_xll.BDP($B144&amp;" Corp",AS$1)="#N/A N/A"),"--",_xll.BDP($B144&amp;" Corp",AS$1)))</f>
        <v/>
      </c>
      <c r="AT144" s="115" t="str">
        <f>IF(tbl_coded[[#This Row],[ISIN]]="","",IF(_xll.BDS($B144&amp;" Corp",AT$1)="#N/A Field Not Applicable","",_xll.BDS($B144&amp;" Corp",AT$1)))</f>
        <v/>
      </c>
      <c r="AU144" s="115" t="str">
        <f>IF(tbl_coded[[#This Row],[SBLC Provider BBID]]="","",_xll.BDP(tbl_coded[[#This Row],[SBLC Provider BBID]]&amp;" CompanyID","NAME"))</f>
        <v/>
      </c>
      <c r="AV144" s="115" t="str">
        <f>IF(tbl_coded[[#This Row],[ISIN]]="","",IF(OR(_xll.BDP($B144&amp;" Corp",AV$1)="#N/A N/A"),"--",TEXT(_xll.BDP($B144&amp;" Corp",AV$1),"yyyy/mm/dd")))</f>
        <v/>
      </c>
      <c r="AW144" s="115" t="str">
        <f>IF(tbl_coded[[#This Row],[ISIN]]="","",IF(OR(_xll.BDP($B144&amp;" Corp",AW$1)="#N/A N/A"),"--",TEXT(_xll.BDP($B144&amp;" Corp",AW$1),"yyyy/mm/dd")))</f>
        <v/>
      </c>
      <c r="AX144" s="115" t="str">
        <f>IF(tbl_coded[[#This Row],[ISIN]]="","",IF(OR(_xll.BDP($B144&amp;" Corp",AX$1)="#N/A N/A"),"--",TEXT(_xll.BDP($B144&amp;" Corp",AX$1),"yyyy/mm/dd")))</f>
        <v/>
      </c>
      <c r="AY144" s="115" t="str">
        <f>IF(tbl_coded[[#This Row],[ISIN]]="","",IF(OR(_xll.BDP($B144&amp;" Corp",AY$1)="#N/A Field Not Applicable"),"--",TEXT(_xll.BDP($B144&amp;" Corp",AY$1),"yyyy/mm/dd")))</f>
        <v/>
      </c>
      <c r="AZ144" s="115" t="str">
        <f>IF(tbl_coded[[#This Row],[ISIN]]="","",IF(OR(_xll.BDP($B144&amp;" Corp",AZ$1)="#N/A N/A"),"--",_xll.BDP($B144&amp;" Corp",AZ$1)))</f>
        <v/>
      </c>
      <c r="BA144" s="115" t="str">
        <f>IF(tbl_coded[[#This Row],[ISIN]]="","",IF(OR(_xll.BDP($B144&amp;" Corp",BA$1)="#N/A N/A"),"--",_xll.BDP($B144&amp;" Corp",BA$1)))</f>
        <v/>
      </c>
      <c r="BB144" s="115" t="str">
        <f>IF(tbl_coded[[#This Row],[ISIN]]="","",IF(OR(_xll.BDP($B144&amp;" Corp",BB$1)="#N/A N/A"),"--",_xll.BDP($B144&amp;" Corp",BB$1)))</f>
        <v/>
      </c>
      <c r="BC144" s="115" t="str">
        <f>IF(tbl_coded[[#This Row],[ISIN]]="","",IF(OR(_xll.BDP($B144&amp;" Corp",BC$1)="#N/A Field Not Applicable"),"--",_xll.BDP($B144&amp;" Corp",BC$1)))</f>
        <v/>
      </c>
      <c r="BD144" s="115" t="str">
        <f>IF(tbl_coded[[#This Row],[ISIN]]="","",IF(OR(_xll.BDP($B144&amp;" Corp",BD$1)="#N/A Field Not Applicable"),"--",_xll.BDP($B144&amp;" Corp",BD$1)))</f>
        <v/>
      </c>
      <c r="BE144" s="115" t="str">
        <f>IF(tbl_coded[[#This Row],[ISIN]]="","",IF(OR(_xll.BDP($B144&amp;" Corp",BE$1)="#N/A Field Not Applicable"),"--",_xll.BDP($B144&amp;" Corp",BE$1)))</f>
        <v/>
      </c>
      <c r="BF144" s="115" t="str">
        <f>IF(tbl_coded[[#This Row],[ISIN]]="","",IF(OR(_xll.BDP($B144&amp;" Corp",BF$1)="#N/A Field Not Applicable"),"--",_xll.BDP($B144&amp;" Corp",BF$1)))</f>
        <v/>
      </c>
      <c r="BG144" s="115" t="str">
        <f>IF(tbl_coded[[#This Row],[ISIN]]="","",IF(OR(_xll.BDP($B144&amp;" Corp",BG$1)="#N/A Field Not Applicable"),"--",IF(_xll.BDP($B144&amp;" Corp",BG$1)="#N/A N/A","N",_xll.BDP($B144&amp;" Corp",BG$1))))</f>
        <v/>
      </c>
      <c r="BH144" s="115" t="str">
        <f>IF(tbl_coded[[#This Row],[ISIN]]="","",IF(OR(_xll.BDP($B144&amp;" Corp",BH$1)="#N/A N/A"),"",_xll.BDP($B144&amp;" Corp",BH$1)))</f>
        <v/>
      </c>
      <c r="BI144" s="115" t="str">
        <f>IF(tbl_coded[[#This Row],[ISIN]]="","",IF(OR(tbl_coded[[#This Row],[Parent company tiker]]=""),"",IF(_xll.BDP(tbl_coded[[#This Row],[Parent company tiker]]&amp;" Equity",BI$1)="#N/A N/A","--",_xll.BDP(tbl_coded[[#This Row],[Parent company tiker]]&amp;" Equity",BI$1))))</f>
        <v/>
      </c>
      <c r="BJ144" s="115" t="str">
        <f>IF(tbl_coded[[#This Row],[ISIN]]="","",IF(OR(tbl_coded[[#This Row],[Parent company tiker]]=""),"",IF(_xll.BDP(tbl_coded[[#This Row],[Parent company tiker]]&amp;" Equity",BJ$1)="#N/A N/A","--",_xll.BDP(tbl_coded[[#This Row],[Parent company tiker]]&amp;" Equity",BJ$1))))</f>
        <v/>
      </c>
      <c r="BK144" s="115" t="str">
        <f>IF(tbl_coded[[#This Row],[ISIN]]="","",IF(OR(tbl_coded[[#This Row],[Parent company tiker]]=""),"",IF(_xll.BDP(tbl_coded[[#This Row],[Parent company tiker]]&amp;" Equity",BK$1)="#N/A N/A","--",_xll.BDP(tbl_coded[[#This Row],[Parent company tiker]]&amp;" Equity",BK$1))))</f>
        <v/>
      </c>
      <c r="BL144" s="115" t="str">
        <f>IF(tbl_coded[[#This Row],[ISIN]]="","",IF(OR(tbl_coded[[#This Row],[Parent company tiker]]=""),"",IF(_xll.BDP(tbl_coded[[#This Row],[Parent company tiker]]&amp;" Equity",BL$1)="#N/A N/A","--",_xll.BDP(tbl_coded[[#This Row],[Parent company tiker]]&amp;" Equity",BL$1))))</f>
        <v/>
      </c>
      <c r="BM144"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4" s="115" t="str">
        <f>IF(tbl_coded[[#This Row],[Column9]]&lt;&gt;"--",tbl_coded[[#This Row],[G''tor rating]],IF(tbl_coded[[#This Row],[KPW Name]]&lt;&gt;"",tbl_coded[[#This Row],[KPW Rating]],IF(tbl_coded[[#This Row],[Parent company tiker]]&lt;&gt;"",tbl_coded[[#This Row],[parent评级]],tbl_coded[[#This Row],[Issuer rating]])))</f>
        <v>//</v>
      </c>
      <c r="BO144" s="148" t="str">
        <f>IFERROR(IF(tbl_coded[[#This Row],[GREEN]]="Y","GREEN",IF(tbl_coded[[#This Row],[SUSTAINABLE]]="Y","SUSTAINABLE",IF(tbl_coded[[#This Row],[SOCIAL]]="Y","SOCIAL",IF(tbl_coded[[#This Row],[Sustainable linked]]="Y","SUSTAINABLE LINKED"," ")))),"")</f>
        <v xml:space="preserve"> </v>
      </c>
    </row>
    <row r="145" spans="1:67" ht="15" customHeight="1">
      <c r="A145" s="109">
        <v>143</v>
      </c>
      <c r="B145" s="110" t="str">
        <f>IF(美元债一级!$C$3:$C$1048576&lt;&gt;"",美元债一级!$C145,"")</f>
        <v/>
      </c>
      <c r="C145" s="114" t="str">
        <f>IF(tbl_coded[[#This Row],[ISIN]]="","",IF(tbl_coded[[#This Row],[Index]]&gt;$A$1,"",IF(_xll.BDP($B145&amp;" Corp",C$1)="#N/A N/A","",_xll.BDP($B145&amp;" Corp",C$1))))</f>
        <v/>
      </c>
      <c r="D145" s="114" t="str">
        <f>IF(tbl_coded[[#This Row],[ISIN]]="","",IF(_xll.BDP($B145&amp;" Corp",D$1)="#N/A N/A","",_xll.BDP($B145&amp;" Corp",D$1)))</f>
        <v/>
      </c>
      <c r="E145" s="114" t="str">
        <f>IF(tbl_coded[[#This Row],[ISIN]]="","",IF(_xll.BDP($B145&amp;" Corp",E$1)="#N/A N/A","--",_xll.BDP($B145&amp;" Corp",E$1)))</f>
        <v/>
      </c>
      <c r="F145" s="114" t="str">
        <f>IF(tbl_coded[[#This Row],[ISIN]]="","",IF(_xll.BDS($B145&amp;" Corp",F$1)="#N/A Field Not Applicable","",_xll.BDS($B145&amp;" Corp",F$1)))</f>
        <v/>
      </c>
      <c r="G145" s="114" t="str">
        <f>IF(tbl_coded[[#This Row],[ISIN]]="","",IF(_xll.BDP($F145&amp;" CompanyID",G$1)="#N/A Invalid Security","",_xll.BDP($F145&amp;" CompanyID",G$1)))</f>
        <v/>
      </c>
      <c r="H145" s="114" t="str">
        <f>IF(tbl_coded[[#This Row],[ISIN]]="","",IF(_xll.BDP($B145&amp;" Corp",H$1)="#N/A N/A","--",_xll.BDP($B145&amp;" Corp",H$1)))</f>
        <v/>
      </c>
      <c r="I145" s="114" t="str">
        <f>IF(tbl_coded[[#This Row],[ISIN]]="","",IF(_xll.BDP($B145&amp;" Corp",I$1)="#N/A N/A","--",_xll.BDP($B145&amp;" Corp",I$1)))</f>
        <v/>
      </c>
      <c r="J145" s="114" t="str">
        <f>IF(tbl_coded[[#This Row],[ISIN]]="","",IF(_xll.BDP($B145&amp;" Corp",J$1)="#N/A N/A","--",_xll.BDP($B145&amp;" Corp",J$1)))</f>
        <v/>
      </c>
      <c r="K145" s="114" t="str">
        <f>IF(tbl_coded[[#This Row],[ISIN]]="","",IF(_xll.BDP($B145&amp;" Corp",K$1)="#N/A N/A","--",_xll.BDP($B145&amp;" Corp",K$1)))</f>
        <v/>
      </c>
      <c r="L145" s="114" t="str">
        <f>IF(tbl_coded[[#This Row],[ISIN]]="","",IF(_xll.BDP($B145&amp;" Corp",L$1)="#N/A N/A","--",_xll.BDP($B145&amp;" Corp",L$1)))</f>
        <v/>
      </c>
      <c r="M145" s="114" t="str">
        <f>IF(tbl_coded[[#This Row],[ISIN]]="","",IF(_xll.BDP($B145&amp;" Corp",M$1)="#N/A N/A","--",_xll.BDP($B145&amp;" Corp",M$1)))</f>
        <v/>
      </c>
      <c r="N145" s="114" t="str">
        <f>IF(tbl_coded[[#This Row],[ISIN]]="","",IF(_xll.BDP($B145&amp;" Corp",N$1)="#N/A N/A","--",_xll.BDP($B145&amp;" Corp",N$1)))</f>
        <v/>
      </c>
      <c r="O145" s="114" t="str">
        <f>IF(tbl_coded[[#This Row],[ISIN]]="","",IF(_xll.BDP($B145&amp;" Corp",O$1)="#N/A N/A","--",_xll.BDP($B145&amp;" Corp",O$1)))</f>
        <v/>
      </c>
      <c r="P145" s="114" t="str">
        <f>IF(tbl_coded[[#This Row],[ISIN]]="","",IF(_xll.BDP($B145&amp;" Corp",P$1)="#N/A N/A","--",_xll.BDP($B145&amp;" Corp",P$1)))</f>
        <v/>
      </c>
      <c r="Q14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5" s="114" t="str">
        <f>IF(tbl_coded[[#This Row],[ISIN]]="","",IF(OR(_xll.BDP($B145&amp;" Corp",R$1)="#N/A N/A",_xll.BDP($B145&amp;" Corp",R$1)="#N/A Invalid Security",_xll.BDP($B145&amp;" Corp",R$1)="#N/A Field Not Applicable"),"--",_xll.BDP($B145&amp;" Corp",R$1)))</f>
        <v/>
      </c>
      <c r="S145" s="114" t="str">
        <f>IF(tbl_coded[[#This Row],[ISIN]]="","",IF(OR(_xll.BDP($R145&amp;" Equity",S$1)="#N/A N/A",_xll.BDP($R145&amp;" Equity",S$1)="#N/A Invalid Security"),"--",_xll.BDP($R145&amp;" Equity",S$1)))</f>
        <v/>
      </c>
      <c r="T145" s="114" t="str">
        <f>IF(tbl_coded[[#This Row],[ISIN]]="","",IF(OR(_xll.BDP($R145&amp;" Equity",T$1)="#N/A N/A",_xll.BDP($R145&amp;" Equity",T$1)="#N/A Invalid Security"),"--",_xll.BDP($R145&amp;" Equity",T$1)))</f>
        <v/>
      </c>
      <c r="U145" s="114" t="str">
        <f>IF(tbl_coded[[#This Row],[ISIN]]="","",IF(OR(_xll.BDP($R145&amp;" Equity",U$1)="#N/A N/A",_xll.BDP($R145&amp;" Equity",U$1)="#N/A Invalid Security"),"--",_xll.BDP($R145&amp;" Equity",U$1)))</f>
        <v/>
      </c>
      <c r="V145" s="114" t="str">
        <f>IF(tbl_coded[[#This Row],[ISIN]]="","",IF(OR(_xll.BDP($R145&amp;" Equity",V$1)="#N/A N/A",_xll.BDP($R145&amp;" Equity",V$1)="#N/A Invalid Security"),"--",_xll.BDP($R145&amp;" Equity",V$1)))</f>
        <v/>
      </c>
      <c r="W145" s="114" t="str">
        <f>IF(tbl_coded[[#This Row],[ISIN]]="","",IF(OR(_xll.BDP($R145&amp;" Equity",W$1)="#N/A N/A",_xll.BDP($R145&amp;" Equity",W$1)="#N/A Invalid Security"),"--",_xll.BDP($R145&amp;" Equity",W$1)))</f>
        <v/>
      </c>
      <c r="X145" s="114" t="str">
        <f>IF(tbl_coded[[#This Row],[ISIN]]="","",IF(OR(_xll.BDP($R145&amp;" Equity",X$1)="#N/A N/A",_xll.BDP($R145&amp;" Equity",X$1)="#N/A Invalid Security"),"--",_xll.BDP($R145&amp;" Equity",X$1)))</f>
        <v/>
      </c>
      <c r="Y14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5" s="114" t="str">
        <f>IF(tbl_coded[[#This Row],[ISIN]]="","",IF(ISNUMBER(_xll.BDP(B145&amp;" Corp",Z$1)),_xll.BDP(B145&amp;" Corp",Z$1),""))</f>
        <v/>
      </c>
      <c r="AA145" s="114" t="str">
        <f>IF(tbl_coded[[#This Row],[ISIN]]="","",IF(ISNUMBER(_xll.BDP(B145&amp;" Corp",AA$1)),_xll.BDP(B145&amp;" Corp",AA$1),""))</f>
        <v/>
      </c>
      <c r="AB145" s="114" t="str">
        <f>IF(tbl_coded[[#This Row],[ISIN]]="","",IF(ISNUMBER(_xll.BDP(B145&amp;" Corp",AB$1)),_xll.BDP(B145&amp;" Corp",AB$1),""))</f>
        <v/>
      </c>
      <c r="AC145" s="114" t="str">
        <f>IF(tbl_coded[[#This Row],[ISIN]]="","",IF(ISNUMBER(_xll.BDP(B145&amp;" Corp",AC$1)),_xll.BDP(B145&amp;" Corp",AC$1),""))</f>
        <v/>
      </c>
      <c r="AD145" s="114" t="str">
        <f>IF(tbl_coded[[#This Row],[ISIN]]="","",IF((_xll.BDP(B145&amp;" Corp",AD$1))="#N/A Field Not Applicable","",_xll.BDP(B145&amp;" Corp",AD$1)))</f>
        <v/>
      </c>
      <c r="AE145" s="114" t="str">
        <f>IF(tbl_coded[[#This Row],[ISIN]]="","",IF((_xll.BDP(B145&amp;" Corp",AE$1))="#N/A N/A","--",_xll.BDP(B145&amp;" Corp",AE$1)))</f>
        <v/>
      </c>
      <c r="AF145" s="114" t="str">
        <f>IF(tbl_coded[[#This Row],[ISIN]]="","",IF(IFERROR(MATCH(H145,rtg_num[Moody''s],0)&gt;10,0),"HY",IF(IFERROR(MATCH(I145,rtg_num[S&amp;P],0)&gt;10,0),"HY",IF(IFERROR(MATCH(J145,rtg_num[Fitch],0)&gt;10,0),"HY",IF(H145&amp;I145&amp;J145="------","NR",IF(IFERROR(FIND("#N/A",Coded!H145),0)&amp;IFERROR(FIND("#N/A",Coded!H145),0)&amp;IFERROR(FIND("#N/A",Coded!H145),0)&lt;&gt;"000",IF(INDEX(美元债一级!$O:$O,MATCH(tbl_coded[[#This Row],[ISIN]],美元债一级!$I:$I,0))="--/--/--","NR","IG"),"IG"))))))</f>
        <v/>
      </c>
      <c r="AG14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5" s="115" t="str">
        <f>IF(tbl_coded[[#This Row],[ISIN]]="","",IF(_xll.BDP($B145&amp;" Corp",AI$1)="#N/A N/A","--",_xll.BDP($B145&amp;" Corp",AI$1)))</f>
        <v/>
      </c>
      <c r="AJ145" s="112" t="str">
        <f>IF(tbl_coded[[#This Row],[ISIN]]="","",IF(OR(_xll.BDP(_xll.BDP(tbl_coded[[#This Row],[ISIN]]&amp;" Corp", "ISSUER_EQUITY_TICKER")&amp;" Equity",AJ$1)="#N/A N/A"),"--",_xll.BDP(_xll.BDP(tbl_coded[[#This Row],[ISIN]]&amp;" Corp", "ISSUER_EQUITY_TICKER")&amp;" Equity",AJ$1)))</f>
        <v/>
      </c>
      <c r="AK14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5" s="114" t="str">
        <f>IF(tbl_coded[[#This Row],[ISIN]]="","",IF(OR(_xll.BDP(_xll.BDP(tbl_coded[[#This Row],[ISIN]]&amp;" Corp", "ISSUER_EQUITY_TICKER")&amp;" Equity",AL$1)="#N/A N/A"),"--",_xll.BDP(_xll.BDP(tbl_coded[[#This Row],[ISIN]]&amp;" Corp", "ISSUER_EQUITY_TICKER")&amp;" Equity",AL$1)))</f>
        <v/>
      </c>
      <c r="AM145" s="114" t="str">
        <f>IF(tbl_coded[[#This Row],[ISIN]]="","",IF(_xll.BDS($B145&amp;" Corp",AM$1)="#N/A Field Not Applicable","",_xll.BDS($B145&amp;" Corp",AM$1)))</f>
        <v/>
      </c>
      <c r="AN145" s="114" t="str">
        <f>IF(tbl_coded[[#This Row],[ISIN]]="","",IF(_xll.BDP(tbl_coded[[#This Row],[KPW Provider BBID]]&amp;" CompanyID","NAME")="#N/A Invalid Security","",_xll.BDP(tbl_coded[[#This Row],[KPW Provider BBID]]&amp;" CompanyID","NAME")))</f>
        <v/>
      </c>
      <c r="AO145" s="114" t="str">
        <f>IF(tbl_coded[[#This Row],[ISIN]]="","",IF(_xll.BDP(tbl_coded[[#This Row],[KPW Provider BBID]]&amp;" CompanyID",$AO$1)="#N/A Invalid Security","--",IF(_xll.BDP(tbl_coded[[#This Row],[KPW Provider BBID]]&amp;" CompanyID",$AO$1)="#N/A N/A","--",_xll.BDP(tbl_coded[[#This Row],[KPW Provider BBID]]&amp;" CompanyID",$AO$1))))</f>
        <v/>
      </c>
      <c r="AP145" s="114" t="str">
        <f>IF(tbl_coded[[#This Row],[ISIN]]="","",IF(_xll.BDP(tbl_coded[[#This Row],[KPW Provider BBID]]&amp;" CompanyID",$AP$1)="#N/A Invalid Security","--",IF(_xll.BDP(tbl_coded[[#This Row],[KPW Provider BBID]]&amp;" CompanyID",$AP$1)="#N/A N/A","--",_xll.BDP(tbl_coded[[#This Row],[KPW Provider BBID]]&amp;" CompanyID",$AP$1))))</f>
        <v/>
      </c>
      <c r="AQ145" s="114" t="str">
        <f>IF(tbl_coded[[#This Row],[ISIN]]="","",IF(_xll.BDP(tbl_coded[[#This Row],[KPW Provider BBID]]&amp;" CompanyID",$AQ$1)="#N/A Invalid Security","--",IF(_xll.BDP(tbl_coded[[#This Row],[KPW Provider BBID]]&amp;" CompanyID",$AQ$1)="#N/A N/A","--",_xll.BDP(tbl_coded[[#This Row],[KPW Provider BBID]]&amp;" CompanyID",$AQ$1))))</f>
        <v/>
      </c>
      <c r="AR145" s="114" t="str">
        <f>IF(tbl_coded[[#This Row],[ISIN]]="","",tbl_coded[[#This Row],[穆迪KPW评级]]&amp;"/"&amp;tbl_coded[[#This Row],[SPKPW评级]]&amp;"/"&amp;tbl_coded[[#This Row],[FITCHKPW评级]])</f>
        <v/>
      </c>
      <c r="AS145" s="114" t="str">
        <f>IF(tbl_coded[[#This Row],[ISIN]]="","",IF(OR(_xll.BDP($B145&amp;" Corp",AS$1)="#N/A N/A"),"--",_xll.BDP($B145&amp;" Corp",AS$1)))</f>
        <v/>
      </c>
      <c r="AT145" s="114" t="str">
        <f>IF(tbl_coded[[#This Row],[ISIN]]="","",IF(_xll.BDS($B145&amp;" Corp",AT$1)="#N/A Field Not Applicable","",_xll.BDS($B145&amp;" Corp",AT$1)))</f>
        <v/>
      </c>
      <c r="AU145" s="114" t="str">
        <f>IF(tbl_coded[[#This Row],[SBLC Provider BBID]]="","",_xll.BDP(tbl_coded[[#This Row],[SBLC Provider BBID]]&amp;" CompanyID","NAME"))</f>
        <v/>
      </c>
      <c r="AV145" s="114" t="str">
        <f>IF(tbl_coded[[#This Row],[ISIN]]="","",IF(OR(_xll.BDP($B145&amp;" Corp",AV$1)="#N/A N/A"),"--",TEXT(_xll.BDP($B145&amp;" Corp",AV$1),"yyyy/mm/dd")))</f>
        <v/>
      </c>
      <c r="AW145" s="114" t="str">
        <f>IF(tbl_coded[[#This Row],[ISIN]]="","",IF(OR(_xll.BDP($B145&amp;" Corp",AW$1)="#N/A N/A"),"--",TEXT(_xll.BDP($B145&amp;" Corp",AW$1),"yyyy/mm/dd")))</f>
        <v/>
      </c>
      <c r="AX145" s="114" t="str">
        <f>IF(tbl_coded[[#This Row],[ISIN]]="","",IF(OR(_xll.BDP($B145&amp;" Corp",AX$1)="#N/A N/A"),"--",TEXT(_xll.BDP($B145&amp;" Corp",AX$1),"yyyy/mm/dd")))</f>
        <v/>
      </c>
      <c r="AY145" s="114" t="str">
        <f>IF(tbl_coded[[#This Row],[ISIN]]="","",IF(OR(_xll.BDP($B145&amp;" Corp",AY$1)="#N/A Field Not Applicable"),"--",TEXT(_xll.BDP($B145&amp;" Corp",AY$1),"yyyy/mm/dd")))</f>
        <v/>
      </c>
      <c r="AZ145" s="114" t="str">
        <f>IF(tbl_coded[[#This Row],[ISIN]]="","",IF(OR(_xll.BDP($B145&amp;" Corp",AZ$1)="#N/A N/A"),"--",_xll.BDP($B145&amp;" Corp",AZ$1)))</f>
        <v/>
      </c>
      <c r="BA145" s="114" t="str">
        <f>IF(tbl_coded[[#This Row],[ISIN]]="","",IF(OR(_xll.BDP($B145&amp;" Corp",BA$1)="#N/A N/A"),"--",_xll.BDP($B145&amp;" Corp",BA$1)))</f>
        <v/>
      </c>
      <c r="BB145" s="114" t="str">
        <f>IF(tbl_coded[[#This Row],[ISIN]]="","",IF(OR(_xll.BDP($B145&amp;" Corp",BB$1)="#N/A N/A"),"--",_xll.BDP($B145&amp;" Corp",BB$1)))</f>
        <v/>
      </c>
      <c r="BC145" s="114" t="str">
        <f>IF(tbl_coded[[#This Row],[ISIN]]="","",IF(OR(_xll.BDP($B145&amp;" Corp",BC$1)="#N/A Field Not Applicable"),"--",_xll.BDP($B145&amp;" Corp",BC$1)))</f>
        <v/>
      </c>
      <c r="BD145" s="114" t="str">
        <f>IF(tbl_coded[[#This Row],[ISIN]]="","",IF(OR(_xll.BDP($B145&amp;" Corp",BD$1)="#N/A Field Not Applicable"),"--",_xll.BDP($B145&amp;" Corp",BD$1)))</f>
        <v/>
      </c>
      <c r="BE145" s="114" t="str">
        <f>IF(tbl_coded[[#This Row],[ISIN]]="","",IF(OR(_xll.BDP($B145&amp;" Corp",BE$1)="#N/A Field Not Applicable"),"--",_xll.BDP($B145&amp;" Corp",BE$1)))</f>
        <v/>
      </c>
      <c r="BF145" s="114" t="str">
        <f>IF(tbl_coded[[#This Row],[ISIN]]="","",IF(OR(_xll.BDP($B145&amp;" Corp",BF$1)="#N/A Field Not Applicable"),"--",_xll.BDP($B145&amp;" Corp",BF$1)))</f>
        <v/>
      </c>
      <c r="BG145" s="114" t="str">
        <f>IF(tbl_coded[[#This Row],[ISIN]]="","",IF(OR(_xll.BDP($B145&amp;" Corp",BG$1)="#N/A Field Not Applicable"),"--",IF(_xll.BDP($B145&amp;" Corp",BG$1)="#N/A N/A","N",_xll.BDP($B145&amp;" Corp",BG$1))))</f>
        <v/>
      </c>
      <c r="BH145" s="114" t="str">
        <f>IF(tbl_coded[[#This Row],[ISIN]]="","",IF(OR(_xll.BDP($B145&amp;" Corp",BH$1)="#N/A N/A"),"",_xll.BDP($B145&amp;" Corp",BH$1)))</f>
        <v/>
      </c>
      <c r="BI145" s="114" t="str">
        <f>IF(tbl_coded[[#This Row],[ISIN]]="","",IF(OR(tbl_coded[[#This Row],[Parent company tiker]]=""),"",IF(_xll.BDP(tbl_coded[[#This Row],[Parent company tiker]]&amp;" Equity",BI$1)="#N/A N/A","--",_xll.BDP(tbl_coded[[#This Row],[Parent company tiker]]&amp;" Equity",BI$1))))</f>
        <v/>
      </c>
      <c r="BJ145" s="114" t="str">
        <f>IF(tbl_coded[[#This Row],[ISIN]]="","",IF(OR(tbl_coded[[#This Row],[Parent company tiker]]=""),"",IF(_xll.BDP(tbl_coded[[#This Row],[Parent company tiker]]&amp;" Equity",BJ$1)="#N/A N/A","--",_xll.BDP(tbl_coded[[#This Row],[Parent company tiker]]&amp;" Equity",BJ$1))))</f>
        <v/>
      </c>
      <c r="BK145" s="114" t="str">
        <f>IF(tbl_coded[[#This Row],[ISIN]]="","",IF(OR(tbl_coded[[#This Row],[Parent company tiker]]=""),"",IF(_xll.BDP(tbl_coded[[#This Row],[Parent company tiker]]&amp;" Equity",BK$1)="#N/A N/A","--",_xll.BDP(tbl_coded[[#This Row],[Parent company tiker]]&amp;" Equity",BK$1))))</f>
        <v/>
      </c>
      <c r="BL145" s="114" t="str">
        <f>IF(tbl_coded[[#This Row],[ISIN]]="","",IF(OR(tbl_coded[[#This Row],[Parent company tiker]]=""),"",IF(_xll.BDP(tbl_coded[[#This Row],[Parent company tiker]]&amp;" Equity",BL$1)="#N/A N/A","--",_xll.BDP(tbl_coded[[#This Row],[Parent company tiker]]&amp;" Equity",BL$1))))</f>
        <v/>
      </c>
      <c r="BM14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5" s="114" t="str">
        <f>IF(tbl_coded[[#This Row],[Column9]]&lt;&gt;"--",tbl_coded[[#This Row],[G''tor rating]],IF(tbl_coded[[#This Row],[KPW Name]]&lt;&gt;"",tbl_coded[[#This Row],[KPW Rating]],IF(tbl_coded[[#This Row],[Parent company tiker]]&lt;&gt;"",tbl_coded[[#This Row],[parent评级]],tbl_coded[[#This Row],[Issuer rating]])))</f>
        <v>//</v>
      </c>
      <c r="BO145" s="148" t="str">
        <f>IFERROR(IF(tbl_coded[[#This Row],[GREEN]]="Y","GREEN",IF(tbl_coded[[#This Row],[SUSTAINABLE]]="Y","SUSTAINABLE",IF(tbl_coded[[#This Row],[SOCIAL]]="Y","SOCIAL",IF(tbl_coded[[#This Row],[Sustainable linked]]="Y","SUSTAINABLE LINKED"," ")))),"")</f>
        <v xml:space="preserve"> </v>
      </c>
    </row>
    <row r="146" spans="1:67" ht="15" customHeight="1">
      <c r="A146" s="109">
        <v>144</v>
      </c>
      <c r="B146" s="110" t="str">
        <f>IF(美元债一级!$C$3:$C$1048576&lt;&gt;"",美元债一级!$C146,"")</f>
        <v/>
      </c>
      <c r="C146" s="114" t="str">
        <f>IF(tbl_coded[[#This Row],[ISIN]]="","",IF(tbl_coded[[#This Row],[Index]]&gt;$A$1,"",IF(_xll.BDP($B146&amp;" Corp",C$1)="#N/A N/A","",_xll.BDP($B146&amp;" Corp",C$1))))</f>
        <v/>
      </c>
      <c r="D146" s="114" t="str">
        <f>IF(tbl_coded[[#This Row],[ISIN]]="","",IF(_xll.BDP($B146&amp;" Corp",D$1)="#N/A N/A","",_xll.BDP($B146&amp;" Corp",D$1)))</f>
        <v/>
      </c>
      <c r="E146" s="114" t="str">
        <f>IF(tbl_coded[[#This Row],[ISIN]]="","",IF(_xll.BDP($B146&amp;" Corp",E$1)="#N/A N/A","--",_xll.BDP($B146&amp;" Corp",E$1)))</f>
        <v/>
      </c>
      <c r="F146" s="114" t="str">
        <f>IF(tbl_coded[[#This Row],[ISIN]]="","",IF(_xll.BDS($B146&amp;" Corp",F$1)="#N/A Field Not Applicable","",_xll.BDS($B146&amp;" Corp",F$1)))</f>
        <v/>
      </c>
      <c r="G146" s="114" t="str">
        <f>IF(tbl_coded[[#This Row],[ISIN]]="","",IF(_xll.BDP($F146&amp;" CompanyID",G$1)="#N/A Invalid Security","",_xll.BDP($F146&amp;" CompanyID",G$1)))</f>
        <v/>
      </c>
      <c r="H146" s="114" t="str">
        <f>IF(tbl_coded[[#This Row],[ISIN]]="","",IF(_xll.BDP($B146&amp;" Corp",H$1)="#N/A N/A","--",_xll.BDP($B146&amp;" Corp",H$1)))</f>
        <v/>
      </c>
      <c r="I146" s="114" t="str">
        <f>IF(tbl_coded[[#This Row],[ISIN]]="","",IF(_xll.BDP($B146&amp;" Corp",I$1)="#N/A N/A","--",_xll.BDP($B146&amp;" Corp",I$1)))</f>
        <v/>
      </c>
      <c r="J146" s="114" t="str">
        <f>IF(tbl_coded[[#This Row],[ISIN]]="","",IF(_xll.BDP($B146&amp;" Corp",J$1)="#N/A N/A","--",_xll.BDP($B146&amp;" Corp",J$1)))</f>
        <v/>
      </c>
      <c r="K146" s="114" t="str">
        <f>IF(tbl_coded[[#This Row],[ISIN]]="","",IF(_xll.BDP($B146&amp;" Corp",K$1)="#N/A N/A","--",_xll.BDP($B146&amp;" Corp",K$1)))</f>
        <v/>
      </c>
      <c r="L146" s="114" t="str">
        <f>IF(tbl_coded[[#This Row],[ISIN]]="","",IF(_xll.BDP($B146&amp;" Corp",L$1)="#N/A N/A","--",_xll.BDP($B146&amp;" Corp",L$1)))</f>
        <v/>
      </c>
      <c r="M146" s="114" t="str">
        <f>IF(tbl_coded[[#This Row],[ISIN]]="","",IF(_xll.BDP($B146&amp;" Corp",M$1)="#N/A N/A","--",_xll.BDP($B146&amp;" Corp",M$1)))</f>
        <v/>
      </c>
      <c r="N146" s="114" t="str">
        <f>IF(tbl_coded[[#This Row],[ISIN]]="","",IF(_xll.BDP($B146&amp;" Corp",N$1)="#N/A N/A","--",_xll.BDP($B146&amp;" Corp",N$1)))</f>
        <v/>
      </c>
      <c r="O146" s="114" t="str">
        <f>IF(tbl_coded[[#This Row],[ISIN]]="","",IF(_xll.BDP($B146&amp;" Corp",O$1)="#N/A N/A","--",_xll.BDP($B146&amp;" Corp",O$1)))</f>
        <v/>
      </c>
      <c r="P146" s="114" t="str">
        <f>IF(tbl_coded[[#This Row],[ISIN]]="","",IF(_xll.BDP($B146&amp;" Corp",P$1)="#N/A N/A","--",_xll.BDP($B146&amp;" Corp",P$1)))</f>
        <v/>
      </c>
      <c r="Q14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6" s="114" t="str">
        <f>IF(tbl_coded[[#This Row],[ISIN]]="","",IF(OR(_xll.BDP($B146&amp;" Corp",R$1)="#N/A N/A",_xll.BDP($B146&amp;" Corp",R$1)="#N/A Invalid Security",_xll.BDP($B146&amp;" Corp",R$1)="#N/A Field Not Applicable"),"--",_xll.BDP($B146&amp;" Corp",R$1)))</f>
        <v/>
      </c>
      <c r="S146" s="114" t="str">
        <f>IF(tbl_coded[[#This Row],[ISIN]]="","",IF(OR(_xll.BDP($R146&amp;" Equity",S$1)="#N/A N/A",_xll.BDP($R146&amp;" Equity",S$1)="#N/A Invalid Security"),"--",_xll.BDP($R146&amp;" Equity",S$1)))</f>
        <v/>
      </c>
      <c r="T146" s="114" t="str">
        <f>IF(tbl_coded[[#This Row],[ISIN]]="","",IF(OR(_xll.BDP($R146&amp;" Equity",T$1)="#N/A N/A",_xll.BDP($R146&amp;" Equity",T$1)="#N/A Invalid Security"),"--",_xll.BDP($R146&amp;" Equity",T$1)))</f>
        <v/>
      </c>
      <c r="U146" s="114" t="str">
        <f>IF(tbl_coded[[#This Row],[ISIN]]="","",IF(OR(_xll.BDP($R146&amp;" Equity",U$1)="#N/A N/A",_xll.BDP($R146&amp;" Equity",U$1)="#N/A Invalid Security"),"--",_xll.BDP($R146&amp;" Equity",U$1)))</f>
        <v/>
      </c>
      <c r="V146" s="114" t="str">
        <f>IF(tbl_coded[[#This Row],[ISIN]]="","",IF(OR(_xll.BDP($R146&amp;" Equity",V$1)="#N/A N/A",_xll.BDP($R146&amp;" Equity",V$1)="#N/A Invalid Security"),"--",_xll.BDP($R146&amp;" Equity",V$1)))</f>
        <v/>
      </c>
      <c r="W146" s="114" t="str">
        <f>IF(tbl_coded[[#This Row],[ISIN]]="","",IF(OR(_xll.BDP($R146&amp;" Equity",W$1)="#N/A N/A",_xll.BDP($R146&amp;" Equity",W$1)="#N/A Invalid Security"),"--",_xll.BDP($R146&amp;" Equity",W$1)))</f>
        <v/>
      </c>
      <c r="X146" s="114" t="str">
        <f>IF(tbl_coded[[#This Row],[ISIN]]="","",IF(OR(_xll.BDP($R146&amp;" Equity",X$1)="#N/A N/A",_xll.BDP($R146&amp;" Equity",X$1)="#N/A Invalid Security"),"--",_xll.BDP($R146&amp;" Equity",X$1)))</f>
        <v/>
      </c>
      <c r="Y14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6" s="114" t="str">
        <f>IF(tbl_coded[[#This Row],[ISIN]]="","",IF(ISNUMBER(_xll.BDP(B146&amp;" Corp",Z$1)),_xll.BDP(B146&amp;" Corp",Z$1),""))</f>
        <v/>
      </c>
      <c r="AA146" s="114" t="str">
        <f>IF(tbl_coded[[#This Row],[ISIN]]="","",IF(ISNUMBER(_xll.BDP(B146&amp;" Corp",AA$1)),_xll.BDP(B146&amp;" Corp",AA$1),""))</f>
        <v/>
      </c>
      <c r="AB146" s="114" t="str">
        <f>IF(tbl_coded[[#This Row],[ISIN]]="","",IF(ISNUMBER(_xll.BDP(B146&amp;" Corp",AB$1)),_xll.BDP(B146&amp;" Corp",AB$1),""))</f>
        <v/>
      </c>
      <c r="AC146" s="114" t="str">
        <f>IF(tbl_coded[[#This Row],[ISIN]]="","",IF(ISNUMBER(_xll.BDP(B146&amp;" Corp",AC$1)),_xll.BDP(B146&amp;" Corp",AC$1),""))</f>
        <v/>
      </c>
      <c r="AD146" s="114" t="str">
        <f>IF(tbl_coded[[#This Row],[ISIN]]="","",IF((_xll.BDP(B146&amp;" Corp",AD$1))="#N/A Field Not Applicable","",_xll.BDP(B146&amp;" Corp",AD$1)))</f>
        <v/>
      </c>
      <c r="AE146" s="114" t="str">
        <f>IF(tbl_coded[[#This Row],[ISIN]]="","",IF((_xll.BDP(B146&amp;" Corp",AE$1))="#N/A N/A","--",_xll.BDP(B146&amp;" Corp",AE$1)))</f>
        <v/>
      </c>
      <c r="AF146" s="114" t="str">
        <f>IF(tbl_coded[[#This Row],[ISIN]]="","",IF(IFERROR(MATCH(H146,rtg_num[Moody''s],0)&gt;10,0),"HY",IF(IFERROR(MATCH(I146,rtg_num[S&amp;P],0)&gt;10,0),"HY",IF(IFERROR(MATCH(J146,rtg_num[Fitch],0)&gt;10,0),"HY",IF(H146&amp;I146&amp;J146="------","NR",IF(IFERROR(FIND("#N/A",Coded!H146),0)&amp;IFERROR(FIND("#N/A",Coded!H146),0)&amp;IFERROR(FIND("#N/A",Coded!H146),0)&lt;&gt;"000",IF(INDEX(美元债一级!$O:$O,MATCH(tbl_coded[[#This Row],[ISIN]],美元债一级!$I:$I,0))="--/--/--","NR","IG"),"IG"))))))</f>
        <v/>
      </c>
      <c r="AG14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6" s="115" t="str">
        <f>IF(tbl_coded[[#This Row],[ISIN]]="","",IF(_xll.BDP($B146&amp;" Corp",AI$1)="#N/A N/A","--",_xll.BDP($B146&amp;" Corp",AI$1)))</f>
        <v/>
      </c>
      <c r="AJ146" s="112" t="str">
        <f>IF(tbl_coded[[#This Row],[ISIN]]="","",IF(OR(_xll.BDP(_xll.BDP(tbl_coded[[#This Row],[ISIN]]&amp;" Corp", "ISSUER_EQUITY_TICKER")&amp;" Equity",AJ$1)="#N/A N/A"),"--",_xll.BDP(_xll.BDP(tbl_coded[[#This Row],[ISIN]]&amp;" Corp", "ISSUER_EQUITY_TICKER")&amp;" Equity",AJ$1)))</f>
        <v/>
      </c>
      <c r="AK14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6" s="114" t="str">
        <f>IF(tbl_coded[[#This Row],[ISIN]]="","",IF(OR(_xll.BDP(_xll.BDP(tbl_coded[[#This Row],[ISIN]]&amp;" Corp", "ISSUER_EQUITY_TICKER")&amp;" Equity",AL$1)="#N/A N/A"),"--",_xll.BDP(_xll.BDP(tbl_coded[[#This Row],[ISIN]]&amp;" Corp", "ISSUER_EQUITY_TICKER")&amp;" Equity",AL$1)))</f>
        <v/>
      </c>
      <c r="AM146" s="114" t="str">
        <f>IF(tbl_coded[[#This Row],[ISIN]]="","",IF(_xll.BDS($B146&amp;" Corp",AM$1)="#N/A Field Not Applicable","",_xll.BDS($B146&amp;" Corp",AM$1)))</f>
        <v/>
      </c>
      <c r="AN146" s="114" t="str">
        <f>IF(tbl_coded[[#This Row],[ISIN]]="","",IF(_xll.BDP(tbl_coded[[#This Row],[KPW Provider BBID]]&amp;" CompanyID","NAME")="#N/A Invalid Security","",_xll.BDP(tbl_coded[[#This Row],[KPW Provider BBID]]&amp;" CompanyID","NAME")))</f>
        <v/>
      </c>
      <c r="AO146" s="114" t="str">
        <f>IF(tbl_coded[[#This Row],[ISIN]]="","",IF(_xll.BDP(tbl_coded[[#This Row],[KPW Provider BBID]]&amp;" CompanyID",$AO$1)="#N/A Invalid Security","--",IF(_xll.BDP(tbl_coded[[#This Row],[KPW Provider BBID]]&amp;" CompanyID",$AO$1)="#N/A N/A","--",_xll.BDP(tbl_coded[[#This Row],[KPW Provider BBID]]&amp;" CompanyID",$AO$1))))</f>
        <v/>
      </c>
      <c r="AP146" s="114" t="str">
        <f>IF(tbl_coded[[#This Row],[ISIN]]="","",IF(_xll.BDP(tbl_coded[[#This Row],[KPW Provider BBID]]&amp;" CompanyID",$AP$1)="#N/A Invalid Security","--",IF(_xll.BDP(tbl_coded[[#This Row],[KPW Provider BBID]]&amp;" CompanyID",$AP$1)="#N/A N/A","--",_xll.BDP(tbl_coded[[#This Row],[KPW Provider BBID]]&amp;" CompanyID",$AP$1))))</f>
        <v/>
      </c>
      <c r="AQ146" s="114" t="str">
        <f>IF(tbl_coded[[#This Row],[ISIN]]="","",IF(_xll.BDP(tbl_coded[[#This Row],[KPW Provider BBID]]&amp;" CompanyID",$AQ$1)="#N/A Invalid Security","--",IF(_xll.BDP(tbl_coded[[#This Row],[KPW Provider BBID]]&amp;" CompanyID",$AQ$1)="#N/A N/A","--",_xll.BDP(tbl_coded[[#This Row],[KPW Provider BBID]]&amp;" CompanyID",$AQ$1))))</f>
        <v/>
      </c>
      <c r="AR146" s="114" t="str">
        <f>IF(tbl_coded[[#This Row],[ISIN]]="","",tbl_coded[[#This Row],[穆迪KPW评级]]&amp;"/"&amp;tbl_coded[[#This Row],[SPKPW评级]]&amp;"/"&amp;tbl_coded[[#This Row],[FITCHKPW评级]])</f>
        <v/>
      </c>
      <c r="AS146" s="114" t="str">
        <f>IF(tbl_coded[[#This Row],[ISIN]]="","",IF(OR(_xll.BDP($B146&amp;" Corp",AS$1)="#N/A N/A"),"--",_xll.BDP($B146&amp;" Corp",AS$1)))</f>
        <v/>
      </c>
      <c r="AT146" s="114" t="str">
        <f>IF(tbl_coded[[#This Row],[ISIN]]="","",IF(_xll.BDS($B146&amp;" Corp",AT$1)="#N/A Field Not Applicable","",_xll.BDS($B146&amp;" Corp",AT$1)))</f>
        <v/>
      </c>
      <c r="AU146" s="114" t="str">
        <f>IF(tbl_coded[[#This Row],[SBLC Provider BBID]]="","",_xll.BDP(tbl_coded[[#This Row],[SBLC Provider BBID]]&amp;" CompanyID","NAME"))</f>
        <v/>
      </c>
      <c r="AV146" s="114" t="str">
        <f>IF(tbl_coded[[#This Row],[ISIN]]="","",IF(OR(_xll.BDP($B146&amp;" Corp",AV$1)="#N/A N/A"),"--",TEXT(_xll.BDP($B146&amp;" Corp",AV$1),"yyyy/mm/dd")))</f>
        <v/>
      </c>
      <c r="AW146" s="114" t="str">
        <f>IF(tbl_coded[[#This Row],[ISIN]]="","",IF(OR(_xll.BDP($B146&amp;" Corp",AW$1)="#N/A N/A"),"--",TEXT(_xll.BDP($B146&amp;" Corp",AW$1),"yyyy/mm/dd")))</f>
        <v/>
      </c>
      <c r="AX146" s="114" t="str">
        <f>IF(tbl_coded[[#This Row],[ISIN]]="","",IF(OR(_xll.BDP($B146&amp;" Corp",AX$1)="#N/A N/A"),"--",TEXT(_xll.BDP($B146&amp;" Corp",AX$1),"yyyy/mm/dd")))</f>
        <v/>
      </c>
      <c r="AY146" s="114" t="str">
        <f>IF(tbl_coded[[#This Row],[ISIN]]="","",IF(OR(_xll.BDP($B146&amp;" Corp",AY$1)="#N/A Field Not Applicable"),"--",TEXT(_xll.BDP($B146&amp;" Corp",AY$1),"yyyy/mm/dd")))</f>
        <v/>
      </c>
      <c r="AZ146" s="114" t="str">
        <f>IF(tbl_coded[[#This Row],[ISIN]]="","",IF(OR(_xll.BDP($B146&amp;" Corp",AZ$1)="#N/A N/A"),"--",_xll.BDP($B146&amp;" Corp",AZ$1)))</f>
        <v/>
      </c>
      <c r="BA146" s="114" t="str">
        <f>IF(tbl_coded[[#This Row],[ISIN]]="","",IF(OR(_xll.BDP($B146&amp;" Corp",BA$1)="#N/A N/A"),"--",_xll.BDP($B146&amp;" Corp",BA$1)))</f>
        <v/>
      </c>
      <c r="BB146" s="114" t="str">
        <f>IF(tbl_coded[[#This Row],[ISIN]]="","",IF(OR(_xll.BDP($B146&amp;" Corp",BB$1)="#N/A N/A"),"--",_xll.BDP($B146&amp;" Corp",BB$1)))</f>
        <v/>
      </c>
      <c r="BC146" s="114" t="str">
        <f>IF(tbl_coded[[#This Row],[ISIN]]="","",IF(OR(_xll.BDP($B146&amp;" Corp",BC$1)="#N/A Field Not Applicable"),"--",_xll.BDP($B146&amp;" Corp",BC$1)))</f>
        <v/>
      </c>
      <c r="BD146" s="114" t="str">
        <f>IF(tbl_coded[[#This Row],[ISIN]]="","",IF(OR(_xll.BDP($B146&amp;" Corp",BD$1)="#N/A Field Not Applicable"),"--",_xll.BDP($B146&amp;" Corp",BD$1)))</f>
        <v/>
      </c>
      <c r="BE146" s="114" t="str">
        <f>IF(tbl_coded[[#This Row],[ISIN]]="","",IF(OR(_xll.BDP($B146&amp;" Corp",BE$1)="#N/A Field Not Applicable"),"--",_xll.BDP($B146&amp;" Corp",BE$1)))</f>
        <v/>
      </c>
      <c r="BF146" s="114" t="str">
        <f>IF(tbl_coded[[#This Row],[ISIN]]="","",IF(OR(_xll.BDP($B146&amp;" Corp",BF$1)="#N/A Field Not Applicable"),"--",_xll.BDP($B146&amp;" Corp",BF$1)))</f>
        <v/>
      </c>
      <c r="BG146" s="114" t="str">
        <f>IF(tbl_coded[[#This Row],[ISIN]]="","",IF(OR(_xll.BDP($B146&amp;" Corp",BG$1)="#N/A Field Not Applicable"),"--",IF(_xll.BDP($B146&amp;" Corp",BG$1)="#N/A N/A","N",_xll.BDP($B146&amp;" Corp",BG$1))))</f>
        <v/>
      </c>
      <c r="BH146" s="114" t="str">
        <f>IF(tbl_coded[[#This Row],[ISIN]]="","",IF(OR(_xll.BDP($B146&amp;" Corp",BH$1)="#N/A N/A"),"",_xll.BDP($B146&amp;" Corp",BH$1)))</f>
        <v/>
      </c>
      <c r="BI146" s="114" t="str">
        <f>IF(tbl_coded[[#This Row],[ISIN]]="","",IF(OR(tbl_coded[[#This Row],[Parent company tiker]]=""),"",IF(_xll.BDP(tbl_coded[[#This Row],[Parent company tiker]]&amp;" Equity",BI$1)="#N/A N/A","--",_xll.BDP(tbl_coded[[#This Row],[Parent company tiker]]&amp;" Equity",BI$1))))</f>
        <v/>
      </c>
      <c r="BJ146" s="114" t="str">
        <f>IF(tbl_coded[[#This Row],[ISIN]]="","",IF(OR(tbl_coded[[#This Row],[Parent company tiker]]=""),"",IF(_xll.BDP(tbl_coded[[#This Row],[Parent company tiker]]&amp;" Equity",BJ$1)="#N/A N/A","--",_xll.BDP(tbl_coded[[#This Row],[Parent company tiker]]&amp;" Equity",BJ$1))))</f>
        <v/>
      </c>
      <c r="BK146" s="114" t="str">
        <f>IF(tbl_coded[[#This Row],[ISIN]]="","",IF(OR(tbl_coded[[#This Row],[Parent company tiker]]=""),"",IF(_xll.BDP(tbl_coded[[#This Row],[Parent company tiker]]&amp;" Equity",BK$1)="#N/A N/A","--",_xll.BDP(tbl_coded[[#This Row],[Parent company tiker]]&amp;" Equity",BK$1))))</f>
        <v/>
      </c>
      <c r="BL146" s="114" t="str">
        <f>IF(tbl_coded[[#This Row],[ISIN]]="","",IF(OR(tbl_coded[[#This Row],[Parent company tiker]]=""),"",IF(_xll.BDP(tbl_coded[[#This Row],[Parent company tiker]]&amp;" Equity",BL$1)="#N/A N/A","--",_xll.BDP(tbl_coded[[#This Row],[Parent company tiker]]&amp;" Equity",BL$1))))</f>
        <v/>
      </c>
      <c r="BM14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6" s="114" t="str">
        <f>IF(tbl_coded[[#This Row],[Column9]]&lt;&gt;"--",tbl_coded[[#This Row],[G''tor rating]],IF(tbl_coded[[#This Row],[KPW Name]]&lt;&gt;"",tbl_coded[[#This Row],[KPW Rating]],IF(tbl_coded[[#This Row],[Parent company tiker]]&lt;&gt;"",tbl_coded[[#This Row],[parent评级]],tbl_coded[[#This Row],[Issuer rating]])))</f>
        <v>//</v>
      </c>
      <c r="BO146" s="148" t="str">
        <f>IFERROR(IF(tbl_coded[[#This Row],[GREEN]]="Y","GREEN",IF(tbl_coded[[#This Row],[SUSTAINABLE]]="Y","SUSTAINABLE",IF(tbl_coded[[#This Row],[SOCIAL]]="Y","SOCIAL",IF(tbl_coded[[#This Row],[Sustainable linked]]="Y","SUSTAINABLE LINKED"," ")))),"")</f>
        <v xml:space="preserve"> </v>
      </c>
    </row>
    <row r="147" spans="1:67" ht="15" customHeight="1">
      <c r="A147" s="109">
        <v>145</v>
      </c>
      <c r="B147" s="110" t="str">
        <f>IF(美元债一级!$C$3:$C$1048576&lt;&gt;"",美元债一级!$C147,"")</f>
        <v/>
      </c>
      <c r="C147" s="114" t="str">
        <f>IF(tbl_coded[[#This Row],[ISIN]]="","",IF(tbl_coded[[#This Row],[Index]]&gt;$A$1,"",IF(_xll.BDP($B147&amp;" Corp",C$1)="#N/A N/A","",_xll.BDP($B147&amp;" Corp",C$1))))</f>
        <v/>
      </c>
      <c r="D147" s="114" t="str">
        <f>IF(tbl_coded[[#This Row],[ISIN]]="","",IF(_xll.BDP($B147&amp;" Corp",D$1)="#N/A N/A","",_xll.BDP($B147&amp;" Corp",D$1)))</f>
        <v/>
      </c>
      <c r="E147" s="114" t="str">
        <f>IF(tbl_coded[[#This Row],[ISIN]]="","",IF(_xll.BDP($B147&amp;" Corp",E$1)="#N/A N/A","--",_xll.BDP($B147&amp;" Corp",E$1)))</f>
        <v/>
      </c>
      <c r="F147" s="114" t="str">
        <f>IF(tbl_coded[[#This Row],[ISIN]]="","",IF(_xll.BDS($B147&amp;" Corp",F$1)="#N/A Field Not Applicable","",_xll.BDS($B147&amp;" Corp",F$1)))</f>
        <v/>
      </c>
      <c r="G147" s="114" t="str">
        <f>IF(tbl_coded[[#This Row],[ISIN]]="","",IF(_xll.BDP($F147&amp;" CompanyID",G$1)="#N/A Invalid Security","",_xll.BDP($F147&amp;" CompanyID",G$1)))</f>
        <v/>
      </c>
      <c r="H147" s="114" t="str">
        <f>IF(tbl_coded[[#This Row],[ISIN]]="","",IF(_xll.BDP($B147&amp;" Corp",H$1)="#N/A N/A","--",_xll.BDP($B147&amp;" Corp",H$1)))</f>
        <v/>
      </c>
      <c r="I147" s="114" t="str">
        <f>IF(tbl_coded[[#This Row],[ISIN]]="","",IF(_xll.BDP($B147&amp;" Corp",I$1)="#N/A N/A","--",_xll.BDP($B147&amp;" Corp",I$1)))</f>
        <v/>
      </c>
      <c r="J147" s="114" t="str">
        <f>IF(tbl_coded[[#This Row],[ISIN]]="","",IF(_xll.BDP($B147&amp;" Corp",J$1)="#N/A N/A","--",_xll.BDP($B147&amp;" Corp",J$1)))</f>
        <v/>
      </c>
      <c r="K147" s="114" t="str">
        <f>IF(tbl_coded[[#This Row],[ISIN]]="","",IF(_xll.BDP($B147&amp;" Corp",K$1)="#N/A N/A","--",_xll.BDP($B147&amp;" Corp",K$1)))</f>
        <v/>
      </c>
      <c r="L147" s="114" t="str">
        <f>IF(tbl_coded[[#This Row],[ISIN]]="","",IF(_xll.BDP($B147&amp;" Corp",L$1)="#N/A N/A","--",_xll.BDP($B147&amp;" Corp",L$1)))</f>
        <v/>
      </c>
      <c r="M147" s="114" t="str">
        <f>IF(tbl_coded[[#This Row],[ISIN]]="","",IF(_xll.BDP($B147&amp;" Corp",M$1)="#N/A N/A","--",_xll.BDP($B147&amp;" Corp",M$1)))</f>
        <v/>
      </c>
      <c r="N147" s="114" t="str">
        <f>IF(tbl_coded[[#This Row],[ISIN]]="","",IF(_xll.BDP($B147&amp;" Corp",N$1)="#N/A N/A","--",_xll.BDP($B147&amp;" Corp",N$1)))</f>
        <v/>
      </c>
      <c r="O147" s="114" t="str">
        <f>IF(tbl_coded[[#This Row],[ISIN]]="","",IF(_xll.BDP($B147&amp;" Corp",O$1)="#N/A N/A","--",_xll.BDP($B147&amp;" Corp",O$1)))</f>
        <v/>
      </c>
      <c r="P147" s="114" t="str">
        <f>IF(tbl_coded[[#This Row],[ISIN]]="","",IF(_xll.BDP($B147&amp;" Corp",P$1)="#N/A N/A","--",_xll.BDP($B147&amp;" Corp",P$1)))</f>
        <v/>
      </c>
      <c r="Q14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7" s="114" t="str">
        <f>IF(tbl_coded[[#This Row],[ISIN]]="","",IF(OR(_xll.BDP($B147&amp;" Corp",R$1)="#N/A N/A",_xll.BDP($B147&amp;" Corp",R$1)="#N/A Invalid Security",_xll.BDP($B147&amp;" Corp",R$1)="#N/A Field Not Applicable"),"--",_xll.BDP($B147&amp;" Corp",R$1)))</f>
        <v/>
      </c>
      <c r="S147" s="114" t="str">
        <f>IF(tbl_coded[[#This Row],[ISIN]]="","",IF(OR(_xll.BDP($R147&amp;" Equity",S$1)="#N/A N/A",_xll.BDP($R147&amp;" Equity",S$1)="#N/A Invalid Security"),"--",_xll.BDP($R147&amp;" Equity",S$1)))</f>
        <v/>
      </c>
      <c r="T147" s="114" t="str">
        <f>IF(tbl_coded[[#This Row],[ISIN]]="","",IF(OR(_xll.BDP($R147&amp;" Equity",T$1)="#N/A N/A",_xll.BDP($R147&amp;" Equity",T$1)="#N/A Invalid Security"),"--",_xll.BDP($R147&amp;" Equity",T$1)))</f>
        <v/>
      </c>
      <c r="U147" s="114" t="str">
        <f>IF(tbl_coded[[#This Row],[ISIN]]="","",IF(OR(_xll.BDP($R147&amp;" Equity",U$1)="#N/A N/A",_xll.BDP($R147&amp;" Equity",U$1)="#N/A Invalid Security"),"--",_xll.BDP($R147&amp;" Equity",U$1)))</f>
        <v/>
      </c>
      <c r="V147" s="114" t="str">
        <f>IF(tbl_coded[[#This Row],[ISIN]]="","",IF(OR(_xll.BDP($R147&amp;" Equity",V$1)="#N/A N/A",_xll.BDP($R147&amp;" Equity",V$1)="#N/A Invalid Security"),"--",_xll.BDP($R147&amp;" Equity",V$1)))</f>
        <v/>
      </c>
      <c r="W147" s="114" t="str">
        <f>IF(tbl_coded[[#This Row],[ISIN]]="","",IF(OR(_xll.BDP($R147&amp;" Equity",W$1)="#N/A N/A",_xll.BDP($R147&amp;" Equity",W$1)="#N/A Invalid Security"),"--",_xll.BDP($R147&amp;" Equity",W$1)))</f>
        <v/>
      </c>
      <c r="X147" s="114" t="str">
        <f>IF(tbl_coded[[#This Row],[ISIN]]="","",IF(OR(_xll.BDP($R147&amp;" Equity",X$1)="#N/A N/A",_xll.BDP($R147&amp;" Equity",X$1)="#N/A Invalid Security"),"--",_xll.BDP($R147&amp;" Equity",X$1)))</f>
        <v/>
      </c>
      <c r="Y14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7" s="114" t="str">
        <f>IF(tbl_coded[[#This Row],[ISIN]]="","",IF(ISNUMBER(_xll.BDP(B147&amp;" Corp",Z$1)),_xll.BDP(B147&amp;" Corp",Z$1),""))</f>
        <v/>
      </c>
      <c r="AA147" s="114" t="str">
        <f>IF(tbl_coded[[#This Row],[ISIN]]="","",IF(ISNUMBER(_xll.BDP(B147&amp;" Corp",AA$1)),_xll.BDP(B147&amp;" Corp",AA$1),""))</f>
        <v/>
      </c>
      <c r="AB147" s="114" t="str">
        <f>IF(tbl_coded[[#This Row],[ISIN]]="","",IF(ISNUMBER(_xll.BDP(B147&amp;" Corp",AB$1)),_xll.BDP(B147&amp;" Corp",AB$1),""))</f>
        <v/>
      </c>
      <c r="AC147" s="114" t="str">
        <f>IF(tbl_coded[[#This Row],[ISIN]]="","",IF(ISNUMBER(_xll.BDP(B147&amp;" Corp",AC$1)),_xll.BDP(B147&amp;" Corp",AC$1),""))</f>
        <v/>
      </c>
      <c r="AD147" s="114" t="str">
        <f>IF(tbl_coded[[#This Row],[ISIN]]="","",IF((_xll.BDP(B147&amp;" Corp",AD$1))="#N/A Field Not Applicable","",_xll.BDP(B147&amp;" Corp",AD$1)))</f>
        <v/>
      </c>
      <c r="AE147" s="114" t="str">
        <f>IF(tbl_coded[[#This Row],[ISIN]]="","",IF((_xll.BDP(B147&amp;" Corp",AE$1))="#N/A N/A","--",_xll.BDP(B147&amp;" Corp",AE$1)))</f>
        <v/>
      </c>
      <c r="AF147" s="114" t="str">
        <f>IF(tbl_coded[[#This Row],[ISIN]]="","",IF(IFERROR(MATCH(H147,rtg_num[Moody''s],0)&gt;10,0),"HY",IF(IFERROR(MATCH(I147,rtg_num[S&amp;P],0)&gt;10,0),"HY",IF(IFERROR(MATCH(J147,rtg_num[Fitch],0)&gt;10,0),"HY",IF(H147&amp;I147&amp;J147="------","NR",IF(IFERROR(FIND("#N/A",Coded!H147),0)&amp;IFERROR(FIND("#N/A",Coded!H147),0)&amp;IFERROR(FIND("#N/A",Coded!H147),0)&lt;&gt;"000",IF(INDEX(美元债一级!$O:$O,MATCH(tbl_coded[[#This Row],[ISIN]],美元债一级!$I:$I,0))="--/--/--","NR","IG"),"IG"))))))</f>
        <v/>
      </c>
      <c r="AG14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7" s="115" t="str">
        <f>IF(tbl_coded[[#This Row],[ISIN]]="","",IF(_xll.BDP($B147&amp;" Corp",AI$1)="#N/A N/A","--",_xll.BDP($B147&amp;" Corp",AI$1)))</f>
        <v/>
      </c>
      <c r="AJ147" s="112" t="str">
        <f>IF(tbl_coded[[#This Row],[ISIN]]="","",IF(OR(_xll.BDP(_xll.BDP(tbl_coded[[#This Row],[ISIN]]&amp;" Corp", "ISSUER_EQUITY_TICKER")&amp;" Equity",AJ$1)="#N/A N/A"),"--",_xll.BDP(_xll.BDP(tbl_coded[[#This Row],[ISIN]]&amp;" Corp", "ISSUER_EQUITY_TICKER")&amp;" Equity",AJ$1)))</f>
        <v/>
      </c>
      <c r="AK14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7" s="114" t="str">
        <f>IF(tbl_coded[[#This Row],[ISIN]]="","",IF(OR(_xll.BDP(_xll.BDP(tbl_coded[[#This Row],[ISIN]]&amp;" Corp", "ISSUER_EQUITY_TICKER")&amp;" Equity",AL$1)="#N/A N/A"),"--",_xll.BDP(_xll.BDP(tbl_coded[[#This Row],[ISIN]]&amp;" Corp", "ISSUER_EQUITY_TICKER")&amp;" Equity",AL$1)))</f>
        <v/>
      </c>
      <c r="AM147" s="114" t="str">
        <f>IF(tbl_coded[[#This Row],[ISIN]]="","",IF(_xll.BDS($B147&amp;" Corp",AM$1)="#N/A Field Not Applicable","",_xll.BDS($B147&amp;" Corp",AM$1)))</f>
        <v/>
      </c>
      <c r="AN147" s="114" t="str">
        <f>IF(tbl_coded[[#This Row],[ISIN]]="","",IF(_xll.BDP(tbl_coded[[#This Row],[KPW Provider BBID]]&amp;" CompanyID","NAME")="#N/A Invalid Security","",_xll.BDP(tbl_coded[[#This Row],[KPW Provider BBID]]&amp;" CompanyID","NAME")))</f>
        <v/>
      </c>
      <c r="AO147" s="114" t="str">
        <f>IF(tbl_coded[[#This Row],[ISIN]]="","",IF(_xll.BDP(tbl_coded[[#This Row],[KPW Provider BBID]]&amp;" CompanyID",$AO$1)="#N/A Invalid Security","--",IF(_xll.BDP(tbl_coded[[#This Row],[KPW Provider BBID]]&amp;" CompanyID",$AO$1)="#N/A N/A","--",_xll.BDP(tbl_coded[[#This Row],[KPW Provider BBID]]&amp;" CompanyID",$AO$1))))</f>
        <v/>
      </c>
      <c r="AP147" s="114" t="str">
        <f>IF(tbl_coded[[#This Row],[ISIN]]="","",IF(_xll.BDP(tbl_coded[[#This Row],[KPW Provider BBID]]&amp;" CompanyID",$AP$1)="#N/A Invalid Security","--",IF(_xll.BDP(tbl_coded[[#This Row],[KPW Provider BBID]]&amp;" CompanyID",$AP$1)="#N/A N/A","--",_xll.BDP(tbl_coded[[#This Row],[KPW Provider BBID]]&amp;" CompanyID",$AP$1))))</f>
        <v/>
      </c>
      <c r="AQ147" s="114" t="str">
        <f>IF(tbl_coded[[#This Row],[ISIN]]="","",IF(_xll.BDP(tbl_coded[[#This Row],[KPW Provider BBID]]&amp;" CompanyID",$AQ$1)="#N/A Invalid Security","--",IF(_xll.BDP(tbl_coded[[#This Row],[KPW Provider BBID]]&amp;" CompanyID",$AQ$1)="#N/A N/A","--",_xll.BDP(tbl_coded[[#This Row],[KPW Provider BBID]]&amp;" CompanyID",$AQ$1))))</f>
        <v/>
      </c>
      <c r="AR147" s="114" t="str">
        <f>IF(tbl_coded[[#This Row],[ISIN]]="","",tbl_coded[[#This Row],[穆迪KPW评级]]&amp;"/"&amp;tbl_coded[[#This Row],[SPKPW评级]]&amp;"/"&amp;tbl_coded[[#This Row],[FITCHKPW评级]])</f>
        <v/>
      </c>
      <c r="AS147" s="114" t="str">
        <f>IF(tbl_coded[[#This Row],[ISIN]]="","",IF(OR(_xll.BDP($B147&amp;" Corp",AS$1)="#N/A N/A"),"--",_xll.BDP($B147&amp;" Corp",AS$1)))</f>
        <v/>
      </c>
      <c r="AT147" s="114" t="str">
        <f>IF(tbl_coded[[#This Row],[ISIN]]="","",IF(_xll.BDS($B147&amp;" Corp",AT$1)="#N/A Field Not Applicable","",_xll.BDS($B147&amp;" Corp",AT$1)))</f>
        <v/>
      </c>
      <c r="AU147" s="114" t="str">
        <f>IF(tbl_coded[[#This Row],[SBLC Provider BBID]]="","",_xll.BDP(tbl_coded[[#This Row],[SBLC Provider BBID]]&amp;" CompanyID","NAME"))</f>
        <v/>
      </c>
      <c r="AV147" s="114" t="str">
        <f>IF(tbl_coded[[#This Row],[ISIN]]="","",IF(OR(_xll.BDP($B147&amp;" Corp",AV$1)="#N/A N/A"),"--",TEXT(_xll.BDP($B147&amp;" Corp",AV$1),"yyyy/mm/dd")))</f>
        <v/>
      </c>
      <c r="AW147" s="114" t="str">
        <f>IF(tbl_coded[[#This Row],[ISIN]]="","",IF(OR(_xll.BDP($B147&amp;" Corp",AW$1)="#N/A N/A"),"--",TEXT(_xll.BDP($B147&amp;" Corp",AW$1),"yyyy/mm/dd")))</f>
        <v/>
      </c>
      <c r="AX147" s="114" t="str">
        <f>IF(tbl_coded[[#This Row],[ISIN]]="","",IF(OR(_xll.BDP($B147&amp;" Corp",AX$1)="#N/A N/A"),"--",TEXT(_xll.BDP($B147&amp;" Corp",AX$1),"yyyy/mm/dd")))</f>
        <v/>
      </c>
      <c r="AY147" s="114" t="str">
        <f>IF(tbl_coded[[#This Row],[ISIN]]="","",IF(OR(_xll.BDP($B147&amp;" Corp",AY$1)="#N/A Field Not Applicable"),"--",TEXT(_xll.BDP($B147&amp;" Corp",AY$1),"yyyy/mm/dd")))</f>
        <v/>
      </c>
      <c r="AZ147" s="114" t="str">
        <f>IF(tbl_coded[[#This Row],[ISIN]]="","",IF(OR(_xll.BDP($B147&amp;" Corp",AZ$1)="#N/A N/A"),"--",_xll.BDP($B147&amp;" Corp",AZ$1)))</f>
        <v/>
      </c>
      <c r="BA147" s="114" t="str">
        <f>IF(tbl_coded[[#This Row],[ISIN]]="","",IF(OR(_xll.BDP($B147&amp;" Corp",BA$1)="#N/A N/A"),"--",_xll.BDP($B147&amp;" Corp",BA$1)))</f>
        <v/>
      </c>
      <c r="BB147" s="114" t="str">
        <f>IF(tbl_coded[[#This Row],[ISIN]]="","",IF(OR(_xll.BDP($B147&amp;" Corp",BB$1)="#N/A N/A"),"--",_xll.BDP($B147&amp;" Corp",BB$1)))</f>
        <v/>
      </c>
      <c r="BC147" s="114" t="str">
        <f>IF(tbl_coded[[#This Row],[ISIN]]="","",IF(OR(_xll.BDP($B147&amp;" Corp",BC$1)="#N/A Field Not Applicable"),"--",_xll.BDP($B147&amp;" Corp",BC$1)))</f>
        <v/>
      </c>
      <c r="BD147" s="114" t="str">
        <f>IF(tbl_coded[[#This Row],[ISIN]]="","",IF(OR(_xll.BDP($B147&amp;" Corp",BD$1)="#N/A Field Not Applicable"),"--",_xll.BDP($B147&amp;" Corp",BD$1)))</f>
        <v/>
      </c>
      <c r="BE147" s="114" t="str">
        <f>IF(tbl_coded[[#This Row],[ISIN]]="","",IF(OR(_xll.BDP($B147&amp;" Corp",BE$1)="#N/A Field Not Applicable"),"--",_xll.BDP($B147&amp;" Corp",BE$1)))</f>
        <v/>
      </c>
      <c r="BF147" s="114" t="str">
        <f>IF(tbl_coded[[#This Row],[ISIN]]="","",IF(OR(_xll.BDP($B147&amp;" Corp",BF$1)="#N/A Field Not Applicable"),"--",_xll.BDP($B147&amp;" Corp",BF$1)))</f>
        <v/>
      </c>
      <c r="BG147" s="114" t="str">
        <f>IF(tbl_coded[[#This Row],[ISIN]]="","",IF(OR(_xll.BDP($B147&amp;" Corp",BG$1)="#N/A Field Not Applicable"),"--",IF(_xll.BDP($B147&amp;" Corp",BG$1)="#N/A N/A","N",_xll.BDP($B147&amp;" Corp",BG$1))))</f>
        <v/>
      </c>
      <c r="BH147" s="114" t="str">
        <f>IF(tbl_coded[[#This Row],[ISIN]]="","",IF(OR(_xll.BDP($B147&amp;" Corp",BH$1)="#N/A N/A"),"",_xll.BDP($B147&amp;" Corp",BH$1)))</f>
        <v/>
      </c>
      <c r="BI147" s="114" t="str">
        <f>IF(tbl_coded[[#This Row],[ISIN]]="","",IF(OR(tbl_coded[[#This Row],[Parent company tiker]]=""),"",IF(_xll.BDP(tbl_coded[[#This Row],[Parent company tiker]]&amp;" Equity",BI$1)="#N/A N/A","--",_xll.BDP(tbl_coded[[#This Row],[Parent company tiker]]&amp;" Equity",BI$1))))</f>
        <v/>
      </c>
      <c r="BJ147" s="114" t="str">
        <f>IF(tbl_coded[[#This Row],[ISIN]]="","",IF(OR(tbl_coded[[#This Row],[Parent company tiker]]=""),"",IF(_xll.BDP(tbl_coded[[#This Row],[Parent company tiker]]&amp;" Equity",BJ$1)="#N/A N/A","--",_xll.BDP(tbl_coded[[#This Row],[Parent company tiker]]&amp;" Equity",BJ$1))))</f>
        <v/>
      </c>
      <c r="BK147" s="114" t="str">
        <f>IF(tbl_coded[[#This Row],[ISIN]]="","",IF(OR(tbl_coded[[#This Row],[Parent company tiker]]=""),"",IF(_xll.BDP(tbl_coded[[#This Row],[Parent company tiker]]&amp;" Equity",BK$1)="#N/A N/A","--",_xll.BDP(tbl_coded[[#This Row],[Parent company tiker]]&amp;" Equity",BK$1))))</f>
        <v/>
      </c>
      <c r="BL147" s="114" t="str">
        <f>IF(tbl_coded[[#This Row],[ISIN]]="","",IF(OR(tbl_coded[[#This Row],[Parent company tiker]]=""),"",IF(_xll.BDP(tbl_coded[[#This Row],[Parent company tiker]]&amp;" Equity",BL$1)="#N/A N/A","--",_xll.BDP(tbl_coded[[#This Row],[Parent company tiker]]&amp;" Equity",BL$1))))</f>
        <v/>
      </c>
      <c r="BM14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7" s="114" t="str">
        <f>IF(tbl_coded[[#This Row],[Column9]]&lt;&gt;"--",tbl_coded[[#This Row],[G''tor rating]],IF(tbl_coded[[#This Row],[KPW Name]]&lt;&gt;"",tbl_coded[[#This Row],[KPW Rating]],IF(tbl_coded[[#This Row],[Parent company tiker]]&lt;&gt;"",tbl_coded[[#This Row],[parent评级]],tbl_coded[[#This Row],[Issuer rating]])))</f>
        <v>//</v>
      </c>
      <c r="BO147" s="148" t="str">
        <f>IFERROR(IF(tbl_coded[[#This Row],[GREEN]]="Y","GREEN",IF(tbl_coded[[#This Row],[SUSTAINABLE]]="Y","SUSTAINABLE",IF(tbl_coded[[#This Row],[SOCIAL]]="Y","SOCIAL",IF(tbl_coded[[#This Row],[Sustainable linked]]="Y","SUSTAINABLE LINKED"," ")))),"")</f>
        <v xml:space="preserve"> </v>
      </c>
    </row>
    <row r="148" spans="1:67" ht="15" customHeight="1">
      <c r="A148" s="109">
        <v>146</v>
      </c>
      <c r="B148" s="110" t="str">
        <f>IF(美元债一级!$C$3:$C$1048576&lt;&gt;"",美元债一级!$C148,"")</f>
        <v/>
      </c>
      <c r="C148" s="114" t="str">
        <f>IF(tbl_coded[[#This Row],[ISIN]]="","",IF(tbl_coded[[#This Row],[Index]]&gt;$A$1,"",IF(_xll.BDP($B148&amp;" Corp",C$1)="#N/A N/A","",_xll.BDP($B148&amp;" Corp",C$1))))</f>
        <v/>
      </c>
      <c r="D148" s="114" t="str">
        <f>IF(tbl_coded[[#This Row],[ISIN]]="","",IF(_xll.BDP($B148&amp;" Corp",D$1)="#N/A N/A","",_xll.BDP($B148&amp;" Corp",D$1)))</f>
        <v/>
      </c>
      <c r="E148" s="114" t="str">
        <f>IF(tbl_coded[[#This Row],[ISIN]]="","",IF(_xll.BDP($B148&amp;" Corp",E$1)="#N/A N/A","--",_xll.BDP($B148&amp;" Corp",E$1)))</f>
        <v/>
      </c>
      <c r="F148" s="114" t="str">
        <f>IF(tbl_coded[[#This Row],[ISIN]]="","",IF(_xll.BDS($B148&amp;" Corp",F$1)="#N/A Field Not Applicable","",_xll.BDS($B148&amp;" Corp",F$1)))</f>
        <v/>
      </c>
      <c r="G148" s="114" t="str">
        <f>IF(tbl_coded[[#This Row],[ISIN]]="","",IF(_xll.BDP($F148&amp;" CompanyID",G$1)="#N/A Invalid Security","",_xll.BDP($F148&amp;" CompanyID",G$1)))</f>
        <v/>
      </c>
      <c r="H148" s="114" t="str">
        <f>IF(tbl_coded[[#This Row],[ISIN]]="","",IF(_xll.BDP($B148&amp;" Corp",H$1)="#N/A N/A","--",_xll.BDP($B148&amp;" Corp",H$1)))</f>
        <v/>
      </c>
      <c r="I148" s="114" t="str">
        <f>IF(tbl_coded[[#This Row],[ISIN]]="","",IF(_xll.BDP($B148&amp;" Corp",I$1)="#N/A N/A","--",_xll.BDP($B148&amp;" Corp",I$1)))</f>
        <v/>
      </c>
      <c r="J148" s="114" t="str">
        <f>IF(tbl_coded[[#This Row],[ISIN]]="","",IF(_xll.BDP($B148&amp;" Corp",J$1)="#N/A N/A","--",_xll.BDP($B148&amp;" Corp",J$1)))</f>
        <v/>
      </c>
      <c r="K148" s="114" t="str">
        <f>IF(tbl_coded[[#This Row],[ISIN]]="","",IF(_xll.BDP($B148&amp;" Corp",K$1)="#N/A N/A","--",_xll.BDP($B148&amp;" Corp",K$1)))</f>
        <v/>
      </c>
      <c r="L148" s="114" t="str">
        <f>IF(tbl_coded[[#This Row],[ISIN]]="","",IF(_xll.BDP($B148&amp;" Corp",L$1)="#N/A N/A","--",_xll.BDP($B148&amp;" Corp",L$1)))</f>
        <v/>
      </c>
      <c r="M148" s="114" t="str">
        <f>IF(tbl_coded[[#This Row],[ISIN]]="","",IF(_xll.BDP($B148&amp;" Corp",M$1)="#N/A N/A","--",_xll.BDP($B148&amp;" Corp",M$1)))</f>
        <v/>
      </c>
      <c r="N148" s="114" t="str">
        <f>IF(tbl_coded[[#This Row],[ISIN]]="","",IF(_xll.BDP($B148&amp;" Corp",N$1)="#N/A N/A","--",_xll.BDP($B148&amp;" Corp",N$1)))</f>
        <v/>
      </c>
      <c r="O148" s="114" t="str">
        <f>IF(tbl_coded[[#This Row],[ISIN]]="","",IF(_xll.BDP($B148&amp;" Corp",O$1)="#N/A N/A","--",_xll.BDP($B148&amp;" Corp",O$1)))</f>
        <v/>
      </c>
      <c r="P148" s="114" t="str">
        <f>IF(tbl_coded[[#This Row],[ISIN]]="","",IF(_xll.BDP($B148&amp;" Corp",P$1)="#N/A N/A","--",_xll.BDP($B148&amp;" Corp",P$1)))</f>
        <v/>
      </c>
      <c r="Q14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8" s="114" t="str">
        <f>IF(tbl_coded[[#This Row],[ISIN]]="","",IF(OR(_xll.BDP($B148&amp;" Corp",R$1)="#N/A N/A",_xll.BDP($B148&amp;" Corp",R$1)="#N/A Invalid Security",_xll.BDP($B148&amp;" Corp",R$1)="#N/A Field Not Applicable"),"--",_xll.BDP($B148&amp;" Corp",R$1)))</f>
        <v/>
      </c>
      <c r="S148" s="114" t="str">
        <f>IF(tbl_coded[[#This Row],[ISIN]]="","",IF(OR(_xll.BDP($R148&amp;" Equity",S$1)="#N/A N/A",_xll.BDP($R148&amp;" Equity",S$1)="#N/A Invalid Security"),"--",_xll.BDP($R148&amp;" Equity",S$1)))</f>
        <v/>
      </c>
      <c r="T148" s="114" t="str">
        <f>IF(tbl_coded[[#This Row],[ISIN]]="","",IF(OR(_xll.BDP($R148&amp;" Equity",T$1)="#N/A N/A",_xll.BDP($R148&amp;" Equity",T$1)="#N/A Invalid Security"),"--",_xll.BDP($R148&amp;" Equity",T$1)))</f>
        <v/>
      </c>
      <c r="U148" s="114" t="str">
        <f>IF(tbl_coded[[#This Row],[ISIN]]="","",IF(OR(_xll.BDP($R148&amp;" Equity",U$1)="#N/A N/A",_xll.BDP($R148&amp;" Equity",U$1)="#N/A Invalid Security"),"--",_xll.BDP($R148&amp;" Equity",U$1)))</f>
        <v/>
      </c>
      <c r="V148" s="114" t="str">
        <f>IF(tbl_coded[[#This Row],[ISIN]]="","",IF(OR(_xll.BDP($R148&amp;" Equity",V$1)="#N/A N/A",_xll.BDP($R148&amp;" Equity",V$1)="#N/A Invalid Security"),"--",_xll.BDP($R148&amp;" Equity",V$1)))</f>
        <v/>
      </c>
      <c r="W148" s="114" t="str">
        <f>IF(tbl_coded[[#This Row],[ISIN]]="","",IF(OR(_xll.BDP($R148&amp;" Equity",W$1)="#N/A N/A",_xll.BDP($R148&amp;" Equity",W$1)="#N/A Invalid Security"),"--",_xll.BDP($R148&amp;" Equity",W$1)))</f>
        <v/>
      </c>
      <c r="X148" s="114" t="str">
        <f>IF(tbl_coded[[#This Row],[ISIN]]="","",IF(OR(_xll.BDP($R148&amp;" Equity",X$1)="#N/A N/A",_xll.BDP($R148&amp;" Equity",X$1)="#N/A Invalid Security"),"--",_xll.BDP($R148&amp;" Equity",X$1)))</f>
        <v/>
      </c>
      <c r="Y14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8" s="114" t="str">
        <f>IF(tbl_coded[[#This Row],[ISIN]]="","",IF(ISNUMBER(_xll.BDP(B148&amp;" Corp",Z$1)),_xll.BDP(B148&amp;" Corp",Z$1),""))</f>
        <v/>
      </c>
      <c r="AA148" s="114" t="str">
        <f>IF(tbl_coded[[#This Row],[ISIN]]="","",IF(ISNUMBER(_xll.BDP(B148&amp;" Corp",AA$1)),_xll.BDP(B148&amp;" Corp",AA$1),""))</f>
        <v/>
      </c>
      <c r="AB148" s="114" t="str">
        <f>IF(tbl_coded[[#This Row],[ISIN]]="","",IF(ISNUMBER(_xll.BDP(B148&amp;" Corp",AB$1)),_xll.BDP(B148&amp;" Corp",AB$1),""))</f>
        <v/>
      </c>
      <c r="AC148" s="114" t="str">
        <f>IF(tbl_coded[[#This Row],[ISIN]]="","",IF(ISNUMBER(_xll.BDP(B148&amp;" Corp",AC$1)),_xll.BDP(B148&amp;" Corp",AC$1),""))</f>
        <v/>
      </c>
      <c r="AD148" s="114" t="str">
        <f>IF(tbl_coded[[#This Row],[ISIN]]="","",IF((_xll.BDP(B148&amp;" Corp",AD$1))="#N/A Field Not Applicable","",_xll.BDP(B148&amp;" Corp",AD$1)))</f>
        <v/>
      </c>
      <c r="AE148" s="114" t="str">
        <f>IF(tbl_coded[[#This Row],[ISIN]]="","",IF((_xll.BDP(B148&amp;" Corp",AE$1))="#N/A N/A","--",_xll.BDP(B148&amp;" Corp",AE$1)))</f>
        <v/>
      </c>
      <c r="AF148" s="114" t="str">
        <f>IF(tbl_coded[[#This Row],[ISIN]]="","",IF(IFERROR(MATCH(H148,rtg_num[Moody''s],0)&gt;10,0),"HY",IF(IFERROR(MATCH(I148,rtg_num[S&amp;P],0)&gt;10,0),"HY",IF(IFERROR(MATCH(J148,rtg_num[Fitch],0)&gt;10,0),"HY",IF(H148&amp;I148&amp;J148="------","NR",IF(IFERROR(FIND("#N/A",Coded!H148),0)&amp;IFERROR(FIND("#N/A",Coded!H148),0)&amp;IFERROR(FIND("#N/A",Coded!H148),0)&lt;&gt;"000",IF(INDEX(美元债一级!$O:$O,MATCH(tbl_coded[[#This Row],[ISIN]],美元债一级!$I:$I,0))="--/--/--","NR","IG"),"IG"))))))</f>
        <v/>
      </c>
      <c r="AG14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8" s="115" t="str">
        <f>IF(tbl_coded[[#This Row],[ISIN]]="","",IF(_xll.BDP($B148&amp;" Corp",AI$1)="#N/A N/A","--",_xll.BDP($B148&amp;" Corp",AI$1)))</f>
        <v/>
      </c>
      <c r="AJ148" s="112" t="str">
        <f>IF(tbl_coded[[#This Row],[ISIN]]="","",IF(OR(_xll.BDP(_xll.BDP(tbl_coded[[#This Row],[ISIN]]&amp;" Corp", "ISSUER_EQUITY_TICKER")&amp;" Equity",AJ$1)="#N/A N/A"),"--",_xll.BDP(_xll.BDP(tbl_coded[[#This Row],[ISIN]]&amp;" Corp", "ISSUER_EQUITY_TICKER")&amp;" Equity",AJ$1)))</f>
        <v/>
      </c>
      <c r="AK14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8" s="114" t="str">
        <f>IF(tbl_coded[[#This Row],[ISIN]]="","",IF(OR(_xll.BDP(_xll.BDP(tbl_coded[[#This Row],[ISIN]]&amp;" Corp", "ISSUER_EQUITY_TICKER")&amp;" Equity",AL$1)="#N/A N/A"),"--",_xll.BDP(_xll.BDP(tbl_coded[[#This Row],[ISIN]]&amp;" Corp", "ISSUER_EQUITY_TICKER")&amp;" Equity",AL$1)))</f>
        <v/>
      </c>
      <c r="AM148" s="114" t="str">
        <f>IF(tbl_coded[[#This Row],[ISIN]]="","",IF(_xll.BDS($B148&amp;" Corp",AM$1)="#N/A Field Not Applicable","",_xll.BDS($B148&amp;" Corp",AM$1)))</f>
        <v/>
      </c>
      <c r="AN148" s="114" t="str">
        <f>IF(tbl_coded[[#This Row],[ISIN]]="","",IF(_xll.BDP(tbl_coded[[#This Row],[KPW Provider BBID]]&amp;" CompanyID","NAME")="#N/A Invalid Security","",_xll.BDP(tbl_coded[[#This Row],[KPW Provider BBID]]&amp;" CompanyID","NAME")))</f>
        <v/>
      </c>
      <c r="AO148" s="114" t="str">
        <f>IF(tbl_coded[[#This Row],[ISIN]]="","",IF(_xll.BDP(tbl_coded[[#This Row],[KPW Provider BBID]]&amp;" CompanyID",$AO$1)="#N/A Invalid Security","--",IF(_xll.BDP(tbl_coded[[#This Row],[KPW Provider BBID]]&amp;" CompanyID",$AO$1)="#N/A N/A","--",_xll.BDP(tbl_coded[[#This Row],[KPW Provider BBID]]&amp;" CompanyID",$AO$1))))</f>
        <v/>
      </c>
      <c r="AP148" s="114" t="str">
        <f>IF(tbl_coded[[#This Row],[ISIN]]="","",IF(_xll.BDP(tbl_coded[[#This Row],[KPW Provider BBID]]&amp;" CompanyID",$AP$1)="#N/A Invalid Security","--",IF(_xll.BDP(tbl_coded[[#This Row],[KPW Provider BBID]]&amp;" CompanyID",$AP$1)="#N/A N/A","--",_xll.BDP(tbl_coded[[#This Row],[KPW Provider BBID]]&amp;" CompanyID",$AP$1))))</f>
        <v/>
      </c>
      <c r="AQ148" s="114" t="str">
        <f>IF(tbl_coded[[#This Row],[ISIN]]="","",IF(_xll.BDP(tbl_coded[[#This Row],[KPW Provider BBID]]&amp;" CompanyID",$AQ$1)="#N/A Invalid Security","--",IF(_xll.BDP(tbl_coded[[#This Row],[KPW Provider BBID]]&amp;" CompanyID",$AQ$1)="#N/A N/A","--",_xll.BDP(tbl_coded[[#This Row],[KPW Provider BBID]]&amp;" CompanyID",$AQ$1))))</f>
        <v/>
      </c>
      <c r="AR148" s="114" t="str">
        <f>IF(tbl_coded[[#This Row],[ISIN]]="","",tbl_coded[[#This Row],[穆迪KPW评级]]&amp;"/"&amp;tbl_coded[[#This Row],[SPKPW评级]]&amp;"/"&amp;tbl_coded[[#This Row],[FITCHKPW评级]])</f>
        <v/>
      </c>
      <c r="AS148" s="114" t="str">
        <f>IF(tbl_coded[[#This Row],[ISIN]]="","",IF(OR(_xll.BDP($B148&amp;" Corp",AS$1)="#N/A N/A"),"--",_xll.BDP($B148&amp;" Corp",AS$1)))</f>
        <v/>
      </c>
      <c r="AT148" s="114" t="str">
        <f>IF(tbl_coded[[#This Row],[ISIN]]="","",IF(_xll.BDS($B148&amp;" Corp",AT$1)="#N/A Field Not Applicable","",_xll.BDS($B148&amp;" Corp",AT$1)))</f>
        <v/>
      </c>
      <c r="AU148" s="114" t="str">
        <f>IF(tbl_coded[[#This Row],[SBLC Provider BBID]]="","",_xll.BDP(tbl_coded[[#This Row],[SBLC Provider BBID]]&amp;" CompanyID","NAME"))</f>
        <v/>
      </c>
      <c r="AV148" s="114" t="str">
        <f>IF(tbl_coded[[#This Row],[ISIN]]="","",IF(OR(_xll.BDP($B148&amp;" Corp",AV$1)="#N/A N/A"),"--",TEXT(_xll.BDP($B148&amp;" Corp",AV$1),"yyyy/mm/dd")))</f>
        <v/>
      </c>
      <c r="AW148" s="114" t="str">
        <f>IF(tbl_coded[[#This Row],[ISIN]]="","",IF(OR(_xll.BDP($B148&amp;" Corp",AW$1)="#N/A N/A"),"--",TEXT(_xll.BDP($B148&amp;" Corp",AW$1),"yyyy/mm/dd")))</f>
        <v/>
      </c>
      <c r="AX148" s="114" t="str">
        <f>IF(tbl_coded[[#This Row],[ISIN]]="","",IF(OR(_xll.BDP($B148&amp;" Corp",AX$1)="#N/A N/A"),"--",TEXT(_xll.BDP($B148&amp;" Corp",AX$1),"yyyy/mm/dd")))</f>
        <v/>
      </c>
      <c r="AY148" s="114" t="str">
        <f>IF(tbl_coded[[#This Row],[ISIN]]="","",IF(OR(_xll.BDP($B148&amp;" Corp",AY$1)="#N/A Field Not Applicable"),"--",TEXT(_xll.BDP($B148&amp;" Corp",AY$1),"yyyy/mm/dd")))</f>
        <v/>
      </c>
      <c r="AZ148" s="114" t="str">
        <f>IF(tbl_coded[[#This Row],[ISIN]]="","",IF(OR(_xll.BDP($B148&amp;" Corp",AZ$1)="#N/A N/A"),"--",_xll.BDP($B148&amp;" Corp",AZ$1)))</f>
        <v/>
      </c>
      <c r="BA148" s="114" t="str">
        <f>IF(tbl_coded[[#This Row],[ISIN]]="","",IF(OR(_xll.BDP($B148&amp;" Corp",BA$1)="#N/A N/A"),"--",_xll.BDP($B148&amp;" Corp",BA$1)))</f>
        <v/>
      </c>
      <c r="BB148" s="114" t="str">
        <f>IF(tbl_coded[[#This Row],[ISIN]]="","",IF(OR(_xll.BDP($B148&amp;" Corp",BB$1)="#N/A N/A"),"--",_xll.BDP($B148&amp;" Corp",BB$1)))</f>
        <v/>
      </c>
      <c r="BC148" s="114" t="str">
        <f>IF(tbl_coded[[#This Row],[ISIN]]="","",IF(OR(_xll.BDP($B148&amp;" Corp",BC$1)="#N/A Field Not Applicable"),"--",_xll.BDP($B148&amp;" Corp",BC$1)))</f>
        <v/>
      </c>
      <c r="BD148" s="114" t="str">
        <f>IF(tbl_coded[[#This Row],[ISIN]]="","",IF(OR(_xll.BDP($B148&amp;" Corp",BD$1)="#N/A Field Not Applicable"),"--",_xll.BDP($B148&amp;" Corp",BD$1)))</f>
        <v/>
      </c>
      <c r="BE148" s="114" t="str">
        <f>IF(tbl_coded[[#This Row],[ISIN]]="","",IF(OR(_xll.BDP($B148&amp;" Corp",BE$1)="#N/A Field Not Applicable"),"--",_xll.BDP($B148&amp;" Corp",BE$1)))</f>
        <v/>
      </c>
      <c r="BF148" s="114" t="str">
        <f>IF(tbl_coded[[#This Row],[ISIN]]="","",IF(OR(_xll.BDP($B148&amp;" Corp",BF$1)="#N/A Field Not Applicable"),"--",_xll.BDP($B148&amp;" Corp",BF$1)))</f>
        <v/>
      </c>
      <c r="BG148" s="114" t="str">
        <f>IF(tbl_coded[[#This Row],[ISIN]]="","",IF(OR(_xll.BDP($B148&amp;" Corp",BG$1)="#N/A Field Not Applicable"),"--",IF(_xll.BDP($B148&amp;" Corp",BG$1)="#N/A N/A","N",_xll.BDP($B148&amp;" Corp",BG$1))))</f>
        <v/>
      </c>
      <c r="BH148" s="114" t="str">
        <f>IF(tbl_coded[[#This Row],[ISIN]]="","",IF(OR(_xll.BDP($B148&amp;" Corp",BH$1)="#N/A N/A"),"",_xll.BDP($B148&amp;" Corp",BH$1)))</f>
        <v/>
      </c>
      <c r="BI148" s="114" t="str">
        <f>IF(tbl_coded[[#This Row],[ISIN]]="","",IF(OR(tbl_coded[[#This Row],[Parent company tiker]]=""),"",IF(_xll.BDP(tbl_coded[[#This Row],[Parent company tiker]]&amp;" Equity",BI$1)="#N/A N/A","--",_xll.BDP(tbl_coded[[#This Row],[Parent company tiker]]&amp;" Equity",BI$1))))</f>
        <v/>
      </c>
      <c r="BJ148" s="114" t="str">
        <f>IF(tbl_coded[[#This Row],[ISIN]]="","",IF(OR(tbl_coded[[#This Row],[Parent company tiker]]=""),"",IF(_xll.BDP(tbl_coded[[#This Row],[Parent company tiker]]&amp;" Equity",BJ$1)="#N/A N/A","--",_xll.BDP(tbl_coded[[#This Row],[Parent company tiker]]&amp;" Equity",BJ$1))))</f>
        <v/>
      </c>
      <c r="BK148" s="114" t="str">
        <f>IF(tbl_coded[[#This Row],[ISIN]]="","",IF(OR(tbl_coded[[#This Row],[Parent company tiker]]=""),"",IF(_xll.BDP(tbl_coded[[#This Row],[Parent company tiker]]&amp;" Equity",BK$1)="#N/A N/A","--",_xll.BDP(tbl_coded[[#This Row],[Parent company tiker]]&amp;" Equity",BK$1))))</f>
        <v/>
      </c>
      <c r="BL148" s="114" t="str">
        <f>IF(tbl_coded[[#This Row],[ISIN]]="","",IF(OR(tbl_coded[[#This Row],[Parent company tiker]]=""),"",IF(_xll.BDP(tbl_coded[[#This Row],[Parent company tiker]]&amp;" Equity",BL$1)="#N/A N/A","--",_xll.BDP(tbl_coded[[#This Row],[Parent company tiker]]&amp;" Equity",BL$1))))</f>
        <v/>
      </c>
      <c r="BM14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8" s="114" t="str">
        <f>IF(tbl_coded[[#This Row],[Column9]]&lt;&gt;"--",tbl_coded[[#This Row],[G''tor rating]],IF(tbl_coded[[#This Row],[KPW Name]]&lt;&gt;"",tbl_coded[[#This Row],[KPW Rating]],IF(tbl_coded[[#This Row],[Parent company tiker]]&lt;&gt;"",tbl_coded[[#This Row],[parent评级]],tbl_coded[[#This Row],[Issuer rating]])))</f>
        <v>//</v>
      </c>
      <c r="BO148" s="148" t="str">
        <f>IFERROR(IF(tbl_coded[[#This Row],[GREEN]]="Y","GREEN",IF(tbl_coded[[#This Row],[SUSTAINABLE]]="Y","SUSTAINABLE",IF(tbl_coded[[#This Row],[SOCIAL]]="Y","SOCIAL",IF(tbl_coded[[#This Row],[Sustainable linked]]="Y","SUSTAINABLE LINKED"," ")))),"")</f>
        <v xml:space="preserve"> </v>
      </c>
    </row>
    <row r="149" spans="1:67" ht="15" customHeight="1">
      <c r="A149" s="109">
        <v>147</v>
      </c>
      <c r="B149" s="110" t="str">
        <f>IF(美元债一级!$C$3:$C$1048576&lt;&gt;"",美元债一级!$C149,"")</f>
        <v/>
      </c>
      <c r="C149" s="114" t="str">
        <f>IF(tbl_coded[[#This Row],[ISIN]]="","",IF(tbl_coded[[#This Row],[Index]]&gt;$A$1,"",IF(_xll.BDP($B149&amp;" Corp",C$1)="#N/A N/A","",_xll.BDP($B149&amp;" Corp",C$1))))</f>
        <v/>
      </c>
      <c r="D149" s="114" t="str">
        <f>IF(tbl_coded[[#This Row],[ISIN]]="","",IF(_xll.BDP($B149&amp;" Corp",D$1)="#N/A N/A","",_xll.BDP($B149&amp;" Corp",D$1)))</f>
        <v/>
      </c>
      <c r="E149" s="114" t="str">
        <f>IF(tbl_coded[[#This Row],[ISIN]]="","",IF(_xll.BDP($B149&amp;" Corp",E$1)="#N/A N/A","--",_xll.BDP($B149&amp;" Corp",E$1)))</f>
        <v/>
      </c>
      <c r="F149" s="114" t="str">
        <f>IF(tbl_coded[[#This Row],[ISIN]]="","",IF(_xll.BDS($B149&amp;" Corp",F$1)="#N/A Field Not Applicable","",_xll.BDS($B149&amp;" Corp",F$1)))</f>
        <v/>
      </c>
      <c r="G149" s="114" t="str">
        <f>IF(tbl_coded[[#This Row],[ISIN]]="","",IF(_xll.BDP($F149&amp;" CompanyID",G$1)="#N/A Invalid Security","",_xll.BDP($F149&amp;" CompanyID",G$1)))</f>
        <v/>
      </c>
      <c r="H149" s="114" t="str">
        <f>IF(tbl_coded[[#This Row],[ISIN]]="","",IF(_xll.BDP($B149&amp;" Corp",H$1)="#N/A N/A","--",_xll.BDP($B149&amp;" Corp",H$1)))</f>
        <v/>
      </c>
      <c r="I149" s="114" t="str">
        <f>IF(tbl_coded[[#This Row],[ISIN]]="","",IF(_xll.BDP($B149&amp;" Corp",I$1)="#N/A N/A","--",_xll.BDP($B149&amp;" Corp",I$1)))</f>
        <v/>
      </c>
      <c r="J149" s="114" t="str">
        <f>IF(tbl_coded[[#This Row],[ISIN]]="","",IF(_xll.BDP($B149&amp;" Corp",J$1)="#N/A N/A","--",_xll.BDP($B149&amp;" Corp",J$1)))</f>
        <v/>
      </c>
      <c r="K149" s="114" t="str">
        <f>IF(tbl_coded[[#This Row],[ISIN]]="","",IF(_xll.BDP($B149&amp;" Corp",K$1)="#N/A N/A","--",_xll.BDP($B149&amp;" Corp",K$1)))</f>
        <v/>
      </c>
      <c r="L149" s="114" t="str">
        <f>IF(tbl_coded[[#This Row],[ISIN]]="","",IF(_xll.BDP($B149&amp;" Corp",L$1)="#N/A N/A","--",_xll.BDP($B149&amp;" Corp",L$1)))</f>
        <v/>
      </c>
      <c r="M149" s="114" t="str">
        <f>IF(tbl_coded[[#This Row],[ISIN]]="","",IF(_xll.BDP($B149&amp;" Corp",M$1)="#N/A N/A","--",_xll.BDP($B149&amp;" Corp",M$1)))</f>
        <v/>
      </c>
      <c r="N149" s="114" t="str">
        <f>IF(tbl_coded[[#This Row],[ISIN]]="","",IF(_xll.BDP($B149&amp;" Corp",N$1)="#N/A N/A","--",_xll.BDP($B149&amp;" Corp",N$1)))</f>
        <v/>
      </c>
      <c r="O149" s="114" t="str">
        <f>IF(tbl_coded[[#This Row],[ISIN]]="","",IF(_xll.BDP($B149&amp;" Corp",O$1)="#N/A N/A","--",_xll.BDP($B149&amp;" Corp",O$1)))</f>
        <v/>
      </c>
      <c r="P149" s="114" t="str">
        <f>IF(tbl_coded[[#This Row],[ISIN]]="","",IF(_xll.BDP($B149&amp;" Corp",P$1)="#N/A N/A","--",_xll.BDP($B149&amp;" Corp",P$1)))</f>
        <v/>
      </c>
      <c r="Q14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9" s="114" t="str">
        <f>IF(tbl_coded[[#This Row],[ISIN]]="","",IF(OR(_xll.BDP($B149&amp;" Corp",R$1)="#N/A N/A",_xll.BDP($B149&amp;" Corp",R$1)="#N/A Invalid Security",_xll.BDP($B149&amp;" Corp",R$1)="#N/A Field Not Applicable"),"--",_xll.BDP($B149&amp;" Corp",R$1)))</f>
        <v/>
      </c>
      <c r="S149" s="114" t="str">
        <f>IF(tbl_coded[[#This Row],[ISIN]]="","",IF(OR(_xll.BDP($R149&amp;" Equity",S$1)="#N/A N/A",_xll.BDP($R149&amp;" Equity",S$1)="#N/A Invalid Security"),"--",_xll.BDP($R149&amp;" Equity",S$1)))</f>
        <v/>
      </c>
      <c r="T149" s="114" t="str">
        <f>IF(tbl_coded[[#This Row],[ISIN]]="","",IF(OR(_xll.BDP($R149&amp;" Equity",T$1)="#N/A N/A",_xll.BDP($R149&amp;" Equity",T$1)="#N/A Invalid Security"),"--",_xll.BDP($R149&amp;" Equity",T$1)))</f>
        <v/>
      </c>
      <c r="U149" s="114" t="str">
        <f>IF(tbl_coded[[#This Row],[ISIN]]="","",IF(OR(_xll.BDP($R149&amp;" Equity",U$1)="#N/A N/A",_xll.BDP($R149&amp;" Equity",U$1)="#N/A Invalid Security"),"--",_xll.BDP($R149&amp;" Equity",U$1)))</f>
        <v/>
      </c>
      <c r="V149" s="114" t="str">
        <f>IF(tbl_coded[[#This Row],[ISIN]]="","",IF(OR(_xll.BDP($R149&amp;" Equity",V$1)="#N/A N/A",_xll.BDP($R149&amp;" Equity",V$1)="#N/A Invalid Security"),"--",_xll.BDP($R149&amp;" Equity",V$1)))</f>
        <v/>
      </c>
      <c r="W149" s="114" t="str">
        <f>IF(tbl_coded[[#This Row],[ISIN]]="","",IF(OR(_xll.BDP($R149&amp;" Equity",W$1)="#N/A N/A",_xll.BDP($R149&amp;" Equity",W$1)="#N/A Invalid Security"),"--",_xll.BDP($R149&amp;" Equity",W$1)))</f>
        <v/>
      </c>
      <c r="X149" s="114" t="str">
        <f>IF(tbl_coded[[#This Row],[ISIN]]="","",IF(OR(_xll.BDP($R149&amp;" Equity",X$1)="#N/A N/A",_xll.BDP($R149&amp;" Equity",X$1)="#N/A Invalid Security"),"--",_xll.BDP($R149&amp;" Equity",X$1)))</f>
        <v/>
      </c>
      <c r="Y14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9" s="114" t="str">
        <f>IF(tbl_coded[[#This Row],[ISIN]]="","",IF(ISNUMBER(_xll.BDP(B149&amp;" Corp",Z$1)),_xll.BDP(B149&amp;" Corp",Z$1),""))</f>
        <v/>
      </c>
      <c r="AA149" s="114" t="str">
        <f>IF(tbl_coded[[#This Row],[ISIN]]="","",IF(ISNUMBER(_xll.BDP(B149&amp;" Corp",AA$1)),_xll.BDP(B149&amp;" Corp",AA$1),""))</f>
        <v/>
      </c>
      <c r="AB149" s="114" t="str">
        <f>IF(tbl_coded[[#This Row],[ISIN]]="","",IF(ISNUMBER(_xll.BDP(B149&amp;" Corp",AB$1)),_xll.BDP(B149&amp;" Corp",AB$1),""))</f>
        <v/>
      </c>
      <c r="AC149" s="114" t="str">
        <f>IF(tbl_coded[[#This Row],[ISIN]]="","",IF(ISNUMBER(_xll.BDP(B149&amp;" Corp",AC$1)),_xll.BDP(B149&amp;" Corp",AC$1),""))</f>
        <v/>
      </c>
      <c r="AD149" s="114" t="str">
        <f>IF(tbl_coded[[#This Row],[ISIN]]="","",IF((_xll.BDP(B149&amp;" Corp",AD$1))="#N/A Field Not Applicable","",_xll.BDP(B149&amp;" Corp",AD$1)))</f>
        <v/>
      </c>
      <c r="AE149" s="114" t="str">
        <f>IF(tbl_coded[[#This Row],[ISIN]]="","",IF((_xll.BDP(B149&amp;" Corp",AE$1))="#N/A N/A","--",_xll.BDP(B149&amp;" Corp",AE$1)))</f>
        <v/>
      </c>
      <c r="AF149" s="114" t="str">
        <f>IF(tbl_coded[[#This Row],[ISIN]]="","",IF(IFERROR(MATCH(H149,rtg_num[Moody''s],0)&gt;10,0),"HY",IF(IFERROR(MATCH(I149,rtg_num[S&amp;P],0)&gt;10,0),"HY",IF(IFERROR(MATCH(J149,rtg_num[Fitch],0)&gt;10,0),"HY",IF(H149&amp;I149&amp;J149="------","NR",IF(IFERROR(FIND("#N/A",Coded!H149),0)&amp;IFERROR(FIND("#N/A",Coded!H149),0)&amp;IFERROR(FIND("#N/A",Coded!H149),0)&lt;&gt;"000",IF(INDEX(美元债一级!$O:$O,MATCH(tbl_coded[[#This Row],[ISIN]],美元债一级!$I:$I,0))="--/--/--","NR","IG"),"IG"))))))</f>
        <v/>
      </c>
      <c r="AG14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49" s="115" t="str">
        <f>IF(tbl_coded[[#This Row],[ISIN]]="","",IF(_xll.BDP($B149&amp;" Corp",AI$1)="#N/A N/A","--",_xll.BDP($B149&amp;" Corp",AI$1)))</f>
        <v/>
      </c>
      <c r="AJ149" s="112" t="str">
        <f>IF(tbl_coded[[#This Row],[ISIN]]="","",IF(OR(_xll.BDP(_xll.BDP(tbl_coded[[#This Row],[ISIN]]&amp;" Corp", "ISSUER_EQUITY_TICKER")&amp;" Equity",AJ$1)="#N/A N/A"),"--",_xll.BDP(_xll.BDP(tbl_coded[[#This Row],[ISIN]]&amp;" Corp", "ISSUER_EQUITY_TICKER")&amp;" Equity",AJ$1)))</f>
        <v/>
      </c>
      <c r="AK14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9" s="114" t="str">
        <f>IF(tbl_coded[[#This Row],[ISIN]]="","",IF(OR(_xll.BDP(_xll.BDP(tbl_coded[[#This Row],[ISIN]]&amp;" Corp", "ISSUER_EQUITY_TICKER")&amp;" Equity",AL$1)="#N/A N/A"),"--",_xll.BDP(_xll.BDP(tbl_coded[[#This Row],[ISIN]]&amp;" Corp", "ISSUER_EQUITY_TICKER")&amp;" Equity",AL$1)))</f>
        <v/>
      </c>
      <c r="AM149" s="114" t="str">
        <f>IF(tbl_coded[[#This Row],[ISIN]]="","",IF(_xll.BDS($B149&amp;" Corp",AM$1)="#N/A Field Not Applicable","",_xll.BDS($B149&amp;" Corp",AM$1)))</f>
        <v/>
      </c>
      <c r="AN149" s="114" t="str">
        <f>IF(tbl_coded[[#This Row],[ISIN]]="","",IF(_xll.BDP(tbl_coded[[#This Row],[KPW Provider BBID]]&amp;" CompanyID","NAME")="#N/A Invalid Security","",_xll.BDP(tbl_coded[[#This Row],[KPW Provider BBID]]&amp;" CompanyID","NAME")))</f>
        <v/>
      </c>
      <c r="AO149" s="114" t="str">
        <f>IF(tbl_coded[[#This Row],[ISIN]]="","",IF(_xll.BDP(tbl_coded[[#This Row],[KPW Provider BBID]]&amp;" CompanyID",$AO$1)="#N/A Invalid Security","--",IF(_xll.BDP(tbl_coded[[#This Row],[KPW Provider BBID]]&amp;" CompanyID",$AO$1)="#N/A N/A","--",_xll.BDP(tbl_coded[[#This Row],[KPW Provider BBID]]&amp;" CompanyID",$AO$1))))</f>
        <v/>
      </c>
      <c r="AP149" s="114" t="str">
        <f>IF(tbl_coded[[#This Row],[ISIN]]="","",IF(_xll.BDP(tbl_coded[[#This Row],[KPW Provider BBID]]&amp;" CompanyID",$AP$1)="#N/A Invalid Security","--",IF(_xll.BDP(tbl_coded[[#This Row],[KPW Provider BBID]]&amp;" CompanyID",$AP$1)="#N/A N/A","--",_xll.BDP(tbl_coded[[#This Row],[KPW Provider BBID]]&amp;" CompanyID",$AP$1))))</f>
        <v/>
      </c>
      <c r="AQ149" s="114" t="str">
        <f>IF(tbl_coded[[#This Row],[ISIN]]="","",IF(_xll.BDP(tbl_coded[[#This Row],[KPW Provider BBID]]&amp;" CompanyID",$AQ$1)="#N/A Invalid Security","--",IF(_xll.BDP(tbl_coded[[#This Row],[KPW Provider BBID]]&amp;" CompanyID",$AQ$1)="#N/A N/A","--",_xll.BDP(tbl_coded[[#This Row],[KPW Provider BBID]]&amp;" CompanyID",$AQ$1))))</f>
        <v/>
      </c>
      <c r="AR149" s="114" t="str">
        <f>IF(tbl_coded[[#This Row],[ISIN]]="","",tbl_coded[[#This Row],[穆迪KPW评级]]&amp;"/"&amp;tbl_coded[[#This Row],[SPKPW评级]]&amp;"/"&amp;tbl_coded[[#This Row],[FITCHKPW评级]])</f>
        <v/>
      </c>
      <c r="AS149" s="114" t="str">
        <f>IF(tbl_coded[[#This Row],[ISIN]]="","",IF(OR(_xll.BDP($B149&amp;" Corp",AS$1)="#N/A N/A"),"--",_xll.BDP($B149&amp;" Corp",AS$1)))</f>
        <v/>
      </c>
      <c r="AT149" s="114" t="str">
        <f>IF(tbl_coded[[#This Row],[ISIN]]="","",IF(_xll.BDS($B149&amp;" Corp",AT$1)="#N/A Field Not Applicable","",_xll.BDS($B149&amp;" Corp",AT$1)))</f>
        <v/>
      </c>
      <c r="AU149" s="114" t="str">
        <f>IF(tbl_coded[[#This Row],[SBLC Provider BBID]]="","",_xll.BDP(tbl_coded[[#This Row],[SBLC Provider BBID]]&amp;" CompanyID","NAME"))</f>
        <v/>
      </c>
      <c r="AV149" s="114" t="str">
        <f>IF(tbl_coded[[#This Row],[ISIN]]="","",IF(OR(_xll.BDP($B149&amp;" Corp",AV$1)="#N/A N/A"),"--",TEXT(_xll.BDP($B149&amp;" Corp",AV$1),"yyyy/mm/dd")))</f>
        <v/>
      </c>
      <c r="AW149" s="114" t="str">
        <f>IF(tbl_coded[[#This Row],[ISIN]]="","",IF(OR(_xll.BDP($B149&amp;" Corp",AW$1)="#N/A N/A"),"--",TEXT(_xll.BDP($B149&amp;" Corp",AW$1),"yyyy/mm/dd")))</f>
        <v/>
      </c>
      <c r="AX149" s="114" t="str">
        <f>IF(tbl_coded[[#This Row],[ISIN]]="","",IF(OR(_xll.BDP($B149&amp;" Corp",AX$1)="#N/A N/A"),"--",TEXT(_xll.BDP($B149&amp;" Corp",AX$1),"yyyy/mm/dd")))</f>
        <v/>
      </c>
      <c r="AY149" s="114" t="str">
        <f>IF(tbl_coded[[#This Row],[ISIN]]="","",IF(OR(_xll.BDP($B149&amp;" Corp",AY$1)="#N/A Field Not Applicable"),"--",TEXT(_xll.BDP($B149&amp;" Corp",AY$1),"yyyy/mm/dd")))</f>
        <v/>
      </c>
      <c r="AZ149" s="114" t="str">
        <f>IF(tbl_coded[[#This Row],[ISIN]]="","",IF(OR(_xll.BDP($B149&amp;" Corp",AZ$1)="#N/A N/A"),"--",_xll.BDP($B149&amp;" Corp",AZ$1)))</f>
        <v/>
      </c>
      <c r="BA149" s="114" t="str">
        <f>IF(tbl_coded[[#This Row],[ISIN]]="","",IF(OR(_xll.BDP($B149&amp;" Corp",BA$1)="#N/A N/A"),"--",_xll.BDP($B149&amp;" Corp",BA$1)))</f>
        <v/>
      </c>
      <c r="BB149" s="114" t="str">
        <f>IF(tbl_coded[[#This Row],[ISIN]]="","",IF(OR(_xll.BDP($B149&amp;" Corp",BB$1)="#N/A N/A"),"--",_xll.BDP($B149&amp;" Corp",BB$1)))</f>
        <v/>
      </c>
      <c r="BC149" s="114" t="str">
        <f>IF(tbl_coded[[#This Row],[ISIN]]="","",IF(OR(_xll.BDP($B149&amp;" Corp",BC$1)="#N/A Field Not Applicable"),"--",_xll.BDP($B149&amp;" Corp",BC$1)))</f>
        <v/>
      </c>
      <c r="BD149" s="114" t="str">
        <f>IF(tbl_coded[[#This Row],[ISIN]]="","",IF(OR(_xll.BDP($B149&amp;" Corp",BD$1)="#N/A Field Not Applicable"),"--",_xll.BDP($B149&amp;" Corp",BD$1)))</f>
        <v/>
      </c>
      <c r="BE149" s="114" t="str">
        <f>IF(tbl_coded[[#This Row],[ISIN]]="","",IF(OR(_xll.BDP($B149&amp;" Corp",BE$1)="#N/A Field Not Applicable"),"--",_xll.BDP($B149&amp;" Corp",BE$1)))</f>
        <v/>
      </c>
      <c r="BF149" s="114" t="str">
        <f>IF(tbl_coded[[#This Row],[ISIN]]="","",IF(OR(_xll.BDP($B149&amp;" Corp",BF$1)="#N/A Field Not Applicable"),"--",_xll.BDP($B149&amp;" Corp",BF$1)))</f>
        <v/>
      </c>
      <c r="BG149" s="114" t="str">
        <f>IF(tbl_coded[[#This Row],[ISIN]]="","",IF(OR(_xll.BDP($B149&amp;" Corp",BG$1)="#N/A Field Not Applicable"),"--",IF(_xll.BDP($B149&amp;" Corp",BG$1)="#N/A N/A","N",_xll.BDP($B149&amp;" Corp",BG$1))))</f>
        <v/>
      </c>
      <c r="BH149" s="114" t="str">
        <f>IF(tbl_coded[[#This Row],[ISIN]]="","",IF(OR(_xll.BDP($B149&amp;" Corp",BH$1)="#N/A N/A"),"",_xll.BDP($B149&amp;" Corp",BH$1)))</f>
        <v/>
      </c>
      <c r="BI149" s="114" t="str">
        <f>IF(tbl_coded[[#This Row],[ISIN]]="","",IF(OR(tbl_coded[[#This Row],[Parent company tiker]]=""),"",IF(_xll.BDP(tbl_coded[[#This Row],[Parent company tiker]]&amp;" Equity",BI$1)="#N/A N/A","--",_xll.BDP(tbl_coded[[#This Row],[Parent company tiker]]&amp;" Equity",BI$1))))</f>
        <v/>
      </c>
      <c r="BJ149" s="114" t="str">
        <f>IF(tbl_coded[[#This Row],[ISIN]]="","",IF(OR(tbl_coded[[#This Row],[Parent company tiker]]=""),"",IF(_xll.BDP(tbl_coded[[#This Row],[Parent company tiker]]&amp;" Equity",BJ$1)="#N/A N/A","--",_xll.BDP(tbl_coded[[#This Row],[Parent company tiker]]&amp;" Equity",BJ$1))))</f>
        <v/>
      </c>
      <c r="BK149" s="114" t="str">
        <f>IF(tbl_coded[[#This Row],[ISIN]]="","",IF(OR(tbl_coded[[#This Row],[Parent company tiker]]=""),"",IF(_xll.BDP(tbl_coded[[#This Row],[Parent company tiker]]&amp;" Equity",BK$1)="#N/A N/A","--",_xll.BDP(tbl_coded[[#This Row],[Parent company tiker]]&amp;" Equity",BK$1))))</f>
        <v/>
      </c>
      <c r="BL149" s="114" t="str">
        <f>IF(tbl_coded[[#This Row],[ISIN]]="","",IF(OR(tbl_coded[[#This Row],[Parent company tiker]]=""),"",IF(_xll.BDP(tbl_coded[[#This Row],[Parent company tiker]]&amp;" Equity",BL$1)="#N/A N/A","--",_xll.BDP(tbl_coded[[#This Row],[Parent company tiker]]&amp;" Equity",BL$1))))</f>
        <v/>
      </c>
      <c r="BM14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9" s="114" t="str">
        <f>IF(tbl_coded[[#This Row],[Column9]]&lt;&gt;"--",tbl_coded[[#This Row],[G''tor rating]],IF(tbl_coded[[#This Row],[KPW Name]]&lt;&gt;"",tbl_coded[[#This Row],[KPW Rating]],IF(tbl_coded[[#This Row],[Parent company tiker]]&lt;&gt;"",tbl_coded[[#This Row],[parent评级]],tbl_coded[[#This Row],[Issuer rating]])))</f>
        <v>//</v>
      </c>
      <c r="BO149" s="148" t="str">
        <f>IFERROR(IF(tbl_coded[[#This Row],[GREEN]]="Y","GREEN",IF(tbl_coded[[#This Row],[SUSTAINABLE]]="Y","SUSTAINABLE",IF(tbl_coded[[#This Row],[SOCIAL]]="Y","SOCIAL",IF(tbl_coded[[#This Row],[Sustainable linked]]="Y","SUSTAINABLE LINKED"," ")))),"")</f>
        <v xml:space="preserve"> </v>
      </c>
    </row>
    <row r="150" spans="1:67" ht="15" customHeight="1">
      <c r="A150" s="109">
        <v>148</v>
      </c>
      <c r="B150" s="110" t="str">
        <f>IF(美元债一级!$C$3:$C$1048576&lt;&gt;"",美元债一级!$C150,"")</f>
        <v/>
      </c>
      <c r="C150" s="114" t="str">
        <f>IF(tbl_coded[[#This Row],[ISIN]]="","",IF(tbl_coded[[#This Row],[Index]]&gt;$A$1,"",IF(_xll.BDP($B150&amp;" Corp",C$1)="#N/A N/A","",_xll.BDP($B150&amp;" Corp",C$1))))</f>
        <v/>
      </c>
      <c r="D150" s="114" t="str">
        <f>IF(tbl_coded[[#This Row],[ISIN]]="","",IF(_xll.BDP($B150&amp;" Corp",D$1)="#N/A N/A","",_xll.BDP($B150&amp;" Corp",D$1)))</f>
        <v/>
      </c>
      <c r="E150" s="114" t="str">
        <f>IF(tbl_coded[[#This Row],[ISIN]]="","",IF(_xll.BDP($B150&amp;" Corp",E$1)="#N/A N/A","--",_xll.BDP($B150&amp;" Corp",E$1)))</f>
        <v/>
      </c>
      <c r="F150" s="114" t="str">
        <f>IF(tbl_coded[[#This Row],[ISIN]]="","",IF(_xll.BDS($B150&amp;" Corp",F$1)="#N/A Field Not Applicable","",_xll.BDS($B150&amp;" Corp",F$1)))</f>
        <v/>
      </c>
      <c r="G150" s="114" t="str">
        <f>IF(tbl_coded[[#This Row],[ISIN]]="","",IF(_xll.BDP($F150&amp;" CompanyID",G$1)="#N/A Invalid Security","",_xll.BDP($F150&amp;" CompanyID",G$1)))</f>
        <v/>
      </c>
      <c r="H150" s="114" t="str">
        <f>IF(tbl_coded[[#This Row],[ISIN]]="","",IF(_xll.BDP($B150&amp;" Corp",H$1)="#N/A N/A","--",_xll.BDP($B150&amp;" Corp",H$1)))</f>
        <v/>
      </c>
      <c r="I150" s="114" t="str">
        <f>IF(tbl_coded[[#This Row],[ISIN]]="","",IF(_xll.BDP($B150&amp;" Corp",I$1)="#N/A N/A","--",_xll.BDP($B150&amp;" Corp",I$1)))</f>
        <v/>
      </c>
      <c r="J150" s="114" t="str">
        <f>IF(tbl_coded[[#This Row],[ISIN]]="","",IF(_xll.BDP($B150&amp;" Corp",J$1)="#N/A N/A","--",_xll.BDP($B150&amp;" Corp",J$1)))</f>
        <v/>
      </c>
      <c r="K150" s="114" t="str">
        <f>IF(tbl_coded[[#This Row],[ISIN]]="","",IF(_xll.BDP($B150&amp;" Corp",K$1)="#N/A N/A","--",_xll.BDP($B150&amp;" Corp",K$1)))</f>
        <v/>
      </c>
      <c r="L150" s="114" t="str">
        <f>IF(tbl_coded[[#This Row],[ISIN]]="","",IF(_xll.BDP($B150&amp;" Corp",L$1)="#N/A N/A","--",_xll.BDP($B150&amp;" Corp",L$1)))</f>
        <v/>
      </c>
      <c r="M150" s="114" t="str">
        <f>IF(tbl_coded[[#This Row],[ISIN]]="","",IF(_xll.BDP($B150&amp;" Corp",M$1)="#N/A N/A","--",_xll.BDP($B150&amp;" Corp",M$1)))</f>
        <v/>
      </c>
      <c r="N150" s="114" t="str">
        <f>IF(tbl_coded[[#This Row],[ISIN]]="","",IF(_xll.BDP($B150&amp;" Corp",N$1)="#N/A N/A","--",_xll.BDP($B150&amp;" Corp",N$1)))</f>
        <v/>
      </c>
      <c r="O150" s="114" t="str">
        <f>IF(tbl_coded[[#This Row],[ISIN]]="","",IF(_xll.BDP($B150&amp;" Corp",O$1)="#N/A N/A","--",_xll.BDP($B150&amp;" Corp",O$1)))</f>
        <v/>
      </c>
      <c r="P150" s="114" t="str">
        <f>IF(tbl_coded[[#This Row],[ISIN]]="","",IF(_xll.BDP($B150&amp;" Corp",P$1)="#N/A N/A","--",_xll.BDP($B150&amp;" Corp",P$1)))</f>
        <v/>
      </c>
      <c r="Q15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0" s="114" t="str">
        <f>IF(tbl_coded[[#This Row],[ISIN]]="","",IF(OR(_xll.BDP($B150&amp;" Corp",R$1)="#N/A N/A",_xll.BDP($B150&amp;" Corp",R$1)="#N/A Invalid Security",_xll.BDP($B150&amp;" Corp",R$1)="#N/A Field Not Applicable"),"--",_xll.BDP($B150&amp;" Corp",R$1)))</f>
        <v/>
      </c>
      <c r="S150" s="114" t="str">
        <f>IF(tbl_coded[[#This Row],[ISIN]]="","",IF(OR(_xll.BDP($R150&amp;" Equity",S$1)="#N/A N/A",_xll.BDP($R150&amp;" Equity",S$1)="#N/A Invalid Security"),"--",_xll.BDP($R150&amp;" Equity",S$1)))</f>
        <v/>
      </c>
      <c r="T150" s="114" t="str">
        <f>IF(tbl_coded[[#This Row],[ISIN]]="","",IF(OR(_xll.BDP($R150&amp;" Equity",T$1)="#N/A N/A",_xll.BDP($R150&amp;" Equity",T$1)="#N/A Invalid Security"),"--",_xll.BDP($R150&amp;" Equity",T$1)))</f>
        <v/>
      </c>
      <c r="U150" s="114" t="str">
        <f>IF(tbl_coded[[#This Row],[ISIN]]="","",IF(OR(_xll.BDP($R150&amp;" Equity",U$1)="#N/A N/A",_xll.BDP($R150&amp;" Equity",U$1)="#N/A Invalid Security"),"--",_xll.BDP($R150&amp;" Equity",U$1)))</f>
        <v/>
      </c>
      <c r="V150" s="114" t="str">
        <f>IF(tbl_coded[[#This Row],[ISIN]]="","",IF(OR(_xll.BDP($R150&amp;" Equity",V$1)="#N/A N/A",_xll.BDP($R150&amp;" Equity",V$1)="#N/A Invalid Security"),"--",_xll.BDP($R150&amp;" Equity",V$1)))</f>
        <v/>
      </c>
      <c r="W150" s="114" t="str">
        <f>IF(tbl_coded[[#This Row],[ISIN]]="","",IF(OR(_xll.BDP($R150&amp;" Equity",W$1)="#N/A N/A",_xll.BDP($R150&amp;" Equity",W$1)="#N/A Invalid Security"),"--",_xll.BDP($R150&amp;" Equity",W$1)))</f>
        <v/>
      </c>
      <c r="X150" s="114" t="str">
        <f>IF(tbl_coded[[#This Row],[ISIN]]="","",IF(OR(_xll.BDP($R150&amp;" Equity",X$1)="#N/A N/A",_xll.BDP($R150&amp;" Equity",X$1)="#N/A Invalid Security"),"--",_xll.BDP($R150&amp;" Equity",X$1)))</f>
        <v/>
      </c>
      <c r="Y15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0" s="114" t="str">
        <f>IF(tbl_coded[[#This Row],[ISIN]]="","",IF(ISNUMBER(_xll.BDP(B150&amp;" Corp",Z$1)),_xll.BDP(B150&amp;" Corp",Z$1),""))</f>
        <v/>
      </c>
      <c r="AA150" s="114" t="str">
        <f>IF(tbl_coded[[#This Row],[ISIN]]="","",IF(ISNUMBER(_xll.BDP(B150&amp;" Corp",AA$1)),_xll.BDP(B150&amp;" Corp",AA$1),""))</f>
        <v/>
      </c>
      <c r="AB150" s="114" t="str">
        <f>IF(tbl_coded[[#This Row],[ISIN]]="","",IF(ISNUMBER(_xll.BDP(B150&amp;" Corp",AB$1)),_xll.BDP(B150&amp;" Corp",AB$1),""))</f>
        <v/>
      </c>
      <c r="AC150" s="114" t="str">
        <f>IF(tbl_coded[[#This Row],[ISIN]]="","",IF(ISNUMBER(_xll.BDP(B150&amp;" Corp",AC$1)),_xll.BDP(B150&amp;" Corp",AC$1),""))</f>
        <v/>
      </c>
      <c r="AD150" s="114" t="str">
        <f>IF(tbl_coded[[#This Row],[ISIN]]="","",IF((_xll.BDP(B150&amp;" Corp",AD$1))="#N/A Field Not Applicable","",_xll.BDP(B150&amp;" Corp",AD$1)))</f>
        <v/>
      </c>
      <c r="AE150" s="114" t="str">
        <f>IF(tbl_coded[[#This Row],[ISIN]]="","",IF((_xll.BDP(B150&amp;" Corp",AE$1))="#N/A N/A","--",_xll.BDP(B150&amp;" Corp",AE$1)))</f>
        <v/>
      </c>
      <c r="AF150" s="114" t="str">
        <f>IF(tbl_coded[[#This Row],[ISIN]]="","",IF(IFERROR(MATCH(H150,rtg_num[Moody''s],0)&gt;10,0),"HY",IF(IFERROR(MATCH(I150,rtg_num[S&amp;P],0)&gt;10,0),"HY",IF(IFERROR(MATCH(J150,rtg_num[Fitch],0)&gt;10,0),"HY",IF(H150&amp;I150&amp;J150="------","NR",IF(IFERROR(FIND("#N/A",Coded!H150),0)&amp;IFERROR(FIND("#N/A",Coded!H150),0)&amp;IFERROR(FIND("#N/A",Coded!H150),0)&lt;&gt;"000",IF(INDEX(美元债一级!$O:$O,MATCH(tbl_coded[[#This Row],[ISIN]],美元债一级!$I:$I,0))="--/--/--","NR","IG"),"IG"))))))</f>
        <v/>
      </c>
      <c r="AG15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0" s="115" t="str">
        <f>IF(tbl_coded[[#This Row],[ISIN]]="","",IF(_xll.BDP($B150&amp;" Corp",AI$1)="#N/A N/A","--",_xll.BDP($B150&amp;" Corp",AI$1)))</f>
        <v/>
      </c>
      <c r="AJ150" s="112" t="str">
        <f>IF(tbl_coded[[#This Row],[ISIN]]="","",IF(OR(_xll.BDP(_xll.BDP(tbl_coded[[#This Row],[ISIN]]&amp;" Corp", "ISSUER_EQUITY_TICKER")&amp;" Equity",AJ$1)="#N/A N/A"),"--",_xll.BDP(_xll.BDP(tbl_coded[[#This Row],[ISIN]]&amp;" Corp", "ISSUER_EQUITY_TICKER")&amp;" Equity",AJ$1)))</f>
        <v/>
      </c>
      <c r="AK15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0" s="114" t="str">
        <f>IF(tbl_coded[[#This Row],[ISIN]]="","",IF(OR(_xll.BDP(_xll.BDP(tbl_coded[[#This Row],[ISIN]]&amp;" Corp", "ISSUER_EQUITY_TICKER")&amp;" Equity",AL$1)="#N/A N/A"),"--",_xll.BDP(_xll.BDP(tbl_coded[[#This Row],[ISIN]]&amp;" Corp", "ISSUER_EQUITY_TICKER")&amp;" Equity",AL$1)))</f>
        <v/>
      </c>
      <c r="AM150" s="114" t="s">
        <v>445</v>
      </c>
      <c r="AN150" s="114" t="str">
        <f>IF(tbl_coded[[#This Row],[ISIN]]="","",IF(_xll.BDP(tbl_coded[[#This Row],[KPW Provider BBID]]&amp;" CompanyID","NAME")="#N/A Invalid Security","",_xll.BDP(tbl_coded[[#This Row],[KPW Provider BBID]]&amp;" CompanyID","NAME")))</f>
        <v/>
      </c>
      <c r="AO150" s="114" t="str">
        <f>IF(tbl_coded[[#This Row],[ISIN]]="","",IF(_xll.BDP(tbl_coded[[#This Row],[KPW Provider BBID]]&amp;" CompanyID",$AO$1)="#N/A Invalid Security","--",IF(_xll.BDP(tbl_coded[[#This Row],[KPW Provider BBID]]&amp;" CompanyID",$AO$1)="#N/A N/A","--",_xll.BDP(tbl_coded[[#This Row],[KPW Provider BBID]]&amp;" CompanyID",$AO$1))))</f>
        <v/>
      </c>
      <c r="AP150" s="114" t="str">
        <f>IF(tbl_coded[[#This Row],[ISIN]]="","",IF(_xll.BDP(tbl_coded[[#This Row],[KPW Provider BBID]]&amp;" CompanyID",$AP$1)="#N/A Invalid Security","--",IF(_xll.BDP(tbl_coded[[#This Row],[KPW Provider BBID]]&amp;" CompanyID",$AP$1)="#N/A N/A","--",_xll.BDP(tbl_coded[[#This Row],[KPW Provider BBID]]&amp;" CompanyID",$AP$1))))</f>
        <v/>
      </c>
      <c r="AQ150" s="114" t="str">
        <f>IF(tbl_coded[[#This Row],[ISIN]]="","",IF(_xll.BDP(tbl_coded[[#This Row],[KPW Provider BBID]]&amp;" CompanyID",$AQ$1)="#N/A Invalid Security","--",IF(_xll.BDP(tbl_coded[[#This Row],[KPW Provider BBID]]&amp;" CompanyID",$AQ$1)="#N/A N/A","--",_xll.BDP(tbl_coded[[#This Row],[KPW Provider BBID]]&amp;" CompanyID",$AQ$1))))</f>
        <v/>
      </c>
      <c r="AR150" s="114" t="str">
        <f>IF(tbl_coded[[#This Row],[ISIN]]="","",tbl_coded[[#This Row],[穆迪KPW评级]]&amp;"/"&amp;tbl_coded[[#This Row],[SPKPW评级]]&amp;"/"&amp;tbl_coded[[#This Row],[FITCHKPW评级]])</f>
        <v/>
      </c>
      <c r="AS150" s="114" t="str">
        <f>IF(tbl_coded[[#This Row],[ISIN]]="","",IF(OR(_xll.BDP($B150&amp;" Corp",AS$1)="#N/A N/A"),"--",_xll.BDP($B150&amp;" Corp",AS$1)))</f>
        <v/>
      </c>
      <c r="AT150" s="114" t="str">
        <f>IF(tbl_coded[[#This Row],[ISIN]]="","",IF(_xll.BDS($B150&amp;" Corp",AT$1)="#N/A Field Not Applicable","",_xll.BDS($B150&amp;" Corp",AT$1)))</f>
        <v/>
      </c>
      <c r="AU150" s="114" t="str">
        <f>IF(tbl_coded[[#This Row],[SBLC Provider BBID]]="","",_xll.BDP(tbl_coded[[#This Row],[SBLC Provider BBID]]&amp;" CompanyID","NAME"))</f>
        <v/>
      </c>
      <c r="AV150" s="114" t="str">
        <f>IF(tbl_coded[[#This Row],[ISIN]]="","",IF(OR(_xll.BDP($B150&amp;" Corp",AV$1)="#N/A N/A"),"--",TEXT(_xll.BDP($B150&amp;" Corp",AV$1),"yyyy/mm/dd")))</f>
        <v/>
      </c>
      <c r="AW150" s="114" t="str">
        <f>IF(tbl_coded[[#This Row],[ISIN]]="","",IF(OR(_xll.BDP($B150&amp;" Corp",AW$1)="#N/A N/A"),"--",TEXT(_xll.BDP($B150&amp;" Corp",AW$1),"yyyy/mm/dd")))</f>
        <v/>
      </c>
      <c r="AX150" s="114" t="str">
        <f>IF(tbl_coded[[#This Row],[ISIN]]="","",IF(OR(_xll.BDP($B150&amp;" Corp",AX$1)="#N/A N/A"),"--",TEXT(_xll.BDP($B150&amp;" Corp",AX$1),"yyyy/mm/dd")))</f>
        <v/>
      </c>
      <c r="AY150" s="114" t="str">
        <f>IF(tbl_coded[[#This Row],[ISIN]]="","",IF(OR(_xll.BDP($B150&amp;" Corp",AY$1)="#N/A Field Not Applicable"),"--",TEXT(_xll.BDP($B150&amp;" Corp",AY$1),"yyyy/mm/dd")))</f>
        <v/>
      </c>
      <c r="AZ150" s="114" t="str">
        <f>IF(tbl_coded[[#This Row],[ISIN]]="","",IF(OR(_xll.BDP($B150&amp;" Corp",AZ$1)="#N/A N/A"),"--",_xll.BDP($B150&amp;" Corp",AZ$1)))</f>
        <v/>
      </c>
      <c r="BA150" s="114" t="str">
        <f>IF(tbl_coded[[#This Row],[ISIN]]="","",IF(OR(_xll.BDP($B150&amp;" Corp",BA$1)="#N/A N/A"),"--",_xll.BDP($B150&amp;" Corp",BA$1)))</f>
        <v/>
      </c>
      <c r="BB150" s="114" t="str">
        <f>IF(tbl_coded[[#This Row],[ISIN]]="","",IF(OR(_xll.BDP($B150&amp;" Corp",BB$1)="#N/A N/A"),"--",_xll.BDP($B150&amp;" Corp",BB$1)))</f>
        <v/>
      </c>
      <c r="BC150" s="114" t="str">
        <f>IF(tbl_coded[[#This Row],[ISIN]]="","",IF(OR(_xll.BDP($B150&amp;" Corp",BC$1)="#N/A Field Not Applicable"),"--",_xll.BDP($B150&amp;" Corp",BC$1)))</f>
        <v/>
      </c>
      <c r="BD150" s="114" t="str">
        <f>IF(tbl_coded[[#This Row],[ISIN]]="","",IF(OR(_xll.BDP($B150&amp;" Corp",BD$1)="#N/A Field Not Applicable"),"--",_xll.BDP($B150&amp;" Corp",BD$1)))</f>
        <v/>
      </c>
      <c r="BE150" s="114" t="str">
        <f>IF(tbl_coded[[#This Row],[ISIN]]="","",IF(OR(_xll.BDP($B150&amp;" Corp",BE$1)="#N/A Field Not Applicable"),"--",_xll.BDP($B150&amp;" Corp",BE$1)))</f>
        <v/>
      </c>
      <c r="BF150" s="114" t="str">
        <f>IF(tbl_coded[[#This Row],[ISIN]]="","",IF(OR(_xll.BDP($B150&amp;" Corp",BF$1)="#N/A Field Not Applicable"),"--",_xll.BDP($B150&amp;" Corp",BF$1)))</f>
        <v/>
      </c>
      <c r="BG150" s="114" t="str">
        <f>IF(tbl_coded[[#This Row],[ISIN]]="","",IF(OR(_xll.BDP($B150&amp;" Corp",BG$1)="#N/A Field Not Applicable"),"--",IF(_xll.BDP($B150&amp;" Corp",BG$1)="#N/A N/A","N",_xll.BDP($B150&amp;" Corp",BG$1))))</f>
        <v/>
      </c>
      <c r="BH150" s="114" t="str">
        <f>IF(tbl_coded[[#This Row],[ISIN]]="","",IF(OR(_xll.BDP($B150&amp;" Corp",BH$1)="#N/A N/A"),"",_xll.BDP($B150&amp;" Corp",BH$1)))</f>
        <v/>
      </c>
      <c r="BI150" s="114" t="str">
        <f>IF(tbl_coded[[#This Row],[ISIN]]="","",IF(OR(tbl_coded[[#This Row],[Parent company tiker]]=""),"",IF(_xll.BDP(tbl_coded[[#This Row],[Parent company tiker]]&amp;" Equity",BI$1)="#N/A N/A","--",_xll.BDP(tbl_coded[[#This Row],[Parent company tiker]]&amp;" Equity",BI$1))))</f>
        <v/>
      </c>
      <c r="BJ150" s="114" t="str">
        <f>IF(tbl_coded[[#This Row],[ISIN]]="","",IF(OR(tbl_coded[[#This Row],[Parent company tiker]]=""),"",IF(_xll.BDP(tbl_coded[[#This Row],[Parent company tiker]]&amp;" Equity",BJ$1)="#N/A N/A","--",_xll.BDP(tbl_coded[[#This Row],[Parent company tiker]]&amp;" Equity",BJ$1))))</f>
        <v/>
      </c>
      <c r="BK150" s="114" t="str">
        <f>IF(tbl_coded[[#This Row],[ISIN]]="","",IF(OR(tbl_coded[[#This Row],[Parent company tiker]]=""),"",IF(_xll.BDP(tbl_coded[[#This Row],[Parent company tiker]]&amp;" Equity",BK$1)="#N/A N/A","--",_xll.BDP(tbl_coded[[#This Row],[Parent company tiker]]&amp;" Equity",BK$1))))</f>
        <v/>
      </c>
      <c r="BL150" s="114" t="str">
        <f>IF(tbl_coded[[#This Row],[ISIN]]="","",IF(OR(tbl_coded[[#This Row],[Parent company tiker]]=""),"",IF(_xll.BDP(tbl_coded[[#This Row],[Parent company tiker]]&amp;" Equity",BL$1)="#N/A N/A","--",_xll.BDP(tbl_coded[[#This Row],[Parent company tiker]]&amp;" Equity",BL$1))))</f>
        <v/>
      </c>
      <c r="BM15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0" s="114" t="str">
        <f>IF(tbl_coded[[#This Row],[Column9]]&lt;&gt;"--",tbl_coded[[#This Row],[G''tor rating]],IF(tbl_coded[[#This Row],[KPW Name]]&lt;&gt;"",tbl_coded[[#This Row],[KPW Rating]],IF(tbl_coded[[#This Row],[Parent company tiker]]&lt;&gt;"",tbl_coded[[#This Row],[parent评级]],tbl_coded[[#This Row],[Issuer rating]])))</f>
        <v>//</v>
      </c>
      <c r="BO150" s="148" t="str">
        <f>IFERROR(IF(tbl_coded[[#This Row],[GREEN]]="Y","GREEN",IF(tbl_coded[[#This Row],[SUSTAINABLE]]="Y","SUSTAINABLE",IF(tbl_coded[[#This Row],[SOCIAL]]="Y","SOCIAL",IF(tbl_coded[[#This Row],[Sustainable linked]]="Y","SUSTAINABLE LINKED"," ")))),"")</f>
        <v xml:space="preserve"> </v>
      </c>
    </row>
    <row r="151" spans="1:67" ht="15" customHeight="1">
      <c r="A151" s="109">
        <v>149</v>
      </c>
      <c r="B151" s="110" t="str">
        <f>IF(美元债一级!$C$3:$C$1048576&lt;&gt;"",美元债一级!$C151,"")</f>
        <v/>
      </c>
      <c r="C151" s="112" t="str">
        <f>IF(tbl_coded[[#This Row],[ISIN]]="","",IF(tbl_coded[[#This Row],[Index]]&gt;$A$1,"",IF(_xll.BDP($B151&amp;" Corp",C$1)="#N/A N/A","",_xll.BDP($B151&amp;" Corp",C$1))))</f>
        <v/>
      </c>
      <c r="D151" s="112" t="str">
        <f>IF(tbl_coded[[#This Row],[ISIN]]="","",IF(_xll.BDP($B151&amp;" Corp",D$1)="#N/A N/A","",_xll.BDP($B151&amp;" Corp",D$1)))</f>
        <v/>
      </c>
      <c r="E151" s="112" t="str">
        <f>IF(tbl_coded[[#This Row],[ISIN]]="","",IF(_xll.BDP($B151&amp;" Corp",E$1)="#N/A N/A","--",_xll.BDP($B151&amp;" Corp",E$1)))</f>
        <v/>
      </c>
      <c r="F151" s="112" t="str">
        <f>IF(tbl_coded[[#This Row],[ISIN]]="","",IF(_xll.BDS($B151&amp;" Corp",F$1)="#N/A Field Not Applicable","",_xll.BDS($B151&amp;" Corp",F$1)))</f>
        <v/>
      </c>
      <c r="G151" s="112" t="str">
        <f>IF(tbl_coded[[#This Row],[ISIN]]="","",IF(_xll.BDP($F151&amp;" CompanyID",G$1)="#N/A Invalid Security","",_xll.BDP($F151&amp;" CompanyID",G$1)))</f>
        <v/>
      </c>
      <c r="H151" s="112" t="str">
        <f>IF(tbl_coded[[#This Row],[ISIN]]="","",IF(_xll.BDP($B151&amp;" Corp",H$1)="#N/A N/A","--",_xll.BDP($B151&amp;" Corp",H$1)))</f>
        <v/>
      </c>
      <c r="I151" s="112" t="str">
        <f>IF(tbl_coded[[#This Row],[ISIN]]="","",IF(_xll.BDP($B151&amp;" Corp",I$1)="#N/A N/A","--",_xll.BDP($B151&amp;" Corp",I$1)))</f>
        <v/>
      </c>
      <c r="J151" s="112" t="str">
        <f>IF(tbl_coded[[#This Row],[ISIN]]="","",IF(_xll.BDP($B151&amp;" Corp",J$1)="#N/A N/A","--",_xll.BDP($B151&amp;" Corp",J$1)))</f>
        <v/>
      </c>
      <c r="K151" s="112" t="str">
        <f>IF(tbl_coded[[#This Row],[ISIN]]="","",IF(_xll.BDP($B151&amp;" Corp",K$1)="#N/A N/A","--",_xll.BDP($B151&amp;" Corp",K$1)))</f>
        <v/>
      </c>
      <c r="L151" s="112" t="str">
        <f>IF(tbl_coded[[#This Row],[ISIN]]="","",IF(_xll.BDP($B151&amp;" Corp",L$1)="#N/A N/A","--",_xll.BDP($B151&amp;" Corp",L$1)))</f>
        <v/>
      </c>
      <c r="M151" s="112" t="str">
        <f>IF(tbl_coded[[#This Row],[ISIN]]="","",IF(_xll.BDP($B151&amp;" Corp",M$1)="#N/A N/A","--",_xll.BDP($B151&amp;" Corp",M$1)))</f>
        <v/>
      </c>
      <c r="N151" s="112" t="str">
        <f>IF(tbl_coded[[#This Row],[ISIN]]="","",IF(_xll.BDP($B151&amp;" Corp",N$1)="#N/A N/A","--",_xll.BDP($B151&amp;" Corp",N$1)))</f>
        <v/>
      </c>
      <c r="O151" s="112" t="str">
        <f>IF(tbl_coded[[#This Row],[ISIN]]="","",IF(_xll.BDP($B151&amp;" Corp",O$1)="#N/A N/A","--",_xll.BDP($B151&amp;" Corp",O$1)))</f>
        <v/>
      </c>
      <c r="P151" s="112" t="str">
        <f>IF(tbl_coded[[#This Row],[ISIN]]="","",IF(_xll.BDP($B151&amp;" Corp",P$1)="#N/A N/A","--",_xll.BDP($B151&amp;" Corp",P$1)))</f>
        <v/>
      </c>
      <c r="Q151"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1" s="112" t="str">
        <f>IF(tbl_coded[[#This Row],[ISIN]]="","",IF(OR(_xll.BDP($B151&amp;" Corp",R$1)="#N/A N/A",_xll.BDP($B151&amp;" Corp",R$1)="#N/A Invalid Security",_xll.BDP($B151&amp;" Corp",R$1)="#N/A Field Not Applicable"),"--",_xll.BDP($B151&amp;" Corp",R$1)))</f>
        <v/>
      </c>
      <c r="S151" s="112" t="str">
        <f>IF(tbl_coded[[#This Row],[ISIN]]="","",IF(OR(_xll.BDP($R151&amp;" Equity",S$1)="#N/A N/A",_xll.BDP($R151&amp;" Equity",S$1)="#N/A Invalid Security"),"--",_xll.BDP($R151&amp;" Equity",S$1)))</f>
        <v/>
      </c>
      <c r="T151" s="112" t="str">
        <f>IF(tbl_coded[[#This Row],[ISIN]]="","",IF(OR(_xll.BDP($R151&amp;" Equity",T$1)="#N/A N/A",_xll.BDP($R151&amp;" Equity",T$1)="#N/A Invalid Security"),"--",_xll.BDP($R151&amp;" Equity",T$1)))</f>
        <v/>
      </c>
      <c r="U151" s="112" t="str">
        <f>IF(tbl_coded[[#This Row],[ISIN]]="","",IF(OR(_xll.BDP($R151&amp;" Equity",U$1)="#N/A N/A",_xll.BDP($R151&amp;" Equity",U$1)="#N/A Invalid Security"),"--",_xll.BDP($R151&amp;" Equity",U$1)))</f>
        <v/>
      </c>
      <c r="V151" s="112" t="str">
        <f>IF(tbl_coded[[#This Row],[ISIN]]="","",IF(OR(_xll.BDP($R151&amp;" Equity",V$1)="#N/A N/A",_xll.BDP($R151&amp;" Equity",V$1)="#N/A Invalid Security"),"--",_xll.BDP($R151&amp;" Equity",V$1)))</f>
        <v/>
      </c>
      <c r="W151" s="112" t="str">
        <f>IF(tbl_coded[[#This Row],[ISIN]]="","",IF(OR(_xll.BDP($R151&amp;" Equity",W$1)="#N/A N/A",_xll.BDP($R151&amp;" Equity",W$1)="#N/A Invalid Security"),"--",_xll.BDP($R151&amp;" Equity",W$1)))</f>
        <v/>
      </c>
      <c r="X151" s="112" t="str">
        <f>IF(tbl_coded[[#This Row],[ISIN]]="","",IF(OR(_xll.BDP($R151&amp;" Equity",X$1)="#N/A N/A",_xll.BDP($R151&amp;" Equity",X$1)="#N/A Invalid Security"),"--",_xll.BDP($R151&amp;" Equity",X$1)))</f>
        <v/>
      </c>
      <c r="Y151"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1" s="112" t="str">
        <f>IF(tbl_coded[[#This Row],[ISIN]]="","",IF(ISNUMBER(_xll.BDP(B151&amp;" Corp",Z$1)),_xll.BDP(B151&amp;" Corp",Z$1),""))</f>
        <v/>
      </c>
      <c r="AA151" s="112" t="str">
        <f>IF(tbl_coded[[#This Row],[ISIN]]="","",IF(ISNUMBER(_xll.BDP(B151&amp;" Corp",AA$1)),_xll.BDP(B151&amp;" Corp",AA$1),""))</f>
        <v/>
      </c>
      <c r="AB151" s="112" t="str">
        <f>IF(tbl_coded[[#This Row],[ISIN]]="","",IF(ISNUMBER(_xll.BDP(B151&amp;" Corp",AB$1)),_xll.BDP(B151&amp;" Corp",AB$1),""))</f>
        <v/>
      </c>
      <c r="AC151" s="112" t="str">
        <f>IF(tbl_coded[[#This Row],[ISIN]]="","",IF(ISNUMBER(_xll.BDP(B151&amp;" Corp",AC$1)),_xll.BDP(B151&amp;" Corp",AC$1),""))</f>
        <v/>
      </c>
      <c r="AD151" s="112" t="str">
        <f>IF(tbl_coded[[#This Row],[ISIN]]="","",IF((_xll.BDP(B151&amp;" Corp",AD$1))="#N/A Field Not Applicable","",_xll.BDP(B151&amp;" Corp",AD$1)))</f>
        <v/>
      </c>
      <c r="AE151" s="112" t="str">
        <f>IF(tbl_coded[[#This Row],[ISIN]]="","",IF((_xll.BDP(B151&amp;" Corp",AE$1))="#N/A N/A","--",_xll.BDP(B151&amp;" Corp",AE$1)))</f>
        <v/>
      </c>
      <c r="AF151" s="112" t="str">
        <f>IF(tbl_coded[[#This Row],[ISIN]]="","",IF(IFERROR(MATCH(H151,rtg_num[Moody''s],0)&gt;10,0),"HY",IF(IFERROR(MATCH(I151,rtg_num[S&amp;P],0)&gt;10,0),"HY",IF(IFERROR(MATCH(J151,rtg_num[Fitch],0)&gt;10,0),"HY",IF(H151&amp;I151&amp;J151="------","NR",IF(IFERROR(FIND("#N/A",Coded!H151),0)&amp;IFERROR(FIND("#N/A",Coded!H151),0)&amp;IFERROR(FIND("#N/A",Coded!H151),0)&lt;&gt;"000",IF(INDEX(美元债一级!$O:$O,MATCH(tbl_coded[[#This Row],[ISIN]],美元债一级!$I:$I,0))="--/--/--","NR","IG"),"IG"))))))</f>
        <v/>
      </c>
      <c r="AG151"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1"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1" s="113" t="str">
        <f>IF(tbl_coded[[#This Row],[ISIN]]="","",IF(_xll.BDP($B151&amp;" Corp",AI$1)="#N/A N/A","--",_xll.BDP($B151&amp;" Corp",AI$1)))</f>
        <v/>
      </c>
      <c r="AJ151" s="112" t="str">
        <f>IF(tbl_coded[[#This Row],[ISIN]]="","",IF(OR(_xll.BDP(_xll.BDP(tbl_coded[[#This Row],[ISIN]]&amp;" Corp", "ISSUER_EQUITY_TICKER")&amp;" Equity",AJ$1)="#N/A N/A"),"--",_xll.BDP(_xll.BDP(tbl_coded[[#This Row],[ISIN]]&amp;" Corp", "ISSUER_EQUITY_TICKER")&amp;" Equity",AJ$1)))</f>
        <v/>
      </c>
      <c r="AK151"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1" s="115" t="str">
        <f>IF(tbl_coded[[#This Row],[ISIN]]="","",IF(OR(_xll.BDP(_xll.BDP(tbl_coded[[#This Row],[ISIN]]&amp;" Corp", "ISSUER_EQUITY_TICKER")&amp;" Equity",AL$1)="#N/A N/A"),"--",_xll.BDP(_xll.BDP(tbl_coded[[#This Row],[ISIN]]&amp;" Corp", "ISSUER_EQUITY_TICKER")&amp;" Equity",AL$1)))</f>
        <v/>
      </c>
      <c r="AM151" s="115" t="str">
        <f>IF(tbl_coded[[#This Row],[ISIN]]="","",IF(_xll.BDS($B151&amp;" Corp",AM$1)="#N/A Field Not Applicable","",_xll.BDS($B151&amp;" Corp",AM$1)))</f>
        <v/>
      </c>
      <c r="AN151" s="115" t="str">
        <f>IF(tbl_coded[[#This Row],[ISIN]]="","",IF(_xll.BDP(tbl_coded[[#This Row],[KPW Provider BBID]]&amp;" CompanyID","NAME")="#N/A Invalid Security","",_xll.BDP(tbl_coded[[#This Row],[KPW Provider BBID]]&amp;" CompanyID","NAME")))</f>
        <v/>
      </c>
      <c r="AO151" s="115" t="str">
        <f>IF(tbl_coded[[#This Row],[ISIN]]="","",IF(_xll.BDP(tbl_coded[[#This Row],[KPW Provider BBID]]&amp;" CompanyID",$AO$1)="#N/A Invalid Security","--",IF(_xll.BDP(tbl_coded[[#This Row],[KPW Provider BBID]]&amp;" CompanyID",$AO$1)="#N/A N/A","--",_xll.BDP(tbl_coded[[#This Row],[KPW Provider BBID]]&amp;" CompanyID",$AO$1))))</f>
        <v/>
      </c>
      <c r="AP151" s="115" t="str">
        <f>IF(tbl_coded[[#This Row],[ISIN]]="","",IF(_xll.BDP(tbl_coded[[#This Row],[KPW Provider BBID]]&amp;" CompanyID",$AP$1)="#N/A Invalid Security","--",IF(_xll.BDP(tbl_coded[[#This Row],[KPW Provider BBID]]&amp;" CompanyID",$AP$1)="#N/A N/A","--",_xll.BDP(tbl_coded[[#This Row],[KPW Provider BBID]]&amp;" CompanyID",$AP$1))))</f>
        <v/>
      </c>
      <c r="AQ151" s="115" t="str">
        <f>IF(tbl_coded[[#This Row],[ISIN]]="","",IF(_xll.BDP(tbl_coded[[#This Row],[KPW Provider BBID]]&amp;" CompanyID",$AQ$1)="#N/A Invalid Security","--",IF(_xll.BDP(tbl_coded[[#This Row],[KPW Provider BBID]]&amp;" CompanyID",$AQ$1)="#N/A N/A","--",_xll.BDP(tbl_coded[[#This Row],[KPW Provider BBID]]&amp;" CompanyID",$AQ$1))))</f>
        <v/>
      </c>
      <c r="AR151" s="115" t="str">
        <f>IF(tbl_coded[[#This Row],[ISIN]]="","",tbl_coded[[#This Row],[穆迪KPW评级]]&amp;"/"&amp;tbl_coded[[#This Row],[SPKPW评级]]&amp;"/"&amp;tbl_coded[[#This Row],[FITCHKPW评级]])</f>
        <v/>
      </c>
      <c r="AS151" s="115" t="str">
        <f>IF(tbl_coded[[#This Row],[ISIN]]="","",IF(OR(_xll.BDP($B151&amp;" Corp",AS$1)="#N/A N/A"),"--",_xll.BDP($B151&amp;" Corp",AS$1)))</f>
        <v/>
      </c>
      <c r="AT151" s="115" t="str">
        <f>IF(tbl_coded[[#This Row],[ISIN]]="","",IF(_xll.BDS($B151&amp;" Corp",AT$1)="#N/A Field Not Applicable","",_xll.BDS($B151&amp;" Corp",AT$1)))</f>
        <v/>
      </c>
      <c r="AU151" s="115" t="str">
        <f>IF(tbl_coded[[#This Row],[SBLC Provider BBID]]="","",_xll.BDP(tbl_coded[[#This Row],[SBLC Provider BBID]]&amp;" CompanyID","NAME"))</f>
        <v/>
      </c>
      <c r="AV151" s="115" t="str">
        <f>IF(tbl_coded[[#This Row],[ISIN]]="","",IF(OR(_xll.BDP($B151&amp;" Corp",AV$1)="#N/A N/A"),"--",TEXT(_xll.BDP($B151&amp;" Corp",AV$1),"yyyy/mm/dd")))</f>
        <v/>
      </c>
      <c r="AW151" s="115" t="str">
        <f>IF(tbl_coded[[#This Row],[ISIN]]="","",IF(OR(_xll.BDP($B151&amp;" Corp",AW$1)="#N/A N/A"),"--",TEXT(_xll.BDP($B151&amp;" Corp",AW$1),"yyyy/mm/dd")))</f>
        <v/>
      </c>
      <c r="AX151" s="115" t="str">
        <f>IF(tbl_coded[[#This Row],[ISIN]]="","",IF(OR(_xll.BDP($B151&amp;" Corp",AX$1)="#N/A N/A"),"--",TEXT(_xll.BDP($B151&amp;" Corp",AX$1),"yyyy/mm/dd")))</f>
        <v/>
      </c>
      <c r="AY151" s="115" t="str">
        <f>IF(tbl_coded[[#This Row],[ISIN]]="","",IF(OR(_xll.BDP($B151&amp;" Corp",AY$1)="#N/A Field Not Applicable"),"--",TEXT(_xll.BDP($B151&amp;" Corp",AY$1),"yyyy/mm/dd")))</f>
        <v/>
      </c>
      <c r="AZ151" s="115" t="str">
        <f>IF(tbl_coded[[#This Row],[ISIN]]="","",IF(OR(_xll.BDP($B151&amp;" Corp",AZ$1)="#N/A N/A"),"--",_xll.BDP($B151&amp;" Corp",AZ$1)))</f>
        <v/>
      </c>
      <c r="BA151" s="115" t="str">
        <f>IF(tbl_coded[[#This Row],[ISIN]]="","",IF(OR(_xll.BDP($B151&amp;" Corp",BA$1)="#N/A N/A"),"--",_xll.BDP($B151&amp;" Corp",BA$1)))</f>
        <v/>
      </c>
      <c r="BB151" s="115" t="str">
        <f>IF(tbl_coded[[#This Row],[ISIN]]="","",IF(OR(_xll.BDP($B151&amp;" Corp",BB$1)="#N/A N/A"),"--",_xll.BDP($B151&amp;" Corp",BB$1)))</f>
        <v/>
      </c>
      <c r="BC151" s="115" t="str">
        <f>IF(tbl_coded[[#This Row],[ISIN]]="","",IF(OR(_xll.BDP($B151&amp;" Corp",BC$1)="#N/A Field Not Applicable"),"--",_xll.BDP($B151&amp;" Corp",BC$1)))</f>
        <v/>
      </c>
      <c r="BD151" s="115" t="str">
        <f>IF(tbl_coded[[#This Row],[ISIN]]="","",IF(OR(_xll.BDP($B151&amp;" Corp",BD$1)="#N/A Field Not Applicable"),"--",_xll.BDP($B151&amp;" Corp",BD$1)))</f>
        <v/>
      </c>
      <c r="BE151" s="115" t="str">
        <f>IF(tbl_coded[[#This Row],[ISIN]]="","",IF(OR(_xll.BDP($B151&amp;" Corp",BE$1)="#N/A Field Not Applicable"),"--",_xll.BDP($B151&amp;" Corp",BE$1)))</f>
        <v/>
      </c>
      <c r="BF151" s="115" t="str">
        <f>IF(tbl_coded[[#This Row],[ISIN]]="","",IF(OR(_xll.BDP($B151&amp;" Corp",BF$1)="#N/A Field Not Applicable"),"--",_xll.BDP($B151&amp;" Corp",BF$1)))</f>
        <v/>
      </c>
      <c r="BG151" s="115" t="str">
        <f>IF(tbl_coded[[#This Row],[ISIN]]="","",IF(OR(_xll.BDP($B151&amp;" Corp",BG$1)="#N/A Field Not Applicable"),"--",IF(_xll.BDP($B151&amp;" Corp",BG$1)="#N/A N/A","N",_xll.BDP($B151&amp;" Corp",BG$1))))</f>
        <v/>
      </c>
      <c r="BH151" s="115" t="str">
        <f>IF(tbl_coded[[#This Row],[ISIN]]="","",IF(OR(_xll.BDP($B151&amp;" Corp",BH$1)="#N/A N/A"),"",_xll.BDP($B151&amp;" Corp",BH$1)))</f>
        <v/>
      </c>
      <c r="BI151" s="115" t="str">
        <f>IF(tbl_coded[[#This Row],[ISIN]]="","",IF(OR(tbl_coded[[#This Row],[Parent company tiker]]=""),"",IF(_xll.BDP(tbl_coded[[#This Row],[Parent company tiker]]&amp;" Equity",BI$1)="#N/A N/A","--",_xll.BDP(tbl_coded[[#This Row],[Parent company tiker]]&amp;" Equity",BI$1))))</f>
        <v/>
      </c>
      <c r="BJ151" s="115" t="str">
        <f>IF(tbl_coded[[#This Row],[ISIN]]="","",IF(OR(tbl_coded[[#This Row],[Parent company tiker]]=""),"",IF(_xll.BDP(tbl_coded[[#This Row],[Parent company tiker]]&amp;" Equity",BJ$1)="#N/A N/A","--",_xll.BDP(tbl_coded[[#This Row],[Parent company tiker]]&amp;" Equity",BJ$1))))</f>
        <v/>
      </c>
      <c r="BK151" s="115" t="str">
        <f>IF(tbl_coded[[#This Row],[ISIN]]="","",IF(OR(tbl_coded[[#This Row],[Parent company tiker]]=""),"",IF(_xll.BDP(tbl_coded[[#This Row],[Parent company tiker]]&amp;" Equity",BK$1)="#N/A N/A","--",_xll.BDP(tbl_coded[[#This Row],[Parent company tiker]]&amp;" Equity",BK$1))))</f>
        <v/>
      </c>
      <c r="BL151" s="115" t="str">
        <f>IF(tbl_coded[[#This Row],[ISIN]]="","",IF(OR(tbl_coded[[#This Row],[Parent company tiker]]=""),"",IF(_xll.BDP(tbl_coded[[#This Row],[Parent company tiker]]&amp;" Equity",BL$1)="#N/A N/A","--",_xll.BDP(tbl_coded[[#This Row],[Parent company tiker]]&amp;" Equity",BL$1))))</f>
        <v/>
      </c>
      <c r="BM151"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1" s="115" t="str">
        <f>IF(tbl_coded[[#This Row],[Column9]]&lt;&gt;"--",tbl_coded[[#This Row],[G''tor rating]],IF(tbl_coded[[#This Row],[KPW Name]]&lt;&gt;"",tbl_coded[[#This Row],[KPW Rating]],IF(tbl_coded[[#This Row],[Parent company tiker]]&lt;&gt;"",tbl_coded[[#This Row],[parent评级]],tbl_coded[[#This Row],[Issuer rating]])))</f>
        <v>//</v>
      </c>
      <c r="BO151" s="148" t="str">
        <f>IFERROR(IF(tbl_coded[[#This Row],[GREEN]]="Y","GREEN",IF(tbl_coded[[#This Row],[SUSTAINABLE]]="Y","SUSTAINABLE",IF(tbl_coded[[#This Row],[SOCIAL]]="Y","SOCIAL",IF(tbl_coded[[#This Row],[Sustainable linked]]="Y","SUSTAINABLE LINKED"," ")))),"")</f>
        <v xml:space="preserve"> </v>
      </c>
    </row>
    <row r="152" spans="1:67" ht="15" customHeight="1">
      <c r="A152" s="109">
        <v>150</v>
      </c>
      <c r="B152" s="110" t="str">
        <f>IF(美元债一级!$C$3:$C$1048576&lt;&gt;"",美元债一级!$C152,"")</f>
        <v/>
      </c>
      <c r="C152" s="112" t="str">
        <f>IF(tbl_coded[[#This Row],[ISIN]]="","",IF(tbl_coded[[#This Row],[Index]]&gt;$A$1,"",IF(_xll.BDP($B152&amp;" Corp",C$1)="#N/A N/A","",_xll.BDP($B152&amp;" Corp",C$1))))</f>
        <v/>
      </c>
      <c r="D152" s="112" t="str">
        <f>IF(tbl_coded[[#This Row],[ISIN]]="","",IF(_xll.BDP($B152&amp;" Corp",D$1)="#N/A N/A","",_xll.BDP($B152&amp;" Corp",D$1)))</f>
        <v/>
      </c>
      <c r="E152" s="112" t="str">
        <f>IF(tbl_coded[[#This Row],[ISIN]]="","",IF(_xll.BDP($B152&amp;" Corp",E$1)="#N/A N/A","--",_xll.BDP($B152&amp;" Corp",E$1)))</f>
        <v/>
      </c>
      <c r="F152" s="112" t="str">
        <f>IF(tbl_coded[[#This Row],[ISIN]]="","",IF(_xll.BDS($B152&amp;" Corp",F$1)="#N/A Field Not Applicable","",_xll.BDS($B152&amp;" Corp",F$1)))</f>
        <v/>
      </c>
      <c r="G152" s="112" t="str">
        <f>IF(tbl_coded[[#This Row],[ISIN]]="","",IF(_xll.BDP($F152&amp;" CompanyID",G$1)="#N/A Invalid Security","",_xll.BDP($F152&amp;" CompanyID",G$1)))</f>
        <v/>
      </c>
      <c r="H152" s="112" t="str">
        <f>IF(tbl_coded[[#This Row],[ISIN]]="","",IF(_xll.BDP($B152&amp;" Corp",H$1)="#N/A N/A","--",_xll.BDP($B152&amp;" Corp",H$1)))</f>
        <v/>
      </c>
      <c r="I152" s="112" t="str">
        <f>IF(tbl_coded[[#This Row],[ISIN]]="","",IF(_xll.BDP($B152&amp;" Corp",I$1)="#N/A N/A","--",_xll.BDP($B152&amp;" Corp",I$1)))</f>
        <v/>
      </c>
      <c r="J152" s="112" t="str">
        <f>IF(tbl_coded[[#This Row],[ISIN]]="","",IF(_xll.BDP($B152&amp;" Corp",J$1)="#N/A N/A","--",_xll.BDP($B152&amp;" Corp",J$1)))</f>
        <v/>
      </c>
      <c r="K152" s="112" t="str">
        <f>IF(tbl_coded[[#This Row],[ISIN]]="","",IF(_xll.BDP($B152&amp;" Corp",K$1)="#N/A N/A","--",_xll.BDP($B152&amp;" Corp",K$1)))</f>
        <v/>
      </c>
      <c r="L152" s="112" t="str">
        <f>IF(tbl_coded[[#This Row],[ISIN]]="","",IF(_xll.BDP($B152&amp;" Corp",L$1)="#N/A N/A","--",_xll.BDP($B152&amp;" Corp",L$1)))</f>
        <v/>
      </c>
      <c r="M152" s="112" t="str">
        <f>IF(tbl_coded[[#This Row],[ISIN]]="","",IF(_xll.BDP($B152&amp;" Corp",M$1)="#N/A N/A","--",_xll.BDP($B152&amp;" Corp",M$1)))</f>
        <v/>
      </c>
      <c r="N152" s="112" t="str">
        <f>IF(tbl_coded[[#This Row],[ISIN]]="","",IF(_xll.BDP($B152&amp;" Corp",N$1)="#N/A N/A","--",_xll.BDP($B152&amp;" Corp",N$1)))</f>
        <v/>
      </c>
      <c r="O152" s="112" t="str">
        <f>IF(tbl_coded[[#This Row],[ISIN]]="","",IF(_xll.BDP($B152&amp;" Corp",O$1)="#N/A N/A","--",_xll.BDP($B152&amp;" Corp",O$1)))</f>
        <v/>
      </c>
      <c r="P152" s="112" t="str">
        <f>IF(tbl_coded[[#This Row],[ISIN]]="","",IF(_xll.BDP($B152&amp;" Corp",P$1)="#N/A N/A","--",_xll.BDP($B152&amp;" Corp",P$1)))</f>
        <v/>
      </c>
      <c r="Q152"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2" s="112" t="str">
        <f>IF(tbl_coded[[#This Row],[ISIN]]="","",IF(OR(_xll.BDP($B152&amp;" Corp",R$1)="#N/A N/A",_xll.BDP($B152&amp;" Corp",R$1)="#N/A Invalid Security",_xll.BDP($B152&amp;" Corp",R$1)="#N/A Field Not Applicable"),"--",_xll.BDP($B152&amp;" Corp",R$1)))</f>
        <v/>
      </c>
      <c r="S152" s="112" t="str">
        <f>IF(tbl_coded[[#This Row],[ISIN]]="","",IF(OR(_xll.BDP($R152&amp;" Equity",S$1)="#N/A N/A",_xll.BDP($R152&amp;" Equity",S$1)="#N/A Invalid Security"),"--",_xll.BDP($R152&amp;" Equity",S$1)))</f>
        <v/>
      </c>
      <c r="T152" s="112" t="str">
        <f>IF(tbl_coded[[#This Row],[ISIN]]="","",IF(OR(_xll.BDP($R152&amp;" Equity",T$1)="#N/A N/A",_xll.BDP($R152&amp;" Equity",T$1)="#N/A Invalid Security"),"--",_xll.BDP($R152&amp;" Equity",T$1)))</f>
        <v/>
      </c>
      <c r="U152" s="112" t="str">
        <f>IF(tbl_coded[[#This Row],[ISIN]]="","",IF(OR(_xll.BDP($R152&amp;" Equity",U$1)="#N/A N/A",_xll.BDP($R152&amp;" Equity",U$1)="#N/A Invalid Security"),"--",_xll.BDP($R152&amp;" Equity",U$1)))</f>
        <v/>
      </c>
      <c r="V152" s="112" t="str">
        <f>IF(tbl_coded[[#This Row],[ISIN]]="","",IF(OR(_xll.BDP($R152&amp;" Equity",V$1)="#N/A N/A",_xll.BDP($R152&amp;" Equity",V$1)="#N/A Invalid Security"),"--",_xll.BDP($R152&amp;" Equity",V$1)))</f>
        <v/>
      </c>
      <c r="W152" s="112" t="str">
        <f>IF(tbl_coded[[#This Row],[ISIN]]="","",IF(OR(_xll.BDP($R152&amp;" Equity",W$1)="#N/A N/A",_xll.BDP($R152&amp;" Equity",W$1)="#N/A Invalid Security"),"--",_xll.BDP($R152&amp;" Equity",W$1)))</f>
        <v/>
      </c>
      <c r="X152" s="112" t="str">
        <f>IF(tbl_coded[[#This Row],[ISIN]]="","",IF(OR(_xll.BDP($R152&amp;" Equity",X$1)="#N/A N/A",_xll.BDP($R152&amp;" Equity",X$1)="#N/A Invalid Security"),"--",_xll.BDP($R152&amp;" Equity",X$1)))</f>
        <v/>
      </c>
      <c r="Y152"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2" s="112" t="str">
        <f>IF(tbl_coded[[#This Row],[ISIN]]="","",IF(ISNUMBER(_xll.BDP(B152&amp;" Corp",Z$1)),_xll.BDP(B152&amp;" Corp",Z$1),""))</f>
        <v/>
      </c>
      <c r="AA152" s="112" t="str">
        <f>IF(tbl_coded[[#This Row],[ISIN]]="","",IF(ISNUMBER(_xll.BDP(B152&amp;" Corp",AA$1)),_xll.BDP(B152&amp;" Corp",AA$1),""))</f>
        <v/>
      </c>
      <c r="AB152" s="112" t="str">
        <f>IF(tbl_coded[[#This Row],[ISIN]]="","",IF(ISNUMBER(_xll.BDP(B152&amp;" Corp",AB$1)),_xll.BDP(B152&amp;" Corp",AB$1),""))</f>
        <v/>
      </c>
      <c r="AC152" s="112" t="str">
        <f>IF(tbl_coded[[#This Row],[ISIN]]="","",IF(ISNUMBER(_xll.BDP(B152&amp;" Corp",AC$1)),_xll.BDP(B152&amp;" Corp",AC$1),""))</f>
        <v/>
      </c>
      <c r="AD152" s="112" t="str">
        <f>IF(tbl_coded[[#This Row],[ISIN]]="","",IF((_xll.BDP(B152&amp;" Corp",AD$1))="#N/A Field Not Applicable","",_xll.BDP(B152&amp;" Corp",AD$1)))</f>
        <v/>
      </c>
      <c r="AE152" s="112" t="str">
        <f>IF(tbl_coded[[#This Row],[ISIN]]="","",IF((_xll.BDP(B152&amp;" Corp",AE$1))="#N/A N/A","--",_xll.BDP(B152&amp;" Corp",AE$1)))</f>
        <v/>
      </c>
      <c r="AF152" s="112" t="str">
        <f>IF(tbl_coded[[#This Row],[ISIN]]="","",IF(IFERROR(MATCH(H152,rtg_num[Moody''s],0)&gt;10,0),"HY",IF(IFERROR(MATCH(I152,rtg_num[S&amp;P],0)&gt;10,0),"HY",IF(IFERROR(MATCH(J152,rtg_num[Fitch],0)&gt;10,0),"HY",IF(H152&amp;I152&amp;J152="------","NR",IF(IFERROR(FIND("#N/A",Coded!H152),0)&amp;IFERROR(FIND("#N/A",Coded!H152),0)&amp;IFERROR(FIND("#N/A",Coded!H152),0)&lt;&gt;"000",IF(INDEX(美元债一级!$O:$O,MATCH(tbl_coded[[#This Row],[ISIN]],美元债一级!$I:$I,0))="--/--/--","NR","IG"),"IG"))))))</f>
        <v/>
      </c>
      <c r="AG152"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2"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2" s="113" t="str">
        <f>IF(tbl_coded[[#This Row],[ISIN]]="","",IF(_xll.BDP($B152&amp;" Corp",AI$1)="#N/A N/A","--",_xll.BDP($B152&amp;" Corp",AI$1)))</f>
        <v/>
      </c>
      <c r="AJ152" s="112" t="str">
        <f>IF(tbl_coded[[#This Row],[ISIN]]="","",IF(OR(_xll.BDP(_xll.BDP(tbl_coded[[#This Row],[ISIN]]&amp;" Corp", "ISSUER_EQUITY_TICKER")&amp;" Equity",AJ$1)="#N/A N/A"),"--",_xll.BDP(_xll.BDP(tbl_coded[[#This Row],[ISIN]]&amp;" Corp", "ISSUER_EQUITY_TICKER")&amp;" Equity",AJ$1)))</f>
        <v/>
      </c>
      <c r="AK152"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2" s="115" t="str">
        <f>IF(tbl_coded[[#This Row],[ISIN]]="","",IF(OR(_xll.BDP(_xll.BDP(tbl_coded[[#This Row],[ISIN]]&amp;" Corp", "ISSUER_EQUITY_TICKER")&amp;" Equity",AL$1)="#N/A N/A"),"--",_xll.BDP(_xll.BDP(tbl_coded[[#This Row],[ISIN]]&amp;" Corp", "ISSUER_EQUITY_TICKER")&amp;" Equity",AL$1)))</f>
        <v/>
      </c>
      <c r="AM152" s="115" t="str">
        <f>IF(tbl_coded[[#This Row],[ISIN]]="","",IF(_xll.BDS($B152&amp;" Corp",AM$1)="#N/A Field Not Applicable","",_xll.BDS($B152&amp;" Corp",AM$1)))</f>
        <v/>
      </c>
      <c r="AN152" s="115" t="str">
        <f>IF(tbl_coded[[#This Row],[ISIN]]="","",IF(_xll.BDP(tbl_coded[[#This Row],[KPW Provider BBID]]&amp;" CompanyID","NAME")="#N/A Invalid Security","",_xll.BDP(tbl_coded[[#This Row],[KPW Provider BBID]]&amp;" CompanyID","NAME")))</f>
        <v/>
      </c>
      <c r="AO152" s="115" t="str">
        <f>IF(tbl_coded[[#This Row],[ISIN]]="","",IF(_xll.BDP(tbl_coded[[#This Row],[KPW Provider BBID]]&amp;" CompanyID",$AO$1)="#N/A Invalid Security","--",IF(_xll.BDP(tbl_coded[[#This Row],[KPW Provider BBID]]&amp;" CompanyID",$AO$1)="#N/A N/A","--",_xll.BDP(tbl_coded[[#This Row],[KPW Provider BBID]]&amp;" CompanyID",$AO$1))))</f>
        <v/>
      </c>
      <c r="AP152" s="115" t="str">
        <f>IF(tbl_coded[[#This Row],[ISIN]]="","",IF(_xll.BDP(tbl_coded[[#This Row],[KPW Provider BBID]]&amp;" CompanyID",$AP$1)="#N/A Invalid Security","--",IF(_xll.BDP(tbl_coded[[#This Row],[KPW Provider BBID]]&amp;" CompanyID",$AP$1)="#N/A N/A","--",_xll.BDP(tbl_coded[[#This Row],[KPW Provider BBID]]&amp;" CompanyID",$AP$1))))</f>
        <v/>
      </c>
      <c r="AQ152" s="115" t="str">
        <f>IF(tbl_coded[[#This Row],[ISIN]]="","",IF(_xll.BDP(tbl_coded[[#This Row],[KPW Provider BBID]]&amp;" CompanyID",$AQ$1)="#N/A Invalid Security","--",IF(_xll.BDP(tbl_coded[[#This Row],[KPW Provider BBID]]&amp;" CompanyID",$AQ$1)="#N/A N/A","--",_xll.BDP(tbl_coded[[#This Row],[KPW Provider BBID]]&amp;" CompanyID",$AQ$1))))</f>
        <v/>
      </c>
      <c r="AR152" s="115" t="str">
        <f>IF(tbl_coded[[#This Row],[ISIN]]="","",tbl_coded[[#This Row],[穆迪KPW评级]]&amp;"/"&amp;tbl_coded[[#This Row],[SPKPW评级]]&amp;"/"&amp;tbl_coded[[#This Row],[FITCHKPW评级]])</f>
        <v/>
      </c>
      <c r="AS152" s="115" t="str">
        <f>IF(tbl_coded[[#This Row],[ISIN]]="","",IF(OR(_xll.BDP($B152&amp;" Corp",AS$1)="#N/A N/A"),"--",_xll.BDP($B152&amp;" Corp",AS$1)))</f>
        <v/>
      </c>
      <c r="AT152" s="115" t="str">
        <f>IF(tbl_coded[[#This Row],[ISIN]]="","",IF(_xll.BDS($B152&amp;" Corp",AT$1)="#N/A Field Not Applicable","",_xll.BDS($B152&amp;" Corp",AT$1)))</f>
        <v/>
      </c>
      <c r="AU152" s="115" t="str">
        <f>IF(tbl_coded[[#This Row],[SBLC Provider BBID]]="","",_xll.BDP(tbl_coded[[#This Row],[SBLC Provider BBID]]&amp;" CompanyID","NAME"))</f>
        <v/>
      </c>
      <c r="AV152" s="115" t="str">
        <f>IF(tbl_coded[[#This Row],[ISIN]]="","",IF(OR(_xll.BDP($B152&amp;" Corp",AV$1)="#N/A N/A"),"--",TEXT(_xll.BDP($B152&amp;" Corp",AV$1),"yyyy/mm/dd")))</f>
        <v/>
      </c>
      <c r="AW152" s="115" t="str">
        <f>IF(tbl_coded[[#This Row],[ISIN]]="","",IF(OR(_xll.BDP($B152&amp;" Corp",AW$1)="#N/A N/A"),"--",TEXT(_xll.BDP($B152&amp;" Corp",AW$1),"yyyy/mm/dd")))</f>
        <v/>
      </c>
      <c r="AX152" s="115" t="str">
        <f>IF(tbl_coded[[#This Row],[ISIN]]="","",IF(OR(_xll.BDP($B152&amp;" Corp",AX$1)="#N/A N/A"),"--",TEXT(_xll.BDP($B152&amp;" Corp",AX$1),"yyyy/mm/dd")))</f>
        <v/>
      </c>
      <c r="AY152" s="115" t="str">
        <f>IF(tbl_coded[[#This Row],[ISIN]]="","",IF(OR(_xll.BDP($B152&amp;" Corp",AY$1)="#N/A Field Not Applicable"),"--",TEXT(_xll.BDP($B152&amp;" Corp",AY$1),"yyyy/mm/dd")))</f>
        <v/>
      </c>
      <c r="AZ152" s="115" t="str">
        <f>IF(tbl_coded[[#This Row],[ISIN]]="","",IF(OR(_xll.BDP($B152&amp;" Corp",AZ$1)="#N/A N/A"),"--",_xll.BDP($B152&amp;" Corp",AZ$1)))</f>
        <v/>
      </c>
      <c r="BA152" s="115" t="str">
        <f>IF(tbl_coded[[#This Row],[ISIN]]="","",IF(OR(_xll.BDP($B152&amp;" Corp",BA$1)="#N/A N/A"),"--",_xll.BDP($B152&amp;" Corp",BA$1)))</f>
        <v/>
      </c>
      <c r="BB152" s="115" t="str">
        <f>IF(tbl_coded[[#This Row],[ISIN]]="","",IF(OR(_xll.BDP($B152&amp;" Corp",BB$1)="#N/A N/A"),"--",_xll.BDP($B152&amp;" Corp",BB$1)))</f>
        <v/>
      </c>
      <c r="BC152" s="115" t="str">
        <f>IF(tbl_coded[[#This Row],[ISIN]]="","",IF(OR(_xll.BDP($B152&amp;" Corp",BC$1)="#N/A Field Not Applicable"),"--",_xll.BDP($B152&amp;" Corp",BC$1)))</f>
        <v/>
      </c>
      <c r="BD152" s="115" t="str">
        <f>IF(tbl_coded[[#This Row],[ISIN]]="","",IF(OR(_xll.BDP($B152&amp;" Corp",BD$1)="#N/A Field Not Applicable"),"--",_xll.BDP($B152&amp;" Corp",BD$1)))</f>
        <v/>
      </c>
      <c r="BE152" s="115" t="str">
        <f>IF(tbl_coded[[#This Row],[ISIN]]="","",IF(OR(_xll.BDP($B152&amp;" Corp",BE$1)="#N/A Field Not Applicable"),"--",_xll.BDP($B152&amp;" Corp",BE$1)))</f>
        <v/>
      </c>
      <c r="BF152" s="115" t="str">
        <f>IF(tbl_coded[[#This Row],[ISIN]]="","",IF(OR(_xll.BDP($B152&amp;" Corp",BF$1)="#N/A Field Not Applicable"),"--",_xll.BDP($B152&amp;" Corp",BF$1)))</f>
        <v/>
      </c>
      <c r="BG152" s="115" t="str">
        <f>IF(tbl_coded[[#This Row],[ISIN]]="","",IF(OR(_xll.BDP($B152&amp;" Corp",BG$1)="#N/A Field Not Applicable"),"--",IF(_xll.BDP($B152&amp;" Corp",BG$1)="#N/A N/A","N",_xll.BDP($B152&amp;" Corp",BG$1))))</f>
        <v/>
      </c>
      <c r="BH152" s="115" t="str">
        <f>IF(tbl_coded[[#This Row],[ISIN]]="","",IF(OR(_xll.BDP($B152&amp;" Corp",BH$1)="#N/A N/A"),"",_xll.BDP($B152&amp;" Corp",BH$1)))</f>
        <v/>
      </c>
      <c r="BI152" s="115" t="str">
        <f>IF(tbl_coded[[#This Row],[ISIN]]="","",IF(OR(tbl_coded[[#This Row],[Parent company tiker]]=""),"",IF(_xll.BDP(tbl_coded[[#This Row],[Parent company tiker]]&amp;" Equity",BI$1)="#N/A N/A","--",_xll.BDP(tbl_coded[[#This Row],[Parent company tiker]]&amp;" Equity",BI$1))))</f>
        <v/>
      </c>
      <c r="BJ152" s="115" t="str">
        <f>IF(tbl_coded[[#This Row],[ISIN]]="","",IF(OR(tbl_coded[[#This Row],[Parent company tiker]]=""),"",IF(_xll.BDP(tbl_coded[[#This Row],[Parent company tiker]]&amp;" Equity",BJ$1)="#N/A N/A","--",_xll.BDP(tbl_coded[[#This Row],[Parent company tiker]]&amp;" Equity",BJ$1))))</f>
        <v/>
      </c>
      <c r="BK152" s="115" t="str">
        <f>IF(tbl_coded[[#This Row],[ISIN]]="","",IF(OR(tbl_coded[[#This Row],[Parent company tiker]]=""),"",IF(_xll.BDP(tbl_coded[[#This Row],[Parent company tiker]]&amp;" Equity",BK$1)="#N/A N/A","--",_xll.BDP(tbl_coded[[#This Row],[Parent company tiker]]&amp;" Equity",BK$1))))</f>
        <v/>
      </c>
      <c r="BL152" s="115" t="str">
        <f>IF(tbl_coded[[#This Row],[ISIN]]="","",IF(OR(tbl_coded[[#This Row],[Parent company tiker]]=""),"",IF(_xll.BDP(tbl_coded[[#This Row],[Parent company tiker]]&amp;" Equity",BL$1)="#N/A N/A","--",_xll.BDP(tbl_coded[[#This Row],[Parent company tiker]]&amp;" Equity",BL$1))))</f>
        <v/>
      </c>
      <c r="BM152"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2" s="115" t="str">
        <f>IF(tbl_coded[[#This Row],[Column9]]&lt;&gt;"--",tbl_coded[[#This Row],[G''tor rating]],IF(tbl_coded[[#This Row],[KPW Name]]&lt;&gt;"",tbl_coded[[#This Row],[KPW Rating]],IF(tbl_coded[[#This Row],[Parent company tiker]]&lt;&gt;"",tbl_coded[[#This Row],[parent评级]],tbl_coded[[#This Row],[Issuer rating]])))</f>
        <v>//</v>
      </c>
      <c r="BO152" s="148" t="str">
        <f>IFERROR(IF(tbl_coded[[#This Row],[GREEN]]="Y","GREEN",IF(tbl_coded[[#This Row],[SUSTAINABLE]]="Y","SUSTAINABLE",IF(tbl_coded[[#This Row],[SOCIAL]]="Y","SOCIAL",IF(tbl_coded[[#This Row],[Sustainable linked]]="Y","SUSTAINABLE LINKED"," ")))),"")</f>
        <v xml:space="preserve"> </v>
      </c>
    </row>
    <row r="153" spans="1:67" ht="15" customHeight="1">
      <c r="A153" s="109">
        <v>151</v>
      </c>
      <c r="B153" s="110" t="str">
        <f>IF(美元债一级!$C$3:$C$1048576&lt;&gt;"",美元债一级!$C153,"")</f>
        <v/>
      </c>
      <c r="C153" s="112" t="str">
        <f>IF(tbl_coded[[#This Row],[ISIN]]="","",IF(tbl_coded[[#This Row],[Index]]&gt;$A$1,"",IF(_xll.BDP($B153&amp;" Corp",C$1)="#N/A N/A","",_xll.BDP($B153&amp;" Corp",C$1))))</f>
        <v/>
      </c>
      <c r="D153" s="112" t="str">
        <f>IF(tbl_coded[[#This Row],[ISIN]]="","",IF(_xll.BDP($B153&amp;" Corp",D$1)="#N/A N/A","",_xll.BDP($B153&amp;" Corp",D$1)))</f>
        <v/>
      </c>
      <c r="E153" s="112" t="str">
        <f>IF(tbl_coded[[#This Row],[ISIN]]="","",IF(_xll.BDP($B153&amp;" Corp",E$1)="#N/A N/A","--",_xll.BDP($B153&amp;" Corp",E$1)))</f>
        <v/>
      </c>
      <c r="F153" s="112" t="str">
        <f>IF(tbl_coded[[#This Row],[ISIN]]="","",IF(_xll.BDS($B153&amp;" Corp",F$1)="#N/A Field Not Applicable","",_xll.BDS($B153&amp;" Corp",F$1)))</f>
        <v/>
      </c>
      <c r="G153" s="112" t="str">
        <f>IF(tbl_coded[[#This Row],[ISIN]]="","",IF(_xll.BDP($F153&amp;" CompanyID",G$1)="#N/A Invalid Security","",_xll.BDP($F153&amp;" CompanyID",G$1)))</f>
        <v/>
      </c>
      <c r="H153" s="112" t="str">
        <f>IF(tbl_coded[[#This Row],[ISIN]]="","",IF(_xll.BDP($B153&amp;" Corp",H$1)="#N/A N/A","--",_xll.BDP($B153&amp;" Corp",H$1)))</f>
        <v/>
      </c>
      <c r="I153" s="112" t="str">
        <f>IF(tbl_coded[[#This Row],[ISIN]]="","",IF(_xll.BDP($B153&amp;" Corp",I$1)="#N/A N/A","--",_xll.BDP($B153&amp;" Corp",I$1)))</f>
        <v/>
      </c>
      <c r="J153" s="112" t="str">
        <f>IF(tbl_coded[[#This Row],[ISIN]]="","",IF(_xll.BDP($B153&amp;" Corp",J$1)="#N/A N/A","--",_xll.BDP($B153&amp;" Corp",J$1)))</f>
        <v/>
      </c>
      <c r="K153" s="112" t="str">
        <f>IF(tbl_coded[[#This Row],[ISIN]]="","",IF(_xll.BDP($B153&amp;" Corp",K$1)="#N/A N/A","--",_xll.BDP($B153&amp;" Corp",K$1)))</f>
        <v/>
      </c>
      <c r="L153" s="112" t="str">
        <f>IF(tbl_coded[[#This Row],[ISIN]]="","",IF(_xll.BDP($B153&amp;" Corp",L$1)="#N/A N/A","--",_xll.BDP($B153&amp;" Corp",L$1)))</f>
        <v/>
      </c>
      <c r="M153" s="112" t="str">
        <f>IF(tbl_coded[[#This Row],[ISIN]]="","",IF(_xll.BDP($B153&amp;" Corp",M$1)="#N/A N/A","--",_xll.BDP($B153&amp;" Corp",M$1)))</f>
        <v/>
      </c>
      <c r="N153" s="112" t="str">
        <f>IF(tbl_coded[[#This Row],[ISIN]]="","",IF(_xll.BDP($B153&amp;" Corp",N$1)="#N/A N/A","--",_xll.BDP($B153&amp;" Corp",N$1)))</f>
        <v/>
      </c>
      <c r="O153" s="112" t="str">
        <f>IF(tbl_coded[[#This Row],[ISIN]]="","",IF(_xll.BDP($B153&amp;" Corp",O$1)="#N/A N/A","--",_xll.BDP($B153&amp;" Corp",O$1)))</f>
        <v/>
      </c>
      <c r="P153" s="112" t="str">
        <f>IF(tbl_coded[[#This Row],[ISIN]]="","",IF(_xll.BDP($B153&amp;" Corp",P$1)="#N/A N/A","--",_xll.BDP($B153&amp;" Corp",P$1)))</f>
        <v/>
      </c>
      <c r="Q153"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3" s="112" t="str">
        <f>IF(tbl_coded[[#This Row],[ISIN]]="","",IF(OR(_xll.BDP($B153&amp;" Corp",R$1)="#N/A N/A",_xll.BDP($B153&amp;" Corp",R$1)="#N/A Invalid Security",_xll.BDP($B153&amp;" Corp",R$1)="#N/A Field Not Applicable"),"--",_xll.BDP($B153&amp;" Corp",R$1)))</f>
        <v/>
      </c>
      <c r="S153" s="112" t="str">
        <f>IF(tbl_coded[[#This Row],[ISIN]]="","",IF(OR(_xll.BDP($R153&amp;" Equity",S$1)="#N/A N/A",_xll.BDP($R153&amp;" Equity",S$1)="#N/A Invalid Security"),"--",_xll.BDP($R153&amp;" Equity",S$1)))</f>
        <v/>
      </c>
      <c r="T153" s="112" t="str">
        <f>IF(tbl_coded[[#This Row],[ISIN]]="","",IF(OR(_xll.BDP($R153&amp;" Equity",T$1)="#N/A N/A",_xll.BDP($R153&amp;" Equity",T$1)="#N/A Invalid Security"),"--",_xll.BDP($R153&amp;" Equity",T$1)))</f>
        <v/>
      </c>
      <c r="U153" s="112" t="str">
        <f>IF(tbl_coded[[#This Row],[ISIN]]="","",IF(OR(_xll.BDP($R153&amp;" Equity",U$1)="#N/A N/A",_xll.BDP($R153&amp;" Equity",U$1)="#N/A Invalid Security"),"--",_xll.BDP($R153&amp;" Equity",U$1)))</f>
        <v/>
      </c>
      <c r="V153" s="112" t="str">
        <f>IF(tbl_coded[[#This Row],[ISIN]]="","",IF(OR(_xll.BDP($R153&amp;" Equity",V$1)="#N/A N/A",_xll.BDP($R153&amp;" Equity",V$1)="#N/A Invalid Security"),"--",_xll.BDP($R153&amp;" Equity",V$1)))</f>
        <v/>
      </c>
      <c r="W153" s="112" t="str">
        <f>IF(tbl_coded[[#This Row],[ISIN]]="","",IF(OR(_xll.BDP($R153&amp;" Equity",W$1)="#N/A N/A",_xll.BDP($R153&amp;" Equity",W$1)="#N/A Invalid Security"),"--",_xll.BDP($R153&amp;" Equity",W$1)))</f>
        <v/>
      </c>
      <c r="X153" s="112" t="str">
        <f>IF(tbl_coded[[#This Row],[ISIN]]="","",IF(OR(_xll.BDP($R153&amp;" Equity",X$1)="#N/A N/A",_xll.BDP($R153&amp;" Equity",X$1)="#N/A Invalid Security"),"--",_xll.BDP($R153&amp;" Equity",X$1)))</f>
        <v/>
      </c>
      <c r="Y153"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3" s="112" t="str">
        <f>IF(tbl_coded[[#This Row],[ISIN]]="","",IF(ISNUMBER(_xll.BDP(B153&amp;" Corp",Z$1)),_xll.BDP(B153&amp;" Corp",Z$1),""))</f>
        <v/>
      </c>
      <c r="AA153" s="112" t="str">
        <f>IF(tbl_coded[[#This Row],[ISIN]]="","",IF(ISNUMBER(_xll.BDP(B153&amp;" Corp",AA$1)),_xll.BDP(B153&amp;" Corp",AA$1),""))</f>
        <v/>
      </c>
      <c r="AB153" s="112" t="str">
        <f>IF(tbl_coded[[#This Row],[ISIN]]="","",IF(ISNUMBER(_xll.BDP(B153&amp;" Corp",AB$1)),_xll.BDP(B153&amp;" Corp",AB$1),""))</f>
        <v/>
      </c>
      <c r="AC153" s="112" t="str">
        <f>IF(tbl_coded[[#This Row],[ISIN]]="","",IF(ISNUMBER(_xll.BDP(B153&amp;" Corp",AC$1)),_xll.BDP(B153&amp;" Corp",AC$1),""))</f>
        <v/>
      </c>
      <c r="AD153" s="112" t="str">
        <f>IF(tbl_coded[[#This Row],[ISIN]]="","",IF((_xll.BDP(B153&amp;" Corp",AD$1))="#N/A Field Not Applicable","",_xll.BDP(B153&amp;" Corp",AD$1)))</f>
        <v/>
      </c>
      <c r="AE153" s="112" t="str">
        <f>IF(tbl_coded[[#This Row],[ISIN]]="","",IF((_xll.BDP(B153&amp;" Corp",AE$1))="#N/A N/A","--",_xll.BDP(B153&amp;" Corp",AE$1)))</f>
        <v/>
      </c>
      <c r="AF153" s="112" t="str">
        <f>IF(tbl_coded[[#This Row],[ISIN]]="","",IF(IFERROR(MATCH(H153,rtg_num[Moody''s],0)&gt;10,0),"HY",IF(IFERROR(MATCH(I153,rtg_num[S&amp;P],0)&gt;10,0),"HY",IF(IFERROR(MATCH(J153,rtg_num[Fitch],0)&gt;10,0),"HY",IF(H153&amp;I153&amp;J153="------","NR",IF(IFERROR(FIND("#N/A",Coded!H153),0)&amp;IFERROR(FIND("#N/A",Coded!H153),0)&amp;IFERROR(FIND("#N/A",Coded!H153),0)&lt;&gt;"000",IF(INDEX(美元债一级!$O:$O,MATCH(tbl_coded[[#This Row],[ISIN]],美元债一级!$I:$I,0))="--/--/--","NR","IG"),"IG"))))))</f>
        <v/>
      </c>
      <c r="AG153"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3"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3" s="113" t="str">
        <f>IF(tbl_coded[[#This Row],[ISIN]]="","",IF(_xll.BDP($B153&amp;" Corp",AI$1)="#N/A N/A","--",_xll.BDP($B153&amp;" Corp",AI$1)))</f>
        <v/>
      </c>
      <c r="AJ153" s="112" t="str">
        <f>IF(tbl_coded[[#This Row],[ISIN]]="","",IF(OR(_xll.BDP(_xll.BDP(tbl_coded[[#This Row],[ISIN]]&amp;" Corp", "ISSUER_EQUITY_TICKER")&amp;" Equity",AJ$1)="#N/A N/A"),"--",_xll.BDP(_xll.BDP(tbl_coded[[#This Row],[ISIN]]&amp;" Corp", "ISSUER_EQUITY_TICKER")&amp;" Equity",AJ$1)))</f>
        <v/>
      </c>
      <c r="AK153"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3" s="115" t="str">
        <f>IF(tbl_coded[[#This Row],[ISIN]]="","",IF(OR(_xll.BDP(_xll.BDP(tbl_coded[[#This Row],[ISIN]]&amp;" Corp", "ISSUER_EQUITY_TICKER")&amp;" Equity",AL$1)="#N/A N/A"),"--",_xll.BDP(_xll.BDP(tbl_coded[[#This Row],[ISIN]]&amp;" Corp", "ISSUER_EQUITY_TICKER")&amp;" Equity",AL$1)))</f>
        <v/>
      </c>
      <c r="AM153" s="115" t="str">
        <f>IF(tbl_coded[[#This Row],[ISIN]]="","",IF(_xll.BDS($B153&amp;" Corp",AM$1)="#N/A Field Not Applicable","",_xll.BDS($B153&amp;" Corp",AM$1)))</f>
        <v/>
      </c>
      <c r="AN153" s="115" t="str">
        <f>IF(tbl_coded[[#This Row],[ISIN]]="","",IF(_xll.BDP(tbl_coded[[#This Row],[KPW Provider BBID]]&amp;" CompanyID","NAME")="#N/A Invalid Security","",_xll.BDP(tbl_coded[[#This Row],[KPW Provider BBID]]&amp;" CompanyID","NAME")))</f>
        <v/>
      </c>
      <c r="AO153" s="115" t="str">
        <f>IF(tbl_coded[[#This Row],[ISIN]]="","",IF(_xll.BDP(tbl_coded[[#This Row],[KPW Provider BBID]]&amp;" CompanyID",$AO$1)="#N/A Invalid Security","--",IF(_xll.BDP(tbl_coded[[#This Row],[KPW Provider BBID]]&amp;" CompanyID",$AO$1)="#N/A N/A","--",_xll.BDP(tbl_coded[[#This Row],[KPW Provider BBID]]&amp;" CompanyID",$AO$1))))</f>
        <v/>
      </c>
      <c r="AP153" s="115" t="str">
        <f>IF(tbl_coded[[#This Row],[ISIN]]="","",IF(_xll.BDP(tbl_coded[[#This Row],[KPW Provider BBID]]&amp;" CompanyID",$AP$1)="#N/A Invalid Security","--",IF(_xll.BDP(tbl_coded[[#This Row],[KPW Provider BBID]]&amp;" CompanyID",$AP$1)="#N/A N/A","--",_xll.BDP(tbl_coded[[#This Row],[KPW Provider BBID]]&amp;" CompanyID",$AP$1))))</f>
        <v/>
      </c>
      <c r="AQ153" s="115" t="str">
        <f>IF(tbl_coded[[#This Row],[ISIN]]="","",IF(_xll.BDP(tbl_coded[[#This Row],[KPW Provider BBID]]&amp;" CompanyID",$AQ$1)="#N/A Invalid Security","--",IF(_xll.BDP(tbl_coded[[#This Row],[KPW Provider BBID]]&amp;" CompanyID",$AQ$1)="#N/A N/A","--",_xll.BDP(tbl_coded[[#This Row],[KPW Provider BBID]]&amp;" CompanyID",$AQ$1))))</f>
        <v/>
      </c>
      <c r="AR153" s="115" t="str">
        <f>IF(tbl_coded[[#This Row],[ISIN]]="","",tbl_coded[[#This Row],[穆迪KPW评级]]&amp;"/"&amp;tbl_coded[[#This Row],[SPKPW评级]]&amp;"/"&amp;tbl_coded[[#This Row],[FITCHKPW评级]])</f>
        <v/>
      </c>
      <c r="AS153" s="115" t="str">
        <f>IF(tbl_coded[[#This Row],[ISIN]]="","",IF(OR(_xll.BDP($B153&amp;" Corp",AS$1)="#N/A N/A"),"--",_xll.BDP($B153&amp;" Corp",AS$1)))</f>
        <v/>
      </c>
      <c r="AT153" s="115" t="str">
        <f>IF(tbl_coded[[#This Row],[ISIN]]="","",IF(_xll.BDS($B153&amp;" Corp",AT$1)="#N/A Field Not Applicable","",_xll.BDS($B153&amp;" Corp",AT$1)))</f>
        <v/>
      </c>
      <c r="AU153" s="115" t="str">
        <f>IF(tbl_coded[[#This Row],[SBLC Provider BBID]]="","",_xll.BDP(tbl_coded[[#This Row],[SBLC Provider BBID]]&amp;" CompanyID","NAME"))</f>
        <v/>
      </c>
      <c r="AV153" s="115" t="str">
        <f>IF(tbl_coded[[#This Row],[ISIN]]="","",IF(OR(_xll.BDP($B153&amp;" Corp",AV$1)="#N/A N/A"),"--",TEXT(_xll.BDP($B153&amp;" Corp",AV$1),"yyyy/mm/dd")))</f>
        <v/>
      </c>
      <c r="AW153" s="115" t="str">
        <f>IF(tbl_coded[[#This Row],[ISIN]]="","",IF(OR(_xll.BDP($B153&amp;" Corp",AW$1)="#N/A N/A"),"--",TEXT(_xll.BDP($B153&amp;" Corp",AW$1),"yyyy/mm/dd")))</f>
        <v/>
      </c>
      <c r="AX153" s="115" t="str">
        <f>IF(tbl_coded[[#This Row],[ISIN]]="","",IF(OR(_xll.BDP($B153&amp;" Corp",AX$1)="#N/A N/A"),"--",TEXT(_xll.BDP($B153&amp;" Corp",AX$1),"yyyy/mm/dd")))</f>
        <v/>
      </c>
      <c r="AY153" s="115" t="str">
        <f>IF(tbl_coded[[#This Row],[ISIN]]="","",IF(OR(_xll.BDP($B153&amp;" Corp",AY$1)="#N/A Field Not Applicable"),"--",TEXT(_xll.BDP($B153&amp;" Corp",AY$1),"yyyy/mm/dd")))</f>
        <v/>
      </c>
      <c r="AZ153" s="115" t="str">
        <f>IF(tbl_coded[[#This Row],[ISIN]]="","",IF(OR(_xll.BDP($B153&amp;" Corp",AZ$1)="#N/A N/A"),"--",_xll.BDP($B153&amp;" Corp",AZ$1)))</f>
        <v/>
      </c>
      <c r="BA153" s="115" t="str">
        <f>IF(tbl_coded[[#This Row],[ISIN]]="","",IF(OR(_xll.BDP($B153&amp;" Corp",BA$1)="#N/A N/A"),"--",_xll.BDP($B153&amp;" Corp",BA$1)))</f>
        <v/>
      </c>
      <c r="BB153" s="115" t="str">
        <f>IF(tbl_coded[[#This Row],[ISIN]]="","",IF(OR(_xll.BDP($B153&amp;" Corp",BB$1)="#N/A N/A"),"--",_xll.BDP($B153&amp;" Corp",BB$1)))</f>
        <v/>
      </c>
      <c r="BC153" s="115" t="str">
        <f>IF(tbl_coded[[#This Row],[ISIN]]="","",IF(OR(_xll.BDP($B153&amp;" Corp",BC$1)="#N/A Field Not Applicable"),"--",_xll.BDP($B153&amp;" Corp",BC$1)))</f>
        <v/>
      </c>
      <c r="BD153" s="115" t="str">
        <f>IF(tbl_coded[[#This Row],[ISIN]]="","",IF(OR(_xll.BDP($B153&amp;" Corp",BD$1)="#N/A Field Not Applicable"),"--",_xll.BDP($B153&amp;" Corp",BD$1)))</f>
        <v/>
      </c>
      <c r="BE153" s="115" t="str">
        <f>IF(tbl_coded[[#This Row],[ISIN]]="","",IF(OR(_xll.BDP($B153&amp;" Corp",BE$1)="#N/A Field Not Applicable"),"--",_xll.BDP($B153&amp;" Corp",BE$1)))</f>
        <v/>
      </c>
      <c r="BF153" s="115" t="str">
        <f>IF(tbl_coded[[#This Row],[ISIN]]="","",IF(OR(_xll.BDP($B153&amp;" Corp",BF$1)="#N/A Field Not Applicable"),"--",_xll.BDP($B153&amp;" Corp",BF$1)))</f>
        <v/>
      </c>
      <c r="BG153" s="115" t="str">
        <f>IF(tbl_coded[[#This Row],[ISIN]]="","",IF(OR(_xll.BDP($B153&amp;" Corp",BG$1)="#N/A Field Not Applicable"),"--",IF(_xll.BDP($B153&amp;" Corp",BG$1)="#N/A N/A","N",_xll.BDP($B153&amp;" Corp",BG$1))))</f>
        <v/>
      </c>
      <c r="BH153" s="115" t="str">
        <f>IF(tbl_coded[[#This Row],[ISIN]]="","",IF(OR(_xll.BDP($B153&amp;" Corp",BH$1)="#N/A N/A"),"",_xll.BDP($B153&amp;" Corp",BH$1)))</f>
        <v/>
      </c>
      <c r="BI153" s="115" t="str">
        <f>IF(tbl_coded[[#This Row],[ISIN]]="","",IF(OR(tbl_coded[[#This Row],[Parent company tiker]]=""),"",IF(_xll.BDP(tbl_coded[[#This Row],[Parent company tiker]]&amp;" Equity",BI$1)="#N/A N/A","--",_xll.BDP(tbl_coded[[#This Row],[Parent company tiker]]&amp;" Equity",BI$1))))</f>
        <v/>
      </c>
      <c r="BJ153" s="115" t="str">
        <f>IF(tbl_coded[[#This Row],[ISIN]]="","",IF(OR(tbl_coded[[#This Row],[Parent company tiker]]=""),"",IF(_xll.BDP(tbl_coded[[#This Row],[Parent company tiker]]&amp;" Equity",BJ$1)="#N/A N/A","--",_xll.BDP(tbl_coded[[#This Row],[Parent company tiker]]&amp;" Equity",BJ$1))))</f>
        <v/>
      </c>
      <c r="BK153" s="115" t="str">
        <f>IF(tbl_coded[[#This Row],[ISIN]]="","",IF(OR(tbl_coded[[#This Row],[Parent company tiker]]=""),"",IF(_xll.BDP(tbl_coded[[#This Row],[Parent company tiker]]&amp;" Equity",BK$1)="#N/A N/A","--",_xll.BDP(tbl_coded[[#This Row],[Parent company tiker]]&amp;" Equity",BK$1))))</f>
        <v/>
      </c>
      <c r="BL153" s="115" t="str">
        <f>IF(tbl_coded[[#This Row],[ISIN]]="","",IF(OR(tbl_coded[[#This Row],[Parent company tiker]]=""),"",IF(_xll.BDP(tbl_coded[[#This Row],[Parent company tiker]]&amp;" Equity",BL$1)="#N/A N/A","--",_xll.BDP(tbl_coded[[#This Row],[Parent company tiker]]&amp;" Equity",BL$1))))</f>
        <v/>
      </c>
      <c r="BM153"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3" s="115" t="str">
        <f>IF(tbl_coded[[#This Row],[Column9]]&lt;&gt;"--",tbl_coded[[#This Row],[G''tor rating]],IF(tbl_coded[[#This Row],[KPW Name]]&lt;&gt;"",tbl_coded[[#This Row],[KPW Rating]],IF(tbl_coded[[#This Row],[Parent company tiker]]&lt;&gt;"",tbl_coded[[#This Row],[parent评级]],tbl_coded[[#This Row],[Issuer rating]])))</f>
        <v>//</v>
      </c>
      <c r="BO153" s="148" t="str">
        <f>IFERROR(IF(tbl_coded[[#This Row],[GREEN]]="Y","GREEN",IF(tbl_coded[[#This Row],[SUSTAINABLE]]="Y","SUSTAINABLE",IF(tbl_coded[[#This Row],[SOCIAL]]="Y","SOCIAL",IF(tbl_coded[[#This Row],[Sustainable linked]]="Y","SUSTAINABLE LINKED"," ")))),"")</f>
        <v xml:space="preserve"> </v>
      </c>
    </row>
    <row r="154" spans="1:67" ht="15" customHeight="1">
      <c r="A154" s="109">
        <v>152</v>
      </c>
      <c r="B154" s="110" t="str">
        <f>IF(美元债一级!$C$3:$C$1048576&lt;&gt;"",美元债一级!$C154,"")</f>
        <v/>
      </c>
      <c r="C154" s="114" t="str">
        <f>IF(tbl_coded[[#This Row],[ISIN]]="","",IF(tbl_coded[[#This Row],[Index]]&gt;$A$1,"",IF(_xll.BDP($B154&amp;" Corp",C$1)="#N/A N/A","",_xll.BDP($B154&amp;" Corp",C$1))))</f>
        <v/>
      </c>
      <c r="D154" s="114" t="str">
        <f>IF(tbl_coded[[#This Row],[ISIN]]="","",IF(_xll.BDP($B154&amp;" Corp",D$1)="#N/A N/A","",_xll.BDP($B154&amp;" Corp",D$1)))</f>
        <v/>
      </c>
      <c r="E154" s="114" t="str">
        <f>IF(tbl_coded[[#This Row],[ISIN]]="","",IF(_xll.BDP($B154&amp;" Corp",E$1)="#N/A N/A","--",_xll.BDP($B154&amp;" Corp",E$1)))</f>
        <v/>
      </c>
      <c r="F154" s="114" t="str">
        <f>IF(tbl_coded[[#This Row],[ISIN]]="","",IF(_xll.BDS($B154&amp;" Corp",F$1)="#N/A Field Not Applicable","",_xll.BDS($B154&amp;" Corp",F$1)))</f>
        <v/>
      </c>
      <c r="G154" s="114" t="str">
        <f>IF(tbl_coded[[#This Row],[ISIN]]="","",IF(_xll.BDP($F154&amp;" CompanyID",G$1)="#N/A Invalid Security","",_xll.BDP($F154&amp;" CompanyID",G$1)))</f>
        <v/>
      </c>
      <c r="H154" s="114" t="str">
        <f>IF(tbl_coded[[#This Row],[ISIN]]="","",IF(_xll.BDP($B154&amp;" Corp",H$1)="#N/A N/A","--",_xll.BDP($B154&amp;" Corp",H$1)))</f>
        <v/>
      </c>
      <c r="I154" s="114" t="str">
        <f>IF(tbl_coded[[#This Row],[ISIN]]="","",IF(_xll.BDP($B154&amp;" Corp",I$1)="#N/A N/A","--",_xll.BDP($B154&amp;" Corp",I$1)))</f>
        <v/>
      </c>
      <c r="J154" s="114" t="str">
        <f>IF(tbl_coded[[#This Row],[ISIN]]="","",IF(_xll.BDP($B154&amp;" Corp",J$1)="#N/A N/A","--",_xll.BDP($B154&amp;" Corp",J$1)))</f>
        <v/>
      </c>
      <c r="K154" s="114" t="str">
        <f>IF(tbl_coded[[#This Row],[ISIN]]="","",IF(_xll.BDP($B154&amp;" Corp",K$1)="#N/A N/A","--",_xll.BDP($B154&amp;" Corp",K$1)))</f>
        <v/>
      </c>
      <c r="L154" s="114" t="str">
        <f>IF(tbl_coded[[#This Row],[ISIN]]="","",IF(_xll.BDP($B154&amp;" Corp",L$1)="#N/A N/A","--",_xll.BDP($B154&amp;" Corp",L$1)))</f>
        <v/>
      </c>
      <c r="M154" s="114" t="str">
        <f>IF(tbl_coded[[#This Row],[ISIN]]="","",IF(_xll.BDP($B154&amp;" Corp",M$1)="#N/A N/A","--",_xll.BDP($B154&amp;" Corp",M$1)))</f>
        <v/>
      </c>
      <c r="N154" s="114" t="str">
        <f>IF(tbl_coded[[#This Row],[ISIN]]="","",IF(_xll.BDP($B154&amp;" Corp",N$1)="#N/A N/A","--",_xll.BDP($B154&amp;" Corp",N$1)))</f>
        <v/>
      </c>
      <c r="O154" s="114" t="str">
        <f>IF(tbl_coded[[#This Row],[ISIN]]="","",IF(_xll.BDP($B154&amp;" Corp",O$1)="#N/A N/A","--",_xll.BDP($B154&amp;" Corp",O$1)))</f>
        <v/>
      </c>
      <c r="P154" s="114" t="str">
        <f>IF(tbl_coded[[#This Row],[ISIN]]="","",IF(_xll.BDP($B154&amp;" Corp",P$1)="#N/A N/A","--",_xll.BDP($B154&amp;" Corp",P$1)))</f>
        <v/>
      </c>
      <c r="Q15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4" s="114" t="str">
        <f>IF(tbl_coded[[#This Row],[ISIN]]="","",IF(OR(_xll.BDP($B154&amp;" Corp",R$1)="#N/A N/A",_xll.BDP($B154&amp;" Corp",R$1)="#N/A Invalid Security",_xll.BDP($B154&amp;" Corp",R$1)="#N/A Field Not Applicable"),"--",_xll.BDP($B154&amp;" Corp",R$1)))</f>
        <v/>
      </c>
      <c r="S154" s="114" t="str">
        <f>IF(tbl_coded[[#This Row],[ISIN]]="","",IF(OR(_xll.BDP($R154&amp;" Equity",S$1)="#N/A N/A",_xll.BDP($R154&amp;" Equity",S$1)="#N/A Invalid Security"),"--",_xll.BDP($R154&amp;" Equity",S$1)))</f>
        <v/>
      </c>
      <c r="T154" s="114" t="str">
        <f>IF(tbl_coded[[#This Row],[ISIN]]="","",IF(OR(_xll.BDP($R154&amp;" Equity",T$1)="#N/A N/A",_xll.BDP($R154&amp;" Equity",T$1)="#N/A Invalid Security"),"--",_xll.BDP($R154&amp;" Equity",T$1)))</f>
        <v/>
      </c>
      <c r="U154" s="114" t="str">
        <f>IF(tbl_coded[[#This Row],[ISIN]]="","",IF(OR(_xll.BDP($R154&amp;" Equity",U$1)="#N/A N/A",_xll.BDP($R154&amp;" Equity",U$1)="#N/A Invalid Security"),"--",_xll.BDP($R154&amp;" Equity",U$1)))</f>
        <v/>
      </c>
      <c r="V154" s="114" t="str">
        <f>IF(tbl_coded[[#This Row],[ISIN]]="","",IF(OR(_xll.BDP($R154&amp;" Equity",V$1)="#N/A N/A",_xll.BDP($R154&amp;" Equity",V$1)="#N/A Invalid Security"),"--",_xll.BDP($R154&amp;" Equity",V$1)))</f>
        <v/>
      </c>
      <c r="W154" s="114" t="str">
        <f>IF(tbl_coded[[#This Row],[ISIN]]="","",IF(OR(_xll.BDP($R154&amp;" Equity",W$1)="#N/A N/A",_xll.BDP($R154&amp;" Equity",W$1)="#N/A Invalid Security"),"--",_xll.BDP($R154&amp;" Equity",W$1)))</f>
        <v/>
      </c>
      <c r="X154" s="114" t="str">
        <f>IF(tbl_coded[[#This Row],[ISIN]]="","",IF(OR(_xll.BDP($R154&amp;" Equity",X$1)="#N/A N/A",_xll.BDP($R154&amp;" Equity",X$1)="#N/A Invalid Security"),"--",_xll.BDP($R154&amp;" Equity",X$1)))</f>
        <v/>
      </c>
      <c r="Y15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4" s="114" t="str">
        <f>IF(tbl_coded[[#This Row],[ISIN]]="","",IF(ISNUMBER(_xll.BDP(B154&amp;" Corp",Z$1)),_xll.BDP(B154&amp;" Corp",Z$1),""))</f>
        <v/>
      </c>
      <c r="AA154" s="114" t="str">
        <f>IF(tbl_coded[[#This Row],[ISIN]]="","",IF(ISNUMBER(_xll.BDP(B154&amp;" Corp",AA$1)),_xll.BDP(B154&amp;" Corp",AA$1),""))</f>
        <v/>
      </c>
      <c r="AB154" s="114" t="str">
        <f>IF(tbl_coded[[#This Row],[ISIN]]="","",IF(ISNUMBER(_xll.BDP(B154&amp;" Corp",AB$1)),_xll.BDP(B154&amp;" Corp",AB$1),""))</f>
        <v/>
      </c>
      <c r="AC154" s="114" t="str">
        <f>IF(tbl_coded[[#This Row],[ISIN]]="","",IF(ISNUMBER(_xll.BDP(B154&amp;" Corp",AC$1)),_xll.BDP(B154&amp;" Corp",AC$1),""))</f>
        <v/>
      </c>
      <c r="AD154" s="114" t="str">
        <f>IF(tbl_coded[[#This Row],[ISIN]]="","",IF((_xll.BDP(B154&amp;" Corp",AD$1))="#N/A Field Not Applicable","",_xll.BDP(B154&amp;" Corp",AD$1)))</f>
        <v/>
      </c>
      <c r="AE154" s="114" t="str">
        <f>IF(tbl_coded[[#This Row],[ISIN]]="","",IF((_xll.BDP(B154&amp;" Corp",AE$1))="#N/A N/A","--",_xll.BDP(B154&amp;" Corp",AE$1)))</f>
        <v/>
      </c>
      <c r="AF154" s="114" t="str">
        <f>IF(tbl_coded[[#This Row],[ISIN]]="","",IF(IFERROR(MATCH(H154,rtg_num[Moody''s],0)&gt;10,0),"HY",IF(IFERROR(MATCH(I154,rtg_num[S&amp;P],0)&gt;10,0),"HY",IF(IFERROR(MATCH(J154,rtg_num[Fitch],0)&gt;10,0),"HY",IF(H154&amp;I154&amp;J154="------","NR",IF(IFERROR(FIND("#N/A",Coded!H154),0)&amp;IFERROR(FIND("#N/A",Coded!H154),0)&amp;IFERROR(FIND("#N/A",Coded!H154),0)&lt;&gt;"000",IF(INDEX(美元债一级!$O:$O,MATCH(tbl_coded[[#This Row],[ISIN]],美元债一级!$I:$I,0))="--/--/--","NR","IG"),"IG"))))))</f>
        <v/>
      </c>
      <c r="AG15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4" s="115" t="str">
        <f>IF(tbl_coded[[#This Row],[ISIN]]="","",IF(_xll.BDP($B154&amp;" Corp",AI$1)="#N/A N/A","--",_xll.BDP($B154&amp;" Corp",AI$1)))</f>
        <v/>
      </c>
      <c r="AJ154" s="112" t="str">
        <f>IF(tbl_coded[[#This Row],[ISIN]]="","",IF(OR(_xll.BDP(_xll.BDP(tbl_coded[[#This Row],[ISIN]]&amp;" Corp", "ISSUER_EQUITY_TICKER")&amp;" Equity",AJ$1)="#N/A N/A"),"--",_xll.BDP(_xll.BDP(tbl_coded[[#This Row],[ISIN]]&amp;" Corp", "ISSUER_EQUITY_TICKER")&amp;" Equity",AJ$1)))</f>
        <v/>
      </c>
      <c r="AK15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4" s="114" t="str">
        <f>IF(tbl_coded[[#This Row],[ISIN]]="","",IF(OR(_xll.BDP(_xll.BDP(tbl_coded[[#This Row],[ISIN]]&amp;" Corp", "ISSUER_EQUITY_TICKER")&amp;" Equity",AL$1)="#N/A N/A"),"--",_xll.BDP(_xll.BDP(tbl_coded[[#This Row],[ISIN]]&amp;" Corp", "ISSUER_EQUITY_TICKER")&amp;" Equity",AL$1)))</f>
        <v/>
      </c>
      <c r="AM154" s="114" t="str">
        <f>IF(tbl_coded[[#This Row],[ISIN]]="","",IF(_xll.BDS($B154&amp;" Corp",AM$1)="#N/A Field Not Applicable","",_xll.BDS($B154&amp;" Corp",AM$1)))</f>
        <v/>
      </c>
      <c r="AN154" s="114" t="str">
        <f>IF(tbl_coded[[#This Row],[ISIN]]="","",IF(_xll.BDP(tbl_coded[[#This Row],[KPW Provider BBID]]&amp;" CompanyID","NAME")="#N/A Invalid Security","",_xll.BDP(tbl_coded[[#This Row],[KPW Provider BBID]]&amp;" CompanyID","NAME")))</f>
        <v/>
      </c>
      <c r="AO154" s="114" t="str">
        <f>IF(tbl_coded[[#This Row],[ISIN]]="","",IF(_xll.BDP(tbl_coded[[#This Row],[KPW Provider BBID]]&amp;" CompanyID",$AO$1)="#N/A Invalid Security","--",IF(_xll.BDP(tbl_coded[[#This Row],[KPW Provider BBID]]&amp;" CompanyID",$AO$1)="#N/A N/A","--",_xll.BDP(tbl_coded[[#This Row],[KPW Provider BBID]]&amp;" CompanyID",$AO$1))))</f>
        <v/>
      </c>
      <c r="AP154" s="114" t="str">
        <f>IF(tbl_coded[[#This Row],[ISIN]]="","",IF(_xll.BDP(tbl_coded[[#This Row],[KPW Provider BBID]]&amp;" CompanyID",$AP$1)="#N/A Invalid Security","--",IF(_xll.BDP(tbl_coded[[#This Row],[KPW Provider BBID]]&amp;" CompanyID",$AP$1)="#N/A N/A","--",_xll.BDP(tbl_coded[[#This Row],[KPW Provider BBID]]&amp;" CompanyID",$AP$1))))</f>
        <v/>
      </c>
      <c r="AQ154" s="114" t="str">
        <f>IF(tbl_coded[[#This Row],[ISIN]]="","",IF(_xll.BDP(tbl_coded[[#This Row],[KPW Provider BBID]]&amp;" CompanyID",$AQ$1)="#N/A Invalid Security","--",IF(_xll.BDP(tbl_coded[[#This Row],[KPW Provider BBID]]&amp;" CompanyID",$AQ$1)="#N/A N/A","--",_xll.BDP(tbl_coded[[#This Row],[KPW Provider BBID]]&amp;" CompanyID",$AQ$1))))</f>
        <v/>
      </c>
      <c r="AR154" s="114" t="str">
        <f>IF(tbl_coded[[#This Row],[ISIN]]="","",tbl_coded[[#This Row],[穆迪KPW评级]]&amp;"/"&amp;tbl_coded[[#This Row],[SPKPW评级]]&amp;"/"&amp;tbl_coded[[#This Row],[FITCHKPW评级]])</f>
        <v/>
      </c>
      <c r="AS154" s="114" t="str">
        <f>IF(tbl_coded[[#This Row],[ISIN]]="","",IF(OR(_xll.BDP($B154&amp;" Corp",AS$1)="#N/A N/A"),"--",_xll.BDP($B154&amp;" Corp",AS$1)))</f>
        <v/>
      </c>
      <c r="AT154" s="114" t="str">
        <f>IF(tbl_coded[[#This Row],[ISIN]]="","",IF(_xll.BDS($B154&amp;" Corp",AT$1)="#N/A Field Not Applicable","",_xll.BDS($B154&amp;" Corp",AT$1)))</f>
        <v/>
      </c>
      <c r="AU154" s="114" t="str">
        <f>IF(tbl_coded[[#This Row],[SBLC Provider BBID]]="","",_xll.BDP(tbl_coded[[#This Row],[SBLC Provider BBID]]&amp;" CompanyID","NAME"))</f>
        <v/>
      </c>
      <c r="AV154" s="114" t="str">
        <f>IF(tbl_coded[[#This Row],[ISIN]]="","",IF(OR(_xll.BDP($B154&amp;" Corp",AV$1)="#N/A N/A"),"--",TEXT(_xll.BDP($B154&amp;" Corp",AV$1),"yyyy/mm/dd")))</f>
        <v/>
      </c>
      <c r="AW154" s="114" t="str">
        <f>IF(tbl_coded[[#This Row],[ISIN]]="","",IF(OR(_xll.BDP($B154&amp;" Corp",AW$1)="#N/A N/A"),"--",TEXT(_xll.BDP($B154&amp;" Corp",AW$1),"yyyy/mm/dd")))</f>
        <v/>
      </c>
      <c r="AX154" s="114" t="str">
        <f>IF(tbl_coded[[#This Row],[ISIN]]="","",IF(OR(_xll.BDP($B154&amp;" Corp",AX$1)="#N/A N/A"),"--",TEXT(_xll.BDP($B154&amp;" Corp",AX$1),"yyyy/mm/dd")))</f>
        <v/>
      </c>
      <c r="AY154" s="114" t="str">
        <f>IF(tbl_coded[[#This Row],[ISIN]]="","",IF(OR(_xll.BDP($B154&amp;" Corp",AY$1)="#N/A Field Not Applicable"),"--",TEXT(_xll.BDP($B154&amp;" Corp",AY$1),"yyyy/mm/dd")))</f>
        <v/>
      </c>
      <c r="AZ154" s="114" t="str">
        <f>IF(tbl_coded[[#This Row],[ISIN]]="","",IF(OR(_xll.BDP($B154&amp;" Corp",AZ$1)="#N/A N/A"),"--",_xll.BDP($B154&amp;" Corp",AZ$1)))</f>
        <v/>
      </c>
      <c r="BA154" s="114" t="str">
        <f>IF(tbl_coded[[#This Row],[ISIN]]="","",IF(OR(_xll.BDP($B154&amp;" Corp",BA$1)="#N/A N/A"),"--",_xll.BDP($B154&amp;" Corp",BA$1)))</f>
        <v/>
      </c>
      <c r="BB154" s="114" t="str">
        <f>IF(tbl_coded[[#This Row],[ISIN]]="","",IF(OR(_xll.BDP($B154&amp;" Corp",BB$1)="#N/A N/A"),"--",_xll.BDP($B154&amp;" Corp",BB$1)))</f>
        <v/>
      </c>
      <c r="BC154" s="114" t="str">
        <f>IF(tbl_coded[[#This Row],[ISIN]]="","",IF(OR(_xll.BDP($B154&amp;" Corp",BC$1)="#N/A Field Not Applicable"),"--",_xll.BDP($B154&amp;" Corp",BC$1)))</f>
        <v/>
      </c>
      <c r="BD154" s="114" t="str">
        <f>IF(tbl_coded[[#This Row],[ISIN]]="","",IF(OR(_xll.BDP($B154&amp;" Corp",BD$1)="#N/A Field Not Applicable"),"--",_xll.BDP($B154&amp;" Corp",BD$1)))</f>
        <v/>
      </c>
      <c r="BE154" s="114" t="str">
        <f>IF(tbl_coded[[#This Row],[ISIN]]="","",IF(OR(_xll.BDP($B154&amp;" Corp",BE$1)="#N/A Field Not Applicable"),"--",_xll.BDP($B154&amp;" Corp",BE$1)))</f>
        <v/>
      </c>
      <c r="BF154" s="114" t="str">
        <f>IF(tbl_coded[[#This Row],[ISIN]]="","",IF(OR(_xll.BDP($B154&amp;" Corp",BF$1)="#N/A Field Not Applicable"),"--",_xll.BDP($B154&amp;" Corp",BF$1)))</f>
        <v/>
      </c>
      <c r="BG154" s="114" t="str">
        <f>IF(tbl_coded[[#This Row],[ISIN]]="","",IF(OR(_xll.BDP($B154&amp;" Corp",BG$1)="#N/A Field Not Applicable"),"--",IF(_xll.BDP($B154&amp;" Corp",BG$1)="#N/A N/A","N",_xll.BDP($B154&amp;" Corp",BG$1))))</f>
        <v/>
      </c>
      <c r="BH154" s="114" t="str">
        <f>IF(tbl_coded[[#This Row],[ISIN]]="","",IF(OR(_xll.BDP($B154&amp;" Corp",BH$1)="#N/A N/A"),"",_xll.BDP($B154&amp;" Corp",BH$1)))</f>
        <v/>
      </c>
      <c r="BI154" s="114" t="str">
        <f>IF(tbl_coded[[#This Row],[ISIN]]="","",IF(OR(tbl_coded[[#This Row],[Parent company tiker]]=""),"",IF(_xll.BDP(tbl_coded[[#This Row],[Parent company tiker]]&amp;" Equity",BI$1)="#N/A N/A","--",_xll.BDP(tbl_coded[[#This Row],[Parent company tiker]]&amp;" Equity",BI$1))))</f>
        <v/>
      </c>
      <c r="BJ154" s="114" t="str">
        <f>IF(tbl_coded[[#This Row],[ISIN]]="","",IF(OR(tbl_coded[[#This Row],[Parent company tiker]]=""),"",IF(_xll.BDP(tbl_coded[[#This Row],[Parent company tiker]]&amp;" Equity",BJ$1)="#N/A N/A","--",_xll.BDP(tbl_coded[[#This Row],[Parent company tiker]]&amp;" Equity",BJ$1))))</f>
        <v/>
      </c>
      <c r="BK154" s="114" t="str">
        <f>IF(tbl_coded[[#This Row],[ISIN]]="","",IF(OR(tbl_coded[[#This Row],[Parent company tiker]]=""),"",IF(_xll.BDP(tbl_coded[[#This Row],[Parent company tiker]]&amp;" Equity",BK$1)="#N/A N/A","--",_xll.BDP(tbl_coded[[#This Row],[Parent company tiker]]&amp;" Equity",BK$1))))</f>
        <v/>
      </c>
      <c r="BL154" s="114" t="str">
        <f>IF(tbl_coded[[#This Row],[ISIN]]="","",IF(OR(tbl_coded[[#This Row],[Parent company tiker]]=""),"",IF(_xll.BDP(tbl_coded[[#This Row],[Parent company tiker]]&amp;" Equity",BL$1)="#N/A N/A","--",_xll.BDP(tbl_coded[[#This Row],[Parent company tiker]]&amp;" Equity",BL$1))))</f>
        <v/>
      </c>
      <c r="BM15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4" s="114" t="str">
        <f>IF(tbl_coded[[#This Row],[Column9]]&lt;&gt;"--",tbl_coded[[#This Row],[G''tor rating]],IF(tbl_coded[[#This Row],[KPW Name]]&lt;&gt;"",tbl_coded[[#This Row],[KPW Rating]],IF(tbl_coded[[#This Row],[Parent company tiker]]&lt;&gt;"",tbl_coded[[#This Row],[parent评级]],tbl_coded[[#This Row],[Issuer rating]])))</f>
        <v>//</v>
      </c>
      <c r="BO154" s="148" t="str">
        <f>IFERROR(IF(tbl_coded[[#This Row],[GREEN]]="Y","GREEN",IF(tbl_coded[[#This Row],[SUSTAINABLE]]="Y","SUSTAINABLE",IF(tbl_coded[[#This Row],[SOCIAL]]="Y","SOCIAL",IF(tbl_coded[[#This Row],[Sustainable linked]]="Y","SUSTAINABLE LINKED"," ")))),"")</f>
        <v xml:space="preserve"> </v>
      </c>
    </row>
    <row r="155" spans="1:67" ht="15" customHeight="1">
      <c r="A155" s="109">
        <v>153</v>
      </c>
      <c r="B155" s="110" t="str">
        <f>IF(美元债一级!$C$3:$C$1048576&lt;&gt;"",美元债一级!$C155,"")</f>
        <v/>
      </c>
      <c r="C155" s="114" t="str">
        <f>IF(tbl_coded[[#This Row],[ISIN]]="","",IF(tbl_coded[[#This Row],[Index]]&gt;$A$1,"",IF(_xll.BDP($B155&amp;" Corp",C$1)="#N/A N/A","",_xll.BDP($B155&amp;" Corp",C$1))))</f>
        <v/>
      </c>
      <c r="D155" s="114" t="str">
        <f>IF(tbl_coded[[#This Row],[ISIN]]="","",IF(_xll.BDP($B155&amp;" Corp",D$1)="#N/A N/A","",_xll.BDP($B155&amp;" Corp",D$1)))</f>
        <v/>
      </c>
      <c r="E155" s="114" t="str">
        <f>IF(tbl_coded[[#This Row],[ISIN]]="","",IF(_xll.BDP($B155&amp;" Corp",E$1)="#N/A N/A","--",_xll.BDP($B155&amp;" Corp",E$1)))</f>
        <v/>
      </c>
      <c r="F155" s="114" t="str">
        <f>IF(tbl_coded[[#This Row],[ISIN]]="","",IF(_xll.BDS($B155&amp;" Corp",F$1)="#N/A Field Not Applicable","",_xll.BDS($B155&amp;" Corp",F$1)))</f>
        <v/>
      </c>
      <c r="G155" s="114" t="str">
        <f>IF(tbl_coded[[#This Row],[ISIN]]="","",IF(_xll.BDP($F155&amp;" CompanyID",G$1)="#N/A Invalid Security","",_xll.BDP($F155&amp;" CompanyID",G$1)))</f>
        <v/>
      </c>
      <c r="H155" s="114" t="str">
        <f>IF(tbl_coded[[#This Row],[ISIN]]="","",IF(_xll.BDP($B155&amp;" Corp",H$1)="#N/A N/A","--",_xll.BDP($B155&amp;" Corp",H$1)))</f>
        <v/>
      </c>
      <c r="I155" s="114" t="str">
        <f>IF(tbl_coded[[#This Row],[ISIN]]="","",IF(_xll.BDP($B155&amp;" Corp",I$1)="#N/A N/A","--",_xll.BDP($B155&amp;" Corp",I$1)))</f>
        <v/>
      </c>
      <c r="J155" s="114" t="str">
        <f>IF(tbl_coded[[#This Row],[ISIN]]="","",IF(_xll.BDP($B155&amp;" Corp",J$1)="#N/A N/A","--",_xll.BDP($B155&amp;" Corp",J$1)))</f>
        <v/>
      </c>
      <c r="K155" s="114" t="str">
        <f>IF(tbl_coded[[#This Row],[ISIN]]="","",IF(_xll.BDP($B155&amp;" Corp",K$1)="#N/A N/A","--",_xll.BDP($B155&amp;" Corp",K$1)))</f>
        <v/>
      </c>
      <c r="L155" s="114" t="str">
        <f>IF(tbl_coded[[#This Row],[ISIN]]="","",IF(_xll.BDP($B155&amp;" Corp",L$1)="#N/A N/A","--",_xll.BDP($B155&amp;" Corp",L$1)))</f>
        <v/>
      </c>
      <c r="M155" s="114" t="str">
        <f>IF(tbl_coded[[#This Row],[ISIN]]="","",IF(_xll.BDP($B155&amp;" Corp",M$1)="#N/A N/A","--",_xll.BDP($B155&amp;" Corp",M$1)))</f>
        <v/>
      </c>
      <c r="N155" s="114" t="str">
        <f>IF(tbl_coded[[#This Row],[ISIN]]="","",IF(_xll.BDP($B155&amp;" Corp",N$1)="#N/A N/A","--",_xll.BDP($B155&amp;" Corp",N$1)))</f>
        <v/>
      </c>
      <c r="O155" s="114" t="str">
        <f>IF(tbl_coded[[#This Row],[ISIN]]="","",IF(_xll.BDP($B155&amp;" Corp",O$1)="#N/A N/A","--",_xll.BDP($B155&amp;" Corp",O$1)))</f>
        <v/>
      </c>
      <c r="P155" s="114" t="str">
        <f>IF(tbl_coded[[#This Row],[ISIN]]="","",IF(_xll.BDP($B155&amp;" Corp",P$1)="#N/A N/A","--",_xll.BDP($B155&amp;" Corp",P$1)))</f>
        <v/>
      </c>
      <c r="Q15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5" s="114" t="str">
        <f>IF(tbl_coded[[#This Row],[ISIN]]="","",IF(OR(_xll.BDP($B155&amp;" Corp",R$1)="#N/A N/A",_xll.BDP($B155&amp;" Corp",R$1)="#N/A Invalid Security",_xll.BDP($B155&amp;" Corp",R$1)="#N/A Field Not Applicable"),"--",_xll.BDP($B155&amp;" Corp",R$1)))</f>
        <v/>
      </c>
      <c r="S155" s="114" t="str">
        <f>IF(tbl_coded[[#This Row],[ISIN]]="","",IF(OR(_xll.BDP($R155&amp;" Equity",S$1)="#N/A N/A",_xll.BDP($R155&amp;" Equity",S$1)="#N/A Invalid Security"),"--",_xll.BDP($R155&amp;" Equity",S$1)))</f>
        <v/>
      </c>
      <c r="T155" s="114" t="str">
        <f>IF(tbl_coded[[#This Row],[ISIN]]="","",IF(OR(_xll.BDP($R155&amp;" Equity",T$1)="#N/A N/A",_xll.BDP($R155&amp;" Equity",T$1)="#N/A Invalid Security"),"--",_xll.BDP($R155&amp;" Equity",T$1)))</f>
        <v/>
      </c>
      <c r="U155" s="114" t="str">
        <f>IF(tbl_coded[[#This Row],[ISIN]]="","",IF(OR(_xll.BDP($R155&amp;" Equity",U$1)="#N/A N/A",_xll.BDP($R155&amp;" Equity",U$1)="#N/A Invalid Security"),"--",_xll.BDP($R155&amp;" Equity",U$1)))</f>
        <v/>
      </c>
      <c r="V155" s="114" t="str">
        <f>IF(tbl_coded[[#This Row],[ISIN]]="","",IF(OR(_xll.BDP($R155&amp;" Equity",V$1)="#N/A N/A",_xll.BDP($R155&amp;" Equity",V$1)="#N/A Invalid Security"),"--",_xll.BDP($R155&amp;" Equity",V$1)))</f>
        <v/>
      </c>
      <c r="W155" s="114" t="str">
        <f>IF(tbl_coded[[#This Row],[ISIN]]="","",IF(OR(_xll.BDP($R155&amp;" Equity",W$1)="#N/A N/A",_xll.BDP($R155&amp;" Equity",W$1)="#N/A Invalid Security"),"--",_xll.BDP($R155&amp;" Equity",W$1)))</f>
        <v/>
      </c>
      <c r="X155" s="114" t="str">
        <f>IF(tbl_coded[[#This Row],[ISIN]]="","",IF(OR(_xll.BDP($R155&amp;" Equity",X$1)="#N/A N/A",_xll.BDP($R155&amp;" Equity",X$1)="#N/A Invalid Security"),"--",_xll.BDP($R155&amp;" Equity",X$1)))</f>
        <v/>
      </c>
      <c r="Y15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5" s="114" t="str">
        <f>IF(tbl_coded[[#This Row],[ISIN]]="","",IF(ISNUMBER(_xll.BDP(B155&amp;" Corp",Z$1)),_xll.BDP(B155&amp;" Corp",Z$1),""))</f>
        <v/>
      </c>
      <c r="AA155" s="114" t="str">
        <f>IF(tbl_coded[[#This Row],[ISIN]]="","",IF(ISNUMBER(_xll.BDP(B155&amp;" Corp",AA$1)),_xll.BDP(B155&amp;" Corp",AA$1),""))</f>
        <v/>
      </c>
      <c r="AB155" s="114" t="str">
        <f>IF(tbl_coded[[#This Row],[ISIN]]="","",IF(ISNUMBER(_xll.BDP(B155&amp;" Corp",AB$1)),_xll.BDP(B155&amp;" Corp",AB$1),""))</f>
        <v/>
      </c>
      <c r="AC155" s="114" t="str">
        <f>IF(tbl_coded[[#This Row],[ISIN]]="","",IF(ISNUMBER(_xll.BDP(B155&amp;" Corp",AC$1)),_xll.BDP(B155&amp;" Corp",AC$1),""))</f>
        <v/>
      </c>
      <c r="AD155" s="114" t="str">
        <f>IF(tbl_coded[[#This Row],[ISIN]]="","",IF((_xll.BDP(B155&amp;" Corp",AD$1))="#N/A Field Not Applicable","",_xll.BDP(B155&amp;" Corp",AD$1)))</f>
        <v/>
      </c>
      <c r="AE155" s="114" t="str">
        <f>IF(tbl_coded[[#This Row],[ISIN]]="","",IF((_xll.BDP(B155&amp;" Corp",AE$1))="#N/A N/A","--",_xll.BDP(B155&amp;" Corp",AE$1)))</f>
        <v/>
      </c>
      <c r="AF155" s="114" t="str">
        <f>IF(tbl_coded[[#This Row],[ISIN]]="","",IF(IFERROR(MATCH(H155,rtg_num[Moody''s],0)&gt;10,0),"HY",IF(IFERROR(MATCH(I155,rtg_num[S&amp;P],0)&gt;10,0),"HY",IF(IFERROR(MATCH(J155,rtg_num[Fitch],0)&gt;10,0),"HY",IF(H155&amp;I155&amp;J155="------","NR",IF(IFERROR(FIND("#N/A",Coded!H155),0)&amp;IFERROR(FIND("#N/A",Coded!H155),0)&amp;IFERROR(FIND("#N/A",Coded!H155),0)&lt;&gt;"000",IF(INDEX(美元债一级!$O:$O,MATCH(tbl_coded[[#This Row],[ISIN]],美元债一级!$I:$I,0))="--/--/--","NR","IG"),"IG"))))))</f>
        <v/>
      </c>
      <c r="AG15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5" s="115" t="str">
        <f>IF(tbl_coded[[#This Row],[ISIN]]="","",IF(_xll.BDP($B155&amp;" Corp",AI$1)="#N/A N/A","--",_xll.BDP($B155&amp;" Corp",AI$1)))</f>
        <v/>
      </c>
      <c r="AJ155" s="112" t="str">
        <f>IF(tbl_coded[[#This Row],[ISIN]]="","",IF(OR(_xll.BDP(_xll.BDP(tbl_coded[[#This Row],[ISIN]]&amp;" Corp", "ISSUER_EQUITY_TICKER")&amp;" Equity",AJ$1)="#N/A N/A"),"--",_xll.BDP(_xll.BDP(tbl_coded[[#This Row],[ISIN]]&amp;" Corp", "ISSUER_EQUITY_TICKER")&amp;" Equity",AJ$1)))</f>
        <v/>
      </c>
      <c r="AK15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5" s="114" t="str">
        <f>IF(tbl_coded[[#This Row],[ISIN]]="","",IF(OR(_xll.BDP(_xll.BDP(tbl_coded[[#This Row],[ISIN]]&amp;" Corp", "ISSUER_EQUITY_TICKER")&amp;" Equity",AL$1)="#N/A N/A"),"--",_xll.BDP(_xll.BDP(tbl_coded[[#This Row],[ISIN]]&amp;" Corp", "ISSUER_EQUITY_TICKER")&amp;" Equity",AL$1)))</f>
        <v/>
      </c>
      <c r="AM155" s="114" t="str">
        <f>IF(tbl_coded[[#This Row],[ISIN]]="","",IF(_xll.BDS($B155&amp;" Corp",AM$1)="#N/A Field Not Applicable","",_xll.BDS($B155&amp;" Corp",AM$1)))</f>
        <v/>
      </c>
      <c r="AN155" s="114" t="str">
        <f>IF(tbl_coded[[#This Row],[ISIN]]="","",IF(_xll.BDP(tbl_coded[[#This Row],[KPW Provider BBID]]&amp;" CompanyID","NAME")="#N/A Invalid Security","",_xll.BDP(tbl_coded[[#This Row],[KPW Provider BBID]]&amp;" CompanyID","NAME")))</f>
        <v/>
      </c>
      <c r="AO155" s="114" t="str">
        <f>IF(tbl_coded[[#This Row],[ISIN]]="","",IF(_xll.BDP(tbl_coded[[#This Row],[KPW Provider BBID]]&amp;" CompanyID",$AO$1)="#N/A Invalid Security","--",IF(_xll.BDP(tbl_coded[[#This Row],[KPW Provider BBID]]&amp;" CompanyID",$AO$1)="#N/A N/A","--",_xll.BDP(tbl_coded[[#This Row],[KPW Provider BBID]]&amp;" CompanyID",$AO$1))))</f>
        <v/>
      </c>
      <c r="AP155" s="114" t="str">
        <f>IF(tbl_coded[[#This Row],[ISIN]]="","",IF(_xll.BDP(tbl_coded[[#This Row],[KPW Provider BBID]]&amp;" CompanyID",$AP$1)="#N/A Invalid Security","--",IF(_xll.BDP(tbl_coded[[#This Row],[KPW Provider BBID]]&amp;" CompanyID",$AP$1)="#N/A N/A","--",_xll.BDP(tbl_coded[[#This Row],[KPW Provider BBID]]&amp;" CompanyID",$AP$1))))</f>
        <v/>
      </c>
      <c r="AQ155" s="114" t="str">
        <f>IF(tbl_coded[[#This Row],[ISIN]]="","",IF(_xll.BDP(tbl_coded[[#This Row],[KPW Provider BBID]]&amp;" CompanyID",$AQ$1)="#N/A Invalid Security","--",IF(_xll.BDP(tbl_coded[[#This Row],[KPW Provider BBID]]&amp;" CompanyID",$AQ$1)="#N/A N/A","--",_xll.BDP(tbl_coded[[#This Row],[KPW Provider BBID]]&amp;" CompanyID",$AQ$1))))</f>
        <v/>
      </c>
      <c r="AR155" s="114" t="str">
        <f>IF(tbl_coded[[#This Row],[ISIN]]="","",tbl_coded[[#This Row],[穆迪KPW评级]]&amp;"/"&amp;tbl_coded[[#This Row],[SPKPW评级]]&amp;"/"&amp;tbl_coded[[#This Row],[FITCHKPW评级]])</f>
        <v/>
      </c>
      <c r="AS155" s="114" t="str">
        <f>IF(tbl_coded[[#This Row],[ISIN]]="","",IF(OR(_xll.BDP($B155&amp;" Corp",AS$1)="#N/A N/A"),"--",_xll.BDP($B155&amp;" Corp",AS$1)))</f>
        <v/>
      </c>
      <c r="AT155" s="114" t="str">
        <f>IF(tbl_coded[[#This Row],[ISIN]]="","",IF(_xll.BDS($B155&amp;" Corp",AT$1)="#N/A Field Not Applicable","",_xll.BDS($B155&amp;" Corp",AT$1)))</f>
        <v/>
      </c>
      <c r="AU155" s="114" t="str">
        <f>IF(tbl_coded[[#This Row],[SBLC Provider BBID]]="","",_xll.BDP(tbl_coded[[#This Row],[SBLC Provider BBID]]&amp;" CompanyID","NAME"))</f>
        <v/>
      </c>
      <c r="AV155" s="114" t="str">
        <f>IF(tbl_coded[[#This Row],[ISIN]]="","",IF(OR(_xll.BDP($B155&amp;" Corp",AV$1)="#N/A N/A"),"--",TEXT(_xll.BDP($B155&amp;" Corp",AV$1),"yyyy/mm/dd")))</f>
        <v/>
      </c>
      <c r="AW155" s="114" t="str">
        <f>IF(tbl_coded[[#This Row],[ISIN]]="","",IF(OR(_xll.BDP($B155&amp;" Corp",AW$1)="#N/A N/A"),"--",TEXT(_xll.BDP($B155&amp;" Corp",AW$1),"yyyy/mm/dd")))</f>
        <v/>
      </c>
      <c r="AX155" s="114" t="str">
        <f>IF(tbl_coded[[#This Row],[ISIN]]="","",IF(OR(_xll.BDP($B155&amp;" Corp",AX$1)="#N/A N/A"),"--",TEXT(_xll.BDP($B155&amp;" Corp",AX$1),"yyyy/mm/dd")))</f>
        <v/>
      </c>
      <c r="AY155" s="114" t="str">
        <f>IF(tbl_coded[[#This Row],[ISIN]]="","",IF(OR(_xll.BDP($B155&amp;" Corp",AY$1)="#N/A Field Not Applicable"),"--",TEXT(_xll.BDP($B155&amp;" Corp",AY$1),"yyyy/mm/dd")))</f>
        <v/>
      </c>
      <c r="AZ155" s="114" t="str">
        <f>IF(tbl_coded[[#This Row],[ISIN]]="","",IF(OR(_xll.BDP($B155&amp;" Corp",AZ$1)="#N/A N/A"),"--",_xll.BDP($B155&amp;" Corp",AZ$1)))</f>
        <v/>
      </c>
      <c r="BA155" s="114" t="str">
        <f>IF(tbl_coded[[#This Row],[ISIN]]="","",IF(OR(_xll.BDP($B155&amp;" Corp",BA$1)="#N/A N/A"),"--",_xll.BDP($B155&amp;" Corp",BA$1)))</f>
        <v/>
      </c>
      <c r="BB155" s="114" t="str">
        <f>IF(tbl_coded[[#This Row],[ISIN]]="","",IF(OR(_xll.BDP($B155&amp;" Corp",BB$1)="#N/A N/A"),"--",_xll.BDP($B155&amp;" Corp",BB$1)))</f>
        <v/>
      </c>
      <c r="BC155" s="114" t="str">
        <f>IF(tbl_coded[[#This Row],[ISIN]]="","",IF(OR(_xll.BDP($B155&amp;" Corp",BC$1)="#N/A Field Not Applicable"),"--",_xll.BDP($B155&amp;" Corp",BC$1)))</f>
        <v/>
      </c>
      <c r="BD155" s="114" t="str">
        <f>IF(tbl_coded[[#This Row],[ISIN]]="","",IF(OR(_xll.BDP($B155&amp;" Corp",BD$1)="#N/A Field Not Applicable"),"--",_xll.BDP($B155&amp;" Corp",BD$1)))</f>
        <v/>
      </c>
      <c r="BE155" s="114" t="str">
        <f>IF(tbl_coded[[#This Row],[ISIN]]="","",IF(OR(_xll.BDP($B155&amp;" Corp",BE$1)="#N/A Field Not Applicable"),"--",_xll.BDP($B155&amp;" Corp",BE$1)))</f>
        <v/>
      </c>
      <c r="BF155" s="114" t="str">
        <f>IF(tbl_coded[[#This Row],[ISIN]]="","",IF(OR(_xll.BDP($B155&amp;" Corp",BF$1)="#N/A Field Not Applicable"),"--",_xll.BDP($B155&amp;" Corp",BF$1)))</f>
        <v/>
      </c>
      <c r="BG155" s="114" t="str">
        <f>IF(tbl_coded[[#This Row],[ISIN]]="","",IF(OR(_xll.BDP($B155&amp;" Corp",BG$1)="#N/A Field Not Applicable"),"--",IF(_xll.BDP($B155&amp;" Corp",BG$1)="#N/A N/A","N",_xll.BDP($B155&amp;" Corp",BG$1))))</f>
        <v/>
      </c>
      <c r="BH155" s="114" t="str">
        <f>IF(tbl_coded[[#This Row],[ISIN]]="","",IF(OR(_xll.BDP($B155&amp;" Corp",BH$1)="#N/A N/A"),"",_xll.BDP($B155&amp;" Corp",BH$1)))</f>
        <v/>
      </c>
      <c r="BI155" s="114" t="str">
        <f>IF(tbl_coded[[#This Row],[ISIN]]="","",IF(OR(tbl_coded[[#This Row],[Parent company tiker]]=""),"",IF(_xll.BDP(tbl_coded[[#This Row],[Parent company tiker]]&amp;" Equity",BI$1)="#N/A N/A","--",_xll.BDP(tbl_coded[[#This Row],[Parent company tiker]]&amp;" Equity",BI$1))))</f>
        <v/>
      </c>
      <c r="BJ155" s="114" t="str">
        <f>IF(tbl_coded[[#This Row],[ISIN]]="","",IF(OR(tbl_coded[[#This Row],[Parent company tiker]]=""),"",IF(_xll.BDP(tbl_coded[[#This Row],[Parent company tiker]]&amp;" Equity",BJ$1)="#N/A N/A","--",_xll.BDP(tbl_coded[[#This Row],[Parent company tiker]]&amp;" Equity",BJ$1))))</f>
        <v/>
      </c>
      <c r="BK155" s="114" t="str">
        <f>IF(tbl_coded[[#This Row],[ISIN]]="","",IF(OR(tbl_coded[[#This Row],[Parent company tiker]]=""),"",IF(_xll.BDP(tbl_coded[[#This Row],[Parent company tiker]]&amp;" Equity",BK$1)="#N/A N/A","--",_xll.BDP(tbl_coded[[#This Row],[Parent company tiker]]&amp;" Equity",BK$1))))</f>
        <v/>
      </c>
      <c r="BL155" s="114" t="str">
        <f>IF(tbl_coded[[#This Row],[ISIN]]="","",IF(OR(tbl_coded[[#This Row],[Parent company tiker]]=""),"",IF(_xll.BDP(tbl_coded[[#This Row],[Parent company tiker]]&amp;" Equity",BL$1)="#N/A N/A","--",_xll.BDP(tbl_coded[[#This Row],[Parent company tiker]]&amp;" Equity",BL$1))))</f>
        <v/>
      </c>
      <c r="BM15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5" s="114" t="str">
        <f>IF(tbl_coded[[#This Row],[Column9]]&lt;&gt;"--",tbl_coded[[#This Row],[G''tor rating]],IF(tbl_coded[[#This Row],[KPW Name]]&lt;&gt;"",tbl_coded[[#This Row],[KPW Rating]],IF(tbl_coded[[#This Row],[Parent company tiker]]&lt;&gt;"",tbl_coded[[#This Row],[parent评级]],tbl_coded[[#This Row],[Issuer rating]])))</f>
        <v>//</v>
      </c>
      <c r="BO155" s="148" t="str">
        <f>IFERROR(IF(tbl_coded[[#This Row],[GREEN]]="Y","GREEN",IF(tbl_coded[[#This Row],[SUSTAINABLE]]="Y","SUSTAINABLE",IF(tbl_coded[[#This Row],[SOCIAL]]="Y","SOCIAL",IF(tbl_coded[[#This Row],[Sustainable linked]]="Y","SUSTAINABLE LINKED"," ")))),"")</f>
        <v xml:space="preserve"> </v>
      </c>
    </row>
    <row r="156" spans="1:67" ht="15" customHeight="1">
      <c r="A156" s="109">
        <v>154</v>
      </c>
      <c r="B156" s="110" t="str">
        <f>IF(美元债一级!$C$3:$C$1048576&lt;&gt;"",美元债一级!$C156,"")</f>
        <v/>
      </c>
      <c r="C156" s="114" t="str">
        <f>IF(tbl_coded[[#This Row],[ISIN]]="","",IF(tbl_coded[[#This Row],[Index]]&gt;$A$1,"",IF(_xll.BDP($B156&amp;" Corp",C$1)="#N/A N/A","",_xll.BDP($B156&amp;" Corp",C$1))))</f>
        <v/>
      </c>
      <c r="D156" s="114" t="str">
        <f>IF(tbl_coded[[#This Row],[ISIN]]="","",IF(_xll.BDP($B156&amp;" Corp",D$1)="#N/A N/A","",_xll.BDP($B156&amp;" Corp",D$1)))</f>
        <v/>
      </c>
      <c r="E156" s="114" t="str">
        <f>IF(tbl_coded[[#This Row],[ISIN]]="","",IF(_xll.BDP($B156&amp;" Corp",E$1)="#N/A N/A","--",_xll.BDP($B156&amp;" Corp",E$1)))</f>
        <v/>
      </c>
      <c r="F156" s="114" t="str">
        <f>IF(tbl_coded[[#This Row],[ISIN]]="","",IF(_xll.BDS($B156&amp;" Corp",F$1)="#N/A Field Not Applicable","",_xll.BDS($B156&amp;" Corp",F$1)))</f>
        <v/>
      </c>
      <c r="G156" s="114" t="str">
        <f>IF(tbl_coded[[#This Row],[ISIN]]="","",IF(_xll.BDP($F156&amp;" CompanyID",G$1)="#N/A Invalid Security","",_xll.BDP($F156&amp;" CompanyID",G$1)))</f>
        <v/>
      </c>
      <c r="H156" s="114" t="str">
        <f>IF(tbl_coded[[#This Row],[ISIN]]="","",IF(_xll.BDP($B156&amp;" Corp",H$1)="#N/A N/A","--",_xll.BDP($B156&amp;" Corp",H$1)))</f>
        <v/>
      </c>
      <c r="I156" s="114" t="str">
        <f>IF(tbl_coded[[#This Row],[ISIN]]="","",IF(_xll.BDP($B156&amp;" Corp",I$1)="#N/A N/A","--",_xll.BDP($B156&amp;" Corp",I$1)))</f>
        <v/>
      </c>
      <c r="J156" s="114" t="str">
        <f>IF(tbl_coded[[#This Row],[ISIN]]="","",IF(_xll.BDP($B156&amp;" Corp",J$1)="#N/A N/A","--",_xll.BDP($B156&amp;" Corp",J$1)))</f>
        <v/>
      </c>
      <c r="K156" s="114" t="str">
        <f>IF(tbl_coded[[#This Row],[ISIN]]="","",IF(_xll.BDP($B156&amp;" Corp",K$1)="#N/A N/A","--",_xll.BDP($B156&amp;" Corp",K$1)))</f>
        <v/>
      </c>
      <c r="L156" s="114" t="str">
        <f>IF(tbl_coded[[#This Row],[ISIN]]="","",IF(_xll.BDP($B156&amp;" Corp",L$1)="#N/A N/A","--",_xll.BDP($B156&amp;" Corp",L$1)))</f>
        <v/>
      </c>
      <c r="M156" s="114" t="str">
        <f>IF(tbl_coded[[#This Row],[ISIN]]="","",IF(_xll.BDP($B156&amp;" Corp",M$1)="#N/A N/A","--",_xll.BDP($B156&amp;" Corp",M$1)))</f>
        <v/>
      </c>
      <c r="N156" s="114" t="str">
        <f>IF(tbl_coded[[#This Row],[ISIN]]="","",IF(_xll.BDP($B156&amp;" Corp",N$1)="#N/A N/A","--",_xll.BDP($B156&amp;" Corp",N$1)))</f>
        <v/>
      </c>
      <c r="O156" s="114" t="str">
        <f>IF(tbl_coded[[#This Row],[ISIN]]="","",IF(_xll.BDP($B156&amp;" Corp",O$1)="#N/A N/A","--",_xll.BDP($B156&amp;" Corp",O$1)))</f>
        <v/>
      </c>
      <c r="P156" s="114" t="str">
        <f>IF(tbl_coded[[#This Row],[ISIN]]="","",IF(_xll.BDP($B156&amp;" Corp",P$1)="#N/A N/A","--",_xll.BDP($B156&amp;" Corp",P$1)))</f>
        <v/>
      </c>
      <c r="Q15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6" s="114" t="str">
        <f>IF(tbl_coded[[#This Row],[ISIN]]="","",IF(OR(_xll.BDP($B156&amp;" Corp",R$1)="#N/A N/A",_xll.BDP($B156&amp;" Corp",R$1)="#N/A Invalid Security",_xll.BDP($B156&amp;" Corp",R$1)="#N/A Field Not Applicable"),"--",_xll.BDP($B156&amp;" Corp",R$1)))</f>
        <v/>
      </c>
      <c r="S156" s="114" t="str">
        <f>IF(tbl_coded[[#This Row],[ISIN]]="","",IF(OR(_xll.BDP($R156&amp;" Equity",S$1)="#N/A N/A",_xll.BDP($R156&amp;" Equity",S$1)="#N/A Invalid Security"),"--",_xll.BDP($R156&amp;" Equity",S$1)))</f>
        <v/>
      </c>
      <c r="T156" s="114" t="str">
        <f>IF(tbl_coded[[#This Row],[ISIN]]="","",IF(OR(_xll.BDP($R156&amp;" Equity",T$1)="#N/A N/A",_xll.BDP($R156&amp;" Equity",T$1)="#N/A Invalid Security"),"--",_xll.BDP($R156&amp;" Equity",T$1)))</f>
        <v/>
      </c>
      <c r="U156" s="114" t="str">
        <f>IF(tbl_coded[[#This Row],[ISIN]]="","",IF(OR(_xll.BDP($R156&amp;" Equity",U$1)="#N/A N/A",_xll.BDP($R156&amp;" Equity",U$1)="#N/A Invalid Security"),"--",_xll.BDP($R156&amp;" Equity",U$1)))</f>
        <v/>
      </c>
      <c r="V156" s="114" t="str">
        <f>IF(tbl_coded[[#This Row],[ISIN]]="","",IF(OR(_xll.BDP($R156&amp;" Equity",V$1)="#N/A N/A",_xll.BDP($R156&amp;" Equity",V$1)="#N/A Invalid Security"),"--",_xll.BDP($R156&amp;" Equity",V$1)))</f>
        <v/>
      </c>
      <c r="W156" s="114" t="str">
        <f>IF(tbl_coded[[#This Row],[ISIN]]="","",IF(OR(_xll.BDP($R156&amp;" Equity",W$1)="#N/A N/A",_xll.BDP($R156&amp;" Equity",W$1)="#N/A Invalid Security"),"--",_xll.BDP($R156&amp;" Equity",W$1)))</f>
        <v/>
      </c>
      <c r="X156" s="114" t="str">
        <f>IF(tbl_coded[[#This Row],[ISIN]]="","",IF(OR(_xll.BDP($R156&amp;" Equity",X$1)="#N/A N/A",_xll.BDP($R156&amp;" Equity",X$1)="#N/A Invalid Security"),"--",_xll.BDP($R156&amp;" Equity",X$1)))</f>
        <v/>
      </c>
      <c r="Y15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6" s="114" t="str">
        <f>IF(tbl_coded[[#This Row],[ISIN]]="","",IF(ISNUMBER(_xll.BDP(B156&amp;" Corp",Z$1)),_xll.BDP(B156&amp;" Corp",Z$1),""))</f>
        <v/>
      </c>
      <c r="AA156" s="114" t="str">
        <f>IF(tbl_coded[[#This Row],[ISIN]]="","",IF(ISNUMBER(_xll.BDP(B156&amp;" Corp",AA$1)),_xll.BDP(B156&amp;" Corp",AA$1),""))</f>
        <v/>
      </c>
      <c r="AB156" s="114" t="str">
        <f>IF(tbl_coded[[#This Row],[ISIN]]="","",IF(ISNUMBER(_xll.BDP(B156&amp;" Corp",AB$1)),_xll.BDP(B156&amp;" Corp",AB$1),""))</f>
        <v/>
      </c>
      <c r="AC156" s="114" t="str">
        <f>IF(tbl_coded[[#This Row],[ISIN]]="","",IF(ISNUMBER(_xll.BDP(B156&amp;" Corp",AC$1)),_xll.BDP(B156&amp;" Corp",AC$1),""))</f>
        <v/>
      </c>
      <c r="AD156" s="114" t="str">
        <f>IF(tbl_coded[[#This Row],[ISIN]]="","",IF((_xll.BDP(B156&amp;" Corp",AD$1))="#N/A Field Not Applicable","",_xll.BDP(B156&amp;" Corp",AD$1)))</f>
        <v/>
      </c>
      <c r="AE156" s="114" t="str">
        <f>IF(tbl_coded[[#This Row],[ISIN]]="","",IF((_xll.BDP(B156&amp;" Corp",AE$1))="#N/A N/A","--",_xll.BDP(B156&amp;" Corp",AE$1)))</f>
        <v/>
      </c>
      <c r="AF156" s="114" t="str">
        <f>IF(tbl_coded[[#This Row],[ISIN]]="","",IF(IFERROR(MATCH(H156,rtg_num[Moody''s],0)&gt;10,0),"HY",IF(IFERROR(MATCH(I156,rtg_num[S&amp;P],0)&gt;10,0),"HY",IF(IFERROR(MATCH(J156,rtg_num[Fitch],0)&gt;10,0),"HY",IF(H156&amp;I156&amp;J156="------","NR",IF(IFERROR(FIND("#N/A",Coded!H156),0)&amp;IFERROR(FIND("#N/A",Coded!H156),0)&amp;IFERROR(FIND("#N/A",Coded!H156),0)&lt;&gt;"000",IF(INDEX(美元债一级!$O:$O,MATCH(tbl_coded[[#This Row],[ISIN]],美元债一级!$I:$I,0))="--/--/--","NR","IG"),"IG"))))))</f>
        <v/>
      </c>
      <c r="AG15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6" s="115" t="str">
        <f>IF(tbl_coded[[#This Row],[ISIN]]="","",IF(_xll.BDP($B156&amp;" Corp",AI$1)="#N/A N/A","--",_xll.BDP($B156&amp;" Corp",AI$1)))</f>
        <v/>
      </c>
      <c r="AJ156" s="112" t="str">
        <f>IF(tbl_coded[[#This Row],[ISIN]]="","",IF(OR(_xll.BDP(_xll.BDP(tbl_coded[[#This Row],[ISIN]]&amp;" Corp", "ISSUER_EQUITY_TICKER")&amp;" Equity",AJ$1)="#N/A N/A"),"--",_xll.BDP(_xll.BDP(tbl_coded[[#This Row],[ISIN]]&amp;" Corp", "ISSUER_EQUITY_TICKER")&amp;" Equity",AJ$1)))</f>
        <v/>
      </c>
      <c r="AK15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6" s="114" t="str">
        <f>IF(tbl_coded[[#This Row],[ISIN]]="","",IF(OR(_xll.BDP(_xll.BDP(tbl_coded[[#This Row],[ISIN]]&amp;" Corp", "ISSUER_EQUITY_TICKER")&amp;" Equity",AL$1)="#N/A N/A"),"--",_xll.BDP(_xll.BDP(tbl_coded[[#This Row],[ISIN]]&amp;" Corp", "ISSUER_EQUITY_TICKER")&amp;" Equity",AL$1)))</f>
        <v/>
      </c>
      <c r="AM156" s="114" t="str">
        <f>IF(tbl_coded[[#This Row],[ISIN]]="","",IF(_xll.BDS($B156&amp;" Corp",AM$1)="#N/A Field Not Applicable","",_xll.BDS($B156&amp;" Corp",AM$1)))</f>
        <v/>
      </c>
      <c r="AN156" s="114" t="str">
        <f>IF(tbl_coded[[#This Row],[ISIN]]="","",IF(_xll.BDP(tbl_coded[[#This Row],[KPW Provider BBID]]&amp;" CompanyID","NAME")="#N/A Invalid Security","",_xll.BDP(tbl_coded[[#This Row],[KPW Provider BBID]]&amp;" CompanyID","NAME")))</f>
        <v/>
      </c>
      <c r="AO156" s="114" t="str">
        <f>IF(tbl_coded[[#This Row],[ISIN]]="","",IF(_xll.BDP(tbl_coded[[#This Row],[KPW Provider BBID]]&amp;" CompanyID",$AO$1)="#N/A Invalid Security","--",IF(_xll.BDP(tbl_coded[[#This Row],[KPW Provider BBID]]&amp;" CompanyID",$AO$1)="#N/A N/A","--",_xll.BDP(tbl_coded[[#This Row],[KPW Provider BBID]]&amp;" CompanyID",$AO$1))))</f>
        <v/>
      </c>
      <c r="AP156" s="114" t="str">
        <f>IF(tbl_coded[[#This Row],[ISIN]]="","",IF(_xll.BDP(tbl_coded[[#This Row],[KPW Provider BBID]]&amp;" CompanyID",$AP$1)="#N/A Invalid Security","--",IF(_xll.BDP(tbl_coded[[#This Row],[KPW Provider BBID]]&amp;" CompanyID",$AP$1)="#N/A N/A","--",_xll.BDP(tbl_coded[[#This Row],[KPW Provider BBID]]&amp;" CompanyID",$AP$1))))</f>
        <v/>
      </c>
      <c r="AQ156" s="114" t="str">
        <f>IF(tbl_coded[[#This Row],[ISIN]]="","",IF(_xll.BDP(tbl_coded[[#This Row],[KPW Provider BBID]]&amp;" CompanyID",$AQ$1)="#N/A Invalid Security","--",IF(_xll.BDP(tbl_coded[[#This Row],[KPW Provider BBID]]&amp;" CompanyID",$AQ$1)="#N/A N/A","--",_xll.BDP(tbl_coded[[#This Row],[KPW Provider BBID]]&amp;" CompanyID",$AQ$1))))</f>
        <v/>
      </c>
      <c r="AR156" s="114" t="str">
        <f>IF(tbl_coded[[#This Row],[ISIN]]="","",tbl_coded[[#This Row],[穆迪KPW评级]]&amp;"/"&amp;tbl_coded[[#This Row],[SPKPW评级]]&amp;"/"&amp;tbl_coded[[#This Row],[FITCHKPW评级]])</f>
        <v/>
      </c>
      <c r="AS156" s="114" t="str">
        <f>IF(tbl_coded[[#This Row],[ISIN]]="","",IF(OR(_xll.BDP($B156&amp;" Corp",AS$1)="#N/A N/A"),"--",_xll.BDP($B156&amp;" Corp",AS$1)))</f>
        <v/>
      </c>
      <c r="AT156" s="114" t="str">
        <f>IF(tbl_coded[[#This Row],[ISIN]]="","",IF(_xll.BDS($B156&amp;" Corp",AT$1)="#N/A Field Not Applicable","",_xll.BDS($B156&amp;" Corp",AT$1)))</f>
        <v/>
      </c>
      <c r="AU156" s="114" t="str">
        <f>IF(tbl_coded[[#This Row],[SBLC Provider BBID]]="","",_xll.BDP(tbl_coded[[#This Row],[SBLC Provider BBID]]&amp;" CompanyID","NAME"))</f>
        <v/>
      </c>
      <c r="AV156" s="114" t="str">
        <f>IF(tbl_coded[[#This Row],[ISIN]]="","",IF(OR(_xll.BDP($B156&amp;" Corp",AV$1)="#N/A N/A"),"--",TEXT(_xll.BDP($B156&amp;" Corp",AV$1),"yyyy/mm/dd")))</f>
        <v/>
      </c>
      <c r="AW156" s="114" t="str">
        <f>IF(tbl_coded[[#This Row],[ISIN]]="","",IF(OR(_xll.BDP($B156&amp;" Corp",AW$1)="#N/A N/A"),"--",TEXT(_xll.BDP($B156&amp;" Corp",AW$1),"yyyy/mm/dd")))</f>
        <v/>
      </c>
      <c r="AX156" s="114" t="str">
        <f>IF(tbl_coded[[#This Row],[ISIN]]="","",IF(OR(_xll.BDP($B156&amp;" Corp",AX$1)="#N/A N/A"),"--",TEXT(_xll.BDP($B156&amp;" Corp",AX$1),"yyyy/mm/dd")))</f>
        <v/>
      </c>
      <c r="AY156" s="114" t="str">
        <f>IF(tbl_coded[[#This Row],[ISIN]]="","",IF(OR(_xll.BDP($B156&amp;" Corp",AY$1)="#N/A Field Not Applicable"),"--",TEXT(_xll.BDP($B156&amp;" Corp",AY$1),"yyyy/mm/dd")))</f>
        <v/>
      </c>
      <c r="AZ156" s="114" t="str">
        <f>IF(tbl_coded[[#This Row],[ISIN]]="","",IF(OR(_xll.BDP($B156&amp;" Corp",AZ$1)="#N/A N/A"),"--",_xll.BDP($B156&amp;" Corp",AZ$1)))</f>
        <v/>
      </c>
      <c r="BA156" s="114" t="str">
        <f>IF(tbl_coded[[#This Row],[ISIN]]="","",IF(OR(_xll.BDP($B156&amp;" Corp",BA$1)="#N/A N/A"),"--",_xll.BDP($B156&amp;" Corp",BA$1)))</f>
        <v/>
      </c>
      <c r="BB156" s="114" t="str">
        <f>IF(tbl_coded[[#This Row],[ISIN]]="","",IF(OR(_xll.BDP($B156&amp;" Corp",BB$1)="#N/A N/A"),"--",_xll.BDP($B156&amp;" Corp",BB$1)))</f>
        <v/>
      </c>
      <c r="BC156" s="114" t="str">
        <f>IF(tbl_coded[[#This Row],[ISIN]]="","",IF(OR(_xll.BDP($B156&amp;" Corp",BC$1)="#N/A Field Not Applicable"),"--",_xll.BDP($B156&amp;" Corp",BC$1)))</f>
        <v/>
      </c>
      <c r="BD156" s="114" t="str">
        <f>IF(tbl_coded[[#This Row],[ISIN]]="","",IF(OR(_xll.BDP($B156&amp;" Corp",BD$1)="#N/A Field Not Applicable"),"--",_xll.BDP($B156&amp;" Corp",BD$1)))</f>
        <v/>
      </c>
      <c r="BE156" s="114" t="str">
        <f>IF(tbl_coded[[#This Row],[ISIN]]="","",IF(OR(_xll.BDP($B156&amp;" Corp",BE$1)="#N/A Field Not Applicable"),"--",_xll.BDP($B156&amp;" Corp",BE$1)))</f>
        <v/>
      </c>
      <c r="BF156" s="114" t="str">
        <f>IF(tbl_coded[[#This Row],[ISIN]]="","",IF(OR(_xll.BDP($B156&amp;" Corp",BF$1)="#N/A Field Not Applicable"),"--",_xll.BDP($B156&amp;" Corp",BF$1)))</f>
        <v/>
      </c>
      <c r="BG156" s="114" t="str">
        <f>IF(tbl_coded[[#This Row],[ISIN]]="","",IF(OR(_xll.BDP($B156&amp;" Corp",BG$1)="#N/A Field Not Applicable"),"--",IF(_xll.BDP($B156&amp;" Corp",BG$1)="#N/A N/A","N",_xll.BDP($B156&amp;" Corp",BG$1))))</f>
        <v/>
      </c>
      <c r="BH156" s="114" t="str">
        <f>IF(tbl_coded[[#This Row],[ISIN]]="","",IF(OR(_xll.BDP($B156&amp;" Corp",BH$1)="#N/A N/A"),"",_xll.BDP($B156&amp;" Corp",BH$1)))</f>
        <v/>
      </c>
      <c r="BI156" s="114" t="str">
        <f>IF(tbl_coded[[#This Row],[ISIN]]="","",IF(OR(tbl_coded[[#This Row],[Parent company tiker]]=""),"",IF(_xll.BDP(tbl_coded[[#This Row],[Parent company tiker]]&amp;" Equity",BI$1)="#N/A N/A","--",_xll.BDP(tbl_coded[[#This Row],[Parent company tiker]]&amp;" Equity",BI$1))))</f>
        <v/>
      </c>
      <c r="BJ156" s="114" t="str">
        <f>IF(tbl_coded[[#This Row],[ISIN]]="","",IF(OR(tbl_coded[[#This Row],[Parent company tiker]]=""),"",IF(_xll.BDP(tbl_coded[[#This Row],[Parent company tiker]]&amp;" Equity",BJ$1)="#N/A N/A","--",_xll.BDP(tbl_coded[[#This Row],[Parent company tiker]]&amp;" Equity",BJ$1))))</f>
        <v/>
      </c>
      <c r="BK156" s="114" t="str">
        <f>IF(tbl_coded[[#This Row],[ISIN]]="","",IF(OR(tbl_coded[[#This Row],[Parent company tiker]]=""),"",IF(_xll.BDP(tbl_coded[[#This Row],[Parent company tiker]]&amp;" Equity",BK$1)="#N/A N/A","--",_xll.BDP(tbl_coded[[#This Row],[Parent company tiker]]&amp;" Equity",BK$1))))</f>
        <v/>
      </c>
      <c r="BL156" s="114" t="str">
        <f>IF(tbl_coded[[#This Row],[ISIN]]="","",IF(OR(tbl_coded[[#This Row],[Parent company tiker]]=""),"",IF(_xll.BDP(tbl_coded[[#This Row],[Parent company tiker]]&amp;" Equity",BL$1)="#N/A N/A","--",_xll.BDP(tbl_coded[[#This Row],[Parent company tiker]]&amp;" Equity",BL$1))))</f>
        <v/>
      </c>
      <c r="BM15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6" s="114" t="str">
        <f>IF(tbl_coded[[#This Row],[Column9]]&lt;&gt;"--",tbl_coded[[#This Row],[G''tor rating]],IF(tbl_coded[[#This Row],[KPW Name]]&lt;&gt;"",tbl_coded[[#This Row],[KPW Rating]],IF(tbl_coded[[#This Row],[Parent company tiker]]&lt;&gt;"",tbl_coded[[#This Row],[parent评级]],tbl_coded[[#This Row],[Issuer rating]])))</f>
        <v>//</v>
      </c>
      <c r="BO156" s="148" t="str">
        <f>IFERROR(IF(tbl_coded[[#This Row],[GREEN]]="Y","GREEN",IF(tbl_coded[[#This Row],[SUSTAINABLE]]="Y","SUSTAINABLE",IF(tbl_coded[[#This Row],[SOCIAL]]="Y","SOCIAL",IF(tbl_coded[[#This Row],[Sustainable linked]]="Y","SUSTAINABLE LINKED"," ")))),"")</f>
        <v xml:space="preserve"> </v>
      </c>
    </row>
    <row r="157" spans="1:67" ht="15" customHeight="1">
      <c r="A157" s="109">
        <v>155</v>
      </c>
      <c r="B157" s="110" t="str">
        <f>IF(美元债一级!$C$3:$C$1048576&lt;&gt;"",美元债一级!$C157,"")</f>
        <v/>
      </c>
      <c r="C157" s="114" t="str">
        <f>IF(tbl_coded[[#This Row],[ISIN]]="","",IF(tbl_coded[[#This Row],[Index]]&gt;$A$1,"",IF(_xll.BDP($B157&amp;" Corp",C$1)="#N/A N/A","",_xll.BDP($B157&amp;" Corp",C$1))))</f>
        <v/>
      </c>
      <c r="D157" s="114" t="str">
        <f>IF(tbl_coded[[#This Row],[ISIN]]="","",IF(_xll.BDP($B157&amp;" Corp",D$1)="#N/A N/A","",_xll.BDP($B157&amp;" Corp",D$1)))</f>
        <v/>
      </c>
      <c r="E157" s="114" t="str">
        <f>IF(tbl_coded[[#This Row],[ISIN]]="","",IF(_xll.BDP($B157&amp;" Corp",E$1)="#N/A N/A","--",_xll.BDP($B157&amp;" Corp",E$1)))</f>
        <v/>
      </c>
      <c r="F157" s="114" t="str">
        <f>IF(tbl_coded[[#This Row],[ISIN]]="","",IF(_xll.BDS($B157&amp;" Corp",F$1)="#N/A Field Not Applicable","",_xll.BDS($B157&amp;" Corp",F$1)))</f>
        <v/>
      </c>
      <c r="G157" s="114" t="str">
        <f>IF(tbl_coded[[#This Row],[ISIN]]="","",IF(_xll.BDP($F157&amp;" CompanyID",G$1)="#N/A Invalid Security","",_xll.BDP($F157&amp;" CompanyID",G$1)))</f>
        <v/>
      </c>
      <c r="H157" s="114" t="str">
        <f>IF(tbl_coded[[#This Row],[ISIN]]="","",IF(_xll.BDP($B157&amp;" Corp",H$1)="#N/A N/A","--",_xll.BDP($B157&amp;" Corp",H$1)))</f>
        <v/>
      </c>
      <c r="I157" s="114" t="str">
        <f>IF(tbl_coded[[#This Row],[ISIN]]="","",IF(_xll.BDP($B157&amp;" Corp",I$1)="#N/A N/A","--",_xll.BDP($B157&amp;" Corp",I$1)))</f>
        <v/>
      </c>
      <c r="J157" s="114" t="str">
        <f>IF(tbl_coded[[#This Row],[ISIN]]="","",IF(_xll.BDP($B157&amp;" Corp",J$1)="#N/A N/A","--",_xll.BDP($B157&amp;" Corp",J$1)))</f>
        <v/>
      </c>
      <c r="K157" s="114" t="str">
        <f>IF(tbl_coded[[#This Row],[ISIN]]="","",IF(_xll.BDP($B157&amp;" Corp",K$1)="#N/A N/A","--",_xll.BDP($B157&amp;" Corp",K$1)))</f>
        <v/>
      </c>
      <c r="L157" s="114" t="str">
        <f>IF(tbl_coded[[#This Row],[ISIN]]="","",IF(_xll.BDP($B157&amp;" Corp",L$1)="#N/A N/A","--",_xll.BDP($B157&amp;" Corp",L$1)))</f>
        <v/>
      </c>
      <c r="M157" s="114" t="str">
        <f>IF(tbl_coded[[#This Row],[ISIN]]="","",IF(_xll.BDP($B157&amp;" Corp",M$1)="#N/A N/A","--",_xll.BDP($B157&amp;" Corp",M$1)))</f>
        <v/>
      </c>
      <c r="N157" s="114" t="str">
        <f>IF(tbl_coded[[#This Row],[ISIN]]="","",IF(_xll.BDP($B157&amp;" Corp",N$1)="#N/A N/A","--",_xll.BDP($B157&amp;" Corp",N$1)))</f>
        <v/>
      </c>
      <c r="O157" s="114" t="str">
        <f>IF(tbl_coded[[#This Row],[ISIN]]="","",IF(_xll.BDP($B157&amp;" Corp",O$1)="#N/A N/A","--",_xll.BDP($B157&amp;" Corp",O$1)))</f>
        <v/>
      </c>
      <c r="P157" s="114" t="str">
        <f>IF(tbl_coded[[#This Row],[ISIN]]="","",IF(_xll.BDP($B157&amp;" Corp",P$1)="#N/A N/A","--",_xll.BDP($B157&amp;" Corp",P$1)))</f>
        <v/>
      </c>
      <c r="Q15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7" s="114" t="str">
        <f>IF(tbl_coded[[#This Row],[ISIN]]="","",IF(OR(_xll.BDP($B157&amp;" Corp",R$1)="#N/A N/A",_xll.BDP($B157&amp;" Corp",R$1)="#N/A Invalid Security",_xll.BDP($B157&amp;" Corp",R$1)="#N/A Field Not Applicable"),"--",_xll.BDP($B157&amp;" Corp",R$1)))</f>
        <v/>
      </c>
      <c r="S157" s="114" t="str">
        <f>IF(tbl_coded[[#This Row],[ISIN]]="","",IF(OR(_xll.BDP($R157&amp;" Equity",S$1)="#N/A N/A",_xll.BDP($R157&amp;" Equity",S$1)="#N/A Invalid Security"),"--",_xll.BDP($R157&amp;" Equity",S$1)))</f>
        <v/>
      </c>
      <c r="T157" s="114" t="str">
        <f>IF(tbl_coded[[#This Row],[ISIN]]="","",IF(OR(_xll.BDP($R157&amp;" Equity",T$1)="#N/A N/A",_xll.BDP($R157&amp;" Equity",T$1)="#N/A Invalid Security"),"--",_xll.BDP($R157&amp;" Equity",T$1)))</f>
        <v/>
      </c>
      <c r="U157" s="114" t="str">
        <f>IF(tbl_coded[[#This Row],[ISIN]]="","",IF(OR(_xll.BDP($R157&amp;" Equity",U$1)="#N/A N/A",_xll.BDP($R157&amp;" Equity",U$1)="#N/A Invalid Security"),"--",_xll.BDP($R157&amp;" Equity",U$1)))</f>
        <v/>
      </c>
      <c r="V157" s="114" t="str">
        <f>IF(tbl_coded[[#This Row],[ISIN]]="","",IF(OR(_xll.BDP($R157&amp;" Equity",V$1)="#N/A N/A",_xll.BDP($R157&amp;" Equity",V$1)="#N/A Invalid Security"),"--",_xll.BDP($R157&amp;" Equity",V$1)))</f>
        <v/>
      </c>
      <c r="W157" s="114" t="str">
        <f>IF(tbl_coded[[#This Row],[ISIN]]="","",IF(OR(_xll.BDP($R157&amp;" Equity",W$1)="#N/A N/A",_xll.BDP($R157&amp;" Equity",W$1)="#N/A Invalid Security"),"--",_xll.BDP($R157&amp;" Equity",W$1)))</f>
        <v/>
      </c>
      <c r="X157" s="114" t="str">
        <f>IF(tbl_coded[[#This Row],[ISIN]]="","",IF(OR(_xll.BDP($R157&amp;" Equity",X$1)="#N/A N/A",_xll.BDP($R157&amp;" Equity",X$1)="#N/A Invalid Security"),"--",_xll.BDP($R157&amp;" Equity",X$1)))</f>
        <v/>
      </c>
      <c r="Y15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7" s="114" t="str">
        <f>IF(tbl_coded[[#This Row],[ISIN]]="","",IF(ISNUMBER(_xll.BDP(B157&amp;" Corp",Z$1)),_xll.BDP(B157&amp;" Corp",Z$1),""))</f>
        <v/>
      </c>
      <c r="AA157" s="114" t="str">
        <f>IF(tbl_coded[[#This Row],[ISIN]]="","",IF(ISNUMBER(_xll.BDP(B157&amp;" Corp",AA$1)),_xll.BDP(B157&amp;" Corp",AA$1),""))</f>
        <v/>
      </c>
      <c r="AB157" s="114" t="str">
        <f>IF(tbl_coded[[#This Row],[ISIN]]="","",IF(ISNUMBER(_xll.BDP(B157&amp;" Corp",AB$1)),_xll.BDP(B157&amp;" Corp",AB$1),""))</f>
        <v/>
      </c>
      <c r="AC157" s="114" t="str">
        <f>IF(tbl_coded[[#This Row],[ISIN]]="","",IF(ISNUMBER(_xll.BDP(B157&amp;" Corp",AC$1)),_xll.BDP(B157&amp;" Corp",AC$1),""))</f>
        <v/>
      </c>
      <c r="AD157" s="114" t="str">
        <f>IF(tbl_coded[[#This Row],[ISIN]]="","",IF((_xll.BDP(B157&amp;" Corp",AD$1))="#N/A Field Not Applicable","",_xll.BDP(B157&amp;" Corp",AD$1)))</f>
        <v/>
      </c>
      <c r="AE157" s="114" t="str">
        <f>IF(tbl_coded[[#This Row],[ISIN]]="","",IF((_xll.BDP(B157&amp;" Corp",AE$1))="#N/A N/A","--",_xll.BDP(B157&amp;" Corp",AE$1)))</f>
        <v/>
      </c>
      <c r="AF157" s="114" t="str">
        <f>IF(tbl_coded[[#This Row],[ISIN]]="","",IF(IFERROR(MATCH(H157,rtg_num[Moody''s],0)&gt;10,0),"HY",IF(IFERROR(MATCH(I157,rtg_num[S&amp;P],0)&gt;10,0),"HY",IF(IFERROR(MATCH(J157,rtg_num[Fitch],0)&gt;10,0),"HY",IF(H157&amp;I157&amp;J157="------","NR",IF(IFERROR(FIND("#N/A",Coded!H157),0)&amp;IFERROR(FIND("#N/A",Coded!H157),0)&amp;IFERROR(FIND("#N/A",Coded!H157),0)&lt;&gt;"000",IF(INDEX(美元债一级!$O:$O,MATCH(tbl_coded[[#This Row],[ISIN]],美元债一级!$I:$I,0))="--/--/--","NR","IG"),"IG"))))))</f>
        <v/>
      </c>
      <c r="AG15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7" s="115" t="str">
        <f>IF(tbl_coded[[#This Row],[ISIN]]="","",IF(_xll.BDP($B157&amp;" Corp",AI$1)="#N/A N/A","--",_xll.BDP($B157&amp;" Corp",AI$1)))</f>
        <v/>
      </c>
      <c r="AJ157" s="112" t="str">
        <f>IF(tbl_coded[[#This Row],[ISIN]]="","",IF(OR(_xll.BDP(_xll.BDP(tbl_coded[[#This Row],[ISIN]]&amp;" Corp", "ISSUER_EQUITY_TICKER")&amp;" Equity",AJ$1)="#N/A N/A"),"--",_xll.BDP(_xll.BDP(tbl_coded[[#This Row],[ISIN]]&amp;" Corp", "ISSUER_EQUITY_TICKER")&amp;" Equity",AJ$1)))</f>
        <v/>
      </c>
      <c r="AK15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7" s="114" t="str">
        <f>IF(tbl_coded[[#This Row],[ISIN]]="","",IF(OR(_xll.BDP(_xll.BDP(tbl_coded[[#This Row],[ISIN]]&amp;" Corp", "ISSUER_EQUITY_TICKER")&amp;" Equity",AL$1)="#N/A N/A"),"--",_xll.BDP(_xll.BDP(tbl_coded[[#This Row],[ISIN]]&amp;" Corp", "ISSUER_EQUITY_TICKER")&amp;" Equity",AL$1)))</f>
        <v/>
      </c>
      <c r="AM157" s="114" t="str">
        <f>IF(tbl_coded[[#This Row],[ISIN]]="","",IF(_xll.BDS($B157&amp;" Corp",AM$1)="#N/A Field Not Applicable","",_xll.BDS($B157&amp;" Corp",AM$1)))</f>
        <v/>
      </c>
      <c r="AN157" s="114" t="str">
        <f>IF(tbl_coded[[#This Row],[ISIN]]="","",IF(_xll.BDP(tbl_coded[[#This Row],[KPW Provider BBID]]&amp;" CompanyID","NAME")="#N/A Invalid Security","",_xll.BDP(tbl_coded[[#This Row],[KPW Provider BBID]]&amp;" CompanyID","NAME")))</f>
        <v/>
      </c>
      <c r="AO157" s="114" t="str">
        <f>IF(tbl_coded[[#This Row],[ISIN]]="","",IF(_xll.BDP(tbl_coded[[#This Row],[KPW Provider BBID]]&amp;" CompanyID",$AO$1)="#N/A Invalid Security","--",IF(_xll.BDP(tbl_coded[[#This Row],[KPW Provider BBID]]&amp;" CompanyID",$AO$1)="#N/A N/A","--",_xll.BDP(tbl_coded[[#This Row],[KPW Provider BBID]]&amp;" CompanyID",$AO$1))))</f>
        <v/>
      </c>
      <c r="AP157" s="114" t="str">
        <f>IF(tbl_coded[[#This Row],[ISIN]]="","",IF(_xll.BDP(tbl_coded[[#This Row],[KPW Provider BBID]]&amp;" CompanyID",$AP$1)="#N/A Invalid Security","--",IF(_xll.BDP(tbl_coded[[#This Row],[KPW Provider BBID]]&amp;" CompanyID",$AP$1)="#N/A N/A","--",_xll.BDP(tbl_coded[[#This Row],[KPW Provider BBID]]&amp;" CompanyID",$AP$1))))</f>
        <v/>
      </c>
      <c r="AQ157" s="114" t="str">
        <f>IF(tbl_coded[[#This Row],[ISIN]]="","",IF(_xll.BDP(tbl_coded[[#This Row],[KPW Provider BBID]]&amp;" CompanyID",$AQ$1)="#N/A Invalid Security","--",IF(_xll.BDP(tbl_coded[[#This Row],[KPW Provider BBID]]&amp;" CompanyID",$AQ$1)="#N/A N/A","--",_xll.BDP(tbl_coded[[#This Row],[KPW Provider BBID]]&amp;" CompanyID",$AQ$1))))</f>
        <v/>
      </c>
      <c r="AR157" s="114" t="str">
        <f>IF(tbl_coded[[#This Row],[ISIN]]="","",tbl_coded[[#This Row],[穆迪KPW评级]]&amp;"/"&amp;tbl_coded[[#This Row],[SPKPW评级]]&amp;"/"&amp;tbl_coded[[#This Row],[FITCHKPW评级]])</f>
        <v/>
      </c>
      <c r="AS157" s="114" t="str">
        <f>IF(tbl_coded[[#This Row],[ISIN]]="","",IF(OR(_xll.BDP($B157&amp;" Corp",AS$1)="#N/A N/A"),"--",_xll.BDP($B157&amp;" Corp",AS$1)))</f>
        <v/>
      </c>
      <c r="AT157" s="114" t="str">
        <f>IF(tbl_coded[[#This Row],[ISIN]]="","",IF(_xll.BDS($B157&amp;" Corp",AT$1)="#N/A Field Not Applicable","",_xll.BDS($B157&amp;" Corp",AT$1)))</f>
        <v/>
      </c>
      <c r="AU157" s="114" t="str">
        <f>IF(tbl_coded[[#This Row],[SBLC Provider BBID]]="","",_xll.BDP(tbl_coded[[#This Row],[SBLC Provider BBID]]&amp;" CompanyID","NAME"))</f>
        <v/>
      </c>
      <c r="AV157" s="114" t="str">
        <f>IF(tbl_coded[[#This Row],[ISIN]]="","",IF(OR(_xll.BDP($B157&amp;" Corp",AV$1)="#N/A N/A"),"--",TEXT(_xll.BDP($B157&amp;" Corp",AV$1),"yyyy/mm/dd")))</f>
        <v/>
      </c>
      <c r="AW157" s="114" t="str">
        <f>IF(tbl_coded[[#This Row],[ISIN]]="","",IF(OR(_xll.BDP($B157&amp;" Corp",AW$1)="#N/A N/A"),"--",TEXT(_xll.BDP($B157&amp;" Corp",AW$1),"yyyy/mm/dd")))</f>
        <v/>
      </c>
      <c r="AX157" s="114" t="str">
        <f>IF(tbl_coded[[#This Row],[ISIN]]="","",IF(OR(_xll.BDP($B157&amp;" Corp",AX$1)="#N/A N/A"),"--",TEXT(_xll.BDP($B157&amp;" Corp",AX$1),"yyyy/mm/dd")))</f>
        <v/>
      </c>
      <c r="AY157" s="114" t="str">
        <f>IF(tbl_coded[[#This Row],[ISIN]]="","",IF(OR(_xll.BDP($B157&amp;" Corp",AY$1)="#N/A Field Not Applicable"),"--",TEXT(_xll.BDP($B157&amp;" Corp",AY$1),"yyyy/mm/dd")))</f>
        <v/>
      </c>
      <c r="AZ157" s="114" t="str">
        <f>IF(tbl_coded[[#This Row],[ISIN]]="","",IF(OR(_xll.BDP($B157&amp;" Corp",AZ$1)="#N/A N/A"),"--",_xll.BDP($B157&amp;" Corp",AZ$1)))</f>
        <v/>
      </c>
      <c r="BA157" s="114" t="str">
        <f>IF(tbl_coded[[#This Row],[ISIN]]="","",IF(OR(_xll.BDP($B157&amp;" Corp",BA$1)="#N/A N/A"),"--",_xll.BDP($B157&amp;" Corp",BA$1)))</f>
        <v/>
      </c>
      <c r="BB157" s="114" t="str">
        <f>IF(tbl_coded[[#This Row],[ISIN]]="","",IF(OR(_xll.BDP($B157&amp;" Corp",BB$1)="#N/A N/A"),"--",_xll.BDP($B157&amp;" Corp",BB$1)))</f>
        <v/>
      </c>
      <c r="BC157" s="114" t="str">
        <f>IF(tbl_coded[[#This Row],[ISIN]]="","",IF(OR(_xll.BDP($B157&amp;" Corp",BC$1)="#N/A Field Not Applicable"),"--",_xll.BDP($B157&amp;" Corp",BC$1)))</f>
        <v/>
      </c>
      <c r="BD157" s="114" t="str">
        <f>IF(tbl_coded[[#This Row],[ISIN]]="","",IF(OR(_xll.BDP($B157&amp;" Corp",BD$1)="#N/A Field Not Applicable"),"--",_xll.BDP($B157&amp;" Corp",BD$1)))</f>
        <v/>
      </c>
      <c r="BE157" s="114" t="str">
        <f>IF(tbl_coded[[#This Row],[ISIN]]="","",IF(OR(_xll.BDP($B157&amp;" Corp",BE$1)="#N/A Field Not Applicable"),"--",_xll.BDP($B157&amp;" Corp",BE$1)))</f>
        <v/>
      </c>
      <c r="BF157" s="114" t="str">
        <f>IF(tbl_coded[[#This Row],[ISIN]]="","",IF(OR(_xll.BDP($B157&amp;" Corp",BF$1)="#N/A Field Not Applicable"),"--",_xll.BDP($B157&amp;" Corp",BF$1)))</f>
        <v/>
      </c>
      <c r="BG157" s="114" t="str">
        <f>IF(tbl_coded[[#This Row],[ISIN]]="","",IF(OR(_xll.BDP($B157&amp;" Corp",BG$1)="#N/A Field Not Applicable"),"--",IF(_xll.BDP($B157&amp;" Corp",BG$1)="#N/A N/A","N",_xll.BDP($B157&amp;" Corp",BG$1))))</f>
        <v/>
      </c>
      <c r="BH157" s="114" t="str">
        <f>IF(tbl_coded[[#This Row],[ISIN]]="","",IF(OR(_xll.BDP($B157&amp;" Corp",BH$1)="#N/A N/A"),"",_xll.BDP($B157&amp;" Corp",BH$1)))</f>
        <v/>
      </c>
      <c r="BI157" s="114" t="str">
        <f>IF(tbl_coded[[#This Row],[ISIN]]="","",IF(OR(tbl_coded[[#This Row],[Parent company tiker]]=""),"",IF(_xll.BDP(tbl_coded[[#This Row],[Parent company tiker]]&amp;" Equity",BI$1)="#N/A N/A","--",_xll.BDP(tbl_coded[[#This Row],[Parent company tiker]]&amp;" Equity",BI$1))))</f>
        <v/>
      </c>
      <c r="BJ157" s="114" t="str">
        <f>IF(tbl_coded[[#This Row],[ISIN]]="","",IF(OR(tbl_coded[[#This Row],[Parent company tiker]]=""),"",IF(_xll.BDP(tbl_coded[[#This Row],[Parent company tiker]]&amp;" Equity",BJ$1)="#N/A N/A","--",_xll.BDP(tbl_coded[[#This Row],[Parent company tiker]]&amp;" Equity",BJ$1))))</f>
        <v/>
      </c>
      <c r="BK157" s="114" t="str">
        <f>IF(tbl_coded[[#This Row],[ISIN]]="","",IF(OR(tbl_coded[[#This Row],[Parent company tiker]]=""),"",IF(_xll.BDP(tbl_coded[[#This Row],[Parent company tiker]]&amp;" Equity",BK$1)="#N/A N/A","--",_xll.BDP(tbl_coded[[#This Row],[Parent company tiker]]&amp;" Equity",BK$1))))</f>
        <v/>
      </c>
      <c r="BL157" s="114" t="str">
        <f>IF(tbl_coded[[#This Row],[ISIN]]="","",IF(OR(tbl_coded[[#This Row],[Parent company tiker]]=""),"",IF(_xll.BDP(tbl_coded[[#This Row],[Parent company tiker]]&amp;" Equity",BL$1)="#N/A N/A","--",_xll.BDP(tbl_coded[[#This Row],[Parent company tiker]]&amp;" Equity",BL$1))))</f>
        <v/>
      </c>
      <c r="BM15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7" s="114" t="str">
        <f>IF(tbl_coded[[#This Row],[Column9]]&lt;&gt;"--",tbl_coded[[#This Row],[G''tor rating]],IF(tbl_coded[[#This Row],[KPW Name]]&lt;&gt;"",tbl_coded[[#This Row],[KPW Rating]],IF(tbl_coded[[#This Row],[Parent company tiker]]&lt;&gt;"",tbl_coded[[#This Row],[parent评级]],tbl_coded[[#This Row],[Issuer rating]])))</f>
        <v>//</v>
      </c>
      <c r="BO157" s="148" t="str">
        <f>IFERROR(IF(tbl_coded[[#This Row],[GREEN]]="Y","GREEN",IF(tbl_coded[[#This Row],[SUSTAINABLE]]="Y","SUSTAINABLE",IF(tbl_coded[[#This Row],[SOCIAL]]="Y","SOCIAL",IF(tbl_coded[[#This Row],[Sustainable linked]]="Y","SUSTAINABLE LINKED"," ")))),"")</f>
        <v xml:space="preserve"> </v>
      </c>
    </row>
    <row r="158" spans="1:67" ht="15" customHeight="1">
      <c r="A158" s="109">
        <v>156</v>
      </c>
      <c r="B158" s="110" t="str">
        <f>IF(美元债一级!$C$3:$C$1048576&lt;&gt;"",美元债一级!$C158,"")</f>
        <v/>
      </c>
      <c r="C158" s="114" t="str">
        <f>IF(tbl_coded[[#This Row],[ISIN]]="","",IF(tbl_coded[[#This Row],[Index]]&gt;$A$1,"",IF(_xll.BDP($B158&amp;" Corp",C$1)="#N/A N/A","",_xll.BDP($B158&amp;" Corp",C$1))))</f>
        <v/>
      </c>
      <c r="D158" s="114" t="str">
        <f>IF(tbl_coded[[#This Row],[ISIN]]="","",IF(_xll.BDP($B158&amp;" Corp",D$1)="#N/A N/A","",_xll.BDP($B158&amp;" Corp",D$1)))</f>
        <v/>
      </c>
      <c r="E158" s="114" t="str">
        <f>IF(tbl_coded[[#This Row],[ISIN]]="","",IF(_xll.BDP($B158&amp;" Corp",E$1)="#N/A N/A","--",_xll.BDP($B158&amp;" Corp",E$1)))</f>
        <v/>
      </c>
      <c r="F158" s="114" t="str">
        <f>IF(tbl_coded[[#This Row],[ISIN]]="","",IF(_xll.BDS($B158&amp;" Corp",F$1)="#N/A Field Not Applicable","",_xll.BDS($B158&amp;" Corp",F$1)))</f>
        <v/>
      </c>
      <c r="G158" s="114" t="str">
        <f>IF(tbl_coded[[#This Row],[ISIN]]="","",IF(_xll.BDP($F158&amp;" CompanyID",G$1)="#N/A Invalid Security","",_xll.BDP($F158&amp;" CompanyID",G$1)))</f>
        <v/>
      </c>
      <c r="H158" s="114" t="str">
        <f>IF(tbl_coded[[#This Row],[ISIN]]="","",IF(_xll.BDP($B158&amp;" Corp",H$1)="#N/A N/A","--",_xll.BDP($B158&amp;" Corp",H$1)))</f>
        <v/>
      </c>
      <c r="I158" s="114" t="str">
        <f>IF(tbl_coded[[#This Row],[ISIN]]="","",IF(_xll.BDP($B158&amp;" Corp",I$1)="#N/A N/A","--",_xll.BDP($B158&amp;" Corp",I$1)))</f>
        <v/>
      </c>
      <c r="J158" s="114" t="str">
        <f>IF(tbl_coded[[#This Row],[ISIN]]="","",IF(_xll.BDP($B158&amp;" Corp",J$1)="#N/A N/A","--",_xll.BDP($B158&amp;" Corp",J$1)))</f>
        <v/>
      </c>
      <c r="K158" s="114" t="str">
        <f>IF(tbl_coded[[#This Row],[ISIN]]="","",IF(_xll.BDP($B158&amp;" Corp",K$1)="#N/A N/A","--",_xll.BDP($B158&amp;" Corp",K$1)))</f>
        <v/>
      </c>
      <c r="L158" s="114" t="str">
        <f>IF(tbl_coded[[#This Row],[ISIN]]="","",IF(_xll.BDP($B158&amp;" Corp",L$1)="#N/A N/A","--",_xll.BDP($B158&amp;" Corp",L$1)))</f>
        <v/>
      </c>
      <c r="M158" s="114" t="str">
        <f>IF(tbl_coded[[#This Row],[ISIN]]="","",IF(_xll.BDP($B158&amp;" Corp",M$1)="#N/A N/A","--",_xll.BDP($B158&amp;" Corp",M$1)))</f>
        <v/>
      </c>
      <c r="N158" s="114" t="str">
        <f>IF(tbl_coded[[#This Row],[ISIN]]="","",IF(_xll.BDP($B158&amp;" Corp",N$1)="#N/A N/A","--",_xll.BDP($B158&amp;" Corp",N$1)))</f>
        <v/>
      </c>
      <c r="O158" s="114" t="str">
        <f>IF(tbl_coded[[#This Row],[ISIN]]="","",IF(_xll.BDP($B158&amp;" Corp",O$1)="#N/A N/A","--",_xll.BDP($B158&amp;" Corp",O$1)))</f>
        <v/>
      </c>
      <c r="P158" s="114" t="str">
        <f>IF(tbl_coded[[#This Row],[ISIN]]="","",IF(_xll.BDP($B158&amp;" Corp",P$1)="#N/A N/A","--",_xll.BDP($B158&amp;" Corp",P$1)))</f>
        <v/>
      </c>
      <c r="Q15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8" s="114" t="str">
        <f>IF(tbl_coded[[#This Row],[ISIN]]="","",IF(OR(_xll.BDP($B158&amp;" Corp",R$1)="#N/A N/A",_xll.BDP($B158&amp;" Corp",R$1)="#N/A Invalid Security",_xll.BDP($B158&amp;" Corp",R$1)="#N/A Field Not Applicable"),"--",_xll.BDP($B158&amp;" Corp",R$1)))</f>
        <v/>
      </c>
      <c r="S158" s="114" t="str">
        <f>IF(tbl_coded[[#This Row],[ISIN]]="","",IF(OR(_xll.BDP($R158&amp;" Equity",S$1)="#N/A N/A",_xll.BDP($R158&amp;" Equity",S$1)="#N/A Invalid Security"),"--",_xll.BDP($R158&amp;" Equity",S$1)))</f>
        <v/>
      </c>
      <c r="T158" s="114" t="str">
        <f>IF(tbl_coded[[#This Row],[ISIN]]="","",IF(OR(_xll.BDP($R158&amp;" Equity",T$1)="#N/A N/A",_xll.BDP($R158&amp;" Equity",T$1)="#N/A Invalid Security"),"--",_xll.BDP($R158&amp;" Equity",T$1)))</f>
        <v/>
      </c>
      <c r="U158" s="114" t="str">
        <f>IF(tbl_coded[[#This Row],[ISIN]]="","",IF(OR(_xll.BDP($R158&amp;" Equity",U$1)="#N/A N/A",_xll.BDP($R158&amp;" Equity",U$1)="#N/A Invalid Security"),"--",_xll.BDP($R158&amp;" Equity",U$1)))</f>
        <v/>
      </c>
      <c r="V158" s="114" t="str">
        <f>IF(tbl_coded[[#This Row],[ISIN]]="","",IF(OR(_xll.BDP($R158&amp;" Equity",V$1)="#N/A N/A",_xll.BDP($R158&amp;" Equity",V$1)="#N/A Invalid Security"),"--",_xll.BDP($R158&amp;" Equity",V$1)))</f>
        <v/>
      </c>
      <c r="W158" s="114" t="str">
        <f>IF(tbl_coded[[#This Row],[ISIN]]="","",IF(OR(_xll.BDP($R158&amp;" Equity",W$1)="#N/A N/A",_xll.BDP($R158&amp;" Equity",W$1)="#N/A Invalid Security"),"--",_xll.BDP($R158&amp;" Equity",W$1)))</f>
        <v/>
      </c>
      <c r="X158" s="114" t="str">
        <f>IF(tbl_coded[[#This Row],[ISIN]]="","",IF(OR(_xll.BDP($R158&amp;" Equity",X$1)="#N/A N/A",_xll.BDP($R158&amp;" Equity",X$1)="#N/A Invalid Security"),"--",_xll.BDP($R158&amp;" Equity",X$1)))</f>
        <v/>
      </c>
      <c r="Y15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8" s="114" t="str">
        <f>IF(tbl_coded[[#This Row],[ISIN]]="","",IF(ISNUMBER(_xll.BDP(B158&amp;" Corp",Z$1)),_xll.BDP(B158&amp;" Corp",Z$1),""))</f>
        <v/>
      </c>
      <c r="AA158" s="114" t="str">
        <f>IF(tbl_coded[[#This Row],[ISIN]]="","",IF(ISNUMBER(_xll.BDP(B158&amp;" Corp",AA$1)),_xll.BDP(B158&amp;" Corp",AA$1),""))</f>
        <v/>
      </c>
      <c r="AB158" s="114" t="str">
        <f>IF(tbl_coded[[#This Row],[ISIN]]="","",IF(ISNUMBER(_xll.BDP(B158&amp;" Corp",AB$1)),_xll.BDP(B158&amp;" Corp",AB$1),""))</f>
        <v/>
      </c>
      <c r="AC158" s="114" t="str">
        <f>IF(tbl_coded[[#This Row],[ISIN]]="","",IF(ISNUMBER(_xll.BDP(B158&amp;" Corp",AC$1)),_xll.BDP(B158&amp;" Corp",AC$1),""))</f>
        <v/>
      </c>
      <c r="AD158" s="114" t="str">
        <f>IF(tbl_coded[[#This Row],[ISIN]]="","",IF((_xll.BDP(B158&amp;" Corp",AD$1))="#N/A Field Not Applicable","",_xll.BDP(B158&amp;" Corp",AD$1)))</f>
        <v/>
      </c>
      <c r="AE158" s="114" t="str">
        <f>IF(tbl_coded[[#This Row],[ISIN]]="","",IF((_xll.BDP(B158&amp;" Corp",AE$1))="#N/A N/A","--",_xll.BDP(B158&amp;" Corp",AE$1)))</f>
        <v/>
      </c>
      <c r="AF158" s="114" t="str">
        <f>IF(tbl_coded[[#This Row],[ISIN]]="","",IF(IFERROR(MATCH(H158,rtg_num[Moody''s],0)&gt;10,0),"HY",IF(IFERROR(MATCH(I158,rtg_num[S&amp;P],0)&gt;10,0),"HY",IF(IFERROR(MATCH(J158,rtg_num[Fitch],0)&gt;10,0),"HY",IF(H158&amp;I158&amp;J158="------","NR",IF(IFERROR(FIND("#N/A",Coded!H158),0)&amp;IFERROR(FIND("#N/A",Coded!H158),0)&amp;IFERROR(FIND("#N/A",Coded!H158),0)&lt;&gt;"000",IF(INDEX(美元债一级!$O:$O,MATCH(tbl_coded[[#This Row],[ISIN]],美元债一级!$I:$I,0))="--/--/--","NR","IG"),"IG"))))))</f>
        <v/>
      </c>
      <c r="AG15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8" s="115" t="str">
        <f>IF(tbl_coded[[#This Row],[ISIN]]="","",IF(_xll.BDP($B158&amp;" Corp",AI$1)="#N/A N/A","--",_xll.BDP($B158&amp;" Corp",AI$1)))</f>
        <v/>
      </c>
      <c r="AJ158" s="112" t="str">
        <f>IF(tbl_coded[[#This Row],[ISIN]]="","",IF(OR(_xll.BDP(_xll.BDP(tbl_coded[[#This Row],[ISIN]]&amp;" Corp", "ISSUER_EQUITY_TICKER")&amp;" Equity",AJ$1)="#N/A N/A"),"--",_xll.BDP(_xll.BDP(tbl_coded[[#This Row],[ISIN]]&amp;" Corp", "ISSUER_EQUITY_TICKER")&amp;" Equity",AJ$1)))</f>
        <v/>
      </c>
      <c r="AK15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8" s="114" t="str">
        <f>IF(tbl_coded[[#This Row],[ISIN]]="","",IF(OR(_xll.BDP(_xll.BDP(tbl_coded[[#This Row],[ISIN]]&amp;" Corp", "ISSUER_EQUITY_TICKER")&amp;" Equity",AL$1)="#N/A N/A"),"--",_xll.BDP(_xll.BDP(tbl_coded[[#This Row],[ISIN]]&amp;" Corp", "ISSUER_EQUITY_TICKER")&amp;" Equity",AL$1)))</f>
        <v/>
      </c>
      <c r="AM158" s="114" t="str">
        <f>IF(tbl_coded[[#This Row],[ISIN]]="","",IF(_xll.BDS($B158&amp;" Corp",AM$1)="#N/A Field Not Applicable","",_xll.BDS($B158&amp;" Corp",AM$1)))</f>
        <v/>
      </c>
      <c r="AN158" s="114" t="str">
        <f>IF(tbl_coded[[#This Row],[ISIN]]="","",IF(_xll.BDP(tbl_coded[[#This Row],[KPW Provider BBID]]&amp;" CompanyID","NAME")="#N/A Invalid Security","",_xll.BDP(tbl_coded[[#This Row],[KPW Provider BBID]]&amp;" CompanyID","NAME")))</f>
        <v/>
      </c>
      <c r="AO158" s="114" t="str">
        <f>IF(tbl_coded[[#This Row],[ISIN]]="","",IF(_xll.BDP(tbl_coded[[#This Row],[KPW Provider BBID]]&amp;" CompanyID",$AO$1)="#N/A Invalid Security","--",IF(_xll.BDP(tbl_coded[[#This Row],[KPW Provider BBID]]&amp;" CompanyID",$AO$1)="#N/A N/A","--",_xll.BDP(tbl_coded[[#This Row],[KPW Provider BBID]]&amp;" CompanyID",$AO$1))))</f>
        <v/>
      </c>
      <c r="AP158" s="114" t="str">
        <f>IF(tbl_coded[[#This Row],[ISIN]]="","",IF(_xll.BDP(tbl_coded[[#This Row],[KPW Provider BBID]]&amp;" CompanyID",$AP$1)="#N/A Invalid Security","--",IF(_xll.BDP(tbl_coded[[#This Row],[KPW Provider BBID]]&amp;" CompanyID",$AP$1)="#N/A N/A","--",_xll.BDP(tbl_coded[[#This Row],[KPW Provider BBID]]&amp;" CompanyID",$AP$1))))</f>
        <v/>
      </c>
      <c r="AQ158" s="114" t="str">
        <f>IF(tbl_coded[[#This Row],[ISIN]]="","",IF(_xll.BDP(tbl_coded[[#This Row],[KPW Provider BBID]]&amp;" CompanyID",$AQ$1)="#N/A Invalid Security","--",IF(_xll.BDP(tbl_coded[[#This Row],[KPW Provider BBID]]&amp;" CompanyID",$AQ$1)="#N/A N/A","--",_xll.BDP(tbl_coded[[#This Row],[KPW Provider BBID]]&amp;" CompanyID",$AQ$1))))</f>
        <v/>
      </c>
      <c r="AR158" s="114" t="str">
        <f>IF(tbl_coded[[#This Row],[ISIN]]="","",tbl_coded[[#This Row],[穆迪KPW评级]]&amp;"/"&amp;tbl_coded[[#This Row],[SPKPW评级]]&amp;"/"&amp;tbl_coded[[#This Row],[FITCHKPW评级]])</f>
        <v/>
      </c>
      <c r="AS158" s="114" t="str">
        <f>IF(tbl_coded[[#This Row],[ISIN]]="","",IF(OR(_xll.BDP($B158&amp;" Corp",AS$1)="#N/A N/A"),"--",_xll.BDP($B158&amp;" Corp",AS$1)))</f>
        <v/>
      </c>
      <c r="AT158" s="114" t="str">
        <f>IF(tbl_coded[[#This Row],[ISIN]]="","",IF(_xll.BDS($B158&amp;" Corp",AT$1)="#N/A Field Not Applicable","",_xll.BDS($B158&amp;" Corp",AT$1)))</f>
        <v/>
      </c>
      <c r="AU158" s="114" t="str">
        <f>IF(tbl_coded[[#This Row],[SBLC Provider BBID]]="","",_xll.BDP(tbl_coded[[#This Row],[SBLC Provider BBID]]&amp;" CompanyID","NAME"))</f>
        <v/>
      </c>
      <c r="AV158" s="114" t="str">
        <f>IF(tbl_coded[[#This Row],[ISIN]]="","",IF(OR(_xll.BDP($B158&amp;" Corp",AV$1)="#N/A N/A"),"--",TEXT(_xll.BDP($B158&amp;" Corp",AV$1),"yyyy/mm/dd")))</f>
        <v/>
      </c>
      <c r="AW158" s="114" t="str">
        <f>IF(tbl_coded[[#This Row],[ISIN]]="","",IF(OR(_xll.BDP($B158&amp;" Corp",AW$1)="#N/A N/A"),"--",TEXT(_xll.BDP($B158&amp;" Corp",AW$1),"yyyy/mm/dd")))</f>
        <v/>
      </c>
      <c r="AX158" s="114" t="str">
        <f>IF(tbl_coded[[#This Row],[ISIN]]="","",IF(OR(_xll.BDP($B158&amp;" Corp",AX$1)="#N/A N/A"),"--",TEXT(_xll.BDP($B158&amp;" Corp",AX$1),"yyyy/mm/dd")))</f>
        <v/>
      </c>
      <c r="AY158" s="114" t="str">
        <f>IF(tbl_coded[[#This Row],[ISIN]]="","",IF(OR(_xll.BDP($B158&amp;" Corp",AY$1)="#N/A Field Not Applicable"),"--",TEXT(_xll.BDP($B158&amp;" Corp",AY$1),"yyyy/mm/dd")))</f>
        <v/>
      </c>
      <c r="AZ158" s="114" t="str">
        <f>IF(tbl_coded[[#This Row],[ISIN]]="","",IF(OR(_xll.BDP($B158&amp;" Corp",AZ$1)="#N/A N/A"),"--",_xll.BDP($B158&amp;" Corp",AZ$1)))</f>
        <v/>
      </c>
      <c r="BA158" s="114" t="str">
        <f>IF(tbl_coded[[#This Row],[ISIN]]="","",IF(OR(_xll.BDP($B158&amp;" Corp",BA$1)="#N/A N/A"),"--",_xll.BDP($B158&amp;" Corp",BA$1)))</f>
        <v/>
      </c>
      <c r="BB158" s="114" t="str">
        <f>IF(tbl_coded[[#This Row],[ISIN]]="","",IF(OR(_xll.BDP($B158&amp;" Corp",BB$1)="#N/A N/A"),"--",_xll.BDP($B158&amp;" Corp",BB$1)))</f>
        <v/>
      </c>
      <c r="BC158" s="114" t="str">
        <f>IF(tbl_coded[[#This Row],[ISIN]]="","",IF(OR(_xll.BDP($B158&amp;" Corp",BC$1)="#N/A Field Not Applicable"),"--",_xll.BDP($B158&amp;" Corp",BC$1)))</f>
        <v/>
      </c>
      <c r="BD158" s="114" t="str">
        <f>IF(tbl_coded[[#This Row],[ISIN]]="","",IF(OR(_xll.BDP($B158&amp;" Corp",BD$1)="#N/A Field Not Applicable"),"--",_xll.BDP($B158&amp;" Corp",BD$1)))</f>
        <v/>
      </c>
      <c r="BE158" s="114" t="str">
        <f>IF(tbl_coded[[#This Row],[ISIN]]="","",IF(OR(_xll.BDP($B158&amp;" Corp",BE$1)="#N/A Field Not Applicable"),"--",_xll.BDP($B158&amp;" Corp",BE$1)))</f>
        <v/>
      </c>
      <c r="BF158" s="114" t="str">
        <f>IF(tbl_coded[[#This Row],[ISIN]]="","",IF(OR(_xll.BDP($B158&amp;" Corp",BF$1)="#N/A Field Not Applicable"),"--",_xll.BDP($B158&amp;" Corp",BF$1)))</f>
        <v/>
      </c>
      <c r="BG158" s="114" t="str">
        <f>IF(tbl_coded[[#This Row],[ISIN]]="","",IF(OR(_xll.BDP($B158&amp;" Corp",BG$1)="#N/A Field Not Applicable"),"--",IF(_xll.BDP($B158&amp;" Corp",BG$1)="#N/A N/A","N",_xll.BDP($B158&amp;" Corp",BG$1))))</f>
        <v/>
      </c>
      <c r="BH158" s="114" t="str">
        <f>IF(tbl_coded[[#This Row],[ISIN]]="","",IF(OR(_xll.BDP($B158&amp;" Corp",BH$1)="#N/A N/A"),"",_xll.BDP($B158&amp;" Corp",BH$1)))</f>
        <v/>
      </c>
      <c r="BI158" s="114" t="str">
        <f>IF(tbl_coded[[#This Row],[ISIN]]="","",IF(OR(tbl_coded[[#This Row],[Parent company tiker]]=""),"",IF(_xll.BDP(tbl_coded[[#This Row],[Parent company tiker]]&amp;" Equity",BI$1)="#N/A N/A","--",_xll.BDP(tbl_coded[[#This Row],[Parent company tiker]]&amp;" Equity",BI$1))))</f>
        <v/>
      </c>
      <c r="BJ158" s="114" t="str">
        <f>IF(tbl_coded[[#This Row],[ISIN]]="","",IF(OR(tbl_coded[[#This Row],[Parent company tiker]]=""),"",IF(_xll.BDP(tbl_coded[[#This Row],[Parent company tiker]]&amp;" Equity",BJ$1)="#N/A N/A","--",_xll.BDP(tbl_coded[[#This Row],[Parent company tiker]]&amp;" Equity",BJ$1))))</f>
        <v/>
      </c>
      <c r="BK158" s="114" t="str">
        <f>IF(tbl_coded[[#This Row],[ISIN]]="","",IF(OR(tbl_coded[[#This Row],[Parent company tiker]]=""),"",IF(_xll.BDP(tbl_coded[[#This Row],[Parent company tiker]]&amp;" Equity",BK$1)="#N/A N/A","--",_xll.BDP(tbl_coded[[#This Row],[Parent company tiker]]&amp;" Equity",BK$1))))</f>
        <v/>
      </c>
      <c r="BL158" s="114" t="str">
        <f>IF(tbl_coded[[#This Row],[ISIN]]="","",IF(OR(tbl_coded[[#This Row],[Parent company tiker]]=""),"",IF(_xll.BDP(tbl_coded[[#This Row],[Parent company tiker]]&amp;" Equity",BL$1)="#N/A N/A","--",_xll.BDP(tbl_coded[[#This Row],[Parent company tiker]]&amp;" Equity",BL$1))))</f>
        <v/>
      </c>
      <c r="BM15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8" s="114" t="str">
        <f>IF(tbl_coded[[#This Row],[Column9]]&lt;&gt;"--",tbl_coded[[#This Row],[G''tor rating]],IF(tbl_coded[[#This Row],[KPW Name]]&lt;&gt;"",tbl_coded[[#This Row],[KPW Rating]],IF(tbl_coded[[#This Row],[Parent company tiker]]&lt;&gt;"",tbl_coded[[#This Row],[parent评级]],tbl_coded[[#This Row],[Issuer rating]])))</f>
        <v>//</v>
      </c>
      <c r="BO158" s="148" t="str">
        <f>IFERROR(IF(tbl_coded[[#This Row],[GREEN]]="Y","GREEN",IF(tbl_coded[[#This Row],[SUSTAINABLE]]="Y","SUSTAINABLE",IF(tbl_coded[[#This Row],[SOCIAL]]="Y","SOCIAL",IF(tbl_coded[[#This Row],[Sustainable linked]]="Y","SUSTAINABLE LINKED"," ")))),"")</f>
        <v xml:space="preserve"> </v>
      </c>
    </row>
    <row r="159" spans="1:67" ht="15" customHeight="1">
      <c r="A159" s="109">
        <v>157</v>
      </c>
      <c r="B159" s="110" t="str">
        <f>IF(美元债一级!$C$3:$C$1048576&lt;&gt;"",美元债一级!$C159,"")</f>
        <v/>
      </c>
      <c r="C159" s="114" t="str">
        <f>IF(tbl_coded[[#This Row],[ISIN]]="","",IF(tbl_coded[[#This Row],[Index]]&gt;$A$1,"",IF(_xll.BDP($B159&amp;" Corp",C$1)="#N/A N/A","",_xll.BDP($B159&amp;" Corp",C$1))))</f>
        <v/>
      </c>
      <c r="D159" s="114" t="str">
        <f>IF(tbl_coded[[#This Row],[ISIN]]="","",IF(_xll.BDP($B159&amp;" Corp",D$1)="#N/A N/A","",_xll.BDP($B159&amp;" Corp",D$1)))</f>
        <v/>
      </c>
      <c r="E159" s="114" t="str">
        <f>IF(tbl_coded[[#This Row],[ISIN]]="","",IF(_xll.BDP($B159&amp;" Corp",E$1)="#N/A N/A","--",_xll.BDP($B159&amp;" Corp",E$1)))</f>
        <v/>
      </c>
      <c r="F159" s="114" t="str">
        <f>IF(tbl_coded[[#This Row],[ISIN]]="","",IF(_xll.BDS($B159&amp;" Corp",F$1)="#N/A Field Not Applicable","",_xll.BDS($B159&amp;" Corp",F$1)))</f>
        <v/>
      </c>
      <c r="G159" s="114" t="str">
        <f>IF(tbl_coded[[#This Row],[ISIN]]="","",IF(_xll.BDP($F159&amp;" CompanyID",G$1)="#N/A Invalid Security","",_xll.BDP($F159&amp;" CompanyID",G$1)))</f>
        <v/>
      </c>
      <c r="H159" s="114" t="str">
        <f>IF(tbl_coded[[#This Row],[ISIN]]="","",IF(_xll.BDP($B159&amp;" Corp",H$1)="#N/A N/A","--",_xll.BDP($B159&amp;" Corp",H$1)))</f>
        <v/>
      </c>
      <c r="I159" s="114" t="str">
        <f>IF(tbl_coded[[#This Row],[ISIN]]="","",IF(_xll.BDP($B159&amp;" Corp",I$1)="#N/A N/A","--",_xll.BDP($B159&amp;" Corp",I$1)))</f>
        <v/>
      </c>
      <c r="J159" s="114" t="str">
        <f>IF(tbl_coded[[#This Row],[ISIN]]="","",IF(_xll.BDP($B159&amp;" Corp",J$1)="#N/A N/A","--",_xll.BDP($B159&amp;" Corp",J$1)))</f>
        <v/>
      </c>
      <c r="K159" s="114" t="str">
        <f>IF(tbl_coded[[#This Row],[ISIN]]="","",IF(_xll.BDP($B159&amp;" Corp",K$1)="#N/A N/A","--",_xll.BDP($B159&amp;" Corp",K$1)))</f>
        <v/>
      </c>
      <c r="L159" s="114" t="str">
        <f>IF(tbl_coded[[#This Row],[ISIN]]="","",IF(_xll.BDP($B159&amp;" Corp",L$1)="#N/A N/A","--",_xll.BDP($B159&amp;" Corp",L$1)))</f>
        <v/>
      </c>
      <c r="M159" s="114" t="str">
        <f>IF(tbl_coded[[#This Row],[ISIN]]="","",IF(_xll.BDP($B159&amp;" Corp",M$1)="#N/A N/A","--",_xll.BDP($B159&amp;" Corp",M$1)))</f>
        <v/>
      </c>
      <c r="N159" s="114" t="str">
        <f>IF(tbl_coded[[#This Row],[ISIN]]="","",IF(_xll.BDP($B159&amp;" Corp",N$1)="#N/A N/A","--",_xll.BDP($B159&amp;" Corp",N$1)))</f>
        <v/>
      </c>
      <c r="O159" s="114" t="str">
        <f>IF(tbl_coded[[#This Row],[ISIN]]="","",IF(_xll.BDP($B159&amp;" Corp",O$1)="#N/A N/A","--",_xll.BDP($B159&amp;" Corp",O$1)))</f>
        <v/>
      </c>
      <c r="P159" s="114" t="str">
        <f>IF(tbl_coded[[#This Row],[ISIN]]="","",IF(_xll.BDP($B159&amp;" Corp",P$1)="#N/A N/A","--",_xll.BDP($B159&amp;" Corp",P$1)))</f>
        <v/>
      </c>
      <c r="Q15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9" s="114" t="str">
        <f>IF(tbl_coded[[#This Row],[ISIN]]="","",IF(OR(_xll.BDP($B159&amp;" Corp",R$1)="#N/A N/A",_xll.BDP($B159&amp;" Corp",R$1)="#N/A Invalid Security",_xll.BDP($B159&amp;" Corp",R$1)="#N/A Field Not Applicable"),"--",_xll.BDP($B159&amp;" Corp",R$1)))</f>
        <v/>
      </c>
      <c r="S159" s="114" t="str">
        <f>IF(tbl_coded[[#This Row],[ISIN]]="","",IF(OR(_xll.BDP($R159&amp;" Equity",S$1)="#N/A N/A",_xll.BDP($R159&amp;" Equity",S$1)="#N/A Invalid Security"),"--",_xll.BDP($R159&amp;" Equity",S$1)))</f>
        <v/>
      </c>
      <c r="T159" s="114" t="str">
        <f>IF(tbl_coded[[#This Row],[ISIN]]="","",IF(OR(_xll.BDP($R159&amp;" Equity",T$1)="#N/A N/A",_xll.BDP($R159&amp;" Equity",T$1)="#N/A Invalid Security"),"--",_xll.BDP($R159&amp;" Equity",T$1)))</f>
        <v/>
      </c>
      <c r="U159" s="114" t="str">
        <f>IF(tbl_coded[[#This Row],[ISIN]]="","",IF(OR(_xll.BDP($R159&amp;" Equity",U$1)="#N/A N/A",_xll.BDP($R159&amp;" Equity",U$1)="#N/A Invalid Security"),"--",_xll.BDP($R159&amp;" Equity",U$1)))</f>
        <v/>
      </c>
      <c r="V159" s="114" t="str">
        <f>IF(tbl_coded[[#This Row],[ISIN]]="","",IF(OR(_xll.BDP($R159&amp;" Equity",V$1)="#N/A N/A",_xll.BDP($R159&amp;" Equity",V$1)="#N/A Invalid Security"),"--",_xll.BDP($R159&amp;" Equity",V$1)))</f>
        <v/>
      </c>
      <c r="W159" s="114" t="str">
        <f>IF(tbl_coded[[#This Row],[ISIN]]="","",IF(OR(_xll.BDP($R159&amp;" Equity",W$1)="#N/A N/A",_xll.BDP($R159&amp;" Equity",W$1)="#N/A Invalid Security"),"--",_xll.BDP($R159&amp;" Equity",W$1)))</f>
        <v/>
      </c>
      <c r="X159" s="114" t="str">
        <f>IF(tbl_coded[[#This Row],[ISIN]]="","",IF(OR(_xll.BDP($R159&amp;" Equity",X$1)="#N/A N/A",_xll.BDP($R159&amp;" Equity",X$1)="#N/A Invalid Security"),"--",_xll.BDP($R159&amp;" Equity",X$1)))</f>
        <v/>
      </c>
      <c r="Y15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9" s="114" t="str">
        <f>IF(tbl_coded[[#This Row],[ISIN]]="","",IF(ISNUMBER(_xll.BDP(B159&amp;" Corp",Z$1)),_xll.BDP(B159&amp;" Corp",Z$1),""))</f>
        <v/>
      </c>
      <c r="AA159" s="114" t="str">
        <f>IF(tbl_coded[[#This Row],[ISIN]]="","",IF(ISNUMBER(_xll.BDP(B159&amp;" Corp",AA$1)),_xll.BDP(B159&amp;" Corp",AA$1),""))</f>
        <v/>
      </c>
      <c r="AB159" s="114" t="str">
        <f>IF(tbl_coded[[#This Row],[ISIN]]="","",IF(ISNUMBER(_xll.BDP(B159&amp;" Corp",AB$1)),_xll.BDP(B159&amp;" Corp",AB$1),""))</f>
        <v/>
      </c>
      <c r="AC159" s="114" t="str">
        <f>IF(tbl_coded[[#This Row],[ISIN]]="","",IF(ISNUMBER(_xll.BDP(B159&amp;" Corp",AC$1)),_xll.BDP(B159&amp;" Corp",AC$1),""))</f>
        <v/>
      </c>
      <c r="AD159" s="114" t="str">
        <f>IF(tbl_coded[[#This Row],[ISIN]]="","",IF((_xll.BDP(B159&amp;" Corp",AD$1))="#N/A Field Not Applicable","",_xll.BDP(B159&amp;" Corp",AD$1)))</f>
        <v/>
      </c>
      <c r="AE159" s="114" t="str">
        <f>IF(tbl_coded[[#This Row],[ISIN]]="","",IF((_xll.BDP(B159&amp;" Corp",AE$1))="#N/A N/A","--",_xll.BDP(B159&amp;" Corp",AE$1)))</f>
        <v/>
      </c>
      <c r="AF159" s="114" t="str">
        <f>IF(tbl_coded[[#This Row],[ISIN]]="","",IF(IFERROR(MATCH(H159,rtg_num[Moody''s],0)&gt;10,0),"HY",IF(IFERROR(MATCH(I159,rtg_num[S&amp;P],0)&gt;10,0),"HY",IF(IFERROR(MATCH(J159,rtg_num[Fitch],0)&gt;10,0),"HY",IF(H159&amp;I159&amp;J159="------","NR",IF(IFERROR(FIND("#N/A",Coded!H159),0)&amp;IFERROR(FIND("#N/A",Coded!H159),0)&amp;IFERROR(FIND("#N/A",Coded!H159),0)&lt;&gt;"000",IF(INDEX(美元债一级!$O:$O,MATCH(tbl_coded[[#This Row],[ISIN]],美元债一级!$I:$I,0))="--/--/--","NR","IG"),"IG"))))))</f>
        <v/>
      </c>
      <c r="AG15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59" s="115" t="str">
        <f>IF(tbl_coded[[#This Row],[ISIN]]="","",IF(_xll.BDP($B159&amp;" Corp",AI$1)="#N/A N/A","--",_xll.BDP($B159&amp;" Corp",AI$1)))</f>
        <v/>
      </c>
      <c r="AJ159" s="112" t="str">
        <f>IF(tbl_coded[[#This Row],[ISIN]]="","",IF(OR(_xll.BDP(_xll.BDP(tbl_coded[[#This Row],[ISIN]]&amp;" Corp", "ISSUER_EQUITY_TICKER")&amp;" Equity",AJ$1)="#N/A N/A"),"--",_xll.BDP(_xll.BDP(tbl_coded[[#This Row],[ISIN]]&amp;" Corp", "ISSUER_EQUITY_TICKER")&amp;" Equity",AJ$1)))</f>
        <v/>
      </c>
      <c r="AK15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9" s="114" t="str">
        <f>IF(tbl_coded[[#This Row],[ISIN]]="","",IF(OR(_xll.BDP(_xll.BDP(tbl_coded[[#This Row],[ISIN]]&amp;" Corp", "ISSUER_EQUITY_TICKER")&amp;" Equity",AL$1)="#N/A N/A"),"--",_xll.BDP(_xll.BDP(tbl_coded[[#This Row],[ISIN]]&amp;" Corp", "ISSUER_EQUITY_TICKER")&amp;" Equity",AL$1)))</f>
        <v/>
      </c>
      <c r="AM159" s="114" t="s">
        <v>445</v>
      </c>
      <c r="AN159" s="114" t="str">
        <f>IF(tbl_coded[[#This Row],[ISIN]]="","",IF(_xll.BDP(tbl_coded[[#This Row],[KPW Provider BBID]]&amp;" CompanyID","NAME")="#N/A Invalid Security","",_xll.BDP(tbl_coded[[#This Row],[KPW Provider BBID]]&amp;" CompanyID","NAME")))</f>
        <v/>
      </c>
      <c r="AO159" s="114" t="str">
        <f>IF(tbl_coded[[#This Row],[ISIN]]="","",IF(_xll.BDP(tbl_coded[[#This Row],[KPW Provider BBID]]&amp;" CompanyID",$AO$1)="#N/A Invalid Security","--",IF(_xll.BDP(tbl_coded[[#This Row],[KPW Provider BBID]]&amp;" CompanyID",$AO$1)="#N/A N/A","--",_xll.BDP(tbl_coded[[#This Row],[KPW Provider BBID]]&amp;" CompanyID",$AO$1))))</f>
        <v/>
      </c>
      <c r="AP159" s="114" t="str">
        <f>IF(tbl_coded[[#This Row],[ISIN]]="","",IF(_xll.BDP(tbl_coded[[#This Row],[KPW Provider BBID]]&amp;" CompanyID",$AP$1)="#N/A Invalid Security","--",IF(_xll.BDP(tbl_coded[[#This Row],[KPW Provider BBID]]&amp;" CompanyID",$AP$1)="#N/A N/A","--",_xll.BDP(tbl_coded[[#This Row],[KPW Provider BBID]]&amp;" CompanyID",$AP$1))))</f>
        <v/>
      </c>
      <c r="AQ159" s="114" t="str">
        <f>IF(tbl_coded[[#This Row],[ISIN]]="","",IF(_xll.BDP(tbl_coded[[#This Row],[KPW Provider BBID]]&amp;" CompanyID",$AQ$1)="#N/A Invalid Security","--",IF(_xll.BDP(tbl_coded[[#This Row],[KPW Provider BBID]]&amp;" CompanyID",$AQ$1)="#N/A N/A","--",_xll.BDP(tbl_coded[[#This Row],[KPW Provider BBID]]&amp;" CompanyID",$AQ$1))))</f>
        <v/>
      </c>
      <c r="AR159" s="114" t="str">
        <f>IF(tbl_coded[[#This Row],[ISIN]]="","",tbl_coded[[#This Row],[穆迪KPW评级]]&amp;"/"&amp;tbl_coded[[#This Row],[SPKPW评级]]&amp;"/"&amp;tbl_coded[[#This Row],[FITCHKPW评级]])</f>
        <v/>
      </c>
      <c r="AS159" s="114" t="str">
        <f>IF(tbl_coded[[#This Row],[ISIN]]="","",IF(OR(_xll.BDP($B159&amp;" Corp",AS$1)="#N/A N/A"),"--",_xll.BDP($B159&amp;" Corp",AS$1)))</f>
        <v/>
      </c>
      <c r="AT159" s="114" t="str">
        <f>IF(tbl_coded[[#This Row],[ISIN]]="","",IF(_xll.BDS($B159&amp;" Corp",AT$1)="#N/A Field Not Applicable","",_xll.BDS($B159&amp;" Corp",AT$1)))</f>
        <v/>
      </c>
      <c r="AU159" s="114" t="str">
        <f>IF(tbl_coded[[#This Row],[SBLC Provider BBID]]="","",_xll.BDP(tbl_coded[[#This Row],[SBLC Provider BBID]]&amp;" CompanyID","NAME"))</f>
        <v/>
      </c>
      <c r="AV159" s="114" t="str">
        <f>IF(tbl_coded[[#This Row],[ISIN]]="","",IF(OR(_xll.BDP($B159&amp;" Corp",AV$1)="#N/A N/A"),"--",TEXT(_xll.BDP($B159&amp;" Corp",AV$1),"yyyy/mm/dd")))</f>
        <v/>
      </c>
      <c r="AW159" s="114" t="str">
        <f>IF(tbl_coded[[#This Row],[ISIN]]="","",IF(OR(_xll.BDP($B159&amp;" Corp",AW$1)="#N/A N/A"),"--",TEXT(_xll.BDP($B159&amp;" Corp",AW$1),"yyyy/mm/dd")))</f>
        <v/>
      </c>
      <c r="AX159" s="114" t="str">
        <f>IF(tbl_coded[[#This Row],[ISIN]]="","",IF(OR(_xll.BDP($B159&amp;" Corp",AX$1)="#N/A N/A"),"--",TEXT(_xll.BDP($B159&amp;" Corp",AX$1),"yyyy/mm/dd")))</f>
        <v/>
      </c>
      <c r="AY159" s="114" t="str">
        <f>IF(tbl_coded[[#This Row],[ISIN]]="","",IF(OR(_xll.BDP($B159&amp;" Corp",AY$1)="#N/A Field Not Applicable"),"--",TEXT(_xll.BDP($B159&amp;" Corp",AY$1),"yyyy/mm/dd")))</f>
        <v/>
      </c>
      <c r="AZ159" s="114" t="str">
        <f>IF(tbl_coded[[#This Row],[ISIN]]="","",IF(OR(_xll.BDP($B159&amp;" Corp",AZ$1)="#N/A N/A"),"--",_xll.BDP($B159&amp;" Corp",AZ$1)))</f>
        <v/>
      </c>
      <c r="BA159" s="114" t="str">
        <f>IF(tbl_coded[[#This Row],[ISIN]]="","",IF(OR(_xll.BDP($B159&amp;" Corp",BA$1)="#N/A N/A"),"--",_xll.BDP($B159&amp;" Corp",BA$1)))</f>
        <v/>
      </c>
      <c r="BB159" s="114" t="str">
        <f>IF(tbl_coded[[#This Row],[ISIN]]="","",IF(OR(_xll.BDP($B159&amp;" Corp",BB$1)="#N/A N/A"),"--",_xll.BDP($B159&amp;" Corp",BB$1)))</f>
        <v/>
      </c>
      <c r="BC159" s="114" t="str">
        <f>IF(tbl_coded[[#This Row],[ISIN]]="","",IF(OR(_xll.BDP($B159&amp;" Corp",BC$1)="#N/A Field Not Applicable"),"--",_xll.BDP($B159&amp;" Corp",BC$1)))</f>
        <v/>
      </c>
      <c r="BD159" s="114" t="str">
        <f>IF(tbl_coded[[#This Row],[ISIN]]="","",IF(OR(_xll.BDP($B159&amp;" Corp",BD$1)="#N/A Field Not Applicable"),"--",_xll.BDP($B159&amp;" Corp",BD$1)))</f>
        <v/>
      </c>
      <c r="BE159" s="114" t="str">
        <f>IF(tbl_coded[[#This Row],[ISIN]]="","",IF(OR(_xll.BDP($B159&amp;" Corp",BE$1)="#N/A Field Not Applicable"),"--",_xll.BDP($B159&amp;" Corp",BE$1)))</f>
        <v/>
      </c>
      <c r="BF159" s="114" t="str">
        <f>IF(tbl_coded[[#This Row],[ISIN]]="","",IF(OR(_xll.BDP($B159&amp;" Corp",BF$1)="#N/A Field Not Applicable"),"--",_xll.BDP($B159&amp;" Corp",BF$1)))</f>
        <v/>
      </c>
      <c r="BG159" s="114" t="str">
        <f>IF(tbl_coded[[#This Row],[ISIN]]="","",IF(OR(_xll.BDP($B159&amp;" Corp",BG$1)="#N/A Field Not Applicable"),"--",IF(_xll.BDP($B159&amp;" Corp",BG$1)="#N/A N/A","N",_xll.BDP($B159&amp;" Corp",BG$1))))</f>
        <v/>
      </c>
      <c r="BH159" s="114" t="str">
        <f>IF(tbl_coded[[#This Row],[ISIN]]="","",IF(OR(_xll.BDP($B159&amp;" Corp",BH$1)="#N/A N/A"),"",_xll.BDP($B159&amp;" Corp",BH$1)))</f>
        <v/>
      </c>
      <c r="BI159" s="114" t="str">
        <f>IF(tbl_coded[[#This Row],[ISIN]]="","",IF(OR(tbl_coded[[#This Row],[Parent company tiker]]=""),"",IF(_xll.BDP(tbl_coded[[#This Row],[Parent company tiker]]&amp;" Equity",BI$1)="#N/A N/A","--",_xll.BDP(tbl_coded[[#This Row],[Parent company tiker]]&amp;" Equity",BI$1))))</f>
        <v/>
      </c>
      <c r="BJ159" s="114" t="str">
        <f>IF(tbl_coded[[#This Row],[ISIN]]="","",IF(OR(tbl_coded[[#This Row],[Parent company tiker]]=""),"",IF(_xll.BDP(tbl_coded[[#This Row],[Parent company tiker]]&amp;" Equity",BJ$1)="#N/A N/A","--",_xll.BDP(tbl_coded[[#This Row],[Parent company tiker]]&amp;" Equity",BJ$1))))</f>
        <v/>
      </c>
      <c r="BK159" s="114" t="str">
        <f>IF(tbl_coded[[#This Row],[ISIN]]="","",IF(OR(tbl_coded[[#This Row],[Parent company tiker]]=""),"",IF(_xll.BDP(tbl_coded[[#This Row],[Parent company tiker]]&amp;" Equity",BK$1)="#N/A N/A","--",_xll.BDP(tbl_coded[[#This Row],[Parent company tiker]]&amp;" Equity",BK$1))))</f>
        <v/>
      </c>
      <c r="BL159" s="114" t="str">
        <f>IF(tbl_coded[[#This Row],[ISIN]]="","",IF(OR(tbl_coded[[#This Row],[Parent company tiker]]=""),"",IF(_xll.BDP(tbl_coded[[#This Row],[Parent company tiker]]&amp;" Equity",BL$1)="#N/A N/A","--",_xll.BDP(tbl_coded[[#This Row],[Parent company tiker]]&amp;" Equity",BL$1))))</f>
        <v/>
      </c>
      <c r="BM15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9" s="114" t="str">
        <f>IF(tbl_coded[[#This Row],[Column9]]&lt;&gt;"--",tbl_coded[[#This Row],[G''tor rating]],IF(tbl_coded[[#This Row],[KPW Name]]&lt;&gt;"",tbl_coded[[#This Row],[KPW Rating]],IF(tbl_coded[[#This Row],[Parent company tiker]]&lt;&gt;"",tbl_coded[[#This Row],[parent评级]],tbl_coded[[#This Row],[Issuer rating]])))</f>
        <v>//</v>
      </c>
      <c r="BO159" s="148" t="str">
        <f>IFERROR(IF(tbl_coded[[#This Row],[GREEN]]="Y","GREEN",IF(tbl_coded[[#This Row],[SUSTAINABLE]]="Y","SUSTAINABLE",IF(tbl_coded[[#This Row],[SOCIAL]]="Y","SOCIAL",IF(tbl_coded[[#This Row],[Sustainable linked]]="Y","SUSTAINABLE LINKED"," ")))),"")</f>
        <v xml:space="preserve"> </v>
      </c>
    </row>
    <row r="160" spans="1:67" ht="15" customHeight="1">
      <c r="A160" s="109">
        <v>158</v>
      </c>
      <c r="B160" s="110" t="str">
        <f>IF(美元债一级!$C$3:$C$1048576&lt;&gt;"",美元债一级!$C160,"")</f>
        <v/>
      </c>
      <c r="C160" s="112" t="str">
        <f>IF(tbl_coded[[#This Row],[ISIN]]="","",IF(tbl_coded[[#This Row],[Index]]&gt;$A$1,"",IF(_xll.BDP($B160&amp;" Corp",C$1)="#N/A N/A","",_xll.BDP($B160&amp;" Corp",C$1))))</f>
        <v/>
      </c>
      <c r="D160" s="112" t="str">
        <f>IF(tbl_coded[[#This Row],[ISIN]]="","",IF(_xll.BDP($B160&amp;" Corp",D$1)="#N/A N/A","",_xll.BDP($B160&amp;" Corp",D$1)))</f>
        <v/>
      </c>
      <c r="E160" s="112" t="str">
        <f>IF(tbl_coded[[#This Row],[ISIN]]="","",IF(_xll.BDP($B160&amp;" Corp",E$1)="#N/A N/A","--",_xll.BDP($B160&amp;" Corp",E$1)))</f>
        <v/>
      </c>
      <c r="F160" s="112" t="str">
        <f>IF(tbl_coded[[#This Row],[ISIN]]="","",IF(_xll.BDS($B160&amp;" Corp",F$1)="#N/A Field Not Applicable","",_xll.BDS($B160&amp;" Corp",F$1)))</f>
        <v/>
      </c>
      <c r="G160" s="112" t="str">
        <f>IF(tbl_coded[[#This Row],[ISIN]]="","",IF(_xll.BDP($F160&amp;" CompanyID",G$1)="#N/A Invalid Security","",_xll.BDP($F160&amp;" CompanyID",G$1)))</f>
        <v/>
      </c>
      <c r="H160" s="112" t="str">
        <f>IF(tbl_coded[[#This Row],[ISIN]]="","",IF(_xll.BDP($B160&amp;" Corp",H$1)="#N/A N/A","--",_xll.BDP($B160&amp;" Corp",H$1)))</f>
        <v/>
      </c>
      <c r="I160" s="112" t="str">
        <f>IF(tbl_coded[[#This Row],[ISIN]]="","",IF(_xll.BDP($B160&amp;" Corp",I$1)="#N/A N/A","--",_xll.BDP($B160&amp;" Corp",I$1)))</f>
        <v/>
      </c>
      <c r="J160" s="112" t="str">
        <f>IF(tbl_coded[[#This Row],[ISIN]]="","",IF(_xll.BDP($B160&amp;" Corp",J$1)="#N/A N/A","--",_xll.BDP($B160&amp;" Corp",J$1)))</f>
        <v/>
      </c>
      <c r="K160" s="112" t="str">
        <f>IF(tbl_coded[[#This Row],[ISIN]]="","",IF(_xll.BDP($B160&amp;" Corp",K$1)="#N/A N/A","--",_xll.BDP($B160&amp;" Corp",K$1)))</f>
        <v/>
      </c>
      <c r="L160" s="112" t="str">
        <f>IF(tbl_coded[[#This Row],[ISIN]]="","",IF(_xll.BDP($B160&amp;" Corp",L$1)="#N/A N/A","--",_xll.BDP($B160&amp;" Corp",L$1)))</f>
        <v/>
      </c>
      <c r="M160" s="112" t="str">
        <f>IF(tbl_coded[[#This Row],[ISIN]]="","",IF(_xll.BDP($B160&amp;" Corp",M$1)="#N/A N/A","--",_xll.BDP($B160&amp;" Corp",M$1)))</f>
        <v/>
      </c>
      <c r="N160" s="112" t="str">
        <f>IF(tbl_coded[[#This Row],[ISIN]]="","",IF(_xll.BDP($B160&amp;" Corp",N$1)="#N/A N/A","--",_xll.BDP($B160&amp;" Corp",N$1)))</f>
        <v/>
      </c>
      <c r="O160" s="112" t="str">
        <f>IF(tbl_coded[[#This Row],[ISIN]]="","",IF(_xll.BDP($B160&amp;" Corp",O$1)="#N/A N/A","--",_xll.BDP($B160&amp;" Corp",O$1)))</f>
        <v/>
      </c>
      <c r="P160" s="112" t="str">
        <f>IF(tbl_coded[[#This Row],[ISIN]]="","",IF(_xll.BDP($B160&amp;" Corp",P$1)="#N/A N/A","--",_xll.BDP($B160&amp;" Corp",P$1)))</f>
        <v/>
      </c>
      <c r="Q160"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0" s="112" t="str">
        <f>IF(tbl_coded[[#This Row],[ISIN]]="","",IF(OR(_xll.BDP($B160&amp;" Corp",R$1)="#N/A N/A",_xll.BDP($B160&amp;" Corp",R$1)="#N/A Invalid Security",_xll.BDP($B160&amp;" Corp",R$1)="#N/A Field Not Applicable"),"--",_xll.BDP($B160&amp;" Corp",R$1)))</f>
        <v/>
      </c>
      <c r="S160" s="112" t="str">
        <f>IF(tbl_coded[[#This Row],[ISIN]]="","",IF(OR(_xll.BDP($R160&amp;" Equity",S$1)="#N/A N/A",_xll.BDP($R160&amp;" Equity",S$1)="#N/A Invalid Security"),"--",_xll.BDP($R160&amp;" Equity",S$1)))</f>
        <v/>
      </c>
      <c r="T160" s="112" t="str">
        <f>IF(tbl_coded[[#This Row],[ISIN]]="","",IF(OR(_xll.BDP($R160&amp;" Equity",T$1)="#N/A N/A",_xll.BDP($R160&amp;" Equity",T$1)="#N/A Invalid Security"),"--",_xll.BDP($R160&amp;" Equity",T$1)))</f>
        <v/>
      </c>
      <c r="U160" s="112" t="str">
        <f>IF(tbl_coded[[#This Row],[ISIN]]="","",IF(OR(_xll.BDP($R160&amp;" Equity",U$1)="#N/A N/A",_xll.BDP($R160&amp;" Equity",U$1)="#N/A Invalid Security"),"--",_xll.BDP($R160&amp;" Equity",U$1)))</f>
        <v/>
      </c>
      <c r="V160" s="112" t="str">
        <f>IF(tbl_coded[[#This Row],[ISIN]]="","",IF(OR(_xll.BDP($R160&amp;" Equity",V$1)="#N/A N/A",_xll.BDP($R160&amp;" Equity",V$1)="#N/A Invalid Security"),"--",_xll.BDP($R160&amp;" Equity",V$1)))</f>
        <v/>
      </c>
      <c r="W160" s="112" t="str">
        <f>IF(tbl_coded[[#This Row],[ISIN]]="","",IF(OR(_xll.BDP($R160&amp;" Equity",W$1)="#N/A N/A",_xll.BDP($R160&amp;" Equity",W$1)="#N/A Invalid Security"),"--",_xll.BDP($R160&amp;" Equity",W$1)))</f>
        <v/>
      </c>
      <c r="X160" s="112" t="str">
        <f>IF(tbl_coded[[#This Row],[ISIN]]="","",IF(OR(_xll.BDP($R160&amp;" Equity",X$1)="#N/A N/A",_xll.BDP($R160&amp;" Equity",X$1)="#N/A Invalid Security"),"--",_xll.BDP($R160&amp;" Equity",X$1)))</f>
        <v/>
      </c>
      <c r="Y160"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0" s="112" t="str">
        <f>IF(tbl_coded[[#This Row],[ISIN]]="","",IF(ISNUMBER(_xll.BDP(B160&amp;" Corp",Z$1)),_xll.BDP(B160&amp;" Corp",Z$1),""))</f>
        <v/>
      </c>
      <c r="AA160" s="112" t="str">
        <f>IF(tbl_coded[[#This Row],[ISIN]]="","",IF(ISNUMBER(_xll.BDP(B160&amp;" Corp",AA$1)),_xll.BDP(B160&amp;" Corp",AA$1),""))</f>
        <v/>
      </c>
      <c r="AB160" s="112" t="str">
        <f>IF(tbl_coded[[#This Row],[ISIN]]="","",IF(ISNUMBER(_xll.BDP(B160&amp;" Corp",AB$1)),_xll.BDP(B160&amp;" Corp",AB$1),""))</f>
        <v/>
      </c>
      <c r="AC160" s="112" t="str">
        <f>IF(tbl_coded[[#This Row],[ISIN]]="","",IF(ISNUMBER(_xll.BDP(B160&amp;" Corp",AC$1)),_xll.BDP(B160&amp;" Corp",AC$1),""))</f>
        <v/>
      </c>
      <c r="AD160" s="112" t="str">
        <f>IF(tbl_coded[[#This Row],[ISIN]]="","",IF((_xll.BDP(B160&amp;" Corp",AD$1))="#N/A Field Not Applicable","",_xll.BDP(B160&amp;" Corp",AD$1)))</f>
        <v/>
      </c>
      <c r="AE160" s="112" t="str">
        <f>IF(tbl_coded[[#This Row],[ISIN]]="","",IF((_xll.BDP(B160&amp;" Corp",AE$1))="#N/A N/A","--",_xll.BDP(B160&amp;" Corp",AE$1)))</f>
        <v/>
      </c>
      <c r="AF160" s="112" t="str">
        <f>IF(tbl_coded[[#This Row],[ISIN]]="","",IF(IFERROR(MATCH(H160,rtg_num[Moody''s],0)&gt;10,0),"HY",IF(IFERROR(MATCH(I160,rtg_num[S&amp;P],0)&gt;10,0),"HY",IF(IFERROR(MATCH(J160,rtg_num[Fitch],0)&gt;10,0),"HY",IF(H160&amp;I160&amp;J160="------","NR",IF(IFERROR(FIND("#N/A",Coded!H160),0)&amp;IFERROR(FIND("#N/A",Coded!H160),0)&amp;IFERROR(FIND("#N/A",Coded!H160),0)&lt;&gt;"000",IF(INDEX(美元债一级!$O:$O,MATCH(tbl_coded[[#This Row],[ISIN]],美元债一级!$I:$I,0))="--/--/--","NR","IG"),"IG"))))))</f>
        <v/>
      </c>
      <c r="AG160"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0"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0" s="113" t="str">
        <f>IF(tbl_coded[[#This Row],[ISIN]]="","",IF(_xll.BDP($B160&amp;" Corp",AI$1)="#N/A N/A","--",_xll.BDP($B160&amp;" Corp",AI$1)))</f>
        <v/>
      </c>
      <c r="AJ160" s="112" t="str">
        <f>IF(tbl_coded[[#This Row],[ISIN]]="","",IF(OR(_xll.BDP(_xll.BDP(tbl_coded[[#This Row],[ISIN]]&amp;" Corp", "ISSUER_EQUITY_TICKER")&amp;" Equity",AJ$1)="#N/A N/A"),"--",_xll.BDP(_xll.BDP(tbl_coded[[#This Row],[ISIN]]&amp;" Corp", "ISSUER_EQUITY_TICKER")&amp;" Equity",AJ$1)))</f>
        <v/>
      </c>
      <c r="AK160"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0" s="115" t="str">
        <f>IF(tbl_coded[[#This Row],[ISIN]]="","",IF(OR(_xll.BDP(_xll.BDP(tbl_coded[[#This Row],[ISIN]]&amp;" Corp", "ISSUER_EQUITY_TICKER")&amp;" Equity",AL$1)="#N/A N/A"),"--",_xll.BDP(_xll.BDP(tbl_coded[[#This Row],[ISIN]]&amp;" Corp", "ISSUER_EQUITY_TICKER")&amp;" Equity",AL$1)))</f>
        <v/>
      </c>
      <c r="AM160" s="115" t="str">
        <f>IF(tbl_coded[[#This Row],[ISIN]]="","",IF(_xll.BDS($B160&amp;" Corp",AM$1)="#N/A Field Not Applicable","",_xll.BDS($B160&amp;" Corp",AM$1)))</f>
        <v/>
      </c>
      <c r="AN160" s="115" t="str">
        <f>IF(tbl_coded[[#This Row],[ISIN]]="","",IF(_xll.BDP(tbl_coded[[#This Row],[KPW Provider BBID]]&amp;" CompanyID","NAME")="#N/A Invalid Security","",_xll.BDP(tbl_coded[[#This Row],[KPW Provider BBID]]&amp;" CompanyID","NAME")))</f>
        <v/>
      </c>
      <c r="AO160" s="115" t="str">
        <f>IF(tbl_coded[[#This Row],[ISIN]]="","",IF(_xll.BDP(tbl_coded[[#This Row],[KPW Provider BBID]]&amp;" CompanyID",$AO$1)="#N/A Invalid Security","--",IF(_xll.BDP(tbl_coded[[#This Row],[KPW Provider BBID]]&amp;" CompanyID",$AO$1)="#N/A N/A","--",_xll.BDP(tbl_coded[[#This Row],[KPW Provider BBID]]&amp;" CompanyID",$AO$1))))</f>
        <v/>
      </c>
      <c r="AP160" s="115" t="str">
        <f>IF(tbl_coded[[#This Row],[ISIN]]="","",IF(_xll.BDP(tbl_coded[[#This Row],[KPW Provider BBID]]&amp;" CompanyID",$AP$1)="#N/A Invalid Security","--",IF(_xll.BDP(tbl_coded[[#This Row],[KPW Provider BBID]]&amp;" CompanyID",$AP$1)="#N/A N/A","--",_xll.BDP(tbl_coded[[#This Row],[KPW Provider BBID]]&amp;" CompanyID",$AP$1))))</f>
        <v/>
      </c>
      <c r="AQ160" s="115" t="str">
        <f>IF(tbl_coded[[#This Row],[ISIN]]="","",IF(_xll.BDP(tbl_coded[[#This Row],[KPW Provider BBID]]&amp;" CompanyID",$AQ$1)="#N/A Invalid Security","--",IF(_xll.BDP(tbl_coded[[#This Row],[KPW Provider BBID]]&amp;" CompanyID",$AQ$1)="#N/A N/A","--",_xll.BDP(tbl_coded[[#This Row],[KPW Provider BBID]]&amp;" CompanyID",$AQ$1))))</f>
        <v/>
      </c>
      <c r="AR160" s="115" t="str">
        <f>IF(tbl_coded[[#This Row],[ISIN]]="","",tbl_coded[[#This Row],[穆迪KPW评级]]&amp;"/"&amp;tbl_coded[[#This Row],[SPKPW评级]]&amp;"/"&amp;tbl_coded[[#This Row],[FITCHKPW评级]])</f>
        <v/>
      </c>
      <c r="AS160" s="115" t="str">
        <f>IF(tbl_coded[[#This Row],[ISIN]]="","",IF(OR(_xll.BDP($B160&amp;" Corp",AS$1)="#N/A N/A"),"--",_xll.BDP($B160&amp;" Corp",AS$1)))</f>
        <v/>
      </c>
      <c r="AT160" s="115" t="str">
        <f>IF(tbl_coded[[#This Row],[ISIN]]="","",IF(_xll.BDS($B160&amp;" Corp",AT$1)="#N/A Field Not Applicable","",_xll.BDS($B160&amp;" Corp",AT$1)))</f>
        <v/>
      </c>
      <c r="AU160" s="115" t="str">
        <f>IF(tbl_coded[[#This Row],[SBLC Provider BBID]]="","",_xll.BDP(tbl_coded[[#This Row],[SBLC Provider BBID]]&amp;" CompanyID","NAME"))</f>
        <v/>
      </c>
      <c r="AV160" s="115" t="str">
        <f>IF(tbl_coded[[#This Row],[ISIN]]="","",IF(OR(_xll.BDP($B160&amp;" Corp",AV$1)="#N/A N/A"),"--",TEXT(_xll.BDP($B160&amp;" Corp",AV$1),"yyyy/mm/dd")))</f>
        <v/>
      </c>
      <c r="AW160" s="115" t="str">
        <f>IF(tbl_coded[[#This Row],[ISIN]]="","",IF(OR(_xll.BDP($B160&amp;" Corp",AW$1)="#N/A N/A"),"--",TEXT(_xll.BDP($B160&amp;" Corp",AW$1),"yyyy/mm/dd")))</f>
        <v/>
      </c>
      <c r="AX160" s="115" t="str">
        <f>IF(tbl_coded[[#This Row],[ISIN]]="","",IF(OR(_xll.BDP($B160&amp;" Corp",AX$1)="#N/A N/A"),"--",TEXT(_xll.BDP($B160&amp;" Corp",AX$1),"yyyy/mm/dd")))</f>
        <v/>
      </c>
      <c r="AY160" s="115" t="str">
        <f>IF(tbl_coded[[#This Row],[ISIN]]="","",IF(OR(_xll.BDP($B160&amp;" Corp",AY$1)="#N/A Field Not Applicable"),"--",TEXT(_xll.BDP($B160&amp;" Corp",AY$1),"yyyy/mm/dd")))</f>
        <v/>
      </c>
      <c r="AZ160" s="115" t="str">
        <f>IF(tbl_coded[[#This Row],[ISIN]]="","",IF(OR(_xll.BDP($B160&amp;" Corp",AZ$1)="#N/A N/A"),"--",_xll.BDP($B160&amp;" Corp",AZ$1)))</f>
        <v/>
      </c>
      <c r="BA160" s="115" t="str">
        <f>IF(tbl_coded[[#This Row],[ISIN]]="","",IF(OR(_xll.BDP($B160&amp;" Corp",BA$1)="#N/A N/A"),"--",_xll.BDP($B160&amp;" Corp",BA$1)))</f>
        <v/>
      </c>
      <c r="BB160" s="115" t="str">
        <f>IF(tbl_coded[[#This Row],[ISIN]]="","",IF(OR(_xll.BDP($B160&amp;" Corp",BB$1)="#N/A N/A"),"--",_xll.BDP($B160&amp;" Corp",BB$1)))</f>
        <v/>
      </c>
      <c r="BC160" s="115" t="str">
        <f>IF(tbl_coded[[#This Row],[ISIN]]="","",IF(OR(_xll.BDP($B160&amp;" Corp",BC$1)="#N/A Field Not Applicable"),"--",_xll.BDP($B160&amp;" Corp",BC$1)))</f>
        <v/>
      </c>
      <c r="BD160" s="115" t="str">
        <f>IF(tbl_coded[[#This Row],[ISIN]]="","",IF(OR(_xll.BDP($B160&amp;" Corp",BD$1)="#N/A Field Not Applicable"),"--",_xll.BDP($B160&amp;" Corp",BD$1)))</f>
        <v/>
      </c>
      <c r="BE160" s="115" t="str">
        <f>IF(tbl_coded[[#This Row],[ISIN]]="","",IF(OR(_xll.BDP($B160&amp;" Corp",BE$1)="#N/A Field Not Applicable"),"--",_xll.BDP($B160&amp;" Corp",BE$1)))</f>
        <v/>
      </c>
      <c r="BF160" s="115" t="str">
        <f>IF(tbl_coded[[#This Row],[ISIN]]="","",IF(OR(_xll.BDP($B160&amp;" Corp",BF$1)="#N/A Field Not Applicable"),"--",_xll.BDP($B160&amp;" Corp",BF$1)))</f>
        <v/>
      </c>
      <c r="BG160" s="115" t="str">
        <f>IF(tbl_coded[[#This Row],[ISIN]]="","",IF(OR(_xll.BDP($B160&amp;" Corp",BG$1)="#N/A Field Not Applicable"),"--",IF(_xll.BDP($B160&amp;" Corp",BG$1)="#N/A N/A","N",_xll.BDP($B160&amp;" Corp",BG$1))))</f>
        <v/>
      </c>
      <c r="BH160" s="115" t="str">
        <f>IF(tbl_coded[[#This Row],[ISIN]]="","",IF(OR(_xll.BDP($B160&amp;" Corp",BH$1)="#N/A N/A"),"",_xll.BDP($B160&amp;" Corp",BH$1)))</f>
        <v/>
      </c>
      <c r="BI160" s="115" t="str">
        <f>IF(tbl_coded[[#This Row],[ISIN]]="","",IF(OR(tbl_coded[[#This Row],[Parent company tiker]]=""),"",IF(_xll.BDP(tbl_coded[[#This Row],[Parent company tiker]]&amp;" Equity",BI$1)="#N/A N/A","--",_xll.BDP(tbl_coded[[#This Row],[Parent company tiker]]&amp;" Equity",BI$1))))</f>
        <v/>
      </c>
      <c r="BJ160" s="115" t="str">
        <f>IF(tbl_coded[[#This Row],[ISIN]]="","",IF(OR(tbl_coded[[#This Row],[Parent company tiker]]=""),"",IF(_xll.BDP(tbl_coded[[#This Row],[Parent company tiker]]&amp;" Equity",BJ$1)="#N/A N/A","--",_xll.BDP(tbl_coded[[#This Row],[Parent company tiker]]&amp;" Equity",BJ$1))))</f>
        <v/>
      </c>
      <c r="BK160" s="115" t="str">
        <f>IF(tbl_coded[[#This Row],[ISIN]]="","",IF(OR(tbl_coded[[#This Row],[Parent company tiker]]=""),"",IF(_xll.BDP(tbl_coded[[#This Row],[Parent company tiker]]&amp;" Equity",BK$1)="#N/A N/A","--",_xll.BDP(tbl_coded[[#This Row],[Parent company tiker]]&amp;" Equity",BK$1))))</f>
        <v/>
      </c>
      <c r="BL160" s="115" t="str">
        <f>IF(tbl_coded[[#This Row],[ISIN]]="","",IF(OR(tbl_coded[[#This Row],[Parent company tiker]]=""),"",IF(_xll.BDP(tbl_coded[[#This Row],[Parent company tiker]]&amp;" Equity",BL$1)="#N/A N/A","--",_xll.BDP(tbl_coded[[#This Row],[Parent company tiker]]&amp;" Equity",BL$1))))</f>
        <v/>
      </c>
      <c r="BM160"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0" s="115" t="str">
        <f>IF(tbl_coded[[#This Row],[Column9]]&lt;&gt;"--",tbl_coded[[#This Row],[G''tor rating]],IF(tbl_coded[[#This Row],[KPW Name]]&lt;&gt;"",tbl_coded[[#This Row],[KPW Rating]],IF(tbl_coded[[#This Row],[Parent company tiker]]&lt;&gt;"",tbl_coded[[#This Row],[parent评级]],tbl_coded[[#This Row],[Issuer rating]])))</f>
        <v>//</v>
      </c>
      <c r="BO160" s="148" t="str">
        <f>IFERROR(IF(tbl_coded[[#This Row],[GREEN]]="Y","GREEN",IF(tbl_coded[[#This Row],[SUSTAINABLE]]="Y","SUSTAINABLE",IF(tbl_coded[[#This Row],[SOCIAL]]="Y","SOCIAL",IF(tbl_coded[[#This Row],[Sustainable linked]]="Y","SUSTAINABLE LINKED"," ")))),"")</f>
        <v xml:space="preserve"> </v>
      </c>
    </row>
    <row r="161" spans="1:67" ht="15" customHeight="1">
      <c r="A161" s="109">
        <v>159</v>
      </c>
      <c r="B161" s="110" t="str">
        <f>IF(美元债一级!$C$3:$C$1048576&lt;&gt;"",美元债一级!$C161,"")</f>
        <v/>
      </c>
      <c r="C161" s="112" t="str">
        <f>IF(tbl_coded[[#This Row],[ISIN]]="","",IF(tbl_coded[[#This Row],[Index]]&gt;$A$1,"",IF(_xll.BDP($B161&amp;" Corp",C$1)="#N/A N/A","",_xll.BDP($B161&amp;" Corp",C$1))))</f>
        <v/>
      </c>
      <c r="D161" s="112" t="str">
        <f>IF(tbl_coded[[#This Row],[ISIN]]="","",IF(_xll.BDP($B161&amp;" Corp",D$1)="#N/A N/A","",_xll.BDP($B161&amp;" Corp",D$1)))</f>
        <v/>
      </c>
      <c r="E161" s="112" t="str">
        <f>IF(tbl_coded[[#This Row],[ISIN]]="","",IF(_xll.BDP($B161&amp;" Corp",E$1)="#N/A N/A","--",_xll.BDP($B161&amp;" Corp",E$1)))</f>
        <v/>
      </c>
      <c r="F161" s="112" t="str">
        <f>IF(tbl_coded[[#This Row],[ISIN]]="","",IF(_xll.BDS($B161&amp;" Corp",F$1)="#N/A Field Not Applicable","",_xll.BDS($B161&amp;" Corp",F$1)))</f>
        <v/>
      </c>
      <c r="G161" s="112" t="str">
        <f>IF(tbl_coded[[#This Row],[ISIN]]="","",IF(_xll.BDP($F161&amp;" CompanyID",G$1)="#N/A Invalid Security","",_xll.BDP($F161&amp;" CompanyID",G$1)))</f>
        <v/>
      </c>
      <c r="H161" s="112" t="str">
        <f>IF(tbl_coded[[#This Row],[ISIN]]="","",IF(_xll.BDP($B161&amp;" Corp",H$1)="#N/A N/A","--",_xll.BDP($B161&amp;" Corp",H$1)))</f>
        <v/>
      </c>
      <c r="I161" s="112" t="str">
        <f>IF(tbl_coded[[#This Row],[ISIN]]="","",IF(_xll.BDP($B161&amp;" Corp",I$1)="#N/A N/A","--",_xll.BDP($B161&amp;" Corp",I$1)))</f>
        <v/>
      </c>
      <c r="J161" s="112" t="str">
        <f>IF(tbl_coded[[#This Row],[ISIN]]="","",IF(_xll.BDP($B161&amp;" Corp",J$1)="#N/A N/A","--",_xll.BDP($B161&amp;" Corp",J$1)))</f>
        <v/>
      </c>
      <c r="K161" s="112" t="str">
        <f>IF(tbl_coded[[#This Row],[ISIN]]="","",IF(_xll.BDP($B161&amp;" Corp",K$1)="#N/A N/A","--",_xll.BDP($B161&amp;" Corp",K$1)))</f>
        <v/>
      </c>
      <c r="L161" s="112" t="str">
        <f>IF(tbl_coded[[#This Row],[ISIN]]="","",IF(_xll.BDP($B161&amp;" Corp",L$1)="#N/A N/A","--",_xll.BDP($B161&amp;" Corp",L$1)))</f>
        <v/>
      </c>
      <c r="M161" s="112" t="str">
        <f>IF(tbl_coded[[#This Row],[ISIN]]="","",IF(_xll.BDP($B161&amp;" Corp",M$1)="#N/A N/A","--",_xll.BDP($B161&amp;" Corp",M$1)))</f>
        <v/>
      </c>
      <c r="N161" s="112" t="str">
        <f>IF(tbl_coded[[#This Row],[ISIN]]="","",IF(_xll.BDP($B161&amp;" Corp",N$1)="#N/A N/A","--",_xll.BDP($B161&amp;" Corp",N$1)))</f>
        <v/>
      </c>
      <c r="O161" s="112" t="str">
        <f>IF(tbl_coded[[#This Row],[ISIN]]="","",IF(_xll.BDP($B161&amp;" Corp",O$1)="#N/A N/A","--",_xll.BDP($B161&amp;" Corp",O$1)))</f>
        <v/>
      </c>
      <c r="P161" s="112" t="str">
        <f>IF(tbl_coded[[#This Row],[ISIN]]="","",IF(_xll.BDP($B161&amp;" Corp",P$1)="#N/A N/A","--",_xll.BDP($B161&amp;" Corp",P$1)))</f>
        <v/>
      </c>
      <c r="Q161"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1" s="112" t="str">
        <f>IF(tbl_coded[[#This Row],[ISIN]]="","",IF(OR(_xll.BDP($B161&amp;" Corp",R$1)="#N/A N/A",_xll.BDP($B161&amp;" Corp",R$1)="#N/A Invalid Security",_xll.BDP($B161&amp;" Corp",R$1)="#N/A Field Not Applicable"),"--",_xll.BDP($B161&amp;" Corp",R$1)))</f>
        <v/>
      </c>
      <c r="S161" s="112" t="str">
        <f>IF(tbl_coded[[#This Row],[ISIN]]="","",IF(OR(_xll.BDP($R161&amp;" Equity",S$1)="#N/A N/A",_xll.BDP($R161&amp;" Equity",S$1)="#N/A Invalid Security"),"--",_xll.BDP($R161&amp;" Equity",S$1)))</f>
        <v/>
      </c>
      <c r="T161" s="112" t="str">
        <f>IF(tbl_coded[[#This Row],[ISIN]]="","",IF(OR(_xll.BDP($R161&amp;" Equity",T$1)="#N/A N/A",_xll.BDP($R161&amp;" Equity",T$1)="#N/A Invalid Security"),"--",_xll.BDP($R161&amp;" Equity",T$1)))</f>
        <v/>
      </c>
      <c r="U161" s="112" t="str">
        <f>IF(tbl_coded[[#This Row],[ISIN]]="","",IF(OR(_xll.BDP($R161&amp;" Equity",U$1)="#N/A N/A",_xll.BDP($R161&amp;" Equity",U$1)="#N/A Invalid Security"),"--",_xll.BDP($R161&amp;" Equity",U$1)))</f>
        <v/>
      </c>
      <c r="V161" s="112" t="str">
        <f>IF(tbl_coded[[#This Row],[ISIN]]="","",IF(OR(_xll.BDP($R161&amp;" Equity",V$1)="#N/A N/A",_xll.BDP($R161&amp;" Equity",V$1)="#N/A Invalid Security"),"--",_xll.BDP($R161&amp;" Equity",V$1)))</f>
        <v/>
      </c>
      <c r="W161" s="112" t="str">
        <f>IF(tbl_coded[[#This Row],[ISIN]]="","",IF(OR(_xll.BDP($R161&amp;" Equity",W$1)="#N/A N/A",_xll.BDP($R161&amp;" Equity",W$1)="#N/A Invalid Security"),"--",_xll.BDP($R161&amp;" Equity",W$1)))</f>
        <v/>
      </c>
      <c r="X161" s="112" t="str">
        <f>IF(tbl_coded[[#This Row],[ISIN]]="","",IF(OR(_xll.BDP($R161&amp;" Equity",X$1)="#N/A N/A",_xll.BDP($R161&amp;" Equity",X$1)="#N/A Invalid Security"),"--",_xll.BDP($R161&amp;" Equity",X$1)))</f>
        <v/>
      </c>
      <c r="Y161"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1" s="112" t="str">
        <f>IF(tbl_coded[[#This Row],[ISIN]]="","",IF(ISNUMBER(_xll.BDP(B161&amp;" Corp",Z$1)),_xll.BDP(B161&amp;" Corp",Z$1),""))</f>
        <v/>
      </c>
      <c r="AA161" s="112" t="str">
        <f>IF(tbl_coded[[#This Row],[ISIN]]="","",IF(ISNUMBER(_xll.BDP(B161&amp;" Corp",AA$1)),_xll.BDP(B161&amp;" Corp",AA$1),""))</f>
        <v/>
      </c>
      <c r="AB161" s="112" t="str">
        <f>IF(tbl_coded[[#This Row],[ISIN]]="","",IF(ISNUMBER(_xll.BDP(B161&amp;" Corp",AB$1)),_xll.BDP(B161&amp;" Corp",AB$1),""))</f>
        <v/>
      </c>
      <c r="AC161" s="112" t="str">
        <f>IF(tbl_coded[[#This Row],[ISIN]]="","",IF(ISNUMBER(_xll.BDP(B161&amp;" Corp",AC$1)),_xll.BDP(B161&amp;" Corp",AC$1),""))</f>
        <v/>
      </c>
      <c r="AD161" s="112" t="str">
        <f>IF(tbl_coded[[#This Row],[ISIN]]="","",IF((_xll.BDP(B161&amp;" Corp",AD$1))="#N/A Field Not Applicable","",_xll.BDP(B161&amp;" Corp",AD$1)))</f>
        <v/>
      </c>
      <c r="AE161" s="112" t="str">
        <f>IF(tbl_coded[[#This Row],[ISIN]]="","",IF((_xll.BDP(B161&amp;" Corp",AE$1))="#N/A N/A","--",_xll.BDP(B161&amp;" Corp",AE$1)))</f>
        <v/>
      </c>
      <c r="AF161" s="112" t="str">
        <f>IF(tbl_coded[[#This Row],[ISIN]]="","",IF(IFERROR(MATCH(H161,rtg_num[Moody''s],0)&gt;10,0),"HY",IF(IFERROR(MATCH(I161,rtg_num[S&amp;P],0)&gt;10,0),"HY",IF(IFERROR(MATCH(J161,rtg_num[Fitch],0)&gt;10,0),"HY",IF(H161&amp;I161&amp;J161="------","NR",IF(IFERROR(FIND("#N/A",Coded!H161),0)&amp;IFERROR(FIND("#N/A",Coded!H161),0)&amp;IFERROR(FIND("#N/A",Coded!H161),0)&lt;&gt;"000",IF(INDEX(美元债一级!$O:$O,MATCH(tbl_coded[[#This Row],[ISIN]],美元债一级!$I:$I,0))="--/--/--","NR","IG"),"IG"))))))</f>
        <v/>
      </c>
      <c r="AG161"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1"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1" s="113" t="str">
        <f>IF(tbl_coded[[#This Row],[ISIN]]="","",IF(_xll.BDP($B161&amp;" Corp",AI$1)="#N/A N/A","--",_xll.BDP($B161&amp;" Corp",AI$1)))</f>
        <v/>
      </c>
      <c r="AJ161" s="112" t="str">
        <f>IF(tbl_coded[[#This Row],[ISIN]]="","",IF(OR(_xll.BDP(_xll.BDP(tbl_coded[[#This Row],[ISIN]]&amp;" Corp", "ISSUER_EQUITY_TICKER")&amp;" Equity",AJ$1)="#N/A N/A"),"--",_xll.BDP(_xll.BDP(tbl_coded[[#This Row],[ISIN]]&amp;" Corp", "ISSUER_EQUITY_TICKER")&amp;" Equity",AJ$1)))</f>
        <v/>
      </c>
      <c r="AK161"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1" s="115" t="str">
        <f>IF(tbl_coded[[#This Row],[ISIN]]="","",IF(OR(_xll.BDP(_xll.BDP(tbl_coded[[#This Row],[ISIN]]&amp;" Corp", "ISSUER_EQUITY_TICKER")&amp;" Equity",AL$1)="#N/A N/A"),"--",_xll.BDP(_xll.BDP(tbl_coded[[#This Row],[ISIN]]&amp;" Corp", "ISSUER_EQUITY_TICKER")&amp;" Equity",AL$1)))</f>
        <v/>
      </c>
      <c r="AM161" s="115" t="str">
        <f>IF(tbl_coded[[#This Row],[ISIN]]="","",IF(_xll.BDS($B161&amp;" Corp",AM$1)="#N/A Field Not Applicable","",_xll.BDS($B161&amp;" Corp",AM$1)))</f>
        <v/>
      </c>
      <c r="AN161" s="115" t="str">
        <f>IF(tbl_coded[[#This Row],[ISIN]]="","",IF(_xll.BDP(tbl_coded[[#This Row],[KPW Provider BBID]]&amp;" CompanyID","NAME")="#N/A Invalid Security","",_xll.BDP(tbl_coded[[#This Row],[KPW Provider BBID]]&amp;" CompanyID","NAME")))</f>
        <v/>
      </c>
      <c r="AO161" s="115" t="str">
        <f>IF(tbl_coded[[#This Row],[ISIN]]="","",IF(_xll.BDP(tbl_coded[[#This Row],[KPW Provider BBID]]&amp;" CompanyID",$AO$1)="#N/A Invalid Security","--",IF(_xll.BDP(tbl_coded[[#This Row],[KPW Provider BBID]]&amp;" CompanyID",$AO$1)="#N/A N/A","--",_xll.BDP(tbl_coded[[#This Row],[KPW Provider BBID]]&amp;" CompanyID",$AO$1))))</f>
        <v/>
      </c>
      <c r="AP161" s="115" t="str">
        <f>IF(tbl_coded[[#This Row],[ISIN]]="","",IF(_xll.BDP(tbl_coded[[#This Row],[KPW Provider BBID]]&amp;" CompanyID",$AP$1)="#N/A Invalid Security","--",IF(_xll.BDP(tbl_coded[[#This Row],[KPW Provider BBID]]&amp;" CompanyID",$AP$1)="#N/A N/A","--",_xll.BDP(tbl_coded[[#This Row],[KPW Provider BBID]]&amp;" CompanyID",$AP$1))))</f>
        <v/>
      </c>
      <c r="AQ161" s="115" t="str">
        <f>IF(tbl_coded[[#This Row],[ISIN]]="","",IF(_xll.BDP(tbl_coded[[#This Row],[KPW Provider BBID]]&amp;" CompanyID",$AQ$1)="#N/A Invalid Security","--",IF(_xll.BDP(tbl_coded[[#This Row],[KPW Provider BBID]]&amp;" CompanyID",$AQ$1)="#N/A N/A","--",_xll.BDP(tbl_coded[[#This Row],[KPW Provider BBID]]&amp;" CompanyID",$AQ$1))))</f>
        <v/>
      </c>
      <c r="AR161" s="115" t="str">
        <f>IF(tbl_coded[[#This Row],[ISIN]]="","",tbl_coded[[#This Row],[穆迪KPW评级]]&amp;"/"&amp;tbl_coded[[#This Row],[SPKPW评级]]&amp;"/"&amp;tbl_coded[[#This Row],[FITCHKPW评级]])</f>
        <v/>
      </c>
      <c r="AS161" s="115" t="str">
        <f>IF(tbl_coded[[#This Row],[ISIN]]="","",IF(OR(_xll.BDP($B161&amp;" Corp",AS$1)="#N/A N/A"),"--",_xll.BDP($B161&amp;" Corp",AS$1)))</f>
        <v/>
      </c>
      <c r="AT161" s="115" t="str">
        <f>IF(tbl_coded[[#This Row],[ISIN]]="","",IF(_xll.BDS($B161&amp;" Corp",AT$1)="#N/A Field Not Applicable","",_xll.BDS($B161&amp;" Corp",AT$1)))</f>
        <v/>
      </c>
      <c r="AU161" s="115" t="str">
        <f>IF(tbl_coded[[#This Row],[SBLC Provider BBID]]="","",_xll.BDP(tbl_coded[[#This Row],[SBLC Provider BBID]]&amp;" CompanyID","NAME"))</f>
        <v/>
      </c>
      <c r="AV161" s="115" t="str">
        <f>IF(tbl_coded[[#This Row],[ISIN]]="","",IF(OR(_xll.BDP($B161&amp;" Corp",AV$1)="#N/A N/A"),"--",TEXT(_xll.BDP($B161&amp;" Corp",AV$1),"yyyy/mm/dd")))</f>
        <v/>
      </c>
      <c r="AW161" s="115" t="str">
        <f>IF(tbl_coded[[#This Row],[ISIN]]="","",IF(OR(_xll.BDP($B161&amp;" Corp",AW$1)="#N/A N/A"),"--",TEXT(_xll.BDP($B161&amp;" Corp",AW$1),"yyyy/mm/dd")))</f>
        <v/>
      </c>
      <c r="AX161" s="115" t="str">
        <f>IF(tbl_coded[[#This Row],[ISIN]]="","",IF(OR(_xll.BDP($B161&amp;" Corp",AX$1)="#N/A N/A"),"--",TEXT(_xll.BDP($B161&amp;" Corp",AX$1),"yyyy/mm/dd")))</f>
        <v/>
      </c>
      <c r="AY161" s="115" t="str">
        <f>IF(tbl_coded[[#This Row],[ISIN]]="","",IF(OR(_xll.BDP($B161&amp;" Corp",AY$1)="#N/A Field Not Applicable"),"--",TEXT(_xll.BDP($B161&amp;" Corp",AY$1),"yyyy/mm/dd")))</f>
        <v/>
      </c>
      <c r="AZ161" s="115" t="str">
        <f>IF(tbl_coded[[#This Row],[ISIN]]="","",IF(OR(_xll.BDP($B161&amp;" Corp",AZ$1)="#N/A N/A"),"--",_xll.BDP($B161&amp;" Corp",AZ$1)))</f>
        <v/>
      </c>
      <c r="BA161" s="115" t="str">
        <f>IF(tbl_coded[[#This Row],[ISIN]]="","",IF(OR(_xll.BDP($B161&amp;" Corp",BA$1)="#N/A N/A"),"--",_xll.BDP($B161&amp;" Corp",BA$1)))</f>
        <v/>
      </c>
      <c r="BB161" s="115" t="str">
        <f>IF(tbl_coded[[#This Row],[ISIN]]="","",IF(OR(_xll.BDP($B161&amp;" Corp",BB$1)="#N/A N/A"),"--",_xll.BDP($B161&amp;" Corp",BB$1)))</f>
        <v/>
      </c>
      <c r="BC161" s="115" t="str">
        <f>IF(tbl_coded[[#This Row],[ISIN]]="","",IF(OR(_xll.BDP($B161&amp;" Corp",BC$1)="#N/A Field Not Applicable"),"--",_xll.BDP($B161&amp;" Corp",BC$1)))</f>
        <v/>
      </c>
      <c r="BD161" s="115" t="str">
        <f>IF(tbl_coded[[#This Row],[ISIN]]="","",IF(OR(_xll.BDP($B161&amp;" Corp",BD$1)="#N/A Field Not Applicable"),"--",_xll.BDP($B161&amp;" Corp",BD$1)))</f>
        <v/>
      </c>
      <c r="BE161" s="115" t="str">
        <f>IF(tbl_coded[[#This Row],[ISIN]]="","",IF(OR(_xll.BDP($B161&amp;" Corp",BE$1)="#N/A Field Not Applicable"),"--",_xll.BDP($B161&amp;" Corp",BE$1)))</f>
        <v/>
      </c>
      <c r="BF161" s="115" t="str">
        <f>IF(tbl_coded[[#This Row],[ISIN]]="","",IF(OR(_xll.BDP($B161&amp;" Corp",BF$1)="#N/A Field Not Applicable"),"--",_xll.BDP($B161&amp;" Corp",BF$1)))</f>
        <v/>
      </c>
      <c r="BG161" s="115" t="str">
        <f>IF(tbl_coded[[#This Row],[ISIN]]="","",IF(OR(_xll.BDP($B161&amp;" Corp",BG$1)="#N/A Field Not Applicable"),"--",IF(_xll.BDP($B161&amp;" Corp",BG$1)="#N/A N/A","N",_xll.BDP($B161&amp;" Corp",BG$1))))</f>
        <v/>
      </c>
      <c r="BH161" s="115" t="str">
        <f>IF(tbl_coded[[#This Row],[ISIN]]="","",IF(OR(_xll.BDP($B161&amp;" Corp",BH$1)="#N/A N/A"),"",_xll.BDP($B161&amp;" Corp",BH$1)))</f>
        <v/>
      </c>
      <c r="BI161" s="115" t="str">
        <f>IF(tbl_coded[[#This Row],[ISIN]]="","",IF(OR(tbl_coded[[#This Row],[Parent company tiker]]=""),"",IF(_xll.BDP(tbl_coded[[#This Row],[Parent company tiker]]&amp;" Equity",BI$1)="#N/A N/A","--",_xll.BDP(tbl_coded[[#This Row],[Parent company tiker]]&amp;" Equity",BI$1))))</f>
        <v/>
      </c>
      <c r="BJ161" s="115" t="str">
        <f>IF(tbl_coded[[#This Row],[ISIN]]="","",IF(OR(tbl_coded[[#This Row],[Parent company tiker]]=""),"",IF(_xll.BDP(tbl_coded[[#This Row],[Parent company tiker]]&amp;" Equity",BJ$1)="#N/A N/A","--",_xll.BDP(tbl_coded[[#This Row],[Parent company tiker]]&amp;" Equity",BJ$1))))</f>
        <v/>
      </c>
      <c r="BK161" s="115" t="str">
        <f>IF(tbl_coded[[#This Row],[ISIN]]="","",IF(OR(tbl_coded[[#This Row],[Parent company tiker]]=""),"",IF(_xll.BDP(tbl_coded[[#This Row],[Parent company tiker]]&amp;" Equity",BK$1)="#N/A N/A","--",_xll.BDP(tbl_coded[[#This Row],[Parent company tiker]]&amp;" Equity",BK$1))))</f>
        <v/>
      </c>
      <c r="BL161" s="115" t="str">
        <f>IF(tbl_coded[[#This Row],[ISIN]]="","",IF(OR(tbl_coded[[#This Row],[Parent company tiker]]=""),"",IF(_xll.BDP(tbl_coded[[#This Row],[Parent company tiker]]&amp;" Equity",BL$1)="#N/A N/A","--",_xll.BDP(tbl_coded[[#This Row],[Parent company tiker]]&amp;" Equity",BL$1))))</f>
        <v/>
      </c>
      <c r="BM161"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1" s="115" t="str">
        <f>IF(tbl_coded[[#This Row],[Column9]]&lt;&gt;"--",tbl_coded[[#This Row],[G''tor rating]],IF(tbl_coded[[#This Row],[KPW Name]]&lt;&gt;"",tbl_coded[[#This Row],[KPW Rating]],IF(tbl_coded[[#This Row],[Parent company tiker]]&lt;&gt;"",tbl_coded[[#This Row],[parent评级]],tbl_coded[[#This Row],[Issuer rating]])))</f>
        <v>//</v>
      </c>
      <c r="BO161" s="148" t="str">
        <f>IFERROR(IF(tbl_coded[[#This Row],[GREEN]]="Y","GREEN",IF(tbl_coded[[#This Row],[SUSTAINABLE]]="Y","SUSTAINABLE",IF(tbl_coded[[#This Row],[SOCIAL]]="Y","SOCIAL",IF(tbl_coded[[#This Row],[Sustainable linked]]="Y","SUSTAINABLE LINKED"," ")))),"")</f>
        <v xml:space="preserve"> </v>
      </c>
    </row>
    <row r="162" spans="1:67" ht="15" customHeight="1">
      <c r="A162" s="109">
        <v>160</v>
      </c>
      <c r="B162" s="110" t="str">
        <f>IF(美元债一级!$C$3:$C$1048576&lt;&gt;"",美元债一级!$C162,"")</f>
        <v/>
      </c>
      <c r="C162" s="112" t="str">
        <f>IF(tbl_coded[[#This Row],[ISIN]]="","",IF(tbl_coded[[#This Row],[Index]]&gt;$A$1,"",IF(_xll.BDP($B162&amp;" Corp",C$1)="#N/A N/A","",_xll.BDP($B162&amp;" Corp",C$1))))</f>
        <v/>
      </c>
      <c r="D162" s="112" t="str">
        <f>IF(tbl_coded[[#This Row],[ISIN]]="","",IF(_xll.BDP($B162&amp;" Corp",D$1)="#N/A N/A","",_xll.BDP($B162&amp;" Corp",D$1)))</f>
        <v/>
      </c>
      <c r="E162" s="112" t="str">
        <f>IF(tbl_coded[[#This Row],[ISIN]]="","",IF(_xll.BDP($B162&amp;" Corp",E$1)="#N/A N/A","--",_xll.BDP($B162&amp;" Corp",E$1)))</f>
        <v/>
      </c>
      <c r="F162" s="112" t="str">
        <f>IF(tbl_coded[[#This Row],[ISIN]]="","",IF(_xll.BDS($B162&amp;" Corp",F$1)="#N/A Field Not Applicable","",_xll.BDS($B162&amp;" Corp",F$1)))</f>
        <v/>
      </c>
      <c r="G162" s="112" t="str">
        <f>IF(tbl_coded[[#This Row],[ISIN]]="","",IF(_xll.BDP($F162&amp;" CompanyID",G$1)="#N/A Invalid Security","",_xll.BDP($F162&amp;" CompanyID",G$1)))</f>
        <v/>
      </c>
      <c r="H162" s="112" t="str">
        <f>IF(tbl_coded[[#This Row],[ISIN]]="","",IF(_xll.BDP($B162&amp;" Corp",H$1)="#N/A N/A","--",_xll.BDP($B162&amp;" Corp",H$1)))</f>
        <v/>
      </c>
      <c r="I162" s="112" t="str">
        <f>IF(tbl_coded[[#This Row],[ISIN]]="","",IF(_xll.BDP($B162&amp;" Corp",I$1)="#N/A N/A","--",_xll.BDP($B162&amp;" Corp",I$1)))</f>
        <v/>
      </c>
      <c r="J162" s="112" t="str">
        <f>IF(tbl_coded[[#This Row],[ISIN]]="","",IF(_xll.BDP($B162&amp;" Corp",J$1)="#N/A N/A","--",_xll.BDP($B162&amp;" Corp",J$1)))</f>
        <v/>
      </c>
      <c r="K162" s="112" t="str">
        <f>IF(tbl_coded[[#This Row],[ISIN]]="","",IF(_xll.BDP($B162&amp;" Corp",K$1)="#N/A N/A","--",_xll.BDP($B162&amp;" Corp",K$1)))</f>
        <v/>
      </c>
      <c r="L162" s="112" t="str">
        <f>IF(tbl_coded[[#This Row],[ISIN]]="","",IF(_xll.BDP($B162&amp;" Corp",L$1)="#N/A N/A","--",_xll.BDP($B162&amp;" Corp",L$1)))</f>
        <v/>
      </c>
      <c r="M162" s="112" t="str">
        <f>IF(tbl_coded[[#This Row],[ISIN]]="","",IF(_xll.BDP($B162&amp;" Corp",M$1)="#N/A N/A","--",_xll.BDP($B162&amp;" Corp",M$1)))</f>
        <v/>
      </c>
      <c r="N162" s="112" t="str">
        <f>IF(tbl_coded[[#This Row],[ISIN]]="","",IF(_xll.BDP($B162&amp;" Corp",N$1)="#N/A N/A","--",_xll.BDP($B162&amp;" Corp",N$1)))</f>
        <v/>
      </c>
      <c r="O162" s="112" t="str">
        <f>IF(tbl_coded[[#This Row],[ISIN]]="","",IF(_xll.BDP($B162&amp;" Corp",O$1)="#N/A N/A","--",_xll.BDP($B162&amp;" Corp",O$1)))</f>
        <v/>
      </c>
      <c r="P162" s="112" t="str">
        <f>IF(tbl_coded[[#This Row],[ISIN]]="","",IF(_xll.BDP($B162&amp;" Corp",P$1)="#N/A N/A","--",_xll.BDP($B162&amp;" Corp",P$1)))</f>
        <v/>
      </c>
      <c r="Q162"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2" s="112" t="str">
        <f>IF(tbl_coded[[#This Row],[ISIN]]="","",IF(OR(_xll.BDP($B162&amp;" Corp",R$1)="#N/A N/A",_xll.BDP($B162&amp;" Corp",R$1)="#N/A Invalid Security",_xll.BDP($B162&amp;" Corp",R$1)="#N/A Field Not Applicable"),"--",_xll.BDP($B162&amp;" Corp",R$1)))</f>
        <v/>
      </c>
      <c r="S162" s="112" t="str">
        <f>IF(tbl_coded[[#This Row],[ISIN]]="","",IF(OR(_xll.BDP($R162&amp;" Equity",S$1)="#N/A N/A",_xll.BDP($R162&amp;" Equity",S$1)="#N/A Invalid Security"),"--",_xll.BDP($R162&amp;" Equity",S$1)))</f>
        <v/>
      </c>
      <c r="T162" s="112" t="str">
        <f>IF(tbl_coded[[#This Row],[ISIN]]="","",IF(OR(_xll.BDP($R162&amp;" Equity",T$1)="#N/A N/A",_xll.BDP($R162&amp;" Equity",T$1)="#N/A Invalid Security"),"--",_xll.BDP($R162&amp;" Equity",T$1)))</f>
        <v/>
      </c>
      <c r="U162" s="112" t="str">
        <f>IF(tbl_coded[[#This Row],[ISIN]]="","",IF(OR(_xll.BDP($R162&amp;" Equity",U$1)="#N/A N/A",_xll.BDP($R162&amp;" Equity",U$1)="#N/A Invalid Security"),"--",_xll.BDP($R162&amp;" Equity",U$1)))</f>
        <v/>
      </c>
      <c r="V162" s="112" t="str">
        <f>IF(tbl_coded[[#This Row],[ISIN]]="","",IF(OR(_xll.BDP($R162&amp;" Equity",V$1)="#N/A N/A",_xll.BDP($R162&amp;" Equity",V$1)="#N/A Invalid Security"),"--",_xll.BDP($R162&amp;" Equity",V$1)))</f>
        <v/>
      </c>
      <c r="W162" s="112" t="str">
        <f>IF(tbl_coded[[#This Row],[ISIN]]="","",IF(OR(_xll.BDP($R162&amp;" Equity",W$1)="#N/A N/A",_xll.BDP($R162&amp;" Equity",W$1)="#N/A Invalid Security"),"--",_xll.BDP($R162&amp;" Equity",W$1)))</f>
        <v/>
      </c>
      <c r="X162" s="112" t="str">
        <f>IF(tbl_coded[[#This Row],[ISIN]]="","",IF(OR(_xll.BDP($R162&amp;" Equity",X$1)="#N/A N/A",_xll.BDP($R162&amp;" Equity",X$1)="#N/A Invalid Security"),"--",_xll.BDP($R162&amp;" Equity",X$1)))</f>
        <v/>
      </c>
      <c r="Y162"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2" s="112" t="str">
        <f>IF(tbl_coded[[#This Row],[ISIN]]="","",IF(ISNUMBER(_xll.BDP(B162&amp;" Corp",Z$1)),_xll.BDP(B162&amp;" Corp",Z$1),""))</f>
        <v/>
      </c>
      <c r="AA162" s="112" t="str">
        <f>IF(tbl_coded[[#This Row],[ISIN]]="","",IF(ISNUMBER(_xll.BDP(B162&amp;" Corp",AA$1)),_xll.BDP(B162&amp;" Corp",AA$1),""))</f>
        <v/>
      </c>
      <c r="AB162" s="112" t="str">
        <f>IF(tbl_coded[[#This Row],[ISIN]]="","",IF(ISNUMBER(_xll.BDP(B162&amp;" Corp",AB$1)),_xll.BDP(B162&amp;" Corp",AB$1),""))</f>
        <v/>
      </c>
      <c r="AC162" s="112" t="str">
        <f>IF(tbl_coded[[#This Row],[ISIN]]="","",IF(ISNUMBER(_xll.BDP(B162&amp;" Corp",AC$1)),_xll.BDP(B162&amp;" Corp",AC$1),""))</f>
        <v/>
      </c>
      <c r="AD162" s="112" t="str">
        <f>IF(tbl_coded[[#This Row],[ISIN]]="","",IF((_xll.BDP(B162&amp;" Corp",AD$1))="#N/A Field Not Applicable","",_xll.BDP(B162&amp;" Corp",AD$1)))</f>
        <v/>
      </c>
      <c r="AE162" s="112" t="str">
        <f>IF(tbl_coded[[#This Row],[ISIN]]="","",IF((_xll.BDP(B162&amp;" Corp",AE$1))="#N/A N/A","--",_xll.BDP(B162&amp;" Corp",AE$1)))</f>
        <v/>
      </c>
      <c r="AF162" s="112" t="str">
        <f>IF(tbl_coded[[#This Row],[ISIN]]="","",IF(IFERROR(MATCH(H162,rtg_num[Moody''s],0)&gt;10,0),"HY",IF(IFERROR(MATCH(I162,rtg_num[S&amp;P],0)&gt;10,0),"HY",IF(IFERROR(MATCH(J162,rtg_num[Fitch],0)&gt;10,0),"HY",IF(H162&amp;I162&amp;J162="------","NR",IF(IFERROR(FIND("#N/A",Coded!H162),0)&amp;IFERROR(FIND("#N/A",Coded!H162),0)&amp;IFERROR(FIND("#N/A",Coded!H162),0)&lt;&gt;"000",IF(INDEX(美元债一级!$O:$O,MATCH(tbl_coded[[#This Row],[ISIN]],美元债一级!$I:$I,0))="--/--/--","NR","IG"),"IG"))))))</f>
        <v/>
      </c>
      <c r="AG162"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2"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2" s="113" t="str">
        <f>IF(tbl_coded[[#This Row],[ISIN]]="","",IF(_xll.BDP($B162&amp;" Corp",AI$1)="#N/A N/A","--",_xll.BDP($B162&amp;" Corp",AI$1)))</f>
        <v/>
      </c>
      <c r="AJ162" s="112" t="str">
        <f>IF(tbl_coded[[#This Row],[ISIN]]="","",IF(OR(_xll.BDP(_xll.BDP(tbl_coded[[#This Row],[ISIN]]&amp;" Corp", "ISSUER_EQUITY_TICKER")&amp;" Equity",AJ$1)="#N/A N/A"),"--",_xll.BDP(_xll.BDP(tbl_coded[[#This Row],[ISIN]]&amp;" Corp", "ISSUER_EQUITY_TICKER")&amp;" Equity",AJ$1)))</f>
        <v/>
      </c>
      <c r="AK162"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2" s="115" t="str">
        <f>IF(tbl_coded[[#This Row],[ISIN]]="","",IF(OR(_xll.BDP(_xll.BDP(tbl_coded[[#This Row],[ISIN]]&amp;" Corp", "ISSUER_EQUITY_TICKER")&amp;" Equity",AL$1)="#N/A N/A"),"--",_xll.BDP(_xll.BDP(tbl_coded[[#This Row],[ISIN]]&amp;" Corp", "ISSUER_EQUITY_TICKER")&amp;" Equity",AL$1)))</f>
        <v/>
      </c>
      <c r="AM162" s="115" t="str">
        <f>IF(tbl_coded[[#This Row],[ISIN]]="","",IF(_xll.BDS($B162&amp;" Corp",AM$1)="#N/A Field Not Applicable","",_xll.BDS($B162&amp;" Corp",AM$1)))</f>
        <v/>
      </c>
      <c r="AN162" s="115" t="str">
        <f>IF(tbl_coded[[#This Row],[ISIN]]="","",IF(_xll.BDP(tbl_coded[[#This Row],[KPW Provider BBID]]&amp;" CompanyID","NAME")="#N/A Invalid Security","",_xll.BDP(tbl_coded[[#This Row],[KPW Provider BBID]]&amp;" CompanyID","NAME")))</f>
        <v/>
      </c>
      <c r="AO162" s="115" t="str">
        <f>IF(tbl_coded[[#This Row],[ISIN]]="","",IF(_xll.BDP(tbl_coded[[#This Row],[KPW Provider BBID]]&amp;" CompanyID",$AO$1)="#N/A Invalid Security","--",IF(_xll.BDP(tbl_coded[[#This Row],[KPW Provider BBID]]&amp;" CompanyID",$AO$1)="#N/A N/A","--",_xll.BDP(tbl_coded[[#This Row],[KPW Provider BBID]]&amp;" CompanyID",$AO$1))))</f>
        <v/>
      </c>
      <c r="AP162" s="115" t="str">
        <f>IF(tbl_coded[[#This Row],[ISIN]]="","",IF(_xll.BDP(tbl_coded[[#This Row],[KPW Provider BBID]]&amp;" CompanyID",$AP$1)="#N/A Invalid Security","--",IF(_xll.BDP(tbl_coded[[#This Row],[KPW Provider BBID]]&amp;" CompanyID",$AP$1)="#N/A N/A","--",_xll.BDP(tbl_coded[[#This Row],[KPW Provider BBID]]&amp;" CompanyID",$AP$1))))</f>
        <v/>
      </c>
      <c r="AQ162" s="115" t="str">
        <f>IF(tbl_coded[[#This Row],[ISIN]]="","",IF(_xll.BDP(tbl_coded[[#This Row],[KPW Provider BBID]]&amp;" CompanyID",$AQ$1)="#N/A Invalid Security","--",IF(_xll.BDP(tbl_coded[[#This Row],[KPW Provider BBID]]&amp;" CompanyID",$AQ$1)="#N/A N/A","--",_xll.BDP(tbl_coded[[#This Row],[KPW Provider BBID]]&amp;" CompanyID",$AQ$1))))</f>
        <v/>
      </c>
      <c r="AR162" s="115" t="str">
        <f>IF(tbl_coded[[#This Row],[ISIN]]="","",tbl_coded[[#This Row],[穆迪KPW评级]]&amp;"/"&amp;tbl_coded[[#This Row],[SPKPW评级]]&amp;"/"&amp;tbl_coded[[#This Row],[FITCHKPW评级]])</f>
        <v/>
      </c>
      <c r="AS162" s="115" t="str">
        <f>IF(tbl_coded[[#This Row],[ISIN]]="","",IF(OR(_xll.BDP($B162&amp;" Corp",AS$1)="#N/A N/A"),"--",_xll.BDP($B162&amp;" Corp",AS$1)))</f>
        <v/>
      </c>
      <c r="AT162" s="115" t="str">
        <f>IF(tbl_coded[[#This Row],[ISIN]]="","",IF(_xll.BDS($B162&amp;" Corp",AT$1)="#N/A Field Not Applicable","",_xll.BDS($B162&amp;" Corp",AT$1)))</f>
        <v/>
      </c>
      <c r="AU162" s="115" t="str">
        <f>IF(tbl_coded[[#This Row],[SBLC Provider BBID]]="","",_xll.BDP(tbl_coded[[#This Row],[SBLC Provider BBID]]&amp;" CompanyID","NAME"))</f>
        <v/>
      </c>
      <c r="AV162" s="115" t="str">
        <f>IF(tbl_coded[[#This Row],[ISIN]]="","",IF(OR(_xll.BDP($B162&amp;" Corp",AV$1)="#N/A N/A"),"--",TEXT(_xll.BDP($B162&amp;" Corp",AV$1),"yyyy/mm/dd")))</f>
        <v/>
      </c>
      <c r="AW162" s="115" t="str">
        <f>IF(tbl_coded[[#This Row],[ISIN]]="","",IF(OR(_xll.BDP($B162&amp;" Corp",AW$1)="#N/A N/A"),"--",TEXT(_xll.BDP($B162&amp;" Corp",AW$1),"yyyy/mm/dd")))</f>
        <v/>
      </c>
      <c r="AX162" s="115" t="str">
        <f>IF(tbl_coded[[#This Row],[ISIN]]="","",IF(OR(_xll.BDP($B162&amp;" Corp",AX$1)="#N/A N/A"),"--",TEXT(_xll.BDP($B162&amp;" Corp",AX$1),"yyyy/mm/dd")))</f>
        <v/>
      </c>
      <c r="AY162" s="115" t="str">
        <f>IF(tbl_coded[[#This Row],[ISIN]]="","",IF(OR(_xll.BDP($B162&amp;" Corp",AY$1)="#N/A Field Not Applicable"),"--",TEXT(_xll.BDP($B162&amp;" Corp",AY$1),"yyyy/mm/dd")))</f>
        <v/>
      </c>
      <c r="AZ162" s="115" t="str">
        <f>IF(tbl_coded[[#This Row],[ISIN]]="","",IF(OR(_xll.BDP($B162&amp;" Corp",AZ$1)="#N/A N/A"),"--",_xll.BDP($B162&amp;" Corp",AZ$1)))</f>
        <v/>
      </c>
      <c r="BA162" s="115" t="str">
        <f>IF(tbl_coded[[#This Row],[ISIN]]="","",IF(OR(_xll.BDP($B162&amp;" Corp",BA$1)="#N/A N/A"),"--",_xll.BDP($B162&amp;" Corp",BA$1)))</f>
        <v/>
      </c>
      <c r="BB162" s="115" t="str">
        <f>IF(tbl_coded[[#This Row],[ISIN]]="","",IF(OR(_xll.BDP($B162&amp;" Corp",BB$1)="#N/A N/A"),"--",_xll.BDP($B162&amp;" Corp",BB$1)))</f>
        <v/>
      </c>
      <c r="BC162" s="115" t="str">
        <f>IF(tbl_coded[[#This Row],[ISIN]]="","",IF(OR(_xll.BDP($B162&amp;" Corp",BC$1)="#N/A Field Not Applicable"),"--",_xll.BDP($B162&amp;" Corp",BC$1)))</f>
        <v/>
      </c>
      <c r="BD162" s="115" t="str">
        <f>IF(tbl_coded[[#This Row],[ISIN]]="","",IF(OR(_xll.BDP($B162&amp;" Corp",BD$1)="#N/A Field Not Applicable"),"--",_xll.BDP($B162&amp;" Corp",BD$1)))</f>
        <v/>
      </c>
      <c r="BE162" s="115" t="str">
        <f>IF(tbl_coded[[#This Row],[ISIN]]="","",IF(OR(_xll.BDP($B162&amp;" Corp",BE$1)="#N/A Field Not Applicable"),"--",_xll.BDP($B162&amp;" Corp",BE$1)))</f>
        <v/>
      </c>
      <c r="BF162" s="115" t="str">
        <f>IF(tbl_coded[[#This Row],[ISIN]]="","",IF(OR(_xll.BDP($B162&amp;" Corp",BF$1)="#N/A Field Not Applicable"),"--",_xll.BDP($B162&amp;" Corp",BF$1)))</f>
        <v/>
      </c>
      <c r="BG162" s="115" t="str">
        <f>IF(tbl_coded[[#This Row],[ISIN]]="","",IF(OR(_xll.BDP($B162&amp;" Corp",BG$1)="#N/A Field Not Applicable"),"--",IF(_xll.BDP($B162&amp;" Corp",BG$1)="#N/A N/A","N",_xll.BDP($B162&amp;" Corp",BG$1))))</f>
        <v/>
      </c>
      <c r="BH162" s="115" t="str">
        <f>IF(tbl_coded[[#This Row],[ISIN]]="","",IF(OR(_xll.BDP($B162&amp;" Corp",BH$1)="#N/A N/A"),"",_xll.BDP($B162&amp;" Corp",BH$1)))</f>
        <v/>
      </c>
      <c r="BI162" s="115" t="str">
        <f>IF(tbl_coded[[#This Row],[ISIN]]="","",IF(OR(tbl_coded[[#This Row],[Parent company tiker]]=""),"",IF(_xll.BDP(tbl_coded[[#This Row],[Parent company tiker]]&amp;" Equity",BI$1)="#N/A N/A","--",_xll.BDP(tbl_coded[[#This Row],[Parent company tiker]]&amp;" Equity",BI$1))))</f>
        <v/>
      </c>
      <c r="BJ162" s="115" t="str">
        <f>IF(tbl_coded[[#This Row],[ISIN]]="","",IF(OR(tbl_coded[[#This Row],[Parent company tiker]]=""),"",IF(_xll.BDP(tbl_coded[[#This Row],[Parent company tiker]]&amp;" Equity",BJ$1)="#N/A N/A","--",_xll.BDP(tbl_coded[[#This Row],[Parent company tiker]]&amp;" Equity",BJ$1))))</f>
        <v/>
      </c>
      <c r="BK162" s="115" t="str">
        <f>IF(tbl_coded[[#This Row],[ISIN]]="","",IF(OR(tbl_coded[[#This Row],[Parent company tiker]]=""),"",IF(_xll.BDP(tbl_coded[[#This Row],[Parent company tiker]]&amp;" Equity",BK$1)="#N/A N/A","--",_xll.BDP(tbl_coded[[#This Row],[Parent company tiker]]&amp;" Equity",BK$1))))</f>
        <v/>
      </c>
      <c r="BL162" s="115" t="str">
        <f>IF(tbl_coded[[#This Row],[ISIN]]="","",IF(OR(tbl_coded[[#This Row],[Parent company tiker]]=""),"",IF(_xll.BDP(tbl_coded[[#This Row],[Parent company tiker]]&amp;" Equity",BL$1)="#N/A N/A","--",_xll.BDP(tbl_coded[[#This Row],[Parent company tiker]]&amp;" Equity",BL$1))))</f>
        <v/>
      </c>
      <c r="BM162"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2" s="115" t="str">
        <f>IF(tbl_coded[[#This Row],[Column9]]&lt;&gt;"--",tbl_coded[[#This Row],[G''tor rating]],IF(tbl_coded[[#This Row],[KPW Name]]&lt;&gt;"",tbl_coded[[#This Row],[KPW Rating]],IF(tbl_coded[[#This Row],[Parent company tiker]]&lt;&gt;"",tbl_coded[[#This Row],[parent评级]],tbl_coded[[#This Row],[Issuer rating]])))</f>
        <v>//</v>
      </c>
      <c r="BO162" s="148" t="str">
        <f>IFERROR(IF(tbl_coded[[#This Row],[GREEN]]="Y","GREEN",IF(tbl_coded[[#This Row],[SUSTAINABLE]]="Y","SUSTAINABLE",IF(tbl_coded[[#This Row],[SOCIAL]]="Y","SOCIAL",IF(tbl_coded[[#This Row],[Sustainable linked]]="Y","SUSTAINABLE LINKED"," ")))),"")</f>
        <v xml:space="preserve"> </v>
      </c>
    </row>
    <row r="163" spans="1:67" ht="15" customHeight="1">
      <c r="A163" s="109">
        <v>161</v>
      </c>
      <c r="B163" s="110" t="str">
        <f>IF(美元债一级!$C$3:$C$1048576&lt;&gt;"",美元债一级!$C163,"")</f>
        <v/>
      </c>
      <c r="C163" s="114" t="str">
        <f>IF(tbl_coded[[#This Row],[ISIN]]="","",IF(tbl_coded[[#This Row],[Index]]&gt;$A$1,"",IF(_xll.BDP($B163&amp;" Corp",C$1)="#N/A N/A","",_xll.BDP($B163&amp;" Corp",C$1))))</f>
        <v/>
      </c>
      <c r="D163" s="114" t="str">
        <f>IF(tbl_coded[[#This Row],[ISIN]]="","",IF(_xll.BDP($B163&amp;" Corp",D$1)="#N/A N/A","",_xll.BDP($B163&amp;" Corp",D$1)))</f>
        <v/>
      </c>
      <c r="E163" s="114" t="str">
        <f>IF(tbl_coded[[#This Row],[ISIN]]="","",IF(_xll.BDP($B163&amp;" Corp",E$1)="#N/A N/A","--",_xll.BDP($B163&amp;" Corp",E$1)))</f>
        <v/>
      </c>
      <c r="F163" s="114" t="str">
        <f>IF(tbl_coded[[#This Row],[ISIN]]="","",IF(_xll.BDS($B163&amp;" Corp",F$1)="#N/A Field Not Applicable","",_xll.BDS($B163&amp;" Corp",F$1)))</f>
        <v/>
      </c>
      <c r="G163" s="114" t="str">
        <f>IF(tbl_coded[[#This Row],[ISIN]]="","",IF(_xll.BDP($F163&amp;" CompanyID",G$1)="#N/A Invalid Security","",_xll.BDP($F163&amp;" CompanyID",G$1)))</f>
        <v/>
      </c>
      <c r="H163" s="114" t="str">
        <f>IF(tbl_coded[[#This Row],[ISIN]]="","",IF(_xll.BDP($B163&amp;" Corp",H$1)="#N/A N/A","--",_xll.BDP($B163&amp;" Corp",H$1)))</f>
        <v/>
      </c>
      <c r="I163" s="114" t="str">
        <f>IF(tbl_coded[[#This Row],[ISIN]]="","",IF(_xll.BDP($B163&amp;" Corp",I$1)="#N/A N/A","--",_xll.BDP($B163&amp;" Corp",I$1)))</f>
        <v/>
      </c>
      <c r="J163" s="114" t="str">
        <f>IF(tbl_coded[[#This Row],[ISIN]]="","",IF(_xll.BDP($B163&amp;" Corp",J$1)="#N/A N/A","--",_xll.BDP($B163&amp;" Corp",J$1)))</f>
        <v/>
      </c>
      <c r="K163" s="114" t="str">
        <f>IF(tbl_coded[[#This Row],[ISIN]]="","",IF(_xll.BDP($B163&amp;" Corp",K$1)="#N/A N/A","--",_xll.BDP($B163&amp;" Corp",K$1)))</f>
        <v/>
      </c>
      <c r="L163" s="114" t="str">
        <f>IF(tbl_coded[[#This Row],[ISIN]]="","",IF(_xll.BDP($B163&amp;" Corp",L$1)="#N/A N/A","--",_xll.BDP($B163&amp;" Corp",L$1)))</f>
        <v/>
      </c>
      <c r="M163" s="114" t="str">
        <f>IF(tbl_coded[[#This Row],[ISIN]]="","",IF(_xll.BDP($B163&amp;" Corp",M$1)="#N/A N/A","--",_xll.BDP($B163&amp;" Corp",M$1)))</f>
        <v/>
      </c>
      <c r="N163" s="114" t="str">
        <f>IF(tbl_coded[[#This Row],[ISIN]]="","",IF(_xll.BDP($B163&amp;" Corp",N$1)="#N/A N/A","--",_xll.BDP($B163&amp;" Corp",N$1)))</f>
        <v/>
      </c>
      <c r="O163" s="114" t="str">
        <f>IF(tbl_coded[[#This Row],[ISIN]]="","",IF(_xll.BDP($B163&amp;" Corp",O$1)="#N/A N/A","--",_xll.BDP($B163&amp;" Corp",O$1)))</f>
        <v/>
      </c>
      <c r="P163" s="114" t="str">
        <f>IF(tbl_coded[[#This Row],[ISIN]]="","",IF(_xll.BDP($B163&amp;" Corp",P$1)="#N/A N/A","--",_xll.BDP($B163&amp;" Corp",P$1)))</f>
        <v/>
      </c>
      <c r="Q16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3" s="114" t="str">
        <f>IF(tbl_coded[[#This Row],[ISIN]]="","",IF(OR(_xll.BDP($B163&amp;" Corp",R$1)="#N/A N/A",_xll.BDP($B163&amp;" Corp",R$1)="#N/A Invalid Security",_xll.BDP($B163&amp;" Corp",R$1)="#N/A Field Not Applicable"),"--",_xll.BDP($B163&amp;" Corp",R$1)))</f>
        <v/>
      </c>
      <c r="S163" s="114" t="str">
        <f>IF(tbl_coded[[#This Row],[ISIN]]="","",IF(OR(_xll.BDP($R163&amp;" Equity",S$1)="#N/A N/A",_xll.BDP($R163&amp;" Equity",S$1)="#N/A Invalid Security"),"--",_xll.BDP($R163&amp;" Equity",S$1)))</f>
        <v/>
      </c>
      <c r="T163" s="114" t="str">
        <f>IF(tbl_coded[[#This Row],[ISIN]]="","",IF(OR(_xll.BDP($R163&amp;" Equity",T$1)="#N/A N/A",_xll.BDP($R163&amp;" Equity",T$1)="#N/A Invalid Security"),"--",_xll.BDP($R163&amp;" Equity",T$1)))</f>
        <v/>
      </c>
      <c r="U163" s="114" t="str">
        <f>IF(tbl_coded[[#This Row],[ISIN]]="","",IF(OR(_xll.BDP($R163&amp;" Equity",U$1)="#N/A N/A",_xll.BDP($R163&amp;" Equity",U$1)="#N/A Invalid Security"),"--",_xll.BDP($R163&amp;" Equity",U$1)))</f>
        <v/>
      </c>
      <c r="V163" s="114" t="str">
        <f>IF(tbl_coded[[#This Row],[ISIN]]="","",IF(OR(_xll.BDP($R163&amp;" Equity",V$1)="#N/A N/A",_xll.BDP($R163&amp;" Equity",V$1)="#N/A Invalid Security"),"--",_xll.BDP($R163&amp;" Equity",V$1)))</f>
        <v/>
      </c>
      <c r="W163" s="114" t="str">
        <f>IF(tbl_coded[[#This Row],[ISIN]]="","",IF(OR(_xll.BDP($R163&amp;" Equity",W$1)="#N/A N/A",_xll.BDP($R163&amp;" Equity",W$1)="#N/A Invalid Security"),"--",_xll.BDP($R163&amp;" Equity",W$1)))</f>
        <v/>
      </c>
      <c r="X163" s="114" t="str">
        <f>IF(tbl_coded[[#This Row],[ISIN]]="","",IF(OR(_xll.BDP($R163&amp;" Equity",X$1)="#N/A N/A",_xll.BDP($R163&amp;" Equity",X$1)="#N/A Invalid Security"),"--",_xll.BDP($R163&amp;" Equity",X$1)))</f>
        <v/>
      </c>
      <c r="Y16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3" s="114" t="str">
        <f>IF(tbl_coded[[#This Row],[ISIN]]="","",IF(ISNUMBER(_xll.BDP(B163&amp;" Corp",Z$1)),_xll.BDP(B163&amp;" Corp",Z$1),""))</f>
        <v/>
      </c>
      <c r="AA163" s="114" t="str">
        <f>IF(tbl_coded[[#This Row],[ISIN]]="","",IF(ISNUMBER(_xll.BDP(B163&amp;" Corp",AA$1)),_xll.BDP(B163&amp;" Corp",AA$1),""))</f>
        <v/>
      </c>
      <c r="AB163" s="114" t="str">
        <f>IF(tbl_coded[[#This Row],[ISIN]]="","",IF(ISNUMBER(_xll.BDP(B163&amp;" Corp",AB$1)),_xll.BDP(B163&amp;" Corp",AB$1),""))</f>
        <v/>
      </c>
      <c r="AC163" s="114" t="str">
        <f>IF(tbl_coded[[#This Row],[ISIN]]="","",IF(ISNUMBER(_xll.BDP(B163&amp;" Corp",AC$1)),_xll.BDP(B163&amp;" Corp",AC$1),""))</f>
        <v/>
      </c>
      <c r="AD163" s="114" t="str">
        <f>IF(tbl_coded[[#This Row],[ISIN]]="","",IF((_xll.BDP(B163&amp;" Corp",AD$1))="#N/A Field Not Applicable","",_xll.BDP(B163&amp;" Corp",AD$1)))</f>
        <v/>
      </c>
      <c r="AE163" s="114" t="str">
        <f>IF(tbl_coded[[#This Row],[ISIN]]="","",IF((_xll.BDP(B163&amp;" Corp",AE$1))="#N/A N/A","--",_xll.BDP(B163&amp;" Corp",AE$1)))</f>
        <v/>
      </c>
      <c r="AF163" s="114" t="str">
        <f>IF(tbl_coded[[#This Row],[ISIN]]="","",IF(IFERROR(MATCH(H163,rtg_num[Moody''s],0)&gt;10,0),"HY",IF(IFERROR(MATCH(I163,rtg_num[S&amp;P],0)&gt;10,0),"HY",IF(IFERROR(MATCH(J163,rtg_num[Fitch],0)&gt;10,0),"HY",IF(H163&amp;I163&amp;J163="------","NR",IF(IFERROR(FIND("#N/A",Coded!H163),0)&amp;IFERROR(FIND("#N/A",Coded!H163),0)&amp;IFERROR(FIND("#N/A",Coded!H163),0)&lt;&gt;"000",IF(INDEX(美元债一级!$O:$O,MATCH(tbl_coded[[#This Row],[ISIN]],美元债一级!$I:$I,0))="--/--/--","NR","IG"),"IG"))))))</f>
        <v/>
      </c>
      <c r="AG16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3" s="115" t="str">
        <f>IF(tbl_coded[[#This Row],[ISIN]]="","",IF(_xll.BDP($B163&amp;" Corp",AI$1)="#N/A N/A","--",_xll.BDP($B163&amp;" Corp",AI$1)))</f>
        <v/>
      </c>
      <c r="AJ163" s="112" t="str">
        <f>IF(tbl_coded[[#This Row],[ISIN]]="","",IF(OR(_xll.BDP(_xll.BDP(tbl_coded[[#This Row],[ISIN]]&amp;" Corp", "ISSUER_EQUITY_TICKER")&amp;" Equity",AJ$1)="#N/A N/A"),"--",_xll.BDP(_xll.BDP(tbl_coded[[#This Row],[ISIN]]&amp;" Corp", "ISSUER_EQUITY_TICKER")&amp;" Equity",AJ$1)))</f>
        <v/>
      </c>
      <c r="AK16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3" s="114" t="str">
        <f>IF(tbl_coded[[#This Row],[ISIN]]="","",IF(OR(_xll.BDP(_xll.BDP(tbl_coded[[#This Row],[ISIN]]&amp;" Corp", "ISSUER_EQUITY_TICKER")&amp;" Equity",AL$1)="#N/A N/A"),"--",_xll.BDP(_xll.BDP(tbl_coded[[#This Row],[ISIN]]&amp;" Corp", "ISSUER_EQUITY_TICKER")&amp;" Equity",AL$1)))</f>
        <v/>
      </c>
      <c r="AM163" s="114" t="str">
        <f>IF(tbl_coded[[#This Row],[ISIN]]="","",IF(_xll.BDS($B163&amp;" Corp",AM$1)="#N/A Field Not Applicable","",_xll.BDS($B163&amp;" Corp",AM$1)))</f>
        <v/>
      </c>
      <c r="AN163" s="114" t="str">
        <f>IF(tbl_coded[[#This Row],[ISIN]]="","",IF(_xll.BDP(tbl_coded[[#This Row],[KPW Provider BBID]]&amp;" CompanyID","NAME")="#N/A Invalid Security","",_xll.BDP(tbl_coded[[#This Row],[KPW Provider BBID]]&amp;" CompanyID","NAME")))</f>
        <v/>
      </c>
      <c r="AO163" s="114" t="str">
        <f>IF(tbl_coded[[#This Row],[ISIN]]="","",IF(_xll.BDP(tbl_coded[[#This Row],[KPW Provider BBID]]&amp;" CompanyID",$AO$1)="#N/A Invalid Security","--",IF(_xll.BDP(tbl_coded[[#This Row],[KPW Provider BBID]]&amp;" CompanyID",$AO$1)="#N/A N/A","--",_xll.BDP(tbl_coded[[#This Row],[KPW Provider BBID]]&amp;" CompanyID",$AO$1))))</f>
        <v/>
      </c>
      <c r="AP163" s="114" t="str">
        <f>IF(tbl_coded[[#This Row],[ISIN]]="","",IF(_xll.BDP(tbl_coded[[#This Row],[KPW Provider BBID]]&amp;" CompanyID",$AP$1)="#N/A Invalid Security","--",IF(_xll.BDP(tbl_coded[[#This Row],[KPW Provider BBID]]&amp;" CompanyID",$AP$1)="#N/A N/A","--",_xll.BDP(tbl_coded[[#This Row],[KPW Provider BBID]]&amp;" CompanyID",$AP$1))))</f>
        <v/>
      </c>
      <c r="AQ163" s="114" t="str">
        <f>IF(tbl_coded[[#This Row],[ISIN]]="","",IF(_xll.BDP(tbl_coded[[#This Row],[KPW Provider BBID]]&amp;" CompanyID",$AQ$1)="#N/A Invalid Security","--",IF(_xll.BDP(tbl_coded[[#This Row],[KPW Provider BBID]]&amp;" CompanyID",$AQ$1)="#N/A N/A","--",_xll.BDP(tbl_coded[[#This Row],[KPW Provider BBID]]&amp;" CompanyID",$AQ$1))))</f>
        <v/>
      </c>
      <c r="AR163" s="114" t="str">
        <f>IF(tbl_coded[[#This Row],[ISIN]]="","",tbl_coded[[#This Row],[穆迪KPW评级]]&amp;"/"&amp;tbl_coded[[#This Row],[SPKPW评级]]&amp;"/"&amp;tbl_coded[[#This Row],[FITCHKPW评级]])</f>
        <v/>
      </c>
      <c r="AS163" s="114" t="str">
        <f>IF(tbl_coded[[#This Row],[ISIN]]="","",IF(OR(_xll.BDP($B163&amp;" Corp",AS$1)="#N/A N/A"),"--",_xll.BDP($B163&amp;" Corp",AS$1)))</f>
        <v/>
      </c>
      <c r="AT163" s="114" t="str">
        <f>IF(tbl_coded[[#This Row],[ISIN]]="","",IF(_xll.BDS($B163&amp;" Corp",AT$1)="#N/A Field Not Applicable","",_xll.BDS($B163&amp;" Corp",AT$1)))</f>
        <v/>
      </c>
      <c r="AU163" s="114" t="str">
        <f>IF(tbl_coded[[#This Row],[SBLC Provider BBID]]="","",_xll.BDP(tbl_coded[[#This Row],[SBLC Provider BBID]]&amp;" CompanyID","NAME"))</f>
        <v/>
      </c>
      <c r="AV163" s="114" t="str">
        <f>IF(tbl_coded[[#This Row],[ISIN]]="","",IF(OR(_xll.BDP($B163&amp;" Corp",AV$1)="#N/A N/A"),"--",TEXT(_xll.BDP($B163&amp;" Corp",AV$1),"yyyy/mm/dd")))</f>
        <v/>
      </c>
      <c r="AW163" s="114" t="str">
        <f>IF(tbl_coded[[#This Row],[ISIN]]="","",IF(OR(_xll.BDP($B163&amp;" Corp",AW$1)="#N/A N/A"),"--",TEXT(_xll.BDP($B163&amp;" Corp",AW$1),"yyyy/mm/dd")))</f>
        <v/>
      </c>
      <c r="AX163" s="114" t="str">
        <f>IF(tbl_coded[[#This Row],[ISIN]]="","",IF(OR(_xll.BDP($B163&amp;" Corp",AX$1)="#N/A N/A"),"--",TEXT(_xll.BDP($B163&amp;" Corp",AX$1),"yyyy/mm/dd")))</f>
        <v/>
      </c>
      <c r="AY163" s="114" t="str">
        <f>IF(tbl_coded[[#This Row],[ISIN]]="","",IF(OR(_xll.BDP($B163&amp;" Corp",AY$1)="#N/A Field Not Applicable"),"--",TEXT(_xll.BDP($B163&amp;" Corp",AY$1),"yyyy/mm/dd")))</f>
        <v/>
      </c>
      <c r="AZ163" s="114" t="str">
        <f>IF(tbl_coded[[#This Row],[ISIN]]="","",IF(OR(_xll.BDP($B163&amp;" Corp",AZ$1)="#N/A N/A"),"--",_xll.BDP($B163&amp;" Corp",AZ$1)))</f>
        <v/>
      </c>
      <c r="BA163" s="114" t="str">
        <f>IF(tbl_coded[[#This Row],[ISIN]]="","",IF(OR(_xll.BDP($B163&amp;" Corp",BA$1)="#N/A N/A"),"--",_xll.BDP($B163&amp;" Corp",BA$1)))</f>
        <v/>
      </c>
      <c r="BB163" s="114" t="str">
        <f>IF(tbl_coded[[#This Row],[ISIN]]="","",IF(OR(_xll.BDP($B163&amp;" Corp",BB$1)="#N/A N/A"),"--",_xll.BDP($B163&amp;" Corp",BB$1)))</f>
        <v/>
      </c>
      <c r="BC163" s="114" t="str">
        <f>IF(tbl_coded[[#This Row],[ISIN]]="","",IF(OR(_xll.BDP($B163&amp;" Corp",BC$1)="#N/A Field Not Applicable"),"--",_xll.BDP($B163&amp;" Corp",BC$1)))</f>
        <v/>
      </c>
      <c r="BD163" s="114" t="str">
        <f>IF(tbl_coded[[#This Row],[ISIN]]="","",IF(OR(_xll.BDP($B163&amp;" Corp",BD$1)="#N/A Field Not Applicable"),"--",_xll.BDP($B163&amp;" Corp",BD$1)))</f>
        <v/>
      </c>
      <c r="BE163" s="114" t="str">
        <f>IF(tbl_coded[[#This Row],[ISIN]]="","",IF(OR(_xll.BDP($B163&amp;" Corp",BE$1)="#N/A Field Not Applicable"),"--",_xll.BDP($B163&amp;" Corp",BE$1)))</f>
        <v/>
      </c>
      <c r="BF163" s="114" t="str">
        <f>IF(tbl_coded[[#This Row],[ISIN]]="","",IF(OR(_xll.BDP($B163&amp;" Corp",BF$1)="#N/A Field Not Applicable"),"--",_xll.BDP($B163&amp;" Corp",BF$1)))</f>
        <v/>
      </c>
      <c r="BG163" s="114" t="str">
        <f>IF(tbl_coded[[#This Row],[ISIN]]="","",IF(OR(_xll.BDP($B163&amp;" Corp",BG$1)="#N/A Field Not Applicable"),"--",IF(_xll.BDP($B163&amp;" Corp",BG$1)="#N/A N/A","N",_xll.BDP($B163&amp;" Corp",BG$1))))</f>
        <v/>
      </c>
      <c r="BH163" s="114" t="str">
        <f>IF(tbl_coded[[#This Row],[ISIN]]="","",IF(OR(_xll.BDP($B163&amp;" Corp",BH$1)="#N/A N/A"),"",_xll.BDP($B163&amp;" Corp",BH$1)))</f>
        <v/>
      </c>
      <c r="BI163" s="114" t="str">
        <f>IF(tbl_coded[[#This Row],[ISIN]]="","",IF(OR(tbl_coded[[#This Row],[Parent company tiker]]=""),"",IF(_xll.BDP(tbl_coded[[#This Row],[Parent company tiker]]&amp;" Equity",BI$1)="#N/A N/A","--",_xll.BDP(tbl_coded[[#This Row],[Parent company tiker]]&amp;" Equity",BI$1))))</f>
        <v/>
      </c>
      <c r="BJ163" s="114" t="str">
        <f>IF(tbl_coded[[#This Row],[ISIN]]="","",IF(OR(tbl_coded[[#This Row],[Parent company tiker]]=""),"",IF(_xll.BDP(tbl_coded[[#This Row],[Parent company tiker]]&amp;" Equity",BJ$1)="#N/A N/A","--",_xll.BDP(tbl_coded[[#This Row],[Parent company tiker]]&amp;" Equity",BJ$1))))</f>
        <v/>
      </c>
      <c r="BK163" s="114" t="str">
        <f>IF(tbl_coded[[#This Row],[ISIN]]="","",IF(OR(tbl_coded[[#This Row],[Parent company tiker]]=""),"",IF(_xll.BDP(tbl_coded[[#This Row],[Parent company tiker]]&amp;" Equity",BK$1)="#N/A N/A","--",_xll.BDP(tbl_coded[[#This Row],[Parent company tiker]]&amp;" Equity",BK$1))))</f>
        <v/>
      </c>
      <c r="BL163" s="114" t="str">
        <f>IF(tbl_coded[[#This Row],[ISIN]]="","",IF(OR(tbl_coded[[#This Row],[Parent company tiker]]=""),"",IF(_xll.BDP(tbl_coded[[#This Row],[Parent company tiker]]&amp;" Equity",BL$1)="#N/A N/A","--",_xll.BDP(tbl_coded[[#This Row],[Parent company tiker]]&amp;" Equity",BL$1))))</f>
        <v/>
      </c>
      <c r="BM16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3" s="114" t="str">
        <f>IF(tbl_coded[[#This Row],[Column9]]&lt;&gt;"--",tbl_coded[[#This Row],[G''tor rating]],IF(tbl_coded[[#This Row],[KPW Name]]&lt;&gt;"",tbl_coded[[#This Row],[KPW Rating]],IF(tbl_coded[[#This Row],[Parent company tiker]]&lt;&gt;"",tbl_coded[[#This Row],[parent评级]],tbl_coded[[#This Row],[Issuer rating]])))</f>
        <v>//</v>
      </c>
      <c r="BO163" s="148" t="str">
        <f>IFERROR(IF(tbl_coded[[#This Row],[GREEN]]="Y","GREEN",IF(tbl_coded[[#This Row],[SUSTAINABLE]]="Y","SUSTAINABLE",IF(tbl_coded[[#This Row],[SOCIAL]]="Y","SOCIAL",IF(tbl_coded[[#This Row],[Sustainable linked]]="Y","SUSTAINABLE LINKED"," ")))),"")</f>
        <v xml:space="preserve"> </v>
      </c>
    </row>
    <row r="164" spans="1:67" ht="15" customHeight="1">
      <c r="A164" s="109">
        <v>162</v>
      </c>
      <c r="B164" s="110" t="str">
        <f>IF(美元债一级!$C$3:$C$1048576&lt;&gt;"",美元债一级!$C164,"")</f>
        <v/>
      </c>
      <c r="C164" s="114" t="str">
        <f>IF(tbl_coded[[#This Row],[ISIN]]="","",IF(tbl_coded[[#This Row],[Index]]&gt;$A$1,"",IF(_xll.BDP($B164&amp;" Corp",C$1)="#N/A N/A","",_xll.BDP($B164&amp;" Corp",C$1))))</f>
        <v/>
      </c>
      <c r="D164" s="114" t="str">
        <f>IF(tbl_coded[[#This Row],[ISIN]]="","",IF(_xll.BDP($B164&amp;" Corp",D$1)="#N/A N/A","",_xll.BDP($B164&amp;" Corp",D$1)))</f>
        <v/>
      </c>
      <c r="E164" s="114" t="str">
        <f>IF(tbl_coded[[#This Row],[ISIN]]="","",IF(_xll.BDP($B164&amp;" Corp",E$1)="#N/A N/A","--",_xll.BDP($B164&amp;" Corp",E$1)))</f>
        <v/>
      </c>
      <c r="F164" s="114" t="str">
        <f>IF(tbl_coded[[#This Row],[ISIN]]="","",IF(_xll.BDS($B164&amp;" Corp",F$1)="#N/A Field Not Applicable","",_xll.BDS($B164&amp;" Corp",F$1)))</f>
        <v/>
      </c>
      <c r="G164" s="114" t="str">
        <f>IF(tbl_coded[[#This Row],[ISIN]]="","",IF(_xll.BDP($F164&amp;" CompanyID",G$1)="#N/A Invalid Security","",_xll.BDP($F164&amp;" CompanyID",G$1)))</f>
        <v/>
      </c>
      <c r="H164" s="114" t="str">
        <f>IF(tbl_coded[[#This Row],[ISIN]]="","",IF(_xll.BDP($B164&amp;" Corp",H$1)="#N/A N/A","--",_xll.BDP($B164&amp;" Corp",H$1)))</f>
        <v/>
      </c>
      <c r="I164" s="114" t="str">
        <f>IF(tbl_coded[[#This Row],[ISIN]]="","",IF(_xll.BDP($B164&amp;" Corp",I$1)="#N/A N/A","--",_xll.BDP($B164&amp;" Corp",I$1)))</f>
        <v/>
      </c>
      <c r="J164" s="114" t="str">
        <f>IF(tbl_coded[[#This Row],[ISIN]]="","",IF(_xll.BDP($B164&amp;" Corp",J$1)="#N/A N/A","--",_xll.BDP($B164&amp;" Corp",J$1)))</f>
        <v/>
      </c>
      <c r="K164" s="114" t="str">
        <f>IF(tbl_coded[[#This Row],[ISIN]]="","",IF(_xll.BDP($B164&amp;" Corp",K$1)="#N/A N/A","--",_xll.BDP($B164&amp;" Corp",K$1)))</f>
        <v/>
      </c>
      <c r="L164" s="114" t="str">
        <f>IF(tbl_coded[[#This Row],[ISIN]]="","",IF(_xll.BDP($B164&amp;" Corp",L$1)="#N/A N/A","--",_xll.BDP($B164&amp;" Corp",L$1)))</f>
        <v/>
      </c>
      <c r="M164" s="114" t="str">
        <f>IF(tbl_coded[[#This Row],[ISIN]]="","",IF(_xll.BDP($B164&amp;" Corp",M$1)="#N/A N/A","--",_xll.BDP($B164&amp;" Corp",M$1)))</f>
        <v/>
      </c>
      <c r="N164" s="114" t="str">
        <f>IF(tbl_coded[[#This Row],[ISIN]]="","",IF(_xll.BDP($B164&amp;" Corp",N$1)="#N/A N/A","--",_xll.BDP($B164&amp;" Corp",N$1)))</f>
        <v/>
      </c>
      <c r="O164" s="114" t="str">
        <f>IF(tbl_coded[[#This Row],[ISIN]]="","",IF(_xll.BDP($B164&amp;" Corp",O$1)="#N/A N/A","--",_xll.BDP($B164&amp;" Corp",O$1)))</f>
        <v/>
      </c>
      <c r="P164" s="114" t="str">
        <f>IF(tbl_coded[[#This Row],[ISIN]]="","",IF(_xll.BDP($B164&amp;" Corp",P$1)="#N/A N/A","--",_xll.BDP($B164&amp;" Corp",P$1)))</f>
        <v/>
      </c>
      <c r="Q16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4" s="114" t="str">
        <f>IF(tbl_coded[[#This Row],[ISIN]]="","",IF(OR(_xll.BDP($B164&amp;" Corp",R$1)="#N/A N/A",_xll.BDP($B164&amp;" Corp",R$1)="#N/A Invalid Security",_xll.BDP($B164&amp;" Corp",R$1)="#N/A Field Not Applicable"),"--",_xll.BDP($B164&amp;" Corp",R$1)))</f>
        <v/>
      </c>
      <c r="S164" s="114" t="str">
        <f>IF(tbl_coded[[#This Row],[ISIN]]="","",IF(OR(_xll.BDP($R164&amp;" Equity",S$1)="#N/A N/A",_xll.BDP($R164&amp;" Equity",S$1)="#N/A Invalid Security"),"--",_xll.BDP($R164&amp;" Equity",S$1)))</f>
        <v/>
      </c>
      <c r="T164" s="114" t="str">
        <f>IF(tbl_coded[[#This Row],[ISIN]]="","",IF(OR(_xll.BDP($R164&amp;" Equity",T$1)="#N/A N/A",_xll.BDP($R164&amp;" Equity",T$1)="#N/A Invalid Security"),"--",_xll.BDP($R164&amp;" Equity",T$1)))</f>
        <v/>
      </c>
      <c r="U164" s="114" t="str">
        <f>IF(tbl_coded[[#This Row],[ISIN]]="","",IF(OR(_xll.BDP($R164&amp;" Equity",U$1)="#N/A N/A",_xll.BDP($R164&amp;" Equity",U$1)="#N/A Invalid Security"),"--",_xll.BDP($R164&amp;" Equity",U$1)))</f>
        <v/>
      </c>
      <c r="V164" s="114" t="str">
        <f>IF(tbl_coded[[#This Row],[ISIN]]="","",IF(OR(_xll.BDP($R164&amp;" Equity",V$1)="#N/A N/A",_xll.BDP($R164&amp;" Equity",V$1)="#N/A Invalid Security"),"--",_xll.BDP($R164&amp;" Equity",V$1)))</f>
        <v/>
      </c>
      <c r="W164" s="114" t="str">
        <f>IF(tbl_coded[[#This Row],[ISIN]]="","",IF(OR(_xll.BDP($R164&amp;" Equity",W$1)="#N/A N/A",_xll.BDP($R164&amp;" Equity",W$1)="#N/A Invalid Security"),"--",_xll.BDP($R164&amp;" Equity",W$1)))</f>
        <v/>
      </c>
      <c r="X164" s="114" t="str">
        <f>IF(tbl_coded[[#This Row],[ISIN]]="","",IF(OR(_xll.BDP($R164&amp;" Equity",X$1)="#N/A N/A",_xll.BDP($R164&amp;" Equity",X$1)="#N/A Invalid Security"),"--",_xll.BDP($R164&amp;" Equity",X$1)))</f>
        <v/>
      </c>
      <c r="Y16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4" s="114" t="str">
        <f>IF(tbl_coded[[#This Row],[ISIN]]="","",IF(ISNUMBER(_xll.BDP(B164&amp;" Corp",Z$1)),_xll.BDP(B164&amp;" Corp",Z$1),""))</f>
        <v/>
      </c>
      <c r="AA164" s="114" t="str">
        <f>IF(tbl_coded[[#This Row],[ISIN]]="","",IF(ISNUMBER(_xll.BDP(B164&amp;" Corp",AA$1)),_xll.BDP(B164&amp;" Corp",AA$1),""))</f>
        <v/>
      </c>
      <c r="AB164" s="114" t="str">
        <f>IF(tbl_coded[[#This Row],[ISIN]]="","",IF(ISNUMBER(_xll.BDP(B164&amp;" Corp",AB$1)),_xll.BDP(B164&amp;" Corp",AB$1),""))</f>
        <v/>
      </c>
      <c r="AC164" s="114" t="str">
        <f>IF(tbl_coded[[#This Row],[ISIN]]="","",IF(ISNUMBER(_xll.BDP(B164&amp;" Corp",AC$1)),_xll.BDP(B164&amp;" Corp",AC$1),""))</f>
        <v/>
      </c>
      <c r="AD164" s="114" t="str">
        <f>IF(tbl_coded[[#This Row],[ISIN]]="","",IF((_xll.BDP(B164&amp;" Corp",AD$1))="#N/A Field Not Applicable","",_xll.BDP(B164&amp;" Corp",AD$1)))</f>
        <v/>
      </c>
      <c r="AE164" s="114" t="str">
        <f>IF(tbl_coded[[#This Row],[ISIN]]="","",IF((_xll.BDP(B164&amp;" Corp",AE$1))="#N/A N/A","--",_xll.BDP(B164&amp;" Corp",AE$1)))</f>
        <v/>
      </c>
      <c r="AF164" s="114" t="str">
        <f>IF(tbl_coded[[#This Row],[ISIN]]="","",IF(IFERROR(MATCH(H164,rtg_num[Moody''s],0)&gt;10,0),"HY",IF(IFERROR(MATCH(I164,rtg_num[S&amp;P],0)&gt;10,0),"HY",IF(IFERROR(MATCH(J164,rtg_num[Fitch],0)&gt;10,0),"HY",IF(H164&amp;I164&amp;J164="------","NR",IF(IFERROR(FIND("#N/A",Coded!H164),0)&amp;IFERROR(FIND("#N/A",Coded!H164),0)&amp;IFERROR(FIND("#N/A",Coded!H164),0)&lt;&gt;"000",IF(INDEX(美元债一级!$O:$O,MATCH(tbl_coded[[#This Row],[ISIN]],美元债一级!$I:$I,0))="--/--/--","NR","IG"),"IG"))))))</f>
        <v/>
      </c>
      <c r="AG16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4" s="115" t="str">
        <f>IF(tbl_coded[[#This Row],[ISIN]]="","",IF(_xll.BDP($B164&amp;" Corp",AI$1)="#N/A N/A","--",_xll.BDP($B164&amp;" Corp",AI$1)))</f>
        <v/>
      </c>
      <c r="AJ164" s="112" t="str">
        <f>IF(tbl_coded[[#This Row],[ISIN]]="","",IF(OR(_xll.BDP(_xll.BDP(tbl_coded[[#This Row],[ISIN]]&amp;" Corp", "ISSUER_EQUITY_TICKER")&amp;" Equity",AJ$1)="#N/A N/A"),"--",_xll.BDP(_xll.BDP(tbl_coded[[#This Row],[ISIN]]&amp;" Corp", "ISSUER_EQUITY_TICKER")&amp;" Equity",AJ$1)))</f>
        <v/>
      </c>
      <c r="AK16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4" s="114" t="str">
        <f>IF(tbl_coded[[#This Row],[ISIN]]="","",IF(OR(_xll.BDP(_xll.BDP(tbl_coded[[#This Row],[ISIN]]&amp;" Corp", "ISSUER_EQUITY_TICKER")&amp;" Equity",AL$1)="#N/A N/A"),"--",_xll.BDP(_xll.BDP(tbl_coded[[#This Row],[ISIN]]&amp;" Corp", "ISSUER_EQUITY_TICKER")&amp;" Equity",AL$1)))</f>
        <v/>
      </c>
      <c r="AM164" s="114" t="str">
        <f>IF(tbl_coded[[#This Row],[ISIN]]="","",IF(_xll.BDS($B164&amp;" Corp",AM$1)="#N/A Field Not Applicable","",_xll.BDS($B164&amp;" Corp",AM$1)))</f>
        <v/>
      </c>
      <c r="AN164" s="114" t="str">
        <f>IF(tbl_coded[[#This Row],[ISIN]]="","",IF(_xll.BDP(tbl_coded[[#This Row],[KPW Provider BBID]]&amp;" CompanyID","NAME")="#N/A Invalid Security","",_xll.BDP(tbl_coded[[#This Row],[KPW Provider BBID]]&amp;" CompanyID","NAME")))</f>
        <v/>
      </c>
      <c r="AO164" s="114" t="str">
        <f>IF(tbl_coded[[#This Row],[ISIN]]="","",IF(_xll.BDP(tbl_coded[[#This Row],[KPW Provider BBID]]&amp;" CompanyID",$AO$1)="#N/A Invalid Security","--",IF(_xll.BDP(tbl_coded[[#This Row],[KPW Provider BBID]]&amp;" CompanyID",$AO$1)="#N/A N/A","--",_xll.BDP(tbl_coded[[#This Row],[KPW Provider BBID]]&amp;" CompanyID",$AO$1))))</f>
        <v/>
      </c>
      <c r="AP164" s="114" t="str">
        <f>IF(tbl_coded[[#This Row],[ISIN]]="","",IF(_xll.BDP(tbl_coded[[#This Row],[KPW Provider BBID]]&amp;" CompanyID",$AP$1)="#N/A Invalid Security","--",IF(_xll.BDP(tbl_coded[[#This Row],[KPW Provider BBID]]&amp;" CompanyID",$AP$1)="#N/A N/A","--",_xll.BDP(tbl_coded[[#This Row],[KPW Provider BBID]]&amp;" CompanyID",$AP$1))))</f>
        <v/>
      </c>
      <c r="AQ164" s="114" t="str">
        <f>IF(tbl_coded[[#This Row],[ISIN]]="","",IF(_xll.BDP(tbl_coded[[#This Row],[KPW Provider BBID]]&amp;" CompanyID",$AQ$1)="#N/A Invalid Security","--",IF(_xll.BDP(tbl_coded[[#This Row],[KPW Provider BBID]]&amp;" CompanyID",$AQ$1)="#N/A N/A","--",_xll.BDP(tbl_coded[[#This Row],[KPW Provider BBID]]&amp;" CompanyID",$AQ$1))))</f>
        <v/>
      </c>
      <c r="AR164" s="114" t="str">
        <f>IF(tbl_coded[[#This Row],[ISIN]]="","",tbl_coded[[#This Row],[穆迪KPW评级]]&amp;"/"&amp;tbl_coded[[#This Row],[SPKPW评级]]&amp;"/"&amp;tbl_coded[[#This Row],[FITCHKPW评级]])</f>
        <v/>
      </c>
      <c r="AS164" s="114" t="str">
        <f>IF(tbl_coded[[#This Row],[ISIN]]="","",IF(OR(_xll.BDP($B164&amp;" Corp",AS$1)="#N/A N/A"),"--",_xll.BDP($B164&amp;" Corp",AS$1)))</f>
        <v/>
      </c>
      <c r="AT164" s="114" t="str">
        <f>IF(tbl_coded[[#This Row],[ISIN]]="","",IF(_xll.BDS($B164&amp;" Corp",AT$1)="#N/A Field Not Applicable","",_xll.BDS($B164&amp;" Corp",AT$1)))</f>
        <v/>
      </c>
      <c r="AU164" s="114" t="str">
        <f>IF(tbl_coded[[#This Row],[SBLC Provider BBID]]="","",_xll.BDP(tbl_coded[[#This Row],[SBLC Provider BBID]]&amp;" CompanyID","NAME"))</f>
        <v/>
      </c>
      <c r="AV164" s="114" t="str">
        <f>IF(tbl_coded[[#This Row],[ISIN]]="","",IF(OR(_xll.BDP($B164&amp;" Corp",AV$1)="#N/A N/A"),"--",TEXT(_xll.BDP($B164&amp;" Corp",AV$1),"yyyy/mm/dd")))</f>
        <v/>
      </c>
      <c r="AW164" s="114" t="str">
        <f>IF(tbl_coded[[#This Row],[ISIN]]="","",IF(OR(_xll.BDP($B164&amp;" Corp",AW$1)="#N/A N/A"),"--",TEXT(_xll.BDP($B164&amp;" Corp",AW$1),"yyyy/mm/dd")))</f>
        <v/>
      </c>
      <c r="AX164" s="114" t="str">
        <f>IF(tbl_coded[[#This Row],[ISIN]]="","",IF(OR(_xll.BDP($B164&amp;" Corp",AX$1)="#N/A N/A"),"--",TEXT(_xll.BDP($B164&amp;" Corp",AX$1),"yyyy/mm/dd")))</f>
        <v/>
      </c>
      <c r="AY164" s="114" t="str">
        <f>IF(tbl_coded[[#This Row],[ISIN]]="","",IF(OR(_xll.BDP($B164&amp;" Corp",AY$1)="#N/A Field Not Applicable"),"--",TEXT(_xll.BDP($B164&amp;" Corp",AY$1),"yyyy/mm/dd")))</f>
        <v/>
      </c>
      <c r="AZ164" s="114" t="str">
        <f>IF(tbl_coded[[#This Row],[ISIN]]="","",IF(OR(_xll.BDP($B164&amp;" Corp",AZ$1)="#N/A N/A"),"--",_xll.BDP($B164&amp;" Corp",AZ$1)))</f>
        <v/>
      </c>
      <c r="BA164" s="114" t="str">
        <f>IF(tbl_coded[[#This Row],[ISIN]]="","",IF(OR(_xll.BDP($B164&amp;" Corp",BA$1)="#N/A N/A"),"--",_xll.BDP($B164&amp;" Corp",BA$1)))</f>
        <v/>
      </c>
      <c r="BB164" s="114" t="str">
        <f>IF(tbl_coded[[#This Row],[ISIN]]="","",IF(OR(_xll.BDP($B164&amp;" Corp",BB$1)="#N/A N/A"),"--",_xll.BDP($B164&amp;" Corp",BB$1)))</f>
        <v/>
      </c>
      <c r="BC164" s="114" t="str">
        <f>IF(tbl_coded[[#This Row],[ISIN]]="","",IF(OR(_xll.BDP($B164&amp;" Corp",BC$1)="#N/A Field Not Applicable"),"--",_xll.BDP($B164&amp;" Corp",BC$1)))</f>
        <v/>
      </c>
      <c r="BD164" s="114" t="str">
        <f>IF(tbl_coded[[#This Row],[ISIN]]="","",IF(OR(_xll.BDP($B164&amp;" Corp",BD$1)="#N/A Field Not Applicable"),"--",_xll.BDP($B164&amp;" Corp",BD$1)))</f>
        <v/>
      </c>
      <c r="BE164" s="114" t="str">
        <f>IF(tbl_coded[[#This Row],[ISIN]]="","",IF(OR(_xll.BDP($B164&amp;" Corp",BE$1)="#N/A Field Not Applicable"),"--",_xll.BDP($B164&amp;" Corp",BE$1)))</f>
        <v/>
      </c>
      <c r="BF164" s="114" t="str">
        <f>IF(tbl_coded[[#This Row],[ISIN]]="","",IF(OR(_xll.BDP($B164&amp;" Corp",BF$1)="#N/A Field Not Applicable"),"--",_xll.BDP($B164&amp;" Corp",BF$1)))</f>
        <v/>
      </c>
      <c r="BG164" s="114" t="str">
        <f>IF(tbl_coded[[#This Row],[ISIN]]="","",IF(OR(_xll.BDP($B164&amp;" Corp",BG$1)="#N/A Field Not Applicable"),"--",IF(_xll.BDP($B164&amp;" Corp",BG$1)="#N/A N/A","N",_xll.BDP($B164&amp;" Corp",BG$1))))</f>
        <v/>
      </c>
      <c r="BH164" s="114" t="str">
        <f>IF(tbl_coded[[#This Row],[ISIN]]="","",IF(OR(_xll.BDP($B164&amp;" Corp",BH$1)="#N/A N/A"),"",_xll.BDP($B164&amp;" Corp",BH$1)))</f>
        <v/>
      </c>
      <c r="BI164" s="114" t="str">
        <f>IF(tbl_coded[[#This Row],[ISIN]]="","",IF(OR(tbl_coded[[#This Row],[Parent company tiker]]=""),"",IF(_xll.BDP(tbl_coded[[#This Row],[Parent company tiker]]&amp;" Equity",BI$1)="#N/A N/A","--",_xll.BDP(tbl_coded[[#This Row],[Parent company tiker]]&amp;" Equity",BI$1))))</f>
        <v/>
      </c>
      <c r="BJ164" s="114" t="str">
        <f>IF(tbl_coded[[#This Row],[ISIN]]="","",IF(OR(tbl_coded[[#This Row],[Parent company tiker]]=""),"",IF(_xll.BDP(tbl_coded[[#This Row],[Parent company tiker]]&amp;" Equity",BJ$1)="#N/A N/A","--",_xll.BDP(tbl_coded[[#This Row],[Parent company tiker]]&amp;" Equity",BJ$1))))</f>
        <v/>
      </c>
      <c r="BK164" s="114" t="str">
        <f>IF(tbl_coded[[#This Row],[ISIN]]="","",IF(OR(tbl_coded[[#This Row],[Parent company tiker]]=""),"",IF(_xll.BDP(tbl_coded[[#This Row],[Parent company tiker]]&amp;" Equity",BK$1)="#N/A N/A","--",_xll.BDP(tbl_coded[[#This Row],[Parent company tiker]]&amp;" Equity",BK$1))))</f>
        <v/>
      </c>
      <c r="BL164" s="114" t="str">
        <f>IF(tbl_coded[[#This Row],[ISIN]]="","",IF(OR(tbl_coded[[#This Row],[Parent company tiker]]=""),"",IF(_xll.BDP(tbl_coded[[#This Row],[Parent company tiker]]&amp;" Equity",BL$1)="#N/A N/A","--",_xll.BDP(tbl_coded[[#This Row],[Parent company tiker]]&amp;" Equity",BL$1))))</f>
        <v/>
      </c>
      <c r="BM16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4" s="114" t="str">
        <f>IF(tbl_coded[[#This Row],[Column9]]&lt;&gt;"--",tbl_coded[[#This Row],[G''tor rating]],IF(tbl_coded[[#This Row],[KPW Name]]&lt;&gt;"",tbl_coded[[#This Row],[KPW Rating]],IF(tbl_coded[[#This Row],[Parent company tiker]]&lt;&gt;"",tbl_coded[[#This Row],[parent评级]],tbl_coded[[#This Row],[Issuer rating]])))</f>
        <v>//</v>
      </c>
      <c r="BO164" s="148" t="str">
        <f>IFERROR(IF(tbl_coded[[#This Row],[GREEN]]="Y","GREEN",IF(tbl_coded[[#This Row],[SUSTAINABLE]]="Y","SUSTAINABLE",IF(tbl_coded[[#This Row],[SOCIAL]]="Y","SOCIAL",IF(tbl_coded[[#This Row],[Sustainable linked]]="Y","SUSTAINABLE LINKED"," ")))),"")</f>
        <v xml:space="preserve"> </v>
      </c>
    </row>
    <row r="165" spans="1:67" ht="15" customHeight="1">
      <c r="A165" s="109">
        <v>163</v>
      </c>
      <c r="B165" s="110" t="str">
        <f>IF(美元债一级!$C$3:$C$1048576&lt;&gt;"",美元债一级!$C165,"")</f>
        <v/>
      </c>
      <c r="C165" s="114" t="str">
        <f>IF(tbl_coded[[#This Row],[ISIN]]="","",IF(tbl_coded[[#This Row],[Index]]&gt;$A$1,"",IF(_xll.BDP($B165&amp;" Corp",C$1)="#N/A N/A","",_xll.BDP($B165&amp;" Corp",C$1))))</f>
        <v/>
      </c>
      <c r="D165" s="114" t="str">
        <f>IF(tbl_coded[[#This Row],[ISIN]]="","",IF(_xll.BDP($B165&amp;" Corp",D$1)="#N/A N/A","",_xll.BDP($B165&amp;" Corp",D$1)))</f>
        <v/>
      </c>
      <c r="E165" s="114" t="str">
        <f>IF(tbl_coded[[#This Row],[ISIN]]="","",IF(_xll.BDP($B165&amp;" Corp",E$1)="#N/A N/A","--",_xll.BDP($B165&amp;" Corp",E$1)))</f>
        <v/>
      </c>
      <c r="F165" s="114" t="str">
        <f>IF(tbl_coded[[#This Row],[ISIN]]="","",IF(_xll.BDS($B165&amp;" Corp",F$1)="#N/A Field Not Applicable","",_xll.BDS($B165&amp;" Corp",F$1)))</f>
        <v/>
      </c>
      <c r="G165" s="114" t="str">
        <f>IF(tbl_coded[[#This Row],[ISIN]]="","",IF(_xll.BDP($F165&amp;" CompanyID",G$1)="#N/A Invalid Security","",_xll.BDP($F165&amp;" CompanyID",G$1)))</f>
        <v/>
      </c>
      <c r="H165" s="114" t="str">
        <f>IF(tbl_coded[[#This Row],[ISIN]]="","",IF(_xll.BDP($B165&amp;" Corp",H$1)="#N/A N/A","--",_xll.BDP($B165&amp;" Corp",H$1)))</f>
        <v/>
      </c>
      <c r="I165" s="114" t="str">
        <f>IF(tbl_coded[[#This Row],[ISIN]]="","",IF(_xll.BDP($B165&amp;" Corp",I$1)="#N/A N/A","--",_xll.BDP($B165&amp;" Corp",I$1)))</f>
        <v/>
      </c>
      <c r="J165" s="114" t="str">
        <f>IF(tbl_coded[[#This Row],[ISIN]]="","",IF(_xll.BDP($B165&amp;" Corp",J$1)="#N/A N/A","--",_xll.BDP($B165&amp;" Corp",J$1)))</f>
        <v/>
      </c>
      <c r="K165" s="114" t="str">
        <f>IF(tbl_coded[[#This Row],[ISIN]]="","",IF(_xll.BDP($B165&amp;" Corp",K$1)="#N/A N/A","--",_xll.BDP($B165&amp;" Corp",K$1)))</f>
        <v/>
      </c>
      <c r="L165" s="114" t="str">
        <f>IF(tbl_coded[[#This Row],[ISIN]]="","",IF(_xll.BDP($B165&amp;" Corp",L$1)="#N/A N/A","--",_xll.BDP($B165&amp;" Corp",L$1)))</f>
        <v/>
      </c>
      <c r="M165" s="114" t="str">
        <f>IF(tbl_coded[[#This Row],[ISIN]]="","",IF(_xll.BDP($B165&amp;" Corp",M$1)="#N/A N/A","--",_xll.BDP($B165&amp;" Corp",M$1)))</f>
        <v/>
      </c>
      <c r="N165" s="114" t="str">
        <f>IF(tbl_coded[[#This Row],[ISIN]]="","",IF(_xll.BDP($B165&amp;" Corp",N$1)="#N/A N/A","--",_xll.BDP($B165&amp;" Corp",N$1)))</f>
        <v/>
      </c>
      <c r="O165" s="114" t="str">
        <f>IF(tbl_coded[[#This Row],[ISIN]]="","",IF(_xll.BDP($B165&amp;" Corp",O$1)="#N/A N/A","--",_xll.BDP($B165&amp;" Corp",O$1)))</f>
        <v/>
      </c>
      <c r="P165" s="114" t="str">
        <f>IF(tbl_coded[[#This Row],[ISIN]]="","",IF(_xll.BDP($B165&amp;" Corp",P$1)="#N/A N/A","--",_xll.BDP($B165&amp;" Corp",P$1)))</f>
        <v/>
      </c>
      <c r="Q16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5" s="114" t="str">
        <f>IF(tbl_coded[[#This Row],[ISIN]]="","",IF(OR(_xll.BDP($B165&amp;" Corp",R$1)="#N/A N/A",_xll.BDP($B165&amp;" Corp",R$1)="#N/A Invalid Security",_xll.BDP($B165&amp;" Corp",R$1)="#N/A Field Not Applicable"),"--",_xll.BDP($B165&amp;" Corp",R$1)))</f>
        <v/>
      </c>
      <c r="S165" s="114" t="str">
        <f>IF(tbl_coded[[#This Row],[ISIN]]="","",IF(OR(_xll.BDP($R165&amp;" Equity",S$1)="#N/A N/A",_xll.BDP($R165&amp;" Equity",S$1)="#N/A Invalid Security"),"--",_xll.BDP($R165&amp;" Equity",S$1)))</f>
        <v/>
      </c>
      <c r="T165" s="114" t="str">
        <f>IF(tbl_coded[[#This Row],[ISIN]]="","",IF(OR(_xll.BDP($R165&amp;" Equity",T$1)="#N/A N/A",_xll.BDP($R165&amp;" Equity",T$1)="#N/A Invalid Security"),"--",_xll.BDP($R165&amp;" Equity",T$1)))</f>
        <v/>
      </c>
      <c r="U165" s="114" t="str">
        <f>IF(tbl_coded[[#This Row],[ISIN]]="","",IF(OR(_xll.BDP($R165&amp;" Equity",U$1)="#N/A N/A",_xll.BDP($R165&amp;" Equity",U$1)="#N/A Invalid Security"),"--",_xll.BDP($R165&amp;" Equity",U$1)))</f>
        <v/>
      </c>
      <c r="V165" s="114" t="str">
        <f>IF(tbl_coded[[#This Row],[ISIN]]="","",IF(OR(_xll.BDP($R165&amp;" Equity",V$1)="#N/A N/A",_xll.BDP($R165&amp;" Equity",V$1)="#N/A Invalid Security"),"--",_xll.BDP($R165&amp;" Equity",V$1)))</f>
        <v/>
      </c>
      <c r="W165" s="114" t="str">
        <f>IF(tbl_coded[[#This Row],[ISIN]]="","",IF(OR(_xll.BDP($R165&amp;" Equity",W$1)="#N/A N/A",_xll.BDP($R165&amp;" Equity",W$1)="#N/A Invalid Security"),"--",_xll.BDP($R165&amp;" Equity",W$1)))</f>
        <v/>
      </c>
      <c r="X165" s="114" t="str">
        <f>IF(tbl_coded[[#This Row],[ISIN]]="","",IF(OR(_xll.BDP($R165&amp;" Equity",X$1)="#N/A N/A",_xll.BDP($R165&amp;" Equity",X$1)="#N/A Invalid Security"),"--",_xll.BDP($R165&amp;" Equity",X$1)))</f>
        <v/>
      </c>
      <c r="Y16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5" s="114" t="str">
        <f>IF(tbl_coded[[#This Row],[ISIN]]="","",IF(ISNUMBER(_xll.BDP(B165&amp;" Corp",Z$1)),_xll.BDP(B165&amp;" Corp",Z$1),""))</f>
        <v/>
      </c>
      <c r="AA165" s="114" t="str">
        <f>IF(tbl_coded[[#This Row],[ISIN]]="","",IF(ISNUMBER(_xll.BDP(B165&amp;" Corp",AA$1)),_xll.BDP(B165&amp;" Corp",AA$1),""))</f>
        <v/>
      </c>
      <c r="AB165" s="114" t="str">
        <f>IF(tbl_coded[[#This Row],[ISIN]]="","",IF(ISNUMBER(_xll.BDP(B165&amp;" Corp",AB$1)),_xll.BDP(B165&amp;" Corp",AB$1),""))</f>
        <v/>
      </c>
      <c r="AC165" s="114" t="str">
        <f>IF(tbl_coded[[#This Row],[ISIN]]="","",IF(ISNUMBER(_xll.BDP(B165&amp;" Corp",AC$1)),_xll.BDP(B165&amp;" Corp",AC$1),""))</f>
        <v/>
      </c>
      <c r="AD165" s="114" t="str">
        <f>IF(tbl_coded[[#This Row],[ISIN]]="","",IF((_xll.BDP(B165&amp;" Corp",AD$1))="#N/A Field Not Applicable","",_xll.BDP(B165&amp;" Corp",AD$1)))</f>
        <v/>
      </c>
      <c r="AE165" s="114" t="str">
        <f>IF(tbl_coded[[#This Row],[ISIN]]="","",IF((_xll.BDP(B165&amp;" Corp",AE$1))="#N/A N/A","--",_xll.BDP(B165&amp;" Corp",AE$1)))</f>
        <v/>
      </c>
      <c r="AF165" s="114" t="str">
        <f>IF(tbl_coded[[#This Row],[ISIN]]="","",IF(IFERROR(MATCH(H165,rtg_num[Moody''s],0)&gt;10,0),"HY",IF(IFERROR(MATCH(I165,rtg_num[S&amp;P],0)&gt;10,0),"HY",IF(IFERROR(MATCH(J165,rtg_num[Fitch],0)&gt;10,0),"HY",IF(H165&amp;I165&amp;J165="------","NR",IF(IFERROR(FIND("#N/A",Coded!H165),0)&amp;IFERROR(FIND("#N/A",Coded!H165),0)&amp;IFERROR(FIND("#N/A",Coded!H165),0)&lt;&gt;"000",IF(INDEX(美元债一级!$O:$O,MATCH(tbl_coded[[#This Row],[ISIN]],美元债一级!$I:$I,0))="--/--/--","NR","IG"),"IG"))))))</f>
        <v/>
      </c>
      <c r="AG16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5" s="115" t="str">
        <f>IF(tbl_coded[[#This Row],[ISIN]]="","",IF(_xll.BDP($B165&amp;" Corp",AI$1)="#N/A N/A","--",_xll.BDP($B165&amp;" Corp",AI$1)))</f>
        <v/>
      </c>
      <c r="AJ165" s="112" t="str">
        <f>IF(tbl_coded[[#This Row],[ISIN]]="","",IF(OR(_xll.BDP(_xll.BDP(tbl_coded[[#This Row],[ISIN]]&amp;" Corp", "ISSUER_EQUITY_TICKER")&amp;" Equity",AJ$1)="#N/A N/A"),"--",_xll.BDP(_xll.BDP(tbl_coded[[#This Row],[ISIN]]&amp;" Corp", "ISSUER_EQUITY_TICKER")&amp;" Equity",AJ$1)))</f>
        <v/>
      </c>
      <c r="AK16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5" s="114" t="str">
        <f>IF(tbl_coded[[#This Row],[ISIN]]="","",IF(OR(_xll.BDP(_xll.BDP(tbl_coded[[#This Row],[ISIN]]&amp;" Corp", "ISSUER_EQUITY_TICKER")&amp;" Equity",AL$1)="#N/A N/A"),"--",_xll.BDP(_xll.BDP(tbl_coded[[#This Row],[ISIN]]&amp;" Corp", "ISSUER_EQUITY_TICKER")&amp;" Equity",AL$1)))</f>
        <v/>
      </c>
      <c r="AM165" s="114" t="str">
        <f>IF(tbl_coded[[#This Row],[ISIN]]="","",IF(_xll.BDS($B165&amp;" Corp",AM$1)="#N/A Field Not Applicable","",_xll.BDS($B165&amp;" Corp",AM$1)))</f>
        <v/>
      </c>
      <c r="AN165" s="114" t="str">
        <f>IF(tbl_coded[[#This Row],[ISIN]]="","",IF(_xll.BDP(tbl_coded[[#This Row],[KPW Provider BBID]]&amp;" CompanyID","NAME")="#N/A Invalid Security","",_xll.BDP(tbl_coded[[#This Row],[KPW Provider BBID]]&amp;" CompanyID","NAME")))</f>
        <v/>
      </c>
      <c r="AO165" s="114" t="str">
        <f>IF(tbl_coded[[#This Row],[ISIN]]="","",IF(_xll.BDP(tbl_coded[[#This Row],[KPW Provider BBID]]&amp;" CompanyID",$AO$1)="#N/A Invalid Security","--",IF(_xll.BDP(tbl_coded[[#This Row],[KPW Provider BBID]]&amp;" CompanyID",$AO$1)="#N/A N/A","--",_xll.BDP(tbl_coded[[#This Row],[KPW Provider BBID]]&amp;" CompanyID",$AO$1))))</f>
        <v/>
      </c>
      <c r="AP165" s="114" t="str">
        <f>IF(tbl_coded[[#This Row],[ISIN]]="","",IF(_xll.BDP(tbl_coded[[#This Row],[KPW Provider BBID]]&amp;" CompanyID",$AP$1)="#N/A Invalid Security","--",IF(_xll.BDP(tbl_coded[[#This Row],[KPW Provider BBID]]&amp;" CompanyID",$AP$1)="#N/A N/A","--",_xll.BDP(tbl_coded[[#This Row],[KPW Provider BBID]]&amp;" CompanyID",$AP$1))))</f>
        <v/>
      </c>
      <c r="AQ165" s="114" t="str">
        <f>IF(tbl_coded[[#This Row],[ISIN]]="","",IF(_xll.BDP(tbl_coded[[#This Row],[KPW Provider BBID]]&amp;" CompanyID",$AQ$1)="#N/A Invalid Security","--",IF(_xll.BDP(tbl_coded[[#This Row],[KPW Provider BBID]]&amp;" CompanyID",$AQ$1)="#N/A N/A","--",_xll.BDP(tbl_coded[[#This Row],[KPW Provider BBID]]&amp;" CompanyID",$AQ$1))))</f>
        <v/>
      </c>
      <c r="AR165" s="114" t="str">
        <f>IF(tbl_coded[[#This Row],[ISIN]]="","",tbl_coded[[#This Row],[穆迪KPW评级]]&amp;"/"&amp;tbl_coded[[#This Row],[SPKPW评级]]&amp;"/"&amp;tbl_coded[[#This Row],[FITCHKPW评级]])</f>
        <v/>
      </c>
      <c r="AS165" s="114" t="str">
        <f>IF(tbl_coded[[#This Row],[ISIN]]="","",IF(OR(_xll.BDP($B165&amp;" Corp",AS$1)="#N/A N/A"),"--",_xll.BDP($B165&amp;" Corp",AS$1)))</f>
        <v/>
      </c>
      <c r="AT165" s="114" t="str">
        <f>IF(tbl_coded[[#This Row],[ISIN]]="","",IF(_xll.BDS($B165&amp;" Corp",AT$1)="#N/A Field Not Applicable","",_xll.BDS($B165&amp;" Corp",AT$1)))</f>
        <v/>
      </c>
      <c r="AU165" s="114" t="str">
        <f>IF(tbl_coded[[#This Row],[SBLC Provider BBID]]="","",_xll.BDP(tbl_coded[[#This Row],[SBLC Provider BBID]]&amp;" CompanyID","NAME"))</f>
        <v/>
      </c>
      <c r="AV165" s="114" t="str">
        <f>IF(tbl_coded[[#This Row],[ISIN]]="","",IF(OR(_xll.BDP($B165&amp;" Corp",AV$1)="#N/A N/A"),"--",TEXT(_xll.BDP($B165&amp;" Corp",AV$1),"yyyy/mm/dd")))</f>
        <v/>
      </c>
      <c r="AW165" s="114" t="str">
        <f>IF(tbl_coded[[#This Row],[ISIN]]="","",IF(OR(_xll.BDP($B165&amp;" Corp",AW$1)="#N/A N/A"),"--",TEXT(_xll.BDP($B165&amp;" Corp",AW$1),"yyyy/mm/dd")))</f>
        <v/>
      </c>
      <c r="AX165" s="114" t="str">
        <f>IF(tbl_coded[[#This Row],[ISIN]]="","",IF(OR(_xll.BDP($B165&amp;" Corp",AX$1)="#N/A N/A"),"--",TEXT(_xll.BDP($B165&amp;" Corp",AX$1),"yyyy/mm/dd")))</f>
        <v/>
      </c>
      <c r="AY165" s="114" t="str">
        <f>IF(tbl_coded[[#This Row],[ISIN]]="","",IF(OR(_xll.BDP($B165&amp;" Corp",AY$1)="#N/A Field Not Applicable"),"--",TEXT(_xll.BDP($B165&amp;" Corp",AY$1),"yyyy/mm/dd")))</f>
        <v/>
      </c>
      <c r="AZ165" s="114" t="str">
        <f>IF(tbl_coded[[#This Row],[ISIN]]="","",IF(OR(_xll.BDP($B165&amp;" Corp",AZ$1)="#N/A N/A"),"--",_xll.BDP($B165&amp;" Corp",AZ$1)))</f>
        <v/>
      </c>
      <c r="BA165" s="114" t="str">
        <f>IF(tbl_coded[[#This Row],[ISIN]]="","",IF(OR(_xll.BDP($B165&amp;" Corp",BA$1)="#N/A N/A"),"--",_xll.BDP($B165&amp;" Corp",BA$1)))</f>
        <v/>
      </c>
      <c r="BB165" s="114" t="str">
        <f>IF(tbl_coded[[#This Row],[ISIN]]="","",IF(OR(_xll.BDP($B165&amp;" Corp",BB$1)="#N/A N/A"),"--",_xll.BDP($B165&amp;" Corp",BB$1)))</f>
        <v/>
      </c>
      <c r="BC165" s="114" t="str">
        <f>IF(tbl_coded[[#This Row],[ISIN]]="","",IF(OR(_xll.BDP($B165&amp;" Corp",BC$1)="#N/A Field Not Applicable"),"--",_xll.BDP($B165&amp;" Corp",BC$1)))</f>
        <v/>
      </c>
      <c r="BD165" s="114" t="str">
        <f>IF(tbl_coded[[#This Row],[ISIN]]="","",IF(OR(_xll.BDP($B165&amp;" Corp",BD$1)="#N/A Field Not Applicable"),"--",_xll.BDP($B165&amp;" Corp",BD$1)))</f>
        <v/>
      </c>
      <c r="BE165" s="114" t="str">
        <f>IF(tbl_coded[[#This Row],[ISIN]]="","",IF(OR(_xll.BDP($B165&amp;" Corp",BE$1)="#N/A Field Not Applicable"),"--",_xll.BDP($B165&amp;" Corp",BE$1)))</f>
        <v/>
      </c>
      <c r="BF165" s="114" t="str">
        <f>IF(tbl_coded[[#This Row],[ISIN]]="","",IF(OR(_xll.BDP($B165&amp;" Corp",BF$1)="#N/A Field Not Applicable"),"--",_xll.BDP($B165&amp;" Corp",BF$1)))</f>
        <v/>
      </c>
      <c r="BG165" s="114" t="str">
        <f>IF(tbl_coded[[#This Row],[ISIN]]="","",IF(OR(_xll.BDP($B165&amp;" Corp",BG$1)="#N/A Field Not Applicable"),"--",IF(_xll.BDP($B165&amp;" Corp",BG$1)="#N/A N/A","N",_xll.BDP($B165&amp;" Corp",BG$1))))</f>
        <v/>
      </c>
      <c r="BH165" s="114" t="str">
        <f>IF(tbl_coded[[#This Row],[ISIN]]="","",IF(OR(_xll.BDP($B165&amp;" Corp",BH$1)="#N/A N/A"),"",_xll.BDP($B165&amp;" Corp",BH$1)))</f>
        <v/>
      </c>
      <c r="BI165" s="114" t="str">
        <f>IF(tbl_coded[[#This Row],[ISIN]]="","",IF(OR(tbl_coded[[#This Row],[Parent company tiker]]=""),"",IF(_xll.BDP(tbl_coded[[#This Row],[Parent company tiker]]&amp;" Equity",BI$1)="#N/A N/A","--",_xll.BDP(tbl_coded[[#This Row],[Parent company tiker]]&amp;" Equity",BI$1))))</f>
        <v/>
      </c>
      <c r="BJ165" s="114" t="str">
        <f>IF(tbl_coded[[#This Row],[ISIN]]="","",IF(OR(tbl_coded[[#This Row],[Parent company tiker]]=""),"",IF(_xll.BDP(tbl_coded[[#This Row],[Parent company tiker]]&amp;" Equity",BJ$1)="#N/A N/A","--",_xll.BDP(tbl_coded[[#This Row],[Parent company tiker]]&amp;" Equity",BJ$1))))</f>
        <v/>
      </c>
      <c r="BK165" s="114" t="str">
        <f>IF(tbl_coded[[#This Row],[ISIN]]="","",IF(OR(tbl_coded[[#This Row],[Parent company tiker]]=""),"",IF(_xll.BDP(tbl_coded[[#This Row],[Parent company tiker]]&amp;" Equity",BK$1)="#N/A N/A","--",_xll.BDP(tbl_coded[[#This Row],[Parent company tiker]]&amp;" Equity",BK$1))))</f>
        <v/>
      </c>
      <c r="BL165" s="114" t="str">
        <f>IF(tbl_coded[[#This Row],[ISIN]]="","",IF(OR(tbl_coded[[#This Row],[Parent company tiker]]=""),"",IF(_xll.BDP(tbl_coded[[#This Row],[Parent company tiker]]&amp;" Equity",BL$1)="#N/A N/A","--",_xll.BDP(tbl_coded[[#This Row],[Parent company tiker]]&amp;" Equity",BL$1))))</f>
        <v/>
      </c>
      <c r="BM16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5" s="114" t="str">
        <f>IF(tbl_coded[[#This Row],[Column9]]&lt;&gt;"--",tbl_coded[[#This Row],[G''tor rating]],IF(tbl_coded[[#This Row],[KPW Name]]&lt;&gt;"",tbl_coded[[#This Row],[KPW Rating]],IF(tbl_coded[[#This Row],[Parent company tiker]]&lt;&gt;"",tbl_coded[[#This Row],[parent评级]],tbl_coded[[#This Row],[Issuer rating]])))</f>
        <v>//</v>
      </c>
      <c r="BO165" s="148" t="str">
        <f>IFERROR(IF(tbl_coded[[#This Row],[GREEN]]="Y","GREEN",IF(tbl_coded[[#This Row],[SUSTAINABLE]]="Y","SUSTAINABLE",IF(tbl_coded[[#This Row],[SOCIAL]]="Y","SOCIAL",IF(tbl_coded[[#This Row],[Sustainable linked]]="Y","SUSTAINABLE LINKED"," ")))),"")</f>
        <v xml:space="preserve"> </v>
      </c>
    </row>
    <row r="166" spans="1:67" ht="15" customHeight="1">
      <c r="A166" s="109">
        <v>164</v>
      </c>
      <c r="B166" s="110" t="str">
        <f>IF(美元债一级!$C$3:$C$1048576&lt;&gt;"",美元债一级!$C166,"")</f>
        <v/>
      </c>
      <c r="C166" s="114" t="str">
        <f>IF(tbl_coded[[#This Row],[ISIN]]="","",IF(tbl_coded[[#This Row],[Index]]&gt;$A$1,"",IF(_xll.BDP($B166&amp;" Corp",C$1)="#N/A N/A","",_xll.BDP($B166&amp;" Corp",C$1))))</f>
        <v/>
      </c>
      <c r="D166" s="114" t="str">
        <f>IF(tbl_coded[[#This Row],[ISIN]]="","",IF(_xll.BDP($B166&amp;" Corp",D$1)="#N/A N/A","",_xll.BDP($B166&amp;" Corp",D$1)))</f>
        <v/>
      </c>
      <c r="E166" s="114" t="str">
        <f>IF(tbl_coded[[#This Row],[ISIN]]="","",IF(_xll.BDP($B166&amp;" Corp",E$1)="#N/A N/A","--",_xll.BDP($B166&amp;" Corp",E$1)))</f>
        <v/>
      </c>
      <c r="F166" s="114" t="str">
        <f>IF(tbl_coded[[#This Row],[ISIN]]="","",IF(_xll.BDS($B166&amp;" Corp",F$1)="#N/A Field Not Applicable","",_xll.BDS($B166&amp;" Corp",F$1)))</f>
        <v/>
      </c>
      <c r="G166" s="114" t="str">
        <f>IF(tbl_coded[[#This Row],[ISIN]]="","",IF(_xll.BDP($F166&amp;" CompanyID",G$1)="#N/A Invalid Security","",_xll.BDP($F166&amp;" CompanyID",G$1)))</f>
        <v/>
      </c>
      <c r="H166" s="114" t="str">
        <f>IF(tbl_coded[[#This Row],[ISIN]]="","",IF(_xll.BDP($B166&amp;" Corp",H$1)="#N/A N/A","--",_xll.BDP($B166&amp;" Corp",H$1)))</f>
        <v/>
      </c>
      <c r="I166" s="114" t="str">
        <f>IF(tbl_coded[[#This Row],[ISIN]]="","",IF(_xll.BDP($B166&amp;" Corp",I$1)="#N/A N/A","--",_xll.BDP($B166&amp;" Corp",I$1)))</f>
        <v/>
      </c>
      <c r="J166" s="114" t="str">
        <f>IF(tbl_coded[[#This Row],[ISIN]]="","",IF(_xll.BDP($B166&amp;" Corp",J$1)="#N/A N/A","--",_xll.BDP($B166&amp;" Corp",J$1)))</f>
        <v/>
      </c>
      <c r="K166" s="114" t="str">
        <f>IF(tbl_coded[[#This Row],[ISIN]]="","",IF(_xll.BDP($B166&amp;" Corp",K$1)="#N/A N/A","--",_xll.BDP($B166&amp;" Corp",K$1)))</f>
        <v/>
      </c>
      <c r="L166" s="114" t="str">
        <f>IF(tbl_coded[[#This Row],[ISIN]]="","",IF(_xll.BDP($B166&amp;" Corp",L$1)="#N/A N/A","--",_xll.BDP($B166&amp;" Corp",L$1)))</f>
        <v/>
      </c>
      <c r="M166" s="114" t="str">
        <f>IF(tbl_coded[[#This Row],[ISIN]]="","",IF(_xll.BDP($B166&amp;" Corp",M$1)="#N/A N/A","--",_xll.BDP($B166&amp;" Corp",M$1)))</f>
        <v/>
      </c>
      <c r="N166" s="114" t="str">
        <f>IF(tbl_coded[[#This Row],[ISIN]]="","",IF(_xll.BDP($B166&amp;" Corp",N$1)="#N/A N/A","--",_xll.BDP($B166&amp;" Corp",N$1)))</f>
        <v/>
      </c>
      <c r="O166" s="114" t="str">
        <f>IF(tbl_coded[[#This Row],[ISIN]]="","",IF(_xll.BDP($B166&amp;" Corp",O$1)="#N/A N/A","--",_xll.BDP($B166&amp;" Corp",O$1)))</f>
        <v/>
      </c>
      <c r="P166" s="114" t="str">
        <f>IF(tbl_coded[[#This Row],[ISIN]]="","",IF(_xll.BDP($B166&amp;" Corp",P$1)="#N/A N/A","--",_xll.BDP($B166&amp;" Corp",P$1)))</f>
        <v/>
      </c>
      <c r="Q16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6" s="114" t="str">
        <f>IF(tbl_coded[[#This Row],[ISIN]]="","",IF(OR(_xll.BDP($B166&amp;" Corp",R$1)="#N/A N/A",_xll.BDP($B166&amp;" Corp",R$1)="#N/A Invalid Security",_xll.BDP($B166&amp;" Corp",R$1)="#N/A Field Not Applicable"),"--",_xll.BDP($B166&amp;" Corp",R$1)))</f>
        <v/>
      </c>
      <c r="S166" s="114" t="str">
        <f>IF(tbl_coded[[#This Row],[ISIN]]="","",IF(OR(_xll.BDP($R166&amp;" Equity",S$1)="#N/A N/A",_xll.BDP($R166&amp;" Equity",S$1)="#N/A Invalid Security"),"--",_xll.BDP($R166&amp;" Equity",S$1)))</f>
        <v/>
      </c>
      <c r="T166" s="114" t="str">
        <f>IF(tbl_coded[[#This Row],[ISIN]]="","",IF(OR(_xll.BDP($R166&amp;" Equity",T$1)="#N/A N/A",_xll.BDP($R166&amp;" Equity",T$1)="#N/A Invalid Security"),"--",_xll.BDP($R166&amp;" Equity",T$1)))</f>
        <v/>
      </c>
      <c r="U166" s="114" t="str">
        <f>IF(tbl_coded[[#This Row],[ISIN]]="","",IF(OR(_xll.BDP($R166&amp;" Equity",U$1)="#N/A N/A",_xll.BDP($R166&amp;" Equity",U$1)="#N/A Invalid Security"),"--",_xll.BDP($R166&amp;" Equity",U$1)))</f>
        <v/>
      </c>
      <c r="V166" s="114" t="str">
        <f>IF(tbl_coded[[#This Row],[ISIN]]="","",IF(OR(_xll.BDP($R166&amp;" Equity",V$1)="#N/A N/A",_xll.BDP($R166&amp;" Equity",V$1)="#N/A Invalid Security"),"--",_xll.BDP($R166&amp;" Equity",V$1)))</f>
        <v/>
      </c>
      <c r="W166" s="114" t="str">
        <f>IF(tbl_coded[[#This Row],[ISIN]]="","",IF(OR(_xll.BDP($R166&amp;" Equity",W$1)="#N/A N/A",_xll.BDP($R166&amp;" Equity",W$1)="#N/A Invalid Security"),"--",_xll.BDP($R166&amp;" Equity",W$1)))</f>
        <v/>
      </c>
      <c r="X166" s="114" t="str">
        <f>IF(tbl_coded[[#This Row],[ISIN]]="","",IF(OR(_xll.BDP($R166&amp;" Equity",X$1)="#N/A N/A",_xll.BDP($R166&amp;" Equity",X$1)="#N/A Invalid Security"),"--",_xll.BDP($R166&amp;" Equity",X$1)))</f>
        <v/>
      </c>
      <c r="Y16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6" s="114" t="str">
        <f>IF(tbl_coded[[#This Row],[ISIN]]="","",IF(ISNUMBER(_xll.BDP(B166&amp;" Corp",Z$1)),_xll.BDP(B166&amp;" Corp",Z$1),""))</f>
        <v/>
      </c>
      <c r="AA166" s="114" t="str">
        <f>IF(tbl_coded[[#This Row],[ISIN]]="","",IF(ISNUMBER(_xll.BDP(B166&amp;" Corp",AA$1)),_xll.BDP(B166&amp;" Corp",AA$1),""))</f>
        <v/>
      </c>
      <c r="AB166" s="114" t="str">
        <f>IF(tbl_coded[[#This Row],[ISIN]]="","",IF(ISNUMBER(_xll.BDP(B166&amp;" Corp",AB$1)),_xll.BDP(B166&amp;" Corp",AB$1),""))</f>
        <v/>
      </c>
      <c r="AC166" s="114" t="str">
        <f>IF(tbl_coded[[#This Row],[ISIN]]="","",IF(ISNUMBER(_xll.BDP(B166&amp;" Corp",AC$1)),_xll.BDP(B166&amp;" Corp",AC$1),""))</f>
        <v/>
      </c>
      <c r="AD166" s="114" t="str">
        <f>IF(tbl_coded[[#This Row],[ISIN]]="","",IF((_xll.BDP(B166&amp;" Corp",AD$1))="#N/A Field Not Applicable","",_xll.BDP(B166&amp;" Corp",AD$1)))</f>
        <v/>
      </c>
      <c r="AE166" s="114" t="str">
        <f>IF(tbl_coded[[#This Row],[ISIN]]="","",IF((_xll.BDP(B166&amp;" Corp",AE$1))="#N/A N/A","--",_xll.BDP(B166&amp;" Corp",AE$1)))</f>
        <v/>
      </c>
      <c r="AF166" s="114" t="str">
        <f>IF(tbl_coded[[#This Row],[ISIN]]="","",IF(IFERROR(MATCH(H166,rtg_num[Moody''s],0)&gt;10,0),"HY",IF(IFERROR(MATCH(I166,rtg_num[S&amp;P],0)&gt;10,0),"HY",IF(IFERROR(MATCH(J166,rtg_num[Fitch],0)&gt;10,0),"HY",IF(H166&amp;I166&amp;J166="------","NR",IF(IFERROR(FIND("#N/A",Coded!H166),0)&amp;IFERROR(FIND("#N/A",Coded!H166),0)&amp;IFERROR(FIND("#N/A",Coded!H166),0)&lt;&gt;"000",IF(INDEX(美元债一级!$O:$O,MATCH(tbl_coded[[#This Row],[ISIN]],美元债一级!$I:$I,0))="--/--/--","NR","IG"),"IG"))))))</f>
        <v/>
      </c>
      <c r="AG16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6" s="115" t="str">
        <f>IF(tbl_coded[[#This Row],[ISIN]]="","",IF(_xll.BDP($B166&amp;" Corp",AI$1)="#N/A N/A","--",_xll.BDP($B166&amp;" Corp",AI$1)))</f>
        <v/>
      </c>
      <c r="AJ166" s="112" t="str">
        <f>IF(tbl_coded[[#This Row],[ISIN]]="","",IF(OR(_xll.BDP(_xll.BDP(tbl_coded[[#This Row],[ISIN]]&amp;" Corp", "ISSUER_EQUITY_TICKER")&amp;" Equity",AJ$1)="#N/A N/A"),"--",_xll.BDP(_xll.BDP(tbl_coded[[#This Row],[ISIN]]&amp;" Corp", "ISSUER_EQUITY_TICKER")&amp;" Equity",AJ$1)))</f>
        <v/>
      </c>
      <c r="AK16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6" s="114" t="str">
        <f>IF(tbl_coded[[#This Row],[ISIN]]="","",IF(OR(_xll.BDP(_xll.BDP(tbl_coded[[#This Row],[ISIN]]&amp;" Corp", "ISSUER_EQUITY_TICKER")&amp;" Equity",AL$1)="#N/A N/A"),"--",_xll.BDP(_xll.BDP(tbl_coded[[#This Row],[ISIN]]&amp;" Corp", "ISSUER_EQUITY_TICKER")&amp;" Equity",AL$1)))</f>
        <v/>
      </c>
      <c r="AM166" s="114" t="str">
        <f>IF(tbl_coded[[#This Row],[ISIN]]="","",IF(_xll.BDS($B166&amp;" Corp",AM$1)="#N/A Field Not Applicable","",_xll.BDS($B166&amp;" Corp",AM$1)))</f>
        <v/>
      </c>
      <c r="AN166" s="114" t="str">
        <f>IF(tbl_coded[[#This Row],[ISIN]]="","",IF(_xll.BDP(tbl_coded[[#This Row],[KPW Provider BBID]]&amp;" CompanyID","NAME")="#N/A Invalid Security","",_xll.BDP(tbl_coded[[#This Row],[KPW Provider BBID]]&amp;" CompanyID","NAME")))</f>
        <v/>
      </c>
      <c r="AO166" s="114" t="str">
        <f>IF(tbl_coded[[#This Row],[ISIN]]="","",IF(_xll.BDP(tbl_coded[[#This Row],[KPW Provider BBID]]&amp;" CompanyID",$AO$1)="#N/A Invalid Security","--",IF(_xll.BDP(tbl_coded[[#This Row],[KPW Provider BBID]]&amp;" CompanyID",$AO$1)="#N/A N/A","--",_xll.BDP(tbl_coded[[#This Row],[KPW Provider BBID]]&amp;" CompanyID",$AO$1))))</f>
        <v/>
      </c>
      <c r="AP166" s="114" t="str">
        <f>IF(tbl_coded[[#This Row],[ISIN]]="","",IF(_xll.BDP(tbl_coded[[#This Row],[KPW Provider BBID]]&amp;" CompanyID",$AP$1)="#N/A Invalid Security","--",IF(_xll.BDP(tbl_coded[[#This Row],[KPW Provider BBID]]&amp;" CompanyID",$AP$1)="#N/A N/A","--",_xll.BDP(tbl_coded[[#This Row],[KPW Provider BBID]]&amp;" CompanyID",$AP$1))))</f>
        <v/>
      </c>
      <c r="AQ166" s="114" t="str">
        <f>IF(tbl_coded[[#This Row],[ISIN]]="","",IF(_xll.BDP(tbl_coded[[#This Row],[KPW Provider BBID]]&amp;" CompanyID",$AQ$1)="#N/A Invalid Security","--",IF(_xll.BDP(tbl_coded[[#This Row],[KPW Provider BBID]]&amp;" CompanyID",$AQ$1)="#N/A N/A","--",_xll.BDP(tbl_coded[[#This Row],[KPW Provider BBID]]&amp;" CompanyID",$AQ$1))))</f>
        <v/>
      </c>
      <c r="AR166" s="114" t="str">
        <f>IF(tbl_coded[[#This Row],[ISIN]]="","",tbl_coded[[#This Row],[穆迪KPW评级]]&amp;"/"&amp;tbl_coded[[#This Row],[SPKPW评级]]&amp;"/"&amp;tbl_coded[[#This Row],[FITCHKPW评级]])</f>
        <v/>
      </c>
      <c r="AS166" s="114" t="str">
        <f>IF(tbl_coded[[#This Row],[ISIN]]="","",IF(OR(_xll.BDP($B166&amp;" Corp",AS$1)="#N/A N/A"),"--",_xll.BDP($B166&amp;" Corp",AS$1)))</f>
        <v/>
      </c>
      <c r="AT166" s="114" t="str">
        <f>IF(tbl_coded[[#This Row],[ISIN]]="","",IF(_xll.BDS($B166&amp;" Corp",AT$1)="#N/A Field Not Applicable","",_xll.BDS($B166&amp;" Corp",AT$1)))</f>
        <v/>
      </c>
      <c r="AU166" s="114" t="str">
        <f>IF(tbl_coded[[#This Row],[SBLC Provider BBID]]="","",_xll.BDP(tbl_coded[[#This Row],[SBLC Provider BBID]]&amp;" CompanyID","NAME"))</f>
        <v/>
      </c>
      <c r="AV166" s="114" t="str">
        <f>IF(tbl_coded[[#This Row],[ISIN]]="","",IF(OR(_xll.BDP($B166&amp;" Corp",AV$1)="#N/A N/A"),"--",TEXT(_xll.BDP($B166&amp;" Corp",AV$1),"yyyy/mm/dd")))</f>
        <v/>
      </c>
      <c r="AW166" s="114" t="str">
        <f>IF(tbl_coded[[#This Row],[ISIN]]="","",IF(OR(_xll.BDP($B166&amp;" Corp",AW$1)="#N/A N/A"),"--",TEXT(_xll.BDP($B166&amp;" Corp",AW$1),"yyyy/mm/dd")))</f>
        <v/>
      </c>
      <c r="AX166" s="114" t="str">
        <f>IF(tbl_coded[[#This Row],[ISIN]]="","",IF(OR(_xll.BDP($B166&amp;" Corp",AX$1)="#N/A N/A"),"--",TEXT(_xll.BDP($B166&amp;" Corp",AX$1),"yyyy/mm/dd")))</f>
        <v/>
      </c>
      <c r="AY166" s="114" t="str">
        <f>IF(tbl_coded[[#This Row],[ISIN]]="","",IF(OR(_xll.BDP($B166&amp;" Corp",AY$1)="#N/A Field Not Applicable"),"--",TEXT(_xll.BDP($B166&amp;" Corp",AY$1),"yyyy/mm/dd")))</f>
        <v/>
      </c>
      <c r="AZ166" s="114" t="str">
        <f>IF(tbl_coded[[#This Row],[ISIN]]="","",IF(OR(_xll.BDP($B166&amp;" Corp",AZ$1)="#N/A N/A"),"--",_xll.BDP($B166&amp;" Corp",AZ$1)))</f>
        <v/>
      </c>
      <c r="BA166" s="114" t="str">
        <f>IF(tbl_coded[[#This Row],[ISIN]]="","",IF(OR(_xll.BDP($B166&amp;" Corp",BA$1)="#N/A N/A"),"--",_xll.BDP($B166&amp;" Corp",BA$1)))</f>
        <v/>
      </c>
      <c r="BB166" s="114" t="str">
        <f>IF(tbl_coded[[#This Row],[ISIN]]="","",IF(OR(_xll.BDP($B166&amp;" Corp",BB$1)="#N/A N/A"),"--",_xll.BDP($B166&amp;" Corp",BB$1)))</f>
        <v/>
      </c>
      <c r="BC166" s="114" t="str">
        <f>IF(tbl_coded[[#This Row],[ISIN]]="","",IF(OR(_xll.BDP($B166&amp;" Corp",BC$1)="#N/A Field Not Applicable"),"--",_xll.BDP($B166&amp;" Corp",BC$1)))</f>
        <v/>
      </c>
      <c r="BD166" s="114" t="str">
        <f>IF(tbl_coded[[#This Row],[ISIN]]="","",IF(OR(_xll.BDP($B166&amp;" Corp",BD$1)="#N/A Field Not Applicable"),"--",_xll.BDP($B166&amp;" Corp",BD$1)))</f>
        <v/>
      </c>
      <c r="BE166" s="114" t="str">
        <f>IF(tbl_coded[[#This Row],[ISIN]]="","",IF(OR(_xll.BDP($B166&amp;" Corp",BE$1)="#N/A Field Not Applicable"),"--",_xll.BDP($B166&amp;" Corp",BE$1)))</f>
        <v/>
      </c>
      <c r="BF166" s="114" t="str">
        <f>IF(tbl_coded[[#This Row],[ISIN]]="","",IF(OR(_xll.BDP($B166&amp;" Corp",BF$1)="#N/A Field Not Applicable"),"--",_xll.BDP($B166&amp;" Corp",BF$1)))</f>
        <v/>
      </c>
      <c r="BG166" s="114" t="str">
        <f>IF(tbl_coded[[#This Row],[ISIN]]="","",IF(OR(_xll.BDP($B166&amp;" Corp",BG$1)="#N/A Field Not Applicable"),"--",IF(_xll.BDP($B166&amp;" Corp",BG$1)="#N/A N/A","N",_xll.BDP($B166&amp;" Corp",BG$1))))</f>
        <v/>
      </c>
      <c r="BH166" s="114" t="str">
        <f>IF(tbl_coded[[#This Row],[ISIN]]="","",IF(OR(_xll.BDP($B166&amp;" Corp",BH$1)="#N/A N/A"),"",_xll.BDP($B166&amp;" Corp",BH$1)))</f>
        <v/>
      </c>
      <c r="BI166" s="114" t="str">
        <f>IF(tbl_coded[[#This Row],[ISIN]]="","",IF(OR(tbl_coded[[#This Row],[Parent company tiker]]=""),"",IF(_xll.BDP(tbl_coded[[#This Row],[Parent company tiker]]&amp;" Equity",BI$1)="#N/A N/A","--",_xll.BDP(tbl_coded[[#This Row],[Parent company tiker]]&amp;" Equity",BI$1))))</f>
        <v/>
      </c>
      <c r="BJ166" s="114" t="str">
        <f>IF(tbl_coded[[#This Row],[ISIN]]="","",IF(OR(tbl_coded[[#This Row],[Parent company tiker]]=""),"",IF(_xll.BDP(tbl_coded[[#This Row],[Parent company tiker]]&amp;" Equity",BJ$1)="#N/A N/A","--",_xll.BDP(tbl_coded[[#This Row],[Parent company tiker]]&amp;" Equity",BJ$1))))</f>
        <v/>
      </c>
      <c r="BK166" s="114" t="str">
        <f>IF(tbl_coded[[#This Row],[ISIN]]="","",IF(OR(tbl_coded[[#This Row],[Parent company tiker]]=""),"",IF(_xll.BDP(tbl_coded[[#This Row],[Parent company tiker]]&amp;" Equity",BK$1)="#N/A N/A","--",_xll.BDP(tbl_coded[[#This Row],[Parent company tiker]]&amp;" Equity",BK$1))))</f>
        <v/>
      </c>
      <c r="BL166" s="114" t="str">
        <f>IF(tbl_coded[[#This Row],[ISIN]]="","",IF(OR(tbl_coded[[#This Row],[Parent company tiker]]=""),"",IF(_xll.BDP(tbl_coded[[#This Row],[Parent company tiker]]&amp;" Equity",BL$1)="#N/A N/A","--",_xll.BDP(tbl_coded[[#This Row],[Parent company tiker]]&amp;" Equity",BL$1))))</f>
        <v/>
      </c>
      <c r="BM16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6" s="114" t="str">
        <f>IF(tbl_coded[[#This Row],[Column9]]&lt;&gt;"--",tbl_coded[[#This Row],[G''tor rating]],IF(tbl_coded[[#This Row],[KPW Name]]&lt;&gt;"",tbl_coded[[#This Row],[KPW Rating]],IF(tbl_coded[[#This Row],[Parent company tiker]]&lt;&gt;"",tbl_coded[[#This Row],[parent评级]],tbl_coded[[#This Row],[Issuer rating]])))</f>
        <v>//</v>
      </c>
      <c r="BO166" s="148" t="str">
        <f>IFERROR(IF(tbl_coded[[#This Row],[GREEN]]="Y","GREEN",IF(tbl_coded[[#This Row],[SUSTAINABLE]]="Y","SUSTAINABLE",IF(tbl_coded[[#This Row],[SOCIAL]]="Y","SOCIAL",IF(tbl_coded[[#This Row],[Sustainable linked]]="Y","SUSTAINABLE LINKED"," ")))),"")</f>
        <v xml:space="preserve"> </v>
      </c>
    </row>
    <row r="167" spans="1:67" ht="15" customHeight="1">
      <c r="A167" s="109">
        <v>165</v>
      </c>
      <c r="B167" s="110" t="str">
        <f>IF(美元债一级!$C$3:$C$1048576&lt;&gt;"",美元债一级!$C167,"")</f>
        <v/>
      </c>
      <c r="C167" s="114" t="str">
        <f>IF(tbl_coded[[#This Row],[ISIN]]="","",IF(tbl_coded[[#This Row],[Index]]&gt;$A$1,"",IF(_xll.BDP($B167&amp;" Corp",C$1)="#N/A N/A","",_xll.BDP($B167&amp;" Corp",C$1))))</f>
        <v/>
      </c>
      <c r="D167" s="114" t="str">
        <f>IF(tbl_coded[[#This Row],[ISIN]]="","",IF(_xll.BDP($B167&amp;" Corp",D$1)="#N/A N/A","",_xll.BDP($B167&amp;" Corp",D$1)))</f>
        <v/>
      </c>
      <c r="E167" s="114" t="str">
        <f>IF(tbl_coded[[#This Row],[ISIN]]="","",IF(_xll.BDP($B167&amp;" Corp",E$1)="#N/A N/A","--",_xll.BDP($B167&amp;" Corp",E$1)))</f>
        <v/>
      </c>
      <c r="F167" s="114" t="str">
        <f>IF(tbl_coded[[#This Row],[ISIN]]="","",IF(_xll.BDS($B167&amp;" Corp",F$1)="#N/A Field Not Applicable","",_xll.BDS($B167&amp;" Corp",F$1)))</f>
        <v/>
      </c>
      <c r="G167" s="114" t="str">
        <f>IF(tbl_coded[[#This Row],[ISIN]]="","",IF(_xll.BDP($F167&amp;" CompanyID",G$1)="#N/A Invalid Security","",_xll.BDP($F167&amp;" CompanyID",G$1)))</f>
        <v/>
      </c>
      <c r="H167" s="114" t="str">
        <f>IF(tbl_coded[[#This Row],[ISIN]]="","",IF(_xll.BDP($B167&amp;" Corp",H$1)="#N/A N/A","--",_xll.BDP($B167&amp;" Corp",H$1)))</f>
        <v/>
      </c>
      <c r="I167" s="114" t="str">
        <f>IF(tbl_coded[[#This Row],[ISIN]]="","",IF(_xll.BDP($B167&amp;" Corp",I$1)="#N/A N/A","--",_xll.BDP($B167&amp;" Corp",I$1)))</f>
        <v/>
      </c>
      <c r="J167" s="114" t="str">
        <f>IF(tbl_coded[[#This Row],[ISIN]]="","",IF(_xll.BDP($B167&amp;" Corp",J$1)="#N/A N/A","--",_xll.BDP($B167&amp;" Corp",J$1)))</f>
        <v/>
      </c>
      <c r="K167" s="114" t="str">
        <f>IF(tbl_coded[[#This Row],[ISIN]]="","",IF(_xll.BDP($B167&amp;" Corp",K$1)="#N/A N/A","--",_xll.BDP($B167&amp;" Corp",K$1)))</f>
        <v/>
      </c>
      <c r="L167" s="114" t="str">
        <f>IF(tbl_coded[[#This Row],[ISIN]]="","",IF(_xll.BDP($B167&amp;" Corp",L$1)="#N/A N/A","--",_xll.BDP($B167&amp;" Corp",L$1)))</f>
        <v/>
      </c>
      <c r="M167" s="114" t="str">
        <f>IF(tbl_coded[[#This Row],[ISIN]]="","",IF(_xll.BDP($B167&amp;" Corp",M$1)="#N/A N/A","--",_xll.BDP($B167&amp;" Corp",M$1)))</f>
        <v/>
      </c>
      <c r="N167" s="114" t="str">
        <f>IF(tbl_coded[[#This Row],[ISIN]]="","",IF(_xll.BDP($B167&amp;" Corp",N$1)="#N/A N/A","--",_xll.BDP($B167&amp;" Corp",N$1)))</f>
        <v/>
      </c>
      <c r="O167" s="114" t="str">
        <f>IF(tbl_coded[[#This Row],[ISIN]]="","",IF(_xll.BDP($B167&amp;" Corp",O$1)="#N/A N/A","--",_xll.BDP($B167&amp;" Corp",O$1)))</f>
        <v/>
      </c>
      <c r="P167" s="114" t="str">
        <f>IF(tbl_coded[[#This Row],[ISIN]]="","",IF(_xll.BDP($B167&amp;" Corp",P$1)="#N/A N/A","--",_xll.BDP($B167&amp;" Corp",P$1)))</f>
        <v/>
      </c>
      <c r="Q16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7" s="114" t="str">
        <f>IF(tbl_coded[[#This Row],[ISIN]]="","",IF(OR(_xll.BDP($B167&amp;" Corp",R$1)="#N/A N/A",_xll.BDP($B167&amp;" Corp",R$1)="#N/A Invalid Security",_xll.BDP($B167&amp;" Corp",R$1)="#N/A Field Not Applicable"),"--",_xll.BDP($B167&amp;" Corp",R$1)))</f>
        <v/>
      </c>
      <c r="S167" s="114" t="str">
        <f>IF(tbl_coded[[#This Row],[ISIN]]="","",IF(OR(_xll.BDP($R167&amp;" Equity",S$1)="#N/A N/A",_xll.BDP($R167&amp;" Equity",S$1)="#N/A Invalid Security"),"--",_xll.BDP($R167&amp;" Equity",S$1)))</f>
        <v/>
      </c>
      <c r="T167" s="114" t="str">
        <f>IF(tbl_coded[[#This Row],[ISIN]]="","",IF(OR(_xll.BDP($R167&amp;" Equity",T$1)="#N/A N/A",_xll.BDP($R167&amp;" Equity",T$1)="#N/A Invalid Security"),"--",_xll.BDP($R167&amp;" Equity",T$1)))</f>
        <v/>
      </c>
      <c r="U167" s="114" t="str">
        <f>IF(tbl_coded[[#This Row],[ISIN]]="","",IF(OR(_xll.BDP($R167&amp;" Equity",U$1)="#N/A N/A",_xll.BDP($R167&amp;" Equity",U$1)="#N/A Invalid Security"),"--",_xll.BDP($R167&amp;" Equity",U$1)))</f>
        <v/>
      </c>
      <c r="V167" s="114" t="str">
        <f>IF(tbl_coded[[#This Row],[ISIN]]="","",IF(OR(_xll.BDP($R167&amp;" Equity",V$1)="#N/A N/A",_xll.BDP($R167&amp;" Equity",V$1)="#N/A Invalid Security"),"--",_xll.BDP($R167&amp;" Equity",V$1)))</f>
        <v/>
      </c>
      <c r="W167" s="114" t="str">
        <f>IF(tbl_coded[[#This Row],[ISIN]]="","",IF(OR(_xll.BDP($R167&amp;" Equity",W$1)="#N/A N/A",_xll.BDP($R167&amp;" Equity",W$1)="#N/A Invalid Security"),"--",_xll.BDP($R167&amp;" Equity",W$1)))</f>
        <v/>
      </c>
      <c r="X167" s="114" t="str">
        <f>IF(tbl_coded[[#This Row],[ISIN]]="","",IF(OR(_xll.BDP($R167&amp;" Equity",X$1)="#N/A N/A",_xll.BDP($R167&amp;" Equity",X$1)="#N/A Invalid Security"),"--",_xll.BDP($R167&amp;" Equity",X$1)))</f>
        <v/>
      </c>
      <c r="Y16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7" s="114" t="str">
        <f>IF(tbl_coded[[#This Row],[ISIN]]="","",IF(ISNUMBER(_xll.BDP(B167&amp;" Corp",Z$1)),_xll.BDP(B167&amp;" Corp",Z$1),""))</f>
        <v/>
      </c>
      <c r="AA167" s="114" t="str">
        <f>IF(tbl_coded[[#This Row],[ISIN]]="","",IF(ISNUMBER(_xll.BDP(B167&amp;" Corp",AA$1)),_xll.BDP(B167&amp;" Corp",AA$1),""))</f>
        <v/>
      </c>
      <c r="AB167" s="114" t="str">
        <f>IF(tbl_coded[[#This Row],[ISIN]]="","",IF(ISNUMBER(_xll.BDP(B167&amp;" Corp",AB$1)),_xll.BDP(B167&amp;" Corp",AB$1),""))</f>
        <v/>
      </c>
      <c r="AC167" s="114" t="str">
        <f>IF(tbl_coded[[#This Row],[ISIN]]="","",IF(ISNUMBER(_xll.BDP(B167&amp;" Corp",AC$1)),_xll.BDP(B167&amp;" Corp",AC$1),""))</f>
        <v/>
      </c>
      <c r="AD167" s="114" t="str">
        <f>IF(tbl_coded[[#This Row],[ISIN]]="","",IF((_xll.BDP(B167&amp;" Corp",AD$1))="#N/A Field Not Applicable","",_xll.BDP(B167&amp;" Corp",AD$1)))</f>
        <v/>
      </c>
      <c r="AE167" s="114" t="str">
        <f>IF(tbl_coded[[#This Row],[ISIN]]="","",IF((_xll.BDP(B167&amp;" Corp",AE$1))="#N/A N/A","--",_xll.BDP(B167&amp;" Corp",AE$1)))</f>
        <v/>
      </c>
      <c r="AF167" s="114" t="str">
        <f>IF(tbl_coded[[#This Row],[ISIN]]="","",IF(IFERROR(MATCH(H167,rtg_num[Moody''s],0)&gt;10,0),"HY",IF(IFERROR(MATCH(I167,rtg_num[S&amp;P],0)&gt;10,0),"HY",IF(IFERROR(MATCH(J167,rtg_num[Fitch],0)&gt;10,0),"HY",IF(H167&amp;I167&amp;J167="------","NR",IF(IFERROR(FIND("#N/A",Coded!H167),0)&amp;IFERROR(FIND("#N/A",Coded!H167),0)&amp;IFERROR(FIND("#N/A",Coded!H167),0)&lt;&gt;"000",IF(INDEX(美元债一级!$O:$O,MATCH(tbl_coded[[#This Row],[ISIN]],美元债一级!$I:$I,0))="--/--/--","NR","IG"),"IG"))))))</f>
        <v/>
      </c>
      <c r="AG16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7" s="115" t="str">
        <f>IF(tbl_coded[[#This Row],[ISIN]]="","",IF(_xll.BDP($B167&amp;" Corp",AI$1)="#N/A N/A","--",_xll.BDP($B167&amp;" Corp",AI$1)))</f>
        <v/>
      </c>
      <c r="AJ167" s="112" t="str">
        <f>IF(tbl_coded[[#This Row],[ISIN]]="","",IF(OR(_xll.BDP(_xll.BDP(tbl_coded[[#This Row],[ISIN]]&amp;" Corp", "ISSUER_EQUITY_TICKER")&amp;" Equity",AJ$1)="#N/A N/A"),"--",_xll.BDP(_xll.BDP(tbl_coded[[#This Row],[ISIN]]&amp;" Corp", "ISSUER_EQUITY_TICKER")&amp;" Equity",AJ$1)))</f>
        <v/>
      </c>
      <c r="AK16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7" s="114" t="str">
        <f>IF(tbl_coded[[#This Row],[ISIN]]="","",IF(OR(_xll.BDP(_xll.BDP(tbl_coded[[#This Row],[ISIN]]&amp;" Corp", "ISSUER_EQUITY_TICKER")&amp;" Equity",AL$1)="#N/A N/A"),"--",_xll.BDP(_xll.BDP(tbl_coded[[#This Row],[ISIN]]&amp;" Corp", "ISSUER_EQUITY_TICKER")&amp;" Equity",AL$1)))</f>
        <v/>
      </c>
      <c r="AM167" s="114" t="str">
        <f>IF(tbl_coded[[#This Row],[ISIN]]="","",IF(_xll.BDS($B167&amp;" Corp",AM$1)="#N/A Field Not Applicable","",_xll.BDS($B167&amp;" Corp",AM$1)))</f>
        <v/>
      </c>
      <c r="AN167" s="114" t="str">
        <f>IF(tbl_coded[[#This Row],[ISIN]]="","",IF(_xll.BDP(tbl_coded[[#This Row],[KPW Provider BBID]]&amp;" CompanyID","NAME")="#N/A Invalid Security","",_xll.BDP(tbl_coded[[#This Row],[KPW Provider BBID]]&amp;" CompanyID","NAME")))</f>
        <v/>
      </c>
      <c r="AO167" s="114" t="str">
        <f>IF(tbl_coded[[#This Row],[ISIN]]="","",IF(_xll.BDP(tbl_coded[[#This Row],[KPW Provider BBID]]&amp;" CompanyID",$AO$1)="#N/A Invalid Security","--",IF(_xll.BDP(tbl_coded[[#This Row],[KPW Provider BBID]]&amp;" CompanyID",$AO$1)="#N/A N/A","--",_xll.BDP(tbl_coded[[#This Row],[KPW Provider BBID]]&amp;" CompanyID",$AO$1))))</f>
        <v/>
      </c>
      <c r="AP167" s="114" t="str">
        <f>IF(tbl_coded[[#This Row],[ISIN]]="","",IF(_xll.BDP(tbl_coded[[#This Row],[KPW Provider BBID]]&amp;" CompanyID",$AP$1)="#N/A Invalid Security","--",IF(_xll.BDP(tbl_coded[[#This Row],[KPW Provider BBID]]&amp;" CompanyID",$AP$1)="#N/A N/A","--",_xll.BDP(tbl_coded[[#This Row],[KPW Provider BBID]]&amp;" CompanyID",$AP$1))))</f>
        <v/>
      </c>
      <c r="AQ167" s="114" t="str">
        <f>IF(tbl_coded[[#This Row],[ISIN]]="","",IF(_xll.BDP(tbl_coded[[#This Row],[KPW Provider BBID]]&amp;" CompanyID",$AQ$1)="#N/A Invalid Security","--",IF(_xll.BDP(tbl_coded[[#This Row],[KPW Provider BBID]]&amp;" CompanyID",$AQ$1)="#N/A N/A","--",_xll.BDP(tbl_coded[[#This Row],[KPW Provider BBID]]&amp;" CompanyID",$AQ$1))))</f>
        <v/>
      </c>
      <c r="AR167" s="114" t="str">
        <f>IF(tbl_coded[[#This Row],[ISIN]]="","",tbl_coded[[#This Row],[穆迪KPW评级]]&amp;"/"&amp;tbl_coded[[#This Row],[SPKPW评级]]&amp;"/"&amp;tbl_coded[[#This Row],[FITCHKPW评级]])</f>
        <v/>
      </c>
      <c r="AS167" s="114" t="str">
        <f>IF(tbl_coded[[#This Row],[ISIN]]="","",IF(OR(_xll.BDP($B167&amp;" Corp",AS$1)="#N/A N/A"),"--",_xll.BDP($B167&amp;" Corp",AS$1)))</f>
        <v/>
      </c>
      <c r="AT167" s="114" t="str">
        <f>IF(tbl_coded[[#This Row],[ISIN]]="","",IF(_xll.BDS($B167&amp;" Corp",AT$1)="#N/A Field Not Applicable","",_xll.BDS($B167&amp;" Corp",AT$1)))</f>
        <v/>
      </c>
      <c r="AU167" s="114" t="str">
        <f>IF(tbl_coded[[#This Row],[SBLC Provider BBID]]="","",_xll.BDP(tbl_coded[[#This Row],[SBLC Provider BBID]]&amp;" CompanyID","NAME"))</f>
        <v/>
      </c>
      <c r="AV167" s="114" t="str">
        <f>IF(tbl_coded[[#This Row],[ISIN]]="","",IF(OR(_xll.BDP($B167&amp;" Corp",AV$1)="#N/A N/A"),"--",TEXT(_xll.BDP($B167&amp;" Corp",AV$1),"yyyy/mm/dd")))</f>
        <v/>
      </c>
      <c r="AW167" s="114" t="str">
        <f>IF(tbl_coded[[#This Row],[ISIN]]="","",IF(OR(_xll.BDP($B167&amp;" Corp",AW$1)="#N/A N/A"),"--",TEXT(_xll.BDP($B167&amp;" Corp",AW$1),"yyyy/mm/dd")))</f>
        <v/>
      </c>
      <c r="AX167" s="114" t="str">
        <f>IF(tbl_coded[[#This Row],[ISIN]]="","",IF(OR(_xll.BDP($B167&amp;" Corp",AX$1)="#N/A N/A"),"--",TEXT(_xll.BDP($B167&amp;" Corp",AX$1),"yyyy/mm/dd")))</f>
        <v/>
      </c>
      <c r="AY167" s="114" t="str">
        <f>IF(tbl_coded[[#This Row],[ISIN]]="","",IF(OR(_xll.BDP($B167&amp;" Corp",AY$1)="#N/A Field Not Applicable"),"--",TEXT(_xll.BDP($B167&amp;" Corp",AY$1),"yyyy/mm/dd")))</f>
        <v/>
      </c>
      <c r="AZ167" s="114" t="str">
        <f>IF(tbl_coded[[#This Row],[ISIN]]="","",IF(OR(_xll.BDP($B167&amp;" Corp",AZ$1)="#N/A N/A"),"--",_xll.BDP($B167&amp;" Corp",AZ$1)))</f>
        <v/>
      </c>
      <c r="BA167" s="114" t="str">
        <f>IF(tbl_coded[[#This Row],[ISIN]]="","",IF(OR(_xll.BDP($B167&amp;" Corp",BA$1)="#N/A N/A"),"--",_xll.BDP($B167&amp;" Corp",BA$1)))</f>
        <v/>
      </c>
      <c r="BB167" s="114" t="str">
        <f>IF(tbl_coded[[#This Row],[ISIN]]="","",IF(OR(_xll.BDP($B167&amp;" Corp",BB$1)="#N/A N/A"),"--",_xll.BDP($B167&amp;" Corp",BB$1)))</f>
        <v/>
      </c>
      <c r="BC167" s="114" t="str">
        <f>IF(tbl_coded[[#This Row],[ISIN]]="","",IF(OR(_xll.BDP($B167&amp;" Corp",BC$1)="#N/A Field Not Applicable"),"--",_xll.BDP($B167&amp;" Corp",BC$1)))</f>
        <v/>
      </c>
      <c r="BD167" s="114" t="str">
        <f>IF(tbl_coded[[#This Row],[ISIN]]="","",IF(OR(_xll.BDP($B167&amp;" Corp",BD$1)="#N/A Field Not Applicable"),"--",_xll.BDP($B167&amp;" Corp",BD$1)))</f>
        <v/>
      </c>
      <c r="BE167" s="114" t="str">
        <f>IF(tbl_coded[[#This Row],[ISIN]]="","",IF(OR(_xll.BDP($B167&amp;" Corp",BE$1)="#N/A Field Not Applicable"),"--",_xll.BDP($B167&amp;" Corp",BE$1)))</f>
        <v/>
      </c>
      <c r="BF167" s="114" t="str">
        <f>IF(tbl_coded[[#This Row],[ISIN]]="","",IF(OR(_xll.BDP($B167&amp;" Corp",BF$1)="#N/A Field Not Applicable"),"--",_xll.BDP($B167&amp;" Corp",BF$1)))</f>
        <v/>
      </c>
      <c r="BG167" s="114" t="str">
        <f>IF(tbl_coded[[#This Row],[ISIN]]="","",IF(OR(_xll.BDP($B167&amp;" Corp",BG$1)="#N/A Field Not Applicable"),"--",IF(_xll.BDP($B167&amp;" Corp",BG$1)="#N/A N/A","N",_xll.BDP($B167&amp;" Corp",BG$1))))</f>
        <v/>
      </c>
      <c r="BH167" s="114" t="str">
        <f>IF(tbl_coded[[#This Row],[ISIN]]="","",IF(OR(_xll.BDP($B167&amp;" Corp",BH$1)="#N/A N/A"),"",_xll.BDP($B167&amp;" Corp",BH$1)))</f>
        <v/>
      </c>
      <c r="BI167" s="114" t="str">
        <f>IF(tbl_coded[[#This Row],[ISIN]]="","",IF(OR(tbl_coded[[#This Row],[Parent company tiker]]=""),"",IF(_xll.BDP(tbl_coded[[#This Row],[Parent company tiker]]&amp;" Equity",BI$1)="#N/A N/A","--",_xll.BDP(tbl_coded[[#This Row],[Parent company tiker]]&amp;" Equity",BI$1))))</f>
        <v/>
      </c>
      <c r="BJ167" s="114" t="str">
        <f>IF(tbl_coded[[#This Row],[ISIN]]="","",IF(OR(tbl_coded[[#This Row],[Parent company tiker]]=""),"",IF(_xll.BDP(tbl_coded[[#This Row],[Parent company tiker]]&amp;" Equity",BJ$1)="#N/A N/A","--",_xll.BDP(tbl_coded[[#This Row],[Parent company tiker]]&amp;" Equity",BJ$1))))</f>
        <v/>
      </c>
      <c r="BK167" s="114" t="str">
        <f>IF(tbl_coded[[#This Row],[ISIN]]="","",IF(OR(tbl_coded[[#This Row],[Parent company tiker]]=""),"",IF(_xll.BDP(tbl_coded[[#This Row],[Parent company tiker]]&amp;" Equity",BK$1)="#N/A N/A","--",_xll.BDP(tbl_coded[[#This Row],[Parent company tiker]]&amp;" Equity",BK$1))))</f>
        <v/>
      </c>
      <c r="BL167" s="114" t="str">
        <f>IF(tbl_coded[[#This Row],[ISIN]]="","",IF(OR(tbl_coded[[#This Row],[Parent company tiker]]=""),"",IF(_xll.BDP(tbl_coded[[#This Row],[Parent company tiker]]&amp;" Equity",BL$1)="#N/A N/A","--",_xll.BDP(tbl_coded[[#This Row],[Parent company tiker]]&amp;" Equity",BL$1))))</f>
        <v/>
      </c>
      <c r="BM16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7" s="114" t="str">
        <f>IF(tbl_coded[[#This Row],[Column9]]&lt;&gt;"--",tbl_coded[[#This Row],[G''tor rating]],IF(tbl_coded[[#This Row],[KPW Name]]&lt;&gt;"",tbl_coded[[#This Row],[KPW Rating]],IF(tbl_coded[[#This Row],[Parent company tiker]]&lt;&gt;"",tbl_coded[[#This Row],[parent评级]],tbl_coded[[#This Row],[Issuer rating]])))</f>
        <v>//</v>
      </c>
      <c r="BO167" s="148" t="str">
        <f>IFERROR(IF(tbl_coded[[#This Row],[GREEN]]="Y","GREEN",IF(tbl_coded[[#This Row],[SUSTAINABLE]]="Y","SUSTAINABLE",IF(tbl_coded[[#This Row],[SOCIAL]]="Y","SOCIAL",IF(tbl_coded[[#This Row],[Sustainable linked]]="Y","SUSTAINABLE LINKED"," ")))),"")</f>
        <v xml:space="preserve"> </v>
      </c>
    </row>
    <row r="168" spans="1:67" ht="15" customHeight="1">
      <c r="A168" s="109">
        <v>166</v>
      </c>
      <c r="B168" s="110" t="str">
        <f>IF(美元债一级!$C$3:$C$1048576&lt;&gt;"",美元债一级!$C168,"")</f>
        <v/>
      </c>
      <c r="C168" s="114" t="str">
        <f>IF(tbl_coded[[#This Row],[ISIN]]="","",IF(tbl_coded[[#This Row],[Index]]&gt;$A$1,"",IF(_xll.BDP($B168&amp;" Corp",C$1)="#N/A N/A","",_xll.BDP($B168&amp;" Corp",C$1))))</f>
        <v/>
      </c>
      <c r="D168" s="114" t="str">
        <f>IF(tbl_coded[[#This Row],[ISIN]]="","",IF(_xll.BDP($B168&amp;" Corp",D$1)="#N/A N/A","",_xll.BDP($B168&amp;" Corp",D$1)))</f>
        <v/>
      </c>
      <c r="E168" s="114" t="str">
        <f>IF(tbl_coded[[#This Row],[ISIN]]="","",IF(_xll.BDP($B168&amp;" Corp",E$1)="#N/A N/A","--",_xll.BDP($B168&amp;" Corp",E$1)))</f>
        <v/>
      </c>
      <c r="F168" s="114" t="str">
        <f>IF(tbl_coded[[#This Row],[ISIN]]="","",IF(_xll.BDS($B168&amp;" Corp",F$1)="#N/A Field Not Applicable","",_xll.BDS($B168&amp;" Corp",F$1)))</f>
        <v/>
      </c>
      <c r="G168" s="114" t="str">
        <f>IF(tbl_coded[[#This Row],[ISIN]]="","",IF(_xll.BDP($F168&amp;" CompanyID",G$1)="#N/A Invalid Security","",_xll.BDP($F168&amp;" CompanyID",G$1)))</f>
        <v/>
      </c>
      <c r="H168" s="114" t="str">
        <f>IF(tbl_coded[[#This Row],[ISIN]]="","",IF(_xll.BDP($B168&amp;" Corp",H$1)="#N/A N/A","--",_xll.BDP($B168&amp;" Corp",H$1)))</f>
        <v/>
      </c>
      <c r="I168" s="114" t="str">
        <f>IF(tbl_coded[[#This Row],[ISIN]]="","",IF(_xll.BDP($B168&amp;" Corp",I$1)="#N/A N/A","--",_xll.BDP($B168&amp;" Corp",I$1)))</f>
        <v/>
      </c>
      <c r="J168" s="114" t="str">
        <f>IF(tbl_coded[[#This Row],[ISIN]]="","",IF(_xll.BDP($B168&amp;" Corp",J$1)="#N/A N/A","--",_xll.BDP($B168&amp;" Corp",J$1)))</f>
        <v/>
      </c>
      <c r="K168" s="114" t="str">
        <f>IF(tbl_coded[[#This Row],[ISIN]]="","",IF(_xll.BDP($B168&amp;" Corp",K$1)="#N/A N/A","--",_xll.BDP($B168&amp;" Corp",K$1)))</f>
        <v/>
      </c>
      <c r="L168" s="114" t="str">
        <f>IF(tbl_coded[[#This Row],[ISIN]]="","",IF(_xll.BDP($B168&amp;" Corp",L$1)="#N/A N/A","--",_xll.BDP($B168&amp;" Corp",L$1)))</f>
        <v/>
      </c>
      <c r="M168" s="114" t="str">
        <f>IF(tbl_coded[[#This Row],[ISIN]]="","",IF(_xll.BDP($B168&amp;" Corp",M$1)="#N/A N/A","--",_xll.BDP($B168&amp;" Corp",M$1)))</f>
        <v/>
      </c>
      <c r="N168" s="114" t="str">
        <f>IF(tbl_coded[[#This Row],[ISIN]]="","",IF(_xll.BDP($B168&amp;" Corp",N$1)="#N/A N/A","--",_xll.BDP($B168&amp;" Corp",N$1)))</f>
        <v/>
      </c>
      <c r="O168" s="114" t="str">
        <f>IF(tbl_coded[[#This Row],[ISIN]]="","",IF(_xll.BDP($B168&amp;" Corp",O$1)="#N/A N/A","--",_xll.BDP($B168&amp;" Corp",O$1)))</f>
        <v/>
      </c>
      <c r="P168" s="114" t="str">
        <f>IF(tbl_coded[[#This Row],[ISIN]]="","",IF(_xll.BDP($B168&amp;" Corp",P$1)="#N/A N/A","--",_xll.BDP($B168&amp;" Corp",P$1)))</f>
        <v/>
      </c>
      <c r="Q16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8" s="114" t="str">
        <f>IF(tbl_coded[[#This Row],[ISIN]]="","",IF(OR(_xll.BDP($B168&amp;" Corp",R$1)="#N/A N/A",_xll.BDP($B168&amp;" Corp",R$1)="#N/A Invalid Security",_xll.BDP($B168&amp;" Corp",R$1)="#N/A Field Not Applicable"),"--",_xll.BDP($B168&amp;" Corp",R$1)))</f>
        <v/>
      </c>
      <c r="S168" s="114" t="str">
        <f>IF(tbl_coded[[#This Row],[ISIN]]="","",IF(OR(_xll.BDP($R168&amp;" Equity",S$1)="#N/A N/A",_xll.BDP($R168&amp;" Equity",S$1)="#N/A Invalid Security"),"--",_xll.BDP($R168&amp;" Equity",S$1)))</f>
        <v/>
      </c>
      <c r="T168" s="114" t="str">
        <f>IF(tbl_coded[[#This Row],[ISIN]]="","",IF(OR(_xll.BDP($R168&amp;" Equity",T$1)="#N/A N/A",_xll.BDP($R168&amp;" Equity",T$1)="#N/A Invalid Security"),"--",_xll.BDP($R168&amp;" Equity",T$1)))</f>
        <v/>
      </c>
      <c r="U168" s="114" t="str">
        <f>IF(tbl_coded[[#This Row],[ISIN]]="","",IF(OR(_xll.BDP($R168&amp;" Equity",U$1)="#N/A N/A",_xll.BDP($R168&amp;" Equity",U$1)="#N/A Invalid Security"),"--",_xll.BDP($R168&amp;" Equity",U$1)))</f>
        <v/>
      </c>
      <c r="V168" s="114" t="str">
        <f>IF(tbl_coded[[#This Row],[ISIN]]="","",IF(OR(_xll.BDP($R168&amp;" Equity",V$1)="#N/A N/A",_xll.BDP($R168&amp;" Equity",V$1)="#N/A Invalid Security"),"--",_xll.BDP($R168&amp;" Equity",V$1)))</f>
        <v/>
      </c>
      <c r="W168" s="114" t="str">
        <f>IF(tbl_coded[[#This Row],[ISIN]]="","",IF(OR(_xll.BDP($R168&amp;" Equity",W$1)="#N/A N/A",_xll.BDP($R168&amp;" Equity",W$1)="#N/A Invalid Security"),"--",_xll.BDP($R168&amp;" Equity",W$1)))</f>
        <v/>
      </c>
      <c r="X168" s="114" t="str">
        <f>IF(tbl_coded[[#This Row],[ISIN]]="","",IF(OR(_xll.BDP($R168&amp;" Equity",X$1)="#N/A N/A",_xll.BDP($R168&amp;" Equity",X$1)="#N/A Invalid Security"),"--",_xll.BDP($R168&amp;" Equity",X$1)))</f>
        <v/>
      </c>
      <c r="Y16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8" s="114" t="str">
        <f>IF(tbl_coded[[#This Row],[ISIN]]="","",IF(ISNUMBER(_xll.BDP(B168&amp;" Corp",Z$1)),_xll.BDP(B168&amp;" Corp",Z$1),""))</f>
        <v/>
      </c>
      <c r="AA168" s="114" t="str">
        <f>IF(tbl_coded[[#This Row],[ISIN]]="","",IF(ISNUMBER(_xll.BDP(B168&amp;" Corp",AA$1)),_xll.BDP(B168&amp;" Corp",AA$1),""))</f>
        <v/>
      </c>
      <c r="AB168" s="114" t="str">
        <f>IF(tbl_coded[[#This Row],[ISIN]]="","",IF(ISNUMBER(_xll.BDP(B168&amp;" Corp",AB$1)),_xll.BDP(B168&amp;" Corp",AB$1),""))</f>
        <v/>
      </c>
      <c r="AC168" s="114" t="str">
        <f>IF(tbl_coded[[#This Row],[ISIN]]="","",IF(ISNUMBER(_xll.BDP(B168&amp;" Corp",AC$1)),_xll.BDP(B168&amp;" Corp",AC$1),""))</f>
        <v/>
      </c>
      <c r="AD168" s="114" t="str">
        <f>IF(tbl_coded[[#This Row],[ISIN]]="","",IF((_xll.BDP(B168&amp;" Corp",AD$1))="#N/A Field Not Applicable","",_xll.BDP(B168&amp;" Corp",AD$1)))</f>
        <v/>
      </c>
      <c r="AE168" s="114" t="str">
        <f>IF(tbl_coded[[#This Row],[ISIN]]="","",IF((_xll.BDP(B168&amp;" Corp",AE$1))="#N/A N/A","--",_xll.BDP(B168&amp;" Corp",AE$1)))</f>
        <v/>
      </c>
      <c r="AF168" s="114" t="str">
        <f>IF(tbl_coded[[#This Row],[ISIN]]="","",IF(IFERROR(MATCH(H168,rtg_num[Moody''s],0)&gt;10,0),"HY",IF(IFERROR(MATCH(I168,rtg_num[S&amp;P],0)&gt;10,0),"HY",IF(IFERROR(MATCH(J168,rtg_num[Fitch],0)&gt;10,0),"HY",IF(H168&amp;I168&amp;J168="------","NR",IF(IFERROR(FIND("#N/A",Coded!H168),0)&amp;IFERROR(FIND("#N/A",Coded!H168),0)&amp;IFERROR(FIND("#N/A",Coded!H168),0)&lt;&gt;"000",IF(INDEX(美元债一级!$O:$O,MATCH(tbl_coded[[#This Row],[ISIN]],美元债一级!$I:$I,0))="--/--/--","NR","IG"),"IG"))))))</f>
        <v/>
      </c>
      <c r="AG16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8" s="115" t="str">
        <f>IF(tbl_coded[[#This Row],[ISIN]]="","",IF(_xll.BDP($B168&amp;" Corp",AI$1)="#N/A N/A","--",_xll.BDP($B168&amp;" Corp",AI$1)))</f>
        <v/>
      </c>
      <c r="AJ168" s="112" t="str">
        <f>IF(tbl_coded[[#This Row],[ISIN]]="","",IF(OR(_xll.BDP(_xll.BDP(tbl_coded[[#This Row],[ISIN]]&amp;" Corp", "ISSUER_EQUITY_TICKER")&amp;" Equity",AJ$1)="#N/A N/A"),"--",_xll.BDP(_xll.BDP(tbl_coded[[#This Row],[ISIN]]&amp;" Corp", "ISSUER_EQUITY_TICKER")&amp;" Equity",AJ$1)))</f>
        <v/>
      </c>
      <c r="AK16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8" s="114" t="str">
        <f>IF(tbl_coded[[#This Row],[ISIN]]="","",IF(OR(_xll.BDP(_xll.BDP(tbl_coded[[#This Row],[ISIN]]&amp;" Corp", "ISSUER_EQUITY_TICKER")&amp;" Equity",AL$1)="#N/A N/A"),"--",_xll.BDP(_xll.BDP(tbl_coded[[#This Row],[ISIN]]&amp;" Corp", "ISSUER_EQUITY_TICKER")&amp;" Equity",AL$1)))</f>
        <v/>
      </c>
      <c r="AM168" s="114" t="s">
        <v>445</v>
      </c>
      <c r="AN168" s="114" t="str">
        <f>IF(tbl_coded[[#This Row],[ISIN]]="","",IF(_xll.BDP(tbl_coded[[#This Row],[KPW Provider BBID]]&amp;" CompanyID","NAME")="#N/A Invalid Security","",_xll.BDP(tbl_coded[[#This Row],[KPW Provider BBID]]&amp;" CompanyID","NAME")))</f>
        <v/>
      </c>
      <c r="AO168" s="114" t="str">
        <f>IF(tbl_coded[[#This Row],[ISIN]]="","",IF(_xll.BDP(tbl_coded[[#This Row],[KPW Provider BBID]]&amp;" CompanyID",$AO$1)="#N/A Invalid Security","--",IF(_xll.BDP(tbl_coded[[#This Row],[KPW Provider BBID]]&amp;" CompanyID",$AO$1)="#N/A N/A","--",_xll.BDP(tbl_coded[[#This Row],[KPW Provider BBID]]&amp;" CompanyID",$AO$1))))</f>
        <v/>
      </c>
      <c r="AP168" s="114" t="str">
        <f>IF(tbl_coded[[#This Row],[ISIN]]="","",IF(_xll.BDP(tbl_coded[[#This Row],[KPW Provider BBID]]&amp;" CompanyID",$AP$1)="#N/A Invalid Security","--",IF(_xll.BDP(tbl_coded[[#This Row],[KPW Provider BBID]]&amp;" CompanyID",$AP$1)="#N/A N/A","--",_xll.BDP(tbl_coded[[#This Row],[KPW Provider BBID]]&amp;" CompanyID",$AP$1))))</f>
        <v/>
      </c>
      <c r="AQ168" s="114" t="str">
        <f>IF(tbl_coded[[#This Row],[ISIN]]="","",IF(_xll.BDP(tbl_coded[[#This Row],[KPW Provider BBID]]&amp;" CompanyID",$AQ$1)="#N/A Invalid Security","--",IF(_xll.BDP(tbl_coded[[#This Row],[KPW Provider BBID]]&amp;" CompanyID",$AQ$1)="#N/A N/A","--",_xll.BDP(tbl_coded[[#This Row],[KPW Provider BBID]]&amp;" CompanyID",$AQ$1))))</f>
        <v/>
      </c>
      <c r="AR168" s="114" t="str">
        <f>IF(tbl_coded[[#This Row],[ISIN]]="","",tbl_coded[[#This Row],[穆迪KPW评级]]&amp;"/"&amp;tbl_coded[[#This Row],[SPKPW评级]]&amp;"/"&amp;tbl_coded[[#This Row],[FITCHKPW评级]])</f>
        <v/>
      </c>
      <c r="AS168" s="114" t="str">
        <f>IF(tbl_coded[[#This Row],[ISIN]]="","",IF(OR(_xll.BDP($B168&amp;" Corp",AS$1)="#N/A N/A"),"--",_xll.BDP($B168&amp;" Corp",AS$1)))</f>
        <v/>
      </c>
      <c r="AT168" s="114" t="str">
        <f>IF(tbl_coded[[#This Row],[ISIN]]="","",IF(_xll.BDS($B168&amp;" Corp",AT$1)="#N/A Field Not Applicable","",_xll.BDS($B168&amp;" Corp",AT$1)))</f>
        <v/>
      </c>
      <c r="AU168" s="114" t="str">
        <f>IF(tbl_coded[[#This Row],[SBLC Provider BBID]]="","",_xll.BDP(tbl_coded[[#This Row],[SBLC Provider BBID]]&amp;" CompanyID","NAME"))</f>
        <v/>
      </c>
      <c r="AV168" s="114" t="str">
        <f>IF(tbl_coded[[#This Row],[ISIN]]="","",IF(OR(_xll.BDP($B168&amp;" Corp",AV$1)="#N/A N/A"),"--",TEXT(_xll.BDP($B168&amp;" Corp",AV$1),"yyyy/mm/dd")))</f>
        <v/>
      </c>
      <c r="AW168" s="114" t="str">
        <f>IF(tbl_coded[[#This Row],[ISIN]]="","",IF(OR(_xll.BDP($B168&amp;" Corp",AW$1)="#N/A N/A"),"--",TEXT(_xll.BDP($B168&amp;" Corp",AW$1),"yyyy/mm/dd")))</f>
        <v/>
      </c>
      <c r="AX168" s="114" t="str">
        <f>IF(tbl_coded[[#This Row],[ISIN]]="","",IF(OR(_xll.BDP($B168&amp;" Corp",AX$1)="#N/A N/A"),"--",TEXT(_xll.BDP($B168&amp;" Corp",AX$1),"yyyy/mm/dd")))</f>
        <v/>
      </c>
      <c r="AY168" s="114" t="str">
        <f>IF(tbl_coded[[#This Row],[ISIN]]="","",IF(OR(_xll.BDP($B168&amp;" Corp",AY$1)="#N/A Field Not Applicable"),"--",TEXT(_xll.BDP($B168&amp;" Corp",AY$1),"yyyy/mm/dd")))</f>
        <v/>
      </c>
      <c r="AZ168" s="114" t="str">
        <f>IF(tbl_coded[[#This Row],[ISIN]]="","",IF(OR(_xll.BDP($B168&amp;" Corp",AZ$1)="#N/A N/A"),"--",_xll.BDP($B168&amp;" Corp",AZ$1)))</f>
        <v/>
      </c>
      <c r="BA168" s="114" t="str">
        <f>IF(tbl_coded[[#This Row],[ISIN]]="","",IF(OR(_xll.BDP($B168&amp;" Corp",BA$1)="#N/A N/A"),"--",_xll.BDP($B168&amp;" Corp",BA$1)))</f>
        <v/>
      </c>
      <c r="BB168" s="114" t="str">
        <f>IF(tbl_coded[[#This Row],[ISIN]]="","",IF(OR(_xll.BDP($B168&amp;" Corp",BB$1)="#N/A N/A"),"--",_xll.BDP($B168&amp;" Corp",BB$1)))</f>
        <v/>
      </c>
      <c r="BC168" s="114" t="str">
        <f>IF(tbl_coded[[#This Row],[ISIN]]="","",IF(OR(_xll.BDP($B168&amp;" Corp",BC$1)="#N/A Field Not Applicable"),"--",_xll.BDP($B168&amp;" Corp",BC$1)))</f>
        <v/>
      </c>
      <c r="BD168" s="114" t="str">
        <f>IF(tbl_coded[[#This Row],[ISIN]]="","",IF(OR(_xll.BDP($B168&amp;" Corp",BD$1)="#N/A Field Not Applicable"),"--",_xll.BDP($B168&amp;" Corp",BD$1)))</f>
        <v/>
      </c>
      <c r="BE168" s="114" t="str">
        <f>IF(tbl_coded[[#This Row],[ISIN]]="","",IF(OR(_xll.BDP($B168&amp;" Corp",BE$1)="#N/A Field Not Applicable"),"--",_xll.BDP($B168&amp;" Corp",BE$1)))</f>
        <v/>
      </c>
      <c r="BF168" s="114" t="str">
        <f>IF(tbl_coded[[#This Row],[ISIN]]="","",IF(OR(_xll.BDP($B168&amp;" Corp",BF$1)="#N/A Field Not Applicable"),"--",_xll.BDP($B168&amp;" Corp",BF$1)))</f>
        <v/>
      </c>
      <c r="BG168" s="114" t="str">
        <f>IF(tbl_coded[[#This Row],[ISIN]]="","",IF(OR(_xll.BDP($B168&amp;" Corp",BG$1)="#N/A Field Not Applicable"),"--",IF(_xll.BDP($B168&amp;" Corp",BG$1)="#N/A N/A","N",_xll.BDP($B168&amp;" Corp",BG$1))))</f>
        <v/>
      </c>
      <c r="BH168" s="114" t="str">
        <f>IF(tbl_coded[[#This Row],[ISIN]]="","",IF(OR(_xll.BDP($B168&amp;" Corp",BH$1)="#N/A N/A"),"",_xll.BDP($B168&amp;" Corp",BH$1)))</f>
        <v/>
      </c>
      <c r="BI168" s="114" t="str">
        <f>IF(tbl_coded[[#This Row],[ISIN]]="","",IF(OR(tbl_coded[[#This Row],[Parent company tiker]]=""),"",IF(_xll.BDP(tbl_coded[[#This Row],[Parent company tiker]]&amp;" Equity",BI$1)="#N/A N/A","--",_xll.BDP(tbl_coded[[#This Row],[Parent company tiker]]&amp;" Equity",BI$1))))</f>
        <v/>
      </c>
      <c r="BJ168" s="114" t="str">
        <f>IF(tbl_coded[[#This Row],[ISIN]]="","",IF(OR(tbl_coded[[#This Row],[Parent company tiker]]=""),"",IF(_xll.BDP(tbl_coded[[#This Row],[Parent company tiker]]&amp;" Equity",BJ$1)="#N/A N/A","--",_xll.BDP(tbl_coded[[#This Row],[Parent company tiker]]&amp;" Equity",BJ$1))))</f>
        <v/>
      </c>
      <c r="BK168" s="114" t="str">
        <f>IF(tbl_coded[[#This Row],[ISIN]]="","",IF(OR(tbl_coded[[#This Row],[Parent company tiker]]=""),"",IF(_xll.BDP(tbl_coded[[#This Row],[Parent company tiker]]&amp;" Equity",BK$1)="#N/A N/A","--",_xll.BDP(tbl_coded[[#This Row],[Parent company tiker]]&amp;" Equity",BK$1))))</f>
        <v/>
      </c>
      <c r="BL168" s="114" t="str">
        <f>IF(tbl_coded[[#This Row],[ISIN]]="","",IF(OR(tbl_coded[[#This Row],[Parent company tiker]]=""),"",IF(_xll.BDP(tbl_coded[[#This Row],[Parent company tiker]]&amp;" Equity",BL$1)="#N/A N/A","--",_xll.BDP(tbl_coded[[#This Row],[Parent company tiker]]&amp;" Equity",BL$1))))</f>
        <v/>
      </c>
      <c r="BM16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8" s="114" t="str">
        <f>IF(tbl_coded[[#This Row],[Column9]]&lt;&gt;"--",tbl_coded[[#This Row],[G''tor rating]],IF(tbl_coded[[#This Row],[KPW Name]]&lt;&gt;"",tbl_coded[[#This Row],[KPW Rating]],IF(tbl_coded[[#This Row],[Parent company tiker]]&lt;&gt;"",tbl_coded[[#This Row],[parent评级]],tbl_coded[[#This Row],[Issuer rating]])))</f>
        <v>//</v>
      </c>
      <c r="BO168" s="148" t="str">
        <f>IFERROR(IF(tbl_coded[[#This Row],[GREEN]]="Y","GREEN",IF(tbl_coded[[#This Row],[SUSTAINABLE]]="Y","SUSTAINABLE",IF(tbl_coded[[#This Row],[SOCIAL]]="Y","SOCIAL",IF(tbl_coded[[#This Row],[Sustainable linked]]="Y","SUSTAINABLE LINKED"," ")))),"")</f>
        <v xml:space="preserve"> </v>
      </c>
    </row>
    <row r="169" spans="1:67" ht="15" customHeight="1">
      <c r="A169" s="109">
        <v>167</v>
      </c>
      <c r="B169" s="110" t="str">
        <f>IF(美元债一级!$C$3:$C$1048576&lt;&gt;"",美元债一级!$C169,"")</f>
        <v/>
      </c>
      <c r="C169" s="112" t="str">
        <f>IF(tbl_coded[[#This Row],[ISIN]]="","",IF(tbl_coded[[#This Row],[Index]]&gt;$A$1,"",IF(_xll.BDP($B169&amp;" Corp",C$1)="#N/A N/A","",_xll.BDP($B169&amp;" Corp",C$1))))</f>
        <v/>
      </c>
      <c r="D169" s="112" t="str">
        <f>IF(tbl_coded[[#This Row],[ISIN]]="","",IF(_xll.BDP($B169&amp;" Corp",D$1)="#N/A N/A","",_xll.BDP($B169&amp;" Corp",D$1)))</f>
        <v/>
      </c>
      <c r="E169" s="112" t="str">
        <f>IF(tbl_coded[[#This Row],[ISIN]]="","",IF(_xll.BDP($B169&amp;" Corp",E$1)="#N/A N/A","--",_xll.BDP($B169&amp;" Corp",E$1)))</f>
        <v/>
      </c>
      <c r="F169" s="112" t="str">
        <f>IF(tbl_coded[[#This Row],[ISIN]]="","",IF(_xll.BDS($B169&amp;" Corp",F$1)="#N/A Field Not Applicable","",_xll.BDS($B169&amp;" Corp",F$1)))</f>
        <v/>
      </c>
      <c r="G169" s="112" t="str">
        <f>IF(tbl_coded[[#This Row],[ISIN]]="","",IF(_xll.BDP($F169&amp;" CompanyID",G$1)="#N/A Invalid Security","",_xll.BDP($F169&amp;" CompanyID",G$1)))</f>
        <v/>
      </c>
      <c r="H169" s="112" t="str">
        <f>IF(tbl_coded[[#This Row],[ISIN]]="","",IF(_xll.BDP($B169&amp;" Corp",H$1)="#N/A N/A","--",_xll.BDP($B169&amp;" Corp",H$1)))</f>
        <v/>
      </c>
      <c r="I169" s="112" t="str">
        <f>IF(tbl_coded[[#This Row],[ISIN]]="","",IF(_xll.BDP($B169&amp;" Corp",I$1)="#N/A N/A","--",_xll.BDP($B169&amp;" Corp",I$1)))</f>
        <v/>
      </c>
      <c r="J169" s="112" t="str">
        <f>IF(tbl_coded[[#This Row],[ISIN]]="","",IF(_xll.BDP($B169&amp;" Corp",J$1)="#N/A N/A","--",_xll.BDP($B169&amp;" Corp",J$1)))</f>
        <v/>
      </c>
      <c r="K169" s="112" t="str">
        <f>IF(tbl_coded[[#This Row],[ISIN]]="","",IF(_xll.BDP($B169&amp;" Corp",K$1)="#N/A N/A","--",_xll.BDP($B169&amp;" Corp",K$1)))</f>
        <v/>
      </c>
      <c r="L169" s="112" t="str">
        <f>IF(tbl_coded[[#This Row],[ISIN]]="","",IF(_xll.BDP($B169&amp;" Corp",L$1)="#N/A N/A","--",_xll.BDP($B169&amp;" Corp",L$1)))</f>
        <v/>
      </c>
      <c r="M169" s="112" t="str">
        <f>IF(tbl_coded[[#This Row],[ISIN]]="","",IF(_xll.BDP($B169&amp;" Corp",M$1)="#N/A N/A","--",_xll.BDP($B169&amp;" Corp",M$1)))</f>
        <v/>
      </c>
      <c r="N169" s="112" t="str">
        <f>IF(tbl_coded[[#This Row],[ISIN]]="","",IF(_xll.BDP($B169&amp;" Corp",N$1)="#N/A N/A","--",_xll.BDP($B169&amp;" Corp",N$1)))</f>
        <v/>
      </c>
      <c r="O169" s="112" t="str">
        <f>IF(tbl_coded[[#This Row],[ISIN]]="","",IF(_xll.BDP($B169&amp;" Corp",O$1)="#N/A N/A","--",_xll.BDP($B169&amp;" Corp",O$1)))</f>
        <v/>
      </c>
      <c r="P169" s="112" t="str">
        <f>IF(tbl_coded[[#This Row],[ISIN]]="","",IF(_xll.BDP($B169&amp;" Corp",P$1)="#N/A N/A","--",_xll.BDP($B169&amp;" Corp",P$1)))</f>
        <v/>
      </c>
      <c r="Q169"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9" s="112" t="str">
        <f>IF(tbl_coded[[#This Row],[ISIN]]="","",IF(OR(_xll.BDP($B169&amp;" Corp",R$1)="#N/A N/A",_xll.BDP($B169&amp;" Corp",R$1)="#N/A Invalid Security",_xll.BDP($B169&amp;" Corp",R$1)="#N/A Field Not Applicable"),"--",_xll.BDP($B169&amp;" Corp",R$1)))</f>
        <v/>
      </c>
      <c r="S169" s="112" t="str">
        <f>IF(tbl_coded[[#This Row],[ISIN]]="","",IF(OR(_xll.BDP($R169&amp;" Equity",S$1)="#N/A N/A",_xll.BDP($R169&amp;" Equity",S$1)="#N/A Invalid Security"),"--",_xll.BDP($R169&amp;" Equity",S$1)))</f>
        <v/>
      </c>
      <c r="T169" s="112" t="str">
        <f>IF(tbl_coded[[#This Row],[ISIN]]="","",IF(OR(_xll.BDP($R169&amp;" Equity",T$1)="#N/A N/A",_xll.BDP($R169&amp;" Equity",T$1)="#N/A Invalid Security"),"--",_xll.BDP($R169&amp;" Equity",T$1)))</f>
        <v/>
      </c>
      <c r="U169" s="112" t="str">
        <f>IF(tbl_coded[[#This Row],[ISIN]]="","",IF(OR(_xll.BDP($R169&amp;" Equity",U$1)="#N/A N/A",_xll.BDP($R169&amp;" Equity",U$1)="#N/A Invalid Security"),"--",_xll.BDP($R169&amp;" Equity",U$1)))</f>
        <v/>
      </c>
      <c r="V169" s="112" t="str">
        <f>IF(tbl_coded[[#This Row],[ISIN]]="","",IF(OR(_xll.BDP($R169&amp;" Equity",V$1)="#N/A N/A",_xll.BDP($R169&amp;" Equity",V$1)="#N/A Invalid Security"),"--",_xll.BDP($R169&amp;" Equity",V$1)))</f>
        <v/>
      </c>
      <c r="W169" s="112" t="str">
        <f>IF(tbl_coded[[#This Row],[ISIN]]="","",IF(OR(_xll.BDP($R169&amp;" Equity",W$1)="#N/A N/A",_xll.BDP($R169&amp;" Equity",W$1)="#N/A Invalid Security"),"--",_xll.BDP($R169&amp;" Equity",W$1)))</f>
        <v/>
      </c>
      <c r="X169" s="112" t="str">
        <f>IF(tbl_coded[[#This Row],[ISIN]]="","",IF(OR(_xll.BDP($R169&amp;" Equity",X$1)="#N/A N/A",_xll.BDP($R169&amp;" Equity",X$1)="#N/A Invalid Security"),"--",_xll.BDP($R169&amp;" Equity",X$1)))</f>
        <v/>
      </c>
      <c r="Y169"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9" s="112" t="str">
        <f>IF(tbl_coded[[#This Row],[ISIN]]="","",IF(ISNUMBER(_xll.BDP(B169&amp;" Corp",Z$1)),_xll.BDP(B169&amp;" Corp",Z$1),""))</f>
        <v/>
      </c>
      <c r="AA169" s="112" t="str">
        <f>IF(tbl_coded[[#This Row],[ISIN]]="","",IF(ISNUMBER(_xll.BDP(B169&amp;" Corp",AA$1)),_xll.BDP(B169&amp;" Corp",AA$1),""))</f>
        <v/>
      </c>
      <c r="AB169" s="112" t="str">
        <f>IF(tbl_coded[[#This Row],[ISIN]]="","",IF(ISNUMBER(_xll.BDP(B169&amp;" Corp",AB$1)),_xll.BDP(B169&amp;" Corp",AB$1),""))</f>
        <v/>
      </c>
      <c r="AC169" s="112" t="str">
        <f>IF(tbl_coded[[#This Row],[ISIN]]="","",IF(ISNUMBER(_xll.BDP(B169&amp;" Corp",AC$1)),_xll.BDP(B169&amp;" Corp",AC$1),""))</f>
        <v/>
      </c>
      <c r="AD169" s="112" t="str">
        <f>IF(tbl_coded[[#This Row],[ISIN]]="","",IF((_xll.BDP(B169&amp;" Corp",AD$1))="#N/A Field Not Applicable","",_xll.BDP(B169&amp;" Corp",AD$1)))</f>
        <v/>
      </c>
      <c r="AE169" s="112" t="str">
        <f>IF(tbl_coded[[#This Row],[ISIN]]="","",IF((_xll.BDP(B169&amp;" Corp",AE$1))="#N/A N/A","--",_xll.BDP(B169&amp;" Corp",AE$1)))</f>
        <v/>
      </c>
      <c r="AF169" s="112" t="str">
        <f>IF(tbl_coded[[#This Row],[ISIN]]="","",IF(IFERROR(MATCH(H169,rtg_num[Moody''s],0)&gt;10,0),"HY",IF(IFERROR(MATCH(I169,rtg_num[S&amp;P],0)&gt;10,0),"HY",IF(IFERROR(MATCH(J169,rtg_num[Fitch],0)&gt;10,0),"HY",IF(H169&amp;I169&amp;J169="------","NR",IF(IFERROR(FIND("#N/A",Coded!H169),0)&amp;IFERROR(FIND("#N/A",Coded!H169),0)&amp;IFERROR(FIND("#N/A",Coded!H169),0)&lt;&gt;"000",IF(INDEX(美元债一级!$O:$O,MATCH(tbl_coded[[#This Row],[ISIN]],美元债一级!$I:$I,0))="--/--/--","NR","IG"),"IG"))))))</f>
        <v/>
      </c>
      <c r="AG169"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9"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69" s="113" t="str">
        <f>IF(tbl_coded[[#This Row],[ISIN]]="","",IF(_xll.BDP($B169&amp;" Corp",AI$1)="#N/A N/A","--",_xll.BDP($B169&amp;" Corp",AI$1)))</f>
        <v/>
      </c>
      <c r="AJ169" s="112" t="str">
        <f>IF(tbl_coded[[#This Row],[ISIN]]="","",IF(OR(_xll.BDP(_xll.BDP(tbl_coded[[#This Row],[ISIN]]&amp;" Corp", "ISSUER_EQUITY_TICKER")&amp;" Equity",AJ$1)="#N/A N/A"),"--",_xll.BDP(_xll.BDP(tbl_coded[[#This Row],[ISIN]]&amp;" Corp", "ISSUER_EQUITY_TICKER")&amp;" Equity",AJ$1)))</f>
        <v/>
      </c>
      <c r="AK169"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9" s="115" t="str">
        <f>IF(tbl_coded[[#This Row],[ISIN]]="","",IF(OR(_xll.BDP(_xll.BDP(tbl_coded[[#This Row],[ISIN]]&amp;" Corp", "ISSUER_EQUITY_TICKER")&amp;" Equity",AL$1)="#N/A N/A"),"--",_xll.BDP(_xll.BDP(tbl_coded[[#This Row],[ISIN]]&amp;" Corp", "ISSUER_EQUITY_TICKER")&amp;" Equity",AL$1)))</f>
        <v/>
      </c>
      <c r="AM169" s="115" t="str">
        <f>IF(tbl_coded[[#This Row],[ISIN]]="","",IF(_xll.BDS($B169&amp;" Corp",AM$1)="#N/A Field Not Applicable","",_xll.BDS($B169&amp;" Corp",AM$1)))</f>
        <v/>
      </c>
      <c r="AN169" s="115" t="str">
        <f>IF(tbl_coded[[#This Row],[ISIN]]="","",IF(_xll.BDP(tbl_coded[[#This Row],[KPW Provider BBID]]&amp;" CompanyID","NAME")="#N/A Invalid Security","",_xll.BDP(tbl_coded[[#This Row],[KPW Provider BBID]]&amp;" CompanyID","NAME")))</f>
        <v/>
      </c>
      <c r="AO169" s="115" t="str">
        <f>IF(tbl_coded[[#This Row],[ISIN]]="","",IF(_xll.BDP(tbl_coded[[#This Row],[KPW Provider BBID]]&amp;" CompanyID",$AO$1)="#N/A Invalid Security","--",IF(_xll.BDP(tbl_coded[[#This Row],[KPW Provider BBID]]&amp;" CompanyID",$AO$1)="#N/A N/A","--",_xll.BDP(tbl_coded[[#This Row],[KPW Provider BBID]]&amp;" CompanyID",$AO$1))))</f>
        <v/>
      </c>
      <c r="AP169" s="115" t="str">
        <f>IF(tbl_coded[[#This Row],[ISIN]]="","",IF(_xll.BDP(tbl_coded[[#This Row],[KPW Provider BBID]]&amp;" CompanyID",$AP$1)="#N/A Invalid Security","--",IF(_xll.BDP(tbl_coded[[#This Row],[KPW Provider BBID]]&amp;" CompanyID",$AP$1)="#N/A N/A","--",_xll.BDP(tbl_coded[[#This Row],[KPW Provider BBID]]&amp;" CompanyID",$AP$1))))</f>
        <v/>
      </c>
      <c r="AQ169" s="115" t="str">
        <f>IF(tbl_coded[[#This Row],[ISIN]]="","",IF(_xll.BDP(tbl_coded[[#This Row],[KPW Provider BBID]]&amp;" CompanyID",$AQ$1)="#N/A Invalid Security","--",IF(_xll.BDP(tbl_coded[[#This Row],[KPW Provider BBID]]&amp;" CompanyID",$AQ$1)="#N/A N/A","--",_xll.BDP(tbl_coded[[#This Row],[KPW Provider BBID]]&amp;" CompanyID",$AQ$1))))</f>
        <v/>
      </c>
      <c r="AR169" s="115" t="str">
        <f>IF(tbl_coded[[#This Row],[ISIN]]="","",tbl_coded[[#This Row],[穆迪KPW评级]]&amp;"/"&amp;tbl_coded[[#This Row],[SPKPW评级]]&amp;"/"&amp;tbl_coded[[#This Row],[FITCHKPW评级]])</f>
        <v/>
      </c>
      <c r="AS169" s="115" t="str">
        <f>IF(tbl_coded[[#This Row],[ISIN]]="","",IF(OR(_xll.BDP($B169&amp;" Corp",AS$1)="#N/A N/A"),"--",_xll.BDP($B169&amp;" Corp",AS$1)))</f>
        <v/>
      </c>
      <c r="AT169" s="115" t="str">
        <f>IF(tbl_coded[[#This Row],[ISIN]]="","",IF(_xll.BDS($B169&amp;" Corp",AT$1)="#N/A Field Not Applicable","",_xll.BDS($B169&amp;" Corp",AT$1)))</f>
        <v/>
      </c>
      <c r="AU169" s="115" t="str">
        <f>IF(tbl_coded[[#This Row],[SBLC Provider BBID]]="","",_xll.BDP(tbl_coded[[#This Row],[SBLC Provider BBID]]&amp;" CompanyID","NAME"))</f>
        <v/>
      </c>
      <c r="AV169" s="115" t="str">
        <f>IF(tbl_coded[[#This Row],[ISIN]]="","",IF(OR(_xll.BDP($B169&amp;" Corp",AV$1)="#N/A N/A"),"--",TEXT(_xll.BDP($B169&amp;" Corp",AV$1),"yyyy/mm/dd")))</f>
        <v/>
      </c>
      <c r="AW169" s="115" t="str">
        <f>IF(tbl_coded[[#This Row],[ISIN]]="","",IF(OR(_xll.BDP($B169&amp;" Corp",AW$1)="#N/A N/A"),"--",TEXT(_xll.BDP($B169&amp;" Corp",AW$1),"yyyy/mm/dd")))</f>
        <v/>
      </c>
      <c r="AX169" s="115" t="str">
        <f>IF(tbl_coded[[#This Row],[ISIN]]="","",IF(OR(_xll.BDP($B169&amp;" Corp",AX$1)="#N/A N/A"),"--",TEXT(_xll.BDP($B169&amp;" Corp",AX$1),"yyyy/mm/dd")))</f>
        <v/>
      </c>
      <c r="AY169" s="115" t="str">
        <f>IF(tbl_coded[[#This Row],[ISIN]]="","",IF(OR(_xll.BDP($B169&amp;" Corp",AY$1)="#N/A Field Not Applicable"),"--",TEXT(_xll.BDP($B169&amp;" Corp",AY$1),"yyyy/mm/dd")))</f>
        <v/>
      </c>
      <c r="AZ169" s="115" t="str">
        <f>IF(tbl_coded[[#This Row],[ISIN]]="","",IF(OR(_xll.BDP($B169&amp;" Corp",AZ$1)="#N/A N/A"),"--",_xll.BDP($B169&amp;" Corp",AZ$1)))</f>
        <v/>
      </c>
      <c r="BA169" s="115" t="str">
        <f>IF(tbl_coded[[#This Row],[ISIN]]="","",IF(OR(_xll.BDP($B169&amp;" Corp",BA$1)="#N/A N/A"),"--",_xll.BDP($B169&amp;" Corp",BA$1)))</f>
        <v/>
      </c>
      <c r="BB169" s="115" t="str">
        <f>IF(tbl_coded[[#This Row],[ISIN]]="","",IF(OR(_xll.BDP($B169&amp;" Corp",BB$1)="#N/A N/A"),"--",_xll.BDP($B169&amp;" Corp",BB$1)))</f>
        <v/>
      </c>
      <c r="BC169" s="115" t="str">
        <f>IF(tbl_coded[[#This Row],[ISIN]]="","",IF(OR(_xll.BDP($B169&amp;" Corp",BC$1)="#N/A Field Not Applicable"),"--",_xll.BDP($B169&amp;" Corp",BC$1)))</f>
        <v/>
      </c>
      <c r="BD169" s="115" t="str">
        <f>IF(tbl_coded[[#This Row],[ISIN]]="","",IF(OR(_xll.BDP($B169&amp;" Corp",BD$1)="#N/A Field Not Applicable"),"--",_xll.BDP($B169&amp;" Corp",BD$1)))</f>
        <v/>
      </c>
      <c r="BE169" s="115" t="str">
        <f>IF(tbl_coded[[#This Row],[ISIN]]="","",IF(OR(_xll.BDP($B169&amp;" Corp",BE$1)="#N/A Field Not Applicable"),"--",_xll.BDP($B169&amp;" Corp",BE$1)))</f>
        <v/>
      </c>
      <c r="BF169" s="115" t="str">
        <f>IF(tbl_coded[[#This Row],[ISIN]]="","",IF(OR(_xll.BDP($B169&amp;" Corp",BF$1)="#N/A Field Not Applicable"),"--",_xll.BDP($B169&amp;" Corp",BF$1)))</f>
        <v/>
      </c>
      <c r="BG169" s="115" t="str">
        <f>IF(tbl_coded[[#This Row],[ISIN]]="","",IF(OR(_xll.BDP($B169&amp;" Corp",BG$1)="#N/A Field Not Applicable"),"--",IF(_xll.BDP($B169&amp;" Corp",BG$1)="#N/A N/A","N",_xll.BDP($B169&amp;" Corp",BG$1))))</f>
        <v/>
      </c>
      <c r="BH169" s="115" t="str">
        <f>IF(tbl_coded[[#This Row],[ISIN]]="","",IF(OR(_xll.BDP($B169&amp;" Corp",BH$1)="#N/A N/A"),"",_xll.BDP($B169&amp;" Corp",BH$1)))</f>
        <v/>
      </c>
      <c r="BI169" s="115" t="str">
        <f>IF(tbl_coded[[#This Row],[ISIN]]="","",IF(OR(tbl_coded[[#This Row],[Parent company tiker]]=""),"",IF(_xll.BDP(tbl_coded[[#This Row],[Parent company tiker]]&amp;" Equity",BI$1)="#N/A N/A","--",_xll.BDP(tbl_coded[[#This Row],[Parent company tiker]]&amp;" Equity",BI$1))))</f>
        <v/>
      </c>
      <c r="BJ169" s="115" t="str">
        <f>IF(tbl_coded[[#This Row],[ISIN]]="","",IF(OR(tbl_coded[[#This Row],[Parent company tiker]]=""),"",IF(_xll.BDP(tbl_coded[[#This Row],[Parent company tiker]]&amp;" Equity",BJ$1)="#N/A N/A","--",_xll.BDP(tbl_coded[[#This Row],[Parent company tiker]]&amp;" Equity",BJ$1))))</f>
        <v/>
      </c>
      <c r="BK169" s="115" t="str">
        <f>IF(tbl_coded[[#This Row],[ISIN]]="","",IF(OR(tbl_coded[[#This Row],[Parent company tiker]]=""),"",IF(_xll.BDP(tbl_coded[[#This Row],[Parent company tiker]]&amp;" Equity",BK$1)="#N/A N/A","--",_xll.BDP(tbl_coded[[#This Row],[Parent company tiker]]&amp;" Equity",BK$1))))</f>
        <v/>
      </c>
      <c r="BL169" s="115" t="str">
        <f>IF(tbl_coded[[#This Row],[ISIN]]="","",IF(OR(tbl_coded[[#This Row],[Parent company tiker]]=""),"",IF(_xll.BDP(tbl_coded[[#This Row],[Parent company tiker]]&amp;" Equity",BL$1)="#N/A N/A","--",_xll.BDP(tbl_coded[[#This Row],[Parent company tiker]]&amp;" Equity",BL$1))))</f>
        <v/>
      </c>
      <c r="BM169"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9" s="115" t="str">
        <f>IF(tbl_coded[[#This Row],[Column9]]&lt;&gt;"--",tbl_coded[[#This Row],[G''tor rating]],IF(tbl_coded[[#This Row],[KPW Name]]&lt;&gt;"",tbl_coded[[#This Row],[KPW Rating]],IF(tbl_coded[[#This Row],[Parent company tiker]]&lt;&gt;"",tbl_coded[[#This Row],[parent评级]],tbl_coded[[#This Row],[Issuer rating]])))</f>
        <v>//</v>
      </c>
      <c r="BO169" s="148" t="str">
        <f>IFERROR(IF(tbl_coded[[#This Row],[GREEN]]="Y","GREEN",IF(tbl_coded[[#This Row],[SUSTAINABLE]]="Y","SUSTAINABLE",IF(tbl_coded[[#This Row],[SOCIAL]]="Y","SOCIAL",IF(tbl_coded[[#This Row],[Sustainable linked]]="Y","SUSTAINABLE LINKED"," ")))),"")</f>
        <v xml:space="preserve"> </v>
      </c>
    </row>
    <row r="170" spans="1:67" ht="15" customHeight="1">
      <c r="A170" s="109">
        <v>168</v>
      </c>
      <c r="B170" s="110" t="str">
        <f>IF(美元债一级!$C$3:$C$1048576&lt;&gt;"",美元债一级!$C170,"")</f>
        <v/>
      </c>
      <c r="C170" s="112" t="str">
        <f>IF(tbl_coded[[#This Row],[ISIN]]="","",IF(tbl_coded[[#This Row],[Index]]&gt;$A$1,"",IF(_xll.BDP($B170&amp;" Corp",C$1)="#N/A N/A","",_xll.BDP($B170&amp;" Corp",C$1))))</f>
        <v/>
      </c>
      <c r="D170" s="112" t="str">
        <f>IF(tbl_coded[[#This Row],[ISIN]]="","",IF(_xll.BDP($B170&amp;" Corp",D$1)="#N/A N/A","",_xll.BDP($B170&amp;" Corp",D$1)))</f>
        <v/>
      </c>
      <c r="E170" s="112" t="str">
        <f>IF(tbl_coded[[#This Row],[ISIN]]="","",IF(_xll.BDP($B170&amp;" Corp",E$1)="#N/A N/A","--",_xll.BDP($B170&amp;" Corp",E$1)))</f>
        <v/>
      </c>
      <c r="F170" s="112" t="str">
        <f>IF(tbl_coded[[#This Row],[ISIN]]="","",IF(_xll.BDS($B170&amp;" Corp",F$1)="#N/A Field Not Applicable","",_xll.BDS($B170&amp;" Corp",F$1)))</f>
        <v/>
      </c>
      <c r="G170" s="112" t="str">
        <f>IF(tbl_coded[[#This Row],[ISIN]]="","",IF(_xll.BDP($F170&amp;" CompanyID",G$1)="#N/A Invalid Security","",_xll.BDP($F170&amp;" CompanyID",G$1)))</f>
        <v/>
      </c>
      <c r="H170" s="112" t="str">
        <f>IF(tbl_coded[[#This Row],[ISIN]]="","",IF(_xll.BDP($B170&amp;" Corp",H$1)="#N/A N/A","--",_xll.BDP($B170&amp;" Corp",H$1)))</f>
        <v/>
      </c>
      <c r="I170" s="112" t="str">
        <f>IF(tbl_coded[[#This Row],[ISIN]]="","",IF(_xll.BDP($B170&amp;" Corp",I$1)="#N/A N/A","--",_xll.BDP($B170&amp;" Corp",I$1)))</f>
        <v/>
      </c>
      <c r="J170" s="112" t="str">
        <f>IF(tbl_coded[[#This Row],[ISIN]]="","",IF(_xll.BDP($B170&amp;" Corp",J$1)="#N/A N/A","--",_xll.BDP($B170&amp;" Corp",J$1)))</f>
        <v/>
      </c>
      <c r="K170" s="112" t="str">
        <f>IF(tbl_coded[[#This Row],[ISIN]]="","",IF(_xll.BDP($B170&amp;" Corp",K$1)="#N/A N/A","--",_xll.BDP($B170&amp;" Corp",K$1)))</f>
        <v/>
      </c>
      <c r="L170" s="112" t="str">
        <f>IF(tbl_coded[[#This Row],[ISIN]]="","",IF(_xll.BDP($B170&amp;" Corp",L$1)="#N/A N/A","--",_xll.BDP($B170&amp;" Corp",L$1)))</f>
        <v/>
      </c>
      <c r="M170" s="112" t="str">
        <f>IF(tbl_coded[[#This Row],[ISIN]]="","",IF(_xll.BDP($B170&amp;" Corp",M$1)="#N/A N/A","--",_xll.BDP($B170&amp;" Corp",M$1)))</f>
        <v/>
      </c>
      <c r="N170" s="112" t="str">
        <f>IF(tbl_coded[[#This Row],[ISIN]]="","",IF(_xll.BDP($B170&amp;" Corp",N$1)="#N/A N/A","--",_xll.BDP($B170&amp;" Corp",N$1)))</f>
        <v/>
      </c>
      <c r="O170" s="112" t="str">
        <f>IF(tbl_coded[[#This Row],[ISIN]]="","",IF(_xll.BDP($B170&amp;" Corp",O$1)="#N/A N/A","--",_xll.BDP($B170&amp;" Corp",O$1)))</f>
        <v/>
      </c>
      <c r="P170" s="112" t="str">
        <f>IF(tbl_coded[[#This Row],[ISIN]]="","",IF(_xll.BDP($B170&amp;" Corp",P$1)="#N/A N/A","--",_xll.BDP($B170&amp;" Corp",P$1)))</f>
        <v/>
      </c>
      <c r="Q170"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0" s="112" t="str">
        <f>IF(tbl_coded[[#This Row],[ISIN]]="","",IF(OR(_xll.BDP($B170&amp;" Corp",R$1)="#N/A N/A",_xll.BDP($B170&amp;" Corp",R$1)="#N/A Invalid Security",_xll.BDP($B170&amp;" Corp",R$1)="#N/A Field Not Applicable"),"--",_xll.BDP($B170&amp;" Corp",R$1)))</f>
        <v/>
      </c>
      <c r="S170" s="112" t="str">
        <f>IF(tbl_coded[[#This Row],[ISIN]]="","",IF(OR(_xll.BDP($R170&amp;" Equity",S$1)="#N/A N/A",_xll.BDP($R170&amp;" Equity",S$1)="#N/A Invalid Security"),"--",_xll.BDP($R170&amp;" Equity",S$1)))</f>
        <v/>
      </c>
      <c r="T170" s="112" t="str">
        <f>IF(tbl_coded[[#This Row],[ISIN]]="","",IF(OR(_xll.BDP($R170&amp;" Equity",T$1)="#N/A N/A",_xll.BDP($R170&amp;" Equity",T$1)="#N/A Invalid Security"),"--",_xll.BDP($R170&amp;" Equity",T$1)))</f>
        <v/>
      </c>
      <c r="U170" s="112" t="str">
        <f>IF(tbl_coded[[#This Row],[ISIN]]="","",IF(OR(_xll.BDP($R170&amp;" Equity",U$1)="#N/A N/A",_xll.BDP($R170&amp;" Equity",U$1)="#N/A Invalid Security"),"--",_xll.BDP($R170&amp;" Equity",U$1)))</f>
        <v/>
      </c>
      <c r="V170" s="112" t="str">
        <f>IF(tbl_coded[[#This Row],[ISIN]]="","",IF(OR(_xll.BDP($R170&amp;" Equity",V$1)="#N/A N/A",_xll.BDP($R170&amp;" Equity",V$1)="#N/A Invalid Security"),"--",_xll.BDP($R170&amp;" Equity",V$1)))</f>
        <v/>
      </c>
      <c r="W170" s="112" t="str">
        <f>IF(tbl_coded[[#This Row],[ISIN]]="","",IF(OR(_xll.BDP($R170&amp;" Equity",W$1)="#N/A N/A",_xll.BDP($R170&amp;" Equity",W$1)="#N/A Invalid Security"),"--",_xll.BDP($R170&amp;" Equity",W$1)))</f>
        <v/>
      </c>
      <c r="X170" s="112" t="str">
        <f>IF(tbl_coded[[#This Row],[ISIN]]="","",IF(OR(_xll.BDP($R170&amp;" Equity",X$1)="#N/A N/A",_xll.BDP($R170&amp;" Equity",X$1)="#N/A Invalid Security"),"--",_xll.BDP($R170&amp;" Equity",X$1)))</f>
        <v/>
      </c>
      <c r="Y170"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0" s="112" t="str">
        <f>IF(tbl_coded[[#This Row],[ISIN]]="","",IF(ISNUMBER(_xll.BDP(B170&amp;" Corp",Z$1)),_xll.BDP(B170&amp;" Corp",Z$1),""))</f>
        <v/>
      </c>
      <c r="AA170" s="112" t="str">
        <f>IF(tbl_coded[[#This Row],[ISIN]]="","",IF(ISNUMBER(_xll.BDP(B170&amp;" Corp",AA$1)),_xll.BDP(B170&amp;" Corp",AA$1),""))</f>
        <v/>
      </c>
      <c r="AB170" s="112" t="str">
        <f>IF(tbl_coded[[#This Row],[ISIN]]="","",IF(ISNUMBER(_xll.BDP(B170&amp;" Corp",AB$1)),_xll.BDP(B170&amp;" Corp",AB$1),""))</f>
        <v/>
      </c>
      <c r="AC170" s="112" t="str">
        <f>IF(tbl_coded[[#This Row],[ISIN]]="","",IF(ISNUMBER(_xll.BDP(B170&amp;" Corp",AC$1)),_xll.BDP(B170&amp;" Corp",AC$1),""))</f>
        <v/>
      </c>
      <c r="AD170" s="112" t="str">
        <f>IF(tbl_coded[[#This Row],[ISIN]]="","",IF((_xll.BDP(B170&amp;" Corp",AD$1))="#N/A Field Not Applicable","",_xll.BDP(B170&amp;" Corp",AD$1)))</f>
        <v/>
      </c>
      <c r="AE170" s="112" t="str">
        <f>IF(tbl_coded[[#This Row],[ISIN]]="","",IF((_xll.BDP(B170&amp;" Corp",AE$1))="#N/A N/A","--",_xll.BDP(B170&amp;" Corp",AE$1)))</f>
        <v/>
      </c>
      <c r="AF170" s="112" t="str">
        <f>IF(tbl_coded[[#This Row],[ISIN]]="","",IF(IFERROR(MATCH(H170,rtg_num[Moody''s],0)&gt;10,0),"HY",IF(IFERROR(MATCH(I170,rtg_num[S&amp;P],0)&gt;10,0),"HY",IF(IFERROR(MATCH(J170,rtg_num[Fitch],0)&gt;10,0),"HY",IF(H170&amp;I170&amp;J170="------","NR",IF(IFERROR(FIND("#N/A",Coded!H170),0)&amp;IFERROR(FIND("#N/A",Coded!H170),0)&amp;IFERROR(FIND("#N/A",Coded!H170),0)&lt;&gt;"000",IF(INDEX(美元债一级!$O:$O,MATCH(tbl_coded[[#This Row],[ISIN]],美元债一级!$I:$I,0))="--/--/--","NR","IG"),"IG"))))))</f>
        <v/>
      </c>
      <c r="AG170"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0"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0" s="113" t="str">
        <f>IF(tbl_coded[[#This Row],[ISIN]]="","",IF(_xll.BDP($B170&amp;" Corp",AI$1)="#N/A N/A","--",_xll.BDP($B170&amp;" Corp",AI$1)))</f>
        <v/>
      </c>
      <c r="AJ170" s="112" t="str">
        <f>IF(tbl_coded[[#This Row],[ISIN]]="","",IF(OR(_xll.BDP(_xll.BDP(tbl_coded[[#This Row],[ISIN]]&amp;" Corp", "ISSUER_EQUITY_TICKER")&amp;" Equity",AJ$1)="#N/A N/A"),"--",_xll.BDP(_xll.BDP(tbl_coded[[#This Row],[ISIN]]&amp;" Corp", "ISSUER_EQUITY_TICKER")&amp;" Equity",AJ$1)))</f>
        <v/>
      </c>
      <c r="AK170"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0" s="115" t="str">
        <f>IF(tbl_coded[[#This Row],[ISIN]]="","",IF(OR(_xll.BDP(_xll.BDP(tbl_coded[[#This Row],[ISIN]]&amp;" Corp", "ISSUER_EQUITY_TICKER")&amp;" Equity",AL$1)="#N/A N/A"),"--",_xll.BDP(_xll.BDP(tbl_coded[[#This Row],[ISIN]]&amp;" Corp", "ISSUER_EQUITY_TICKER")&amp;" Equity",AL$1)))</f>
        <v/>
      </c>
      <c r="AM170" s="115" t="str">
        <f>IF(tbl_coded[[#This Row],[ISIN]]="","",IF(_xll.BDS($B170&amp;" Corp",AM$1)="#N/A Field Not Applicable","",_xll.BDS($B170&amp;" Corp",AM$1)))</f>
        <v/>
      </c>
      <c r="AN170" s="115" t="str">
        <f>IF(tbl_coded[[#This Row],[ISIN]]="","",IF(_xll.BDP(tbl_coded[[#This Row],[KPW Provider BBID]]&amp;" CompanyID","NAME")="#N/A Invalid Security","",_xll.BDP(tbl_coded[[#This Row],[KPW Provider BBID]]&amp;" CompanyID","NAME")))</f>
        <v/>
      </c>
      <c r="AO170" s="115" t="str">
        <f>IF(tbl_coded[[#This Row],[ISIN]]="","",IF(_xll.BDP(tbl_coded[[#This Row],[KPW Provider BBID]]&amp;" CompanyID",$AO$1)="#N/A Invalid Security","--",IF(_xll.BDP(tbl_coded[[#This Row],[KPW Provider BBID]]&amp;" CompanyID",$AO$1)="#N/A N/A","--",_xll.BDP(tbl_coded[[#This Row],[KPW Provider BBID]]&amp;" CompanyID",$AO$1))))</f>
        <v/>
      </c>
      <c r="AP170" s="115" t="str">
        <f>IF(tbl_coded[[#This Row],[ISIN]]="","",IF(_xll.BDP(tbl_coded[[#This Row],[KPW Provider BBID]]&amp;" CompanyID",$AP$1)="#N/A Invalid Security","--",IF(_xll.BDP(tbl_coded[[#This Row],[KPW Provider BBID]]&amp;" CompanyID",$AP$1)="#N/A N/A","--",_xll.BDP(tbl_coded[[#This Row],[KPW Provider BBID]]&amp;" CompanyID",$AP$1))))</f>
        <v/>
      </c>
      <c r="AQ170" s="115" t="str">
        <f>IF(tbl_coded[[#This Row],[ISIN]]="","",IF(_xll.BDP(tbl_coded[[#This Row],[KPW Provider BBID]]&amp;" CompanyID",$AQ$1)="#N/A Invalid Security","--",IF(_xll.BDP(tbl_coded[[#This Row],[KPW Provider BBID]]&amp;" CompanyID",$AQ$1)="#N/A N/A","--",_xll.BDP(tbl_coded[[#This Row],[KPW Provider BBID]]&amp;" CompanyID",$AQ$1))))</f>
        <v/>
      </c>
      <c r="AR170" s="115" t="str">
        <f>IF(tbl_coded[[#This Row],[ISIN]]="","",tbl_coded[[#This Row],[穆迪KPW评级]]&amp;"/"&amp;tbl_coded[[#This Row],[SPKPW评级]]&amp;"/"&amp;tbl_coded[[#This Row],[FITCHKPW评级]])</f>
        <v/>
      </c>
      <c r="AS170" s="115" t="str">
        <f>IF(tbl_coded[[#This Row],[ISIN]]="","",IF(OR(_xll.BDP($B170&amp;" Corp",AS$1)="#N/A N/A"),"--",_xll.BDP($B170&amp;" Corp",AS$1)))</f>
        <v/>
      </c>
      <c r="AT170" s="115" t="str">
        <f>IF(tbl_coded[[#This Row],[ISIN]]="","",IF(_xll.BDS($B170&amp;" Corp",AT$1)="#N/A Field Not Applicable","",_xll.BDS($B170&amp;" Corp",AT$1)))</f>
        <v/>
      </c>
      <c r="AU170" s="115" t="str">
        <f>IF(tbl_coded[[#This Row],[SBLC Provider BBID]]="","",_xll.BDP(tbl_coded[[#This Row],[SBLC Provider BBID]]&amp;" CompanyID","NAME"))</f>
        <v/>
      </c>
      <c r="AV170" s="115" t="str">
        <f>IF(tbl_coded[[#This Row],[ISIN]]="","",IF(OR(_xll.BDP($B170&amp;" Corp",AV$1)="#N/A N/A"),"--",TEXT(_xll.BDP($B170&amp;" Corp",AV$1),"yyyy/mm/dd")))</f>
        <v/>
      </c>
      <c r="AW170" s="115" t="str">
        <f>IF(tbl_coded[[#This Row],[ISIN]]="","",IF(OR(_xll.BDP($B170&amp;" Corp",AW$1)="#N/A N/A"),"--",TEXT(_xll.BDP($B170&amp;" Corp",AW$1),"yyyy/mm/dd")))</f>
        <v/>
      </c>
      <c r="AX170" s="115" t="str">
        <f>IF(tbl_coded[[#This Row],[ISIN]]="","",IF(OR(_xll.BDP($B170&amp;" Corp",AX$1)="#N/A N/A"),"--",TEXT(_xll.BDP($B170&amp;" Corp",AX$1),"yyyy/mm/dd")))</f>
        <v/>
      </c>
      <c r="AY170" s="115" t="str">
        <f>IF(tbl_coded[[#This Row],[ISIN]]="","",IF(OR(_xll.BDP($B170&amp;" Corp",AY$1)="#N/A Field Not Applicable"),"--",TEXT(_xll.BDP($B170&amp;" Corp",AY$1),"yyyy/mm/dd")))</f>
        <v/>
      </c>
      <c r="AZ170" s="115" t="str">
        <f>IF(tbl_coded[[#This Row],[ISIN]]="","",IF(OR(_xll.BDP($B170&amp;" Corp",AZ$1)="#N/A N/A"),"--",_xll.BDP($B170&amp;" Corp",AZ$1)))</f>
        <v/>
      </c>
      <c r="BA170" s="115" t="str">
        <f>IF(tbl_coded[[#This Row],[ISIN]]="","",IF(OR(_xll.BDP($B170&amp;" Corp",BA$1)="#N/A N/A"),"--",_xll.BDP($B170&amp;" Corp",BA$1)))</f>
        <v/>
      </c>
      <c r="BB170" s="115" t="str">
        <f>IF(tbl_coded[[#This Row],[ISIN]]="","",IF(OR(_xll.BDP($B170&amp;" Corp",BB$1)="#N/A N/A"),"--",_xll.BDP($B170&amp;" Corp",BB$1)))</f>
        <v/>
      </c>
      <c r="BC170" s="115" t="str">
        <f>IF(tbl_coded[[#This Row],[ISIN]]="","",IF(OR(_xll.BDP($B170&amp;" Corp",BC$1)="#N/A Field Not Applicable"),"--",_xll.BDP($B170&amp;" Corp",BC$1)))</f>
        <v/>
      </c>
      <c r="BD170" s="115" t="str">
        <f>IF(tbl_coded[[#This Row],[ISIN]]="","",IF(OR(_xll.BDP($B170&amp;" Corp",BD$1)="#N/A Field Not Applicable"),"--",_xll.BDP($B170&amp;" Corp",BD$1)))</f>
        <v/>
      </c>
      <c r="BE170" s="115" t="str">
        <f>IF(tbl_coded[[#This Row],[ISIN]]="","",IF(OR(_xll.BDP($B170&amp;" Corp",BE$1)="#N/A Field Not Applicable"),"--",_xll.BDP($B170&amp;" Corp",BE$1)))</f>
        <v/>
      </c>
      <c r="BF170" s="115" t="str">
        <f>IF(tbl_coded[[#This Row],[ISIN]]="","",IF(OR(_xll.BDP($B170&amp;" Corp",BF$1)="#N/A Field Not Applicable"),"--",_xll.BDP($B170&amp;" Corp",BF$1)))</f>
        <v/>
      </c>
      <c r="BG170" s="115" t="str">
        <f>IF(tbl_coded[[#This Row],[ISIN]]="","",IF(OR(_xll.BDP($B170&amp;" Corp",BG$1)="#N/A Field Not Applicable"),"--",IF(_xll.BDP($B170&amp;" Corp",BG$1)="#N/A N/A","N",_xll.BDP($B170&amp;" Corp",BG$1))))</f>
        <v/>
      </c>
      <c r="BH170" s="115" t="str">
        <f>IF(tbl_coded[[#This Row],[ISIN]]="","",IF(OR(_xll.BDP($B170&amp;" Corp",BH$1)="#N/A N/A"),"",_xll.BDP($B170&amp;" Corp",BH$1)))</f>
        <v/>
      </c>
      <c r="BI170" s="115" t="str">
        <f>IF(tbl_coded[[#This Row],[ISIN]]="","",IF(OR(tbl_coded[[#This Row],[Parent company tiker]]=""),"",IF(_xll.BDP(tbl_coded[[#This Row],[Parent company tiker]]&amp;" Equity",BI$1)="#N/A N/A","--",_xll.BDP(tbl_coded[[#This Row],[Parent company tiker]]&amp;" Equity",BI$1))))</f>
        <v/>
      </c>
      <c r="BJ170" s="115" t="str">
        <f>IF(tbl_coded[[#This Row],[ISIN]]="","",IF(OR(tbl_coded[[#This Row],[Parent company tiker]]=""),"",IF(_xll.BDP(tbl_coded[[#This Row],[Parent company tiker]]&amp;" Equity",BJ$1)="#N/A N/A","--",_xll.BDP(tbl_coded[[#This Row],[Parent company tiker]]&amp;" Equity",BJ$1))))</f>
        <v/>
      </c>
      <c r="BK170" s="115" t="str">
        <f>IF(tbl_coded[[#This Row],[ISIN]]="","",IF(OR(tbl_coded[[#This Row],[Parent company tiker]]=""),"",IF(_xll.BDP(tbl_coded[[#This Row],[Parent company tiker]]&amp;" Equity",BK$1)="#N/A N/A","--",_xll.BDP(tbl_coded[[#This Row],[Parent company tiker]]&amp;" Equity",BK$1))))</f>
        <v/>
      </c>
      <c r="BL170" s="115" t="str">
        <f>IF(tbl_coded[[#This Row],[ISIN]]="","",IF(OR(tbl_coded[[#This Row],[Parent company tiker]]=""),"",IF(_xll.BDP(tbl_coded[[#This Row],[Parent company tiker]]&amp;" Equity",BL$1)="#N/A N/A","--",_xll.BDP(tbl_coded[[#This Row],[Parent company tiker]]&amp;" Equity",BL$1))))</f>
        <v/>
      </c>
      <c r="BM170"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0" s="115" t="str">
        <f>IF(tbl_coded[[#This Row],[Column9]]&lt;&gt;"--",tbl_coded[[#This Row],[G''tor rating]],IF(tbl_coded[[#This Row],[KPW Name]]&lt;&gt;"",tbl_coded[[#This Row],[KPW Rating]],IF(tbl_coded[[#This Row],[Parent company tiker]]&lt;&gt;"",tbl_coded[[#This Row],[parent评级]],tbl_coded[[#This Row],[Issuer rating]])))</f>
        <v>//</v>
      </c>
      <c r="BO170" s="148" t="str">
        <f>IFERROR(IF(tbl_coded[[#This Row],[GREEN]]="Y","GREEN",IF(tbl_coded[[#This Row],[SUSTAINABLE]]="Y","SUSTAINABLE",IF(tbl_coded[[#This Row],[SOCIAL]]="Y","SOCIAL",IF(tbl_coded[[#This Row],[Sustainable linked]]="Y","SUSTAINABLE LINKED"," ")))),"")</f>
        <v xml:space="preserve"> </v>
      </c>
    </row>
    <row r="171" spans="1:67" ht="15" customHeight="1">
      <c r="A171" s="109">
        <v>169</v>
      </c>
      <c r="B171" s="110" t="str">
        <f>IF(美元债一级!$C$3:$C$1048576&lt;&gt;"",美元债一级!$C171,"")</f>
        <v/>
      </c>
      <c r="C171" s="112" t="str">
        <f>IF(tbl_coded[[#This Row],[ISIN]]="","",IF(tbl_coded[[#This Row],[Index]]&gt;$A$1,"",IF(_xll.BDP($B171&amp;" Corp",C$1)="#N/A N/A","",_xll.BDP($B171&amp;" Corp",C$1))))</f>
        <v/>
      </c>
      <c r="D171" s="112" t="str">
        <f>IF(tbl_coded[[#This Row],[ISIN]]="","",IF(_xll.BDP($B171&amp;" Corp",D$1)="#N/A N/A","",_xll.BDP($B171&amp;" Corp",D$1)))</f>
        <v/>
      </c>
      <c r="E171" s="112" t="str">
        <f>IF(tbl_coded[[#This Row],[ISIN]]="","",IF(_xll.BDP($B171&amp;" Corp",E$1)="#N/A N/A","--",_xll.BDP($B171&amp;" Corp",E$1)))</f>
        <v/>
      </c>
      <c r="F171" s="112" t="str">
        <f>IF(tbl_coded[[#This Row],[ISIN]]="","",IF(_xll.BDS($B171&amp;" Corp",F$1)="#N/A Field Not Applicable","",_xll.BDS($B171&amp;" Corp",F$1)))</f>
        <v/>
      </c>
      <c r="G171" s="112" t="str">
        <f>IF(tbl_coded[[#This Row],[ISIN]]="","",IF(_xll.BDP($F171&amp;" CompanyID",G$1)="#N/A Invalid Security","",_xll.BDP($F171&amp;" CompanyID",G$1)))</f>
        <v/>
      </c>
      <c r="H171" s="112" t="str">
        <f>IF(tbl_coded[[#This Row],[ISIN]]="","",IF(_xll.BDP($B171&amp;" Corp",H$1)="#N/A N/A","--",_xll.BDP($B171&amp;" Corp",H$1)))</f>
        <v/>
      </c>
      <c r="I171" s="112" t="str">
        <f>IF(tbl_coded[[#This Row],[ISIN]]="","",IF(_xll.BDP($B171&amp;" Corp",I$1)="#N/A N/A","--",_xll.BDP($B171&amp;" Corp",I$1)))</f>
        <v/>
      </c>
      <c r="J171" s="112" t="str">
        <f>IF(tbl_coded[[#This Row],[ISIN]]="","",IF(_xll.BDP($B171&amp;" Corp",J$1)="#N/A N/A","--",_xll.BDP($B171&amp;" Corp",J$1)))</f>
        <v/>
      </c>
      <c r="K171" s="112" t="str">
        <f>IF(tbl_coded[[#This Row],[ISIN]]="","",IF(_xll.BDP($B171&amp;" Corp",K$1)="#N/A N/A","--",_xll.BDP($B171&amp;" Corp",K$1)))</f>
        <v/>
      </c>
      <c r="L171" s="112" t="str">
        <f>IF(tbl_coded[[#This Row],[ISIN]]="","",IF(_xll.BDP($B171&amp;" Corp",L$1)="#N/A N/A","--",_xll.BDP($B171&amp;" Corp",L$1)))</f>
        <v/>
      </c>
      <c r="M171" s="112" t="str">
        <f>IF(tbl_coded[[#This Row],[ISIN]]="","",IF(_xll.BDP($B171&amp;" Corp",M$1)="#N/A N/A","--",_xll.BDP($B171&amp;" Corp",M$1)))</f>
        <v/>
      </c>
      <c r="N171" s="112" t="str">
        <f>IF(tbl_coded[[#This Row],[ISIN]]="","",IF(_xll.BDP($B171&amp;" Corp",N$1)="#N/A N/A","--",_xll.BDP($B171&amp;" Corp",N$1)))</f>
        <v/>
      </c>
      <c r="O171" s="112" t="str">
        <f>IF(tbl_coded[[#This Row],[ISIN]]="","",IF(_xll.BDP($B171&amp;" Corp",O$1)="#N/A N/A","--",_xll.BDP($B171&amp;" Corp",O$1)))</f>
        <v/>
      </c>
      <c r="P171" s="112" t="str">
        <f>IF(tbl_coded[[#This Row],[ISIN]]="","",IF(_xll.BDP($B171&amp;" Corp",P$1)="#N/A N/A","--",_xll.BDP($B171&amp;" Corp",P$1)))</f>
        <v/>
      </c>
      <c r="Q171"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1" s="112" t="str">
        <f>IF(tbl_coded[[#This Row],[ISIN]]="","",IF(OR(_xll.BDP($B171&amp;" Corp",R$1)="#N/A N/A",_xll.BDP($B171&amp;" Corp",R$1)="#N/A Invalid Security",_xll.BDP($B171&amp;" Corp",R$1)="#N/A Field Not Applicable"),"--",_xll.BDP($B171&amp;" Corp",R$1)))</f>
        <v/>
      </c>
      <c r="S171" s="112" t="str">
        <f>IF(tbl_coded[[#This Row],[ISIN]]="","",IF(OR(_xll.BDP($R171&amp;" Equity",S$1)="#N/A N/A",_xll.BDP($R171&amp;" Equity",S$1)="#N/A Invalid Security"),"--",_xll.BDP($R171&amp;" Equity",S$1)))</f>
        <v/>
      </c>
      <c r="T171" s="112" t="str">
        <f>IF(tbl_coded[[#This Row],[ISIN]]="","",IF(OR(_xll.BDP($R171&amp;" Equity",T$1)="#N/A N/A",_xll.BDP($R171&amp;" Equity",T$1)="#N/A Invalid Security"),"--",_xll.BDP($R171&amp;" Equity",T$1)))</f>
        <v/>
      </c>
      <c r="U171" s="112" t="str">
        <f>IF(tbl_coded[[#This Row],[ISIN]]="","",IF(OR(_xll.BDP($R171&amp;" Equity",U$1)="#N/A N/A",_xll.BDP($R171&amp;" Equity",U$1)="#N/A Invalid Security"),"--",_xll.BDP($R171&amp;" Equity",U$1)))</f>
        <v/>
      </c>
      <c r="V171" s="112" t="str">
        <f>IF(tbl_coded[[#This Row],[ISIN]]="","",IF(OR(_xll.BDP($R171&amp;" Equity",V$1)="#N/A N/A",_xll.BDP($R171&amp;" Equity",V$1)="#N/A Invalid Security"),"--",_xll.BDP($R171&amp;" Equity",V$1)))</f>
        <v/>
      </c>
      <c r="W171" s="112" t="str">
        <f>IF(tbl_coded[[#This Row],[ISIN]]="","",IF(OR(_xll.BDP($R171&amp;" Equity",W$1)="#N/A N/A",_xll.BDP($R171&amp;" Equity",W$1)="#N/A Invalid Security"),"--",_xll.BDP($R171&amp;" Equity",W$1)))</f>
        <v/>
      </c>
      <c r="X171" s="112" t="str">
        <f>IF(tbl_coded[[#This Row],[ISIN]]="","",IF(OR(_xll.BDP($R171&amp;" Equity",X$1)="#N/A N/A",_xll.BDP($R171&amp;" Equity",X$1)="#N/A Invalid Security"),"--",_xll.BDP($R171&amp;" Equity",X$1)))</f>
        <v/>
      </c>
      <c r="Y171"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1" s="112" t="str">
        <f>IF(tbl_coded[[#This Row],[ISIN]]="","",IF(ISNUMBER(_xll.BDP(B171&amp;" Corp",Z$1)),_xll.BDP(B171&amp;" Corp",Z$1),""))</f>
        <v/>
      </c>
      <c r="AA171" s="112" t="str">
        <f>IF(tbl_coded[[#This Row],[ISIN]]="","",IF(ISNUMBER(_xll.BDP(B171&amp;" Corp",AA$1)),_xll.BDP(B171&amp;" Corp",AA$1),""))</f>
        <v/>
      </c>
      <c r="AB171" s="112" t="str">
        <f>IF(tbl_coded[[#This Row],[ISIN]]="","",IF(ISNUMBER(_xll.BDP(B171&amp;" Corp",AB$1)),_xll.BDP(B171&amp;" Corp",AB$1),""))</f>
        <v/>
      </c>
      <c r="AC171" s="112" t="str">
        <f>IF(tbl_coded[[#This Row],[ISIN]]="","",IF(ISNUMBER(_xll.BDP(B171&amp;" Corp",AC$1)),_xll.BDP(B171&amp;" Corp",AC$1),""))</f>
        <v/>
      </c>
      <c r="AD171" s="112" t="str">
        <f>IF(tbl_coded[[#This Row],[ISIN]]="","",IF((_xll.BDP(B171&amp;" Corp",AD$1))="#N/A Field Not Applicable","",_xll.BDP(B171&amp;" Corp",AD$1)))</f>
        <v/>
      </c>
      <c r="AE171" s="112" t="str">
        <f>IF(tbl_coded[[#This Row],[ISIN]]="","",IF((_xll.BDP(B171&amp;" Corp",AE$1))="#N/A N/A","--",_xll.BDP(B171&amp;" Corp",AE$1)))</f>
        <v/>
      </c>
      <c r="AF171" s="112" t="str">
        <f>IF(tbl_coded[[#This Row],[ISIN]]="","",IF(IFERROR(MATCH(H171,rtg_num[Moody''s],0)&gt;10,0),"HY",IF(IFERROR(MATCH(I171,rtg_num[S&amp;P],0)&gt;10,0),"HY",IF(IFERROR(MATCH(J171,rtg_num[Fitch],0)&gt;10,0),"HY",IF(H171&amp;I171&amp;J171="------","NR",IF(IFERROR(FIND("#N/A",Coded!H171),0)&amp;IFERROR(FIND("#N/A",Coded!H171),0)&amp;IFERROR(FIND("#N/A",Coded!H171),0)&lt;&gt;"000",IF(INDEX(美元债一级!$O:$O,MATCH(tbl_coded[[#This Row],[ISIN]],美元债一级!$I:$I,0))="--/--/--","NR","IG"),"IG"))))))</f>
        <v/>
      </c>
      <c r="AG171"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1"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1" s="113" t="str">
        <f>IF(tbl_coded[[#This Row],[ISIN]]="","",IF(_xll.BDP($B171&amp;" Corp",AI$1)="#N/A N/A","--",_xll.BDP($B171&amp;" Corp",AI$1)))</f>
        <v/>
      </c>
      <c r="AJ171" s="112" t="str">
        <f>IF(tbl_coded[[#This Row],[ISIN]]="","",IF(OR(_xll.BDP(_xll.BDP(tbl_coded[[#This Row],[ISIN]]&amp;" Corp", "ISSUER_EQUITY_TICKER")&amp;" Equity",AJ$1)="#N/A N/A"),"--",_xll.BDP(_xll.BDP(tbl_coded[[#This Row],[ISIN]]&amp;" Corp", "ISSUER_EQUITY_TICKER")&amp;" Equity",AJ$1)))</f>
        <v/>
      </c>
      <c r="AK171"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1" s="115" t="str">
        <f>IF(tbl_coded[[#This Row],[ISIN]]="","",IF(OR(_xll.BDP(_xll.BDP(tbl_coded[[#This Row],[ISIN]]&amp;" Corp", "ISSUER_EQUITY_TICKER")&amp;" Equity",AL$1)="#N/A N/A"),"--",_xll.BDP(_xll.BDP(tbl_coded[[#This Row],[ISIN]]&amp;" Corp", "ISSUER_EQUITY_TICKER")&amp;" Equity",AL$1)))</f>
        <v/>
      </c>
      <c r="AM171" s="115" t="str">
        <f>IF(tbl_coded[[#This Row],[ISIN]]="","",IF(_xll.BDS($B171&amp;" Corp",AM$1)="#N/A Field Not Applicable","",_xll.BDS($B171&amp;" Corp",AM$1)))</f>
        <v/>
      </c>
      <c r="AN171" s="115" t="str">
        <f>IF(tbl_coded[[#This Row],[ISIN]]="","",IF(_xll.BDP(tbl_coded[[#This Row],[KPW Provider BBID]]&amp;" CompanyID","NAME")="#N/A Invalid Security","",_xll.BDP(tbl_coded[[#This Row],[KPW Provider BBID]]&amp;" CompanyID","NAME")))</f>
        <v/>
      </c>
      <c r="AO171" s="115" t="str">
        <f>IF(tbl_coded[[#This Row],[ISIN]]="","",IF(_xll.BDP(tbl_coded[[#This Row],[KPW Provider BBID]]&amp;" CompanyID",$AO$1)="#N/A Invalid Security","--",IF(_xll.BDP(tbl_coded[[#This Row],[KPW Provider BBID]]&amp;" CompanyID",$AO$1)="#N/A N/A","--",_xll.BDP(tbl_coded[[#This Row],[KPW Provider BBID]]&amp;" CompanyID",$AO$1))))</f>
        <v/>
      </c>
      <c r="AP171" s="115" t="str">
        <f>IF(tbl_coded[[#This Row],[ISIN]]="","",IF(_xll.BDP(tbl_coded[[#This Row],[KPW Provider BBID]]&amp;" CompanyID",$AP$1)="#N/A Invalid Security","--",IF(_xll.BDP(tbl_coded[[#This Row],[KPW Provider BBID]]&amp;" CompanyID",$AP$1)="#N/A N/A","--",_xll.BDP(tbl_coded[[#This Row],[KPW Provider BBID]]&amp;" CompanyID",$AP$1))))</f>
        <v/>
      </c>
      <c r="AQ171" s="115" t="str">
        <f>IF(tbl_coded[[#This Row],[ISIN]]="","",IF(_xll.BDP(tbl_coded[[#This Row],[KPW Provider BBID]]&amp;" CompanyID",$AQ$1)="#N/A Invalid Security","--",IF(_xll.BDP(tbl_coded[[#This Row],[KPW Provider BBID]]&amp;" CompanyID",$AQ$1)="#N/A N/A","--",_xll.BDP(tbl_coded[[#This Row],[KPW Provider BBID]]&amp;" CompanyID",$AQ$1))))</f>
        <v/>
      </c>
      <c r="AR171" s="115" t="str">
        <f>IF(tbl_coded[[#This Row],[ISIN]]="","",tbl_coded[[#This Row],[穆迪KPW评级]]&amp;"/"&amp;tbl_coded[[#This Row],[SPKPW评级]]&amp;"/"&amp;tbl_coded[[#This Row],[FITCHKPW评级]])</f>
        <v/>
      </c>
      <c r="AS171" s="115" t="str">
        <f>IF(tbl_coded[[#This Row],[ISIN]]="","",IF(OR(_xll.BDP($B171&amp;" Corp",AS$1)="#N/A N/A"),"--",_xll.BDP($B171&amp;" Corp",AS$1)))</f>
        <v/>
      </c>
      <c r="AT171" s="115" t="str">
        <f>IF(tbl_coded[[#This Row],[ISIN]]="","",IF(_xll.BDS($B171&amp;" Corp",AT$1)="#N/A Field Not Applicable","",_xll.BDS($B171&amp;" Corp",AT$1)))</f>
        <v/>
      </c>
      <c r="AU171" s="115" t="str">
        <f>IF(tbl_coded[[#This Row],[SBLC Provider BBID]]="","",_xll.BDP(tbl_coded[[#This Row],[SBLC Provider BBID]]&amp;" CompanyID","NAME"))</f>
        <v/>
      </c>
      <c r="AV171" s="115" t="str">
        <f>IF(tbl_coded[[#This Row],[ISIN]]="","",IF(OR(_xll.BDP($B171&amp;" Corp",AV$1)="#N/A N/A"),"--",TEXT(_xll.BDP($B171&amp;" Corp",AV$1),"yyyy/mm/dd")))</f>
        <v/>
      </c>
      <c r="AW171" s="115" t="str">
        <f>IF(tbl_coded[[#This Row],[ISIN]]="","",IF(OR(_xll.BDP($B171&amp;" Corp",AW$1)="#N/A N/A"),"--",TEXT(_xll.BDP($B171&amp;" Corp",AW$1),"yyyy/mm/dd")))</f>
        <v/>
      </c>
      <c r="AX171" s="115" t="str">
        <f>IF(tbl_coded[[#This Row],[ISIN]]="","",IF(OR(_xll.BDP($B171&amp;" Corp",AX$1)="#N/A N/A"),"--",TEXT(_xll.BDP($B171&amp;" Corp",AX$1),"yyyy/mm/dd")))</f>
        <v/>
      </c>
      <c r="AY171" s="115" t="str">
        <f>IF(tbl_coded[[#This Row],[ISIN]]="","",IF(OR(_xll.BDP($B171&amp;" Corp",AY$1)="#N/A Field Not Applicable"),"--",TEXT(_xll.BDP($B171&amp;" Corp",AY$1),"yyyy/mm/dd")))</f>
        <v/>
      </c>
      <c r="AZ171" s="115" t="str">
        <f>IF(tbl_coded[[#This Row],[ISIN]]="","",IF(OR(_xll.BDP($B171&amp;" Corp",AZ$1)="#N/A N/A"),"--",_xll.BDP($B171&amp;" Corp",AZ$1)))</f>
        <v/>
      </c>
      <c r="BA171" s="115" t="str">
        <f>IF(tbl_coded[[#This Row],[ISIN]]="","",IF(OR(_xll.BDP($B171&amp;" Corp",BA$1)="#N/A N/A"),"--",_xll.BDP($B171&amp;" Corp",BA$1)))</f>
        <v/>
      </c>
      <c r="BB171" s="115" t="str">
        <f>IF(tbl_coded[[#This Row],[ISIN]]="","",IF(OR(_xll.BDP($B171&amp;" Corp",BB$1)="#N/A N/A"),"--",_xll.BDP($B171&amp;" Corp",BB$1)))</f>
        <v/>
      </c>
      <c r="BC171" s="115" t="str">
        <f>IF(tbl_coded[[#This Row],[ISIN]]="","",IF(OR(_xll.BDP($B171&amp;" Corp",BC$1)="#N/A Field Not Applicable"),"--",_xll.BDP($B171&amp;" Corp",BC$1)))</f>
        <v/>
      </c>
      <c r="BD171" s="115" t="str">
        <f>IF(tbl_coded[[#This Row],[ISIN]]="","",IF(OR(_xll.BDP($B171&amp;" Corp",BD$1)="#N/A Field Not Applicable"),"--",_xll.BDP($B171&amp;" Corp",BD$1)))</f>
        <v/>
      </c>
      <c r="BE171" s="115" t="str">
        <f>IF(tbl_coded[[#This Row],[ISIN]]="","",IF(OR(_xll.BDP($B171&amp;" Corp",BE$1)="#N/A Field Not Applicable"),"--",_xll.BDP($B171&amp;" Corp",BE$1)))</f>
        <v/>
      </c>
      <c r="BF171" s="115" t="str">
        <f>IF(tbl_coded[[#This Row],[ISIN]]="","",IF(OR(_xll.BDP($B171&amp;" Corp",BF$1)="#N/A Field Not Applicable"),"--",_xll.BDP($B171&amp;" Corp",BF$1)))</f>
        <v/>
      </c>
      <c r="BG171" s="115" t="str">
        <f>IF(tbl_coded[[#This Row],[ISIN]]="","",IF(OR(_xll.BDP($B171&amp;" Corp",BG$1)="#N/A Field Not Applicable"),"--",IF(_xll.BDP($B171&amp;" Corp",BG$1)="#N/A N/A","N",_xll.BDP($B171&amp;" Corp",BG$1))))</f>
        <v/>
      </c>
      <c r="BH171" s="115" t="str">
        <f>IF(tbl_coded[[#This Row],[ISIN]]="","",IF(OR(_xll.BDP($B171&amp;" Corp",BH$1)="#N/A N/A"),"",_xll.BDP($B171&amp;" Corp",BH$1)))</f>
        <v/>
      </c>
      <c r="BI171" s="115" t="str">
        <f>IF(tbl_coded[[#This Row],[ISIN]]="","",IF(OR(tbl_coded[[#This Row],[Parent company tiker]]=""),"",IF(_xll.BDP(tbl_coded[[#This Row],[Parent company tiker]]&amp;" Equity",BI$1)="#N/A N/A","--",_xll.BDP(tbl_coded[[#This Row],[Parent company tiker]]&amp;" Equity",BI$1))))</f>
        <v/>
      </c>
      <c r="BJ171" s="115" t="str">
        <f>IF(tbl_coded[[#This Row],[ISIN]]="","",IF(OR(tbl_coded[[#This Row],[Parent company tiker]]=""),"",IF(_xll.BDP(tbl_coded[[#This Row],[Parent company tiker]]&amp;" Equity",BJ$1)="#N/A N/A","--",_xll.BDP(tbl_coded[[#This Row],[Parent company tiker]]&amp;" Equity",BJ$1))))</f>
        <v/>
      </c>
      <c r="BK171" s="115" t="str">
        <f>IF(tbl_coded[[#This Row],[ISIN]]="","",IF(OR(tbl_coded[[#This Row],[Parent company tiker]]=""),"",IF(_xll.BDP(tbl_coded[[#This Row],[Parent company tiker]]&amp;" Equity",BK$1)="#N/A N/A","--",_xll.BDP(tbl_coded[[#This Row],[Parent company tiker]]&amp;" Equity",BK$1))))</f>
        <v/>
      </c>
      <c r="BL171" s="115" t="str">
        <f>IF(tbl_coded[[#This Row],[ISIN]]="","",IF(OR(tbl_coded[[#This Row],[Parent company tiker]]=""),"",IF(_xll.BDP(tbl_coded[[#This Row],[Parent company tiker]]&amp;" Equity",BL$1)="#N/A N/A","--",_xll.BDP(tbl_coded[[#This Row],[Parent company tiker]]&amp;" Equity",BL$1))))</f>
        <v/>
      </c>
      <c r="BM171"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1" s="115" t="str">
        <f>IF(tbl_coded[[#This Row],[Column9]]&lt;&gt;"--",tbl_coded[[#This Row],[G''tor rating]],IF(tbl_coded[[#This Row],[KPW Name]]&lt;&gt;"",tbl_coded[[#This Row],[KPW Rating]],IF(tbl_coded[[#This Row],[Parent company tiker]]&lt;&gt;"",tbl_coded[[#This Row],[parent评级]],tbl_coded[[#This Row],[Issuer rating]])))</f>
        <v>//</v>
      </c>
      <c r="BO171" s="148" t="str">
        <f>IFERROR(IF(tbl_coded[[#This Row],[GREEN]]="Y","GREEN",IF(tbl_coded[[#This Row],[SUSTAINABLE]]="Y","SUSTAINABLE",IF(tbl_coded[[#This Row],[SOCIAL]]="Y","SOCIAL",IF(tbl_coded[[#This Row],[Sustainable linked]]="Y","SUSTAINABLE LINKED"," ")))),"")</f>
        <v xml:space="preserve"> </v>
      </c>
    </row>
    <row r="172" spans="1:67" ht="15" customHeight="1">
      <c r="A172" s="109">
        <v>170</v>
      </c>
      <c r="B172" s="110" t="str">
        <f>IF(美元债一级!$C$3:$C$1048576&lt;&gt;"",美元债一级!$C172,"")</f>
        <v/>
      </c>
      <c r="C172" s="114" t="str">
        <f>IF(tbl_coded[[#This Row],[ISIN]]="","",IF(tbl_coded[[#This Row],[Index]]&gt;$A$1,"",IF(_xll.BDP($B172&amp;" Corp",C$1)="#N/A N/A","",_xll.BDP($B172&amp;" Corp",C$1))))</f>
        <v/>
      </c>
      <c r="D172" s="114" t="str">
        <f>IF(tbl_coded[[#This Row],[ISIN]]="","",IF(_xll.BDP($B172&amp;" Corp",D$1)="#N/A N/A","",_xll.BDP($B172&amp;" Corp",D$1)))</f>
        <v/>
      </c>
      <c r="E172" s="114" t="str">
        <f>IF(tbl_coded[[#This Row],[ISIN]]="","",IF(_xll.BDP($B172&amp;" Corp",E$1)="#N/A N/A","--",_xll.BDP($B172&amp;" Corp",E$1)))</f>
        <v/>
      </c>
      <c r="F172" s="114" t="str">
        <f>IF(tbl_coded[[#This Row],[ISIN]]="","",IF(_xll.BDS($B172&amp;" Corp",F$1)="#N/A Field Not Applicable","",_xll.BDS($B172&amp;" Corp",F$1)))</f>
        <v/>
      </c>
      <c r="G172" s="114" t="str">
        <f>IF(tbl_coded[[#This Row],[ISIN]]="","",IF(_xll.BDP($F172&amp;" CompanyID",G$1)="#N/A Invalid Security","",_xll.BDP($F172&amp;" CompanyID",G$1)))</f>
        <v/>
      </c>
      <c r="H172" s="114" t="str">
        <f>IF(tbl_coded[[#This Row],[ISIN]]="","",IF(_xll.BDP($B172&amp;" Corp",H$1)="#N/A N/A","--",_xll.BDP($B172&amp;" Corp",H$1)))</f>
        <v/>
      </c>
      <c r="I172" s="114" t="str">
        <f>IF(tbl_coded[[#This Row],[ISIN]]="","",IF(_xll.BDP($B172&amp;" Corp",I$1)="#N/A N/A","--",_xll.BDP($B172&amp;" Corp",I$1)))</f>
        <v/>
      </c>
      <c r="J172" s="114" t="str">
        <f>IF(tbl_coded[[#This Row],[ISIN]]="","",IF(_xll.BDP($B172&amp;" Corp",J$1)="#N/A N/A","--",_xll.BDP($B172&amp;" Corp",J$1)))</f>
        <v/>
      </c>
      <c r="K172" s="114" t="str">
        <f>IF(tbl_coded[[#This Row],[ISIN]]="","",IF(_xll.BDP($B172&amp;" Corp",K$1)="#N/A N/A","--",_xll.BDP($B172&amp;" Corp",K$1)))</f>
        <v/>
      </c>
      <c r="L172" s="114" t="str">
        <f>IF(tbl_coded[[#This Row],[ISIN]]="","",IF(_xll.BDP($B172&amp;" Corp",L$1)="#N/A N/A","--",_xll.BDP($B172&amp;" Corp",L$1)))</f>
        <v/>
      </c>
      <c r="M172" s="114" t="str">
        <f>IF(tbl_coded[[#This Row],[ISIN]]="","",IF(_xll.BDP($B172&amp;" Corp",M$1)="#N/A N/A","--",_xll.BDP($B172&amp;" Corp",M$1)))</f>
        <v/>
      </c>
      <c r="N172" s="114" t="str">
        <f>IF(tbl_coded[[#This Row],[ISIN]]="","",IF(_xll.BDP($B172&amp;" Corp",N$1)="#N/A N/A","--",_xll.BDP($B172&amp;" Corp",N$1)))</f>
        <v/>
      </c>
      <c r="O172" s="114" t="str">
        <f>IF(tbl_coded[[#This Row],[ISIN]]="","",IF(_xll.BDP($B172&amp;" Corp",O$1)="#N/A N/A","--",_xll.BDP($B172&amp;" Corp",O$1)))</f>
        <v/>
      </c>
      <c r="P172" s="114" t="str">
        <f>IF(tbl_coded[[#This Row],[ISIN]]="","",IF(_xll.BDP($B172&amp;" Corp",P$1)="#N/A N/A","--",_xll.BDP($B172&amp;" Corp",P$1)))</f>
        <v/>
      </c>
      <c r="Q17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2" s="114" t="str">
        <f>IF(tbl_coded[[#This Row],[ISIN]]="","",IF(OR(_xll.BDP($B172&amp;" Corp",R$1)="#N/A N/A",_xll.BDP($B172&amp;" Corp",R$1)="#N/A Invalid Security",_xll.BDP($B172&amp;" Corp",R$1)="#N/A Field Not Applicable"),"--",_xll.BDP($B172&amp;" Corp",R$1)))</f>
        <v/>
      </c>
      <c r="S172" s="114" t="str">
        <f>IF(tbl_coded[[#This Row],[ISIN]]="","",IF(OR(_xll.BDP($R172&amp;" Equity",S$1)="#N/A N/A",_xll.BDP($R172&amp;" Equity",S$1)="#N/A Invalid Security"),"--",_xll.BDP($R172&amp;" Equity",S$1)))</f>
        <v/>
      </c>
      <c r="T172" s="114" t="str">
        <f>IF(tbl_coded[[#This Row],[ISIN]]="","",IF(OR(_xll.BDP($R172&amp;" Equity",T$1)="#N/A N/A",_xll.BDP($R172&amp;" Equity",T$1)="#N/A Invalid Security"),"--",_xll.BDP($R172&amp;" Equity",T$1)))</f>
        <v/>
      </c>
      <c r="U172" s="114" t="str">
        <f>IF(tbl_coded[[#This Row],[ISIN]]="","",IF(OR(_xll.BDP($R172&amp;" Equity",U$1)="#N/A N/A",_xll.BDP($R172&amp;" Equity",U$1)="#N/A Invalid Security"),"--",_xll.BDP($R172&amp;" Equity",U$1)))</f>
        <v/>
      </c>
      <c r="V172" s="114" t="str">
        <f>IF(tbl_coded[[#This Row],[ISIN]]="","",IF(OR(_xll.BDP($R172&amp;" Equity",V$1)="#N/A N/A",_xll.BDP($R172&amp;" Equity",V$1)="#N/A Invalid Security"),"--",_xll.BDP($R172&amp;" Equity",V$1)))</f>
        <v/>
      </c>
      <c r="W172" s="114" t="str">
        <f>IF(tbl_coded[[#This Row],[ISIN]]="","",IF(OR(_xll.BDP($R172&amp;" Equity",W$1)="#N/A N/A",_xll.BDP($R172&amp;" Equity",W$1)="#N/A Invalid Security"),"--",_xll.BDP($R172&amp;" Equity",W$1)))</f>
        <v/>
      </c>
      <c r="X172" s="114" t="str">
        <f>IF(tbl_coded[[#This Row],[ISIN]]="","",IF(OR(_xll.BDP($R172&amp;" Equity",X$1)="#N/A N/A",_xll.BDP($R172&amp;" Equity",X$1)="#N/A Invalid Security"),"--",_xll.BDP($R172&amp;" Equity",X$1)))</f>
        <v/>
      </c>
      <c r="Y17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2" s="114" t="str">
        <f>IF(tbl_coded[[#This Row],[ISIN]]="","",IF(ISNUMBER(_xll.BDP(B172&amp;" Corp",Z$1)),_xll.BDP(B172&amp;" Corp",Z$1),""))</f>
        <v/>
      </c>
      <c r="AA172" s="114" t="str">
        <f>IF(tbl_coded[[#This Row],[ISIN]]="","",IF(ISNUMBER(_xll.BDP(B172&amp;" Corp",AA$1)),_xll.BDP(B172&amp;" Corp",AA$1),""))</f>
        <v/>
      </c>
      <c r="AB172" s="114" t="str">
        <f>IF(tbl_coded[[#This Row],[ISIN]]="","",IF(ISNUMBER(_xll.BDP(B172&amp;" Corp",AB$1)),_xll.BDP(B172&amp;" Corp",AB$1),""))</f>
        <v/>
      </c>
      <c r="AC172" s="114" t="str">
        <f>IF(tbl_coded[[#This Row],[ISIN]]="","",IF(ISNUMBER(_xll.BDP(B172&amp;" Corp",AC$1)),_xll.BDP(B172&amp;" Corp",AC$1),""))</f>
        <v/>
      </c>
      <c r="AD172" s="114" t="str">
        <f>IF(tbl_coded[[#This Row],[ISIN]]="","",IF((_xll.BDP(B172&amp;" Corp",AD$1))="#N/A Field Not Applicable","",_xll.BDP(B172&amp;" Corp",AD$1)))</f>
        <v/>
      </c>
      <c r="AE172" s="114" t="str">
        <f>IF(tbl_coded[[#This Row],[ISIN]]="","",IF((_xll.BDP(B172&amp;" Corp",AE$1))="#N/A N/A","--",_xll.BDP(B172&amp;" Corp",AE$1)))</f>
        <v/>
      </c>
      <c r="AF172" s="114" t="str">
        <f>IF(tbl_coded[[#This Row],[ISIN]]="","",IF(IFERROR(MATCH(H172,rtg_num[Moody''s],0)&gt;10,0),"HY",IF(IFERROR(MATCH(I172,rtg_num[S&amp;P],0)&gt;10,0),"HY",IF(IFERROR(MATCH(J172,rtg_num[Fitch],0)&gt;10,0),"HY",IF(H172&amp;I172&amp;J172="------","NR",IF(IFERROR(FIND("#N/A",Coded!H172),0)&amp;IFERROR(FIND("#N/A",Coded!H172),0)&amp;IFERROR(FIND("#N/A",Coded!H172),0)&lt;&gt;"000",IF(INDEX(美元债一级!$O:$O,MATCH(tbl_coded[[#This Row],[ISIN]],美元债一级!$I:$I,0))="--/--/--","NR","IG"),"IG"))))))</f>
        <v/>
      </c>
      <c r="AG17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2" s="115" t="str">
        <f>IF(tbl_coded[[#This Row],[ISIN]]="","",IF(_xll.BDP($B172&amp;" Corp",AI$1)="#N/A N/A","--",_xll.BDP($B172&amp;" Corp",AI$1)))</f>
        <v/>
      </c>
      <c r="AJ172" s="112" t="str">
        <f>IF(tbl_coded[[#This Row],[ISIN]]="","",IF(OR(_xll.BDP(_xll.BDP(tbl_coded[[#This Row],[ISIN]]&amp;" Corp", "ISSUER_EQUITY_TICKER")&amp;" Equity",AJ$1)="#N/A N/A"),"--",_xll.BDP(_xll.BDP(tbl_coded[[#This Row],[ISIN]]&amp;" Corp", "ISSUER_EQUITY_TICKER")&amp;" Equity",AJ$1)))</f>
        <v/>
      </c>
      <c r="AK17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2" s="114" t="str">
        <f>IF(tbl_coded[[#This Row],[ISIN]]="","",IF(OR(_xll.BDP(_xll.BDP(tbl_coded[[#This Row],[ISIN]]&amp;" Corp", "ISSUER_EQUITY_TICKER")&amp;" Equity",AL$1)="#N/A N/A"),"--",_xll.BDP(_xll.BDP(tbl_coded[[#This Row],[ISIN]]&amp;" Corp", "ISSUER_EQUITY_TICKER")&amp;" Equity",AL$1)))</f>
        <v/>
      </c>
      <c r="AM172" s="114" t="str">
        <f>IF(tbl_coded[[#This Row],[ISIN]]="","",IF(_xll.BDS($B172&amp;" Corp",AM$1)="#N/A Field Not Applicable","",_xll.BDS($B172&amp;" Corp",AM$1)))</f>
        <v/>
      </c>
      <c r="AN172" s="114" t="str">
        <f>IF(tbl_coded[[#This Row],[ISIN]]="","",IF(_xll.BDP(tbl_coded[[#This Row],[KPW Provider BBID]]&amp;" CompanyID","NAME")="#N/A Invalid Security","",_xll.BDP(tbl_coded[[#This Row],[KPW Provider BBID]]&amp;" CompanyID","NAME")))</f>
        <v/>
      </c>
      <c r="AO172" s="114" t="str">
        <f>IF(tbl_coded[[#This Row],[ISIN]]="","",IF(_xll.BDP(tbl_coded[[#This Row],[KPW Provider BBID]]&amp;" CompanyID",$AO$1)="#N/A Invalid Security","--",IF(_xll.BDP(tbl_coded[[#This Row],[KPW Provider BBID]]&amp;" CompanyID",$AO$1)="#N/A N/A","--",_xll.BDP(tbl_coded[[#This Row],[KPW Provider BBID]]&amp;" CompanyID",$AO$1))))</f>
        <v/>
      </c>
      <c r="AP172" s="114" t="str">
        <f>IF(tbl_coded[[#This Row],[ISIN]]="","",IF(_xll.BDP(tbl_coded[[#This Row],[KPW Provider BBID]]&amp;" CompanyID",$AP$1)="#N/A Invalid Security","--",IF(_xll.BDP(tbl_coded[[#This Row],[KPW Provider BBID]]&amp;" CompanyID",$AP$1)="#N/A N/A","--",_xll.BDP(tbl_coded[[#This Row],[KPW Provider BBID]]&amp;" CompanyID",$AP$1))))</f>
        <v/>
      </c>
      <c r="AQ172" s="114" t="str">
        <f>IF(tbl_coded[[#This Row],[ISIN]]="","",IF(_xll.BDP(tbl_coded[[#This Row],[KPW Provider BBID]]&amp;" CompanyID",$AQ$1)="#N/A Invalid Security","--",IF(_xll.BDP(tbl_coded[[#This Row],[KPW Provider BBID]]&amp;" CompanyID",$AQ$1)="#N/A N/A","--",_xll.BDP(tbl_coded[[#This Row],[KPW Provider BBID]]&amp;" CompanyID",$AQ$1))))</f>
        <v/>
      </c>
      <c r="AR172" s="114" t="str">
        <f>IF(tbl_coded[[#This Row],[ISIN]]="","",tbl_coded[[#This Row],[穆迪KPW评级]]&amp;"/"&amp;tbl_coded[[#This Row],[SPKPW评级]]&amp;"/"&amp;tbl_coded[[#This Row],[FITCHKPW评级]])</f>
        <v/>
      </c>
      <c r="AS172" s="114" t="str">
        <f>IF(tbl_coded[[#This Row],[ISIN]]="","",IF(OR(_xll.BDP($B172&amp;" Corp",AS$1)="#N/A N/A"),"--",_xll.BDP($B172&amp;" Corp",AS$1)))</f>
        <v/>
      </c>
      <c r="AT172" s="114" t="str">
        <f>IF(tbl_coded[[#This Row],[ISIN]]="","",IF(_xll.BDS($B172&amp;" Corp",AT$1)="#N/A Field Not Applicable","",_xll.BDS($B172&amp;" Corp",AT$1)))</f>
        <v/>
      </c>
      <c r="AU172" s="114" t="str">
        <f>IF(tbl_coded[[#This Row],[SBLC Provider BBID]]="","",_xll.BDP(tbl_coded[[#This Row],[SBLC Provider BBID]]&amp;" CompanyID","NAME"))</f>
        <v/>
      </c>
      <c r="AV172" s="114" t="str">
        <f>IF(tbl_coded[[#This Row],[ISIN]]="","",IF(OR(_xll.BDP($B172&amp;" Corp",AV$1)="#N/A N/A"),"--",TEXT(_xll.BDP($B172&amp;" Corp",AV$1),"yyyy/mm/dd")))</f>
        <v/>
      </c>
      <c r="AW172" s="114" t="str">
        <f>IF(tbl_coded[[#This Row],[ISIN]]="","",IF(OR(_xll.BDP($B172&amp;" Corp",AW$1)="#N/A N/A"),"--",TEXT(_xll.BDP($B172&amp;" Corp",AW$1),"yyyy/mm/dd")))</f>
        <v/>
      </c>
      <c r="AX172" s="114" t="str">
        <f>IF(tbl_coded[[#This Row],[ISIN]]="","",IF(OR(_xll.BDP($B172&amp;" Corp",AX$1)="#N/A N/A"),"--",TEXT(_xll.BDP($B172&amp;" Corp",AX$1),"yyyy/mm/dd")))</f>
        <v/>
      </c>
      <c r="AY172" s="114" t="str">
        <f>IF(tbl_coded[[#This Row],[ISIN]]="","",IF(OR(_xll.BDP($B172&amp;" Corp",AY$1)="#N/A Field Not Applicable"),"--",TEXT(_xll.BDP($B172&amp;" Corp",AY$1),"yyyy/mm/dd")))</f>
        <v/>
      </c>
      <c r="AZ172" s="114" t="str">
        <f>IF(tbl_coded[[#This Row],[ISIN]]="","",IF(OR(_xll.BDP($B172&amp;" Corp",AZ$1)="#N/A N/A"),"--",_xll.BDP($B172&amp;" Corp",AZ$1)))</f>
        <v/>
      </c>
      <c r="BA172" s="114" t="str">
        <f>IF(tbl_coded[[#This Row],[ISIN]]="","",IF(OR(_xll.BDP($B172&amp;" Corp",BA$1)="#N/A N/A"),"--",_xll.BDP($B172&amp;" Corp",BA$1)))</f>
        <v/>
      </c>
      <c r="BB172" s="114" t="str">
        <f>IF(tbl_coded[[#This Row],[ISIN]]="","",IF(OR(_xll.BDP($B172&amp;" Corp",BB$1)="#N/A N/A"),"--",_xll.BDP($B172&amp;" Corp",BB$1)))</f>
        <v/>
      </c>
      <c r="BC172" s="114" t="str">
        <f>IF(tbl_coded[[#This Row],[ISIN]]="","",IF(OR(_xll.BDP($B172&amp;" Corp",BC$1)="#N/A Field Not Applicable"),"--",_xll.BDP($B172&amp;" Corp",BC$1)))</f>
        <v/>
      </c>
      <c r="BD172" s="114" t="str">
        <f>IF(tbl_coded[[#This Row],[ISIN]]="","",IF(OR(_xll.BDP($B172&amp;" Corp",BD$1)="#N/A Field Not Applicable"),"--",_xll.BDP($B172&amp;" Corp",BD$1)))</f>
        <v/>
      </c>
      <c r="BE172" s="114" t="str">
        <f>IF(tbl_coded[[#This Row],[ISIN]]="","",IF(OR(_xll.BDP($B172&amp;" Corp",BE$1)="#N/A Field Not Applicable"),"--",_xll.BDP($B172&amp;" Corp",BE$1)))</f>
        <v/>
      </c>
      <c r="BF172" s="114" t="str">
        <f>IF(tbl_coded[[#This Row],[ISIN]]="","",IF(OR(_xll.BDP($B172&amp;" Corp",BF$1)="#N/A Field Not Applicable"),"--",_xll.BDP($B172&amp;" Corp",BF$1)))</f>
        <v/>
      </c>
      <c r="BG172" s="114" t="str">
        <f>IF(tbl_coded[[#This Row],[ISIN]]="","",IF(OR(_xll.BDP($B172&amp;" Corp",BG$1)="#N/A Field Not Applicable"),"--",IF(_xll.BDP($B172&amp;" Corp",BG$1)="#N/A N/A","N",_xll.BDP($B172&amp;" Corp",BG$1))))</f>
        <v/>
      </c>
      <c r="BH172" s="114" t="str">
        <f>IF(tbl_coded[[#This Row],[ISIN]]="","",IF(OR(_xll.BDP($B172&amp;" Corp",BH$1)="#N/A N/A"),"",_xll.BDP($B172&amp;" Corp",BH$1)))</f>
        <v/>
      </c>
      <c r="BI172" s="114" t="str">
        <f>IF(tbl_coded[[#This Row],[ISIN]]="","",IF(OR(tbl_coded[[#This Row],[Parent company tiker]]=""),"",IF(_xll.BDP(tbl_coded[[#This Row],[Parent company tiker]]&amp;" Equity",BI$1)="#N/A N/A","--",_xll.BDP(tbl_coded[[#This Row],[Parent company tiker]]&amp;" Equity",BI$1))))</f>
        <v/>
      </c>
      <c r="BJ172" s="114" t="str">
        <f>IF(tbl_coded[[#This Row],[ISIN]]="","",IF(OR(tbl_coded[[#This Row],[Parent company tiker]]=""),"",IF(_xll.BDP(tbl_coded[[#This Row],[Parent company tiker]]&amp;" Equity",BJ$1)="#N/A N/A","--",_xll.BDP(tbl_coded[[#This Row],[Parent company tiker]]&amp;" Equity",BJ$1))))</f>
        <v/>
      </c>
      <c r="BK172" s="114" t="str">
        <f>IF(tbl_coded[[#This Row],[ISIN]]="","",IF(OR(tbl_coded[[#This Row],[Parent company tiker]]=""),"",IF(_xll.BDP(tbl_coded[[#This Row],[Parent company tiker]]&amp;" Equity",BK$1)="#N/A N/A","--",_xll.BDP(tbl_coded[[#This Row],[Parent company tiker]]&amp;" Equity",BK$1))))</f>
        <v/>
      </c>
      <c r="BL172" s="114" t="str">
        <f>IF(tbl_coded[[#This Row],[ISIN]]="","",IF(OR(tbl_coded[[#This Row],[Parent company tiker]]=""),"",IF(_xll.BDP(tbl_coded[[#This Row],[Parent company tiker]]&amp;" Equity",BL$1)="#N/A N/A","--",_xll.BDP(tbl_coded[[#This Row],[Parent company tiker]]&amp;" Equity",BL$1))))</f>
        <v/>
      </c>
      <c r="BM17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2" s="114" t="str">
        <f>IF(tbl_coded[[#This Row],[Column9]]&lt;&gt;"--",tbl_coded[[#This Row],[G''tor rating]],IF(tbl_coded[[#This Row],[KPW Name]]&lt;&gt;"",tbl_coded[[#This Row],[KPW Rating]],IF(tbl_coded[[#This Row],[Parent company tiker]]&lt;&gt;"",tbl_coded[[#This Row],[parent评级]],tbl_coded[[#This Row],[Issuer rating]])))</f>
        <v>//</v>
      </c>
      <c r="BO172" s="148" t="str">
        <f>IFERROR(IF(tbl_coded[[#This Row],[GREEN]]="Y","GREEN",IF(tbl_coded[[#This Row],[SUSTAINABLE]]="Y","SUSTAINABLE",IF(tbl_coded[[#This Row],[SOCIAL]]="Y","SOCIAL",IF(tbl_coded[[#This Row],[Sustainable linked]]="Y","SUSTAINABLE LINKED"," ")))),"")</f>
        <v xml:space="preserve"> </v>
      </c>
    </row>
    <row r="173" spans="1:67" ht="15" customHeight="1">
      <c r="A173" s="109">
        <v>171</v>
      </c>
      <c r="B173" s="110" t="str">
        <f>IF(美元债一级!$C$3:$C$1048576&lt;&gt;"",美元债一级!$C173,"")</f>
        <v/>
      </c>
      <c r="C173" s="114" t="str">
        <f>IF(tbl_coded[[#This Row],[ISIN]]="","",IF(tbl_coded[[#This Row],[Index]]&gt;$A$1,"",IF(_xll.BDP($B173&amp;" Corp",C$1)="#N/A N/A","",_xll.BDP($B173&amp;" Corp",C$1))))</f>
        <v/>
      </c>
      <c r="D173" s="114" t="str">
        <f>IF(tbl_coded[[#This Row],[ISIN]]="","",IF(_xll.BDP($B173&amp;" Corp",D$1)="#N/A N/A","",_xll.BDP($B173&amp;" Corp",D$1)))</f>
        <v/>
      </c>
      <c r="E173" s="114" t="str">
        <f>IF(tbl_coded[[#This Row],[ISIN]]="","",IF(_xll.BDP($B173&amp;" Corp",E$1)="#N/A N/A","--",_xll.BDP($B173&amp;" Corp",E$1)))</f>
        <v/>
      </c>
      <c r="F173" s="114" t="str">
        <f>IF(tbl_coded[[#This Row],[ISIN]]="","",IF(_xll.BDS($B173&amp;" Corp",F$1)="#N/A Field Not Applicable","",_xll.BDS($B173&amp;" Corp",F$1)))</f>
        <v/>
      </c>
      <c r="G173" s="114" t="str">
        <f>IF(tbl_coded[[#This Row],[ISIN]]="","",IF(_xll.BDP($F173&amp;" CompanyID",G$1)="#N/A Invalid Security","",_xll.BDP($F173&amp;" CompanyID",G$1)))</f>
        <v/>
      </c>
      <c r="H173" s="114" t="str">
        <f>IF(tbl_coded[[#This Row],[ISIN]]="","",IF(_xll.BDP($B173&amp;" Corp",H$1)="#N/A N/A","--",_xll.BDP($B173&amp;" Corp",H$1)))</f>
        <v/>
      </c>
      <c r="I173" s="114" t="str">
        <f>IF(tbl_coded[[#This Row],[ISIN]]="","",IF(_xll.BDP($B173&amp;" Corp",I$1)="#N/A N/A","--",_xll.BDP($B173&amp;" Corp",I$1)))</f>
        <v/>
      </c>
      <c r="J173" s="114" t="str">
        <f>IF(tbl_coded[[#This Row],[ISIN]]="","",IF(_xll.BDP($B173&amp;" Corp",J$1)="#N/A N/A","--",_xll.BDP($B173&amp;" Corp",J$1)))</f>
        <v/>
      </c>
      <c r="K173" s="114" t="str">
        <f>IF(tbl_coded[[#This Row],[ISIN]]="","",IF(_xll.BDP($B173&amp;" Corp",K$1)="#N/A N/A","--",_xll.BDP($B173&amp;" Corp",K$1)))</f>
        <v/>
      </c>
      <c r="L173" s="114" t="str">
        <f>IF(tbl_coded[[#This Row],[ISIN]]="","",IF(_xll.BDP($B173&amp;" Corp",L$1)="#N/A N/A","--",_xll.BDP($B173&amp;" Corp",L$1)))</f>
        <v/>
      </c>
      <c r="M173" s="114" t="str">
        <f>IF(tbl_coded[[#This Row],[ISIN]]="","",IF(_xll.BDP($B173&amp;" Corp",M$1)="#N/A N/A","--",_xll.BDP($B173&amp;" Corp",M$1)))</f>
        <v/>
      </c>
      <c r="N173" s="114" t="str">
        <f>IF(tbl_coded[[#This Row],[ISIN]]="","",IF(_xll.BDP($B173&amp;" Corp",N$1)="#N/A N/A","--",_xll.BDP($B173&amp;" Corp",N$1)))</f>
        <v/>
      </c>
      <c r="O173" s="114" t="str">
        <f>IF(tbl_coded[[#This Row],[ISIN]]="","",IF(_xll.BDP($B173&amp;" Corp",O$1)="#N/A N/A","--",_xll.BDP($B173&amp;" Corp",O$1)))</f>
        <v/>
      </c>
      <c r="P173" s="114" t="str">
        <f>IF(tbl_coded[[#This Row],[ISIN]]="","",IF(_xll.BDP($B173&amp;" Corp",P$1)="#N/A N/A","--",_xll.BDP($B173&amp;" Corp",P$1)))</f>
        <v/>
      </c>
      <c r="Q17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3" s="114" t="str">
        <f>IF(tbl_coded[[#This Row],[ISIN]]="","",IF(OR(_xll.BDP($B173&amp;" Corp",R$1)="#N/A N/A",_xll.BDP($B173&amp;" Corp",R$1)="#N/A Invalid Security",_xll.BDP($B173&amp;" Corp",R$1)="#N/A Field Not Applicable"),"--",_xll.BDP($B173&amp;" Corp",R$1)))</f>
        <v/>
      </c>
      <c r="S173" s="114" t="str">
        <f>IF(tbl_coded[[#This Row],[ISIN]]="","",IF(OR(_xll.BDP($R173&amp;" Equity",S$1)="#N/A N/A",_xll.BDP($R173&amp;" Equity",S$1)="#N/A Invalid Security"),"--",_xll.BDP($R173&amp;" Equity",S$1)))</f>
        <v/>
      </c>
      <c r="T173" s="114" t="str">
        <f>IF(tbl_coded[[#This Row],[ISIN]]="","",IF(OR(_xll.BDP($R173&amp;" Equity",T$1)="#N/A N/A",_xll.BDP($R173&amp;" Equity",T$1)="#N/A Invalid Security"),"--",_xll.BDP($R173&amp;" Equity",T$1)))</f>
        <v/>
      </c>
      <c r="U173" s="114" t="str">
        <f>IF(tbl_coded[[#This Row],[ISIN]]="","",IF(OR(_xll.BDP($R173&amp;" Equity",U$1)="#N/A N/A",_xll.BDP($R173&amp;" Equity",U$1)="#N/A Invalid Security"),"--",_xll.BDP($R173&amp;" Equity",U$1)))</f>
        <v/>
      </c>
      <c r="V173" s="114" t="str">
        <f>IF(tbl_coded[[#This Row],[ISIN]]="","",IF(OR(_xll.BDP($R173&amp;" Equity",V$1)="#N/A N/A",_xll.BDP($R173&amp;" Equity",V$1)="#N/A Invalid Security"),"--",_xll.BDP($R173&amp;" Equity",V$1)))</f>
        <v/>
      </c>
      <c r="W173" s="114" t="str">
        <f>IF(tbl_coded[[#This Row],[ISIN]]="","",IF(OR(_xll.BDP($R173&amp;" Equity",W$1)="#N/A N/A",_xll.BDP($R173&amp;" Equity",W$1)="#N/A Invalid Security"),"--",_xll.BDP($R173&amp;" Equity",W$1)))</f>
        <v/>
      </c>
      <c r="X173" s="114" t="str">
        <f>IF(tbl_coded[[#This Row],[ISIN]]="","",IF(OR(_xll.BDP($R173&amp;" Equity",X$1)="#N/A N/A",_xll.BDP($R173&amp;" Equity",X$1)="#N/A Invalid Security"),"--",_xll.BDP($R173&amp;" Equity",X$1)))</f>
        <v/>
      </c>
      <c r="Y17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3" s="114" t="str">
        <f>IF(tbl_coded[[#This Row],[ISIN]]="","",IF(ISNUMBER(_xll.BDP(B173&amp;" Corp",Z$1)),_xll.BDP(B173&amp;" Corp",Z$1),""))</f>
        <v/>
      </c>
      <c r="AA173" s="114" t="str">
        <f>IF(tbl_coded[[#This Row],[ISIN]]="","",IF(ISNUMBER(_xll.BDP(B173&amp;" Corp",AA$1)),_xll.BDP(B173&amp;" Corp",AA$1),""))</f>
        <v/>
      </c>
      <c r="AB173" s="114" t="str">
        <f>IF(tbl_coded[[#This Row],[ISIN]]="","",IF(ISNUMBER(_xll.BDP(B173&amp;" Corp",AB$1)),_xll.BDP(B173&amp;" Corp",AB$1),""))</f>
        <v/>
      </c>
      <c r="AC173" s="114" t="str">
        <f>IF(tbl_coded[[#This Row],[ISIN]]="","",IF(ISNUMBER(_xll.BDP(B173&amp;" Corp",AC$1)),_xll.BDP(B173&amp;" Corp",AC$1),""))</f>
        <v/>
      </c>
      <c r="AD173" s="114" t="str">
        <f>IF(tbl_coded[[#This Row],[ISIN]]="","",IF((_xll.BDP(B173&amp;" Corp",AD$1))="#N/A Field Not Applicable","",_xll.BDP(B173&amp;" Corp",AD$1)))</f>
        <v/>
      </c>
      <c r="AE173" s="114" t="str">
        <f>IF(tbl_coded[[#This Row],[ISIN]]="","",IF((_xll.BDP(B173&amp;" Corp",AE$1))="#N/A N/A","--",_xll.BDP(B173&amp;" Corp",AE$1)))</f>
        <v/>
      </c>
      <c r="AF173" s="114" t="str">
        <f>IF(tbl_coded[[#This Row],[ISIN]]="","",IF(IFERROR(MATCH(H173,rtg_num[Moody''s],0)&gt;10,0),"HY",IF(IFERROR(MATCH(I173,rtg_num[S&amp;P],0)&gt;10,0),"HY",IF(IFERROR(MATCH(J173,rtg_num[Fitch],0)&gt;10,0),"HY",IF(H173&amp;I173&amp;J173="------","NR",IF(IFERROR(FIND("#N/A",Coded!H173),0)&amp;IFERROR(FIND("#N/A",Coded!H173),0)&amp;IFERROR(FIND("#N/A",Coded!H173),0)&lt;&gt;"000",IF(INDEX(美元债一级!$O:$O,MATCH(tbl_coded[[#This Row],[ISIN]],美元债一级!$I:$I,0))="--/--/--","NR","IG"),"IG"))))))</f>
        <v/>
      </c>
      <c r="AG17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3" s="115" t="str">
        <f>IF(tbl_coded[[#This Row],[ISIN]]="","",IF(_xll.BDP($B173&amp;" Corp",AI$1)="#N/A N/A","--",_xll.BDP($B173&amp;" Corp",AI$1)))</f>
        <v/>
      </c>
      <c r="AJ173" s="112" t="str">
        <f>IF(tbl_coded[[#This Row],[ISIN]]="","",IF(OR(_xll.BDP(_xll.BDP(tbl_coded[[#This Row],[ISIN]]&amp;" Corp", "ISSUER_EQUITY_TICKER")&amp;" Equity",AJ$1)="#N/A N/A"),"--",_xll.BDP(_xll.BDP(tbl_coded[[#This Row],[ISIN]]&amp;" Corp", "ISSUER_EQUITY_TICKER")&amp;" Equity",AJ$1)))</f>
        <v/>
      </c>
      <c r="AK17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3" s="114" t="str">
        <f>IF(tbl_coded[[#This Row],[ISIN]]="","",IF(OR(_xll.BDP(_xll.BDP(tbl_coded[[#This Row],[ISIN]]&amp;" Corp", "ISSUER_EQUITY_TICKER")&amp;" Equity",AL$1)="#N/A N/A"),"--",_xll.BDP(_xll.BDP(tbl_coded[[#This Row],[ISIN]]&amp;" Corp", "ISSUER_EQUITY_TICKER")&amp;" Equity",AL$1)))</f>
        <v/>
      </c>
      <c r="AM173" s="114" t="str">
        <f>IF(tbl_coded[[#This Row],[ISIN]]="","",IF(_xll.BDS($B173&amp;" Corp",AM$1)="#N/A Field Not Applicable","",_xll.BDS($B173&amp;" Corp",AM$1)))</f>
        <v/>
      </c>
      <c r="AN173" s="114" t="str">
        <f>IF(tbl_coded[[#This Row],[ISIN]]="","",IF(_xll.BDP(tbl_coded[[#This Row],[KPW Provider BBID]]&amp;" CompanyID","NAME")="#N/A Invalid Security","",_xll.BDP(tbl_coded[[#This Row],[KPW Provider BBID]]&amp;" CompanyID","NAME")))</f>
        <v/>
      </c>
      <c r="AO173" s="114" t="str">
        <f>IF(tbl_coded[[#This Row],[ISIN]]="","",IF(_xll.BDP(tbl_coded[[#This Row],[KPW Provider BBID]]&amp;" CompanyID",$AO$1)="#N/A Invalid Security","--",IF(_xll.BDP(tbl_coded[[#This Row],[KPW Provider BBID]]&amp;" CompanyID",$AO$1)="#N/A N/A","--",_xll.BDP(tbl_coded[[#This Row],[KPW Provider BBID]]&amp;" CompanyID",$AO$1))))</f>
        <v/>
      </c>
      <c r="AP173" s="114" t="str">
        <f>IF(tbl_coded[[#This Row],[ISIN]]="","",IF(_xll.BDP(tbl_coded[[#This Row],[KPW Provider BBID]]&amp;" CompanyID",$AP$1)="#N/A Invalid Security","--",IF(_xll.BDP(tbl_coded[[#This Row],[KPW Provider BBID]]&amp;" CompanyID",$AP$1)="#N/A N/A","--",_xll.BDP(tbl_coded[[#This Row],[KPW Provider BBID]]&amp;" CompanyID",$AP$1))))</f>
        <v/>
      </c>
      <c r="AQ173" s="114" t="str">
        <f>IF(tbl_coded[[#This Row],[ISIN]]="","",IF(_xll.BDP(tbl_coded[[#This Row],[KPW Provider BBID]]&amp;" CompanyID",$AQ$1)="#N/A Invalid Security","--",IF(_xll.BDP(tbl_coded[[#This Row],[KPW Provider BBID]]&amp;" CompanyID",$AQ$1)="#N/A N/A","--",_xll.BDP(tbl_coded[[#This Row],[KPW Provider BBID]]&amp;" CompanyID",$AQ$1))))</f>
        <v/>
      </c>
      <c r="AR173" s="114" t="str">
        <f>IF(tbl_coded[[#This Row],[ISIN]]="","",tbl_coded[[#This Row],[穆迪KPW评级]]&amp;"/"&amp;tbl_coded[[#This Row],[SPKPW评级]]&amp;"/"&amp;tbl_coded[[#This Row],[FITCHKPW评级]])</f>
        <v/>
      </c>
      <c r="AS173" s="114" t="str">
        <f>IF(tbl_coded[[#This Row],[ISIN]]="","",IF(OR(_xll.BDP($B173&amp;" Corp",AS$1)="#N/A N/A"),"--",_xll.BDP($B173&amp;" Corp",AS$1)))</f>
        <v/>
      </c>
      <c r="AT173" s="114" t="str">
        <f>IF(tbl_coded[[#This Row],[ISIN]]="","",IF(_xll.BDS($B173&amp;" Corp",AT$1)="#N/A Field Not Applicable","",_xll.BDS($B173&amp;" Corp",AT$1)))</f>
        <v/>
      </c>
      <c r="AU173" s="114" t="str">
        <f>IF(tbl_coded[[#This Row],[SBLC Provider BBID]]="","",_xll.BDP(tbl_coded[[#This Row],[SBLC Provider BBID]]&amp;" CompanyID","NAME"))</f>
        <v/>
      </c>
      <c r="AV173" s="114" t="str">
        <f>IF(tbl_coded[[#This Row],[ISIN]]="","",IF(OR(_xll.BDP($B173&amp;" Corp",AV$1)="#N/A N/A"),"--",TEXT(_xll.BDP($B173&amp;" Corp",AV$1),"yyyy/mm/dd")))</f>
        <v/>
      </c>
      <c r="AW173" s="114" t="str">
        <f>IF(tbl_coded[[#This Row],[ISIN]]="","",IF(OR(_xll.BDP($B173&amp;" Corp",AW$1)="#N/A N/A"),"--",TEXT(_xll.BDP($B173&amp;" Corp",AW$1),"yyyy/mm/dd")))</f>
        <v/>
      </c>
      <c r="AX173" s="114" t="str">
        <f>IF(tbl_coded[[#This Row],[ISIN]]="","",IF(OR(_xll.BDP($B173&amp;" Corp",AX$1)="#N/A N/A"),"--",TEXT(_xll.BDP($B173&amp;" Corp",AX$1),"yyyy/mm/dd")))</f>
        <v/>
      </c>
      <c r="AY173" s="114" t="str">
        <f>IF(tbl_coded[[#This Row],[ISIN]]="","",IF(OR(_xll.BDP($B173&amp;" Corp",AY$1)="#N/A Field Not Applicable"),"--",TEXT(_xll.BDP($B173&amp;" Corp",AY$1),"yyyy/mm/dd")))</f>
        <v/>
      </c>
      <c r="AZ173" s="114" t="str">
        <f>IF(tbl_coded[[#This Row],[ISIN]]="","",IF(OR(_xll.BDP($B173&amp;" Corp",AZ$1)="#N/A N/A"),"--",_xll.BDP($B173&amp;" Corp",AZ$1)))</f>
        <v/>
      </c>
      <c r="BA173" s="114" t="str">
        <f>IF(tbl_coded[[#This Row],[ISIN]]="","",IF(OR(_xll.BDP($B173&amp;" Corp",BA$1)="#N/A N/A"),"--",_xll.BDP($B173&amp;" Corp",BA$1)))</f>
        <v/>
      </c>
      <c r="BB173" s="114" t="str">
        <f>IF(tbl_coded[[#This Row],[ISIN]]="","",IF(OR(_xll.BDP($B173&amp;" Corp",BB$1)="#N/A N/A"),"--",_xll.BDP($B173&amp;" Corp",BB$1)))</f>
        <v/>
      </c>
      <c r="BC173" s="114" t="str">
        <f>IF(tbl_coded[[#This Row],[ISIN]]="","",IF(OR(_xll.BDP($B173&amp;" Corp",BC$1)="#N/A Field Not Applicable"),"--",_xll.BDP($B173&amp;" Corp",BC$1)))</f>
        <v/>
      </c>
      <c r="BD173" s="114" t="str">
        <f>IF(tbl_coded[[#This Row],[ISIN]]="","",IF(OR(_xll.BDP($B173&amp;" Corp",BD$1)="#N/A Field Not Applicable"),"--",_xll.BDP($B173&amp;" Corp",BD$1)))</f>
        <v/>
      </c>
      <c r="BE173" s="114" t="str">
        <f>IF(tbl_coded[[#This Row],[ISIN]]="","",IF(OR(_xll.BDP($B173&amp;" Corp",BE$1)="#N/A Field Not Applicable"),"--",_xll.BDP($B173&amp;" Corp",BE$1)))</f>
        <v/>
      </c>
      <c r="BF173" s="114" t="str">
        <f>IF(tbl_coded[[#This Row],[ISIN]]="","",IF(OR(_xll.BDP($B173&amp;" Corp",BF$1)="#N/A Field Not Applicable"),"--",_xll.BDP($B173&amp;" Corp",BF$1)))</f>
        <v/>
      </c>
      <c r="BG173" s="114" t="str">
        <f>IF(tbl_coded[[#This Row],[ISIN]]="","",IF(OR(_xll.BDP($B173&amp;" Corp",BG$1)="#N/A Field Not Applicable"),"--",IF(_xll.BDP($B173&amp;" Corp",BG$1)="#N/A N/A","N",_xll.BDP($B173&amp;" Corp",BG$1))))</f>
        <v/>
      </c>
      <c r="BH173" s="114" t="str">
        <f>IF(tbl_coded[[#This Row],[ISIN]]="","",IF(OR(_xll.BDP($B173&amp;" Corp",BH$1)="#N/A N/A"),"",_xll.BDP($B173&amp;" Corp",BH$1)))</f>
        <v/>
      </c>
      <c r="BI173" s="114" t="str">
        <f>IF(tbl_coded[[#This Row],[ISIN]]="","",IF(OR(tbl_coded[[#This Row],[Parent company tiker]]=""),"",IF(_xll.BDP(tbl_coded[[#This Row],[Parent company tiker]]&amp;" Equity",BI$1)="#N/A N/A","--",_xll.BDP(tbl_coded[[#This Row],[Parent company tiker]]&amp;" Equity",BI$1))))</f>
        <v/>
      </c>
      <c r="BJ173" s="114" t="str">
        <f>IF(tbl_coded[[#This Row],[ISIN]]="","",IF(OR(tbl_coded[[#This Row],[Parent company tiker]]=""),"",IF(_xll.BDP(tbl_coded[[#This Row],[Parent company tiker]]&amp;" Equity",BJ$1)="#N/A N/A","--",_xll.BDP(tbl_coded[[#This Row],[Parent company tiker]]&amp;" Equity",BJ$1))))</f>
        <v/>
      </c>
      <c r="BK173" s="114" t="str">
        <f>IF(tbl_coded[[#This Row],[ISIN]]="","",IF(OR(tbl_coded[[#This Row],[Parent company tiker]]=""),"",IF(_xll.BDP(tbl_coded[[#This Row],[Parent company tiker]]&amp;" Equity",BK$1)="#N/A N/A","--",_xll.BDP(tbl_coded[[#This Row],[Parent company tiker]]&amp;" Equity",BK$1))))</f>
        <v/>
      </c>
      <c r="BL173" s="114" t="str">
        <f>IF(tbl_coded[[#This Row],[ISIN]]="","",IF(OR(tbl_coded[[#This Row],[Parent company tiker]]=""),"",IF(_xll.BDP(tbl_coded[[#This Row],[Parent company tiker]]&amp;" Equity",BL$1)="#N/A N/A","--",_xll.BDP(tbl_coded[[#This Row],[Parent company tiker]]&amp;" Equity",BL$1))))</f>
        <v/>
      </c>
      <c r="BM17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3" s="114" t="str">
        <f>IF(tbl_coded[[#This Row],[Column9]]&lt;&gt;"--",tbl_coded[[#This Row],[G''tor rating]],IF(tbl_coded[[#This Row],[KPW Name]]&lt;&gt;"",tbl_coded[[#This Row],[KPW Rating]],IF(tbl_coded[[#This Row],[Parent company tiker]]&lt;&gt;"",tbl_coded[[#This Row],[parent评级]],tbl_coded[[#This Row],[Issuer rating]])))</f>
        <v>//</v>
      </c>
      <c r="BO173" s="148" t="str">
        <f>IFERROR(IF(tbl_coded[[#This Row],[GREEN]]="Y","GREEN",IF(tbl_coded[[#This Row],[SUSTAINABLE]]="Y","SUSTAINABLE",IF(tbl_coded[[#This Row],[SOCIAL]]="Y","SOCIAL",IF(tbl_coded[[#This Row],[Sustainable linked]]="Y","SUSTAINABLE LINKED"," ")))),"")</f>
        <v xml:space="preserve"> </v>
      </c>
    </row>
    <row r="174" spans="1:67" ht="15" customHeight="1">
      <c r="A174" s="109">
        <v>172</v>
      </c>
      <c r="B174" s="110" t="str">
        <f>IF(美元债一级!$C$3:$C$1048576&lt;&gt;"",美元债一级!$C174,"")</f>
        <v/>
      </c>
      <c r="C174" s="114" t="str">
        <f>IF(tbl_coded[[#This Row],[ISIN]]="","",IF(tbl_coded[[#This Row],[Index]]&gt;$A$1,"",IF(_xll.BDP($B174&amp;" Corp",C$1)="#N/A N/A","",_xll.BDP($B174&amp;" Corp",C$1))))</f>
        <v/>
      </c>
      <c r="D174" s="114" t="str">
        <f>IF(tbl_coded[[#This Row],[ISIN]]="","",IF(_xll.BDP($B174&amp;" Corp",D$1)="#N/A N/A","",_xll.BDP($B174&amp;" Corp",D$1)))</f>
        <v/>
      </c>
      <c r="E174" s="114" t="str">
        <f>IF(tbl_coded[[#This Row],[ISIN]]="","",IF(_xll.BDP($B174&amp;" Corp",E$1)="#N/A N/A","--",_xll.BDP($B174&amp;" Corp",E$1)))</f>
        <v/>
      </c>
      <c r="F174" s="114" t="str">
        <f>IF(tbl_coded[[#This Row],[ISIN]]="","",IF(_xll.BDS($B174&amp;" Corp",F$1)="#N/A Field Not Applicable","",_xll.BDS($B174&amp;" Corp",F$1)))</f>
        <v/>
      </c>
      <c r="G174" s="114" t="str">
        <f>IF(tbl_coded[[#This Row],[ISIN]]="","",IF(_xll.BDP($F174&amp;" CompanyID",G$1)="#N/A Invalid Security","",_xll.BDP($F174&amp;" CompanyID",G$1)))</f>
        <v/>
      </c>
      <c r="H174" s="114" t="str">
        <f>IF(tbl_coded[[#This Row],[ISIN]]="","",IF(_xll.BDP($B174&amp;" Corp",H$1)="#N/A N/A","--",_xll.BDP($B174&amp;" Corp",H$1)))</f>
        <v/>
      </c>
      <c r="I174" s="114" t="str">
        <f>IF(tbl_coded[[#This Row],[ISIN]]="","",IF(_xll.BDP($B174&amp;" Corp",I$1)="#N/A N/A","--",_xll.BDP($B174&amp;" Corp",I$1)))</f>
        <v/>
      </c>
      <c r="J174" s="114" t="str">
        <f>IF(tbl_coded[[#This Row],[ISIN]]="","",IF(_xll.BDP($B174&amp;" Corp",J$1)="#N/A N/A","--",_xll.BDP($B174&amp;" Corp",J$1)))</f>
        <v/>
      </c>
      <c r="K174" s="114" t="str">
        <f>IF(tbl_coded[[#This Row],[ISIN]]="","",IF(_xll.BDP($B174&amp;" Corp",K$1)="#N/A N/A","--",_xll.BDP($B174&amp;" Corp",K$1)))</f>
        <v/>
      </c>
      <c r="L174" s="114" t="str">
        <f>IF(tbl_coded[[#This Row],[ISIN]]="","",IF(_xll.BDP($B174&amp;" Corp",L$1)="#N/A N/A","--",_xll.BDP($B174&amp;" Corp",L$1)))</f>
        <v/>
      </c>
      <c r="M174" s="114" t="str">
        <f>IF(tbl_coded[[#This Row],[ISIN]]="","",IF(_xll.BDP($B174&amp;" Corp",M$1)="#N/A N/A","--",_xll.BDP($B174&amp;" Corp",M$1)))</f>
        <v/>
      </c>
      <c r="N174" s="114" t="str">
        <f>IF(tbl_coded[[#This Row],[ISIN]]="","",IF(_xll.BDP($B174&amp;" Corp",N$1)="#N/A N/A","--",_xll.BDP($B174&amp;" Corp",N$1)))</f>
        <v/>
      </c>
      <c r="O174" s="114" t="str">
        <f>IF(tbl_coded[[#This Row],[ISIN]]="","",IF(_xll.BDP($B174&amp;" Corp",O$1)="#N/A N/A","--",_xll.BDP($B174&amp;" Corp",O$1)))</f>
        <v/>
      </c>
      <c r="P174" s="114" t="str">
        <f>IF(tbl_coded[[#This Row],[ISIN]]="","",IF(_xll.BDP($B174&amp;" Corp",P$1)="#N/A N/A","--",_xll.BDP($B174&amp;" Corp",P$1)))</f>
        <v/>
      </c>
      <c r="Q17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4" s="114" t="str">
        <f>IF(tbl_coded[[#This Row],[ISIN]]="","",IF(OR(_xll.BDP($B174&amp;" Corp",R$1)="#N/A N/A",_xll.BDP($B174&amp;" Corp",R$1)="#N/A Invalid Security",_xll.BDP($B174&amp;" Corp",R$1)="#N/A Field Not Applicable"),"--",_xll.BDP($B174&amp;" Corp",R$1)))</f>
        <v/>
      </c>
      <c r="S174" s="114" t="str">
        <f>IF(tbl_coded[[#This Row],[ISIN]]="","",IF(OR(_xll.BDP($R174&amp;" Equity",S$1)="#N/A N/A",_xll.BDP($R174&amp;" Equity",S$1)="#N/A Invalid Security"),"--",_xll.BDP($R174&amp;" Equity",S$1)))</f>
        <v/>
      </c>
      <c r="T174" s="114" t="str">
        <f>IF(tbl_coded[[#This Row],[ISIN]]="","",IF(OR(_xll.BDP($R174&amp;" Equity",T$1)="#N/A N/A",_xll.BDP($R174&amp;" Equity",T$1)="#N/A Invalid Security"),"--",_xll.BDP($R174&amp;" Equity",T$1)))</f>
        <v/>
      </c>
      <c r="U174" s="114" t="str">
        <f>IF(tbl_coded[[#This Row],[ISIN]]="","",IF(OR(_xll.BDP($R174&amp;" Equity",U$1)="#N/A N/A",_xll.BDP($R174&amp;" Equity",U$1)="#N/A Invalid Security"),"--",_xll.BDP($R174&amp;" Equity",U$1)))</f>
        <v/>
      </c>
      <c r="V174" s="114" t="str">
        <f>IF(tbl_coded[[#This Row],[ISIN]]="","",IF(OR(_xll.BDP($R174&amp;" Equity",V$1)="#N/A N/A",_xll.BDP($R174&amp;" Equity",V$1)="#N/A Invalid Security"),"--",_xll.BDP($R174&amp;" Equity",V$1)))</f>
        <v/>
      </c>
      <c r="W174" s="114" t="str">
        <f>IF(tbl_coded[[#This Row],[ISIN]]="","",IF(OR(_xll.BDP($R174&amp;" Equity",W$1)="#N/A N/A",_xll.BDP($R174&amp;" Equity",W$1)="#N/A Invalid Security"),"--",_xll.BDP($R174&amp;" Equity",W$1)))</f>
        <v/>
      </c>
      <c r="X174" s="114" t="str">
        <f>IF(tbl_coded[[#This Row],[ISIN]]="","",IF(OR(_xll.BDP($R174&amp;" Equity",X$1)="#N/A N/A",_xll.BDP($R174&amp;" Equity",X$1)="#N/A Invalid Security"),"--",_xll.BDP($R174&amp;" Equity",X$1)))</f>
        <v/>
      </c>
      <c r="Y17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4" s="114" t="str">
        <f>IF(tbl_coded[[#This Row],[ISIN]]="","",IF(ISNUMBER(_xll.BDP(B174&amp;" Corp",Z$1)),_xll.BDP(B174&amp;" Corp",Z$1),""))</f>
        <v/>
      </c>
      <c r="AA174" s="114" t="str">
        <f>IF(tbl_coded[[#This Row],[ISIN]]="","",IF(ISNUMBER(_xll.BDP(B174&amp;" Corp",AA$1)),_xll.BDP(B174&amp;" Corp",AA$1),""))</f>
        <v/>
      </c>
      <c r="AB174" s="114" t="str">
        <f>IF(tbl_coded[[#This Row],[ISIN]]="","",IF(ISNUMBER(_xll.BDP(B174&amp;" Corp",AB$1)),_xll.BDP(B174&amp;" Corp",AB$1),""))</f>
        <v/>
      </c>
      <c r="AC174" s="114" t="str">
        <f>IF(tbl_coded[[#This Row],[ISIN]]="","",IF(ISNUMBER(_xll.BDP(B174&amp;" Corp",AC$1)),_xll.BDP(B174&amp;" Corp",AC$1),""))</f>
        <v/>
      </c>
      <c r="AD174" s="114" t="str">
        <f>IF(tbl_coded[[#This Row],[ISIN]]="","",IF((_xll.BDP(B174&amp;" Corp",AD$1))="#N/A Field Not Applicable","",_xll.BDP(B174&amp;" Corp",AD$1)))</f>
        <v/>
      </c>
      <c r="AE174" s="114" t="str">
        <f>IF(tbl_coded[[#This Row],[ISIN]]="","",IF((_xll.BDP(B174&amp;" Corp",AE$1))="#N/A N/A","--",_xll.BDP(B174&amp;" Corp",AE$1)))</f>
        <v/>
      </c>
      <c r="AF174" s="114" t="str">
        <f>IF(tbl_coded[[#This Row],[ISIN]]="","",IF(IFERROR(MATCH(H174,rtg_num[Moody''s],0)&gt;10,0),"HY",IF(IFERROR(MATCH(I174,rtg_num[S&amp;P],0)&gt;10,0),"HY",IF(IFERROR(MATCH(J174,rtg_num[Fitch],0)&gt;10,0),"HY",IF(H174&amp;I174&amp;J174="------","NR",IF(IFERROR(FIND("#N/A",Coded!H174),0)&amp;IFERROR(FIND("#N/A",Coded!H174),0)&amp;IFERROR(FIND("#N/A",Coded!H174),0)&lt;&gt;"000",IF(INDEX(美元债一级!$O:$O,MATCH(tbl_coded[[#This Row],[ISIN]],美元债一级!$I:$I,0))="--/--/--","NR","IG"),"IG"))))))</f>
        <v/>
      </c>
      <c r="AG17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4" s="115" t="str">
        <f>IF(tbl_coded[[#This Row],[ISIN]]="","",IF(_xll.BDP($B174&amp;" Corp",AI$1)="#N/A N/A","--",_xll.BDP($B174&amp;" Corp",AI$1)))</f>
        <v/>
      </c>
      <c r="AJ174" s="112" t="str">
        <f>IF(tbl_coded[[#This Row],[ISIN]]="","",IF(OR(_xll.BDP(_xll.BDP(tbl_coded[[#This Row],[ISIN]]&amp;" Corp", "ISSUER_EQUITY_TICKER")&amp;" Equity",AJ$1)="#N/A N/A"),"--",_xll.BDP(_xll.BDP(tbl_coded[[#This Row],[ISIN]]&amp;" Corp", "ISSUER_EQUITY_TICKER")&amp;" Equity",AJ$1)))</f>
        <v/>
      </c>
      <c r="AK17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4" s="114" t="str">
        <f>IF(tbl_coded[[#This Row],[ISIN]]="","",IF(OR(_xll.BDP(_xll.BDP(tbl_coded[[#This Row],[ISIN]]&amp;" Corp", "ISSUER_EQUITY_TICKER")&amp;" Equity",AL$1)="#N/A N/A"),"--",_xll.BDP(_xll.BDP(tbl_coded[[#This Row],[ISIN]]&amp;" Corp", "ISSUER_EQUITY_TICKER")&amp;" Equity",AL$1)))</f>
        <v/>
      </c>
      <c r="AM174" s="114" t="str">
        <f>IF(tbl_coded[[#This Row],[ISIN]]="","",IF(_xll.BDS($B174&amp;" Corp",AM$1)="#N/A Field Not Applicable","",_xll.BDS($B174&amp;" Corp",AM$1)))</f>
        <v/>
      </c>
      <c r="AN174" s="114" t="str">
        <f>IF(tbl_coded[[#This Row],[ISIN]]="","",IF(_xll.BDP(tbl_coded[[#This Row],[KPW Provider BBID]]&amp;" CompanyID","NAME")="#N/A Invalid Security","",_xll.BDP(tbl_coded[[#This Row],[KPW Provider BBID]]&amp;" CompanyID","NAME")))</f>
        <v/>
      </c>
      <c r="AO174" s="114" t="str">
        <f>IF(tbl_coded[[#This Row],[ISIN]]="","",IF(_xll.BDP(tbl_coded[[#This Row],[KPW Provider BBID]]&amp;" CompanyID",$AO$1)="#N/A Invalid Security","--",IF(_xll.BDP(tbl_coded[[#This Row],[KPW Provider BBID]]&amp;" CompanyID",$AO$1)="#N/A N/A","--",_xll.BDP(tbl_coded[[#This Row],[KPW Provider BBID]]&amp;" CompanyID",$AO$1))))</f>
        <v/>
      </c>
      <c r="AP174" s="114" t="str">
        <f>IF(tbl_coded[[#This Row],[ISIN]]="","",IF(_xll.BDP(tbl_coded[[#This Row],[KPW Provider BBID]]&amp;" CompanyID",$AP$1)="#N/A Invalid Security","--",IF(_xll.BDP(tbl_coded[[#This Row],[KPW Provider BBID]]&amp;" CompanyID",$AP$1)="#N/A N/A","--",_xll.BDP(tbl_coded[[#This Row],[KPW Provider BBID]]&amp;" CompanyID",$AP$1))))</f>
        <v/>
      </c>
      <c r="AQ174" s="114" t="str">
        <f>IF(tbl_coded[[#This Row],[ISIN]]="","",IF(_xll.BDP(tbl_coded[[#This Row],[KPW Provider BBID]]&amp;" CompanyID",$AQ$1)="#N/A Invalid Security","--",IF(_xll.BDP(tbl_coded[[#This Row],[KPW Provider BBID]]&amp;" CompanyID",$AQ$1)="#N/A N/A","--",_xll.BDP(tbl_coded[[#This Row],[KPW Provider BBID]]&amp;" CompanyID",$AQ$1))))</f>
        <v/>
      </c>
      <c r="AR174" s="114" t="str">
        <f>IF(tbl_coded[[#This Row],[ISIN]]="","",tbl_coded[[#This Row],[穆迪KPW评级]]&amp;"/"&amp;tbl_coded[[#This Row],[SPKPW评级]]&amp;"/"&amp;tbl_coded[[#This Row],[FITCHKPW评级]])</f>
        <v/>
      </c>
      <c r="AS174" s="114" t="str">
        <f>IF(tbl_coded[[#This Row],[ISIN]]="","",IF(OR(_xll.BDP($B174&amp;" Corp",AS$1)="#N/A N/A"),"--",_xll.BDP($B174&amp;" Corp",AS$1)))</f>
        <v/>
      </c>
      <c r="AT174" s="114" t="str">
        <f>IF(tbl_coded[[#This Row],[ISIN]]="","",IF(_xll.BDS($B174&amp;" Corp",AT$1)="#N/A Field Not Applicable","",_xll.BDS($B174&amp;" Corp",AT$1)))</f>
        <v/>
      </c>
      <c r="AU174" s="114" t="str">
        <f>IF(tbl_coded[[#This Row],[SBLC Provider BBID]]="","",_xll.BDP(tbl_coded[[#This Row],[SBLC Provider BBID]]&amp;" CompanyID","NAME"))</f>
        <v/>
      </c>
      <c r="AV174" s="114" t="str">
        <f>IF(tbl_coded[[#This Row],[ISIN]]="","",IF(OR(_xll.BDP($B174&amp;" Corp",AV$1)="#N/A N/A"),"--",TEXT(_xll.BDP($B174&amp;" Corp",AV$1),"yyyy/mm/dd")))</f>
        <v/>
      </c>
      <c r="AW174" s="114" t="str">
        <f>IF(tbl_coded[[#This Row],[ISIN]]="","",IF(OR(_xll.BDP($B174&amp;" Corp",AW$1)="#N/A N/A"),"--",TEXT(_xll.BDP($B174&amp;" Corp",AW$1),"yyyy/mm/dd")))</f>
        <v/>
      </c>
      <c r="AX174" s="114" t="str">
        <f>IF(tbl_coded[[#This Row],[ISIN]]="","",IF(OR(_xll.BDP($B174&amp;" Corp",AX$1)="#N/A N/A"),"--",TEXT(_xll.BDP($B174&amp;" Corp",AX$1),"yyyy/mm/dd")))</f>
        <v/>
      </c>
      <c r="AY174" s="114" t="str">
        <f>IF(tbl_coded[[#This Row],[ISIN]]="","",IF(OR(_xll.BDP($B174&amp;" Corp",AY$1)="#N/A Field Not Applicable"),"--",TEXT(_xll.BDP($B174&amp;" Corp",AY$1),"yyyy/mm/dd")))</f>
        <v/>
      </c>
      <c r="AZ174" s="114" t="str">
        <f>IF(tbl_coded[[#This Row],[ISIN]]="","",IF(OR(_xll.BDP($B174&amp;" Corp",AZ$1)="#N/A N/A"),"--",_xll.BDP($B174&amp;" Corp",AZ$1)))</f>
        <v/>
      </c>
      <c r="BA174" s="114" t="str">
        <f>IF(tbl_coded[[#This Row],[ISIN]]="","",IF(OR(_xll.BDP($B174&amp;" Corp",BA$1)="#N/A N/A"),"--",_xll.BDP($B174&amp;" Corp",BA$1)))</f>
        <v/>
      </c>
      <c r="BB174" s="114" t="str">
        <f>IF(tbl_coded[[#This Row],[ISIN]]="","",IF(OR(_xll.BDP($B174&amp;" Corp",BB$1)="#N/A N/A"),"--",_xll.BDP($B174&amp;" Corp",BB$1)))</f>
        <v/>
      </c>
      <c r="BC174" s="114" t="str">
        <f>IF(tbl_coded[[#This Row],[ISIN]]="","",IF(OR(_xll.BDP($B174&amp;" Corp",BC$1)="#N/A Field Not Applicable"),"--",_xll.BDP($B174&amp;" Corp",BC$1)))</f>
        <v/>
      </c>
      <c r="BD174" s="114" t="str">
        <f>IF(tbl_coded[[#This Row],[ISIN]]="","",IF(OR(_xll.BDP($B174&amp;" Corp",BD$1)="#N/A Field Not Applicable"),"--",_xll.BDP($B174&amp;" Corp",BD$1)))</f>
        <v/>
      </c>
      <c r="BE174" s="114" t="str">
        <f>IF(tbl_coded[[#This Row],[ISIN]]="","",IF(OR(_xll.BDP($B174&amp;" Corp",BE$1)="#N/A Field Not Applicable"),"--",_xll.BDP($B174&amp;" Corp",BE$1)))</f>
        <v/>
      </c>
      <c r="BF174" s="114" t="str">
        <f>IF(tbl_coded[[#This Row],[ISIN]]="","",IF(OR(_xll.BDP($B174&amp;" Corp",BF$1)="#N/A Field Not Applicable"),"--",_xll.BDP($B174&amp;" Corp",BF$1)))</f>
        <v/>
      </c>
      <c r="BG174" s="114" t="str">
        <f>IF(tbl_coded[[#This Row],[ISIN]]="","",IF(OR(_xll.BDP($B174&amp;" Corp",BG$1)="#N/A Field Not Applicable"),"--",IF(_xll.BDP($B174&amp;" Corp",BG$1)="#N/A N/A","N",_xll.BDP($B174&amp;" Corp",BG$1))))</f>
        <v/>
      </c>
      <c r="BH174" s="114" t="str">
        <f>IF(tbl_coded[[#This Row],[ISIN]]="","",IF(OR(_xll.BDP($B174&amp;" Corp",BH$1)="#N/A N/A"),"",_xll.BDP($B174&amp;" Corp",BH$1)))</f>
        <v/>
      </c>
      <c r="BI174" s="114" t="str">
        <f>IF(tbl_coded[[#This Row],[ISIN]]="","",IF(OR(tbl_coded[[#This Row],[Parent company tiker]]=""),"",IF(_xll.BDP(tbl_coded[[#This Row],[Parent company tiker]]&amp;" Equity",BI$1)="#N/A N/A","--",_xll.BDP(tbl_coded[[#This Row],[Parent company tiker]]&amp;" Equity",BI$1))))</f>
        <v/>
      </c>
      <c r="BJ174" s="114" t="str">
        <f>IF(tbl_coded[[#This Row],[ISIN]]="","",IF(OR(tbl_coded[[#This Row],[Parent company tiker]]=""),"",IF(_xll.BDP(tbl_coded[[#This Row],[Parent company tiker]]&amp;" Equity",BJ$1)="#N/A N/A","--",_xll.BDP(tbl_coded[[#This Row],[Parent company tiker]]&amp;" Equity",BJ$1))))</f>
        <v/>
      </c>
      <c r="BK174" s="114" t="str">
        <f>IF(tbl_coded[[#This Row],[ISIN]]="","",IF(OR(tbl_coded[[#This Row],[Parent company tiker]]=""),"",IF(_xll.BDP(tbl_coded[[#This Row],[Parent company tiker]]&amp;" Equity",BK$1)="#N/A N/A","--",_xll.BDP(tbl_coded[[#This Row],[Parent company tiker]]&amp;" Equity",BK$1))))</f>
        <v/>
      </c>
      <c r="BL174" s="114" t="str">
        <f>IF(tbl_coded[[#This Row],[ISIN]]="","",IF(OR(tbl_coded[[#This Row],[Parent company tiker]]=""),"",IF(_xll.BDP(tbl_coded[[#This Row],[Parent company tiker]]&amp;" Equity",BL$1)="#N/A N/A","--",_xll.BDP(tbl_coded[[#This Row],[Parent company tiker]]&amp;" Equity",BL$1))))</f>
        <v/>
      </c>
      <c r="BM17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4" s="114" t="str">
        <f>IF(tbl_coded[[#This Row],[Column9]]&lt;&gt;"--",tbl_coded[[#This Row],[G''tor rating]],IF(tbl_coded[[#This Row],[KPW Name]]&lt;&gt;"",tbl_coded[[#This Row],[KPW Rating]],IF(tbl_coded[[#This Row],[Parent company tiker]]&lt;&gt;"",tbl_coded[[#This Row],[parent评级]],tbl_coded[[#This Row],[Issuer rating]])))</f>
        <v>//</v>
      </c>
      <c r="BO174" s="148" t="str">
        <f>IFERROR(IF(tbl_coded[[#This Row],[GREEN]]="Y","GREEN",IF(tbl_coded[[#This Row],[SUSTAINABLE]]="Y","SUSTAINABLE",IF(tbl_coded[[#This Row],[SOCIAL]]="Y","SOCIAL",IF(tbl_coded[[#This Row],[Sustainable linked]]="Y","SUSTAINABLE LINKED"," ")))),"")</f>
        <v xml:space="preserve"> </v>
      </c>
    </row>
    <row r="175" spans="1:67" ht="15" customHeight="1">
      <c r="A175" s="109">
        <v>173</v>
      </c>
      <c r="B175" s="110" t="str">
        <f>IF(美元债一级!$C$3:$C$1048576&lt;&gt;"",美元债一级!$C175,"")</f>
        <v/>
      </c>
      <c r="C175" s="114" t="str">
        <f>IF(tbl_coded[[#This Row],[ISIN]]="","",IF(tbl_coded[[#This Row],[Index]]&gt;$A$1,"",IF(_xll.BDP($B175&amp;" Corp",C$1)="#N/A N/A","",_xll.BDP($B175&amp;" Corp",C$1))))</f>
        <v/>
      </c>
      <c r="D175" s="114" t="str">
        <f>IF(tbl_coded[[#This Row],[ISIN]]="","",IF(_xll.BDP($B175&amp;" Corp",D$1)="#N/A N/A","",_xll.BDP($B175&amp;" Corp",D$1)))</f>
        <v/>
      </c>
      <c r="E175" s="114" t="str">
        <f>IF(tbl_coded[[#This Row],[ISIN]]="","",IF(_xll.BDP($B175&amp;" Corp",E$1)="#N/A N/A","--",_xll.BDP($B175&amp;" Corp",E$1)))</f>
        <v/>
      </c>
      <c r="F175" s="114" t="str">
        <f>IF(tbl_coded[[#This Row],[ISIN]]="","",IF(_xll.BDS($B175&amp;" Corp",F$1)="#N/A Field Not Applicable","",_xll.BDS($B175&amp;" Corp",F$1)))</f>
        <v/>
      </c>
      <c r="G175" s="114" t="str">
        <f>IF(tbl_coded[[#This Row],[ISIN]]="","",IF(_xll.BDP($F175&amp;" CompanyID",G$1)="#N/A Invalid Security","",_xll.BDP($F175&amp;" CompanyID",G$1)))</f>
        <v/>
      </c>
      <c r="H175" s="114" t="str">
        <f>IF(tbl_coded[[#This Row],[ISIN]]="","",IF(_xll.BDP($B175&amp;" Corp",H$1)="#N/A N/A","--",_xll.BDP($B175&amp;" Corp",H$1)))</f>
        <v/>
      </c>
      <c r="I175" s="114" t="str">
        <f>IF(tbl_coded[[#This Row],[ISIN]]="","",IF(_xll.BDP($B175&amp;" Corp",I$1)="#N/A N/A","--",_xll.BDP($B175&amp;" Corp",I$1)))</f>
        <v/>
      </c>
      <c r="J175" s="114" t="str">
        <f>IF(tbl_coded[[#This Row],[ISIN]]="","",IF(_xll.BDP($B175&amp;" Corp",J$1)="#N/A N/A","--",_xll.BDP($B175&amp;" Corp",J$1)))</f>
        <v/>
      </c>
      <c r="K175" s="114" t="str">
        <f>IF(tbl_coded[[#This Row],[ISIN]]="","",IF(_xll.BDP($B175&amp;" Corp",K$1)="#N/A N/A","--",_xll.BDP($B175&amp;" Corp",K$1)))</f>
        <v/>
      </c>
      <c r="L175" s="114" t="str">
        <f>IF(tbl_coded[[#This Row],[ISIN]]="","",IF(_xll.BDP($B175&amp;" Corp",L$1)="#N/A N/A","--",_xll.BDP($B175&amp;" Corp",L$1)))</f>
        <v/>
      </c>
      <c r="M175" s="114" t="str">
        <f>IF(tbl_coded[[#This Row],[ISIN]]="","",IF(_xll.BDP($B175&amp;" Corp",M$1)="#N/A N/A","--",_xll.BDP($B175&amp;" Corp",M$1)))</f>
        <v/>
      </c>
      <c r="N175" s="114" t="str">
        <f>IF(tbl_coded[[#This Row],[ISIN]]="","",IF(_xll.BDP($B175&amp;" Corp",N$1)="#N/A N/A","--",_xll.BDP($B175&amp;" Corp",N$1)))</f>
        <v/>
      </c>
      <c r="O175" s="114" t="str">
        <f>IF(tbl_coded[[#This Row],[ISIN]]="","",IF(_xll.BDP($B175&amp;" Corp",O$1)="#N/A N/A","--",_xll.BDP($B175&amp;" Corp",O$1)))</f>
        <v/>
      </c>
      <c r="P175" s="114" t="str">
        <f>IF(tbl_coded[[#This Row],[ISIN]]="","",IF(_xll.BDP($B175&amp;" Corp",P$1)="#N/A N/A","--",_xll.BDP($B175&amp;" Corp",P$1)))</f>
        <v/>
      </c>
      <c r="Q17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5" s="114" t="str">
        <f>IF(tbl_coded[[#This Row],[ISIN]]="","",IF(OR(_xll.BDP($B175&amp;" Corp",R$1)="#N/A N/A",_xll.BDP($B175&amp;" Corp",R$1)="#N/A Invalid Security",_xll.BDP($B175&amp;" Corp",R$1)="#N/A Field Not Applicable"),"--",_xll.BDP($B175&amp;" Corp",R$1)))</f>
        <v/>
      </c>
      <c r="S175" s="114" t="str">
        <f>IF(tbl_coded[[#This Row],[ISIN]]="","",IF(OR(_xll.BDP($R175&amp;" Equity",S$1)="#N/A N/A",_xll.BDP($R175&amp;" Equity",S$1)="#N/A Invalid Security"),"--",_xll.BDP($R175&amp;" Equity",S$1)))</f>
        <v/>
      </c>
      <c r="T175" s="114" t="str">
        <f>IF(tbl_coded[[#This Row],[ISIN]]="","",IF(OR(_xll.BDP($R175&amp;" Equity",T$1)="#N/A N/A",_xll.BDP($R175&amp;" Equity",T$1)="#N/A Invalid Security"),"--",_xll.BDP($R175&amp;" Equity",T$1)))</f>
        <v/>
      </c>
      <c r="U175" s="114" t="str">
        <f>IF(tbl_coded[[#This Row],[ISIN]]="","",IF(OR(_xll.BDP($R175&amp;" Equity",U$1)="#N/A N/A",_xll.BDP($R175&amp;" Equity",U$1)="#N/A Invalid Security"),"--",_xll.BDP($R175&amp;" Equity",U$1)))</f>
        <v/>
      </c>
      <c r="V175" s="114" t="str">
        <f>IF(tbl_coded[[#This Row],[ISIN]]="","",IF(OR(_xll.BDP($R175&amp;" Equity",V$1)="#N/A N/A",_xll.BDP($R175&amp;" Equity",V$1)="#N/A Invalid Security"),"--",_xll.BDP($R175&amp;" Equity",V$1)))</f>
        <v/>
      </c>
      <c r="W175" s="114" t="str">
        <f>IF(tbl_coded[[#This Row],[ISIN]]="","",IF(OR(_xll.BDP($R175&amp;" Equity",W$1)="#N/A N/A",_xll.BDP($R175&amp;" Equity",W$1)="#N/A Invalid Security"),"--",_xll.BDP($R175&amp;" Equity",W$1)))</f>
        <v/>
      </c>
      <c r="X175" s="114" t="str">
        <f>IF(tbl_coded[[#This Row],[ISIN]]="","",IF(OR(_xll.BDP($R175&amp;" Equity",X$1)="#N/A N/A",_xll.BDP($R175&amp;" Equity",X$1)="#N/A Invalid Security"),"--",_xll.BDP($R175&amp;" Equity",X$1)))</f>
        <v/>
      </c>
      <c r="Y17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5" s="114" t="str">
        <f>IF(tbl_coded[[#This Row],[ISIN]]="","",IF(ISNUMBER(_xll.BDP(B175&amp;" Corp",Z$1)),_xll.BDP(B175&amp;" Corp",Z$1),""))</f>
        <v/>
      </c>
      <c r="AA175" s="114" t="str">
        <f>IF(tbl_coded[[#This Row],[ISIN]]="","",IF(ISNUMBER(_xll.BDP(B175&amp;" Corp",AA$1)),_xll.BDP(B175&amp;" Corp",AA$1),""))</f>
        <v/>
      </c>
      <c r="AB175" s="114" t="str">
        <f>IF(tbl_coded[[#This Row],[ISIN]]="","",IF(ISNUMBER(_xll.BDP(B175&amp;" Corp",AB$1)),_xll.BDP(B175&amp;" Corp",AB$1),""))</f>
        <v/>
      </c>
      <c r="AC175" s="114" t="str">
        <f>IF(tbl_coded[[#This Row],[ISIN]]="","",IF(ISNUMBER(_xll.BDP(B175&amp;" Corp",AC$1)),_xll.BDP(B175&amp;" Corp",AC$1),""))</f>
        <v/>
      </c>
      <c r="AD175" s="114" t="str">
        <f>IF(tbl_coded[[#This Row],[ISIN]]="","",IF((_xll.BDP(B175&amp;" Corp",AD$1))="#N/A Field Not Applicable","",_xll.BDP(B175&amp;" Corp",AD$1)))</f>
        <v/>
      </c>
      <c r="AE175" s="114" t="str">
        <f>IF(tbl_coded[[#This Row],[ISIN]]="","",IF((_xll.BDP(B175&amp;" Corp",AE$1))="#N/A N/A","--",_xll.BDP(B175&amp;" Corp",AE$1)))</f>
        <v/>
      </c>
      <c r="AF175" s="114" t="str">
        <f>IF(tbl_coded[[#This Row],[ISIN]]="","",IF(IFERROR(MATCH(H175,rtg_num[Moody''s],0)&gt;10,0),"HY",IF(IFERROR(MATCH(I175,rtg_num[S&amp;P],0)&gt;10,0),"HY",IF(IFERROR(MATCH(J175,rtg_num[Fitch],0)&gt;10,0),"HY",IF(H175&amp;I175&amp;J175="------","NR",IF(IFERROR(FIND("#N/A",Coded!H175),0)&amp;IFERROR(FIND("#N/A",Coded!H175),0)&amp;IFERROR(FIND("#N/A",Coded!H175),0)&lt;&gt;"000",IF(INDEX(美元债一级!$O:$O,MATCH(tbl_coded[[#This Row],[ISIN]],美元债一级!$I:$I,0))="--/--/--","NR","IG"),"IG"))))))</f>
        <v/>
      </c>
      <c r="AG17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5" s="115" t="str">
        <f>IF(tbl_coded[[#This Row],[ISIN]]="","",IF(_xll.BDP($B175&amp;" Corp",AI$1)="#N/A N/A","--",_xll.BDP($B175&amp;" Corp",AI$1)))</f>
        <v/>
      </c>
      <c r="AJ175" s="112" t="str">
        <f>IF(tbl_coded[[#This Row],[ISIN]]="","",IF(OR(_xll.BDP(_xll.BDP(tbl_coded[[#This Row],[ISIN]]&amp;" Corp", "ISSUER_EQUITY_TICKER")&amp;" Equity",AJ$1)="#N/A N/A"),"--",_xll.BDP(_xll.BDP(tbl_coded[[#This Row],[ISIN]]&amp;" Corp", "ISSUER_EQUITY_TICKER")&amp;" Equity",AJ$1)))</f>
        <v/>
      </c>
      <c r="AK17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5" s="114" t="str">
        <f>IF(tbl_coded[[#This Row],[ISIN]]="","",IF(OR(_xll.BDP(_xll.BDP(tbl_coded[[#This Row],[ISIN]]&amp;" Corp", "ISSUER_EQUITY_TICKER")&amp;" Equity",AL$1)="#N/A N/A"),"--",_xll.BDP(_xll.BDP(tbl_coded[[#This Row],[ISIN]]&amp;" Corp", "ISSUER_EQUITY_TICKER")&amp;" Equity",AL$1)))</f>
        <v/>
      </c>
      <c r="AM175" s="114" t="str">
        <f>IF(tbl_coded[[#This Row],[ISIN]]="","",IF(_xll.BDS($B175&amp;" Corp",AM$1)="#N/A Field Not Applicable","",_xll.BDS($B175&amp;" Corp",AM$1)))</f>
        <v/>
      </c>
      <c r="AN175" s="114" t="str">
        <f>IF(tbl_coded[[#This Row],[ISIN]]="","",IF(_xll.BDP(tbl_coded[[#This Row],[KPW Provider BBID]]&amp;" CompanyID","NAME")="#N/A Invalid Security","",_xll.BDP(tbl_coded[[#This Row],[KPW Provider BBID]]&amp;" CompanyID","NAME")))</f>
        <v/>
      </c>
      <c r="AO175" s="114" t="str">
        <f>IF(tbl_coded[[#This Row],[ISIN]]="","",IF(_xll.BDP(tbl_coded[[#This Row],[KPW Provider BBID]]&amp;" CompanyID",$AO$1)="#N/A Invalid Security","--",IF(_xll.BDP(tbl_coded[[#This Row],[KPW Provider BBID]]&amp;" CompanyID",$AO$1)="#N/A N/A","--",_xll.BDP(tbl_coded[[#This Row],[KPW Provider BBID]]&amp;" CompanyID",$AO$1))))</f>
        <v/>
      </c>
      <c r="AP175" s="114" t="str">
        <f>IF(tbl_coded[[#This Row],[ISIN]]="","",IF(_xll.BDP(tbl_coded[[#This Row],[KPW Provider BBID]]&amp;" CompanyID",$AP$1)="#N/A Invalid Security","--",IF(_xll.BDP(tbl_coded[[#This Row],[KPW Provider BBID]]&amp;" CompanyID",$AP$1)="#N/A N/A","--",_xll.BDP(tbl_coded[[#This Row],[KPW Provider BBID]]&amp;" CompanyID",$AP$1))))</f>
        <v/>
      </c>
      <c r="AQ175" s="114" t="str">
        <f>IF(tbl_coded[[#This Row],[ISIN]]="","",IF(_xll.BDP(tbl_coded[[#This Row],[KPW Provider BBID]]&amp;" CompanyID",$AQ$1)="#N/A Invalid Security","--",IF(_xll.BDP(tbl_coded[[#This Row],[KPW Provider BBID]]&amp;" CompanyID",$AQ$1)="#N/A N/A","--",_xll.BDP(tbl_coded[[#This Row],[KPW Provider BBID]]&amp;" CompanyID",$AQ$1))))</f>
        <v/>
      </c>
      <c r="AR175" s="114" t="str">
        <f>IF(tbl_coded[[#This Row],[ISIN]]="","",tbl_coded[[#This Row],[穆迪KPW评级]]&amp;"/"&amp;tbl_coded[[#This Row],[SPKPW评级]]&amp;"/"&amp;tbl_coded[[#This Row],[FITCHKPW评级]])</f>
        <v/>
      </c>
      <c r="AS175" s="114" t="str">
        <f>IF(tbl_coded[[#This Row],[ISIN]]="","",IF(OR(_xll.BDP($B175&amp;" Corp",AS$1)="#N/A N/A"),"--",_xll.BDP($B175&amp;" Corp",AS$1)))</f>
        <v/>
      </c>
      <c r="AT175" s="114" t="str">
        <f>IF(tbl_coded[[#This Row],[ISIN]]="","",IF(_xll.BDS($B175&amp;" Corp",AT$1)="#N/A Field Not Applicable","",_xll.BDS($B175&amp;" Corp",AT$1)))</f>
        <v/>
      </c>
      <c r="AU175" s="114" t="str">
        <f>IF(tbl_coded[[#This Row],[SBLC Provider BBID]]="","",_xll.BDP(tbl_coded[[#This Row],[SBLC Provider BBID]]&amp;" CompanyID","NAME"))</f>
        <v/>
      </c>
      <c r="AV175" s="114" t="str">
        <f>IF(tbl_coded[[#This Row],[ISIN]]="","",IF(OR(_xll.BDP($B175&amp;" Corp",AV$1)="#N/A N/A"),"--",TEXT(_xll.BDP($B175&amp;" Corp",AV$1),"yyyy/mm/dd")))</f>
        <v/>
      </c>
      <c r="AW175" s="114" t="str">
        <f>IF(tbl_coded[[#This Row],[ISIN]]="","",IF(OR(_xll.BDP($B175&amp;" Corp",AW$1)="#N/A N/A"),"--",TEXT(_xll.BDP($B175&amp;" Corp",AW$1),"yyyy/mm/dd")))</f>
        <v/>
      </c>
      <c r="AX175" s="114" t="str">
        <f>IF(tbl_coded[[#This Row],[ISIN]]="","",IF(OR(_xll.BDP($B175&amp;" Corp",AX$1)="#N/A N/A"),"--",TEXT(_xll.BDP($B175&amp;" Corp",AX$1),"yyyy/mm/dd")))</f>
        <v/>
      </c>
      <c r="AY175" s="114" t="str">
        <f>IF(tbl_coded[[#This Row],[ISIN]]="","",IF(OR(_xll.BDP($B175&amp;" Corp",AY$1)="#N/A Field Not Applicable"),"--",TEXT(_xll.BDP($B175&amp;" Corp",AY$1),"yyyy/mm/dd")))</f>
        <v/>
      </c>
      <c r="AZ175" s="114" t="str">
        <f>IF(tbl_coded[[#This Row],[ISIN]]="","",IF(OR(_xll.BDP($B175&amp;" Corp",AZ$1)="#N/A N/A"),"--",_xll.BDP($B175&amp;" Corp",AZ$1)))</f>
        <v/>
      </c>
      <c r="BA175" s="114" t="str">
        <f>IF(tbl_coded[[#This Row],[ISIN]]="","",IF(OR(_xll.BDP($B175&amp;" Corp",BA$1)="#N/A N/A"),"--",_xll.BDP($B175&amp;" Corp",BA$1)))</f>
        <v/>
      </c>
      <c r="BB175" s="114" t="str">
        <f>IF(tbl_coded[[#This Row],[ISIN]]="","",IF(OR(_xll.BDP($B175&amp;" Corp",BB$1)="#N/A N/A"),"--",_xll.BDP($B175&amp;" Corp",BB$1)))</f>
        <v/>
      </c>
      <c r="BC175" s="114" t="str">
        <f>IF(tbl_coded[[#This Row],[ISIN]]="","",IF(OR(_xll.BDP($B175&amp;" Corp",BC$1)="#N/A Field Not Applicable"),"--",_xll.BDP($B175&amp;" Corp",BC$1)))</f>
        <v/>
      </c>
      <c r="BD175" s="114" t="str">
        <f>IF(tbl_coded[[#This Row],[ISIN]]="","",IF(OR(_xll.BDP($B175&amp;" Corp",BD$1)="#N/A Field Not Applicable"),"--",_xll.BDP($B175&amp;" Corp",BD$1)))</f>
        <v/>
      </c>
      <c r="BE175" s="114" t="str">
        <f>IF(tbl_coded[[#This Row],[ISIN]]="","",IF(OR(_xll.BDP($B175&amp;" Corp",BE$1)="#N/A Field Not Applicable"),"--",_xll.BDP($B175&amp;" Corp",BE$1)))</f>
        <v/>
      </c>
      <c r="BF175" s="114" t="str">
        <f>IF(tbl_coded[[#This Row],[ISIN]]="","",IF(OR(_xll.BDP($B175&amp;" Corp",BF$1)="#N/A Field Not Applicable"),"--",_xll.BDP($B175&amp;" Corp",BF$1)))</f>
        <v/>
      </c>
      <c r="BG175" s="114" t="str">
        <f>IF(tbl_coded[[#This Row],[ISIN]]="","",IF(OR(_xll.BDP($B175&amp;" Corp",BG$1)="#N/A Field Not Applicable"),"--",IF(_xll.BDP($B175&amp;" Corp",BG$1)="#N/A N/A","N",_xll.BDP($B175&amp;" Corp",BG$1))))</f>
        <v/>
      </c>
      <c r="BH175" s="114" t="str">
        <f>IF(tbl_coded[[#This Row],[ISIN]]="","",IF(OR(_xll.BDP($B175&amp;" Corp",BH$1)="#N/A N/A"),"",_xll.BDP($B175&amp;" Corp",BH$1)))</f>
        <v/>
      </c>
      <c r="BI175" s="114" t="str">
        <f>IF(tbl_coded[[#This Row],[ISIN]]="","",IF(OR(tbl_coded[[#This Row],[Parent company tiker]]=""),"",IF(_xll.BDP(tbl_coded[[#This Row],[Parent company tiker]]&amp;" Equity",BI$1)="#N/A N/A","--",_xll.BDP(tbl_coded[[#This Row],[Parent company tiker]]&amp;" Equity",BI$1))))</f>
        <v/>
      </c>
      <c r="BJ175" s="114" t="str">
        <f>IF(tbl_coded[[#This Row],[ISIN]]="","",IF(OR(tbl_coded[[#This Row],[Parent company tiker]]=""),"",IF(_xll.BDP(tbl_coded[[#This Row],[Parent company tiker]]&amp;" Equity",BJ$1)="#N/A N/A","--",_xll.BDP(tbl_coded[[#This Row],[Parent company tiker]]&amp;" Equity",BJ$1))))</f>
        <v/>
      </c>
      <c r="BK175" s="114" t="str">
        <f>IF(tbl_coded[[#This Row],[ISIN]]="","",IF(OR(tbl_coded[[#This Row],[Parent company tiker]]=""),"",IF(_xll.BDP(tbl_coded[[#This Row],[Parent company tiker]]&amp;" Equity",BK$1)="#N/A N/A","--",_xll.BDP(tbl_coded[[#This Row],[Parent company tiker]]&amp;" Equity",BK$1))))</f>
        <v/>
      </c>
      <c r="BL175" s="114" t="str">
        <f>IF(tbl_coded[[#This Row],[ISIN]]="","",IF(OR(tbl_coded[[#This Row],[Parent company tiker]]=""),"",IF(_xll.BDP(tbl_coded[[#This Row],[Parent company tiker]]&amp;" Equity",BL$1)="#N/A N/A","--",_xll.BDP(tbl_coded[[#This Row],[Parent company tiker]]&amp;" Equity",BL$1))))</f>
        <v/>
      </c>
      <c r="BM17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5" s="114" t="str">
        <f>IF(tbl_coded[[#This Row],[Column9]]&lt;&gt;"--",tbl_coded[[#This Row],[G''tor rating]],IF(tbl_coded[[#This Row],[KPW Name]]&lt;&gt;"",tbl_coded[[#This Row],[KPW Rating]],IF(tbl_coded[[#This Row],[Parent company tiker]]&lt;&gt;"",tbl_coded[[#This Row],[parent评级]],tbl_coded[[#This Row],[Issuer rating]])))</f>
        <v>//</v>
      </c>
      <c r="BO175" s="148" t="str">
        <f>IFERROR(IF(tbl_coded[[#This Row],[GREEN]]="Y","GREEN",IF(tbl_coded[[#This Row],[SUSTAINABLE]]="Y","SUSTAINABLE",IF(tbl_coded[[#This Row],[SOCIAL]]="Y","SOCIAL",IF(tbl_coded[[#This Row],[Sustainable linked]]="Y","SUSTAINABLE LINKED"," ")))),"")</f>
        <v xml:space="preserve"> </v>
      </c>
    </row>
    <row r="176" spans="1:67" ht="15" customHeight="1">
      <c r="A176" s="109">
        <v>174</v>
      </c>
      <c r="B176" s="110" t="str">
        <f>IF(美元债一级!$C$3:$C$1048576&lt;&gt;"",美元债一级!$C176,"")</f>
        <v/>
      </c>
      <c r="C176" s="114" t="str">
        <f>IF(tbl_coded[[#This Row],[ISIN]]="","",IF(tbl_coded[[#This Row],[Index]]&gt;$A$1,"",IF(_xll.BDP($B176&amp;" Corp",C$1)="#N/A N/A","",_xll.BDP($B176&amp;" Corp",C$1))))</f>
        <v/>
      </c>
      <c r="D176" s="114" t="str">
        <f>IF(tbl_coded[[#This Row],[ISIN]]="","",IF(_xll.BDP($B176&amp;" Corp",D$1)="#N/A N/A","",_xll.BDP($B176&amp;" Corp",D$1)))</f>
        <v/>
      </c>
      <c r="E176" s="114" t="str">
        <f>IF(tbl_coded[[#This Row],[ISIN]]="","",IF(_xll.BDP($B176&amp;" Corp",E$1)="#N/A N/A","--",_xll.BDP($B176&amp;" Corp",E$1)))</f>
        <v/>
      </c>
      <c r="F176" s="114" t="str">
        <f>IF(tbl_coded[[#This Row],[ISIN]]="","",IF(_xll.BDS($B176&amp;" Corp",F$1)="#N/A Field Not Applicable","",_xll.BDS($B176&amp;" Corp",F$1)))</f>
        <v/>
      </c>
      <c r="G176" s="114" t="str">
        <f>IF(tbl_coded[[#This Row],[ISIN]]="","",IF(_xll.BDP($F176&amp;" CompanyID",G$1)="#N/A Invalid Security","",_xll.BDP($F176&amp;" CompanyID",G$1)))</f>
        <v/>
      </c>
      <c r="H176" s="114" t="str">
        <f>IF(tbl_coded[[#This Row],[ISIN]]="","",IF(_xll.BDP($B176&amp;" Corp",H$1)="#N/A N/A","--",_xll.BDP($B176&amp;" Corp",H$1)))</f>
        <v/>
      </c>
      <c r="I176" s="114" t="str">
        <f>IF(tbl_coded[[#This Row],[ISIN]]="","",IF(_xll.BDP($B176&amp;" Corp",I$1)="#N/A N/A","--",_xll.BDP($B176&amp;" Corp",I$1)))</f>
        <v/>
      </c>
      <c r="J176" s="114" t="str">
        <f>IF(tbl_coded[[#This Row],[ISIN]]="","",IF(_xll.BDP($B176&amp;" Corp",J$1)="#N/A N/A","--",_xll.BDP($B176&amp;" Corp",J$1)))</f>
        <v/>
      </c>
      <c r="K176" s="114" t="str">
        <f>IF(tbl_coded[[#This Row],[ISIN]]="","",IF(_xll.BDP($B176&amp;" Corp",K$1)="#N/A N/A","--",_xll.BDP($B176&amp;" Corp",K$1)))</f>
        <v/>
      </c>
      <c r="L176" s="114" t="str">
        <f>IF(tbl_coded[[#This Row],[ISIN]]="","",IF(_xll.BDP($B176&amp;" Corp",L$1)="#N/A N/A","--",_xll.BDP($B176&amp;" Corp",L$1)))</f>
        <v/>
      </c>
      <c r="M176" s="114" t="str">
        <f>IF(tbl_coded[[#This Row],[ISIN]]="","",IF(_xll.BDP($B176&amp;" Corp",M$1)="#N/A N/A","--",_xll.BDP($B176&amp;" Corp",M$1)))</f>
        <v/>
      </c>
      <c r="N176" s="114" t="str">
        <f>IF(tbl_coded[[#This Row],[ISIN]]="","",IF(_xll.BDP($B176&amp;" Corp",N$1)="#N/A N/A","--",_xll.BDP($B176&amp;" Corp",N$1)))</f>
        <v/>
      </c>
      <c r="O176" s="114" t="str">
        <f>IF(tbl_coded[[#This Row],[ISIN]]="","",IF(_xll.BDP($B176&amp;" Corp",O$1)="#N/A N/A","--",_xll.BDP($B176&amp;" Corp",O$1)))</f>
        <v/>
      </c>
      <c r="P176" s="114" t="str">
        <f>IF(tbl_coded[[#This Row],[ISIN]]="","",IF(_xll.BDP($B176&amp;" Corp",P$1)="#N/A N/A","--",_xll.BDP($B176&amp;" Corp",P$1)))</f>
        <v/>
      </c>
      <c r="Q17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6" s="114" t="str">
        <f>IF(tbl_coded[[#This Row],[ISIN]]="","",IF(OR(_xll.BDP($B176&amp;" Corp",R$1)="#N/A N/A",_xll.BDP($B176&amp;" Corp",R$1)="#N/A Invalid Security",_xll.BDP($B176&amp;" Corp",R$1)="#N/A Field Not Applicable"),"--",_xll.BDP($B176&amp;" Corp",R$1)))</f>
        <v/>
      </c>
      <c r="S176" s="114" t="str">
        <f>IF(tbl_coded[[#This Row],[ISIN]]="","",IF(OR(_xll.BDP($R176&amp;" Equity",S$1)="#N/A N/A",_xll.BDP($R176&amp;" Equity",S$1)="#N/A Invalid Security"),"--",_xll.BDP($R176&amp;" Equity",S$1)))</f>
        <v/>
      </c>
      <c r="T176" s="114" t="str">
        <f>IF(tbl_coded[[#This Row],[ISIN]]="","",IF(OR(_xll.BDP($R176&amp;" Equity",T$1)="#N/A N/A",_xll.BDP($R176&amp;" Equity",T$1)="#N/A Invalid Security"),"--",_xll.BDP($R176&amp;" Equity",T$1)))</f>
        <v/>
      </c>
      <c r="U176" s="114" t="str">
        <f>IF(tbl_coded[[#This Row],[ISIN]]="","",IF(OR(_xll.BDP($R176&amp;" Equity",U$1)="#N/A N/A",_xll.BDP($R176&amp;" Equity",U$1)="#N/A Invalid Security"),"--",_xll.BDP($R176&amp;" Equity",U$1)))</f>
        <v/>
      </c>
      <c r="V176" s="114" t="str">
        <f>IF(tbl_coded[[#This Row],[ISIN]]="","",IF(OR(_xll.BDP($R176&amp;" Equity",V$1)="#N/A N/A",_xll.BDP($R176&amp;" Equity",V$1)="#N/A Invalid Security"),"--",_xll.BDP($R176&amp;" Equity",V$1)))</f>
        <v/>
      </c>
      <c r="W176" s="114" t="str">
        <f>IF(tbl_coded[[#This Row],[ISIN]]="","",IF(OR(_xll.BDP($R176&amp;" Equity",W$1)="#N/A N/A",_xll.BDP($R176&amp;" Equity",W$1)="#N/A Invalid Security"),"--",_xll.BDP($R176&amp;" Equity",W$1)))</f>
        <v/>
      </c>
      <c r="X176" s="114" t="str">
        <f>IF(tbl_coded[[#This Row],[ISIN]]="","",IF(OR(_xll.BDP($R176&amp;" Equity",X$1)="#N/A N/A",_xll.BDP($R176&amp;" Equity",X$1)="#N/A Invalid Security"),"--",_xll.BDP($R176&amp;" Equity",X$1)))</f>
        <v/>
      </c>
      <c r="Y17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6" s="114" t="str">
        <f>IF(tbl_coded[[#This Row],[ISIN]]="","",IF(ISNUMBER(_xll.BDP(B176&amp;" Corp",Z$1)),_xll.BDP(B176&amp;" Corp",Z$1),""))</f>
        <v/>
      </c>
      <c r="AA176" s="114" t="str">
        <f>IF(tbl_coded[[#This Row],[ISIN]]="","",IF(ISNUMBER(_xll.BDP(B176&amp;" Corp",AA$1)),_xll.BDP(B176&amp;" Corp",AA$1),""))</f>
        <v/>
      </c>
      <c r="AB176" s="114" t="str">
        <f>IF(tbl_coded[[#This Row],[ISIN]]="","",IF(ISNUMBER(_xll.BDP(B176&amp;" Corp",AB$1)),_xll.BDP(B176&amp;" Corp",AB$1),""))</f>
        <v/>
      </c>
      <c r="AC176" s="114" t="str">
        <f>IF(tbl_coded[[#This Row],[ISIN]]="","",IF(ISNUMBER(_xll.BDP(B176&amp;" Corp",AC$1)),_xll.BDP(B176&amp;" Corp",AC$1),""))</f>
        <v/>
      </c>
      <c r="AD176" s="114" t="str">
        <f>IF(tbl_coded[[#This Row],[ISIN]]="","",IF((_xll.BDP(B176&amp;" Corp",AD$1))="#N/A Field Not Applicable","",_xll.BDP(B176&amp;" Corp",AD$1)))</f>
        <v/>
      </c>
      <c r="AE176" s="114" t="str">
        <f>IF(tbl_coded[[#This Row],[ISIN]]="","",IF((_xll.BDP(B176&amp;" Corp",AE$1))="#N/A N/A","--",_xll.BDP(B176&amp;" Corp",AE$1)))</f>
        <v/>
      </c>
      <c r="AF176" s="114" t="str">
        <f>IF(tbl_coded[[#This Row],[ISIN]]="","",IF(IFERROR(MATCH(H176,rtg_num[Moody''s],0)&gt;10,0),"HY",IF(IFERROR(MATCH(I176,rtg_num[S&amp;P],0)&gt;10,0),"HY",IF(IFERROR(MATCH(J176,rtg_num[Fitch],0)&gt;10,0),"HY",IF(H176&amp;I176&amp;J176="------","NR",IF(IFERROR(FIND("#N/A",Coded!H176),0)&amp;IFERROR(FIND("#N/A",Coded!H176),0)&amp;IFERROR(FIND("#N/A",Coded!H176),0)&lt;&gt;"000",IF(INDEX(美元债一级!$O:$O,MATCH(tbl_coded[[#This Row],[ISIN]],美元债一级!$I:$I,0))="--/--/--","NR","IG"),"IG"))))))</f>
        <v/>
      </c>
      <c r="AG17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6" s="115" t="str">
        <f>IF(tbl_coded[[#This Row],[ISIN]]="","",IF(_xll.BDP($B176&amp;" Corp",AI$1)="#N/A N/A","--",_xll.BDP($B176&amp;" Corp",AI$1)))</f>
        <v/>
      </c>
      <c r="AJ176" s="112" t="str">
        <f>IF(tbl_coded[[#This Row],[ISIN]]="","",IF(OR(_xll.BDP(_xll.BDP(tbl_coded[[#This Row],[ISIN]]&amp;" Corp", "ISSUER_EQUITY_TICKER")&amp;" Equity",AJ$1)="#N/A N/A"),"--",_xll.BDP(_xll.BDP(tbl_coded[[#This Row],[ISIN]]&amp;" Corp", "ISSUER_EQUITY_TICKER")&amp;" Equity",AJ$1)))</f>
        <v/>
      </c>
      <c r="AK17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6" s="114" t="str">
        <f>IF(tbl_coded[[#This Row],[ISIN]]="","",IF(OR(_xll.BDP(_xll.BDP(tbl_coded[[#This Row],[ISIN]]&amp;" Corp", "ISSUER_EQUITY_TICKER")&amp;" Equity",AL$1)="#N/A N/A"),"--",_xll.BDP(_xll.BDP(tbl_coded[[#This Row],[ISIN]]&amp;" Corp", "ISSUER_EQUITY_TICKER")&amp;" Equity",AL$1)))</f>
        <v/>
      </c>
      <c r="AM176" s="114" t="str">
        <f>IF(tbl_coded[[#This Row],[ISIN]]="","",IF(_xll.BDS($B176&amp;" Corp",AM$1)="#N/A Field Not Applicable","",_xll.BDS($B176&amp;" Corp",AM$1)))</f>
        <v/>
      </c>
      <c r="AN176" s="114" t="str">
        <f>IF(tbl_coded[[#This Row],[ISIN]]="","",IF(_xll.BDP(tbl_coded[[#This Row],[KPW Provider BBID]]&amp;" CompanyID","NAME")="#N/A Invalid Security","",_xll.BDP(tbl_coded[[#This Row],[KPW Provider BBID]]&amp;" CompanyID","NAME")))</f>
        <v/>
      </c>
      <c r="AO176" s="114" t="str">
        <f>IF(tbl_coded[[#This Row],[ISIN]]="","",IF(_xll.BDP(tbl_coded[[#This Row],[KPW Provider BBID]]&amp;" CompanyID",$AO$1)="#N/A Invalid Security","--",IF(_xll.BDP(tbl_coded[[#This Row],[KPW Provider BBID]]&amp;" CompanyID",$AO$1)="#N/A N/A","--",_xll.BDP(tbl_coded[[#This Row],[KPW Provider BBID]]&amp;" CompanyID",$AO$1))))</f>
        <v/>
      </c>
      <c r="AP176" s="114" t="str">
        <f>IF(tbl_coded[[#This Row],[ISIN]]="","",IF(_xll.BDP(tbl_coded[[#This Row],[KPW Provider BBID]]&amp;" CompanyID",$AP$1)="#N/A Invalid Security","--",IF(_xll.BDP(tbl_coded[[#This Row],[KPW Provider BBID]]&amp;" CompanyID",$AP$1)="#N/A N/A","--",_xll.BDP(tbl_coded[[#This Row],[KPW Provider BBID]]&amp;" CompanyID",$AP$1))))</f>
        <v/>
      </c>
      <c r="AQ176" s="114" t="str">
        <f>IF(tbl_coded[[#This Row],[ISIN]]="","",IF(_xll.BDP(tbl_coded[[#This Row],[KPW Provider BBID]]&amp;" CompanyID",$AQ$1)="#N/A Invalid Security","--",IF(_xll.BDP(tbl_coded[[#This Row],[KPW Provider BBID]]&amp;" CompanyID",$AQ$1)="#N/A N/A","--",_xll.BDP(tbl_coded[[#This Row],[KPW Provider BBID]]&amp;" CompanyID",$AQ$1))))</f>
        <v/>
      </c>
      <c r="AR176" s="114" t="str">
        <f>IF(tbl_coded[[#This Row],[ISIN]]="","",tbl_coded[[#This Row],[穆迪KPW评级]]&amp;"/"&amp;tbl_coded[[#This Row],[SPKPW评级]]&amp;"/"&amp;tbl_coded[[#This Row],[FITCHKPW评级]])</f>
        <v/>
      </c>
      <c r="AS176" s="114" t="str">
        <f>IF(tbl_coded[[#This Row],[ISIN]]="","",IF(OR(_xll.BDP($B176&amp;" Corp",AS$1)="#N/A N/A"),"--",_xll.BDP($B176&amp;" Corp",AS$1)))</f>
        <v/>
      </c>
      <c r="AT176" s="114" t="str">
        <f>IF(tbl_coded[[#This Row],[ISIN]]="","",IF(_xll.BDS($B176&amp;" Corp",AT$1)="#N/A Field Not Applicable","",_xll.BDS($B176&amp;" Corp",AT$1)))</f>
        <v/>
      </c>
      <c r="AU176" s="114" t="str">
        <f>IF(tbl_coded[[#This Row],[SBLC Provider BBID]]="","",_xll.BDP(tbl_coded[[#This Row],[SBLC Provider BBID]]&amp;" CompanyID","NAME"))</f>
        <v/>
      </c>
      <c r="AV176" s="114" t="str">
        <f>IF(tbl_coded[[#This Row],[ISIN]]="","",IF(OR(_xll.BDP($B176&amp;" Corp",AV$1)="#N/A N/A"),"--",TEXT(_xll.BDP($B176&amp;" Corp",AV$1),"yyyy/mm/dd")))</f>
        <v/>
      </c>
      <c r="AW176" s="114" t="str">
        <f>IF(tbl_coded[[#This Row],[ISIN]]="","",IF(OR(_xll.BDP($B176&amp;" Corp",AW$1)="#N/A N/A"),"--",TEXT(_xll.BDP($B176&amp;" Corp",AW$1),"yyyy/mm/dd")))</f>
        <v/>
      </c>
      <c r="AX176" s="114" t="str">
        <f>IF(tbl_coded[[#This Row],[ISIN]]="","",IF(OR(_xll.BDP($B176&amp;" Corp",AX$1)="#N/A N/A"),"--",TEXT(_xll.BDP($B176&amp;" Corp",AX$1),"yyyy/mm/dd")))</f>
        <v/>
      </c>
      <c r="AY176" s="114" t="str">
        <f>IF(tbl_coded[[#This Row],[ISIN]]="","",IF(OR(_xll.BDP($B176&amp;" Corp",AY$1)="#N/A Field Not Applicable"),"--",TEXT(_xll.BDP($B176&amp;" Corp",AY$1),"yyyy/mm/dd")))</f>
        <v/>
      </c>
      <c r="AZ176" s="114" t="str">
        <f>IF(tbl_coded[[#This Row],[ISIN]]="","",IF(OR(_xll.BDP($B176&amp;" Corp",AZ$1)="#N/A N/A"),"--",_xll.BDP($B176&amp;" Corp",AZ$1)))</f>
        <v/>
      </c>
      <c r="BA176" s="114" t="str">
        <f>IF(tbl_coded[[#This Row],[ISIN]]="","",IF(OR(_xll.BDP($B176&amp;" Corp",BA$1)="#N/A N/A"),"--",_xll.BDP($B176&amp;" Corp",BA$1)))</f>
        <v/>
      </c>
      <c r="BB176" s="114" t="str">
        <f>IF(tbl_coded[[#This Row],[ISIN]]="","",IF(OR(_xll.BDP($B176&amp;" Corp",BB$1)="#N/A N/A"),"--",_xll.BDP($B176&amp;" Corp",BB$1)))</f>
        <v/>
      </c>
      <c r="BC176" s="114" t="str">
        <f>IF(tbl_coded[[#This Row],[ISIN]]="","",IF(OR(_xll.BDP($B176&amp;" Corp",BC$1)="#N/A Field Not Applicable"),"--",_xll.BDP($B176&amp;" Corp",BC$1)))</f>
        <v/>
      </c>
      <c r="BD176" s="114" t="str">
        <f>IF(tbl_coded[[#This Row],[ISIN]]="","",IF(OR(_xll.BDP($B176&amp;" Corp",BD$1)="#N/A Field Not Applicable"),"--",_xll.BDP($B176&amp;" Corp",BD$1)))</f>
        <v/>
      </c>
      <c r="BE176" s="114" t="str">
        <f>IF(tbl_coded[[#This Row],[ISIN]]="","",IF(OR(_xll.BDP($B176&amp;" Corp",BE$1)="#N/A Field Not Applicable"),"--",_xll.BDP($B176&amp;" Corp",BE$1)))</f>
        <v/>
      </c>
      <c r="BF176" s="114" t="str">
        <f>IF(tbl_coded[[#This Row],[ISIN]]="","",IF(OR(_xll.BDP($B176&amp;" Corp",BF$1)="#N/A Field Not Applicable"),"--",_xll.BDP($B176&amp;" Corp",BF$1)))</f>
        <v/>
      </c>
      <c r="BG176" s="114" t="str">
        <f>IF(tbl_coded[[#This Row],[ISIN]]="","",IF(OR(_xll.BDP($B176&amp;" Corp",BG$1)="#N/A Field Not Applicable"),"--",IF(_xll.BDP($B176&amp;" Corp",BG$1)="#N/A N/A","N",_xll.BDP($B176&amp;" Corp",BG$1))))</f>
        <v/>
      </c>
      <c r="BH176" s="114" t="str">
        <f>IF(tbl_coded[[#This Row],[ISIN]]="","",IF(OR(_xll.BDP($B176&amp;" Corp",BH$1)="#N/A N/A"),"",_xll.BDP($B176&amp;" Corp",BH$1)))</f>
        <v/>
      </c>
      <c r="BI176" s="114" t="str">
        <f>IF(tbl_coded[[#This Row],[ISIN]]="","",IF(OR(tbl_coded[[#This Row],[Parent company tiker]]=""),"",IF(_xll.BDP(tbl_coded[[#This Row],[Parent company tiker]]&amp;" Equity",BI$1)="#N/A N/A","--",_xll.BDP(tbl_coded[[#This Row],[Parent company tiker]]&amp;" Equity",BI$1))))</f>
        <v/>
      </c>
      <c r="BJ176" s="114" t="str">
        <f>IF(tbl_coded[[#This Row],[ISIN]]="","",IF(OR(tbl_coded[[#This Row],[Parent company tiker]]=""),"",IF(_xll.BDP(tbl_coded[[#This Row],[Parent company tiker]]&amp;" Equity",BJ$1)="#N/A N/A","--",_xll.BDP(tbl_coded[[#This Row],[Parent company tiker]]&amp;" Equity",BJ$1))))</f>
        <v/>
      </c>
      <c r="BK176" s="114" t="str">
        <f>IF(tbl_coded[[#This Row],[ISIN]]="","",IF(OR(tbl_coded[[#This Row],[Parent company tiker]]=""),"",IF(_xll.BDP(tbl_coded[[#This Row],[Parent company tiker]]&amp;" Equity",BK$1)="#N/A N/A","--",_xll.BDP(tbl_coded[[#This Row],[Parent company tiker]]&amp;" Equity",BK$1))))</f>
        <v/>
      </c>
      <c r="BL176" s="114" t="str">
        <f>IF(tbl_coded[[#This Row],[ISIN]]="","",IF(OR(tbl_coded[[#This Row],[Parent company tiker]]=""),"",IF(_xll.BDP(tbl_coded[[#This Row],[Parent company tiker]]&amp;" Equity",BL$1)="#N/A N/A","--",_xll.BDP(tbl_coded[[#This Row],[Parent company tiker]]&amp;" Equity",BL$1))))</f>
        <v/>
      </c>
      <c r="BM17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6" s="114" t="str">
        <f>IF(tbl_coded[[#This Row],[Column9]]&lt;&gt;"--",tbl_coded[[#This Row],[G''tor rating]],IF(tbl_coded[[#This Row],[KPW Name]]&lt;&gt;"",tbl_coded[[#This Row],[KPW Rating]],IF(tbl_coded[[#This Row],[Parent company tiker]]&lt;&gt;"",tbl_coded[[#This Row],[parent评级]],tbl_coded[[#This Row],[Issuer rating]])))</f>
        <v>//</v>
      </c>
      <c r="BO176" s="148" t="str">
        <f>IFERROR(IF(tbl_coded[[#This Row],[GREEN]]="Y","GREEN",IF(tbl_coded[[#This Row],[SUSTAINABLE]]="Y","SUSTAINABLE",IF(tbl_coded[[#This Row],[SOCIAL]]="Y","SOCIAL",IF(tbl_coded[[#This Row],[Sustainable linked]]="Y","SUSTAINABLE LINKED"," ")))),"")</f>
        <v xml:space="preserve"> </v>
      </c>
    </row>
    <row r="177" spans="1:67" ht="15" customHeight="1">
      <c r="A177" s="109">
        <v>175</v>
      </c>
      <c r="B177" s="110" t="str">
        <f>IF(美元债一级!$C$3:$C$1048576&lt;&gt;"",美元债一级!$C177,"")</f>
        <v/>
      </c>
      <c r="C177" s="114" t="str">
        <f>IF(tbl_coded[[#This Row],[ISIN]]="","",IF(tbl_coded[[#This Row],[Index]]&gt;$A$1,"",IF(_xll.BDP($B177&amp;" Corp",C$1)="#N/A N/A","",_xll.BDP($B177&amp;" Corp",C$1))))</f>
        <v/>
      </c>
      <c r="D177" s="114" t="str">
        <f>IF(tbl_coded[[#This Row],[ISIN]]="","",IF(_xll.BDP($B177&amp;" Corp",D$1)="#N/A N/A","",_xll.BDP($B177&amp;" Corp",D$1)))</f>
        <v/>
      </c>
      <c r="E177" s="114" t="str">
        <f>IF(tbl_coded[[#This Row],[ISIN]]="","",IF(_xll.BDP($B177&amp;" Corp",E$1)="#N/A N/A","--",_xll.BDP($B177&amp;" Corp",E$1)))</f>
        <v/>
      </c>
      <c r="F177" s="114" t="str">
        <f>IF(tbl_coded[[#This Row],[ISIN]]="","",IF(_xll.BDS($B177&amp;" Corp",F$1)="#N/A Field Not Applicable","",_xll.BDS($B177&amp;" Corp",F$1)))</f>
        <v/>
      </c>
      <c r="G177" s="114" t="str">
        <f>IF(tbl_coded[[#This Row],[ISIN]]="","",IF(_xll.BDP($F177&amp;" CompanyID",G$1)="#N/A Invalid Security","",_xll.BDP($F177&amp;" CompanyID",G$1)))</f>
        <v/>
      </c>
      <c r="H177" s="114" t="str">
        <f>IF(tbl_coded[[#This Row],[ISIN]]="","",IF(_xll.BDP($B177&amp;" Corp",H$1)="#N/A N/A","--",_xll.BDP($B177&amp;" Corp",H$1)))</f>
        <v/>
      </c>
      <c r="I177" s="114" t="str">
        <f>IF(tbl_coded[[#This Row],[ISIN]]="","",IF(_xll.BDP($B177&amp;" Corp",I$1)="#N/A N/A","--",_xll.BDP($B177&amp;" Corp",I$1)))</f>
        <v/>
      </c>
      <c r="J177" s="114" t="str">
        <f>IF(tbl_coded[[#This Row],[ISIN]]="","",IF(_xll.BDP($B177&amp;" Corp",J$1)="#N/A N/A","--",_xll.BDP($B177&amp;" Corp",J$1)))</f>
        <v/>
      </c>
      <c r="K177" s="114" t="str">
        <f>IF(tbl_coded[[#This Row],[ISIN]]="","",IF(_xll.BDP($B177&amp;" Corp",K$1)="#N/A N/A","--",_xll.BDP($B177&amp;" Corp",K$1)))</f>
        <v/>
      </c>
      <c r="L177" s="114" t="str">
        <f>IF(tbl_coded[[#This Row],[ISIN]]="","",IF(_xll.BDP($B177&amp;" Corp",L$1)="#N/A N/A","--",_xll.BDP($B177&amp;" Corp",L$1)))</f>
        <v/>
      </c>
      <c r="M177" s="114" t="str">
        <f>IF(tbl_coded[[#This Row],[ISIN]]="","",IF(_xll.BDP($B177&amp;" Corp",M$1)="#N/A N/A","--",_xll.BDP($B177&amp;" Corp",M$1)))</f>
        <v/>
      </c>
      <c r="N177" s="114" t="str">
        <f>IF(tbl_coded[[#This Row],[ISIN]]="","",IF(_xll.BDP($B177&amp;" Corp",N$1)="#N/A N/A","--",_xll.BDP($B177&amp;" Corp",N$1)))</f>
        <v/>
      </c>
      <c r="O177" s="114" t="str">
        <f>IF(tbl_coded[[#This Row],[ISIN]]="","",IF(_xll.BDP($B177&amp;" Corp",O$1)="#N/A N/A","--",_xll.BDP($B177&amp;" Corp",O$1)))</f>
        <v/>
      </c>
      <c r="P177" s="114" t="str">
        <f>IF(tbl_coded[[#This Row],[ISIN]]="","",IF(_xll.BDP($B177&amp;" Corp",P$1)="#N/A N/A","--",_xll.BDP($B177&amp;" Corp",P$1)))</f>
        <v/>
      </c>
      <c r="Q17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7" s="114" t="str">
        <f>IF(tbl_coded[[#This Row],[ISIN]]="","",IF(OR(_xll.BDP($B177&amp;" Corp",R$1)="#N/A N/A",_xll.BDP($B177&amp;" Corp",R$1)="#N/A Invalid Security",_xll.BDP($B177&amp;" Corp",R$1)="#N/A Field Not Applicable"),"--",_xll.BDP($B177&amp;" Corp",R$1)))</f>
        <v/>
      </c>
      <c r="S177" s="114" t="str">
        <f>IF(tbl_coded[[#This Row],[ISIN]]="","",IF(OR(_xll.BDP($R177&amp;" Equity",S$1)="#N/A N/A",_xll.BDP($R177&amp;" Equity",S$1)="#N/A Invalid Security"),"--",_xll.BDP($R177&amp;" Equity",S$1)))</f>
        <v/>
      </c>
      <c r="T177" s="114" t="str">
        <f>IF(tbl_coded[[#This Row],[ISIN]]="","",IF(OR(_xll.BDP($R177&amp;" Equity",T$1)="#N/A N/A",_xll.BDP($R177&amp;" Equity",T$1)="#N/A Invalid Security"),"--",_xll.BDP($R177&amp;" Equity",T$1)))</f>
        <v/>
      </c>
      <c r="U177" s="114" t="str">
        <f>IF(tbl_coded[[#This Row],[ISIN]]="","",IF(OR(_xll.BDP($R177&amp;" Equity",U$1)="#N/A N/A",_xll.BDP($R177&amp;" Equity",U$1)="#N/A Invalid Security"),"--",_xll.BDP($R177&amp;" Equity",U$1)))</f>
        <v/>
      </c>
      <c r="V177" s="114" t="str">
        <f>IF(tbl_coded[[#This Row],[ISIN]]="","",IF(OR(_xll.BDP($R177&amp;" Equity",V$1)="#N/A N/A",_xll.BDP($R177&amp;" Equity",V$1)="#N/A Invalid Security"),"--",_xll.BDP($R177&amp;" Equity",V$1)))</f>
        <v/>
      </c>
      <c r="W177" s="114" t="str">
        <f>IF(tbl_coded[[#This Row],[ISIN]]="","",IF(OR(_xll.BDP($R177&amp;" Equity",W$1)="#N/A N/A",_xll.BDP($R177&amp;" Equity",W$1)="#N/A Invalid Security"),"--",_xll.BDP($R177&amp;" Equity",W$1)))</f>
        <v/>
      </c>
      <c r="X177" s="114" t="str">
        <f>IF(tbl_coded[[#This Row],[ISIN]]="","",IF(OR(_xll.BDP($R177&amp;" Equity",X$1)="#N/A N/A",_xll.BDP($R177&amp;" Equity",X$1)="#N/A Invalid Security"),"--",_xll.BDP($R177&amp;" Equity",X$1)))</f>
        <v/>
      </c>
      <c r="Y17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7" s="114" t="str">
        <f>IF(tbl_coded[[#This Row],[ISIN]]="","",IF(ISNUMBER(_xll.BDP(B177&amp;" Corp",Z$1)),_xll.BDP(B177&amp;" Corp",Z$1),""))</f>
        <v/>
      </c>
      <c r="AA177" s="114" t="str">
        <f>IF(tbl_coded[[#This Row],[ISIN]]="","",IF(ISNUMBER(_xll.BDP(B177&amp;" Corp",AA$1)),_xll.BDP(B177&amp;" Corp",AA$1),""))</f>
        <v/>
      </c>
      <c r="AB177" s="114" t="str">
        <f>IF(tbl_coded[[#This Row],[ISIN]]="","",IF(ISNUMBER(_xll.BDP(B177&amp;" Corp",AB$1)),_xll.BDP(B177&amp;" Corp",AB$1),""))</f>
        <v/>
      </c>
      <c r="AC177" s="114" t="str">
        <f>IF(tbl_coded[[#This Row],[ISIN]]="","",IF(ISNUMBER(_xll.BDP(B177&amp;" Corp",AC$1)),_xll.BDP(B177&amp;" Corp",AC$1),""))</f>
        <v/>
      </c>
      <c r="AD177" s="114" t="str">
        <f>IF(tbl_coded[[#This Row],[ISIN]]="","",IF((_xll.BDP(B177&amp;" Corp",AD$1))="#N/A Field Not Applicable","",_xll.BDP(B177&amp;" Corp",AD$1)))</f>
        <v/>
      </c>
      <c r="AE177" s="114" t="str">
        <f>IF(tbl_coded[[#This Row],[ISIN]]="","",IF((_xll.BDP(B177&amp;" Corp",AE$1))="#N/A N/A","--",_xll.BDP(B177&amp;" Corp",AE$1)))</f>
        <v/>
      </c>
      <c r="AF177" s="114" t="str">
        <f>IF(tbl_coded[[#This Row],[ISIN]]="","",IF(IFERROR(MATCH(H177,rtg_num[Moody''s],0)&gt;10,0),"HY",IF(IFERROR(MATCH(I177,rtg_num[S&amp;P],0)&gt;10,0),"HY",IF(IFERROR(MATCH(J177,rtg_num[Fitch],0)&gt;10,0),"HY",IF(H177&amp;I177&amp;J177="------","NR",IF(IFERROR(FIND("#N/A",Coded!H177),0)&amp;IFERROR(FIND("#N/A",Coded!H177),0)&amp;IFERROR(FIND("#N/A",Coded!H177),0)&lt;&gt;"000",IF(INDEX(美元债一级!$O:$O,MATCH(tbl_coded[[#This Row],[ISIN]],美元债一级!$I:$I,0))="--/--/--","NR","IG"),"IG"))))))</f>
        <v/>
      </c>
      <c r="AG17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7" s="115" t="str">
        <f>IF(tbl_coded[[#This Row],[ISIN]]="","",IF(_xll.BDP($B177&amp;" Corp",AI$1)="#N/A N/A","--",_xll.BDP($B177&amp;" Corp",AI$1)))</f>
        <v/>
      </c>
      <c r="AJ177" s="112" t="str">
        <f>IF(tbl_coded[[#This Row],[ISIN]]="","",IF(OR(_xll.BDP(_xll.BDP(tbl_coded[[#This Row],[ISIN]]&amp;" Corp", "ISSUER_EQUITY_TICKER")&amp;" Equity",AJ$1)="#N/A N/A"),"--",_xll.BDP(_xll.BDP(tbl_coded[[#This Row],[ISIN]]&amp;" Corp", "ISSUER_EQUITY_TICKER")&amp;" Equity",AJ$1)))</f>
        <v/>
      </c>
      <c r="AK17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7" s="114" t="str">
        <f>IF(tbl_coded[[#This Row],[ISIN]]="","",IF(OR(_xll.BDP(_xll.BDP(tbl_coded[[#This Row],[ISIN]]&amp;" Corp", "ISSUER_EQUITY_TICKER")&amp;" Equity",AL$1)="#N/A N/A"),"--",_xll.BDP(_xll.BDP(tbl_coded[[#This Row],[ISIN]]&amp;" Corp", "ISSUER_EQUITY_TICKER")&amp;" Equity",AL$1)))</f>
        <v/>
      </c>
      <c r="AM177" s="114" t="s">
        <v>445</v>
      </c>
      <c r="AN177" s="114" t="str">
        <f>IF(tbl_coded[[#This Row],[ISIN]]="","",IF(_xll.BDP(tbl_coded[[#This Row],[KPW Provider BBID]]&amp;" CompanyID","NAME")="#N/A Invalid Security","",_xll.BDP(tbl_coded[[#This Row],[KPW Provider BBID]]&amp;" CompanyID","NAME")))</f>
        <v/>
      </c>
      <c r="AO177" s="114" t="str">
        <f>IF(tbl_coded[[#This Row],[ISIN]]="","",IF(_xll.BDP(tbl_coded[[#This Row],[KPW Provider BBID]]&amp;" CompanyID",$AO$1)="#N/A Invalid Security","--",IF(_xll.BDP(tbl_coded[[#This Row],[KPW Provider BBID]]&amp;" CompanyID",$AO$1)="#N/A N/A","--",_xll.BDP(tbl_coded[[#This Row],[KPW Provider BBID]]&amp;" CompanyID",$AO$1))))</f>
        <v/>
      </c>
      <c r="AP177" s="114" t="str">
        <f>IF(tbl_coded[[#This Row],[ISIN]]="","",IF(_xll.BDP(tbl_coded[[#This Row],[KPW Provider BBID]]&amp;" CompanyID",$AP$1)="#N/A Invalid Security","--",IF(_xll.BDP(tbl_coded[[#This Row],[KPW Provider BBID]]&amp;" CompanyID",$AP$1)="#N/A N/A","--",_xll.BDP(tbl_coded[[#This Row],[KPW Provider BBID]]&amp;" CompanyID",$AP$1))))</f>
        <v/>
      </c>
      <c r="AQ177" s="114" t="str">
        <f>IF(tbl_coded[[#This Row],[ISIN]]="","",IF(_xll.BDP(tbl_coded[[#This Row],[KPW Provider BBID]]&amp;" CompanyID",$AQ$1)="#N/A Invalid Security","--",IF(_xll.BDP(tbl_coded[[#This Row],[KPW Provider BBID]]&amp;" CompanyID",$AQ$1)="#N/A N/A","--",_xll.BDP(tbl_coded[[#This Row],[KPW Provider BBID]]&amp;" CompanyID",$AQ$1))))</f>
        <v/>
      </c>
      <c r="AR177" s="114" t="str">
        <f>IF(tbl_coded[[#This Row],[ISIN]]="","",tbl_coded[[#This Row],[穆迪KPW评级]]&amp;"/"&amp;tbl_coded[[#This Row],[SPKPW评级]]&amp;"/"&amp;tbl_coded[[#This Row],[FITCHKPW评级]])</f>
        <v/>
      </c>
      <c r="AS177" s="114" t="str">
        <f>IF(tbl_coded[[#This Row],[ISIN]]="","",IF(OR(_xll.BDP($B177&amp;" Corp",AS$1)="#N/A N/A"),"--",_xll.BDP($B177&amp;" Corp",AS$1)))</f>
        <v/>
      </c>
      <c r="AT177" s="114" t="str">
        <f>IF(tbl_coded[[#This Row],[ISIN]]="","",IF(_xll.BDS($B177&amp;" Corp",AT$1)="#N/A Field Not Applicable","",_xll.BDS($B177&amp;" Corp",AT$1)))</f>
        <v/>
      </c>
      <c r="AU177" s="114" t="str">
        <f>IF(tbl_coded[[#This Row],[SBLC Provider BBID]]="","",_xll.BDP(tbl_coded[[#This Row],[SBLC Provider BBID]]&amp;" CompanyID","NAME"))</f>
        <v/>
      </c>
      <c r="AV177" s="114" t="str">
        <f>IF(tbl_coded[[#This Row],[ISIN]]="","",IF(OR(_xll.BDP($B177&amp;" Corp",AV$1)="#N/A N/A"),"--",TEXT(_xll.BDP($B177&amp;" Corp",AV$1),"yyyy/mm/dd")))</f>
        <v/>
      </c>
      <c r="AW177" s="114" t="str">
        <f>IF(tbl_coded[[#This Row],[ISIN]]="","",IF(OR(_xll.BDP($B177&amp;" Corp",AW$1)="#N/A N/A"),"--",TEXT(_xll.BDP($B177&amp;" Corp",AW$1),"yyyy/mm/dd")))</f>
        <v/>
      </c>
      <c r="AX177" s="114" t="str">
        <f>IF(tbl_coded[[#This Row],[ISIN]]="","",IF(OR(_xll.BDP($B177&amp;" Corp",AX$1)="#N/A N/A"),"--",TEXT(_xll.BDP($B177&amp;" Corp",AX$1),"yyyy/mm/dd")))</f>
        <v/>
      </c>
      <c r="AY177" s="114" t="str">
        <f>IF(tbl_coded[[#This Row],[ISIN]]="","",IF(OR(_xll.BDP($B177&amp;" Corp",AY$1)="#N/A Field Not Applicable"),"--",TEXT(_xll.BDP($B177&amp;" Corp",AY$1),"yyyy/mm/dd")))</f>
        <v/>
      </c>
      <c r="AZ177" s="114" t="str">
        <f>IF(tbl_coded[[#This Row],[ISIN]]="","",IF(OR(_xll.BDP($B177&amp;" Corp",AZ$1)="#N/A N/A"),"--",_xll.BDP($B177&amp;" Corp",AZ$1)))</f>
        <v/>
      </c>
      <c r="BA177" s="114" t="str">
        <f>IF(tbl_coded[[#This Row],[ISIN]]="","",IF(OR(_xll.BDP($B177&amp;" Corp",BA$1)="#N/A N/A"),"--",_xll.BDP($B177&amp;" Corp",BA$1)))</f>
        <v/>
      </c>
      <c r="BB177" s="114" t="str">
        <f>IF(tbl_coded[[#This Row],[ISIN]]="","",IF(OR(_xll.BDP($B177&amp;" Corp",BB$1)="#N/A N/A"),"--",_xll.BDP($B177&amp;" Corp",BB$1)))</f>
        <v/>
      </c>
      <c r="BC177" s="114" t="str">
        <f>IF(tbl_coded[[#This Row],[ISIN]]="","",IF(OR(_xll.BDP($B177&amp;" Corp",BC$1)="#N/A Field Not Applicable"),"--",_xll.BDP($B177&amp;" Corp",BC$1)))</f>
        <v/>
      </c>
      <c r="BD177" s="114" t="str">
        <f>IF(tbl_coded[[#This Row],[ISIN]]="","",IF(OR(_xll.BDP($B177&amp;" Corp",BD$1)="#N/A Field Not Applicable"),"--",_xll.BDP($B177&amp;" Corp",BD$1)))</f>
        <v/>
      </c>
      <c r="BE177" s="114" t="str">
        <f>IF(tbl_coded[[#This Row],[ISIN]]="","",IF(OR(_xll.BDP($B177&amp;" Corp",BE$1)="#N/A Field Not Applicable"),"--",_xll.BDP($B177&amp;" Corp",BE$1)))</f>
        <v/>
      </c>
      <c r="BF177" s="114" t="str">
        <f>IF(tbl_coded[[#This Row],[ISIN]]="","",IF(OR(_xll.BDP($B177&amp;" Corp",BF$1)="#N/A Field Not Applicable"),"--",_xll.BDP($B177&amp;" Corp",BF$1)))</f>
        <v/>
      </c>
      <c r="BG177" s="114" t="str">
        <f>IF(tbl_coded[[#This Row],[ISIN]]="","",IF(OR(_xll.BDP($B177&amp;" Corp",BG$1)="#N/A Field Not Applicable"),"--",IF(_xll.BDP($B177&amp;" Corp",BG$1)="#N/A N/A","N",_xll.BDP($B177&amp;" Corp",BG$1))))</f>
        <v/>
      </c>
      <c r="BH177" s="114" t="str">
        <f>IF(tbl_coded[[#This Row],[ISIN]]="","",IF(OR(_xll.BDP($B177&amp;" Corp",BH$1)="#N/A N/A"),"",_xll.BDP($B177&amp;" Corp",BH$1)))</f>
        <v/>
      </c>
      <c r="BI177" s="114" t="str">
        <f>IF(tbl_coded[[#This Row],[ISIN]]="","",IF(OR(tbl_coded[[#This Row],[Parent company tiker]]=""),"",IF(_xll.BDP(tbl_coded[[#This Row],[Parent company tiker]]&amp;" Equity",BI$1)="#N/A N/A","--",_xll.BDP(tbl_coded[[#This Row],[Parent company tiker]]&amp;" Equity",BI$1))))</f>
        <v/>
      </c>
      <c r="BJ177" s="114" t="str">
        <f>IF(tbl_coded[[#This Row],[ISIN]]="","",IF(OR(tbl_coded[[#This Row],[Parent company tiker]]=""),"",IF(_xll.BDP(tbl_coded[[#This Row],[Parent company tiker]]&amp;" Equity",BJ$1)="#N/A N/A","--",_xll.BDP(tbl_coded[[#This Row],[Parent company tiker]]&amp;" Equity",BJ$1))))</f>
        <v/>
      </c>
      <c r="BK177" s="114" t="str">
        <f>IF(tbl_coded[[#This Row],[ISIN]]="","",IF(OR(tbl_coded[[#This Row],[Parent company tiker]]=""),"",IF(_xll.BDP(tbl_coded[[#This Row],[Parent company tiker]]&amp;" Equity",BK$1)="#N/A N/A","--",_xll.BDP(tbl_coded[[#This Row],[Parent company tiker]]&amp;" Equity",BK$1))))</f>
        <v/>
      </c>
      <c r="BL177" s="114" t="str">
        <f>IF(tbl_coded[[#This Row],[ISIN]]="","",IF(OR(tbl_coded[[#This Row],[Parent company tiker]]=""),"",IF(_xll.BDP(tbl_coded[[#This Row],[Parent company tiker]]&amp;" Equity",BL$1)="#N/A N/A","--",_xll.BDP(tbl_coded[[#This Row],[Parent company tiker]]&amp;" Equity",BL$1))))</f>
        <v/>
      </c>
      <c r="BM17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7" s="114" t="str">
        <f>IF(tbl_coded[[#This Row],[Column9]]&lt;&gt;"--",tbl_coded[[#This Row],[G''tor rating]],IF(tbl_coded[[#This Row],[KPW Name]]&lt;&gt;"",tbl_coded[[#This Row],[KPW Rating]],IF(tbl_coded[[#This Row],[Parent company tiker]]&lt;&gt;"",tbl_coded[[#This Row],[parent评级]],tbl_coded[[#This Row],[Issuer rating]])))</f>
        <v>//</v>
      </c>
      <c r="BO177" s="148" t="str">
        <f>IFERROR(IF(tbl_coded[[#This Row],[GREEN]]="Y","GREEN",IF(tbl_coded[[#This Row],[SUSTAINABLE]]="Y","SUSTAINABLE",IF(tbl_coded[[#This Row],[SOCIAL]]="Y","SOCIAL",IF(tbl_coded[[#This Row],[Sustainable linked]]="Y","SUSTAINABLE LINKED"," ")))),"")</f>
        <v xml:space="preserve"> </v>
      </c>
    </row>
    <row r="178" spans="1:67" ht="15" customHeight="1">
      <c r="A178" s="109">
        <v>176</v>
      </c>
      <c r="B178" s="110" t="str">
        <f>IF(美元债一级!$C$3:$C$1048576&lt;&gt;"",美元债一级!$C178,"")</f>
        <v/>
      </c>
      <c r="C178" s="112" t="str">
        <f>IF(tbl_coded[[#This Row],[ISIN]]="","",IF(tbl_coded[[#This Row],[Index]]&gt;$A$1,"",IF(_xll.BDP($B178&amp;" Corp",C$1)="#N/A N/A","",_xll.BDP($B178&amp;" Corp",C$1))))</f>
        <v/>
      </c>
      <c r="D178" s="112" t="str">
        <f>IF(tbl_coded[[#This Row],[ISIN]]="","",IF(_xll.BDP($B178&amp;" Corp",D$1)="#N/A N/A","",_xll.BDP($B178&amp;" Corp",D$1)))</f>
        <v/>
      </c>
      <c r="E178" s="112" t="str">
        <f>IF(tbl_coded[[#This Row],[ISIN]]="","",IF(_xll.BDP($B178&amp;" Corp",E$1)="#N/A N/A","--",_xll.BDP($B178&amp;" Corp",E$1)))</f>
        <v/>
      </c>
      <c r="F178" s="112" t="str">
        <f>IF(tbl_coded[[#This Row],[ISIN]]="","",IF(_xll.BDS($B178&amp;" Corp",F$1)="#N/A Field Not Applicable","",_xll.BDS($B178&amp;" Corp",F$1)))</f>
        <v/>
      </c>
      <c r="G178" s="112" t="str">
        <f>IF(tbl_coded[[#This Row],[ISIN]]="","",IF(_xll.BDP($F178&amp;" CompanyID",G$1)="#N/A Invalid Security","",_xll.BDP($F178&amp;" CompanyID",G$1)))</f>
        <v/>
      </c>
      <c r="H178" s="112" t="str">
        <f>IF(tbl_coded[[#This Row],[ISIN]]="","",IF(_xll.BDP($B178&amp;" Corp",H$1)="#N/A N/A","--",_xll.BDP($B178&amp;" Corp",H$1)))</f>
        <v/>
      </c>
      <c r="I178" s="112" t="str">
        <f>IF(tbl_coded[[#This Row],[ISIN]]="","",IF(_xll.BDP($B178&amp;" Corp",I$1)="#N/A N/A","--",_xll.BDP($B178&amp;" Corp",I$1)))</f>
        <v/>
      </c>
      <c r="J178" s="112" t="str">
        <f>IF(tbl_coded[[#This Row],[ISIN]]="","",IF(_xll.BDP($B178&amp;" Corp",J$1)="#N/A N/A","--",_xll.BDP($B178&amp;" Corp",J$1)))</f>
        <v/>
      </c>
      <c r="K178" s="112" t="str">
        <f>IF(tbl_coded[[#This Row],[ISIN]]="","",IF(_xll.BDP($B178&amp;" Corp",K$1)="#N/A N/A","--",_xll.BDP($B178&amp;" Corp",K$1)))</f>
        <v/>
      </c>
      <c r="L178" s="112" t="str">
        <f>IF(tbl_coded[[#This Row],[ISIN]]="","",IF(_xll.BDP($B178&amp;" Corp",L$1)="#N/A N/A","--",_xll.BDP($B178&amp;" Corp",L$1)))</f>
        <v/>
      </c>
      <c r="M178" s="112" t="str">
        <f>IF(tbl_coded[[#This Row],[ISIN]]="","",IF(_xll.BDP($B178&amp;" Corp",M$1)="#N/A N/A","--",_xll.BDP($B178&amp;" Corp",M$1)))</f>
        <v/>
      </c>
      <c r="N178" s="112" t="str">
        <f>IF(tbl_coded[[#This Row],[ISIN]]="","",IF(_xll.BDP($B178&amp;" Corp",N$1)="#N/A N/A","--",_xll.BDP($B178&amp;" Corp",N$1)))</f>
        <v/>
      </c>
      <c r="O178" s="112" t="str">
        <f>IF(tbl_coded[[#This Row],[ISIN]]="","",IF(_xll.BDP($B178&amp;" Corp",O$1)="#N/A N/A","--",_xll.BDP($B178&amp;" Corp",O$1)))</f>
        <v/>
      </c>
      <c r="P178" s="112" t="str">
        <f>IF(tbl_coded[[#This Row],[ISIN]]="","",IF(_xll.BDP($B178&amp;" Corp",P$1)="#N/A N/A","--",_xll.BDP($B178&amp;" Corp",P$1)))</f>
        <v/>
      </c>
      <c r="Q178"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8" s="112" t="str">
        <f>IF(tbl_coded[[#This Row],[ISIN]]="","",IF(OR(_xll.BDP($B178&amp;" Corp",R$1)="#N/A N/A",_xll.BDP($B178&amp;" Corp",R$1)="#N/A Invalid Security",_xll.BDP($B178&amp;" Corp",R$1)="#N/A Field Not Applicable"),"--",_xll.BDP($B178&amp;" Corp",R$1)))</f>
        <v/>
      </c>
      <c r="S178" s="112" t="str">
        <f>IF(tbl_coded[[#This Row],[ISIN]]="","",IF(OR(_xll.BDP($R178&amp;" Equity",S$1)="#N/A N/A",_xll.BDP($R178&amp;" Equity",S$1)="#N/A Invalid Security"),"--",_xll.BDP($R178&amp;" Equity",S$1)))</f>
        <v/>
      </c>
      <c r="T178" s="112" t="str">
        <f>IF(tbl_coded[[#This Row],[ISIN]]="","",IF(OR(_xll.BDP($R178&amp;" Equity",T$1)="#N/A N/A",_xll.BDP($R178&amp;" Equity",T$1)="#N/A Invalid Security"),"--",_xll.BDP($R178&amp;" Equity",T$1)))</f>
        <v/>
      </c>
      <c r="U178" s="112" t="str">
        <f>IF(tbl_coded[[#This Row],[ISIN]]="","",IF(OR(_xll.BDP($R178&amp;" Equity",U$1)="#N/A N/A",_xll.BDP($R178&amp;" Equity",U$1)="#N/A Invalid Security"),"--",_xll.BDP($R178&amp;" Equity",U$1)))</f>
        <v/>
      </c>
      <c r="V178" s="112" t="str">
        <f>IF(tbl_coded[[#This Row],[ISIN]]="","",IF(OR(_xll.BDP($R178&amp;" Equity",V$1)="#N/A N/A",_xll.BDP($R178&amp;" Equity",V$1)="#N/A Invalid Security"),"--",_xll.BDP($R178&amp;" Equity",V$1)))</f>
        <v/>
      </c>
      <c r="W178" s="112" t="str">
        <f>IF(tbl_coded[[#This Row],[ISIN]]="","",IF(OR(_xll.BDP($R178&amp;" Equity",W$1)="#N/A N/A",_xll.BDP($R178&amp;" Equity",W$1)="#N/A Invalid Security"),"--",_xll.BDP($R178&amp;" Equity",W$1)))</f>
        <v/>
      </c>
      <c r="X178" s="112" t="str">
        <f>IF(tbl_coded[[#This Row],[ISIN]]="","",IF(OR(_xll.BDP($R178&amp;" Equity",X$1)="#N/A N/A",_xll.BDP($R178&amp;" Equity",X$1)="#N/A Invalid Security"),"--",_xll.BDP($R178&amp;" Equity",X$1)))</f>
        <v/>
      </c>
      <c r="Y178"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8" s="112" t="str">
        <f>IF(tbl_coded[[#This Row],[ISIN]]="","",IF(ISNUMBER(_xll.BDP(B178&amp;" Corp",Z$1)),_xll.BDP(B178&amp;" Corp",Z$1),""))</f>
        <v/>
      </c>
      <c r="AA178" s="112" t="str">
        <f>IF(tbl_coded[[#This Row],[ISIN]]="","",IF(ISNUMBER(_xll.BDP(B178&amp;" Corp",AA$1)),_xll.BDP(B178&amp;" Corp",AA$1),""))</f>
        <v/>
      </c>
      <c r="AB178" s="112" t="str">
        <f>IF(tbl_coded[[#This Row],[ISIN]]="","",IF(ISNUMBER(_xll.BDP(B178&amp;" Corp",AB$1)),_xll.BDP(B178&amp;" Corp",AB$1),""))</f>
        <v/>
      </c>
      <c r="AC178" s="112" t="str">
        <f>IF(tbl_coded[[#This Row],[ISIN]]="","",IF(ISNUMBER(_xll.BDP(B178&amp;" Corp",AC$1)),_xll.BDP(B178&amp;" Corp",AC$1),""))</f>
        <v/>
      </c>
      <c r="AD178" s="112" t="str">
        <f>IF(tbl_coded[[#This Row],[ISIN]]="","",IF((_xll.BDP(B178&amp;" Corp",AD$1))="#N/A Field Not Applicable","",_xll.BDP(B178&amp;" Corp",AD$1)))</f>
        <v/>
      </c>
      <c r="AE178" s="112" t="str">
        <f>IF(tbl_coded[[#This Row],[ISIN]]="","",IF((_xll.BDP(B178&amp;" Corp",AE$1))="#N/A N/A","--",_xll.BDP(B178&amp;" Corp",AE$1)))</f>
        <v/>
      </c>
      <c r="AF178" s="112" t="str">
        <f>IF(tbl_coded[[#This Row],[ISIN]]="","",IF(IFERROR(MATCH(H178,rtg_num[Moody''s],0)&gt;10,0),"HY",IF(IFERROR(MATCH(I178,rtg_num[S&amp;P],0)&gt;10,0),"HY",IF(IFERROR(MATCH(J178,rtg_num[Fitch],0)&gt;10,0),"HY",IF(H178&amp;I178&amp;J178="------","NR",IF(IFERROR(FIND("#N/A",Coded!H178),0)&amp;IFERROR(FIND("#N/A",Coded!H178),0)&amp;IFERROR(FIND("#N/A",Coded!H178),0)&lt;&gt;"000",IF(INDEX(美元债一级!$O:$O,MATCH(tbl_coded[[#This Row],[ISIN]],美元债一级!$I:$I,0))="--/--/--","NR","IG"),"IG"))))))</f>
        <v/>
      </c>
      <c r="AG178"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8"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8" s="113" t="str">
        <f>IF(tbl_coded[[#This Row],[ISIN]]="","",IF(_xll.BDP($B178&amp;" Corp",AI$1)="#N/A N/A","--",_xll.BDP($B178&amp;" Corp",AI$1)))</f>
        <v/>
      </c>
      <c r="AJ178" s="112" t="str">
        <f>IF(tbl_coded[[#This Row],[ISIN]]="","",IF(OR(_xll.BDP(_xll.BDP(tbl_coded[[#This Row],[ISIN]]&amp;" Corp", "ISSUER_EQUITY_TICKER")&amp;" Equity",AJ$1)="#N/A N/A"),"--",_xll.BDP(_xll.BDP(tbl_coded[[#This Row],[ISIN]]&amp;" Corp", "ISSUER_EQUITY_TICKER")&amp;" Equity",AJ$1)))</f>
        <v/>
      </c>
      <c r="AK178"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8" s="115" t="str">
        <f>IF(tbl_coded[[#This Row],[ISIN]]="","",IF(OR(_xll.BDP(_xll.BDP(tbl_coded[[#This Row],[ISIN]]&amp;" Corp", "ISSUER_EQUITY_TICKER")&amp;" Equity",AL$1)="#N/A N/A"),"--",_xll.BDP(_xll.BDP(tbl_coded[[#This Row],[ISIN]]&amp;" Corp", "ISSUER_EQUITY_TICKER")&amp;" Equity",AL$1)))</f>
        <v/>
      </c>
      <c r="AM178" s="115" t="str">
        <f>IF(tbl_coded[[#This Row],[ISIN]]="","",IF(_xll.BDS($B178&amp;" Corp",AM$1)="#N/A Field Not Applicable","",_xll.BDS($B178&amp;" Corp",AM$1)))</f>
        <v/>
      </c>
      <c r="AN178" s="115" t="str">
        <f>IF(tbl_coded[[#This Row],[ISIN]]="","",IF(_xll.BDP(tbl_coded[[#This Row],[KPW Provider BBID]]&amp;" CompanyID","NAME")="#N/A Invalid Security","",_xll.BDP(tbl_coded[[#This Row],[KPW Provider BBID]]&amp;" CompanyID","NAME")))</f>
        <v/>
      </c>
      <c r="AO178" s="115" t="str">
        <f>IF(tbl_coded[[#This Row],[ISIN]]="","",IF(_xll.BDP(tbl_coded[[#This Row],[KPW Provider BBID]]&amp;" CompanyID",$AO$1)="#N/A Invalid Security","--",IF(_xll.BDP(tbl_coded[[#This Row],[KPW Provider BBID]]&amp;" CompanyID",$AO$1)="#N/A N/A","--",_xll.BDP(tbl_coded[[#This Row],[KPW Provider BBID]]&amp;" CompanyID",$AO$1))))</f>
        <v/>
      </c>
      <c r="AP178" s="115" t="str">
        <f>IF(tbl_coded[[#This Row],[ISIN]]="","",IF(_xll.BDP(tbl_coded[[#This Row],[KPW Provider BBID]]&amp;" CompanyID",$AP$1)="#N/A Invalid Security","--",IF(_xll.BDP(tbl_coded[[#This Row],[KPW Provider BBID]]&amp;" CompanyID",$AP$1)="#N/A N/A","--",_xll.BDP(tbl_coded[[#This Row],[KPW Provider BBID]]&amp;" CompanyID",$AP$1))))</f>
        <v/>
      </c>
      <c r="AQ178" s="115" t="str">
        <f>IF(tbl_coded[[#This Row],[ISIN]]="","",IF(_xll.BDP(tbl_coded[[#This Row],[KPW Provider BBID]]&amp;" CompanyID",$AQ$1)="#N/A Invalid Security","--",IF(_xll.BDP(tbl_coded[[#This Row],[KPW Provider BBID]]&amp;" CompanyID",$AQ$1)="#N/A N/A","--",_xll.BDP(tbl_coded[[#This Row],[KPW Provider BBID]]&amp;" CompanyID",$AQ$1))))</f>
        <v/>
      </c>
      <c r="AR178" s="115" t="str">
        <f>IF(tbl_coded[[#This Row],[ISIN]]="","",tbl_coded[[#This Row],[穆迪KPW评级]]&amp;"/"&amp;tbl_coded[[#This Row],[SPKPW评级]]&amp;"/"&amp;tbl_coded[[#This Row],[FITCHKPW评级]])</f>
        <v/>
      </c>
      <c r="AS178" s="115" t="str">
        <f>IF(tbl_coded[[#This Row],[ISIN]]="","",IF(OR(_xll.BDP($B178&amp;" Corp",AS$1)="#N/A N/A"),"--",_xll.BDP($B178&amp;" Corp",AS$1)))</f>
        <v/>
      </c>
      <c r="AT178" s="115" t="str">
        <f>IF(tbl_coded[[#This Row],[ISIN]]="","",IF(_xll.BDS($B178&amp;" Corp",AT$1)="#N/A Field Not Applicable","",_xll.BDS($B178&amp;" Corp",AT$1)))</f>
        <v/>
      </c>
      <c r="AU178" s="115" t="str">
        <f>IF(tbl_coded[[#This Row],[SBLC Provider BBID]]="","",_xll.BDP(tbl_coded[[#This Row],[SBLC Provider BBID]]&amp;" CompanyID","NAME"))</f>
        <v/>
      </c>
      <c r="AV178" s="115" t="str">
        <f>IF(tbl_coded[[#This Row],[ISIN]]="","",IF(OR(_xll.BDP($B178&amp;" Corp",AV$1)="#N/A N/A"),"--",TEXT(_xll.BDP($B178&amp;" Corp",AV$1),"yyyy/mm/dd")))</f>
        <v/>
      </c>
      <c r="AW178" s="115" t="str">
        <f>IF(tbl_coded[[#This Row],[ISIN]]="","",IF(OR(_xll.BDP($B178&amp;" Corp",AW$1)="#N/A N/A"),"--",TEXT(_xll.BDP($B178&amp;" Corp",AW$1),"yyyy/mm/dd")))</f>
        <v/>
      </c>
      <c r="AX178" s="115" t="str">
        <f>IF(tbl_coded[[#This Row],[ISIN]]="","",IF(OR(_xll.BDP($B178&amp;" Corp",AX$1)="#N/A N/A"),"--",TEXT(_xll.BDP($B178&amp;" Corp",AX$1),"yyyy/mm/dd")))</f>
        <v/>
      </c>
      <c r="AY178" s="115" t="str">
        <f>IF(tbl_coded[[#This Row],[ISIN]]="","",IF(OR(_xll.BDP($B178&amp;" Corp",AY$1)="#N/A Field Not Applicable"),"--",TEXT(_xll.BDP($B178&amp;" Corp",AY$1),"yyyy/mm/dd")))</f>
        <v/>
      </c>
      <c r="AZ178" s="115" t="str">
        <f>IF(tbl_coded[[#This Row],[ISIN]]="","",IF(OR(_xll.BDP($B178&amp;" Corp",AZ$1)="#N/A N/A"),"--",_xll.BDP($B178&amp;" Corp",AZ$1)))</f>
        <v/>
      </c>
      <c r="BA178" s="115" t="str">
        <f>IF(tbl_coded[[#This Row],[ISIN]]="","",IF(OR(_xll.BDP($B178&amp;" Corp",BA$1)="#N/A N/A"),"--",_xll.BDP($B178&amp;" Corp",BA$1)))</f>
        <v/>
      </c>
      <c r="BB178" s="115" t="str">
        <f>IF(tbl_coded[[#This Row],[ISIN]]="","",IF(OR(_xll.BDP($B178&amp;" Corp",BB$1)="#N/A N/A"),"--",_xll.BDP($B178&amp;" Corp",BB$1)))</f>
        <v/>
      </c>
      <c r="BC178" s="115" t="str">
        <f>IF(tbl_coded[[#This Row],[ISIN]]="","",IF(OR(_xll.BDP($B178&amp;" Corp",BC$1)="#N/A Field Not Applicable"),"--",_xll.BDP($B178&amp;" Corp",BC$1)))</f>
        <v/>
      </c>
      <c r="BD178" s="115" t="str">
        <f>IF(tbl_coded[[#This Row],[ISIN]]="","",IF(OR(_xll.BDP($B178&amp;" Corp",BD$1)="#N/A Field Not Applicable"),"--",_xll.BDP($B178&amp;" Corp",BD$1)))</f>
        <v/>
      </c>
      <c r="BE178" s="115" t="str">
        <f>IF(tbl_coded[[#This Row],[ISIN]]="","",IF(OR(_xll.BDP($B178&amp;" Corp",BE$1)="#N/A Field Not Applicable"),"--",_xll.BDP($B178&amp;" Corp",BE$1)))</f>
        <v/>
      </c>
      <c r="BF178" s="115" t="str">
        <f>IF(tbl_coded[[#This Row],[ISIN]]="","",IF(OR(_xll.BDP($B178&amp;" Corp",BF$1)="#N/A Field Not Applicable"),"--",_xll.BDP($B178&amp;" Corp",BF$1)))</f>
        <v/>
      </c>
      <c r="BG178" s="115" t="str">
        <f>IF(tbl_coded[[#This Row],[ISIN]]="","",IF(OR(_xll.BDP($B178&amp;" Corp",BG$1)="#N/A Field Not Applicable"),"--",IF(_xll.BDP($B178&amp;" Corp",BG$1)="#N/A N/A","N",_xll.BDP($B178&amp;" Corp",BG$1))))</f>
        <v/>
      </c>
      <c r="BH178" s="115" t="str">
        <f>IF(tbl_coded[[#This Row],[ISIN]]="","",IF(OR(_xll.BDP($B178&amp;" Corp",BH$1)="#N/A N/A"),"",_xll.BDP($B178&amp;" Corp",BH$1)))</f>
        <v/>
      </c>
      <c r="BI178" s="115" t="str">
        <f>IF(tbl_coded[[#This Row],[ISIN]]="","",IF(OR(tbl_coded[[#This Row],[Parent company tiker]]=""),"",IF(_xll.BDP(tbl_coded[[#This Row],[Parent company tiker]]&amp;" Equity",BI$1)="#N/A N/A","--",_xll.BDP(tbl_coded[[#This Row],[Parent company tiker]]&amp;" Equity",BI$1))))</f>
        <v/>
      </c>
      <c r="BJ178" s="115" t="str">
        <f>IF(tbl_coded[[#This Row],[ISIN]]="","",IF(OR(tbl_coded[[#This Row],[Parent company tiker]]=""),"",IF(_xll.BDP(tbl_coded[[#This Row],[Parent company tiker]]&amp;" Equity",BJ$1)="#N/A N/A","--",_xll.BDP(tbl_coded[[#This Row],[Parent company tiker]]&amp;" Equity",BJ$1))))</f>
        <v/>
      </c>
      <c r="BK178" s="115" t="str">
        <f>IF(tbl_coded[[#This Row],[ISIN]]="","",IF(OR(tbl_coded[[#This Row],[Parent company tiker]]=""),"",IF(_xll.BDP(tbl_coded[[#This Row],[Parent company tiker]]&amp;" Equity",BK$1)="#N/A N/A","--",_xll.BDP(tbl_coded[[#This Row],[Parent company tiker]]&amp;" Equity",BK$1))))</f>
        <v/>
      </c>
      <c r="BL178" s="115" t="str">
        <f>IF(tbl_coded[[#This Row],[ISIN]]="","",IF(OR(tbl_coded[[#This Row],[Parent company tiker]]=""),"",IF(_xll.BDP(tbl_coded[[#This Row],[Parent company tiker]]&amp;" Equity",BL$1)="#N/A N/A","--",_xll.BDP(tbl_coded[[#This Row],[Parent company tiker]]&amp;" Equity",BL$1))))</f>
        <v/>
      </c>
      <c r="BM178"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8" s="115" t="str">
        <f>IF(tbl_coded[[#This Row],[Column9]]&lt;&gt;"--",tbl_coded[[#This Row],[G''tor rating]],IF(tbl_coded[[#This Row],[KPW Name]]&lt;&gt;"",tbl_coded[[#This Row],[KPW Rating]],IF(tbl_coded[[#This Row],[Parent company tiker]]&lt;&gt;"",tbl_coded[[#This Row],[parent评级]],tbl_coded[[#This Row],[Issuer rating]])))</f>
        <v>//</v>
      </c>
      <c r="BO178" s="148" t="str">
        <f>IFERROR(IF(tbl_coded[[#This Row],[GREEN]]="Y","GREEN",IF(tbl_coded[[#This Row],[SUSTAINABLE]]="Y","SUSTAINABLE",IF(tbl_coded[[#This Row],[SOCIAL]]="Y","SOCIAL",IF(tbl_coded[[#This Row],[Sustainable linked]]="Y","SUSTAINABLE LINKED"," ")))),"")</f>
        <v xml:space="preserve"> </v>
      </c>
    </row>
    <row r="179" spans="1:67" ht="15" customHeight="1">
      <c r="A179" s="109">
        <v>177</v>
      </c>
      <c r="B179" s="110" t="str">
        <f>IF(美元债一级!$C$3:$C$1048576&lt;&gt;"",美元债一级!$C179,"")</f>
        <v/>
      </c>
      <c r="C179" s="112" t="str">
        <f>IF(tbl_coded[[#This Row],[ISIN]]="","",IF(tbl_coded[[#This Row],[Index]]&gt;$A$1,"",IF(_xll.BDP($B179&amp;" Corp",C$1)="#N/A N/A","",_xll.BDP($B179&amp;" Corp",C$1))))</f>
        <v/>
      </c>
      <c r="D179" s="112" t="str">
        <f>IF(tbl_coded[[#This Row],[ISIN]]="","",IF(_xll.BDP($B179&amp;" Corp",D$1)="#N/A N/A","",_xll.BDP($B179&amp;" Corp",D$1)))</f>
        <v/>
      </c>
      <c r="E179" s="112" t="str">
        <f>IF(tbl_coded[[#This Row],[ISIN]]="","",IF(_xll.BDP($B179&amp;" Corp",E$1)="#N/A N/A","--",_xll.BDP($B179&amp;" Corp",E$1)))</f>
        <v/>
      </c>
      <c r="F179" s="112" t="str">
        <f>IF(tbl_coded[[#This Row],[ISIN]]="","",IF(_xll.BDS($B179&amp;" Corp",F$1)="#N/A Field Not Applicable","",_xll.BDS($B179&amp;" Corp",F$1)))</f>
        <v/>
      </c>
      <c r="G179" s="112" t="str">
        <f>IF(tbl_coded[[#This Row],[ISIN]]="","",IF(_xll.BDP($F179&amp;" CompanyID",G$1)="#N/A Invalid Security","",_xll.BDP($F179&amp;" CompanyID",G$1)))</f>
        <v/>
      </c>
      <c r="H179" s="112" t="str">
        <f>IF(tbl_coded[[#This Row],[ISIN]]="","",IF(_xll.BDP($B179&amp;" Corp",H$1)="#N/A N/A","--",_xll.BDP($B179&amp;" Corp",H$1)))</f>
        <v/>
      </c>
      <c r="I179" s="112" t="str">
        <f>IF(tbl_coded[[#This Row],[ISIN]]="","",IF(_xll.BDP($B179&amp;" Corp",I$1)="#N/A N/A","--",_xll.BDP($B179&amp;" Corp",I$1)))</f>
        <v/>
      </c>
      <c r="J179" s="112" t="str">
        <f>IF(tbl_coded[[#This Row],[ISIN]]="","",IF(_xll.BDP($B179&amp;" Corp",J$1)="#N/A N/A","--",_xll.BDP($B179&amp;" Corp",J$1)))</f>
        <v/>
      </c>
      <c r="K179" s="112" t="str">
        <f>IF(tbl_coded[[#This Row],[ISIN]]="","",IF(_xll.BDP($B179&amp;" Corp",K$1)="#N/A N/A","--",_xll.BDP($B179&amp;" Corp",K$1)))</f>
        <v/>
      </c>
      <c r="L179" s="112" t="str">
        <f>IF(tbl_coded[[#This Row],[ISIN]]="","",IF(_xll.BDP($B179&amp;" Corp",L$1)="#N/A N/A","--",_xll.BDP($B179&amp;" Corp",L$1)))</f>
        <v/>
      </c>
      <c r="M179" s="112" t="str">
        <f>IF(tbl_coded[[#This Row],[ISIN]]="","",IF(_xll.BDP($B179&amp;" Corp",M$1)="#N/A N/A","--",_xll.BDP($B179&amp;" Corp",M$1)))</f>
        <v/>
      </c>
      <c r="N179" s="112" t="str">
        <f>IF(tbl_coded[[#This Row],[ISIN]]="","",IF(_xll.BDP($B179&amp;" Corp",N$1)="#N/A N/A","--",_xll.BDP($B179&amp;" Corp",N$1)))</f>
        <v/>
      </c>
      <c r="O179" s="112" t="str">
        <f>IF(tbl_coded[[#This Row],[ISIN]]="","",IF(_xll.BDP($B179&amp;" Corp",O$1)="#N/A N/A","--",_xll.BDP($B179&amp;" Corp",O$1)))</f>
        <v/>
      </c>
      <c r="P179" s="112" t="str">
        <f>IF(tbl_coded[[#This Row],[ISIN]]="","",IF(_xll.BDP($B179&amp;" Corp",P$1)="#N/A N/A","--",_xll.BDP($B179&amp;" Corp",P$1)))</f>
        <v/>
      </c>
      <c r="Q179"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9" s="112" t="str">
        <f>IF(tbl_coded[[#This Row],[ISIN]]="","",IF(OR(_xll.BDP($B179&amp;" Corp",R$1)="#N/A N/A",_xll.BDP($B179&amp;" Corp",R$1)="#N/A Invalid Security",_xll.BDP($B179&amp;" Corp",R$1)="#N/A Field Not Applicable"),"--",_xll.BDP($B179&amp;" Corp",R$1)))</f>
        <v/>
      </c>
      <c r="S179" s="112" t="str">
        <f>IF(tbl_coded[[#This Row],[ISIN]]="","",IF(OR(_xll.BDP($R179&amp;" Equity",S$1)="#N/A N/A",_xll.BDP($R179&amp;" Equity",S$1)="#N/A Invalid Security"),"--",_xll.BDP($R179&amp;" Equity",S$1)))</f>
        <v/>
      </c>
      <c r="T179" s="112" t="str">
        <f>IF(tbl_coded[[#This Row],[ISIN]]="","",IF(OR(_xll.BDP($R179&amp;" Equity",T$1)="#N/A N/A",_xll.BDP($R179&amp;" Equity",T$1)="#N/A Invalid Security"),"--",_xll.BDP($R179&amp;" Equity",T$1)))</f>
        <v/>
      </c>
      <c r="U179" s="112" t="str">
        <f>IF(tbl_coded[[#This Row],[ISIN]]="","",IF(OR(_xll.BDP($R179&amp;" Equity",U$1)="#N/A N/A",_xll.BDP($R179&amp;" Equity",U$1)="#N/A Invalid Security"),"--",_xll.BDP($R179&amp;" Equity",U$1)))</f>
        <v/>
      </c>
      <c r="V179" s="112" t="str">
        <f>IF(tbl_coded[[#This Row],[ISIN]]="","",IF(OR(_xll.BDP($R179&amp;" Equity",V$1)="#N/A N/A",_xll.BDP($R179&amp;" Equity",V$1)="#N/A Invalid Security"),"--",_xll.BDP($R179&amp;" Equity",V$1)))</f>
        <v/>
      </c>
      <c r="W179" s="112" t="str">
        <f>IF(tbl_coded[[#This Row],[ISIN]]="","",IF(OR(_xll.BDP($R179&amp;" Equity",W$1)="#N/A N/A",_xll.BDP($R179&amp;" Equity",W$1)="#N/A Invalid Security"),"--",_xll.BDP($R179&amp;" Equity",W$1)))</f>
        <v/>
      </c>
      <c r="X179" s="112" t="str">
        <f>IF(tbl_coded[[#This Row],[ISIN]]="","",IF(OR(_xll.BDP($R179&amp;" Equity",X$1)="#N/A N/A",_xll.BDP($R179&amp;" Equity",X$1)="#N/A Invalid Security"),"--",_xll.BDP($R179&amp;" Equity",X$1)))</f>
        <v/>
      </c>
      <c r="Y179"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9" s="112" t="str">
        <f>IF(tbl_coded[[#This Row],[ISIN]]="","",IF(ISNUMBER(_xll.BDP(B179&amp;" Corp",Z$1)),_xll.BDP(B179&amp;" Corp",Z$1),""))</f>
        <v/>
      </c>
      <c r="AA179" s="112" t="str">
        <f>IF(tbl_coded[[#This Row],[ISIN]]="","",IF(ISNUMBER(_xll.BDP(B179&amp;" Corp",AA$1)),_xll.BDP(B179&amp;" Corp",AA$1),""))</f>
        <v/>
      </c>
      <c r="AB179" s="112" t="str">
        <f>IF(tbl_coded[[#This Row],[ISIN]]="","",IF(ISNUMBER(_xll.BDP(B179&amp;" Corp",AB$1)),_xll.BDP(B179&amp;" Corp",AB$1),""))</f>
        <v/>
      </c>
      <c r="AC179" s="112" t="str">
        <f>IF(tbl_coded[[#This Row],[ISIN]]="","",IF(ISNUMBER(_xll.BDP(B179&amp;" Corp",AC$1)),_xll.BDP(B179&amp;" Corp",AC$1),""))</f>
        <v/>
      </c>
      <c r="AD179" s="112" t="str">
        <f>IF(tbl_coded[[#This Row],[ISIN]]="","",IF((_xll.BDP(B179&amp;" Corp",AD$1))="#N/A Field Not Applicable","",_xll.BDP(B179&amp;" Corp",AD$1)))</f>
        <v/>
      </c>
      <c r="AE179" s="112" t="str">
        <f>IF(tbl_coded[[#This Row],[ISIN]]="","",IF((_xll.BDP(B179&amp;" Corp",AE$1))="#N/A N/A","--",_xll.BDP(B179&amp;" Corp",AE$1)))</f>
        <v/>
      </c>
      <c r="AF179" s="112" t="str">
        <f>IF(tbl_coded[[#This Row],[ISIN]]="","",IF(IFERROR(MATCH(H179,rtg_num[Moody''s],0)&gt;10,0),"HY",IF(IFERROR(MATCH(I179,rtg_num[S&amp;P],0)&gt;10,0),"HY",IF(IFERROR(MATCH(J179,rtg_num[Fitch],0)&gt;10,0),"HY",IF(H179&amp;I179&amp;J179="------","NR",IF(IFERROR(FIND("#N/A",Coded!H179),0)&amp;IFERROR(FIND("#N/A",Coded!H179),0)&amp;IFERROR(FIND("#N/A",Coded!H179),0)&lt;&gt;"000",IF(INDEX(美元债一级!$O:$O,MATCH(tbl_coded[[#This Row],[ISIN]],美元债一级!$I:$I,0))="--/--/--","NR","IG"),"IG"))))))</f>
        <v/>
      </c>
      <c r="AG179"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9"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79" s="113" t="str">
        <f>IF(tbl_coded[[#This Row],[ISIN]]="","",IF(_xll.BDP($B179&amp;" Corp",AI$1)="#N/A N/A","--",_xll.BDP($B179&amp;" Corp",AI$1)))</f>
        <v/>
      </c>
      <c r="AJ179" s="112" t="str">
        <f>IF(tbl_coded[[#This Row],[ISIN]]="","",IF(OR(_xll.BDP(_xll.BDP(tbl_coded[[#This Row],[ISIN]]&amp;" Corp", "ISSUER_EQUITY_TICKER")&amp;" Equity",AJ$1)="#N/A N/A"),"--",_xll.BDP(_xll.BDP(tbl_coded[[#This Row],[ISIN]]&amp;" Corp", "ISSUER_EQUITY_TICKER")&amp;" Equity",AJ$1)))</f>
        <v/>
      </c>
      <c r="AK179"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9" s="115" t="str">
        <f>IF(tbl_coded[[#This Row],[ISIN]]="","",IF(OR(_xll.BDP(_xll.BDP(tbl_coded[[#This Row],[ISIN]]&amp;" Corp", "ISSUER_EQUITY_TICKER")&amp;" Equity",AL$1)="#N/A N/A"),"--",_xll.BDP(_xll.BDP(tbl_coded[[#This Row],[ISIN]]&amp;" Corp", "ISSUER_EQUITY_TICKER")&amp;" Equity",AL$1)))</f>
        <v/>
      </c>
      <c r="AM179" s="115" t="str">
        <f>IF(tbl_coded[[#This Row],[ISIN]]="","",IF(_xll.BDS($B179&amp;" Corp",AM$1)="#N/A Field Not Applicable","",_xll.BDS($B179&amp;" Corp",AM$1)))</f>
        <v/>
      </c>
      <c r="AN179" s="115" t="str">
        <f>IF(tbl_coded[[#This Row],[ISIN]]="","",IF(_xll.BDP(tbl_coded[[#This Row],[KPW Provider BBID]]&amp;" CompanyID","NAME")="#N/A Invalid Security","",_xll.BDP(tbl_coded[[#This Row],[KPW Provider BBID]]&amp;" CompanyID","NAME")))</f>
        <v/>
      </c>
      <c r="AO179" s="115" t="str">
        <f>IF(tbl_coded[[#This Row],[ISIN]]="","",IF(_xll.BDP(tbl_coded[[#This Row],[KPW Provider BBID]]&amp;" CompanyID",$AO$1)="#N/A Invalid Security","--",IF(_xll.BDP(tbl_coded[[#This Row],[KPW Provider BBID]]&amp;" CompanyID",$AO$1)="#N/A N/A","--",_xll.BDP(tbl_coded[[#This Row],[KPW Provider BBID]]&amp;" CompanyID",$AO$1))))</f>
        <v/>
      </c>
      <c r="AP179" s="115" t="str">
        <f>IF(tbl_coded[[#This Row],[ISIN]]="","",IF(_xll.BDP(tbl_coded[[#This Row],[KPW Provider BBID]]&amp;" CompanyID",$AP$1)="#N/A Invalid Security","--",IF(_xll.BDP(tbl_coded[[#This Row],[KPW Provider BBID]]&amp;" CompanyID",$AP$1)="#N/A N/A","--",_xll.BDP(tbl_coded[[#This Row],[KPW Provider BBID]]&amp;" CompanyID",$AP$1))))</f>
        <v/>
      </c>
      <c r="AQ179" s="115" t="str">
        <f>IF(tbl_coded[[#This Row],[ISIN]]="","",IF(_xll.BDP(tbl_coded[[#This Row],[KPW Provider BBID]]&amp;" CompanyID",$AQ$1)="#N/A Invalid Security","--",IF(_xll.BDP(tbl_coded[[#This Row],[KPW Provider BBID]]&amp;" CompanyID",$AQ$1)="#N/A N/A","--",_xll.BDP(tbl_coded[[#This Row],[KPW Provider BBID]]&amp;" CompanyID",$AQ$1))))</f>
        <v/>
      </c>
      <c r="AR179" s="115" t="str">
        <f>IF(tbl_coded[[#This Row],[ISIN]]="","",tbl_coded[[#This Row],[穆迪KPW评级]]&amp;"/"&amp;tbl_coded[[#This Row],[SPKPW评级]]&amp;"/"&amp;tbl_coded[[#This Row],[FITCHKPW评级]])</f>
        <v/>
      </c>
      <c r="AS179" s="115" t="str">
        <f>IF(tbl_coded[[#This Row],[ISIN]]="","",IF(OR(_xll.BDP($B179&amp;" Corp",AS$1)="#N/A N/A"),"--",_xll.BDP($B179&amp;" Corp",AS$1)))</f>
        <v/>
      </c>
      <c r="AT179" s="115" t="str">
        <f>IF(tbl_coded[[#This Row],[ISIN]]="","",IF(_xll.BDS($B179&amp;" Corp",AT$1)="#N/A Field Not Applicable","",_xll.BDS($B179&amp;" Corp",AT$1)))</f>
        <v/>
      </c>
      <c r="AU179" s="115" t="str">
        <f>IF(tbl_coded[[#This Row],[SBLC Provider BBID]]="","",_xll.BDP(tbl_coded[[#This Row],[SBLC Provider BBID]]&amp;" CompanyID","NAME"))</f>
        <v/>
      </c>
      <c r="AV179" s="115" t="str">
        <f>IF(tbl_coded[[#This Row],[ISIN]]="","",IF(OR(_xll.BDP($B179&amp;" Corp",AV$1)="#N/A N/A"),"--",TEXT(_xll.BDP($B179&amp;" Corp",AV$1),"yyyy/mm/dd")))</f>
        <v/>
      </c>
      <c r="AW179" s="115" t="str">
        <f>IF(tbl_coded[[#This Row],[ISIN]]="","",IF(OR(_xll.BDP($B179&amp;" Corp",AW$1)="#N/A N/A"),"--",TEXT(_xll.BDP($B179&amp;" Corp",AW$1),"yyyy/mm/dd")))</f>
        <v/>
      </c>
      <c r="AX179" s="115" t="str">
        <f>IF(tbl_coded[[#This Row],[ISIN]]="","",IF(OR(_xll.BDP($B179&amp;" Corp",AX$1)="#N/A N/A"),"--",TEXT(_xll.BDP($B179&amp;" Corp",AX$1),"yyyy/mm/dd")))</f>
        <v/>
      </c>
      <c r="AY179" s="115" t="str">
        <f>IF(tbl_coded[[#This Row],[ISIN]]="","",IF(OR(_xll.BDP($B179&amp;" Corp",AY$1)="#N/A Field Not Applicable"),"--",TEXT(_xll.BDP($B179&amp;" Corp",AY$1),"yyyy/mm/dd")))</f>
        <v/>
      </c>
      <c r="AZ179" s="115" t="str">
        <f>IF(tbl_coded[[#This Row],[ISIN]]="","",IF(OR(_xll.BDP($B179&amp;" Corp",AZ$1)="#N/A N/A"),"--",_xll.BDP($B179&amp;" Corp",AZ$1)))</f>
        <v/>
      </c>
      <c r="BA179" s="115" t="str">
        <f>IF(tbl_coded[[#This Row],[ISIN]]="","",IF(OR(_xll.BDP($B179&amp;" Corp",BA$1)="#N/A N/A"),"--",_xll.BDP($B179&amp;" Corp",BA$1)))</f>
        <v/>
      </c>
      <c r="BB179" s="115" t="str">
        <f>IF(tbl_coded[[#This Row],[ISIN]]="","",IF(OR(_xll.BDP($B179&amp;" Corp",BB$1)="#N/A N/A"),"--",_xll.BDP($B179&amp;" Corp",BB$1)))</f>
        <v/>
      </c>
      <c r="BC179" s="115" t="str">
        <f>IF(tbl_coded[[#This Row],[ISIN]]="","",IF(OR(_xll.BDP($B179&amp;" Corp",BC$1)="#N/A Field Not Applicable"),"--",_xll.BDP($B179&amp;" Corp",BC$1)))</f>
        <v/>
      </c>
      <c r="BD179" s="115" t="str">
        <f>IF(tbl_coded[[#This Row],[ISIN]]="","",IF(OR(_xll.BDP($B179&amp;" Corp",BD$1)="#N/A Field Not Applicable"),"--",_xll.BDP($B179&amp;" Corp",BD$1)))</f>
        <v/>
      </c>
      <c r="BE179" s="115" t="str">
        <f>IF(tbl_coded[[#This Row],[ISIN]]="","",IF(OR(_xll.BDP($B179&amp;" Corp",BE$1)="#N/A Field Not Applicable"),"--",_xll.BDP($B179&amp;" Corp",BE$1)))</f>
        <v/>
      </c>
      <c r="BF179" s="115" t="str">
        <f>IF(tbl_coded[[#This Row],[ISIN]]="","",IF(OR(_xll.BDP($B179&amp;" Corp",BF$1)="#N/A Field Not Applicable"),"--",_xll.BDP($B179&amp;" Corp",BF$1)))</f>
        <v/>
      </c>
      <c r="BG179" s="115" t="str">
        <f>IF(tbl_coded[[#This Row],[ISIN]]="","",IF(OR(_xll.BDP($B179&amp;" Corp",BG$1)="#N/A Field Not Applicable"),"--",IF(_xll.BDP($B179&amp;" Corp",BG$1)="#N/A N/A","N",_xll.BDP($B179&amp;" Corp",BG$1))))</f>
        <v/>
      </c>
      <c r="BH179" s="115" t="str">
        <f>IF(tbl_coded[[#This Row],[ISIN]]="","",IF(OR(_xll.BDP($B179&amp;" Corp",BH$1)="#N/A N/A"),"",_xll.BDP($B179&amp;" Corp",BH$1)))</f>
        <v/>
      </c>
      <c r="BI179" s="115" t="str">
        <f>IF(tbl_coded[[#This Row],[ISIN]]="","",IF(OR(tbl_coded[[#This Row],[Parent company tiker]]=""),"",IF(_xll.BDP(tbl_coded[[#This Row],[Parent company tiker]]&amp;" Equity",BI$1)="#N/A N/A","--",_xll.BDP(tbl_coded[[#This Row],[Parent company tiker]]&amp;" Equity",BI$1))))</f>
        <v/>
      </c>
      <c r="BJ179" s="115" t="str">
        <f>IF(tbl_coded[[#This Row],[ISIN]]="","",IF(OR(tbl_coded[[#This Row],[Parent company tiker]]=""),"",IF(_xll.BDP(tbl_coded[[#This Row],[Parent company tiker]]&amp;" Equity",BJ$1)="#N/A N/A","--",_xll.BDP(tbl_coded[[#This Row],[Parent company tiker]]&amp;" Equity",BJ$1))))</f>
        <v/>
      </c>
      <c r="BK179" s="115" t="str">
        <f>IF(tbl_coded[[#This Row],[ISIN]]="","",IF(OR(tbl_coded[[#This Row],[Parent company tiker]]=""),"",IF(_xll.BDP(tbl_coded[[#This Row],[Parent company tiker]]&amp;" Equity",BK$1)="#N/A N/A","--",_xll.BDP(tbl_coded[[#This Row],[Parent company tiker]]&amp;" Equity",BK$1))))</f>
        <v/>
      </c>
      <c r="BL179" s="115" t="str">
        <f>IF(tbl_coded[[#This Row],[ISIN]]="","",IF(OR(tbl_coded[[#This Row],[Parent company tiker]]=""),"",IF(_xll.BDP(tbl_coded[[#This Row],[Parent company tiker]]&amp;" Equity",BL$1)="#N/A N/A","--",_xll.BDP(tbl_coded[[#This Row],[Parent company tiker]]&amp;" Equity",BL$1))))</f>
        <v/>
      </c>
      <c r="BM179"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9" s="115" t="str">
        <f>IF(tbl_coded[[#This Row],[Column9]]&lt;&gt;"--",tbl_coded[[#This Row],[G''tor rating]],IF(tbl_coded[[#This Row],[KPW Name]]&lt;&gt;"",tbl_coded[[#This Row],[KPW Rating]],IF(tbl_coded[[#This Row],[Parent company tiker]]&lt;&gt;"",tbl_coded[[#This Row],[parent评级]],tbl_coded[[#This Row],[Issuer rating]])))</f>
        <v>//</v>
      </c>
      <c r="BO179" s="148" t="str">
        <f>IFERROR(IF(tbl_coded[[#This Row],[GREEN]]="Y","GREEN",IF(tbl_coded[[#This Row],[SUSTAINABLE]]="Y","SUSTAINABLE",IF(tbl_coded[[#This Row],[SOCIAL]]="Y","SOCIAL",IF(tbl_coded[[#This Row],[Sustainable linked]]="Y","SUSTAINABLE LINKED"," ")))),"")</f>
        <v xml:space="preserve"> </v>
      </c>
    </row>
    <row r="180" spans="1:67" ht="15" customHeight="1">
      <c r="A180" s="109">
        <v>178</v>
      </c>
      <c r="B180" s="110" t="str">
        <f>IF(美元债一级!$C$3:$C$1048576&lt;&gt;"",美元债一级!$C180,"")</f>
        <v/>
      </c>
      <c r="C180" s="112" t="str">
        <f>IF(tbl_coded[[#This Row],[ISIN]]="","",IF(tbl_coded[[#This Row],[Index]]&gt;$A$1,"",IF(_xll.BDP($B180&amp;" Corp",C$1)="#N/A N/A","",_xll.BDP($B180&amp;" Corp",C$1))))</f>
        <v/>
      </c>
      <c r="D180" s="112" t="str">
        <f>IF(tbl_coded[[#This Row],[ISIN]]="","",IF(_xll.BDP($B180&amp;" Corp",D$1)="#N/A N/A","",_xll.BDP($B180&amp;" Corp",D$1)))</f>
        <v/>
      </c>
      <c r="E180" s="112" t="str">
        <f>IF(tbl_coded[[#This Row],[ISIN]]="","",IF(_xll.BDP($B180&amp;" Corp",E$1)="#N/A N/A","--",_xll.BDP($B180&amp;" Corp",E$1)))</f>
        <v/>
      </c>
      <c r="F180" s="112" t="str">
        <f>IF(tbl_coded[[#This Row],[ISIN]]="","",IF(_xll.BDS($B180&amp;" Corp",F$1)="#N/A Field Not Applicable","",_xll.BDS($B180&amp;" Corp",F$1)))</f>
        <v/>
      </c>
      <c r="G180" s="112" t="str">
        <f>IF(tbl_coded[[#This Row],[ISIN]]="","",IF(_xll.BDP($F180&amp;" CompanyID",G$1)="#N/A Invalid Security","",_xll.BDP($F180&amp;" CompanyID",G$1)))</f>
        <v/>
      </c>
      <c r="H180" s="112" t="str">
        <f>IF(tbl_coded[[#This Row],[ISIN]]="","",IF(_xll.BDP($B180&amp;" Corp",H$1)="#N/A N/A","--",_xll.BDP($B180&amp;" Corp",H$1)))</f>
        <v/>
      </c>
      <c r="I180" s="112" t="str">
        <f>IF(tbl_coded[[#This Row],[ISIN]]="","",IF(_xll.BDP($B180&amp;" Corp",I$1)="#N/A N/A","--",_xll.BDP($B180&amp;" Corp",I$1)))</f>
        <v/>
      </c>
      <c r="J180" s="112" t="str">
        <f>IF(tbl_coded[[#This Row],[ISIN]]="","",IF(_xll.BDP($B180&amp;" Corp",J$1)="#N/A N/A","--",_xll.BDP($B180&amp;" Corp",J$1)))</f>
        <v/>
      </c>
      <c r="K180" s="112" t="str">
        <f>IF(tbl_coded[[#This Row],[ISIN]]="","",IF(_xll.BDP($B180&amp;" Corp",K$1)="#N/A N/A","--",_xll.BDP($B180&amp;" Corp",K$1)))</f>
        <v/>
      </c>
      <c r="L180" s="112" t="str">
        <f>IF(tbl_coded[[#This Row],[ISIN]]="","",IF(_xll.BDP($B180&amp;" Corp",L$1)="#N/A N/A","--",_xll.BDP($B180&amp;" Corp",L$1)))</f>
        <v/>
      </c>
      <c r="M180" s="112" t="str">
        <f>IF(tbl_coded[[#This Row],[ISIN]]="","",IF(_xll.BDP($B180&amp;" Corp",M$1)="#N/A N/A","--",_xll.BDP($B180&amp;" Corp",M$1)))</f>
        <v/>
      </c>
      <c r="N180" s="112" t="str">
        <f>IF(tbl_coded[[#This Row],[ISIN]]="","",IF(_xll.BDP($B180&amp;" Corp",N$1)="#N/A N/A","--",_xll.BDP($B180&amp;" Corp",N$1)))</f>
        <v/>
      </c>
      <c r="O180" s="112" t="str">
        <f>IF(tbl_coded[[#This Row],[ISIN]]="","",IF(_xll.BDP($B180&amp;" Corp",O$1)="#N/A N/A","--",_xll.BDP($B180&amp;" Corp",O$1)))</f>
        <v/>
      </c>
      <c r="P180" s="112" t="str">
        <f>IF(tbl_coded[[#This Row],[ISIN]]="","",IF(_xll.BDP($B180&amp;" Corp",P$1)="#N/A N/A","--",_xll.BDP($B180&amp;" Corp",P$1)))</f>
        <v/>
      </c>
      <c r="Q180"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0" s="112" t="str">
        <f>IF(tbl_coded[[#This Row],[ISIN]]="","",IF(OR(_xll.BDP($B180&amp;" Corp",R$1)="#N/A N/A",_xll.BDP($B180&amp;" Corp",R$1)="#N/A Invalid Security",_xll.BDP($B180&amp;" Corp",R$1)="#N/A Field Not Applicable"),"--",_xll.BDP($B180&amp;" Corp",R$1)))</f>
        <v/>
      </c>
      <c r="S180" s="112" t="str">
        <f>IF(tbl_coded[[#This Row],[ISIN]]="","",IF(OR(_xll.BDP($R180&amp;" Equity",S$1)="#N/A N/A",_xll.BDP($R180&amp;" Equity",S$1)="#N/A Invalid Security"),"--",_xll.BDP($R180&amp;" Equity",S$1)))</f>
        <v/>
      </c>
      <c r="T180" s="112" t="str">
        <f>IF(tbl_coded[[#This Row],[ISIN]]="","",IF(OR(_xll.BDP($R180&amp;" Equity",T$1)="#N/A N/A",_xll.BDP($R180&amp;" Equity",T$1)="#N/A Invalid Security"),"--",_xll.BDP($R180&amp;" Equity",T$1)))</f>
        <v/>
      </c>
      <c r="U180" s="112" t="str">
        <f>IF(tbl_coded[[#This Row],[ISIN]]="","",IF(OR(_xll.BDP($R180&amp;" Equity",U$1)="#N/A N/A",_xll.BDP($R180&amp;" Equity",U$1)="#N/A Invalid Security"),"--",_xll.BDP($R180&amp;" Equity",U$1)))</f>
        <v/>
      </c>
      <c r="V180" s="112" t="str">
        <f>IF(tbl_coded[[#This Row],[ISIN]]="","",IF(OR(_xll.BDP($R180&amp;" Equity",V$1)="#N/A N/A",_xll.BDP($R180&amp;" Equity",V$1)="#N/A Invalid Security"),"--",_xll.BDP($R180&amp;" Equity",V$1)))</f>
        <v/>
      </c>
      <c r="W180" s="112" t="str">
        <f>IF(tbl_coded[[#This Row],[ISIN]]="","",IF(OR(_xll.BDP($R180&amp;" Equity",W$1)="#N/A N/A",_xll.BDP($R180&amp;" Equity",W$1)="#N/A Invalid Security"),"--",_xll.BDP($R180&amp;" Equity",W$1)))</f>
        <v/>
      </c>
      <c r="X180" s="112" t="str">
        <f>IF(tbl_coded[[#This Row],[ISIN]]="","",IF(OR(_xll.BDP($R180&amp;" Equity",X$1)="#N/A N/A",_xll.BDP($R180&amp;" Equity",X$1)="#N/A Invalid Security"),"--",_xll.BDP($R180&amp;" Equity",X$1)))</f>
        <v/>
      </c>
      <c r="Y180"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0" s="112" t="str">
        <f>IF(tbl_coded[[#This Row],[ISIN]]="","",IF(ISNUMBER(_xll.BDP(B180&amp;" Corp",Z$1)),_xll.BDP(B180&amp;" Corp",Z$1),""))</f>
        <v/>
      </c>
      <c r="AA180" s="112" t="str">
        <f>IF(tbl_coded[[#This Row],[ISIN]]="","",IF(ISNUMBER(_xll.BDP(B180&amp;" Corp",AA$1)),_xll.BDP(B180&amp;" Corp",AA$1),""))</f>
        <v/>
      </c>
      <c r="AB180" s="112" t="str">
        <f>IF(tbl_coded[[#This Row],[ISIN]]="","",IF(ISNUMBER(_xll.BDP(B180&amp;" Corp",AB$1)),_xll.BDP(B180&amp;" Corp",AB$1),""))</f>
        <v/>
      </c>
      <c r="AC180" s="112" t="str">
        <f>IF(tbl_coded[[#This Row],[ISIN]]="","",IF(ISNUMBER(_xll.BDP(B180&amp;" Corp",AC$1)),_xll.BDP(B180&amp;" Corp",AC$1),""))</f>
        <v/>
      </c>
      <c r="AD180" s="112" t="str">
        <f>IF(tbl_coded[[#This Row],[ISIN]]="","",IF((_xll.BDP(B180&amp;" Corp",AD$1))="#N/A Field Not Applicable","",_xll.BDP(B180&amp;" Corp",AD$1)))</f>
        <v/>
      </c>
      <c r="AE180" s="112" t="str">
        <f>IF(tbl_coded[[#This Row],[ISIN]]="","",IF((_xll.BDP(B180&amp;" Corp",AE$1))="#N/A N/A","--",_xll.BDP(B180&amp;" Corp",AE$1)))</f>
        <v/>
      </c>
      <c r="AF180" s="112" t="str">
        <f>IF(tbl_coded[[#This Row],[ISIN]]="","",IF(IFERROR(MATCH(H180,rtg_num[Moody''s],0)&gt;10,0),"HY",IF(IFERROR(MATCH(I180,rtg_num[S&amp;P],0)&gt;10,0),"HY",IF(IFERROR(MATCH(J180,rtg_num[Fitch],0)&gt;10,0),"HY",IF(H180&amp;I180&amp;J180="------","NR",IF(IFERROR(FIND("#N/A",Coded!H180),0)&amp;IFERROR(FIND("#N/A",Coded!H180),0)&amp;IFERROR(FIND("#N/A",Coded!H180),0)&lt;&gt;"000",IF(INDEX(美元债一级!$O:$O,MATCH(tbl_coded[[#This Row],[ISIN]],美元债一级!$I:$I,0))="--/--/--","NR","IG"),"IG"))))))</f>
        <v/>
      </c>
      <c r="AG180"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0"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0" s="113" t="str">
        <f>IF(tbl_coded[[#This Row],[ISIN]]="","",IF(_xll.BDP($B180&amp;" Corp",AI$1)="#N/A N/A","--",_xll.BDP($B180&amp;" Corp",AI$1)))</f>
        <v/>
      </c>
      <c r="AJ180" s="112" t="str">
        <f>IF(tbl_coded[[#This Row],[ISIN]]="","",IF(OR(_xll.BDP(_xll.BDP(tbl_coded[[#This Row],[ISIN]]&amp;" Corp", "ISSUER_EQUITY_TICKER")&amp;" Equity",AJ$1)="#N/A N/A"),"--",_xll.BDP(_xll.BDP(tbl_coded[[#This Row],[ISIN]]&amp;" Corp", "ISSUER_EQUITY_TICKER")&amp;" Equity",AJ$1)))</f>
        <v/>
      </c>
      <c r="AK180"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0" s="115" t="str">
        <f>IF(tbl_coded[[#This Row],[ISIN]]="","",IF(OR(_xll.BDP(_xll.BDP(tbl_coded[[#This Row],[ISIN]]&amp;" Corp", "ISSUER_EQUITY_TICKER")&amp;" Equity",AL$1)="#N/A N/A"),"--",_xll.BDP(_xll.BDP(tbl_coded[[#This Row],[ISIN]]&amp;" Corp", "ISSUER_EQUITY_TICKER")&amp;" Equity",AL$1)))</f>
        <v/>
      </c>
      <c r="AM180" s="115" t="str">
        <f>IF(tbl_coded[[#This Row],[ISIN]]="","",IF(_xll.BDS($B180&amp;" Corp",AM$1)="#N/A Field Not Applicable","",_xll.BDS($B180&amp;" Corp",AM$1)))</f>
        <v/>
      </c>
      <c r="AN180" s="115" t="str">
        <f>IF(tbl_coded[[#This Row],[ISIN]]="","",IF(_xll.BDP(tbl_coded[[#This Row],[KPW Provider BBID]]&amp;" CompanyID","NAME")="#N/A Invalid Security","",_xll.BDP(tbl_coded[[#This Row],[KPW Provider BBID]]&amp;" CompanyID","NAME")))</f>
        <v/>
      </c>
      <c r="AO180" s="115" t="str">
        <f>IF(tbl_coded[[#This Row],[ISIN]]="","",IF(_xll.BDP(tbl_coded[[#This Row],[KPW Provider BBID]]&amp;" CompanyID",$AO$1)="#N/A Invalid Security","--",IF(_xll.BDP(tbl_coded[[#This Row],[KPW Provider BBID]]&amp;" CompanyID",$AO$1)="#N/A N/A","--",_xll.BDP(tbl_coded[[#This Row],[KPW Provider BBID]]&amp;" CompanyID",$AO$1))))</f>
        <v/>
      </c>
      <c r="AP180" s="115" t="str">
        <f>IF(tbl_coded[[#This Row],[ISIN]]="","",IF(_xll.BDP(tbl_coded[[#This Row],[KPW Provider BBID]]&amp;" CompanyID",$AP$1)="#N/A Invalid Security","--",IF(_xll.BDP(tbl_coded[[#This Row],[KPW Provider BBID]]&amp;" CompanyID",$AP$1)="#N/A N/A","--",_xll.BDP(tbl_coded[[#This Row],[KPW Provider BBID]]&amp;" CompanyID",$AP$1))))</f>
        <v/>
      </c>
      <c r="AQ180" s="115" t="str">
        <f>IF(tbl_coded[[#This Row],[ISIN]]="","",IF(_xll.BDP(tbl_coded[[#This Row],[KPW Provider BBID]]&amp;" CompanyID",$AQ$1)="#N/A Invalid Security","--",IF(_xll.BDP(tbl_coded[[#This Row],[KPW Provider BBID]]&amp;" CompanyID",$AQ$1)="#N/A N/A","--",_xll.BDP(tbl_coded[[#This Row],[KPW Provider BBID]]&amp;" CompanyID",$AQ$1))))</f>
        <v/>
      </c>
      <c r="AR180" s="115" t="str">
        <f>IF(tbl_coded[[#This Row],[ISIN]]="","",tbl_coded[[#This Row],[穆迪KPW评级]]&amp;"/"&amp;tbl_coded[[#This Row],[SPKPW评级]]&amp;"/"&amp;tbl_coded[[#This Row],[FITCHKPW评级]])</f>
        <v/>
      </c>
      <c r="AS180" s="115" t="str">
        <f>IF(tbl_coded[[#This Row],[ISIN]]="","",IF(OR(_xll.BDP($B180&amp;" Corp",AS$1)="#N/A N/A"),"--",_xll.BDP($B180&amp;" Corp",AS$1)))</f>
        <v/>
      </c>
      <c r="AT180" s="115" t="str">
        <f>IF(tbl_coded[[#This Row],[ISIN]]="","",IF(_xll.BDS($B180&amp;" Corp",AT$1)="#N/A Field Not Applicable","",_xll.BDS($B180&amp;" Corp",AT$1)))</f>
        <v/>
      </c>
      <c r="AU180" s="115" t="str">
        <f>IF(tbl_coded[[#This Row],[SBLC Provider BBID]]="","",_xll.BDP(tbl_coded[[#This Row],[SBLC Provider BBID]]&amp;" CompanyID","NAME"))</f>
        <v/>
      </c>
      <c r="AV180" s="115" t="str">
        <f>IF(tbl_coded[[#This Row],[ISIN]]="","",IF(OR(_xll.BDP($B180&amp;" Corp",AV$1)="#N/A N/A"),"--",TEXT(_xll.BDP($B180&amp;" Corp",AV$1),"yyyy/mm/dd")))</f>
        <v/>
      </c>
      <c r="AW180" s="115" t="str">
        <f>IF(tbl_coded[[#This Row],[ISIN]]="","",IF(OR(_xll.BDP($B180&amp;" Corp",AW$1)="#N/A N/A"),"--",TEXT(_xll.BDP($B180&amp;" Corp",AW$1),"yyyy/mm/dd")))</f>
        <v/>
      </c>
      <c r="AX180" s="115" t="str">
        <f>IF(tbl_coded[[#This Row],[ISIN]]="","",IF(OR(_xll.BDP($B180&amp;" Corp",AX$1)="#N/A N/A"),"--",TEXT(_xll.BDP($B180&amp;" Corp",AX$1),"yyyy/mm/dd")))</f>
        <v/>
      </c>
      <c r="AY180" s="115" t="str">
        <f>IF(tbl_coded[[#This Row],[ISIN]]="","",IF(OR(_xll.BDP($B180&amp;" Corp",AY$1)="#N/A Field Not Applicable"),"--",TEXT(_xll.BDP($B180&amp;" Corp",AY$1),"yyyy/mm/dd")))</f>
        <v/>
      </c>
      <c r="AZ180" s="115" t="str">
        <f>IF(tbl_coded[[#This Row],[ISIN]]="","",IF(OR(_xll.BDP($B180&amp;" Corp",AZ$1)="#N/A N/A"),"--",_xll.BDP($B180&amp;" Corp",AZ$1)))</f>
        <v/>
      </c>
      <c r="BA180" s="115" t="str">
        <f>IF(tbl_coded[[#This Row],[ISIN]]="","",IF(OR(_xll.BDP($B180&amp;" Corp",BA$1)="#N/A N/A"),"--",_xll.BDP($B180&amp;" Corp",BA$1)))</f>
        <v/>
      </c>
      <c r="BB180" s="115" t="str">
        <f>IF(tbl_coded[[#This Row],[ISIN]]="","",IF(OR(_xll.BDP($B180&amp;" Corp",BB$1)="#N/A N/A"),"--",_xll.BDP($B180&amp;" Corp",BB$1)))</f>
        <v/>
      </c>
      <c r="BC180" s="115" t="str">
        <f>IF(tbl_coded[[#This Row],[ISIN]]="","",IF(OR(_xll.BDP($B180&amp;" Corp",BC$1)="#N/A Field Not Applicable"),"--",_xll.BDP($B180&amp;" Corp",BC$1)))</f>
        <v/>
      </c>
      <c r="BD180" s="115" t="str">
        <f>IF(tbl_coded[[#This Row],[ISIN]]="","",IF(OR(_xll.BDP($B180&amp;" Corp",BD$1)="#N/A Field Not Applicable"),"--",_xll.BDP($B180&amp;" Corp",BD$1)))</f>
        <v/>
      </c>
      <c r="BE180" s="115" t="str">
        <f>IF(tbl_coded[[#This Row],[ISIN]]="","",IF(OR(_xll.BDP($B180&amp;" Corp",BE$1)="#N/A Field Not Applicable"),"--",_xll.BDP($B180&amp;" Corp",BE$1)))</f>
        <v/>
      </c>
      <c r="BF180" s="115" t="str">
        <f>IF(tbl_coded[[#This Row],[ISIN]]="","",IF(OR(_xll.BDP($B180&amp;" Corp",BF$1)="#N/A Field Not Applicable"),"--",_xll.BDP($B180&amp;" Corp",BF$1)))</f>
        <v/>
      </c>
      <c r="BG180" s="115" t="str">
        <f>IF(tbl_coded[[#This Row],[ISIN]]="","",IF(OR(_xll.BDP($B180&amp;" Corp",BG$1)="#N/A Field Not Applicable"),"--",IF(_xll.BDP($B180&amp;" Corp",BG$1)="#N/A N/A","N",_xll.BDP($B180&amp;" Corp",BG$1))))</f>
        <v/>
      </c>
      <c r="BH180" s="115" t="str">
        <f>IF(tbl_coded[[#This Row],[ISIN]]="","",IF(OR(_xll.BDP($B180&amp;" Corp",BH$1)="#N/A N/A"),"",_xll.BDP($B180&amp;" Corp",BH$1)))</f>
        <v/>
      </c>
      <c r="BI180" s="115" t="str">
        <f>IF(tbl_coded[[#This Row],[ISIN]]="","",IF(OR(tbl_coded[[#This Row],[Parent company tiker]]=""),"",IF(_xll.BDP(tbl_coded[[#This Row],[Parent company tiker]]&amp;" Equity",BI$1)="#N/A N/A","--",_xll.BDP(tbl_coded[[#This Row],[Parent company tiker]]&amp;" Equity",BI$1))))</f>
        <v/>
      </c>
      <c r="BJ180" s="115" t="str">
        <f>IF(tbl_coded[[#This Row],[ISIN]]="","",IF(OR(tbl_coded[[#This Row],[Parent company tiker]]=""),"",IF(_xll.BDP(tbl_coded[[#This Row],[Parent company tiker]]&amp;" Equity",BJ$1)="#N/A N/A","--",_xll.BDP(tbl_coded[[#This Row],[Parent company tiker]]&amp;" Equity",BJ$1))))</f>
        <v/>
      </c>
      <c r="BK180" s="115" t="str">
        <f>IF(tbl_coded[[#This Row],[ISIN]]="","",IF(OR(tbl_coded[[#This Row],[Parent company tiker]]=""),"",IF(_xll.BDP(tbl_coded[[#This Row],[Parent company tiker]]&amp;" Equity",BK$1)="#N/A N/A","--",_xll.BDP(tbl_coded[[#This Row],[Parent company tiker]]&amp;" Equity",BK$1))))</f>
        <v/>
      </c>
      <c r="BL180" s="115" t="str">
        <f>IF(tbl_coded[[#This Row],[ISIN]]="","",IF(OR(tbl_coded[[#This Row],[Parent company tiker]]=""),"",IF(_xll.BDP(tbl_coded[[#This Row],[Parent company tiker]]&amp;" Equity",BL$1)="#N/A N/A","--",_xll.BDP(tbl_coded[[#This Row],[Parent company tiker]]&amp;" Equity",BL$1))))</f>
        <v/>
      </c>
      <c r="BM180"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0" s="115" t="str">
        <f>IF(tbl_coded[[#This Row],[Column9]]&lt;&gt;"--",tbl_coded[[#This Row],[G''tor rating]],IF(tbl_coded[[#This Row],[KPW Name]]&lt;&gt;"",tbl_coded[[#This Row],[KPW Rating]],IF(tbl_coded[[#This Row],[Parent company tiker]]&lt;&gt;"",tbl_coded[[#This Row],[parent评级]],tbl_coded[[#This Row],[Issuer rating]])))</f>
        <v>//</v>
      </c>
      <c r="BO180" s="148" t="str">
        <f>IFERROR(IF(tbl_coded[[#This Row],[GREEN]]="Y","GREEN",IF(tbl_coded[[#This Row],[SUSTAINABLE]]="Y","SUSTAINABLE",IF(tbl_coded[[#This Row],[SOCIAL]]="Y","SOCIAL",IF(tbl_coded[[#This Row],[Sustainable linked]]="Y","SUSTAINABLE LINKED"," ")))),"")</f>
        <v xml:space="preserve"> </v>
      </c>
    </row>
    <row r="181" spans="1:67" ht="15" customHeight="1">
      <c r="A181" s="109">
        <v>179</v>
      </c>
      <c r="B181" s="110" t="str">
        <f>IF(美元债一级!$C$3:$C$1048576&lt;&gt;"",美元债一级!$C181,"")</f>
        <v/>
      </c>
      <c r="C181" s="114" t="str">
        <f>IF(tbl_coded[[#This Row],[ISIN]]="","",IF(tbl_coded[[#This Row],[Index]]&gt;$A$1,"",IF(_xll.BDP($B181&amp;" Corp",C$1)="#N/A N/A","",_xll.BDP($B181&amp;" Corp",C$1))))</f>
        <v/>
      </c>
      <c r="D181" s="114" t="str">
        <f>IF(tbl_coded[[#This Row],[ISIN]]="","",IF(_xll.BDP($B181&amp;" Corp",D$1)="#N/A N/A","",_xll.BDP($B181&amp;" Corp",D$1)))</f>
        <v/>
      </c>
      <c r="E181" s="114" t="str">
        <f>IF(tbl_coded[[#This Row],[ISIN]]="","",IF(_xll.BDP($B181&amp;" Corp",E$1)="#N/A N/A","--",_xll.BDP($B181&amp;" Corp",E$1)))</f>
        <v/>
      </c>
      <c r="F181" s="114" t="str">
        <f>IF(tbl_coded[[#This Row],[ISIN]]="","",IF(_xll.BDS($B181&amp;" Corp",F$1)="#N/A Field Not Applicable","",_xll.BDS($B181&amp;" Corp",F$1)))</f>
        <v/>
      </c>
      <c r="G181" s="114" t="str">
        <f>IF(tbl_coded[[#This Row],[ISIN]]="","",IF(_xll.BDP($F181&amp;" CompanyID",G$1)="#N/A Invalid Security","",_xll.BDP($F181&amp;" CompanyID",G$1)))</f>
        <v/>
      </c>
      <c r="H181" s="114" t="str">
        <f>IF(tbl_coded[[#This Row],[ISIN]]="","",IF(_xll.BDP($B181&amp;" Corp",H$1)="#N/A N/A","--",_xll.BDP($B181&amp;" Corp",H$1)))</f>
        <v/>
      </c>
      <c r="I181" s="114" t="str">
        <f>IF(tbl_coded[[#This Row],[ISIN]]="","",IF(_xll.BDP($B181&amp;" Corp",I$1)="#N/A N/A","--",_xll.BDP($B181&amp;" Corp",I$1)))</f>
        <v/>
      </c>
      <c r="J181" s="114" t="str">
        <f>IF(tbl_coded[[#This Row],[ISIN]]="","",IF(_xll.BDP($B181&amp;" Corp",J$1)="#N/A N/A","--",_xll.BDP($B181&amp;" Corp",J$1)))</f>
        <v/>
      </c>
      <c r="K181" s="114" t="str">
        <f>IF(tbl_coded[[#This Row],[ISIN]]="","",IF(_xll.BDP($B181&amp;" Corp",K$1)="#N/A N/A","--",_xll.BDP($B181&amp;" Corp",K$1)))</f>
        <v/>
      </c>
      <c r="L181" s="114" t="str">
        <f>IF(tbl_coded[[#This Row],[ISIN]]="","",IF(_xll.BDP($B181&amp;" Corp",L$1)="#N/A N/A","--",_xll.BDP($B181&amp;" Corp",L$1)))</f>
        <v/>
      </c>
      <c r="M181" s="114" t="str">
        <f>IF(tbl_coded[[#This Row],[ISIN]]="","",IF(_xll.BDP($B181&amp;" Corp",M$1)="#N/A N/A","--",_xll.BDP($B181&amp;" Corp",M$1)))</f>
        <v/>
      </c>
      <c r="N181" s="114" t="str">
        <f>IF(tbl_coded[[#This Row],[ISIN]]="","",IF(_xll.BDP($B181&amp;" Corp",N$1)="#N/A N/A","--",_xll.BDP($B181&amp;" Corp",N$1)))</f>
        <v/>
      </c>
      <c r="O181" s="114" t="str">
        <f>IF(tbl_coded[[#This Row],[ISIN]]="","",IF(_xll.BDP($B181&amp;" Corp",O$1)="#N/A N/A","--",_xll.BDP($B181&amp;" Corp",O$1)))</f>
        <v/>
      </c>
      <c r="P181" s="114" t="str">
        <f>IF(tbl_coded[[#This Row],[ISIN]]="","",IF(_xll.BDP($B181&amp;" Corp",P$1)="#N/A N/A","--",_xll.BDP($B181&amp;" Corp",P$1)))</f>
        <v/>
      </c>
      <c r="Q18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1" s="114" t="str">
        <f>IF(tbl_coded[[#This Row],[ISIN]]="","",IF(OR(_xll.BDP($B181&amp;" Corp",R$1)="#N/A N/A",_xll.BDP($B181&amp;" Corp",R$1)="#N/A Invalid Security",_xll.BDP($B181&amp;" Corp",R$1)="#N/A Field Not Applicable"),"--",_xll.BDP($B181&amp;" Corp",R$1)))</f>
        <v/>
      </c>
      <c r="S181" s="114" t="str">
        <f>IF(tbl_coded[[#This Row],[ISIN]]="","",IF(OR(_xll.BDP($R181&amp;" Equity",S$1)="#N/A N/A",_xll.BDP($R181&amp;" Equity",S$1)="#N/A Invalid Security"),"--",_xll.BDP($R181&amp;" Equity",S$1)))</f>
        <v/>
      </c>
      <c r="T181" s="114" t="str">
        <f>IF(tbl_coded[[#This Row],[ISIN]]="","",IF(OR(_xll.BDP($R181&amp;" Equity",T$1)="#N/A N/A",_xll.BDP($R181&amp;" Equity",T$1)="#N/A Invalid Security"),"--",_xll.BDP($R181&amp;" Equity",T$1)))</f>
        <v/>
      </c>
      <c r="U181" s="114" t="str">
        <f>IF(tbl_coded[[#This Row],[ISIN]]="","",IF(OR(_xll.BDP($R181&amp;" Equity",U$1)="#N/A N/A",_xll.BDP($R181&amp;" Equity",U$1)="#N/A Invalid Security"),"--",_xll.BDP($R181&amp;" Equity",U$1)))</f>
        <v/>
      </c>
      <c r="V181" s="114" t="str">
        <f>IF(tbl_coded[[#This Row],[ISIN]]="","",IF(OR(_xll.BDP($R181&amp;" Equity",V$1)="#N/A N/A",_xll.BDP($R181&amp;" Equity",V$1)="#N/A Invalid Security"),"--",_xll.BDP($R181&amp;" Equity",V$1)))</f>
        <v/>
      </c>
      <c r="W181" s="114" t="str">
        <f>IF(tbl_coded[[#This Row],[ISIN]]="","",IF(OR(_xll.BDP($R181&amp;" Equity",W$1)="#N/A N/A",_xll.BDP($R181&amp;" Equity",W$1)="#N/A Invalid Security"),"--",_xll.BDP($R181&amp;" Equity",W$1)))</f>
        <v/>
      </c>
      <c r="X181" s="114" t="str">
        <f>IF(tbl_coded[[#This Row],[ISIN]]="","",IF(OR(_xll.BDP($R181&amp;" Equity",X$1)="#N/A N/A",_xll.BDP($R181&amp;" Equity",X$1)="#N/A Invalid Security"),"--",_xll.BDP($R181&amp;" Equity",X$1)))</f>
        <v/>
      </c>
      <c r="Y18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1" s="114" t="str">
        <f>IF(tbl_coded[[#This Row],[ISIN]]="","",IF(ISNUMBER(_xll.BDP(B181&amp;" Corp",Z$1)),_xll.BDP(B181&amp;" Corp",Z$1),""))</f>
        <v/>
      </c>
      <c r="AA181" s="114" t="str">
        <f>IF(tbl_coded[[#This Row],[ISIN]]="","",IF(ISNUMBER(_xll.BDP(B181&amp;" Corp",AA$1)),_xll.BDP(B181&amp;" Corp",AA$1),""))</f>
        <v/>
      </c>
      <c r="AB181" s="114" t="str">
        <f>IF(tbl_coded[[#This Row],[ISIN]]="","",IF(ISNUMBER(_xll.BDP(B181&amp;" Corp",AB$1)),_xll.BDP(B181&amp;" Corp",AB$1),""))</f>
        <v/>
      </c>
      <c r="AC181" s="114" t="str">
        <f>IF(tbl_coded[[#This Row],[ISIN]]="","",IF(ISNUMBER(_xll.BDP(B181&amp;" Corp",AC$1)),_xll.BDP(B181&amp;" Corp",AC$1),""))</f>
        <v/>
      </c>
      <c r="AD181" s="114" t="str">
        <f>IF(tbl_coded[[#This Row],[ISIN]]="","",IF((_xll.BDP(B181&amp;" Corp",AD$1))="#N/A Field Not Applicable","",_xll.BDP(B181&amp;" Corp",AD$1)))</f>
        <v/>
      </c>
      <c r="AE181" s="114" t="str">
        <f>IF(tbl_coded[[#This Row],[ISIN]]="","",IF((_xll.BDP(B181&amp;" Corp",AE$1))="#N/A N/A","--",_xll.BDP(B181&amp;" Corp",AE$1)))</f>
        <v/>
      </c>
      <c r="AF181" s="114" t="str">
        <f>IF(tbl_coded[[#This Row],[ISIN]]="","",IF(IFERROR(MATCH(H181,rtg_num[Moody''s],0)&gt;10,0),"HY",IF(IFERROR(MATCH(I181,rtg_num[S&amp;P],0)&gt;10,0),"HY",IF(IFERROR(MATCH(J181,rtg_num[Fitch],0)&gt;10,0),"HY",IF(H181&amp;I181&amp;J181="------","NR",IF(IFERROR(FIND("#N/A",Coded!H181),0)&amp;IFERROR(FIND("#N/A",Coded!H181),0)&amp;IFERROR(FIND("#N/A",Coded!H181),0)&lt;&gt;"000",IF(INDEX(美元债一级!$O:$O,MATCH(tbl_coded[[#This Row],[ISIN]],美元债一级!$I:$I,0))="--/--/--","NR","IG"),"IG"))))))</f>
        <v/>
      </c>
      <c r="AG18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1" s="115" t="str">
        <f>IF(tbl_coded[[#This Row],[ISIN]]="","",IF(_xll.BDP($B181&amp;" Corp",AI$1)="#N/A N/A","--",_xll.BDP($B181&amp;" Corp",AI$1)))</f>
        <v/>
      </c>
      <c r="AJ181" s="112" t="str">
        <f>IF(tbl_coded[[#This Row],[ISIN]]="","",IF(OR(_xll.BDP(_xll.BDP(tbl_coded[[#This Row],[ISIN]]&amp;" Corp", "ISSUER_EQUITY_TICKER")&amp;" Equity",AJ$1)="#N/A N/A"),"--",_xll.BDP(_xll.BDP(tbl_coded[[#This Row],[ISIN]]&amp;" Corp", "ISSUER_EQUITY_TICKER")&amp;" Equity",AJ$1)))</f>
        <v/>
      </c>
      <c r="AK18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1" s="114" t="str">
        <f>IF(tbl_coded[[#This Row],[ISIN]]="","",IF(OR(_xll.BDP(_xll.BDP(tbl_coded[[#This Row],[ISIN]]&amp;" Corp", "ISSUER_EQUITY_TICKER")&amp;" Equity",AL$1)="#N/A N/A"),"--",_xll.BDP(_xll.BDP(tbl_coded[[#This Row],[ISIN]]&amp;" Corp", "ISSUER_EQUITY_TICKER")&amp;" Equity",AL$1)))</f>
        <v/>
      </c>
      <c r="AM181" s="114" t="str">
        <f>IF(tbl_coded[[#This Row],[ISIN]]="","",IF(_xll.BDS($B181&amp;" Corp",AM$1)="#N/A Field Not Applicable","",_xll.BDS($B181&amp;" Corp",AM$1)))</f>
        <v/>
      </c>
      <c r="AN181" s="114" t="str">
        <f>IF(tbl_coded[[#This Row],[ISIN]]="","",IF(_xll.BDP(tbl_coded[[#This Row],[KPW Provider BBID]]&amp;" CompanyID","NAME")="#N/A Invalid Security","",_xll.BDP(tbl_coded[[#This Row],[KPW Provider BBID]]&amp;" CompanyID","NAME")))</f>
        <v/>
      </c>
      <c r="AO181" s="114" t="str">
        <f>IF(tbl_coded[[#This Row],[ISIN]]="","",IF(_xll.BDP(tbl_coded[[#This Row],[KPW Provider BBID]]&amp;" CompanyID",$AO$1)="#N/A Invalid Security","--",IF(_xll.BDP(tbl_coded[[#This Row],[KPW Provider BBID]]&amp;" CompanyID",$AO$1)="#N/A N/A","--",_xll.BDP(tbl_coded[[#This Row],[KPW Provider BBID]]&amp;" CompanyID",$AO$1))))</f>
        <v/>
      </c>
      <c r="AP181" s="114" t="str">
        <f>IF(tbl_coded[[#This Row],[ISIN]]="","",IF(_xll.BDP(tbl_coded[[#This Row],[KPW Provider BBID]]&amp;" CompanyID",$AP$1)="#N/A Invalid Security","--",IF(_xll.BDP(tbl_coded[[#This Row],[KPW Provider BBID]]&amp;" CompanyID",$AP$1)="#N/A N/A","--",_xll.BDP(tbl_coded[[#This Row],[KPW Provider BBID]]&amp;" CompanyID",$AP$1))))</f>
        <v/>
      </c>
      <c r="AQ181" s="114" t="str">
        <f>IF(tbl_coded[[#This Row],[ISIN]]="","",IF(_xll.BDP(tbl_coded[[#This Row],[KPW Provider BBID]]&amp;" CompanyID",$AQ$1)="#N/A Invalid Security","--",IF(_xll.BDP(tbl_coded[[#This Row],[KPW Provider BBID]]&amp;" CompanyID",$AQ$1)="#N/A N/A","--",_xll.BDP(tbl_coded[[#This Row],[KPW Provider BBID]]&amp;" CompanyID",$AQ$1))))</f>
        <v/>
      </c>
      <c r="AR181" s="114" t="str">
        <f>IF(tbl_coded[[#This Row],[ISIN]]="","",tbl_coded[[#This Row],[穆迪KPW评级]]&amp;"/"&amp;tbl_coded[[#This Row],[SPKPW评级]]&amp;"/"&amp;tbl_coded[[#This Row],[FITCHKPW评级]])</f>
        <v/>
      </c>
      <c r="AS181" s="114" t="str">
        <f>IF(tbl_coded[[#This Row],[ISIN]]="","",IF(OR(_xll.BDP($B181&amp;" Corp",AS$1)="#N/A N/A"),"--",_xll.BDP($B181&amp;" Corp",AS$1)))</f>
        <v/>
      </c>
      <c r="AT181" s="114" t="str">
        <f>IF(tbl_coded[[#This Row],[ISIN]]="","",IF(_xll.BDS($B181&amp;" Corp",AT$1)="#N/A Field Not Applicable","",_xll.BDS($B181&amp;" Corp",AT$1)))</f>
        <v/>
      </c>
      <c r="AU181" s="114" t="str">
        <f>IF(tbl_coded[[#This Row],[SBLC Provider BBID]]="","",_xll.BDP(tbl_coded[[#This Row],[SBLC Provider BBID]]&amp;" CompanyID","NAME"))</f>
        <v/>
      </c>
      <c r="AV181" s="114" t="str">
        <f>IF(tbl_coded[[#This Row],[ISIN]]="","",IF(OR(_xll.BDP($B181&amp;" Corp",AV$1)="#N/A N/A"),"--",TEXT(_xll.BDP($B181&amp;" Corp",AV$1),"yyyy/mm/dd")))</f>
        <v/>
      </c>
      <c r="AW181" s="114" t="str">
        <f>IF(tbl_coded[[#This Row],[ISIN]]="","",IF(OR(_xll.BDP($B181&amp;" Corp",AW$1)="#N/A N/A"),"--",TEXT(_xll.BDP($B181&amp;" Corp",AW$1),"yyyy/mm/dd")))</f>
        <v/>
      </c>
      <c r="AX181" s="114" t="str">
        <f>IF(tbl_coded[[#This Row],[ISIN]]="","",IF(OR(_xll.BDP($B181&amp;" Corp",AX$1)="#N/A N/A"),"--",TEXT(_xll.BDP($B181&amp;" Corp",AX$1),"yyyy/mm/dd")))</f>
        <v/>
      </c>
      <c r="AY181" s="114" t="str">
        <f>IF(tbl_coded[[#This Row],[ISIN]]="","",IF(OR(_xll.BDP($B181&amp;" Corp",AY$1)="#N/A Field Not Applicable"),"--",TEXT(_xll.BDP($B181&amp;" Corp",AY$1),"yyyy/mm/dd")))</f>
        <v/>
      </c>
      <c r="AZ181" s="114" t="str">
        <f>IF(tbl_coded[[#This Row],[ISIN]]="","",IF(OR(_xll.BDP($B181&amp;" Corp",AZ$1)="#N/A N/A"),"--",_xll.BDP($B181&amp;" Corp",AZ$1)))</f>
        <v/>
      </c>
      <c r="BA181" s="114" t="str">
        <f>IF(tbl_coded[[#This Row],[ISIN]]="","",IF(OR(_xll.BDP($B181&amp;" Corp",BA$1)="#N/A N/A"),"--",_xll.BDP($B181&amp;" Corp",BA$1)))</f>
        <v/>
      </c>
      <c r="BB181" s="114" t="str">
        <f>IF(tbl_coded[[#This Row],[ISIN]]="","",IF(OR(_xll.BDP($B181&amp;" Corp",BB$1)="#N/A N/A"),"--",_xll.BDP($B181&amp;" Corp",BB$1)))</f>
        <v/>
      </c>
      <c r="BC181" s="114" t="str">
        <f>IF(tbl_coded[[#This Row],[ISIN]]="","",IF(OR(_xll.BDP($B181&amp;" Corp",BC$1)="#N/A Field Not Applicable"),"--",_xll.BDP($B181&amp;" Corp",BC$1)))</f>
        <v/>
      </c>
      <c r="BD181" s="114" t="str">
        <f>IF(tbl_coded[[#This Row],[ISIN]]="","",IF(OR(_xll.BDP($B181&amp;" Corp",BD$1)="#N/A Field Not Applicable"),"--",_xll.BDP($B181&amp;" Corp",BD$1)))</f>
        <v/>
      </c>
      <c r="BE181" s="114" t="str">
        <f>IF(tbl_coded[[#This Row],[ISIN]]="","",IF(OR(_xll.BDP($B181&amp;" Corp",BE$1)="#N/A Field Not Applicable"),"--",_xll.BDP($B181&amp;" Corp",BE$1)))</f>
        <v/>
      </c>
      <c r="BF181" s="114" t="str">
        <f>IF(tbl_coded[[#This Row],[ISIN]]="","",IF(OR(_xll.BDP($B181&amp;" Corp",BF$1)="#N/A Field Not Applicable"),"--",_xll.BDP($B181&amp;" Corp",BF$1)))</f>
        <v/>
      </c>
      <c r="BG181" s="114" t="str">
        <f>IF(tbl_coded[[#This Row],[ISIN]]="","",IF(OR(_xll.BDP($B181&amp;" Corp",BG$1)="#N/A Field Not Applicable"),"--",IF(_xll.BDP($B181&amp;" Corp",BG$1)="#N/A N/A","N",_xll.BDP($B181&amp;" Corp",BG$1))))</f>
        <v/>
      </c>
      <c r="BH181" s="114" t="str">
        <f>IF(tbl_coded[[#This Row],[ISIN]]="","",IF(OR(_xll.BDP($B181&amp;" Corp",BH$1)="#N/A N/A"),"",_xll.BDP($B181&amp;" Corp",BH$1)))</f>
        <v/>
      </c>
      <c r="BI181" s="114" t="str">
        <f>IF(tbl_coded[[#This Row],[ISIN]]="","",IF(OR(tbl_coded[[#This Row],[Parent company tiker]]=""),"",IF(_xll.BDP(tbl_coded[[#This Row],[Parent company tiker]]&amp;" Equity",BI$1)="#N/A N/A","--",_xll.BDP(tbl_coded[[#This Row],[Parent company tiker]]&amp;" Equity",BI$1))))</f>
        <v/>
      </c>
      <c r="BJ181" s="114" t="str">
        <f>IF(tbl_coded[[#This Row],[ISIN]]="","",IF(OR(tbl_coded[[#This Row],[Parent company tiker]]=""),"",IF(_xll.BDP(tbl_coded[[#This Row],[Parent company tiker]]&amp;" Equity",BJ$1)="#N/A N/A","--",_xll.BDP(tbl_coded[[#This Row],[Parent company tiker]]&amp;" Equity",BJ$1))))</f>
        <v/>
      </c>
      <c r="BK181" s="114" t="str">
        <f>IF(tbl_coded[[#This Row],[ISIN]]="","",IF(OR(tbl_coded[[#This Row],[Parent company tiker]]=""),"",IF(_xll.BDP(tbl_coded[[#This Row],[Parent company tiker]]&amp;" Equity",BK$1)="#N/A N/A","--",_xll.BDP(tbl_coded[[#This Row],[Parent company tiker]]&amp;" Equity",BK$1))))</f>
        <v/>
      </c>
      <c r="BL181" s="114" t="str">
        <f>IF(tbl_coded[[#This Row],[ISIN]]="","",IF(OR(tbl_coded[[#This Row],[Parent company tiker]]=""),"",IF(_xll.BDP(tbl_coded[[#This Row],[Parent company tiker]]&amp;" Equity",BL$1)="#N/A N/A","--",_xll.BDP(tbl_coded[[#This Row],[Parent company tiker]]&amp;" Equity",BL$1))))</f>
        <v/>
      </c>
      <c r="BM18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1" s="114" t="str">
        <f>IF(tbl_coded[[#This Row],[Column9]]&lt;&gt;"--",tbl_coded[[#This Row],[G''tor rating]],IF(tbl_coded[[#This Row],[KPW Name]]&lt;&gt;"",tbl_coded[[#This Row],[KPW Rating]],IF(tbl_coded[[#This Row],[Parent company tiker]]&lt;&gt;"",tbl_coded[[#This Row],[parent评级]],tbl_coded[[#This Row],[Issuer rating]])))</f>
        <v>//</v>
      </c>
      <c r="BO181" s="148" t="str">
        <f>IFERROR(IF(tbl_coded[[#This Row],[GREEN]]="Y","GREEN",IF(tbl_coded[[#This Row],[SUSTAINABLE]]="Y","SUSTAINABLE",IF(tbl_coded[[#This Row],[SOCIAL]]="Y","SOCIAL",IF(tbl_coded[[#This Row],[Sustainable linked]]="Y","SUSTAINABLE LINKED"," ")))),"")</f>
        <v xml:space="preserve"> </v>
      </c>
    </row>
    <row r="182" spans="1:67" ht="15" customHeight="1">
      <c r="A182" s="109">
        <v>180</v>
      </c>
      <c r="B182" s="110" t="str">
        <f>IF(美元债一级!$C$3:$C$1048576&lt;&gt;"",美元债一级!$C182,"")</f>
        <v/>
      </c>
      <c r="C182" s="114" t="str">
        <f>IF(tbl_coded[[#This Row],[ISIN]]="","",IF(tbl_coded[[#This Row],[Index]]&gt;$A$1,"",IF(_xll.BDP($B182&amp;" Corp",C$1)="#N/A N/A","",_xll.BDP($B182&amp;" Corp",C$1))))</f>
        <v/>
      </c>
      <c r="D182" s="114" t="str">
        <f>IF(tbl_coded[[#This Row],[ISIN]]="","",IF(_xll.BDP($B182&amp;" Corp",D$1)="#N/A N/A","",_xll.BDP($B182&amp;" Corp",D$1)))</f>
        <v/>
      </c>
      <c r="E182" s="114" t="str">
        <f>IF(tbl_coded[[#This Row],[ISIN]]="","",IF(_xll.BDP($B182&amp;" Corp",E$1)="#N/A N/A","--",_xll.BDP($B182&amp;" Corp",E$1)))</f>
        <v/>
      </c>
      <c r="F182" s="114" t="str">
        <f>IF(tbl_coded[[#This Row],[ISIN]]="","",IF(_xll.BDS($B182&amp;" Corp",F$1)="#N/A Field Not Applicable","",_xll.BDS($B182&amp;" Corp",F$1)))</f>
        <v/>
      </c>
      <c r="G182" s="114" t="str">
        <f>IF(tbl_coded[[#This Row],[ISIN]]="","",IF(_xll.BDP($F182&amp;" CompanyID",G$1)="#N/A Invalid Security","",_xll.BDP($F182&amp;" CompanyID",G$1)))</f>
        <v/>
      </c>
      <c r="H182" s="114" t="str">
        <f>IF(tbl_coded[[#This Row],[ISIN]]="","",IF(_xll.BDP($B182&amp;" Corp",H$1)="#N/A N/A","--",_xll.BDP($B182&amp;" Corp",H$1)))</f>
        <v/>
      </c>
      <c r="I182" s="114" t="str">
        <f>IF(tbl_coded[[#This Row],[ISIN]]="","",IF(_xll.BDP($B182&amp;" Corp",I$1)="#N/A N/A","--",_xll.BDP($B182&amp;" Corp",I$1)))</f>
        <v/>
      </c>
      <c r="J182" s="114" t="str">
        <f>IF(tbl_coded[[#This Row],[ISIN]]="","",IF(_xll.BDP($B182&amp;" Corp",J$1)="#N/A N/A","--",_xll.BDP($B182&amp;" Corp",J$1)))</f>
        <v/>
      </c>
      <c r="K182" s="114" t="str">
        <f>IF(tbl_coded[[#This Row],[ISIN]]="","",IF(_xll.BDP($B182&amp;" Corp",K$1)="#N/A N/A","--",_xll.BDP($B182&amp;" Corp",K$1)))</f>
        <v/>
      </c>
      <c r="L182" s="114" t="str">
        <f>IF(tbl_coded[[#This Row],[ISIN]]="","",IF(_xll.BDP($B182&amp;" Corp",L$1)="#N/A N/A","--",_xll.BDP($B182&amp;" Corp",L$1)))</f>
        <v/>
      </c>
      <c r="M182" s="114" t="str">
        <f>IF(tbl_coded[[#This Row],[ISIN]]="","",IF(_xll.BDP($B182&amp;" Corp",M$1)="#N/A N/A","--",_xll.BDP($B182&amp;" Corp",M$1)))</f>
        <v/>
      </c>
      <c r="N182" s="114" t="str">
        <f>IF(tbl_coded[[#This Row],[ISIN]]="","",IF(_xll.BDP($B182&amp;" Corp",N$1)="#N/A N/A","--",_xll.BDP($B182&amp;" Corp",N$1)))</f>
        <v/>
      </c>
      <c r="O182" s="114" t="str">
        <f>IF(tbl_coded[[#This Row],[ISIN]]="","",IF(_xll.BDP($B182&amp;" Corp",O$1)="#N/A N/A","--",_xll.BDP($B182&amp;" Corp",O$1)))</f>
        <v/>
      </c>
      <c r="P182" s="114" t="str">
        <f>IF(tbl_coded[[#This Row],[ISIN]]="","",IF(_xll.BDP($B182&amp;" Corp",P$1)="#N/A N/A","--",_xll.BDP($B182&amp;" Corp",P$1)))</f>
        <v/>
      </c>
      <c r="Q18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2" s="114" t="str">
        <f>IF(tbl_coded[[#This Row],[ISIN]]="","",IF(OR(_xll.BDP($B182&amp;" Corp",R$1)="#N/A N/A",_xll.BDP($B182&amp;" Corp",R$1)="#N/A Invalid Security",_xll.BDP($B182&amp;" Corp",R$1)="#N/A Field Not Applicable"),"--",_xll.BDP($B182&amp;" Corp",R$1)))</f>
        <v/>
      </c>
      <c r="S182" s="114" t="str">
        <f>IF(tbl_coded[[#This Row],[ISIN]]="","",IF(OR(_xll.BDP($R182&amp;" Equity",S$1)="#N/A N/A",_xll.BDP($R182&amp;" Equity",S$1)="#N/A Invalid Security"),"--",_xll.BDP($R182&amp;" Equity",S$1)))</f>
        <v/>
      </c>
      <c r="T182" s="114" t="str">
        <f>IF(tbl_coded[[#This Row],[ISIN]]="","",IF(OR(_xll.BDP($R182&amp;" Equity",T$1)="#N/A N/A",_xll.BDP($R182&amp;" Equity",T$1)="#N/A Invalid Security"),"--",_xll.BDP($R182&amp;" Equity",T$1)))</f>
        <v/>
      </c>
      <c r="U182" s="114" t="str">
        <f>IF(tbl_coded[[#This Row],[ISIN]]="","",IF(OR(_xll.BDP($R182&amp;" Equity",U$1)="#N/A N/A",_xll.BDP($R182&amp;" Equity",U$1)="#N/A Invalid Security"),"--",_xll.BDP($R182&amp;" Equity",U$1)))</f>
        <v/>
      </c>
      <c r="V182" s="114" t="str">
        <f>IF(tbl_coded[[#This Row],[ISIN]]="","",IF(OR(_xll.BDP($R182&amp;" Equity",V$1)="#N/A N/A",_xll.BDP($R182&amp;" Equity",V$1)="#N/A Invalid Security"),"--",_xll.BDP($R182&amp;" Equity",V$1)))</f>
        <v/>
      </c>
      <c r="W182" s="114" t="str">
        <f>IF(tbl_coded[[#This Row],[ISIN]]="","",IF(OR(_xll.BDP($R182&amp;" Equity",W$1)="#N/A N/A",_xll.BDP($R182&amp;" Equity",W$1)="#N/A Invalid Security"),"--",_xll.BDP($R182&amp;" Equity",W$1)))</f>
        <v/>
      </c>
      <c r="X182" s="114" t="str">
        <f>IF(tbl_coded[[#This Row],[ISIN]]="","",IF(OR(_xll.BDP($R182&amp;" Equity",X$1)="#N/A N/A",_xll.BDP($R182&amp;" Equity",X$1)="#N/A Invalid Security"),"--",_xll.BDP($R182&amp;" Equity",X$1)))</f>
        <v/>
      </c>
      <c r="Y18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2" s="114" t="str">
        <f>IF(tbl_coded[[#This Row],[ISIN]]="","",IF(ISNUMBER(_xll.BDP(B182&amp;" Corp",Z$1)),_xll.BDP(B182&amp;" Corp",Z$1),""))</f>
        <v/>
      </c>
      <c r="AA182" s="114" t="str">
        <f>IF(tbl_coded[[#This Row],[ISIN]]="","",IF(ISNUMBER(_xll.BDP(B182&amp;" Corp",AA$1)),_xll.BDP(B182&amp;" Corp",AA$1),""))</f>
        <v/>
      </c>
      <c r="AB182" s="114" t="str">
        <f>IF(tbl_coded[[#This Row],[ISIN]]="","",IF(ISNUMBER(_xll.BDP(B182&amp;" Corp",AB$1)),_xll.BDP(B182&amp;" Corp",AB$1),""))</f>
        <v/>
      </c>
      <c r="AC182" s="114" t="str">
        <f>IF(tbl_coded[[#This Row],[ISIN]]="","",IF(ISNUMBER(_xll.BDP(B182&amp;" Corp",AC$1)),_xll.BDP(B182&amp;" Corp",AC$1),""))</f>
        <v/>
      </c>
      <c r="AD182" s="114" t="str">
        <f>IF(tbl_coded[[#This Row],[ISIN]]="","",IF((_xll.BDP(B182&amp;" Corp",AD$1))="#N/A Field Not Applicable","",_xll.BDP(B182&amp;" Corp",AD$1)))</f>
        <v/>
      </c>
      <c r="AE182" s="114" t="str">
        <f>IF(tbl_coded[[#This Row],[ISIN]]="","",IF((_xll.BDP(B182&amp;" Corp",AE$1))="#N/A N/A","--",_xll.BDP(B182&amp;" Corp",AE$1)))</f>
        <v/>
      </c>
      <c r="AF182" s="114" t="str">
        <f>IF(tbl_coded[[#This Row],[ISIN]]="","",IF(IFERROR(MATCH(H182,rtg_num[Moody''s],0)&gt;10,0),"HY",IF(IFERROR(MATCH(I182,rtg_num[S&amp;P],0)&gt;10,0),"HY",IF(IFERROR(MATCH(J182,rtg_num[Fitch],0)&gt;10,0),"HY",IF(H182&amp;I182&amp;J182="------","NR",IF(IFERROR(FIND("#N/A",Coded!H182),0)&amp;IFERROR(FIND("#N/A",Coded!H182),0)&amp;IFERROR(FIND("#N/A",Coded!H182),0)&lt;&gt;"000",IF(INDEX(美元债一级!$O:$O,MATCH(tbl_coded[[#This Row],[ISIN]],美元债一级!$I:$I,0))="--/--/--","NR","IG"),"IG"))))))</f>
        <v/>
      </c>
      <c r="AG18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2" s="115" t="str">
        <f>IF(tbl_coded[[#This Row],[ISIN]]="","",IF(_xll.BDP($B182&amp;" Corp",AI$1)="#N/A N/A","--",_xll.BDP($B182&amp;" Corp",AI$1)))</f>
        <v/>
      </c>
      <c r="AJ182" s="112" t="str">
        <f>IF(tbl_coded[[#This Row],[ISIN]]="","",IF(OR(_xll.BDP(_xll.BDP(tbl_coded[[#This Row],[ISIN]]&amp;" Corp", "ISSUER_EQUITY_TICKER")&amp;" Equity",AJ$1)="#N/A N/A"),"--",_xll.BDP(_xll.BDP(tbl_coded[[#This Row],[ISIN]]&amp;" Corp", "ISSUER_EQUITY_TICKER")&amp;" Equity",AJ$1)))</f>
        <v/>
      </c>
      <c r="AK18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2" s="114" t="str">
        <f>IF(tbl_coded[[#This Row],[ISIN]]="","",IF(OR(_xll.BDP(_xll.BDP(tbl_coded[[#This Row],[ISIN]]&amp;" Corp", "ISSUER_EQUITY_TICKER")&amp;" Equity",AL$1)="#N/A N/A"),"--",_xll.BDP(_xll.BDP(tbl_coded[[#This Row],[ISIN]]&amp;" Corp", "ISSUER_EQUITY_TICKER")&amp;" Equity",AL$1)))</f>
        <v/>
      </c>
      <c r="AM182" s="114" t="str">
        <f>IF(tbl_coded[[#This Row],[ISIN]]="","",IF(_xll.BDS($B182&amp;" Corp",AM$1)="#N/A Field Not Applicable","",_xll.BDS($B182&amp;" Corp",AM$1)))</f>
        <v/>
      </c>
      <c r="AN182" s="114" t="str">
        <f>IF(tbl_coded[[#This Row],[ISIN]]="","",IF(_xll.BDP(tbl_coded[[#This Row],[KPW Provider BBID]]&amp;" CompanyID","NAME")="#N/A Invalid Security","",_xll.BDP(tbl_coded[[#This Row],[KPW Provider BBID]]&amp;" CompanyID","NAME")))</f>
        <v/>
      </c>
      <c r="AO182" s="114" t="str">
        <f>IF(tbl_coded[[#This Row],[ISIN]]="","",IF(_xll.BDP(tbl_coded[[#This Row],[KPW Provider BBID]]&amp;" CompanyID",$AO$1)="#N/A Invalid Security","--",IF(_xll.BDP(tbl_coded[[#This Row],[KPW Provider BBID]]&amp;" CompanyID",$AO$1)="#N/A N/A","--",_xll.BDP(tbl_coded[[#This Row],[KPW Provider BBID]]&amp;" CompanyID",$AO$1))))</f>
        <v/>
      </c>
      <c r="AP182" s="114" t="str">
        <f>IF(tbl_coded[[#This Row],[ISIN]]="","",IF(_xll.BDP(tbl_coded[[#This Row],[KPW Provider BBID]]&amp;" CompanyID",$AP$1)="#N/A Invalid Security","--",IF(_xll.BDP(tbl_coded[[#This Row],[KPW Provider BBID]]&amp;" CompanyID",$AP$1)="#N/A N/A","--",_xll.BDP(tbl_coded[[#This Row],[KPW Provider BBID]]&amp;" CompanyID",$AP$1))))</f>
        <v/>
      </c>
      <c r="AQ182" s="114" t="str">
        <f>IF(tbl_coded[[#This Row],[ISIN]]="","",IF(_xll.BDP(tbl_coded[[#This Row],[KPW Provider BBID]]&amp;" CompanyID",$AQ$1)="#N/A Invalid Security","--",IF(_xll.BDP(tbl_coded[[#This Row],[KPW Provider BBID]]&amp;" CompanyID",$AQ$1)="#N/A N/A","--",_xll.BDP(tbl_coded[[#This Row],[KPW Provider BBID]]&amp;" CompanyID",$AQ$1))))</f>
        <v/>
      </c>
      <c r="AR182" s="114" t="str">
        <f>IF(tbl_coded[[#This Row],[ISIN]]="","",tbl_coded[[#This Row],[穆迪KPW评级]]&amp;"/"&amp;tbl_coded[[#This Row],[SPKPW评级]]&amp;"/"&amp;tbl_coded[[#This Row],[FITCHKPW评级]])</f>
        <v/>
      </c>
      <c r="AS182" s="114" t="str">
        <f>IF(tbl_coded[[#This Row],[ISIN]]="","",IF(OR(_xll.BDP($B182&amp;" Corp",AS$1)="#N/A N/A"),"--",_xll.BDP($B182&amp;" Corp",AS$1)))</f>
        <v/>
      </c>
      <c r="AT182" s="114" t="str">
        <f>IF(tbl_coded[[#This Row],[ISIN]]="","",IF(_xll.BDS($B182&amp;" Corp",AT$1)="#N/A Field Not Applicable","",_xll.BDS($B182&amp;" Corp",AT$1)))</f>
        <v/>
      </c>
      <c r="AU182" s="114" t="str">
        <f>IF(tbl_coded[[#This Row],[SBLC Provider BBID]]="","",_xll.BDP(tbl_coded[[#This Row],[SBLC Provider BBID]]&amp;" CompanyID","NAME"))</f>
        <v/>
      </c>
      <c r="AV182" s="114" t="str">
        <f>IF(tbl_coded[[#This Row],[ISIN]]="","",IF(OR(_xll.BDP($B182&amp;" Corp",AV$1)="#N/A N/A"),"--",TEXT(_xll.BDP($B182&amp;" Corp",AV$1),"yyyy/mm/dd")))</f>
        <v/>
      </c>
      <c r="AW182" s="114" t="str">
        <f>IF(tbl_coded[[#This Row],[ISIN]]="","",IF(OR(_xll.BDP($B182&amp;" Corp",AW$1)="#N/A N/A"),"--",TEXT(_xll.BDP($B182&amp;" Corp",AW$1),"yyyy/mm/dd")))</f>
        <v/>
      </c>
      <c r="AX182" s="114" t="str">
        <f>IF(tbl_coded[[#This Row],[ISIN]]="","",IF(OR(_xll.BDP($B182&amp;" Corp",AX$1)="#N/A N/A"),"--",TEXT(_xll.BDP($B182&amp;" Corp",AX$1),"yyyy/mm/dd")))</f>
        <v/>
      </c>
      <c r="AY182" s="114" t="str">
        <f>IF(tbl_coded[[#This Row],[ISIN]]="","",IF(OR(_xll.BDP($B182&amp;" Corp",AY$1)="#N/A Field Not Applicable"),"--",TEXT(_xll.BDP($B182&amp;" Corp",AY$1),"yyyy/mm/dd")))</f>
        <v/>
      </c>
      <c r="AZ182" s="114" t="str">
        <f>IF(tbl_coded[[#This Row],[ISIN]]="","",IF(OR(_xll.BDP($B182&amp;" Corp",AZ$1)="#N/A N/A"),"--",_xll.BDP($B182&amp;" Corp",AZ$1)))</f>
        <v/>
      </c>
      <c r="BA182" s="114" t="str">
        <f>IF(tbl_coded[[#This Row],[ISIN]]="","",IF(OR(_xll.BDP($B182&amp;" Corp",BA$1)="#N/A N/A"),"--",_xll.BDP($B182&amp;" Corp",BA$1)))</f>
        <v/>
      </c>
      <c r="BB182" s="114" t="str">
        <f>IF(tbl_coded[[#This Row],[ISIN]]="","",IF(OR(_xll.BDP($B182&amp;" Corp",BB$1)="#N/A N/A"),"--",_xll.BDP($B182&amp;" Corp",BB$1)))</f>
        <v/>
      </c>
      <c r="BC182" s="114" t="str">
        <f>IF(tbl_coded[[#This Row],[ISIN]]="","",IF(OR(_xll.BDP($B182&amp;" Corp",BC$1)="#N/A Field Not Applicable"),"--",_xll.BDP($B182&amp;" Corp",BC$1)))</f>
        <v/>
      </c>
      <c r="BD182" s="114" t="str">
        <f>IF(tbl_coded[[#This Row],[ISIN]]="","",IF(OR(_xll.BDP($B182&amp;" Corp",BD$1)="#N/A Field Not Applicable"),"--",_xll.BDP($B182&amp;" Corp",BD$1)))</f>
        <v/>
      </c>
      <c r="BE182" s="114" t="str">
        <f>IF(tbl_coded[[#This Row],[ISIN]]="","",IF(OR(_xll.BDP($B182&amp;" Corp",BE$1)="#N/A Field Not Applicable"),"--",_xll.BDP($B182&amp;" Corp",BE$1)))</f>
        <v/>
      </c>
      <c r="BF182" s="114" t="str">
        <f>IF(tbl_coded[[#This Row],[ISIN]]="","",IF(OR(_xll.BDP($B182&amp;" Corp",BF$1)="#N/A Field Not Applicable"),"--",_xll.BDP($B182&amp;" Corp",BF$1)))</f>
        <v/>
      </c>
      <c r="BG182" s="114" t="str">
        <f>IF(tbl_coded[[#This Row],[ISIN]]="","",IF(OR(_xll.BDP($B182&amp;" Corp",BG$1)="#N/A Field Not Applicable"),"--",IF(_xll.BDP($B182&amp;" Corp",BG$1)="#N/A N/A","N",_xll.BDP($B182&amp;" Corp",BG$1))))</f>
        <v/>
      </c>
      <c r="BH182" s="114" t="str">
        <f>IF(tbl_coded[[#This Row],[ISIN]]="","",IF(OR(_xll.BDP($B182&amp;" Corp",BH$1)="#N/A N/A"),"",_xll.BDP($B182&amp;" Corp",BH$1)))</f>
        <v/>
      </c>
      <c r="BI182" s="114" t="str">
        <f>IF(tbl_coded[[#This Row],[ISIN]]="","",IF(OR(tbl_coded[[#This Row],[Parent company tiker]]=""),"",IF(_xll.BDP(tbl_coded[[#This Row],[Parent company tiker]]&amp;" Equity",BI$1)="#N/A N/A","--",_xll.BDP(tbl_coded[[#This Row],[Parent company tiker]]&amp;" Equity",BI$1))))</f>
        <v/>
      </c>
      <c r="BJ182" s="114" t="str">
        <f>IF(tbl_coded[[#This Row],[ISIN]]="","",IF(OR(tbl_coded[[#This Row],[Parent company tiker]]=""),"",IF(_xll.BDP(tbl_coded[[#This Row],[Parent company tiker]]&amp;" Equity",BJ$1)="#N/A N/A","--",_xll.BDP(tbl_coded[[#This Row],[Parent company tiker]]&amp;" Equity",BJ$1))))</f>
        <v/>
      </c>
      <c r="BK182" s="114" t="str">
        <f>IF(tbl_coded[[#This Row],[ISIN]]="","",IF(OR(tbl_coded[[#This Row],[Parent company tiker]]=""),"",IF(_xll.BDP(tbl_coded[[#This Row],[Parent company tiker]]&amp;" Equity",BK$1)="#N/A N/A","--",_xll.BDP(tbl_coded[[#This Row],[Parent company tiker]]&amp;" Equity",BK$1))))</f>
        <v/>
      </c>
      <c r="BL182" s="114" t="str">
        <f>IF(tbl_coded[[#This Row],[ISIN]]="","",IF(OR(tbl_coded[[#This Row],[Parent company tiker]]=""),"",IF(_xll.BDP(tbl_coded[[#This Row],[Parent company tiker]]&amp;" Equity",BL$1)="#N/A N/A","--",_xll.BDP(tbl_coded[[#This Row],[Parent company tiker]]&amp;" Equity",BL$1))))</f>
        <v/>
      </c>
      <c r="BM18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2" s="114" t="str">
        <f>IF(tbl_coded[[#This Row],[Column9]]&lt;&gt;"--",tbl_coded[[#This Row],[G''tor rating]],IF(tbl_coded[[#This Row],[KPW Name]]&lt;&gt;"",tbl_coded[[#This Row],[KPW Rating]],IF(tbl_coded[[#This Row],[Parent company tiker]]&lt;&gt;"",tbl_coded[[#This Row],[parent评级]],tbl_coded[[#This Row],[Issuer rating]])))</f>
        <v>//</v>
      </c>
      <c r="BO182" s="148" t="str">
        <f>IFERROR(IF(tbl_coded[[#This Row],[GREEN]]="Y","GREEN",IF(tbl_coded[[#This Row],[SUSTAINABLE]]="Y","SUSTAINABLE",IF(tbl_coded[[#This Row],[SOCIAL]]="Y","SOCIAL",IF(tbl_coded[[#This Row],[Sustainable linked]]="Y","SUSTAINABLE LINKED"," ")))),"")</f>
        <v xml:space="preserve"> </v>
      </c>
    </row>
    <row r="183" spans="1:67" ht="15" customHeight="1">
      <c r="A183" s="109">
        <v>181</v>
      </c>
      <c r="B183" s="110" t="str">
        <f>IF(美元债一级!$C$3:$C$1048576&lt;&gt;"",美元债一级!$C183,"")</f>
        <v/>
      </c>
      <c r="C183" s="114" t="str">
        <f>IF(tbl_coded[[#This Row],[ISIN]]="","",IF(tbl_coded[[#This Row],[Index]]&gt;$A$1,"",IF(_xll.BDP($B183&amp;" Corp",C$1)="#N/A N/A","",_xll.BDP($B183&amp;" Corp",C$1))))</f>
        <v/>
      </c>
      <c r="D183" s="114" t="str">
        <f>IF(tbl_coded[[#This Row],[ISIN]]="","",IF(_xll.BDP($B183&amp;" Corp",D$1)="#N/A N/A","",_xll.BDP($B183&amp;" Corp",D$1)))</f>
        <v/>
      </c>
      <c r="E183" s="114" t="str">
        <f>IF(tbl_coded[[#This Row],[ISIN]]="","",IF(_xll.BDP($B183&amp;" Corp",E$1)="#N/A N/A","--",_xll.BDP($B183&amp;" Corp",E$1)))</f>
        <v/>
      </c>
      <c r="F183" s="114" t="str">
        <f>IF(tbl_coded[[#This Row],[ISIN]]="","",IF(_xll.BDS($B183&amp;" Corp",F$1)="#N/A Field Not Applicable","",_xll.BDS($B183&amp;" Corp",F$1)))</f>
        <v/>
      </c>
      <c r="G183" s="114" t="str">
        <f>IF(tbl_coded[[#This Row],[ISIN]]="","",IF(_xll.BDP($F183&amp;" CompanyID",G$1)="#N/A Invalid Security","",_xll.BDP($F183&amp;" CompanyID",G$1)))</f>
        <v/>
      </c>
      <c r="H183" s="114" t="str">
        <f>IF(tbl_coded[[#This Row],[ISIN]]="","",IF(_xll.BDP($B183&amp;" Corp",H$1)="#N/A N/A","--",_xll.BDP($B183&amp;" Corp",H$1)))</f>
        <v/>
      </c>
      <c r="I183" s="114" t="str">
        <f>IF(tbl_coded[[#This Row],[ISIN]]="","",IF(_xll.BDP($B183&amp;" Corp",I$1)="#N/A N/A","--",_xll.BDP($B183&amp;" Corp",I$1)))</f>
        <v/>
      </c>
      <c r="J183" s="114" t="str">
        <f>IF(tbl_coded[[#This Row],[ISIN]]="","",IF(_xll.BDP($B183&amp;" Corp",J$1)="#N/A N/A","--",_xll.BDP($B183&amp;" Corp",J$1)))</f>
        <v/>
      </c>
      <c r="K183" s="114" t="str">
        <f>IF(tbl_coded[[#This Row],[ISIN]]="","",IF(_xll.BDP($B183&amp;" Corp",K$1)="#N/A N/A","--",_xll.BDP($B183&amp;" Corp",K$1)))</f>
        <v/>
      </c>
      <c r="L183" s="114" t="str">
        <f>IF(tbl_coded[[#This Row],[ISIN]]="","",IF(_xll.BDP($B183&amp;" Corp",L$1)="#N/A N/A","--",_xll.BDP($B183&amp;" Corp",L$1)))</f>
        <v/>
      </c>
      <c r="M183" s="114" t="str">
        <f>IF(tbl_coded[[#This Row],[ISIN]]="","",IF(_xll.BDP($B183&amp;" Corp",M$1)="#N/A N/A","--",_xll.BDP($B183&amp;" Corp",M$1)))</f>
        <v/>
      </c>
      <c r="N183" s="114" t="str">
        <f>IF(tbl_coded[[#This Row],[ISIN]]="","",IF(_xll.BDP($B183&amp;" Corp",N$1)="#N/A N/A","--",_xll.BDP($B183&amp;" Corp",N$1)))</f>
        <v/>
      </c>
      <c r="O183" s="114" t="str">
        <f>IF(tbl_coded[[#This Row],[ISIN]]="","",IF(_xll.BDP($B183&amp;" Corp",O$1)="#N/A N/A","--",_xll.BDP($B183&amp;" Corp",O$1)))</f>
        <v/>
      </c>
      <c r="P183" s="114" t="str">
        <f>IF(tbl_coded[[#This Row],[ISIN]]="","",IF(_xll.BDP($B183&amp;" Corp",P$1)="#N/A N/A","--",_xll.BDP($B183&amp;" Corp",P$1)))</f>
        <v/>
      </c>
      <c r="Q18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3" s="114" t="str">
        <f>IF(tbl_coded[[#This Row],[ISIN]]="","",IF(OR(_xll.BDP($B183&amp;" Corp",R$1)="#N/A N/A",_xll.BDP($B183&amp;" Corp",R$1)="#N/A Invalid Security",_xll.BDP($B183&amp;" Corp",R$1)="#N/A Field Not Applicable"),"--",_xll.BDP($B183&amp;" Corp",R$1)))</f>
        <v/>
      </c>
      <c r="S183" s="114" t="str">
        <f>IF(tbl_coded[[#This Row],[ISIN]]="","",IF(OR(_xll.BDP($R183&amp;" Equity",S$1)="#N/A N/A",_xll.BDP($R183&amp;" Equity",S$1)="#N/A Invalid Security"),"--",_xll.BDP($R183&amp;" Equity",S$1)))</f>
        <v/>
      </c>
      <c r="T183" s="114" t="str">
        <f>IF(tbl_coded[[#This Row],[ISIN]]="","",IF(OR(_xll.BDP($R183&amp;" Equity",T$1)="#N/A N/A",_xll.BDP($R183&amp;" Equity",T$1)="#N/A Invalid Security"),"--",_xll.BDP($R183&amp;" Equity",T$1)))</f>
        <v/>
      </c>
      <c r="U183" s="114" t="str">
        <f>IF(tbl_coded[[#This Row],[ISIN]]="","",IF(OR(_xll.BDP($R183&amp;" Equity",U$1)="#N/A N/A",_xll.BDP($R183&amp;" Equity",U$1)="#N/A Invalid Security"),"--",_xll.BDP($R183&amp;" Equity",U$1)))</f>
        <v/>
      </c>
      <c r="V183" s="114" t="str">
        <f>IF(tbl_coded[[#This Row],[ISIN]]="","",IF(OR(_xll.BDP($R183&amp;" Equity",V$1)="#N/A N/A",_xll.BDP($R183&amp;" Equity",V$1)="#N/A Invalid Security"),"--",_xll.BDP($R183&amp;" Equity",V$1)))</f>
        <v/>
      </c>
      <c r="W183" s="114" t="str">
        <f>IF(tbl_coded[[#This Row],[ISIN]]="","",IF(OR(_xll.BDP($R183&amp;" Equity",W$1)="#N/A N/A",_xll.BDP($R183&amp;" Equity",W$1)="#N/A Invalid Security"),"--",_xll.BDP($R183&amp;" Equity",W$1)))</f>
        <v/>
      </c>
      <c r="X183" s="114" t="str">
        <f>IF(tbl_coded[[#This Row],[ISIN]]="","",IF(OR(_xll.BDP($R183&amp;" Equity",X$1)="#N/A N/A",_xll.BDP($R183&amp;" Equity",X$1)="#N/A Invalid Security"),"--",_xll.BDP($R183&amp;" Equity",X$1)))</f>
        <v/>
      </c>
      <c r="Y18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3" s="114" t="str">
        <f>IF(tbl_coded[[#This Row],[ISIN]]="","",IF(ISNUMBER(_xll.BDP(B183&amp;" Corp",Z$1)),_xll.BDP(B183&amp;" Corp",Z$1),""))</f>
        <v/>
      </c>
      <c r="AA183" s="114" t="str">
        <f>IF(tbl_coded[[#This Row],[ISIN]]="","",IF(ISNUMBER(_xll.BDP(B183&amp;" Corp",AA$1)),_xll.BDP(B183&amp;" Corp",AA$1),""))</f>
        <v/>
      </c>
      <c r="AB183" s="114" t="str">
        <f>IF(tbl_coded[[#This Row],[ISIN]]="","",IF(ISNUMBER(_xll.BDP(B183&amp;" Corp",AB$1)),_xll.BDP(B183&amp;" Corp",AB$1),""))</f>
        <v/>
      </c>
      <c r="AC183" s="114" t="str">
        <f>IF(tbl_coded[[#This Row],[ISIN]]="","",IF(ISNUMBER(_xll.BDP(B183&amp;" Corp",AC$1)),_xll.BDP(B183&amp;" Corp",AC$1),""))</f>
        <v/>
      </c>
      <c r="AD183" s="114" t="str">
        <f>IF(tbl_coded[[#This Row],[ISIN]]="","",IF((_xll.BDP(B183&amp;" Corp",AD$1))="#N/A Field Not Applicable","",_xll.BDP(B183&amp;" Corp",AD$1)))</f>
        <v/>
      </c>
      <c r="AE183" s="114" t="str">
        <f>IF(tbl_coded[[#This Row],[ISIN]]="","",IF((_xll.BDP(B183&amp;" Corp",AE$1))="#N/A N/A","--",_xll.BDP(B183&amp;" Corp",AE$1)))</f>
        <v/>
      </c>
      <c r="AF183" s="114" t="str">
        <f>IF(tbl_coded[[#This Row],[ISIN]]="","",IF(IFERROR(MATCH(H183,rtg_num[Moody''s],0)&gt;10,0),"HY",IF(IFERROR(MATCH(I183,rtg_num[S&amp;P],0)&gt;10,0),"HY",IF(IFERROR(MATCH(J183,rtg_num[Fitch],0)&gt;10,0),"HY",IF(H183&amp;I183&amp;J183="------","NR",IF(IFERROR(FIND("#N/A",Coded!H183),0)&amp;IFERROR(FIND("#N/A",Coded!H183),0)&amp;IFERROR(FIND("#N/A",Coded!H183),0)&lt;&gt;"000",IF(INDEX(美元债一级!$O:$O,MATCH(tbl_coded[[#This Row],[ISIN]],美元债一级!$I:$I,0))="--/--/--","NR","IG"),"IG"))))))</f>
        <v/>
      </c>
      <c r="AG18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3" s="115" t="str">
        <f>IF(tbl_coded[[#This Row],[ISIN]]="","",IF(_xll.BDP($B183&amp;" Corp",AI$1)="#N/A N/A","--",_xll.BDP($B183&amp;" Corp",AI$1)))</f>
        <v/>
      </c>
      <c r="AJ183" s="112" t="str">
        <f>IF(tbl_coded[[#This Row],[ISIN]]="","",IF(OR(_xll.BDP(_xll.BDP(tbl_coded[[#This Row],[ISIN]]&amp;" Corp", "ISSUER_EQUITY_TICKER")&amp;" Equity",AJ$1)="#N/A N/A"),"--",_xll.BDP(_xll.BDP(tbl_coded[[#This Row],[ISIN]]&amp;" Corp", "ISSUER_EQUITY_TICKER")&amp;" Equity",AJ$1)))</f>
        <v/>
      </c>
      <c r="AK18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3" s="114" t="str">
        <f>IF(tbl_coded[[#This Row],[ISIN]]="","",IF(OR(_xll.BDP(_xll.BDP(tbl_coded[[#This Row],[ISIN]]&amp;" Corp", "ISSUER_EQUITY_TICKER")&amp;" Equity",AL$1)="#N/A N/A"),"--",_xll.BDP(_xll.BDP(tbl_coded[[#This Row],[ISIN]]&amp;" Corp", "ISSUER_EQUITY_TICKER")&amp;" Equity",AL$1)))</f>
        <v/>
      </c>
      <c r="AM183" s="114" t="str">
        <f>IF(tbl_coded[[#This Row],[ISIN]]="","",IF(_xll.BDS($B183&amp;" Corp",AM$1)="#N/A Field Not Applicable","",_xll.BDS($B183&amp;" Corp",AM$1)))</f>
        <v/>
      </c>
      <c r="AN183" s="114" t="str">
        <f>IF(tbl_coded[[#This Row],[ISIN]]="","",IF(_xll.BDP(tbl_coded[[#This Row],[KPW Provider BBID]]&amp;" CompanyID","NAME")="#N/A Invalid Security","",_xll.BDP(tbl_coded[[#This Row],[KPW Provider BBID]]&amp;" CompanyID","NAME")))</f>
        <v/>
      </c>
      <c r="AO183" s="114" t="str">
        <f>IF(tbl_coded[[#This Row],[ISIN]]="","",IF(_xll.BDP(tbl_coded[[#This Row],[KPW Provider BBID]]&amp;" CompanyID",$AO$1)="#N/A Invalid Security","--",IF(_xll.BDP(tbl_coded[[#This Row],[KPW Provider BBID]]&amp;" CompanyID",$AO$1)="#N/A N/A","--",_xll.BDP(tbl_coded[[#This Row],[KPW Provider BBID]]&amp;" CompanyID",$AO$1))))</f>
        <v/>
      </c>
      <c r="AP183" s="114" t="str">
        <f>IF(tbl_coded[[#This Row],[ISIN]]="","",IF(_xll.BDP(tbl_coded[[#This Row],[KPW Provider BBID]]&amp;" CompanyID",$AP$1)="#N/A Invalid Security","--",IF(_xll.BDP(tbl_coded[[#This Row],[KPW Provider BBID]]&amp;" CompanyID",$AP$1)="#N/A N/A","--",_xll.BDP(tbl_coded[[#This Row],[KPW Provider BBID]]&amp;" CompanyID",$AP$1))))</f>
        <v/>
      </c>
      <c r="AQ183" s="114" t="str">
        <f>IF(tbl_coded[[#This Row],[ISIN]]="","",IF(_xll.BDP(tbl_coded[[#This Row],[KPW Provider BBID]]&amp;" CompanyID",$AQ$1)="#N/A Invalid Security","--",IF(_xll.BDP(tbl_coded[[#This Row],[KPW Provider BBID]]&amp;" CompanyID",$AQ$1)="#N/A N/A","--",_xll.BDP(tbl_coded[[#This Row],[KPW Provider BBID]]&amp;" CompanyID",$AQ$1))))</f>
        <v/>
      </c>
      <c r="AR183" s="114" t="str">
        <f>IF(tbl_coded[[#This Row],[ISIN]]="","",tbl_coded[[#This Row],[穆迪KPW评级]]&amp;"/"&amp;tbl_coded[[#This Row],[SPKPW评级]]&amp;"/"&amp;tbl_coded[[#This Row],[FITCHKPW评级]])</f>
        <v/>
      </c>
      <c r="AS183" s="114" t="str">
        <f>IF(tbl_coded[[#This Row],[ISIN]]="","",IF(OR(_xll.BDP($B183&amp;" Corp",AS$1)="#N/A N/A"),"--",_xll.BDP($B183&amp;" Corp",AS$1)))</f>
        <v/>
      </c>
      <c r="AT183" s="114" t="str">
        <f>IF(tbl_coded[[#This Row],[ISIN]]="","",IF(_xll.BDS($B183&amp;" Corp",AT$1)="#N/A Field Not Applicable","",_xll.BDS($B183&amp;" Corp",AT$1)))</f>
        <v/>
      </c>
      <c r="AU183" s="114" t="str">
        <f>IF(tbl_coded[[#This Row],[SBLC Provider BBID]]="","",_xll.BDP(tbl_coded[[#This Row],[SBLC Provider BBID]]&amp;" CompanyID","NAME"))</f>
        <v/>
      </c>
      <c r="AV183" s="114" t="str">
        <f>IF(tbl_coded[[#This Row],[ISIN]]="","",IF(OR(_xll.BDP($B183&amp;" Corp",AV$1)="#N/A N/A"),"--",TEXT(_xll.BDP($B183&amp;" Corp",AV$1),"yyyy/mm/dd")))</f>
        <v/>
      </c>
      <c r="AW183" s="114" t="str">
        <f>IF(tbl_coded[[#This Row],[ISIN]]="","",IF(OR(_xll.BDP($B183&amp;" Corp",AW$1)="#N/A N/A"),"--",TEXT(_xll.BDP($B183&amp;" Corp",AW$1),"yyyy/mm/dd")))</f>
        <v/>
      </c>
      <c r="AX183" s="114" t="str">
        <f>IF(tbl_coded[[#This Row],[ISIN]]="","",IF(OR(_xll.BDP($B183&amp;" Corp",AX$1)="#N/A N/A"),"--",TEXT(_xll.BDP($B183&amp;" Corp",AX$1),"yyyy/mm/dd")))</f>
        <v/>
      </c>
      <c r="AY183" s="114" t="str">
        <f>IF(tbl_coded[[#This Row],[ISIN]]="","",IF(OR(_xll.BDP($B183&amp;" Corp",AY$1)="#N/A Field Not Applicable"),"--",TEXT(_xll.BDP($B183&amp;" Corp",AY$1),"yyyy/mm/dd")))</f>
        <v/>
      </c>
      <c r="AZ183" s="114" t="str">
        <f>IF(tbl_coded[[#This Row],[ISIN]]="","",IF(OR(_xll.BDP($B183&amp;" Corp",AZ$1)="#N/A N/A"),"--",_xll.BDP($B183&amp;" Corp",AZ$1)))</f>
        <v/>
      </c>
      <c r="BA183" s="114" t="str">
        <f>IF(tbl_coded[[#This Row],[ISIN]]="","",IF(OR(_xll.BDP($B183&amp;" Corp",BA$1)="#N/A N/A"),"--",_xll.BDP($B183&amp;" Corp",BA$1)))</f>
        <v/>
      </c>
      <c r="BB183" s="114" t="str">
        <f>IF(tbl_coded[[#This Row],[ISIN]]="","",IF(OR(_xll.BDP($B183&amp;" Corp",BB$1)="#N/A N/A"),"--",_xll.BDP($B183&amp;" Corp",BB$1)))</f>
        <v/>
      </c>
      <c r="BC183" s="114" t="str">
        <f>IF(tbl_coded[[#This Row],[ISIN]]="","",IF(OR(_xll.BDP($B183&amp;" Corp",BC$1)="#N/A Field Not Applicable"),"--",_xll.BDP($B183&amp;" Corp",BC$1)))</f>
        <v/>
      </c>
      <c r="BD183" s="114" t="str">
        <f>IF(tbl_coded[[#This Row],[ISIN]]="","",IF(OR(_xll.BDP($B183&amp;" Corp",BD$1)="#N/A Field Not Applicable"),"--",_xll.BDP($B183&amp;" Corp",BD$1)))</f>
        <v/>
      </c>
      <c r="BE183" s="114" t="str">
        <f>IF(tbl_coded[[#This Row],[ISIN]]="","",IF(OR(_xll.BDP($B183&amp;" Corp",BE$1)="#N/A Field Not Applicable"),"--",_xll.BDP($B183&amp;" Corp",BE$1)))</f>
        <v/>
      </c>
      <c r="BF183" s="114" t="str">
        <f>IF(tbl_coded[[#This Row],[ISIN]]="","",IF(OR(_xll.BDP($B183&amp;" Corp",BF$1)="#N/A Field Not Applicable"),"--",_xll.BDP($B183&amp;" Corp",BF$1)))</f>
        <v/>
      </c>
      <c r="BG183" s="114" t="str">
        <f>IF(tbl_coded[[#This Row],[ISIN]]="","",IF(OR(_xll.BDP($B183&amp;" Corp",BG$1)="#N/A Field Not Applicable"),"--",IF(_xll.BDP($B183&amp;" Corp",BG$1)="#N/A N/A","N",_xll.BDP($B183&amp;" Corp",BG$1))))</f>
        <v/>
      </c>
      <c r="BH183" s="114" t="str">
        <f>IF(tbl_coded[[#This Row],[ISIN]]="","",IF(OR(_xll.BDP($B183&amp;" Corp",BH$1)="#N/A N/A"),"",_xll.BDP($B183&amp;" Corp",BH$1)))</f>
        <v/>
      </c>
      <c r="BI183" s="114" t="str">
        <f>IF(tbl_coded[[#This Row],[ISIN]]="","",IF(OR(tbl_coded[[#This Row],[Parent company tiker]]=""),"",IF(_xll.BDP(tbl_coded[[#This Row],[Parent company tiker]]&amp;" Equity",BI$1)="#N/A N/A","--",_xll.BDP(tbl_coded[[#This Row],[Parent company tiker]]&amp;" Equity",BI$1))))</f>
        <v/>
      </c>
      <c r="BJ183" s="114" t="str">
        <f>IF(tbl_coded[[#This Row],[ISIN]]="","",IF(OR(tbl_coded[[#This Row],[Parent company tiker]]=""),"",IF(_xll.BDP(tbl_coded[[#This Row],[Parent company tiker]]&amp;" Equity",BJ$1)="#N/A N/A","--",_xll.BDP(tbl_coded[[#This Row],[Parent company tiker]]&amp;" Equity",BJ$1))))</f>
        <v/>
      </c>
      <c r="BK183" s="114" t="str">
        <f>IF(tbl_coded[[#This Row],[ISIN]]="","",IF(OR(tbl_coded[[#This Row],[Parent company tiker]]=""),"",IF(_xll.BDP(tbl_coded[[#This Row],[Parent company tiker]]&amp;" Equity",BK$1)="#N/A N/A","--",_xll.BDP(tbl_coded[[#This Row],[Parent company tiker]]&amp;" Equity",BK$1))))</f>
        <v/>
      </c>
      <c r="BL183" s="114" t="str">
        <f>IF(tbl_coded[[#This Row],[ISIN]]="","",IF(OR(tbl_coded[[#This Row],[Parent company tiker]]=""),"",IF(_xll.BDP(tbl_coded[[#This Row],[Parent company tiker]]&amp;" Equity",BL$1)="#N/A N/A","--",_xll.BDP(tbl_coded[[#This Row],[Parent company tiker]]&amp;" Equity",BL$1))))</f>
        <v/>
      </c>
      <c r="BM18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3" s="114" t="str">
        <f>IF(tbl_coded[[#This Row],[Column9]]&lt;&gt;"--",tbl_coded[[#This Row],[G''tor rating]],IF(tbl_coded[[#This Row],[KPW Name]]&lt;&gt;"",tbl_coded[[#This Row],[KPW Rating]],IF(tbl_coded[[#This Row],[Parent company tiker]]&lt;&gt;"",tbl_coded[[#This Row],[parent评级]],tbl_coded[[#This Row],[Issuer rating]])))</f>
        <v>//</v>
      </c>
      <c r="BO183" s="148" t="str">
        <f>IFERROR(IF(tbl_coded[[#This Row],[GREEN]]="Y","GREEN",IF(tbl_coded[[#This Row],[SUSTAINABLE]]="Y","SUSTAINABLE",IF(tbl_coded[[#This Row],[SOCIAL]]="Y","SOCIAL",IF(tbl_coded[[#This Row],[Sustainable linked]]="Y","SUSTAINABLE LINKED"," ")))),"")</f>
        <v xml:space="preserve"> </v>
      </c>
    </row>
    <row r="184" spans="1:67" ht="15" customHeight="1">
      <c r="A184" s="109">
        <v>182</v>
      </c>
      <c r="B184" s="110" t="str">
        <f>IF(美元债一级!$C$3:$C$1048576&lt;&gt;"",美元债一级!$C184,"")</f>
        <v/>
      </c>
      <c r="C184" s="114" t="str">
        <f>IF(tbl_coded[[#This Row],[ISIN]]="","",IF(tbl_coded[[#This Row],[Index]]&gt;$A$1,"",IF(_xll.BDP($B184&amp;" Corp",C$1)="#N/A N/A","",_xll.BDP($B184&amp;" Corp",C$1))))</f>
        <v/>
      </c>
      <c r="D184" s="114" t="str">
        <f>IF(tbl_coded[[#This Row],[ISIN]]="","",IF(_xll.BDP($B184&amp;" Corp",D$1)="#N/A N/A","",_xll.BDP($B184&amp;" Corp",D$1)))</f>
        <v/>
      </c>
      <c r="E184" s="114" t="str">
        <f>IF(tbl_coded[[#This Row],[ISIN]]="","",IF(_xll.BDP($B184&amp;" Corp",E$1)="#N/A N/A","--",_xll.BDP($B184&amp;" Corp",E$1)))</f>
        <v/>
      </c>
      <c r="F184" s="114" t="str">
        <f>IF(tbl_coded[[#This Row],[ISIN]]="","",IF(_xll.BDS($B184&amp;" Corp",F$1)="#N/A Field Not Applicable","",_xll.BDS($B184&amp;" Corp",F$1)))</f>
        <v/>
      </c>
      <c r="G184" s="114" t="str">
        <f>IF(tbl_coded[[#This Row],[ISIN]]="","",IF(_xll.BDP($F184&amp;" CompanyID",G$1)="#N/A Invalid Security","",_xll.BDP($F184&amp;" CompanyID",G$1)))</f>
        <v/>
      </c>
      <c r="H184" s="114" t="str">
        <f>IF(tbl_coded[[#This Row],[ISIN]]="","",IF(_xll.BDP($B184&amp;" Corp",H$1)="#N/A N/A","--",_xll.BDP($B184&amp;" Corp",H$1)))</f>
        <v/>
      </c>
      <c r="I184" s="114" t="str">
        <f>IF(tbl_coded[[#This Row],[ISIN]]="","",IF(_xll.BDP($B184&amp;" Corp",I$1)="#N/A N/A","--",_xll.BDP($B184&amp;" Corp",I$1)))</f>
        <v/>
      </c>
      <c r="J184" s="114" t="str">
        <f>IF(tbl_coded[[#This Row],[ISIN]]="","",IF(_xll.BDP($B184&amp;" Corp",J$1)="#N/A N/A","--",_xll.BDP($B184&amp;" Corp",J$1)))</f>
        <v/>
      </c>
      <c r="K184" s="114" t="str">
        <f>IF(tbl_coded[[#This Row],[ISIN]]="","",IF(_xll.BDP($B184&amp;" Corp",K$1)="#N/A N/A","--",_xll.BDP($B184&amp;" Corp",K$1)))</f>
        <v/>
      </c>
      <c r="L184" s="114" t="str">
        <f>IF(tbl_coded[[#This Row],[ISIN]]="","",IF(_xll.BDP($B184&amp;" Corp",L$1)="#N/A N/A","--",_xll.BDP($B184&amp;" Corp",L$1)))</f>
        <v/>
      </c>
      <c r="M184" s="114" t="str">
        <f>IF(tbl_coded[[#This Row],[ISIN]]="","",IF(_xll.BDP($B184&amp;" Corp",M$1)="#N/A N/A","--",_xll.BDP($B184&amp;" Corp",M$1)))</f>
        <v/>
      </c>
      <c r="N184" s="114" t="str">
        <f>IF(tbl_coded[[#This Row],[ISIN]]="","",IF(_xll.BDP($B184&amp;" Corp",N$1)="#N/A N/A","--",_xll.BDP($B184&amp;" Corp",N$1)))</f>
        <v/>
      </c>
      <c r="O184" s="114" t="str">
        <f>IF(tbl_coded[[#This Row],[ISIN]]="","",IF(_xll.BDP($B184&amp;" Corp",O$1)="#N/A N/A","--",_xll.BDP($B184&amp;" Corp",O$1)))</f>
        <v/>
      </c>
      <c r="P184" s="114" t="str">
        <f>IF(tbl_coded[[#This Row],[ISIN]]="","",IF(_xll.BDP($B184&amp;" Corp",P$1)="#N/A N/A","--",_xll.BDP($B184&amp;" Corp",P$1)))</f>
        <v/>
      </c>
      <c r="Q18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4" s="114" t="str">
        <f>IF(tbl_coded[[#This Row],[ISIN]]="","",IF(OR(_xll.BDP($B184&amp;" Corp",R$1)="#N/A N/A",_xll.BDP($B184&amp;" Corp",R$1)="#N/A Invalid Security",_xll.BDP($B184&amp;" Corp",R$1)="#N/A Field Not Applicable"),"--",_xll.BDP($B184&amp;" Corp",R$1)))</f>
        <v/>
      </c>
      <c r="S184" s="114" t="str">
        <f>IF(tbl_coded[[#This Row],[ISIN]]="","",IF(OR(_xll.BDP($R184&amp;" Equity",S$1)="#N/A N/A",_xll.BDP($R184&amp;" Equity",S$1)="#N/A Invalid Security"),"--",_xll.BDP($R184&amp;" Equity",S$1)))</f>
        <v/>
      </c>
      <c r="T184" s="114" t="str">
        <f>IF(tbl_coded[[#This Row],[ISIN]]="","",IF(OR(_xll.BDP($R184&amp;" Equity",T$1)="#N/A N/A",_xll.BDP($R184&amp;" Equity",T$1)="#N/A Invalid Security"),"--",_xll.BDP($R184&amp;" Equity",T$1)))</f>
        <v/>
      </c>
      <c r="U184" s="114" t="str">
        <f>IF(tbl_coded[[#This Row],[ISIN]]="","",IF(OR(_xll.BDP($R184&amp;" Equity",U$1)="#N/A N/A",_xll.BDP($R184&amp;" Equity",U$1)="#N/A Invalid Security"),"--",_xll.BDP($R184&amp;" Equity",U$1)))</f>
        <v/>
      </c>
      <c r="V184" s="114" t="str">
        <f>IF(tbl_coded[[#This Row],[ISIN]]="","",IF(OR(_xll.BDP($R184&amp;" Equity",V$1)="#N/A N/A",_xll.BDP($R184&amp;" Equity",V$1)="#N/A Invalid Security"),"--",_xll.BDP($R184&amp;" Equity",V$1)))</f>
        <v/>
      </c>
      <c r="W184" s="114" t="str">
        <f>IF(tbl_coded[[#This Row],[ISIN]]="","",IF(OR(_xll.BDP($R184&amp;" Equity",W$1)="#N/A N/A",_xll.BDP($R184&amp;" Equity",W$1)="#N/A Invalid Security"),"--",_xll.BDP($R184&amp;" Equity",W$1)))</f>
        <v/>
      </c>
      <c r="X184" s="114" t="str">
        <f>IF(tbl_coded[[#This Row],[ISIN]]="","",IF(OR(_xll.BDP($R184&amp;" Equity",X$1)="#N/A N/A",_xll.BDP($R184&amp;" Equity",X$1)="#N/A Invalid Security"),"--",_xll.BDP($R184&amp;" Equity",X$1)))</f>
        <v/>
      </c>
      <c r="Y18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4" s="114" t="str">
        <f>IF(tbl_coded[[#This Row],[ISIN]]="","",IF(ISNUMBER(_xll.BDP(B184&amp;" Corp",Z$1)),_xll.BDP(B184&amp;" Corp",Z$1),""))</f>
        <v/>
      </c>
      <c r="AA184" s="114" t="str">
        <f>IF(tbl_coded[[#This Row],[ISIN]]="","",IF(ISNUMBER(_xll.BDP(B184&amp;" Corp",AA$1)),_xll.BDP(B184&amp;" Corp",AA$1),""))</f>
        <v/>
      </c>
      <c r="AB184" s="114" t="str">
        <f>IF(tbl_coded[[#This Row],[ISIN]]="","",IF(ISNUMBER(_xll.BDP(B184&amp;" Corp",AB$1)),_xll.BDP(B184&amp;" Corp",AB$1),""))</f>
        <v/>
      </c>
      <c r="AC184" s="114" t="str">
        <f>IF(tbl_coded[[#This Row],[ISIN]]="","",IF(ISNUMBER(_xll.BDP(B184&amp;" Corp",AC$1)),_xll.BDP(B184&amp;" Corp",AC$1),""))</f>
        <v/>
      </c>
      <c r="AD184" s="114" t="str">
        <f>IF(tbl_coded[[#This Row],[ISIN]]="","",IF((_xll.BDP(B184&amp;" Corp",AD$1))="#N/A Field Not Applicable","",_xll.BDP(B184&amp;" Corp",AD$1)))</f>
        <v/>
      </c>
      <c r="AE184" s="114" t="str">
        <f>IF(tbl_coded[[#This Row],[ISIN]]="","",IF((_xll.BDP(B184&amp;" Corp",AE$1))="#N/A N/A","--",_xll.BDP(B184&amp;" Corp",AE$1)))</f>
        <v/>
      </c>
      <c r="AF184" s="114" t="str">
        <f>IF(tbl_coded[[#This Row],[ISIN]]="","",IF(IFERROR(MATCH(H184,rtg_num[Moody''s],0)&gt;10,0),"HY",IF(IFERROR(MATCH(I184,rtg_num[S&amp;P],0)&gt;10,0),"HY",IF(IFERROR(MATCH(J184,rtg_num[Fitch],0)&gt;10,0),"HY",IF(H184&amp;I184&amp;J184="------","NR",IF(IFERROR(FIND("#N/A",Coded!H184),0)&amp;IFERROR(FIND("#N/A",Coded!H184),0)&amp;IFERROR(FIND("#N/A",Coded!H184),0)&lt;&gt;"000",IF(INDEX(美元债一级!$O:$O,MATCH(tbl_coded[[#This Row],[ISIN]],美元债一级!$I:$I,0))="--/--/--","NR","IG"),"IG"))))))</f>
        <v/>
      </c>
      <c r="AG18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4" s="115" t="str">
        <f>IF(tbl_coded[[#This Row],[ISIN]]="","",IF(_xll.BDP($B184&amp;" Corp",AI$1)="#N/A N/A","--",_xll.BDP($B184&amp;" Corp",AI$1)))</f>
        <v/>
      </c>
      <c r="AJ184" s="112" t="str">
        <f>IF(tbl_coded[[#This Row],[ISIN]]="","",IF(OR(_xll.BDP(_xll.BDP(tbl_coded[[#This Row],[ISIN]]&amp;" Corp", "ISSUER_EQUITY_TICKER")&amp;" Equity",AJ$1)="#N/A N/A"),"--",_xll.BDP(_xll.BDP(tbl_coded[[#This Row],[ISIN]]&amp;" Corp", "ISSUER_EQUITY_TICKER")&amp;" Equity",AJ$1)))</f>
        <v/>
      </c>
      <c r="AK18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4" s="114" t="str">
        <f>IF(tbl_coded[[#This Row],[ISIN]]="","",IF(OR(_xll.BDP(_xll.BDP(tbl_coded[[#This Row],[ISIN]]&amp;" Corp", "ISSUER_EQUITY_TICKER")&amp;" Equity",AL$1)="#N/A N/A"),"--",_xll.BDP(_xll.BDP(tbl_coded[[#This Row],[ISIN]]&amp;" Corp", "ISSUER_EQUITY_TICKER")&amp;" Equity",AL$1)))</f>
        <v/>
      </c>
      <c r="AM184" s="114" t="str">
        <f>IF(tbl_coded[[#This Row],[ISIN]]="","",IF(_xll.BDS($B184&amp;" Corp",AM$1)="#N/A Field Not Applicable","",_xll.BDS($B184&amp;" Corp",AM$1)))</f>
        <v/>
      </c>
      <c r="AN184" s="114" t="str">
        <f>IF(tbl_coded[[#This Row],[ISIN]]="","",IF(_xll.BDP(tbl_coded[[#This Row],[KPW Provider BBID]]&amp;" CompanyID","NAME")="#N/A Invalid Security","",_xll.BDP(tbl_coded[[#This Row],[KPW Provider BBID]]&amp;" CompanyID","NAME")))</f>
        <v/>
      </c>
      <c r="AO184" s="114" t="str">
        <f>IF(tbl_coded[[#This Row],[ISIN]]="","",IF(_xll.BDP(tbl_coded[[#This Row],[KPW Provider BBID]]&amp;" CompanyID",$AO$1)="#N/A Invalid Security","--",IF(_xll.BDP(tbl_coded[[#This Row],[KPW Provider BBID]]&amp;" CompanyID",$AO$1)="#N/A N/A","--",_xll.BDP(tbl_coded[[#This Row],[KPW Provider BBID]]&amp;" CompanyID",$AO$1))))</f>
        <v/>
      </c>
      <c r="AP184" s="114" t="str">
        <f>IF(tbl_coded[[#This Row],[ISIN]]="","",IF(_xll.BDP(tbl_coded[[#This Row],[KPW Provider BBID]]&amp;" CompanyID",$AP$1)="#N/A Invalid Security","--",IF(_xll.BDP(tbl_coded[[#This Row],[KPW Provider BBID]]&amp;" CompanyID",$AP$1)="#N/A N/A","--",_xll.BDP(tbl_coded[[#This Row],[KPW Provider BBID]]&amp;" CompanyID",$AP$1))))</f>
        <v/>
      </c>
      <c r="AQ184" s="114" t="str">
        <f>IF(tbl_coded[[#This Row],[ISIN]]="","",IF(_xll.BDP(tbl_coded[[#This Row],[KPW Provider BBID]]&amp;" CompanyID",$AQ$1)="#N/A Invalid Security","--",IF(_xll.BDP(tbl_coded[[#This Row],[KPW Provider BBID]]&amp;" CompanyID",$AQ$1)="#N/A N/A","--",_xll.BDP(tbl_coded[[#This Row],[KPW Provider BBID]]&amp;" CompanyID",$AQ$1))))</f>
        <v/>
      </c>
      <c r="AR184" s="114" t="str">
        <f>IF(tbl_coded[[#This Row],[ISIN]]="","",tbl_coded[[#This Row],[穆迪KPW评级]]&amp;"/"&amp;tbl_coded[[#This Row],[SPKPW评级]]&amp;"/"&amp;tbl_coded[[#This Row],[FITCHKPW评级]])</f>
        <v/>
      </c>
      <c r="AS184" s="114" t="str">
        <f>IF(tbl_coded[[#This Row],[ISIN]]="","",IF(OR(_xll.BDP($B184&amp;" Corp",AS$1)="#N/A N/A"),"--",_xll.BDP($B184&amp;" Corp",AS$1)))</f>
        <v/>
      </c>
      <c r="AT184" s="114" t="str">
        <f>IF(tbl_coded[[#This Row],[ISIN]]="","",IF(_xll.BDS($B184&amp;" Corp",AT$1)="#N/A Field Not Applicable","",_xll.BDS($B184&amp;" Corp",AT$1)))</f>
        <v/>
      </c>
      <c r="AU184" s="114" t="str">
        <f>IF(tbl_coded[[#This Row],[SBLC Provider BBID]]="","",_xll.BDP(tbl_coded[[#This Row],[SBLC Provider BBID]]&amp;" CompanyID","NAME"))</f>
        <v/>
      </c>
      <c r="AV184" s="114" t="str">
        <f>IF(tbl_coded[[#This Row],[ISIN]]="","",IF(OR(_xll.BDP($B184&amp;" Corp",AV$1)="#N/A N/A"),"--",TEXT(_xll.BDP($B184&amp;" Corp",AV$1),"yyyy/mm/dd")))</f>
        <v/>
      </c>
      <c r="AW184" s="114" t="str">
        <f>IF(tbl_coded[[#This Row],[ISIN]]="","",IF(OR(_xll.BDP($B184&amp;" Corp",AW$1)="#N/A N/A"),"--",TEXT(_xll.BDP($B184&amp;" Corp",AW$1),"yyyy/mm/dd")))</f>
        <v/>
      </c>
      <c r="AX184" s="114" t="str">
        <f>IF(tbl_coded[[#This Row],[ISIN]]="","",IF(OR(_xll.BDP($B184&amp;" Corp",AX$1)="#N/A N/A"),"--",TEXT(_xll.BDP($B184&amp;" Corp",AX$1),"yyyy/mm/dd")))</f>
        <v/>
      </c>
      <c r="AY184" s="114" t="str">
        <f>IF(tbl_coded[[#This Row],[ISIN]]="","",IF(OR(_xll.BDP($B184&amp;" Corp",AY$1)="#N/A Field Not Applicable"),"--",TEXT(_xll.BDP($B184&amp;" Corp",AY$1),"yyyy/mm/dd")))</f>
        <v/>
      </c>
      <c r="AZ184" s="114" t="str">
        <f>IF(tbl_coded[[#This Row],[ISIN]]="","",IF(OR(_xll.BDP($B184&amp;" Corp",AZ$1)="#N/A N/A"),"--",_xll.BDP($B184&amp;" Corp",AZ$1)))</f>
        <v/>
      </c>
      <c r="BA184" s="114" t="str">
        <f>IF(tbl_coded[[#This Row],[ISIN]]="","",IF(OR(_xll.BDP($B184&amp;" Corp",BA$1)="#N/A N/A"),"--",_xll.BDP($B184&amp;" Corp",BA$1)))</f>
        <v/>
      </c>
      <c r="BB184" s="114" t="str">
        <f>IF(tbl_coded[[#This Row],[ISIN]]="","",IF(OR(_xll.BDP($B184&amp;" Corp",BB$1)="#N/A N/A"),"--",_xll.BDP($B184&amp;" Corp",BB$1)))</f>
        <v/>
      </c>
      <c r="BC184" s="114" t="str">
        <f>IF(tbl_coded[[#This Row],[ISIN]]="","",IF(OR(_xll.BDP($B184&amp;" Corp",BC$1)="#N/A Field Not Applicable"),"--",_xll.BDP($B184&amp;" Corp",BC$1)))</f>
        <v/>
      </c>
      <c r="BD184" s="114" t="str">
        <f>IF(tbl_coded[[#This Row],[ISIN]]="","",IF(OR(_xll.BDP($B184&amp;" Corp",BD$1)="#N/A Field Not Applicable"),"--",_xll.BDP($B184&amp;" Corp",BD$1)))</f>
        <v/>
      </c>
      <c r="BE184" s="114" t="str">
        <f>IF(tbl_coded[[#This Row],[ISIN]]="","",IF(OR(_xll.BDP($B184&amp;" Corp",BE$1)="#N/A Field Not Applicable"),"--",_xll.BDP($B184&amp;" Corp",BE$1)))</f>
        <v/>
      </c>
      <c r="BF184" s="114" t="str">
        <f>IF(tbl_coded[[#This Row],[ISIN]]="","",IF(OR(_xll.BDP($B184&amp;" Corp",BF$1)="#N/A Field Not Applicable"),"--",_xll.BDP($B184&amp;" Corp",BF$1)))</f>
        <v/>
      </c>
      <c r="BG184" s="114" t="str">
        <f>IF(tbl_coded[[#This Row],[ISIN]]="","",IF(OR(_xll.BDP($B184&amp;" Corp",BG$1)="#N/A Field Not Applicable"),"--",IF(_xll.BDP($B184&amp;" Corp",BG$1)="#N/A N/A","N",_xll.BDP($B184&amp;" Corp",BG$1))))</f>
        <v/>
      </c>
      <c r="BH184" s="114" t="str">
        <f>IF(tbl_coded[[#This Row],[ISIN]]="","",IF(OR(_xll.BDP($B184&amp;" Corp",BH$1)="#N/A N/A"),"",_xll.BDP($B184&amp;" Corp",BH$1)))</f>
        <v/>
      </c>
      <c r="BI184" s="114" t="str">
        <f>IF(tbl_coded[[#This Row],[ISIN]]="","",IF(OR(tbl_coded[[#This Row],[Parent company tiker]]=""),"",IF(_xll.BDP(tbl_coded[[#This Row],[Parent company tiker]]&amp;" Equity",BI$1)="#N/A N/A","--",_xll.BDP(tbl_coded[[#This Row],[Parent company tiker]]&amp;" Equity",BI$1))))</f>
        <v/>
      </c>
      <c r="BJ184" s="114" t="str">
        <f>IF(tbl_coded[[#This Row],[ISIN]]="","",IF(OR(tbl_coded[[#This Row],[Parent company tiker]]=""),"",IF(_xll.BDP(tbl_coded[[#This Row],[Parent company tiker]]&amp;" Equity",BJ$1)="#N/A N/A","--",_xll.BDP(tbl_coded[[#This Row],[Parent company tiker]]&amp;" Equity",BJ$1))))</f>
        <v/>
      </c>
      <c r="BK184" s="114" t="str">
        <f>IF(tbl_coded[[#This Row],[ISIN]]="","",IF(OR(tbl_coded[[#This Row],[Parent company tiker]]=""),"",IF(_xll.BDP(tbl_coded[[#This Row],[Parent company tiker]]&amp;" Equity",BK$1)="#N/A N/A","--",_xll.BDP(tbl_coded[[#This Row],[Parent company tiker]]&amp;" Equity",BK$1))))</f>
        <v/>
      </c>
      <c r="BL184" s="114" t="str">
        <f>IF(tbl_coded[[#This Row],[ISIN]]="","",IF(OR(tbl_coded[[#This Row],[Parent company tiker]]=""),"",IF(_xll.BDP(tbl_coded[[#This Row],[Parent company tiker]]&amp;" Equity",BL$1)="#N/A N/A","--",_xll.BDP(tbl_coded[[#This Row],[Parent company tiker]]&amp;" Equity",BL$1))))</f>
        <v/>
      </c>
      <c r="BM18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4" s="114" t="str">
        <f>IF(tbl_coded[[#This Row],[Column9]]&lt;&gt;"--",tbl_coded[[#This Row],[G''tor rating]],IF(tbl_coded[[#This Row],[KPW Name]]&lt;&gt;"",tbl_coded[[#This Row],[KPW Rating]],IF(tbl_coded[[#This Row],[Parent company tiker]]&lt;&gt;"",tbl_coded[[#This Row],[parent评级]],tbl_coded[[#This Row],[Issuer rating]])))</f>
        <v>//</v>
      </c>
      <c r="BO184" s="148" t="str">
        <f>IFERROR(IF(tbl_coded[[#This Row],[GREEN]]="Y","GREEN",IF(tbl_coded[[#This Row],[SUSTAINABLE]]="Y","SUSTAINABLE",IF(tbl_coded[[#This Row],[SOCIAL]]="Y","SOCIAL",IF(tbl_coded[[#This Row],[Sustainable linked]]="Y","SUSTAINABLE LINKED"," ")))),"")</f>
        <v xml:space="preserve"> </v>
      </c>
    </row>
    <row r="185" spans="1:67" ht="15" customHeight="1">
      <c r="A185" s="109">
        <v>183</v>
      </c>
      <c r="B185" s="110" t="str">
        <f>IF(美元债一级!$C$3:$C$1048576&lt;&gt;"",美元债一级!$C185,"")</f>
        <v/>
      </c>
      <c r="C185" s="114" t="str">
        <f>IF(tbl_coded[[#This Row],[ISIN]]="","",IF(tbl_coded[[#This Row],[Index]]&gt;$A$1,"",IF(_xll.BDP($B185&amp;" Corp",C$1)="#N/A N/A","",_xll.BDP($B185&amp;" Corp",C$1))))</f>
        <v/>
      </c>
      <c r="D185" s="114" t="str">
        <f>IF(tbl_coded[[#This Row],[ISIN]]="","",IF(_xll.BDP($B185&amp;" Corp",D$1)="#N/A N/A","",_xll.BDP($B185&amp;" Corp",D$1)))</f>
        <v/>
      </c>
      <c r="E185" s="114" t="str">
        <f>IF(tbl_coded[[#This Row],[ISIN]]="","",IF(_xll.BDP($B185&amp;" Corp",E$1)="#N/A N/A","--",_xll.BDP($B185&amp;" Corp",E$1)))</f>
        <v/>
      </c>
      <c r="F185" s="114" t="str">
        <f>IF(tbl_coded[[#This Row],[ISIN]]="","",IF(_xll.BDS($B185&amp;" Corp",F$1)="#N/A Field Not Applicable","",_xll.BDS($B185&amp;" Corp",F$1)))</f>
        <v/>
      </c>
      <c r="G185" s="114" t="str">
        <f>IF(tbl_coded[[#This Row],[ISIN]]="","",IF(_xll.BDP($F185&amp;" CompanyID",G$1)="#N/A Invalid Security","",_xll.BDP($F185&amp;" CompanyID",G$1)))</f>
        <v/>
      </c>
      <c r="H185" s="114" t="str">
        <f>IF(tbl_coded[[#This Row],[ISIN]]="","",IF(_xll.BDP($B185&amp;" Corp",H$1)="#N/A N/A","--",_xll.BDP($B185&amp;" Corp",H$1)))</f>
        <v/>
      </c>
      <c r="I185" s="114" t="str">
        <f>IF(tbl_coded[[#This Row],[ISIN]]="","",IF(_xll.BDP($B185&amp;" Corp",I$1)="#N/A N/A","--",_xll.BDP($B185&amp;" Corp",I$1)))</f>
        <v/>
      </c>
      <c r="J185" s="114" t="str">
        <f>IF(tbl_coded[[#This Row],[ISIN]]="","",IF(_xll.BDP($B185&amp;" Corp",J$1)="#N/A N/A","--",_xll.BDP($B185&amp;" Corp",J$1)))</f>
        <v/>
      </c>
      <c r="K185" s="114" t="str">
        <f>IF(tbl_coded[[#This Row],[ISIN]]="","",IF(_xll.BDP($B185&amp;" Corp",K$1)="#N/A N/A","--",_xll.BDP($B185&amp;" Corp",K$1)))</f>
        <v/>
      </c>
      <c r="L185" s="114" t="str">
        <f>IF(tbl_coded[[#This Row],[ISIN]]="","",IF(_xll.BDP($B185&amp;" Corp",L$1)="#N/A N/A","--",_xll.BDP($B185&amp;" Corp",L$1)))</f>
        <v/>
      </c>
      <c r="M185" s="114" t="str">
        <f>IF(tbl_coded[[#This Row],[ISIN]]="","",IF(_xll.BDP($B185&amp;" Corp",M$1)="#N/A N/A","--",_xll.BDP($B185&amp;" Corp",M$1)))</f>
        <v/>
      </c>
      <c r="N185" s="114" t="str">
        <f>IF(tbl_coded[[#This Row],[ISIN]]="","",IF(_xll.BDP($B185&amp;" Corp",N$1)="#N/A N/A","--",_xll.BDP($B185&amp;" Corp",N$1)))</f>
        <v/>
      </c>
      <c r="O185" s="114" t="str">
        <f>IF(tbl_coded[[#This Row],[ISIN]]="","",IF(_xll.BDP($B185&amp;" Corp",O$1)="#N/A N/A","--",_xll.BDP($B185&amp;" Corp",O$1)))</f>
        <v/>
      </c>
      <c r="P185" s="114" t="str">
        <f>IF(tbl_coded[[#This Row],[ISIN]]="","",IF(_xll.BDP($B185&amp;" Corp",P$1)="#N/A N/A","--",_xll.BDP($B185&amp;" Corp",P$1)))</f>
        <v/>
      </c>
      <c r="Q18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5" s="114" t="str">
        <f>IF(tbl_coded[[#This Row],[ISIN]]="","",IF(OR(_xll.BDP($B185&amp;" Corp",R$1)="#N/A N/A",_xll.BDP($B185&amp;" Corp",R$1)="#N/A Invalid Security",_xll.BDP($B185&amp;" Corp",R$1)="#N/A Field Not Applicable"),"--",_xll.BDP($B185&amp;" Corp",R$1)))</f>
        <v/>
      </c>
      <c r="S185" s="114" t="str">
        <f>IF(tbl_coded[[#This Row],[ISIN]]="","",IF(OR(_xll.BDP($R185&amp;" Equity",S$1)="#N/A N/A",_xll.BDP($R185&amp;" Equity",S$1)="#N/A Invalid Security"),"--",_xll.BDP($R185&amp;" Equity",S$1)))</f>
        <v/>
      </c>
      <c r="T185" s="114" t="str">
        <f>IF(tbl_coded[[#This Row],[ISIN]]="","",IF(OR(_xll.BDP($R185&amp;" Equity",T$1)="#N/A N/A",_xll.BDP($R185&amp;" Equity",T$1)="#N/A Invalid Security"),"--",_xll.BDP($R185&amp;" Equity",T$1)))</f>
        <v/>
      </c>
      <c r="U185" s="114" t="str">
        <f>IF(tbl_coded[[#This Row],[ISIN]]="","",IF(OR(_xll.BDP($R185&amp;" Equity",U$1)="#N/A N/A",_xll.BDP($R185&amp;" Equity",U$1)="#N/A Invalid Security"),"--",_xll.BDP($R185&amp;" Equity",U$1)))</f>
        <v/>
      </c>
      <c r="V185" s="114" t="str">
        <f>IF(tbl_coded[[#This Row],[ISIN]]="","",IF(OR(_xll.BDP($R185&amp;" Equity",V$1)="#N/A N/A",_xll.BDP($R185&amp;" Equity",V$1)="#N/A Invalid Security"),"--",_xll.BDP($R185&amp;" Equity",V$1)))</f>
        <v/>
      </c>
      <c r="W185" s="114" t="str">
        <f>IF(tbl_coded[[#This Row],[ISIN]]="","",IF(OR(_xll.BDP($R185&amp;" Equity",W$1)="#N/A N/A",_xll.BDP($R185&amp;" Equity",W$1)="#N/A Invalid Security"),"--",_xll.BDP($R185&amp;" Equity",W$1)))</f>
        <v/>
      </c>
      <c r="X185" s="114" t="str">
        <f>IF(tbl_coded[[#This Row],[ISIN]]="","",IF(OR(_xll.BDP($R185&amp;" Equity",X$1)="#N/A N/A",_xll.BDP($R185&amp;" Equity",X$1)="#N/A Invalid Security"),"--",_xll.BDP($R185&amp;" Equity",X$1)))</f>
        <v/>
      </c>
      <c r="Y18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5" s="114" t="str">
        <f>IF(tbl_coded[[#This Row],[ISIN]]="","",IF(ISNUMBER(_xll.BDP(B185&amp;" Corp",Z$1)),_xll.BDP(B185&amp;" Corp",Z$1),""))</f>
        <v/>
      </c>
      <c r="AA185" s="114" t="str">
        <f>IF(tbl_coded[[#This Row],[ISIN]]="","",IF(ISNUMBER(_xll.BDP(B185&amp;" Corp",AA$1)),_xll.BDP(B185&amp;" Corp",AA$1),""))</f>
        <v/>
      </c>
      <c r="AB185" s="114" t="str">
        <f>IF(tbl_coded[[#This Row],[ISIN]]="","",IF(ISNUMBER(_xll.BDP(B185&amp;" Corp",AB$1)),_xll.BDP(B185&amp;" Corp",AB$1),""))</f>
        <v/>
      </c>
      <c r="AC185" s="114" t="str">
        <f>IF(tbl_coded[[#This Row],[ISIN]]="","",IF(ISNUMBER(_xll.BDP(B185&amp;" Corp",AC$1)),_xll.BDP(B185&amp;" Corp",AC$1),""))</f>
        <v/>
      </c>
      <c r="AD185" s="114" t="str">
        <f>IF(tbl_coded[[#This Row],[ISIN]]="","",IF((_xll.BDP(B185&amp;" Corp",AD$1))="#N/A Field Not Applicable","",_xll.BDP(B185&amp;" Corp",AD$1)))</f>
        <v/>
      </c>
      <c r="AE185" s="114" t="str">
        <f>IF(tbl_coded[[#This Row],[ISIN]]="","",IF((_xll.BDP(B185&amp;" Corp",AE$1))="#N/A N/A","--",_xll.BDP(B185&amp;" Corp",AE$1)))</f>
        <v/>
      </c>
      <c r="AF185" s="114" t="str">
        <f>IF(tbl_coded[[#This Row],[ISIN]]="","",IF(IFERROR(MATCH(H185,rtg_num[Moody''s],0)&gt;10,0),"HY",IF(IFERROR(MATCH(I185,rtg_num[S&amp;P],0)&gt;10,0),"HY",IF(IFERROR(MATCH(J185,rtg_num[Fitch],0)&gt;10,0),"HY",IF(H185&amp;I185&amp;J185="------","NR",IF(IFERROR(FIND("#N/A",Coded!H185),0)&amp;IFERROR(FIND("#N/A",Coded!H185),0)&amp;IFERROR(FIND("#N/A",Coded!H185),0)&lt;&gt;"000",IF(INDEX(美元债一级!$O:$O,MATCH(tbl_coded[[#This Row],[ISIN]],美元债一级!$I:$I,0))="--/--/--","NR","IG"),"IG"))))))</f>
        <v/>
      </c>
      <c r="AG18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5" s="115" t="str">
        <f>IF(tbl_coded[[#This Row],[ISIN]]="","",IF(_xll.BDP($B185&amp;" Corp",AI$1)="#N/A N/A","--",_xll.BDP($B185&amp;" Corp",AI$1)))</f>
        <v/>
      </c>
      <c r="AJ185" s="112" t="str">
        <f>IF(tbl_coded[[#This Row],[ISIN]]="","",IF(OR(_xll.BDP(_xll.BDP(tbl_coded[[#This Row],[ISIN]]&amp;" Corp", "ISSUER_EQUITY_TICKER")&amp;" Equity",AJ$1)="#N/A N/A"),"--",_xll.BDP(_xll.BDP(tbl_coded[[#This Row],[ISIN]]&amp;" Corp", "ISSUER_EQUITY_TICKER")&amp;" Equity",AJ$1)))</f>
        <v/>
      </c>
      <c r="AK18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5" s="114" t="str">
        <f>IF(tbl_coded[[#This Row],[ISIN]]="","",IF(OR(_xll.BDP(_xll.BDP(tbl_coded[[#This Row],[ISIN]]&amp;" Corp", "ISSUER_EQUITY_TICKER")&amp;" Equity",AL$1)="#N/A N/A"),"--",_xll.BDP(_xll.BDP(tbl_coded[[#This Row],[ISIN]]&amp;" Corp", "ISSUER_EQUITY_TICKER")&amp;" Equity",AL$1)))</f>
        <v/>
      </c>
      <c r="AM185" s="114" t="str">
        <f>IF(tbl_coded[[#This Row],[ISIN]]="","",IF(_xll.BDS($B185&amp;" Corp",AM$1)="#N/A Field Not Applicable","",_xll.BDS($B185&amp;" Corp",AM$1)))</f>
        <v/>
      </c>
      <c r="AN185" s="114" t="str">
        <f>IF(tbl_coded[[#This Row],[ISIN]]="","",IF(_xll.BDP(tbl_coded[[#This Row],[KPW Provider BBID]]&amp;" CompanyID","NAME")="#N/A Invalid Security","",_xll.BDP(tbl_coded[[#This Row],[KPW Provider BBID]]&amp;" CompanyID","NAME")))</f>
        <v/>
      </c>
      <c r="AO185" s="114" t="str">
        <f>IF(tbl_coded[[#This Row],[ISIN]]="","",IF(_xll.BDP(tbl_coded[[#This Row],[KPW Provider BBID]]&amp;" CompanyID",$AO$1)="#N/A Invalid Security","--",IF(_xll.BDP(tbl_coded[[#This Row],[KPW Provider BBID]]&amp;" CompanyID",$AO$1)="#N/A N/A","--",_xll.BDP(tbl_coded[[#This Row],[KPW Provider BBID]]&amp;" CompanyID",$AO$1))))</f>
        <v/>
      </c>
      <c r="AP185" s="114" t="str">
        <f>IF(tbl_coded[[#This Row],[ISIN]]="","",IF(_xll.BDP(tbl_coded[[#This Row],[KPW Provider BBID]]&amp;" CompanyID",$AP$1)="#N/A Invalid Security","--",IF(_xll.BDP(tbl_coded[[#This Row],[KPW Provider BBID]]&amp;" CompanyID",$AP$1)="#N/A N/A","--",_xll.BDP(tbl_coded[[#This Row],[KPW Provider BBID]]&amp;" CompanyID",$AP$1))))</f>
        <v/>
      </c>
      <c r="AQ185" s="114" t="str">
        <f>IF(tbl_coded[[#This Row],[ISIN]]="","",IF(_xll.BDP(tbl_coded[[#This Row],[KPW Provider BBID]]&amp;" CompanyID",$AQ$1)="#N/A Invalid Security","--",IF(_xll.BDP(tbl_coded[[#This Row],[KPW Provider BBID]]&amp;" CompanyID",$AQ$1)="#N/A N/A","--",_xll.BDP(tbl_coded[[#This Row],[KPW Provider BBID]]&amp;" CompanyID",$AQ$1))))</f>
        <v/>
      </c>
      <c r="AR185" s="114" t="str">
        <f>IF(tbl_coded[[#This Row],[ISIN]]="","",tbl_coded[[#This Row],[穆迪KPW评级]]&amp;"/"&amp;tbl_coded[[#This Row],[SPKPW评级]]&amp;"/"&amp;tbl_coded[[#This Row],[FITCHKPW评级]])</f>
        <v/>
      </c>
      <c r="AS185" s="114" t="str">
        <f>IF(tbl_coded[[#This Row],[ISIN]]="","",IF(OR(_xll.BDP($B185&amp;" Corp",AS$1)="#N/A N/A"),"--",_xll.BDP($B185&amp;" Corp",AS$1)))</f>
        <v/>
      </c>
      <c r="AT185" s="114" t="str">
        <f>IF(tbl_coded[[#This Row],[ISIN]]="","",IF(_xll.BDS($B185&amp;" Corp",AT$1)="#N/A Field Not Applicable","",_xll.BDS($B185&amp;" Corp",AT$1)))</f>
        <v/>
      </c>
      <c r="AU185" s="114" t="str">
        <f>IF(tbl_coded[[#This Row],[SBLC Provider BBID]]="","",_xll.BDP(tbl_coded[[#This Row],[SBLC Provider BBID]]&amp;" CompanyID","NAME"))</f>
        <v/>
      </c>
      <c r="AV185" s="114" t="str">
        <f>IF(tbl_coded[[#This Row],[ISIN]]="","",IF(OR(_xll.BDP($B185&amp;" Corp",AV$1)="#N/A N/A"),"--",TEXT(_xll.BDP($B185&amp;" Corp",AV$1),"yyyy/mm/dd")))</f>
        <v/>
      </c>
      <c r="AW185" s="114" t="str">
        <f>IF(tbl_coded[[#This Row],[ISIN]]="","",IF(OR(_xll.BDP($B185&amp;" Corp",AW$1)="#N/A N/A"),"--",TEXT(_xll.BDP($B185&amp;" Corp",AW$1),"yyyy/mm/dd")))</f>
        <v/>
      </c>
      <c r="AX185" s="114" t="str">
        <f>IF(tbl_coded[[#This Row],[ISIN]]="","",IF(OR(_xll.BDP($B185&amp;" Corp",AX$1)="#N/A N/A"),"--",TEXT(_xll.BDP($B185&amp;" Corp",AX$1),"yyyy/mm/dd")))</f>
        <v/>
      </c>
      <c r="AY185" s="114" t="str">
        <f>IF(tbl_coded[[#This Row],[ISIN]]="","",IF(OR(_xll.BDP($B185&amp;" Corp",AY$1)="#N/A Field Not Applicable"),"--",TEXT(_xll.BDP($B185&amp;" Corp",AY$1),"yyyy/mm/dd")))</f>
        <v/>
      </c>
      <c r="AZ185" s="114" t="str">
        <f>IF(tbl_coded[[#This Row],[ISIN]]="","",IF(OR(_xll.BDP($B185&amp;" Corp",AZ$1)="#N/A N/A"),"--",_xll.BDP($B185&amp;" Corp",AZ$1)))</f>
        <v/>
      </c>
      <c r="BA185" s="114" t="str">
        <f>IF(tbl_coded[[#This Row],[ISIN]]="","",IF(OR(_xll.BDP($B185&amp;" Corp",BA$1)="#N/A N/A"),"--",_xll.BDP($B185&amp;" Corp",BA$1)))</f>
        <v/>
      </c>
      <c r="BB185" s="114" t="str">
        <f>IF(tbl_coded[[#This Row],[ISIN]]="","",IF(OR(_xll.BDP($B185&amp;" Corp",BB$1)="#N/A N/A"),"--",_xll.BDP($B185&amp;" Corp",BB$1)))</f>
        <v/>
      </c>
      <c r="BC185" s="114" t="str">
        <f>IF(tbl_coded[[#This Row],[ISIN]]="","",IF(OR(_xll.BDP($B185&amp;" Corp",BC$1)="#N/A Field Not Applicable"),"--",_xll.BDP($B185&amp;" Corp",BC$1)))</f>
        <v/>
      </c>
      <c r="BD185" s="114" t="str">
        <f>IF(tbl_coded[[#This Row],[ISIN]]="","",IF(OR(_xll.BDP($B185&amp;" Corp",BD$1)="#N/A Field Not Applicable"),"--",_xll.BDP($B185&amp;" Corp",BD$1)))</f>
        <v/>
      </c>
      <c r="BE185" s="114" t="str">
        <f>IF(tbl_coded[[#This Row],[ISIN]]="","",IF(OR(_xll.BDP($B185&amp;" Corp",BE$1)="#N/A Field Not Applicable"),"--",_xll.BDP($B185&amp;" Corp",BE$1)))</f>
        <v/>
      </c>
      <c r="BF185" s="114" t="str">
        <f>IF(tbl_coded[[#This Row],[ISIN]]="","",IF(OR(_xll.BDP($B185&amp;" Corp",BF$1)="#N/A Field Not Applicable"),"--",_xll.BDP($B185&amp;" Corp",BF$1)))</f>
        <v/>
      </c>
      <c r="BG185" s="114" t="str">
        <f>IF(tbl_coded[[#This Row],[ISIN]]="","",IF(OR(_xll.BDP($B185&amp;" Corp",BG$1)="#N/A Field Not Applicable"),"--",IF(_xll.BDP($B185&amp;" Corp",BG$1)="#N/A N/A","N",_xll.BDP($B185&amp;" Corp",BG$1))))</f>
        <v/>
      </c>
      <c r="BH185" s="114" t="str">
        <f>IF(tbl_coded[[#This Row],[ISIN]]="","",IF(OR(_xll.BDP($B185&amp;" Corp",BH$1)="#N/A N/A"),"",_xll.BDP($B185&amp;" Corp",BH$1)))</f>
        <v/>
      </c>
      <c r="BI185" s="114" t="str">
        <f>IF(tbl_coded[[#This Row],[ISIN]]="","",IF(OR(tbl_coded[[#This Row],[Parent company tiker]]=""),"",IF(_xll.BDP(tbl_coded[[#This Row],[Parent company tiker]]&amp;" Equity",BI$1)="#N/A N/A","--",_xll.BDP(tbl_coded[[#This Row],[Parent company tiker]]&amp;" Equity",BI$1))))</f>
        <v/>
      </c>
      <c r="BJ185" s="114" t="str">
        <f>IF(tbl_coded[[#This Row],[ISIN]]="","",IF(OR(tbl_coded[[#This Row],[Parent company tiker]]=""),"",IF(_xll.BDP(tbl_coded[[#This Row],[Parent company tiker]]&amp;" Equity",BJ$1)="#N/A N/A","--",_xll.BDP(tbl_coded[[#This Row],[Parent company tiker]]&amp;" Equity",BJ$1))))</f>
        <v/>
      </c>
      <c r="BK185" s="114" t="str">
        <f>IF(tbl_coded[[#This Row],[ISIN]]="","",IF(OR(tbl_coded[[#This Row],[Parent company tiker]]=""),"",IF(_xll.BDP(tbl_coded[[#This Row],[Parent company tiker]]&amp;" Equity",BK$1)="#N/A N/A","--",_xll.BDP(tbl_coded[[#This Row],[Parent company tiker]]&amp;" Equity",BK$1))))</f>
        <v/>
      </c>
      <c r="BL185" s="114" t="str">
        <f>IF(tbl_coded[[#This Row],[ISIN]]="","",IF(OR(tbl_coded[[#This Row],[Parent company tiker]]=""),"",IF(_xll.BDP(tbl_coded[[#This Row],[Parent company tiker]]&amp;" Equity",BL$1)="#N/A N/A","--",_xll.BDP(tbl_coded[[#This Row],[Parent company tiker]]&amp;" Equity",BL$1))))</f>
        <v/>
      </c>
      <c r="BM18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5" s="114" t="str">
        <f>IF(tbl_coded[[#This Row],[Column9]]&lt;&gt;"--",tbl_coded[[#This Row],[G''tor rating]],IF(tbl_coded[[#This Row],[KPW Name]]&lt;&gt;"",tbl_coded[[#This Row],[KPW Rating]],IF(tbl_coded[[#This Row],[Parent company tiker]]&lt;&gt;"",tbl_coded[[#This Row],[parent评级]],tbl_coded[[#This Row],[Issuer rating]])))</f>
        <v>//</v>
      </c>
      <c r="BO185" s="148" t="str">
        <f>IFERROR(IF(tbl_coded[[#This Row],[GREEN]]="Y","GREEN",IF(tbl_coded[[#This Row],[SUSTAINABLE]]="Y","SUSTAINABLE",IF(tbl_coded[[#This Row],[SOCIAL]]="Y","SOCIAL",IF(tbl_coded[[#This Row],[Sustainable linked]]="Y","SUSTAINABLE LINKED"," ")))),"")</f>
        <v xml:space="preserve"> </v>
      </c>
    </row>
    <row r="186" spans="1:67" ht="15" customHeight="1">
      <c r="A186" s="109">
        <v>184</v>
      </c>
      <c r="B186" s="110" t="str">
        <f>IF(美元债一级!$C$3:$C$1048576&lt;&gt;"",美元债一级!$C186,"")</f>
        <v/>
      </c>
      <c r="C186" s="114" t="str">
        <f>IF(tbl_coded[[#This Row],[ISIN]]="","",IF(tbl_coded[[#This Row],[Index]]&gt;$A$1,"",IF(_xll.BDP($B186&amp;" Corp",C$1)="#N/A N/A","",_xll.BDP($B186&amp;" Corp",C$1))))</f>
        <v/>
      </c>
      <c r="D186" s="114" t="str">
        <f>IF(tbl_coded[[#This Row],[ISIN]]="","",IF(_xll.BDP($B186&amp;" Corp",D$1)="#N/A N/A","",_xll.BDP($B186&amp;" Corp",D$1)))</f>
        <v/>
      </c>
      <c r="E186" s="114" t="str">
        <f>IF(tbl_coded[[#This Row],[ISIN]]="","",IF(_xll.BDP($B186&amp;" Corp",E$1)="#N/A N/A","--",_xll.BDP($B186&amp;" Corp",E$1)))</f>
        <v/>
      </c>
      <c r="F186" s="114" t="str">
        <f>IF(tbl_coded[[#This Row],[ISIN]]="","",IF(_xll.BDS($B186&amp;" Corp",F$1)="#N/A Field Not Applicable","",_xll.BDS($B186&amp;" Corp",F$1)))</f>
        <v/>
      </c>
      <c r="G186" s="114" t="str">
        <f>IF(tbl_coded[[#This Row],[ISIN]]="","",IF(_xll.BDP($F186&amp;" CompanyID",G$1)="#N/A Invalid Security","",_xll.BDP($F186&amp;" CompanyID",G$1)))</f>
        <v/>
      </c>
      <c r="H186" s="114" t="str">
        <f>IF(tbl_coded[[#This Row],[ISIN]]="","",IF(_xll.BDP($B186&amp;" Corp",H$1)="#N/A N/A","--",_xll.BDP($B186&amp;" Corp",H$1)))</f>
        <v/>
      </c>
      <c r="I186" s="114" t="str">
        <f>IF(tbl_coded[[#This Row],[ISIN]]="","",IF(_xll.BDP($B186&amp;" Corp",I$1)="#N/A N/A","--",_xll.BDP($B186&amp;" Corp",I$1)))</f>
        <v/>
      </c>
      <c r="J186" s="114" t="str">
        <f>IF(tbl_coded[[#This Row],[ISIN]]="","",IF(_xll.BDP($B186&amp;" Corp",J$1)="#N/A N/A","--",_xll.BDP($B186&amp;" Corp",J$1)))</f>
        <v/>
      </c>
      <c r="K186" s="114" t="str">
        <f>IF(tbl_coded[[#This Row],[ISIN]]="","",IF(_xll.BDP($B186&amp;" Corp",K$1)="#N/A N/A","--",_xll.BDP($B186&amp;" Corp",K$1)))</f>
        <v/>
      </c>
      <c r="L186" s="114" t="str">
        <f>IF(tbl_coded[[#This Row],[ISIN]]="","",IF(_xll.BDP($B186&amp;" Corp",L$1)="#N/A N/A","--",_xll.BDP($B186&amp;" Corp",L$1)))</f>
        <v/>
      </c>
      <c r="M186" s="114" t="str">
        <f>IF(tbl_coded[[#This Row],[ISIN]]="","",IF(_xll.BDP($B186&amp;" Corp",M$1)="#N/A N/A","--",_xll.BDP($B186&amp;" Corp",M$1)))</f>
        <v/>
      </c>
      <c r="N186" s="114" t="str">
        <f>IF(tbl_coded[[#This Row],[ISIN]]="","",IF(_xll.BDP($B186&amp;" Corp",N$1)="#N/A N/A","--",_xll.BDP($B186&amp;" Corp",N$1)))</f>
        <v/>
      </c>
      <c r="O186" s="114" t="str">
        <f>IF(tbl_coded[[#This Row],[ISIN]]="","",IF(_xll.BDP($B186&amp;" Corp",O$1)="#N/A N/A","--",_xll.BDP($B186&amp;" Corp",O$1)))</f>
        <v/>
      </c>
      <c r="P186" s="114" t="str">
        <f>IF(tbl_coded[[#This Row],[ISIN]]="","",IF(_xll.BDP($B186&amp;" Corp",P$1)="#N/A N/A","--",_xll.BDP($B186&amp;" Corp",P$1)))</f>
        <v/>
      </c>
      <c r="Q18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6" s="114" t="str">
        <f>IF(tbl_coded[[#This Row],[ISIN]]="","",IF(OR(_xll.BDP($B186&amp;" Corp",R$1)="#N/A N/A",_xll.BDP($B186&amp;" Corp",R$1)="#N/A Invalid Security",_xll.BDP($B186&amp;" Corp",R$1)="#N/A Field Not Applicable"),"--",_xll.BDP($B186&amp;" Corp",R$1)))</f>
        <v/>
      </c>
      <c r="S186" s="114" t="str">
        <f>IF(tbl_coded[[#This Row],[ISIN]]="","",IF(OR(_xll.BDP($R186&amp;" Equity",S$1)="#N/A N/A",_xll.BDP($R186&amp;" Equity",S$1)="#N/A Invalid Security"),"--",_xll.BDP($R186&amp;" Equity",S$1)))</f>
        <v/>
      </c>
      <c r="T186" s="114" t="str">
        <f>IF(tbl_coded[[#This Row],[ISIN]]="","",IF(OR(_xll.BDP($R186&amp;" Equity",T$1)="#N/A N/A",_xll.BDP($R186&amp;" Equity",T$1)="#N/A Invalid Security"),"--",_xll.BDP($R186&amp;" Equity",T$1)))</f>
        <v/>
      </c>
      <c r="U186" s="114" t="str">
        <f>IF(tbl_coded[[#This Row],[ISIN]]="","",IF(OR(_xll.BDP($R186&amp;" Equity",U$1)="#N/A N/A",_xll.BDP($R186&amp;" Equity",U$1)="#N/A Invalid Security"),"--",_xll.BDP($R186&amp;" Equity",U$1)))</f>
        <v/>
      </c>
      <c r="V186" s="114" t="str">
        <f>IF(tbl_coded[[#This Row],[ISIN]]="","",IF(OR(_xll.BDP($R186&amp;" Equity",V$1)="#N/A N/A",_xll.BDP($R186&amp;" Equity",V$1)="#N/A Invalid Security"),"--",_xll.BDP($R186&amp;" Equity",V$1)))</f>
        <v/>
      </c>
      <c r="W186" s="114" t="str">
        <f>IF(tbl_coded[[#This Row],[ISIN]]="","",IF(OR(_xll.BDP($R186&amp;" Equity",W$1)="#N/A N/A",_xll.BDP($R186&amp;" Equity",W$1)="#N/A Invalid Security"),"--",_xll.BDP($R186&amp;" Equity",W$1)))</f>
        <v/>
      </c>
      <c r="X186" s="114" t="str">
        <f>IF(tbl_coded[[#This Row],[ISIN]]="","",IF(OR(_xll.BDP($R186&amp;" Equity",X$1)="#N/A N/A",_xll.BDP($R186&amp;" Equity",X$1)="#N/A Invalid Security"),"--",_xll.BDP($R186&amp;" Equity",X$1)))</f>
        <v/>
      </c>
      <c r="Y18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6" s="114" t="str">
        <f>IF(tbl_coded[[#This Row],[ISIN]]="","",IF(ISNUMBER(_xll.BDP(B186&amp;" Corp",Z$1)),_xll.BDP(B186&amp;" Corp",Z$1),""))</f>
        <v/>
      </c>
      <c r="AA186" s="114" t="str">
        <f>IF(tbl_coded[[#This Row],[ISIN]]="","",IF(ISNUMBER(_xll.BDP(B186&amp;" Corp",AA$1)),_xll.BDP(B186&amp;" Corp",AA$1),""))</f>
        <v/>
      </c>
      <c r="AB186" s="114" t="str">
        <f>IF(tbl_coded[[#This Row],[ISIN]]="","",IF(ISNUMBER(_xll.BDP(B186&amp;" Corp",AB$1)),_xll.BDP(B186&amp;" Corp",AB$1),""))</f>
        <v/>
      </c>
      <c r="AC186" s="114" t="str">
        <f>IF(tbl_coded[[#This Row],[ISIN]]="","",IF(ISNUMBER(_xll.BDP(B186&amp;" Corp",AC$1)),_xll.BDP(B186&amp;" Corp",AC$1),""))</f>
        <v/>
      </c>
      <c r="AD186" s="114" t="str">
        <f>IF(tbl_coded[[#This Row],[ISIN]]="","",IF((_xll.BDP(B186&amp;" Corp",AD$1))="#N/A Field Not Applicable","",_xll.BDP(B186&amp;" Corp",AD$1)))</f>
        <v/>
      </c>
      <c r="AE186" s="114" t="str">
        <f>IF(tbl_coded[[#This Row],[ISIN]]="","",IF((_xll.BDP(B186&amp;" Corp",AE$1))="#N/A N/A","--",_xll.BDP(B186&amp;" Corp",AE$1)))</f>
        <v/>
      </c>
      <c r="AF186" s="114" t="str">
        <f>IF(tbl_coded[[#This Row],[ISIN]]="","",IF(IFERROR(MATCH(H186,rtg_num[Moody''s],0)&gt;10,0),"HY",IF(IFERROR(MATCH(I186,rtg_num[S&amp;P],0)&gt;10,0),"HY",IF(IFERROR(MATCH(J186,rtg_num[Fitch],0)&gt;10,0),"HY",IF(H186&amp;I186&amp;J186="------","NR",IF(IFERROR(FIND("#N/A",Coded!H186),0)&amp;IFERROR(FIND("#N/A",Coded!H186),0)&amp;IFERROR(FIND("#N/A",Coded!H186),0)&lt;&gt;"000",IF(INDEX(美元债一级!$O:$O,MATCH(tbl_coded[[#This Row],[ISIN]],美元债一级!$I:$I,0))="--/--/--","NR","IG"),"IG"))))))</f>
        <v/>
      </c>
      <c r="AG18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6" s="115" t="str">
        <f>IF(tbl_coded[[#This Row],[ISIN]]="","",IF(_xll.BDP($B186&amp;" Corp",AI$1)="#N/A N/A","--",_xll.BDP($B186&amp;" Corp",AI$1)))</f>
        <v/>
      </c>
      <c r="AJ186" s="112" t="str">
        <f>IF(tbl_coded[[#This Row],[ISIN]]="","",IF(OR(_xll.BDP(_xll.BDP(tbl_coded[[#This Row],[ISIN]]&amp;" Corp", "ISSUER_EQUITY_TICKER")&amp;" Equity",AJ$1)="#N/A N/A"),"--",_xll.BDP(_xll.BDP(tbl_coded[[#This Row],[ISIN]]&amp;" Corp", "ISSUER_EQUITY_TICKER")&amp;" Equity",AJ$1)))</f>
        <v/>
      </c>
      <c r="AK18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6" s="114" t="str">
        <f>IF(tbl_coded[[#This Row],[ISIN]]="","",IF(OR(_xll.BDP(_xll.BDP(tbl_coded[[#This Row],[ISIN]]&amp;" Corp", "ISSUER_EQUITY_TICKER")&amp;" Equity",AL$1)="#N/A N/A"),"--",_xll.BDP(_xll.BDP(tbl_coded[[#This Row],[ISIN]]&amp;" Corp", "ISSUER_EQUITY_TICKER")&amp;" Equity",AL$1)))</f>
        <v/>
      </c>
      <c r="AM186" s="114" t="s">
        <v>445</v>
      </c>
      <c r="AN186" s="114" t="str">
        <f>IF(tbl_coded[[#This Row],[ISIN]]="","",IF(_xll.BDP(tbl_coded[[#This Row],[KPW Provider BBID]]&amp;" CompanyID","NAME")="#N/A Invalid Security","",_xll.BDP(tbl_coded[[#This Row],[KPW Provider BBID]]&amp;" CompanyID","NAME")))</f>
        <v/>
      </c>
      <c r="AO186" s="114" t="str">
        <f>IF(tbl_coded[[#This Row],[ISIN]]="","",IF(_xll.BDP(tbl_coded[[#This Row],[KPW Provider BBID]]&amp;" CompanyID",$AO$1)="#N/A Invalid Security","--",IF(_xll.BDP(tbl_coded[[#This Row],[KPW Provider BBID]]&amp;" CompanyID",$AO$1)="#N/A N/A","--",_xll.BDP(tbl_coded[[#This Row],[KPW Provider BBID]]&amp;" CompanyID",$AO$1))))</f>
        <v/>
      </c>
      <c r="AP186" s="114" t="str">
        <f>IF(tbl_coded[[#This Row],[ISIN]]="","",IF(_xll.BDP(tbl_coded[[#This Row],[KPW Provider BBID]]&amp;" CompanyID",$AP$1)="#N/A Invalid Security","--",IF(_xll.BDP(tbl_coded[[#This Row],[KPW Provider BBID]]&amp;" CompanyID",$AP$1)="#N/A N/A","--",_xll.BDP(tbl_coded[[#This Row],[KPW Provider BBID]]&amp;" CompanyID",$AP$1))))</f>
        <v/>
      </c>
      <c r="AQ186" s="114" t="str">
        <f>IF(tbl_coded[[#This Row],[ISIN]]="","",IF(_xll.BDP(tbl_coded[[#This Row],[KPW Provider BBID]]&amp;" CompanyID",$AQ$1)="#N/A Invalid Security","--",IF(_xll.BDP(tbl_coded[[#This Row],[KPW Provider BBID]]&amp;" CompanyID",$AQ$1)="#N/A N/A","--",_xll.BDP(tbl_coded[[#This Row],[KPW Provider BBID]]&amp;" CompanyID",$AQ$1))))</f>
        <v/>
      </c>
      <c r="AR186" s="114" t="str">
        <f>IF(tbl_coded[[#This Row],[ISIN]]="","",tbl_coded[[#This Row],[穆迪KPW评级]]&amp;"/"&amp;tbl_coded[[#This Row],[SPKPW评级]]&amp;"/"&amp;tbl_coded[[#This Row],[FITCHKPW评级]])</f>
        <v/>
      </c>
      <c r="AS186" s="114" t="str">
        <f>IF(tbl_coded[[#This Row],[ISIN]]="","",IF(OR(_xll.BDP($B186&amp;" Corp",AS$1)="#N/A N/A"),"--",_xll.BDP($B186&amp;" Corp",AS$1)))</f>
        <v/>
      </c>
      <c r="AT186" s="114" t="str">
        <f>IF(tbl_coded[[#This Row],[ISIN]]="","",IF(_xll.BDS($B186&amp;" Corp",AT$1)="#N/A Field Not Applicable","",_xll.BDS($B186&amp;" Corp",AT$1)))</f>
        <v/>
      </c>
      <c r="AU186" s="114" t="str">
        <f>IF(tbl_coded[[#This Row],[SBLC Provider BBID]]="","",_xll.BDP(tbl_coded[[#This Row],[SBLC Provider BBID]]&amp;" CompanyID","NAME"))</f>
        <v/>
      </c>
      <c r="AV186" s="114" t="str">
        <f>IF(tbl_coded[[#This Row],[ISIN]]="","",IF(OR(_xll.BDP($B186&amp;" Corp",AV$1)="#N/A N/A"),"--",TEXT(_xll.BDP($B186&amp;" Corp",AV$1),"yyyy/mm/dd")))</f>
        <v/>
      </c>
      <c r="AW186" s="114" t="str">
        <f>IF(tbl_coded[[#This Row],[ISIN]]="","",IF(OR(_xll.BDP($B186&amp;" Corp",AW$1)="#N/A N/A"),"--",TEXT(_xll.BDP($B186&amp;" Corp",AW$1),"yyyy/mm/dd")))</f>
        <v/>
      </c>
      <c r="AX186" s="114" t="str">
        <f>IF(tbl_coded[[#This Row],[ISIN]]="","",IF(OR(_xll.BDP($B186&amp;" Corp",AX$1)="#N/A N/A"),"--",TEXT(_xll.BDP($B186&amp;" Corp",AX$1),"yyyy/mm/dd")))</f>
        <v/>
      </c>
      <c r="AY186" s="114" t="str">
        <f>IF(tbl_coded[[#This Row],[ISIN]]="","",IF(OR(_xll.BDP($B186&amp;" Corp",AY$1)="#N/A Field Not Applicable"),"--",TEXT(_xll.BDP($B186&amp;" Corp",AY$1),"yyyy/mm/dd")))</f>
        <v/>
      </c>
      <c r="AZ186" s="114" t="str">
        <f>IF(tbl_coded[[#This Row],[ISIN]]="","",IF(OR(_xll.BDP($B186&amp;" Corp",AZ$1)="#N/A N/A"),"--",_xll.BDP($B186&amp;" Corp",AZ$1)))</f>
        <v/>
      </c>
      <c r="BA186" s="114" t="str">
        <f>IF(tbl_coded[[#This Row],[ISIN]]="","",IF(OR(_xll.BDP($B186&amp;" Corp",BA$1)="#N/A N/A"),"--",_xll.BDP($B186&amp;" Corp",BA$1)))</f>
        <v/>
      </c>
      <c r="BB186" s="114" t="str">
        <f>IF(tbl_coded[[#This Row],[ISIN]]="","",IF(OR(_xll.BDP($B186&amp;" Corp",BB$1)="#N/A N/A"),"--",_xll.BDP($B186&amp;" Corp",BB$1)))</f>
        <v/>
      </c>
      <c r="BC186" s="114" t="str">
        <f>IF(tbl_coded[[#This Row],[ISIN]]="","",IF(OR(_xll.BDP($B186&amp;" Corp",BC$1)="#N/A Field Not Applicable"),"--",_xll.BDP($B186&amp;" Corp",BC$1)))</f>
        <v/>
      </c>
      <c r="BD186" s="114" t="str">
        <f>IF(tbl_coded[[#This Row],[ISIN]]="","",IF(OR(_xll.BDP($B186&amp;" Corp",BD$1)="#N/A Field Not Applicable"),"--",_xll.BDP($B186&amp;" Corp",BD$1)))</f>
        <v/>
      </c>
      <c r="BE186" s="114" t="str">
        <f>IF(tbl_coded[[#This Row],[ISIN]]="","",IF(OR(_xll.BDP($B186&amp;" Corp",BE$1)="#N/A Field Not Applicable"),"--",_xll.BDP($B186&amp;" Corp",BE$1)))</f>
        <v/>
      </c>
      <c r="BF186" s="114" t="str">
        <f>IF(tbl_coded[[#This Row],[ISIN]]="","",IF(OR(_xll.BDP($B186&amp;" Corp",BF$1)="#N/A Field Not Applicable"),"--",_xll.BDP($B186&amp;" Corp",BF$1)))</f>
        <v/>
      </c>
      <c r="BG186" s="114" t="str">
        <f>IF(tbl_coded[[#This Row],[ISIN]]="","",IF(OR(_xll.BDP($B186&amp;" Corp",BG$1)="#N/A Field Not Applicable"),"--",IF(_xll.BDP($B186&amp;" Corp",BG$1)="#N/A N/A","N",_xll.BDP($B186&amp;" Corp",BG$1))))</f>
        <v/>
      </c>
      <c r="BH186" s="114" t="str">
        <f>IF(tbl_coded[[#This Row],[ISIN]]="","",IF(OR(_xll.BDP($B186&amp;" Corp",BH$1)="#N/A N/A"),"",_xll.BDP($B186&amp;" Corp",BH$1)))</f>
        <v/>
      </c>
      <c r="BI186" s="114" t="str">
        <f>IF(tbl_coded[[#This Row],[ISIN]]="","",IF(OR(tbl_coded[[#This Row],[Parent company tiker]]=""),"",IF(_xll.BDP(tbl_coded[[#This Row],[Parent company tiker]]&amp;" Equity",BI$1)="#N/A N/A","--",_xll.BDP(tbl_coded[[#This Row],[Parent company tiker]]&amp;" Equity",BI$1))))</f>
        <v/>
      </c>
      <c r="BJ186" s="114" t="str">
        <f>IF(tbl_coded[[#This Row],[ISIN]]="","",IF(OR(tbl_coded[[#This Row],[Parent company tiker]]=""),"",IF(_xll.BDP(tbl_coded[[#This Row],[Parent company tiker]]&amp;" Equity",BJ$1)="#N/A N/A","--",_xll.BDP(tbl_coded[[#This Row],[Parent company tiker]]&amp;" Equity",BJ$1))))</f>
        <v/>
      </c>
      <c r="BK186" s="114" t="str">
        <f>IF(tbl_coded[[#This Row],[ISIN]]="","",IF(OR(tbl_coded[[#This Row],[Parent company tiker]]=""),"",IF(_xll.BDP(tbl_coded[[#This Row],[Parent company tiker]]&amp;" Equity",BK$1)="#N/A N/A","--",_xll.BDP(tbl_coded[[#This Row],[Parent company tiker]]&amp;" Equity",BK$1))))</f>
        <v/>
      </c>
      <c r="BL186" s="114" t="str">
        <f>IF(tbl_coded[[#This Row],[ISIN]]="","",IF(OR(tbl_coded[[#This Row],[Parent company tiker]]=""),"",IF(_xll.BDP(tbl_coded[[#This Row],[Parent company tiker]]&amp;" Equity",BL$1)="#N/A N/A","--",_xll.BDP(tbl_coded[[#This Row],[Parent company tiker]]&amp;" Equity",BL$1))))</f>
        <v/>
      </c>
      <c r="BM18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6" s="114" t="str">
        <f>IF(tbl_coded[[#This Row],[Column9]]&lt;&gt;"--",tbl_coded[[#This Row],[G''tor rating]],IF(tbl_coded[[#This Row],[KPW Name]]&lt;&gt;"",tbl_coded[[#This Row],[KPW Rating]],IF(tbl_coded[[#This Row],[Parent company tiker]]&lt;&gt;"",tbl_coded[[#This Row],[parent评级]],tbl_coded[[#This Row],[Issuer rating]])))</f>
        <v>//</v>
      </c>
      <c r="BO186" s="148" t="str">
        <f>IFERROR(IF(tbl_coded[[#This Row],[GREEN]]="Y","GREEN",IF(tbl_coded[[#This Row],[SUSTAINABLE]]="Y","SUSTAINABLE",IF(tbl_coded[[#This Row],[SOCIAL]]="Y","SOCIAL",IF(tbl_coded[[#This Row],[Sustainable linked]]="Y","SUSTAINABLE LINKED"," ")))),"")</f>
        <v xml:space="preserve"> </v>
      </c>
    </row>
    <row r="187" spans="1:67" ht="15" customHeight="1">
      <c r="A187" s="109">
        <v>185</v>
      </c>
      <c r="B187" s="110" t="str">
        <f>IF(美元债一级!$C$3:$C$1048576&lt;&gt;"",美元债一级!$C187,"")</f>
        <v/>
      </c>
      <c r="C187" s="112" t="str">
        <f>IF(tbl_coded[[#This Row],[ISIN]]="","",IF(tbl_coded[[#This Row],[Index]]&gt;$A$1,"",IF(_xll.BDP($B187&amp;" Corp",C$1)="#N/A N/A","",_xll.BDP($B187&amp;" Corp",C$1))))</f>
        <v/>
      </c>
      <c r="D187" s="112" t="str">
        <f>IF(tbl_coded[[#This Row],[ISIN]]="","",IF(_xll.BDP($B187&amp;" Corp",D$1)="#N/A N/A","",_xll.BDP($B187&amp;" Corp",D$1)))</f>
        <v/>
      </c>
      <c r="E187" s="112" t="str">
        <f>IF(tbl_coded[[#This Row],[ISIN]]="","",IF(_xll.BDP($B187&amp;" Corp",E$1)="#N/A N/A","--",_xll.BDP($B187&amp;" Corp",E$1)))</f>
        <v/>
      </c>
      <c r="F187" s="112" t="str">
        <f>IF(tbl_coded[[#This Row],[ISIN]]="","",IF(_xll.BDS($B187&amp;" Corp",F$1)="#N/A Field Not Applicable","",_xll.BDS($B187&amp;" Corp",F$1)))</f>
        <v/>
      </c>
      <c r="G187" s="112" t="str">
        <f>IF(tbl_coded[[#This Row],[ISIN]]="","",IF(_xll.BDP($F187&amp;" CompanyID",G$1)="#N/A Invalid Security","",_xll.BDP($F187&amp;" CompanyID",G$1)))</f>
        <v/>
      </c>
      <c r="H187" s="112" t="str">
        <f>IF(tbl_coded[[#This Row],[ISIN]]="","",IF(_xll.BDP($B187&amp;" Corp",H$1)="#N/A N/A","--",_xll.BDP($B187&amp;" Corp",H$1)))</f>
        <v/>
      </c>
      <c r="I187" s="112" t="str">
        <f>IF(tbl_coded[[#This Row],[ISIN]]="","",IF(_xll.BDP($B187&amp;" Corp",I$1)="#N/A N/A","--",_xll.BDP($B187&amp;" Corp",I$1)))</f>
        <v/>
      </c>
      <c r="J187" s="112" t="str">
        <f>IF(tbl_coded[[#This Row],[ISIN]]="","",IF(_xll.BDP($B187&amp;" Corp",J$1)="#N/A N/A","--",_xll.BDP($B187&amp;" Corp",J$1)))</f>
        <v/>
      </c>
      <c r="K187" s="112" t="str">
        <f>IF(tbl_coded[[#This Row],[ISIN]]="","",IF(_xll.BDP($B187&amp;" Corp",K$1)="#N/A N/A","--",_xll.BDP($B187&amp;" Corp",K$1)))</f>
        <v/>
      </c>
      <c r="L187" s="112" t="str">
        <f>IF(tbl_coded[[#This Row],[ISIN]]="","",IF(_xll.BDP($B187&amp;" Corp",L$1)="#N/A N/A","--",_xll.BDP($B187&amp;" Corp",L$1)))</f>
        <v/>
      </c>
      <c r="M187" s="112" t="str">
        <f>IF(tbl_coded[[#This Row],[ISIN]]="","",IF(_xll.BDP($B187&amp;" Corp",M$1)="#N/A N/A","--",_xll.BDP($B187&amp;" Corp",M$1)))</f>
        <v/>
      </c>
      <c r="N187" s="112" t="str">
        <f>IF(tbl_coded[[#This Row],[ISIN]]="","",IF(_xll.BDP($B187&amp;" Corp",N$1)="#N/A N/A","--",_xll.BDP($B187&amp;" Corp",N$1)))</f>
        <v/>
      </c>
      <c r="O187" s="112" t="str">
        <f>IF(tbl_coded[[#This Row],[ISIN]]="","",IF(_xll.BDP($B187&amp;" Corp",O$1)="#N/A N/A","--",_xll.BDP($B187&amp;" Corp",O$1)))</f>
        <v/>
      </c>
      <c r="P187" s="112" t="str">
        <f>IF(tbl_coded[[#This Row],[ISIN]]="","",IF(_xll.BDP($B187&amp;" Corp",P$1)="#N/A N/A","--",_xll.BDP($B187&amp;" Corp",P$1)))</f>
        <v/>
      </c>
      <c r="Q187"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7" s="112" t="str">
        <f>IF(tbl_coded[[#This Row],[ISIN]]="","",IF(OR(_xll.BDP($B187&amp;" Corp",R$1)="#N/A N/A",_xll.BDP($B187&amp;" Corp",R$1)="#N/A Invalid Security",_xll.BDP($B187&amp;" Corp",R$1)="#N/A Field Not Applicable"),"--",_xll.BDP($B187&amp;" Corp",R$1)))</f>
        <v/>
      </c>
      <c r="S187" s="112" t="str">
        <f>IF(tbl_coded[[#This Row],[ISIN]]="","",IF(OR(_xll.BDP($R187&amp;" Equity",S$1)="#N/A N/A",_xll.BDP($R187&amp;" Equity",S$1)="#N/A Invalid Security"),"--",_xll.BDP($R187&amp;" Equity",S$1)))</f>
        <v/>
      </c>
      <c r="T187" s="112" t="str">
        <f>IF(tbl_coded[[#This Row],[ISIN]]="","",IF(OR(_xll.BDP($R187&amp;" Equity",T$1)="#N/A N/A",_xll.BDP($R187&amp;" Equity",T$1)="#N/A Invalid Security"),"--",_xll.BDP($R187&amp;" Equity",T$1)))</f>
        <v/>
      </c>
      <c r="U187" s="112" t="str">
        <f>IF(tbl_coded[[#This Row],[ISIN]]="","",IF(OR(_xll.BDP($R187&amp;" Equity",U$1)="#N/A N/A",_xll.BDP($R187&amp;" Equity",U$1)="#N/A Invalid Security"),"--",_xll.BDP($R187&amp;" Equity",U$1)))</f>
        <v/>
      </c>
      <c r="V187" s="112" t="str">
        <f>IF(tbl_coded[[#This Row],[ISIN]]="","",IF(OR(_xll.BDP($R187&amp;" Equity",V$1)="#N/A N/A",_xll.BDP($R187&amp;" Equity",V$1)="#N/A Invalid Security"),"--",_xll.BDP($R187&amp;" Equity",V$1)))</f>
        <v/>
      </c>
      <c r="W187" s="112" t="str">
        <f>IF(tbl_coded[[#This Row],[ISIN]]="","",IF(OR(_xll.BDP($R187&amp;" Equity",W$1)="#N/A N/A",_xll.BDP($R187&amp;" Equity",W$1)="#N/A Invalid Security"),"--",_xll.BDP($R187&amp;" Equity",W$1)))</f>
        <v/>
      </c>
      <c r="X187" s="112" t="str">
        <f>IF(tbl_coded[[#This Row],[ISIN]]="","",IF(OR(_xll.BDP($R187&amp;" Equity",X$1)="#N/A N/A",_xll.BDP($R187&amp;" Equity",X$1)="#N/A Invalid Security"),"--",_xll.BDP($R187&amp;" Equity",X$1)))</f>
        <v/>
      </c>
      <c r="Y187"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7" s="112" t="str">
        <f>IF(tbl_coded[[#This Row],[ISIN]]="","",IF(ISNUMBER(_xll.BDP(B187&amp;" Corp",Z$1)),_xll.BDP(B187&amp;" Corp",Z$1),""))</f>
        <v/>
      </c>
      <c r="AA187" s="112" t="str">
        <f>IF(tbl_coded[[#This Row],[ISIN]]="","",IF(ISNUMBER(_xll.BDP(B187&amp;" Corp",AA$1)),_xll.BDP(B187&amp;" Corp",AA$1),""))</f>
        <v/>
      </c>
      <c r="AB187" s="112" t="str">
        <f>IF(tbl_coded[[#This Row],[ISIN]]="","",IF(ISNUMBER(_xll.BDP(B187&amp;" Corp",AB$1)),_xll.BDP(B187&amp;" Corp",AB$1),""))</f>
        <v/>
      </c>
      <c r="AC187" s="112" t="str">
        <f>IF(tbl_coded[[#This Row],[ISIN]]="","",IF(ISNUMBER(_xll.BDP(B187&amp;" Corp",AC$1)),_xll.BDP(B187&amp;" Corp",AC$1),""))</f>
        <v/>
      </c>
      <c r="AD187" s="112" t="str">
        <f>IF(tbl_coded[[#This Row],[ISIN]]="","",IF((_xll.BDP(B187&amp;" Corp",AD$1))="#N/A Field Not Applicable","",_xll.BDP(B187&amp;" Corp",AD$1)))</f>
        <v/>
      </c>
      <c r="AE187" s="112" t="str">
        <f>IF(tbl_coded[[#This Row],[ISIN]]="","",IF((_xll.BDP(B187&amp;" Corp",AE$1))="#N/A N/A","--",_xll.BDP(B187&amp;" Corp",AE$1)))</f>
        <v/>
      </c>
      <c r="AF187" s="112" t="str">
        <f>IF(tbl_coded[[#This Row],[ISIN]]="","",IF(IFERROR(MATCH(H187,rtg_num[Moody''s],0)&gt;10,0),"HY",IF(IFERROR(MATCH(I187,rtg_num[S&amp;P],0)&gt;10,0),"HY",IF(IFERROR(MATCH(J187,rtg_num[Fitch],0)&gt;10,0),"HY",IF(H187&amp;I187&amp;J187="------","NR",IF(IFERROR(FIND("#N/A",Coded!H187),0)&amp;IFERROR(FIND("#N/A",Coded!H187),0)&amp;IFERROR(FIND("#N/A",Coded!H187),0)&lt;&gt;"000",IF(INDEX(美元债一级!$O:$O,MATCH(tbl_coded[[#This Row],[ISIN]],美元债一级!$I:$I,0))="--/--/--","NR","IG"),"IG"))))))</f>
        <v/>
      </c>
      <c r="AG187"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7"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7" s="113" t="str">
        <f>IF(tbl_coded[[#This Row],[ISIN]]="","",IF(_xll.BDP($B187&amp;" Corp",AI$1)="#N/A N/A","--",_xll.BDP($B187&amp;" Corp",AI$1)))</f>
        <v/>
      </c>
      <c r="AJ187" s="112" t="str">
        <f>IF(tbl_coded[[#This Row],[ISIN]]="","",IF(OR(_xll.BDP(_xll.BDP(tbl_coded[[#This Row],[ISIN]]&amp;" Corp", "ISSUER_EQUITY_TICKER")&amp;" Equity",AJ$1)="#N/A N/A"),"--",_xll.BDP(_xll.BDP(tbl_coded[[#This Row],[ISIN]]&amp;" Corp", "ISSUER_EQUITY_TICKER")&amp;" Equity",AJ$1)))</f>
        <v/>
      </c>
      <c r="AK187"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7" s="115" t="str">
        <f>IF(tbl_coded[[#This Row],[ISIN]]="","",IF(OR(_xll.BDP(_xll.BDP(tbl_coded[[#This Row],[ISIN]]&amp;" Corp", "ISSUER_EQUITY_TICKER")&amp;" Equity",AL$1)="#N/A N/A"),"--",_xll.BDP(_xll.BDP(tbl_coded[[#This Row],[ISIN]]&amp;" Corp", "ISSUER_EQUITY_TICKER")&amp;" Equity",AL$1)))</f>
        <v/>
      </c>
      <c r="AM187" s="115" t="str">
        <f>IF(tbl_coded[[#This Row],[ISIN]]="","",IF(_xll.BDS($B187&amp;" Corp",AM$1)="#N/A Field Not Applicable","",_xll.BDS($B187&amp;" Corp",AM$1)))</f>
        <v/>
      </c>
      <c r="AN187" s="115" t="str">
        <f>IF(tbl_coded[[#This Row],[ISIN]]="","",IF(_xll.BDP(tbl_coded[[#This Row],[KPW Provider BBID]]&amp;" CompanyID","NAME")="#N/A Invalid Security","",_xll.BDP(tbl_coded[[#This Row],[KPW Provider BBID]]&amp;" CompanyID","NAME")))</f>
        <v/>
      </c>
      <c r="AO187" s="115" t="str">
        <f>IF(tbl_coded[[#This Row],[ISIN]]="","",IF(_xll.BDP(tbl_coded[[#This Row],[KPW Provider BBID]]&amp;" CompanyID",$AO$1)="#N/A Invalid Security","--",IF(_xll.BDP(tbl_coded[[#This Row],[KPW Provider BBID]]&amp;" CompanyID",$AO$1)="#N/A N/A","--",_xll.BDP(tbl_coded[[#This Row],[KPW Provider BBID]]&amp;" CompanyID",$AO$1))))</f>
        <v/>
      </c>
      <c r="AP187" s="115" t="str">
        <f>IF(tbl_coded[[#This Row],[ISIN]]="","",IF(_xll.BDP(tbl_coded[[#This Row],[KPW Provider BBID]]&amp;" CompanyID",$AP$1)="#N/A Invalid Security","--",IF(_xll.BDP(tbl_coded[[#This Row],[KPW Provider BBID]]&amp;" CompanyID",$AP$1)="#N/A N/A","--",_xll.BDP(tbl_coded[[#This Row],[KPW Provider BBID]]&amp;" CompanyID",$AP$1))))</f>
        <v/>
      </c>
      <c r="AQ187" s="115" t="str">
        <f>IF(tbl_coded[[#This Row],[ISIN]]="","",IF(_xll.BDP(tbl_coded[[#This Row],[KPW Provider BBID]]&amp;" CompanyID",$AQ$1)="#N/A Invalid Security","--",IF(_xll.BDP(tbl_coded[[#This Row],[KPW Provider BBID]]&amp;" CompanyID",$AQ$1)="#N/A N/A","--",_xll.BDP(tbl_coded[[#This Row],[KPW Provider BBID]]&amp;" CompanyID",$AQ$1))))</f>
        <v/>
      </c>
      <c r="AR187" s="115" t="str">
        <f>IF(tbl_coded[[#This Row],[ISIN]]="","",tbl_coded[[#This Row],[穆迪KPW评级]]&amp;"/"&amp;tbl_coded[[#This Row],[SPKPW评级]]&amp;"/"&amp;tbl_coded[[#This Row],[FITCHKPW评级]])</f>
        <v/>
      </c>
      <c r="AS187" s="115" t="str">
        <f>IF(tbl_coded[[#This Row],[ISIN]]="","",IF(OR(_xll.BDP($B187&amp;" Corp",AS$1)="#N/A N/A"),"--",_xll.BDP($B187&amp;" Corp",AS$1)))</f>
        <v/>
      </c>
      <c r="AT187" s="115" t="str">
        <f>IF(tbl_coded[[#This Row],[ISIN]]="","",IF(_xll.BDS($B187&amp;" Corp",AT$1)="#N/A Field Not Applicable","",_xll.BDS($B187&amp;" Corp",AT$1)))</f>
        <v/>
      </c>
      <c r="AU187" s="115" t="str">
        <f>IF(tbl_coded[[#This Row],[SBLC Provider BBID]]="","",_xll.BDP(tbl_coded[[#This Row],[SBLC Provider BBID]]&amp;" CompanyID","NAME"))</f>
        <v/>
      </c>
      <c r="AV187" s="115" t="str">
        <f>IF(tbl_coded[[#This Row],[ISIN]]="","",IF(OR(_xll.BDP($B187&amp;" Corp",AV$1)="#N/A N/A"),"--",TEXT(_xll.BDP($B187&amp;" Corp",AV$1),"yyyy/mm/dd")))</f>
        <v/>
      </c>
      <c r="AW187" s="115" t="str">
        <f>IF(tbl_coded[[#This Row],[ISIN]]="","",IF(OR(_xll.BDP($B187&amp;" Corp",AW$1)="#N/A N/A"),"--",TEXT(_xll.BDP($B187&amp;" Corp",AW$1),"yyyy/mm/dd")))</f>
        <v/>
      </c>
      <c r="AX187" s="115" t="str">
        <f>IF(tbl_coded[[#This Row],[ISIN]]="","",IF(OR(_xll.BDP($B187&amp;" Corp",AX$1)="#N/A N/A"),"--",TEXT(_xll.BDP($B187&amp;" Corp",AX$1),"yyyy/mm/dd")))</f>
        <v/>
      </c>
      <c r="AY187" s="115" t="str">
        <f>IF(tbl_coded[[#This Row],[ISIN]]="","",IF(OR(_xll.BDP($B187&amp;" Corp",AY$1)="#N/A Field Not Applicable"),"--",TEXT(_xll.BDP($B187&amp;" Corp",AY$1),"yyyy/mm/dd")))</f>
        <v/>
      </c>
      <c r="AZ187" s="115" t="str">
        <f>IF(tbl_coded[[#This Row],[ISIN]]="","",IF(OR(_xll.BDP($B187&amp;" Corp",AZ$1)="#N/A N/A"),"--",_xll.BDP($B187&amp;" Corp",AZ$1)))</f>
        <v/>
      </c>
      <c r="BA187" s="115" t="str">
        <f>IF(tbl_coded[[#This Row],[ISIN]]="","",IF(OR(_xll.BDP($B187&amp;" Corp",BA$1)="#N/A N/A"),"--",_xll.BDP($B187&amp;" Corp",BA$1)))</f>
        <v/>
      </c>
      <c r="BB187" s="115" t="str">
        <f>IF(tbl_coded[[#This Row],[ISIN]]="","",IF(OR(_xll.BDP($B187&amp;" Corp",BB$1)="#N/A N/A"),"--",_xll.BDP($B187&amp;" Corp",BB$1)))</f>
        <v/>
      </c>
      <c r="BC187" s="115" t="str">
        <f>IF(tbl_coded[[#This Row],[ISIN]]="","",IF(OR(_xll.BDP($B187&amp;" Corp",BC$1)="#N/A Field Not Applicable"),"--",_xll.BDP($B187&amp;" Corp",BC$1)))</f>
        <v/>
      </c>
      <c r="BD187" s="115" t="str">
        <f>IF(tbl_coded[[#This Row],[ISIN]]="","",IF(OR(_xll.BDP($B187&amp;" Corp",BD$1)="#N/A Field Not Applicable"),"--",_xll.BDP($B187&amp;" Corp",BD$1)))</f>
        <v/>
      </c>
      <c r="BE187" s="115" t="str">
        <f>IF(tbl_coded[[#This Row],[ISIN]]="","",IF(OR(_xll.BDP($B187&amp;" Corp",BE$1)="#N/A Field Not Applicable"),"--",_xll.BDP($B187&amp;" Corp",BE$1)))</f>
        <v/>
      </c>
      <c r="BF187" s="115" t="str">
        <f>IF(tbl_coded[[#This Row],[ISIN]]="","",IF(OR(_xll.BDP($B187&amp;" Corp",BF$1)="#N/A Field Not Applicable"),"--",_xll.BDP($B187&amp;" Corp",BF$1)))</f>
        <v/>
      </c>
      <c r="BG187" s="115" t="str">
        <f>IF(tbl_coded[[#This Row],[ISIN]]="","",IF(OR(_xll.BDP($B187&amp;" Corp",BG$1)="#N/A Field Not Applicable"),"--",IF(_xll.BDP($B187&amp;" Corp",BG$1)="#N/A N/A","N",_xll.BDP($B187&amp;" Corp",BG$1))))</f>
        <v/>
      </c>
      <c r="BH187" s="115" t="str">
        <f>IF(tbl_coded[[#This Row],[ISIN]]="","",IF(OR(_xll.BDP($B187&amp;" Corp",BH$1)="#N/A N/A"),"",_xll.BDP($B187&amp;" Corp",BH$1)))</f>
        <v/>
      </c>
      <c r="BI187" s="115" t="str">
        <f>IF(tbl_coded[[#This Row],[ISIN]]="","",IF(OR(tbl_coded[[#This Row],[Parent company tiker]]=""),"",IF(_xll.BDP(tbl_coded[[#This Row],[Parent company tiker]]&amp;" Equity",BI$1)="#N/A N/A","--",_xll.BDP(tbl_coded[[#This Row],[Parent company tiker]]&amp;" Equity",BI$1))))</f>
        <v/>
      </c>
      <c r="BJ187" s="115" t="str">
        <f>IF(tbl_coded[[#This Row],[ISIN]]="","",IF(OR(tbl_coded[[#This Row],[Parent company tiker]]=""),"",IF(_xll.BDP(tbl_coded[[#This Row],[Parent company tiker]]&amp;" Equity",BJ$1)="#N/A N/A","--",_xll.BDP(tbl_coded[[#This Row],[Parent company tiker]]&amp;" Equity",BJ$1))))</f>
        <v/>
      </c>
      <c r="BK187" s="115" t="str">
        <f>IF(tbl_coded[[#This Row],[ISIN]]="","",IF(OR(tbl_coded[[#This Row],[Parent company tiker]]=""),"",IF(_xll.BDP(tbl_coded[[#This Row],[Parent company tiker]]&amp;" Equity",BK$1)="#N/A N/A","--",_xll.BDP(tbl_coded[[#This Row],[Parent company tiker]]&amp;" Equity",BK$1))))</f>
        <v/>
      </c>
      <c r="BL187" s="115" t="str">
        <f>IF(tbl_coded[[#This Row],[ISIN]]="","",IF(OR(tbl_coded[[#This Row],[Parent company tiker]]=""),"",IF(_xll.BDP(tbl_coded[[#This Row],[Parent company tiker]]&amp;" Equity",BL$1)="#N/A N/A","--",_xll.BDP(tbl_coded[[#This Row],[Parent company tiker]]&amp;" Equity",BL$1))))</f>
        <v/>
      </c>
      <c r="BM187"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7" s="115" t="str">
        <f>IF(tbl_coded[[#This Row],[Column9]]&lt;&gt;"--",tbl_coded[[#This Row],[G''tor rating]],IF(tbl_coded[[#This Row],[KPW Name]]&lt;&gt;"",tbl_coded[[#This Row],[KPW Rating]],IF(tbl_coded[[#This Row],[Parent company tiker]]&lt;&gt;"",tbl_coded[[#This Row],[parent评级]],tbl_coded[[#This Row],[Issuer rating]])))</f>
        <v>//</v>
      </c>
      <c r="BO187" s="148" t="str">
        <f>IFERROR(IF(tbl_coded[[#This Row],[GREEN]]="Y","GREEN",IF(tbl_coded[[#This Row],[SUSTAINABLE]]="Y","SUSTAINABLE",IF(tbl_coded[[#This Row],[SOCIAL]]="Y","SOCIAL",IF(tbl_coded[[#This Row],[Sustainable linked]]="Y","SUSTAINABLE LINKED"," ")))),"")</f>
        <v xml:space="preserve"> </v>
      </c>
    </row>
    <row r="188" spans="1:67" ht="15" customHeight="1">
      <c r="A188" s="109">
        <v>186</v>
      </c>
      <c r="B188" s="110" t="str">
        <f>IF(美元债一级!$C$3:$C$1048576&lt;&gt;"",美元债一级!$C188,"")</f>
        <v/>
      </c>
      <c r="C188" s="112" t="str">
        <f>IF(tbl_coded[[#This Row],[ISIN]]="","",IF(tbl_coded[[#This Row],[Index]]&gt;$A$1,"",IF(_xll.BDP($B188&amp;" Corp",C$1)="#N/A N/A","",_xll.BDP($B188&amp;" Corp",C$1))))</f>
        <v/>
      </c>
      <c r="D188" s="112" t="str">
        <f>IF(tbl_coded[[#This Row],[ISIN]]="","",IF(_xll.BDP($B188&amp;" Corp",D$1)="#N/A N/A","",_xll.BDP($B188&amp;" Corp",D$1)))</f>
        <v/>
      </c>
      <c r="E188" s="112" t="str">
        <f>IF(tbl_coded[[#This Row],[ISIN]]="","",IF(_xll.BDP($B188&amp;" Corp",E$1)="#N/A N/A","--",_xll.BDP($B188&amp;" Corp",E$1)))</f>
        <v/>
      </c>
      <c r="F188" s="112" t="str">
        <f>IF(tbl_coded[[#This Row],[ISIN]]="","",IF(_xll.BDS($B188&amp;" Corp",F$1)="#N/A Field Not Applicable","",_xll.BDS($B188&amp;" Corp",F$1)))</f>
        <v/>
      </c>
      <c r="G188" s="112" t="str">
        <f>IF(tbl_coded[[#This Row],[ISIN]]="","",IF(_xll.BDP($F188&amp;" CompanyID",G$1)="#N/A Invalid Security","",_xll.BDP($F188&amp;" CompanyID",G$1)))</f>
        <v/>
      </c>
      <c r="H188" s="112" t="str">
        <f>IF(tbl_coded[[#This Row],[ISIN]]="","",IF(_xll.BDP($B188&amp;" Corp",H$1)="#N/A N/A","--",_xll.BDP($B188&amp;" Corp",H$1)))</f>
        <v/>
      </c>
      <c r="I188" s="112" t="str">
        <f>IF(tbl_coded[[#This Row],[ISIN]]="","",IF(_xll.BDP($B188&amp;" Corp",I$1)="#N/A N/A","--",_xll.BDP($B188&amp;" Corp",I$1)))</f>
        <v/>
      </c>
      <c r="J188" s="112" t="str">
        <f>IF(tbl_coded[[#This Row],[ISIN]]="","",IF(_xll.BDP($B188&amp;" Corp",J$1)="#N/A N/A","--",_xll.BDP($B188&amp;" Corp",J$1)))</f>
        <v/>
      </c>
      <c r="K188" s="112" t="str">
        <f>IF(tbl_coded[[#This Row],[ISIN]]="","",IF(_xll.BDP($B188&amp;" Corp",K$1)="#N/A N/A","--",_xll.BDP($B188&amp;" Corp",K$1)))</f>
        <v/>
      </c>
      <c r="L188" s="112" t="str">
        <f>IF(tbl_coded[[#This Row],[ISIN]]="","",IF(_xll.BDP($B188&amp;" Corp",L$1)="#N/A N/A","--",_xll.BDP($B188&amp;" Corp",L$1)))</f>
        <v/>
      </c>
      <c r="M188" s="112" t="str">
        <f>IF(tbl_coded[[#This Row],[ISIN]]="","",IF(_xll.BDP($B188&amp;" Corp",M$1)="#N/A N/A","--",_xll.BDP($B188&amp;" Corp",M$1)))</f>
        <v/>
      </c>
      <c r="N188" s="112" t="str">
        <f>IF(tbl_coded[[#This Row],[ISIN]]="","",IF(_xll.BDP($B188&amp;" Corp",N$1)="#N/A N/A","--",_xll.BDP($B188&amp;" Corp",N$1)))</f>
        <v/>
      </c>
      <c r="O188" s="112" t="str">
        <f>IF(tbl_coded[[#This Row],[ISIN]]="","",IF(_xll.BDP($B188&amp;" Corp",O$1)="#N/A N/A","--",_xll.BDP($B188&amp;" Corp",O$1)))</f>
        <v/>
      </c>
      <c r="P188" s="112" t="str">
        <f>IF(tbl_coded[[#This Row],[ISIN]]="","",IF(_xll.BDP($B188&amp;" Corp",P$1)="#N/A N/A","--",_xll.BDP($B188&amp;" Corp",P$1)))</f>
        <v/>
      </c>
      <c r="Q188"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8" s="112" t="str">
        <f>IF(tbl_coded[[#This Row],[ISIN]]="","",IF(OR(_xll.BDP($B188&amp;" Corp",R$1)="#N/A N/A",_xll.BDP($B188&amp;" Corp",R$1)="#N/A Invalid Security",_xll.BDP($B188&amp;" Corp",R$1)="#N/A Field Not Applicable"),"--",_xll.BDP($B188&amp;" Corp",R$1)))</f>
        <v/>
      </c>
      <c r="S188" s="112" t="str">
        <f>IF(tbl_coded[[#This Row],[ISIN]]="","",IF(OR(_xll.BDP($R188&amp;" Equity",S$1)="#N/A N/A",_xll.BDP($R188&amp;" Equity",S$1)="#N/A Invalid Security"),"--",_xll.BDP($R188&amp;" Equity",S$1)))</f>
        <v/>
      </c>
      <c r="T188" s="112" t="str">
        <f>IF(tbl_coded[[#This Row],[ISIN]]="","",IF(OR(_xll.BDP($R188&amp;" Equity",T$1)="#N/A N/A",_xll.BDP($R188&amp;" Equity",T$1)="#N/A Invalid Security"),"--",_xll.BDP($R188&amp;" Equity",T$1)))</f>
        <v/>
      </c>
      <c r="U188" s="112" t="str">
        <f>IF(tbl_coded[[#This Row],[ISIN]]="","",IF(OR(_xll.BDP($R188&amp;" Equity",U$1)="#N/A N/A",_xll.BDP($R188&amp;" Equity",U$1)="#N/A Invalid Security"),"--",_xll.BDP($R188&amp;" Equity",U$1)))</f>
        <v/>
      </c>
      <c r="V188" s="112" t="str">
        <f>IF(tbl_coded[[#This Row],[ISIN]]="","",IF(OR(_xll.BDP($R188&amp;" Equity",V$1)="#N/A N/A",_xll.BDP($R188&amp;" Equity",V$1)="#N/A Invalid Security"),"--",_xll.BDP($R188&amp;" Equity",V$1)))</f>
        <v/>
      </c>
      <c r="W188" s="112" t="str">
        <f>IF(tbl_coded[[#This Row],[ISIN]]="","",IF(OR(_xll.BDP($R188&amp;" Equity",W$1)="#N/A N/A",_xll.BDP($R188&amp;" Equity",W$1)="#N/A Invalid Security"),"--",_xll.BDP($R188&amp;" Equity",W$1)))</f>
        <v/>
      </c>
      <c r="X188" s="112" t="str">
        <f>IF(tbl_coded[[#This Row],[ISIN]]="","",IF(OR(_xll.BDP($R188&amp;" Equity",X$1)="#N/A N/A",_xll.BDP($R188&amp;" Equity",X$1)="#N/A Invalid Security"),"--",_xll.BDP($R188&amp;" Equity",X$1)))</f>
        <v/>
      </c>
      <c r="Y188"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8" s="112" t="str">
        <f>IF(tbl_coded[[#This Row],[ISIN]]="","",IF(ISNUMBER(_xll.BDP(B188&amp;" Corp",Z$1)),_xll.BDP(B188&amp;" Corp",Z$1),""))</f>
        <v/>
      </c>
      <c r="AA188" s="112" t="str">
        <f>IF(tbl_coded[[#This Row],[ISIN]]="","",IF(ISNUMBER(_xll.BDP(B188&amp;" Corp",AA$1)),_xll.BDP(B188&amp;" Corp",AA$1),""))</f>
        <v/>
      </c>
      <c r="AB188" s="112" t="str">
        <f>IF(tbl_coded[[#This Row],[ISIN]]="","",IF(ISNUMBER(_xll.BDP(B188&amp;" Corp",AB$1)),_xll.BDP(B188&amp;" Corp",AB$1),""))</f>
        <v/>
      </c>
      <c r="AC188" s="112" t="str">
        <f>IF(tbl_coded[[#This Row],[ISIN]]="","",IF(ISNUMBER(_xll.BDP(B188&amp;" Corp",AC$1)),_xll.BDP(B188&amp;" Corp",AC$1),""))</f>
        <v/>
      </c>
      <c r="AD188" s="112" t="str">
        <f>IF(tbl_coded[[#This Row],[ISIN]]="","",IF((_xll.BDP(B188&amp;" Corp",AD$1))="#N/A Field Not Applicable","",_xll.BDP(B188&amp;" Corp",AD$1)))</f>
        <v/>
      </c>
      <c r="AE188" s="112" t="str">
        <f>IF(tbl_coded[[#This Row],[ISIN]]="","",IF((_xll.BDP(B188&amp;" Corp",AE$1))="#N/A N/A","--",_xll.BDP(B188&amp;" Corp",AE$1)))</f>
        <v/>
      </c>
      <c r="AF188" s="112" t="str">
        <f>IF(tbl_coded[[#This Row],[ISIN]]="","",IF(IFERROR(MATCH(H188,rtg_num[Moody''s],0)&gt;10,0),"HY",IF(IFERROR(MATCH(I188,rtg_num[S&amp;P],0)&gt;10,0),"HY",IF(IFERROR(MATCH(J188,rtg_num[Fitch],0)&gt;10,0),"HY",IF(H188&amp;I188&amp;J188="------","NR",IF(IFERROR(FIND("#N/A",Coded!H188),0)&amp;IFERROR(FIND("#N/A",Coded!H188),0)&amp;IFERROR(FIND("#N/A",Coded!H188),0)&lt;&gt;"000",IF(INDEX(美元债一级!$O:$O,MATCH(tbl_coded[[#This Row],[ISIN]],美元债一级!$I:$I,0))="--/--/--","NR","IG"),"IG"))))))</f>
        <v/>
      </c>
      <c r="AG188"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8"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8" s="113" t="str">
        <f>IF(tbl_coded[[#This Row],[ISIN]]="","",IF(_xll.BDP($B188&amp;" Corp",AI$1)="#N/A N/A","--",_xll.BDP($B188&amp;" Corp",AI$1)))</f>
        <v/>
      </c>
      <c r="AJ188" s="112" t="str">
        <f>IF(tbl_coded[[#This Row],[ISIN]]="","",IF(OR(_xll.BDP(_xll.BDP(tbl_coded[[#This Row],[ISIN]]&amp;" Corp", "ISSUER_EQUITY_TICKER")&amp;" Equity",AJ$1)="#N/A N/A"),"--",_xll.BDP(_xll.BDP(tbl_coded[[#This Row],[ISIN]]&amp;" Corp", "ISSUER_EQUITY_TICKER")&amp;" Equity",AJ$1)))</f>
        <v/>
      </c>
      <c r="AK188"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8" s="115" t="str">
        <f>IF(tbl_coded[[#This Row],[ISIN]]="","",IF(OR(_xll.BDP(_xll.BDP(tbl_coded[[#This Row],[ISIN]]&amp;" Corp", "ISSUER_EQUITY_TICKER")&amp;" Equity",AL$1)="#N/A N/A"),"--",_xll.BDP(_xll.BDP(tbl_coded[[#This Row],[ISIN]]&amp;" Corp", "ISSUER_EQUITY_TICKER")&amp;" Equity",AL$1)))</f>
        <v/>
      </c>
      <c r="AM188" s="115" t="str">
        <f>IF(tbl_coded[[#This Row],[ISIN]]="","",IF(_xll.BDS($B188&amp;" Corp",AM$1)="#N/A Field Not Applicable","",_xll.BDS($B188&amp;" Corp",AM$1)))</f>
        <v/>
      </c>
      <c r="AN188" s="115" t="str">
        <f>IF(tbl_coded[[#This Row],[ISIN]]="","",IF(_xll.BDP(tbl_coded[[#This Row],[KPW Provider BBID]]&amp;" CompanyID","NAME")="#N/A Invalid Security","",_xll.BDP(tbl_coded[[#This Row],[KPW Provider BBID]]&amp;" CompanyID","NAME")))</f>
        <v/>
      </c>
      <c r="AO188" s="115" t="str">
        <f>IF(tbl_coded[[#This Row],[ISIN]]="","",IF(_xll.BDP(tbl_coded[[#This Row],[KPW Provider BBID]]&amp;" CompanyID",$AO$1)="#N/A Invalid Security","--",IF(_xll.BDP(tbl_coded[[#This Row],[KPW Provider BBID]]&amp;" CompanyID",$AO$1)="#N/A N/A","--",_xll.BDP(tbl_coded[[#This Row],[KPW Provider BBID]]&amp;" CompanyID",$AO$1))))</f>
        <v/>
      </c>
      <c r="AP188" s="115" t="str">
        <f>IF(tbl_coded[[#This Row],[ISIN]]="","",IF(_xll.BDP(tbl_coded[[#This Row],[KPW Provider BBID]]&amp;" CompanyID",$AP$1)="#N/A Invalid Security","--",IF(_xll.BDP(tbl_coded[[#This Row],[KPW Provider BBID]]&amp;" CompanyID",$AP$1)="#N/A N/A","--",_xll.BDP(tbl_coded[[#This Row],[KPW Provider BBID]]&amp;" CompanyID",$AP$1))))</f>
        <v/>
      </c>
      <c r="AQ188" s="115" t="str">
        <f>IF(tbl_coded[[#This Row],[ISIN]]="","",IF(_xll.BDP(tbl_coded[[#This Row],[KPW Provider BBID]]&amp;" CompanyID",$AQ$1)="#N/A Invalid Security","--",IF(_xll.BDP(tbl_coded[[#This Row],[KPW Provider BBID]]&amp;" CompanyID",$AQ$1)="#N/A N/A","--",_xll.BDP(tbl_coded[[#This Row],[KPW Provider BBID]]&amp;" CompanyID",$AQ$1))))</f>
        <v/>
      </c>
      <c r="AR188" s="115" t="str">
        <f>IF(tbl_coded[[#This Row],[ISIN]]="","",tbl_coded[[#This Row],[穆迪KPW评级]]&amp;"/"&amp;tbl_coded[[#This Row],[SPKPW评级]]&amp;"/"&amp;tbl_coded[[#This Row],[FITCHKPW评级]])</f>
        <v/>
      </c>
      <c r="AS188" s="115" t="str">
        <f>IF(tbl_coded[[#This Row],[ISIN]]="","",IF(OR(_xll.BDP($B188&amp;" Corp",AS$1)="#N/A N/A"),"--",_xll.BDP($B188&amp;" Corp",AS$1)))</f>
        <v/>
      </c>
      <c r="AT188" s="115" t="str">
        <f>IF(tbl_coded[[#This Row],[ISIN]]="","",IF(_xll.BDS($B188&amp;" Corp",AT$1)="#N/A Field Not Applicable","",_xll.BDS($B188&amp;" Corp",AT$1)))</f>
        <v/>
      </c>
      <c r="AU188" s="115" t="str">
        <f>IF(tbl_coded[[#This Row],[SBLC Provider BBID]]="","",_xll.BDP(tbl_coded[[#This Row],[SBLC Provider BBID]]&amp;" CompanyID","NAME"))</f>
        <v/>
      </c>
      <c r="AV188" s="115" t="str">
        <f>IF(tbl_coded[[#This Row],[ISIN]]="","",IF(OR(_xll.BDP($B188&amp;" Corp",AV$1)="#N/A N/A"),"--",TEXT(_xll.BDP($B188&amp;" Corp",AV$1),"yyyy/mm/dd")))</f>
        <v/>
      </c>
      <c r="AW188" s="115" t="str">
        <f>IF(tbl_coded[[#This Row],[ISIN]]="","",IF(OR(_xll.BDP($B188&amp;" Corp",AW$1)="#N/A N/A"),"--",TEXT(_xll.BDP($B188&amp;" Corp",AW$1),"yyyy/mm/dd")))</f>
        <v/>
      </c>
      <c r="AX188" s="115" t="str">
        <f>IF(tbl_coded[[#This Row],[ISIN]]="","",IF(OR(_xll.BDP($B188&amp;" Corp",AX$1)="#N/A N/A"),"--",TEXT(_xll.BDP($B188&amp;" Corp",AX$1),"yyyy/mm/dd")))</f>
        <v/>
      </c>
      <c r="AY188" s="115" t="str">
        <f>IF(tbl_coded[[#This Row],[ISIN]]="","",IF(OR(_xll.BDP($B188&amp;" Corp",AY$1)="#N/A Field Not Applicable"),"--",TEXT(_xll.BDP($B188&amp;" Corp",AY$1),"yyyy/mm/dd")))</f>
        <v/>
      </c>
      <c r="AZ188" s="115" t="str">
        <f>IF(tbl_coded[[#This Row],[ISIN]]="","",IF(OR(_xll.BDP($B188&amp;" Corp",AZ$1)="#N/A N/A"),"--",_xll.BDP($B188&amp;" Corp",AZ$1)))</f>
        <v/>
      </c>
      <c r="BA188" s="115" t="str">
        <f>IF(tbl_coded[[#This Row],[ISIN]]="","",IF(OR(_xll.BDP($B188&amp;" Corp",BA$1)="#N/A N/A"),"--",_xll.BDP($B188&amp;" Corp",BA$1)))</f>
        <v/>
      </c>
      <c r="BB188" s="115" t="str">
        <f>IF(tbl_coded[[#This Row],[ISIN]]="","",IF(OR(_xll.BDP($B188&amp;" Corp",BB$1)="#N/A N/A"),"--",_xll.BDP($B188&amp;" Corp",BB$1)))</f>
        <v/>
      </c>
      <c r="BC188" s="115" t="str">
        <f>IF(tbl_coded[[#This Row],[ISIN]]="","",IF(OR(_xll.BDP($B188&amp;" Corp",BC$1)="#N/A Field Not Applicable"),"--",_xll.BDP($B188&amp;" Corp",BC$1)))</f>
        <v/>
      </c>
      <c r="BD188" s="115" t="str">
        <f>IF(tbl_coded[[#This Row],[ISIN]]="","",IF(OR(_xll.BDP($B188&amp;" Corp",BD$1)="#N/A Field Not Applicable"),"--",_xll.BDP($B188&amp;" Corp",BD$1)))</f>
        <v/>
      </c>
      <c r="BE188" s="115" t="str">
        <f>IF(tbl_coded[[#This Row],[ISIN]]="","",IF(OR(_xll.BDP($B188&amp;" Corp",BE$1)="#N/A Field Not Applicable"),"--",_xll.BDP($B188&amp;" Corp",BE$1)))</f>
        <v/>
      </c>
      <c r="BF188" s="115" t="str">
        <f>IF(tbl_coded[[#This Row],[ISIN]]="","",IF(OR(_xll.BDP($B188&amp;" Corp",BF$1)="#N/A Field Not Applicable"),"--",_xll.BDP($B188&amp;" Corp",BF$1)))</f>
        <v/>
      </c>
      <c r="BG188" s="115" t="str">
        <f>IF(tbl_coded[[#This Row],[ISIN]]="","",IF(OR(_xll.BDP($B188&amp;" Corp",BG$1)="#N/A Field Not Applicable"),"--",IF(_xll.BDP($B188&amp;" Corp",BG$1)="#N/A N/A","N",_xll.BDP($B188&amp;" Corp",BG$1))))</f>
        <v/>
      </c>
      <c r="BH188" s="115" t="str">
        <f>IF(tbl_coded[[#This Row],[ISIN]]="","",IF(OR(_xll.BDP($B188&amp;" Corp",BH$1)="#N/A N/A"),"",_xll.BDP($B188&amp;" Corp",BH$1)))</f>
        <v/>
      </c>
      <c r="BI188" s="115" t="str">
        <f>IF(tbl_coded[[#This Row],[ISIN]]="","",IF(OR(tbl_coded[[#This Row],[Parent company tiker]]=""),"",IF(_xll.BDP(tbl_coded[[#This Row],[Parent company tiker]]&amp;" Equity",BI$1)="#N/A N/A","--",_xll.BDP(tbl_coded[[#This Row],[Parent company tiker]]&amp;" Equity",BI$1))))</f>
        <v/>
      </c>
      <c r="BJ188" s="115" t="str">
        <f>IF(tbl_coded[[#This Row],[ISIN]]="","",IF(OR(tbl_coded[[#This Row],[Parent company tiker]]=""),"",IF(_xll.BDP(tbl_coded[[#This Row],[Parent company tiker]]&amp;" Equity",BJ$1)="#N/A N/A","--",_xll.BDP(tbl_coded[[#This Row],[Parent company tiker]]&amp;" Equity",BJ$1))))</f>
        <v/>
      </c>
      <c r="BK188" s="115" t="str">
        <f>IF(tbl_coded[[#This Row],[ISIN]]="","",IF(OR(tbl_coded[[#This Row],[Parent company tiker]]=""),"",IF(_xll.BDP(tbl_coded[[#This Row],[Parent company tiker]]&amp;" Equity",BK$1)="#N/A N/A","--",_xll.BDP(tbl_coded[[#This Row],[Parent company tiker]]&amp;" Equity",BK$1))))</f>
        <v/>
      </c>
      <c r="BL188" s="115" t="str">
        <f>IF(tbl_coded[[#This Row],[ISIN]]="","",IF(OR(tbl_coded[[#This Row],[Parent company tiker]]=""),"",IF(_xll.BDP(tbl_coded[[#This Row],[Parent company tiker]]&amp;" Equity",BL$1)="#N/A N/A","--",_xll.BDP(tbl_coded[[#This Row],[Parent company tiker]]&amp;" Equity",BL$1))))</f>
        <v/>
      </c>
      <c r="BM188"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8" s="115" t="str">
        <f>IF(tbl_coded[[#This Row],[Column9]]&lt;&gt;"--",tbl_coded[[#This Row],[G''tor rating]],IF(tbl_coded[[#This Row],[KPW Name]]&lt;&gt;"",tbl_coded[[#This Row],[KPW Rating]],IF(tbl_coded[[#This Row],[Parent company tiker]]&lt;&gt;"",tbl_coded[[#This Row],[parent评级]],tbl_coded[[#This Row],[Issuer rating]])))</f>
        <v>//</v>
      </c>
      <c r="BO188" s="148" t="str">
        <f>IFERROR(IF(tbl_coded[[#This Row],[GREEN]]="Y","GREEN",IF(tbl_coded[[#This Row],[SUSTAINABLE]]="Y","SUSTAINABLE",IF(tbl_coded[[#This Row],[SOCIAL]]="Y","SOCIAL",IF(tbl_coded[[#This Row],[Sustainable linked]]="Y","SUSTAINABLE LINKED"," ")))),"")</f>
        <v xml:space="preserve"> </v>
      </c>
    </row>
    <row r="189" spans="1:67" ht="15" customHeight="1">
      <c r="A189" s="109">
        <v>187</v>
      </c>
      <c r="B189" s="110" t="str">
        <f>IF(美元债一级!$C$3:$C$1048576&lt;&gt;"",美元债一级!$C189,"")</f>
        <v/>
      </c>
      <c r="C189" s="112" t="str">
        <f>IF(tbl_coded[[#This Row],[ISIN]]="","",IF(tbl_coded[[#This Row],[Index]]&gt;$A$1,"",IF(_xll.BDP($B189&amp;" Corp",C$1)="#N/A N/A","",_xll.BDP($B189&amp;" Corp",C$1))))</f>
        <v/>
      </c>
      <c r="D189" s="112" t="str">
        <f>IF(tbl_coded[[#This Row],[ISIN]]="","",IF(_xll.BDP($B189&amp;" Corp",D$1)="#N/A N/A","",_xll.BDP($B189&amp;" Corp",D$1)))</f>
        <v/>
      </c>
      <c r="E189" s="112" t="str">
        <f>IF(tbl_coded[[#This Row],[ISIN]]="","",IF(_xll.BDP($B189&amp;" Corp",E$1)="#N/A N/A","--",_xll.BDP($B189&amp;" Corp",E$1)))</f>
        <v/>
      </c>
      <c r="F189" s="112" t="str">
        <f>IF(tbl_coded[[#This Row],[ISIN]]="","",IF(_xll.BDS($B189&amp;" Corp",F$1)="#N/A Field Not Applicable","",_xll.BDS($B189&amp;" Corp",F$1)))</f>
        <v/>
      </c>
      <c r="G189" s="112" t="str">
        <f>IF(tbl_coded[[#This Row],[ISIN]]="","",IF(_xll.BDP($F189&amp;" CompanyID",G$1)="#N/A Invalid Security","",_xll.BDP($F189&amp;" CompanyID",G$1)))</f>
        <v/>
      </c>
      <c r="H189" s="112" t="str">
        <f>IF(tbl_coded[[#This Row],[ISIN]]="","",IF(_xll.BDP($B189&amp;" Corp",H$1)="#N/A N/A","--",_xll.BDP($B189&amp;" Corp",H$1)))</f>
        <v/>
      </c>
      <c r="I189" s="112" t="str">
        <f>IF(tbl_coded[[#This Row],[ISIN]]="","",IF(_xll.BDP($B189&amp;" Corp",I$1)="#N/A N/A","--",_xll.BDP($B189&amp;" Corp",I$1)))</f>
        <v/>
      </c>
      <c r="J189" s="112" t="str">
        <f>IF(tbl_coded[[#This Row],[ISIN]]="","",IF(_xll.BDP($B189&amp;" Corp",J$1)="#N/A N/A","--",_xll.BDP($B189&amp;" Corp",J$1)))</f>
        <v/>
      </c>
      <c r="K189" s="112" t="str">
        <f>IF(tbl_coded[[#This Row],[ISIN]]="","",IF(_xll.BDP($B189&amp;" Corp",K$1)="#N/A N/A","--",_xll.BDP($B189&amp;" Corp",K$1)))</f>
        <v/>
      </c>
      <c r="L189" s="112" t="str">
        <f>IF(tbl_coded[[#This Row],[ISIN]]="","",IF(_xll.BDP($B189&amp;" Corp",L$1)="#N/A N/A","--",_xll.BDP($B189&amp;" Corp",L$1)))</f>
        <v/>
      </c>
      <c r="M189" s="112" t="str">
        <f>IF(tbl_coded[[#This Row],[ISIN]]="","",IF(_xll.BDP($B189&amp;" Corp",M$1)="#N/A N/A","--",_xll.BDP($B189&amp;" Corp",M$1)))</f>
        <v/>
      </c>
      <c r="N189" s="112" t="str">
        <f>IF(tbl_coded[[#This Row],[ISIN]]="","",IF(_xll.BDP($B189&amp;" Corp",N$1)="#N/A N/A","--",_xll.BDP($B189&amp;" Corp",N$1)))</f>
        <v/>
      </c>
      <c r="O189" s="112" t="str">
        <f>IF(tbl_coded[[#This Row],[ISIN]]="","",IF(_xll.BDP($B189&amp;" Corp",O$1)="#N/A N/A","--",_xll.BDP($B189&amp;" Corp",O$1)))</f>
        <v/>
      </c>
      <c r="P189" s="112" t="str">
        <f>IF(tbl_coded[[#This Row],[ISIN]]="","",IF(_xll.BDP($B189&amp;" Corp",P$1)="#N/A N/A","--",_xll.BDP($B189&amp;" Corp",P$1)))</f>
        <v/>
      </c>
      <c r="Q189"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9" s="112" t="str">
        <f>IF(tbl_coded[[#This Row],[ISIN]]="","",IF(OR(_xll.BDP($B189&amp;" Corp",R$1)="#N/A N/A",_xll.BDP($B189&amp;" Corp",R$1)="#N/A Invalid Security",_xll.BDP($B189&amp;" Corp",R$1)="#N/A Field Not Applicable"),"--",_xll.BDP($B189&amp;" Corp",R$1)))</f>
        <v/>
      </c>
      <c r="S189" s="112" t="str">
        <f>IF(tbl_coded[[#This Row],[ISIN]]="","",IF(OR(_xll.BDP($R189&amp;" Equity",S$1)="#N/A N/A",_xll.BDP($R189&amp;" Equity",S$1)="#N/A Invalid Security"),"--",_xll.BDP($R189&amp;" Equity",S$1)))</f>
        <v/>
      </c>
      <c r="T189" s="112" t="str">
        <f>IF(tbl_coded[[#This Row],[ISIN]]="","",IF(OR(_xll.BDP($R189&amp;" Equity",T$1)="#N/A N/A",_xll.BDP($R189&amp;" Equity",T$1)="#N/A Invalid Security"),"--",_xll.BDP($R189&amp;" Equity",T$1)))</f>
        <v/>
      </c>
      <c r="U189" s="112" t="str">
        <f>IF(tbl_coded[[#This Row],[ISIN]]="","",IF(OR(_xll.BDP($R189&amp;" Equity",U$1)="#N/A N/A",_xll.BDP($R189&amp;" Equity",U$1)="#N/A Invalid Security"),"--",_xll.BDP($R189&amp;" Equity",U$1)))</f>
        <v/>
      </c>
      <c r="V189" s="112" t="str">
        <f>IF(tbl_coded[[#This Row],[ISIN]]="","",IF(OR(_xll.BDP($R189&amp;" Equity",V$1)="#N/A N/A",_xll.BDP($R189&amp;" Equity",V$1)="#N/A Invalid Security"),"--",_xll.BDP($R189&amp;" Equity",V$1)))</f>
        <v/>
      </c>
      <c r="W189" s="112" t="str">
        <f>IF(tbl_coded[[#This Row],[ISIN]]="","",IF(OR(_xll.BDP($R189&amp;" Equity",W$1)="#N/A N/A",_xll.BDP($R189&amp;" Equity",W$1)="#N/A Invalid Security"),"--",_xll.BDP($R189&amp;" Equity",W$1)))</f>
        <v/>
      </c>
      <c r="X189" s="112" t="str">
        <f>IF(tbl_coded[[#This Row],[ISIN]]="","",IF(OR(_xll.BDP($R189&amp;" Equity",X$1)="#N/A N/A",_xll.BDP($R189&amp;" Equity",X$1)="#N/A Invalid Security"),"--",_xll.BDP($R189&amp;" Equity",X$1)))</f>
        <v/>
      </c>
      <c r="Y189"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9" s="112" t="str">
        <f>IF(tbl_coded[[#This Row],[ISIN]]="","",IF(ISNUMBER(_xll.BDP(B189&amp;" Corp",Z$1)),_xll.BDP(B189&amp;" Corp",Z$1),""))</f>
        <v/>
      </c>
      <c r="AA189" s="112" t="str">
        <f>IF(tbl_coded[[#This Row],[ISIN]]="","",IF(ISNUMBER(_xll.BDP(B189&amp;" Corp",AA$1)),_xll.BDP(B189&amp;" Corp",AA$1),""))</f>
        <v/>
      </c>
      <c r="AB189" s="112" t="str">
        <f>IF(tbl_coded[[#This Row],[ISIN]]="","",IF(ISNUMBER(_xll.BDP(B189&amp;" Corp",AB$1)),_xll.BDP(B189&amp;" Corp",AB$1),""))</f>
        <v/>
      </c>
      <c r="AC189" s="112" t="str">
        <f>IF(tbl_coded[[#This Row],[ISIN]]="","",IF(ISNUMBER(_xll.BDP(B189&amp;" Corp",AC$1)),_xll.BDP(B189&amp;" Corp",AC$1),""))</f>
        <v/>
      </c>
      <c r="AD189" s="112" t="str">
        <f>IF(tbl_coded[[#This Row],[ISIN]]="","",IF((_xll.BDP(B189&amp;" Corp",AD$1))="#N/A Field Not Applicable","",_xll.BDP(B189&amp;" Corp",AD$1)))</f>
        <v/>
      </c>
      <c r="AE189" s="112" t="str">
        <f>IF(tbl_coded[[#This Row],[ISIN]]="","",IF((_xll.BDP(B189&amp;" Corp",AE$1))="#N/A N/A","--",_xll.BDP(B189&amp;" Corp",AE$1)))</f>
        <v/>
      </c>
      <c r="AF189" s="112" t="str">
        <f>IF(tbl_coded[[#This Row],[ISIN]]="","",IF(IFERROR(MATCH(H189,rtg_num[Moody''s],0)&gt;10,0),"HY",IF(IFERROR(MATCH(I189,rtg_num[S&amp;P],0)&gt;10,0),"HY",IF(IFERROR(MATCH(J189,rtg_num[Fitch],0)&gt;10,0),"HY",IF(H189&amp;I189&amp;J189="------","NR",IF(IFERROR(FIND("#N/A",Coded!H189),0)&amp;IFERROR(FIND("#N/A",Coded!H189),0)&amp;IFERROR(FIND("#N/A",Coded!H189),0)&lt;&gt;"000",IF(INDEX(美元债一级!$O:$O,MATCH(tbl_coded[[#This Row],[ISIN]],美元债一级!$I:$I,0))="--/--/--","NR","IG"),"IG"))))))</f>
        <v/>
      </c>
      <c r="AG189"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9"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89" s="113" t="str">
        <f>IF(tbl_coded[[#This Row],[ISIN]]="","",IF(_xll.BDP($B189&amp;" Corp",AI$1)="#N/A N/A","--",_xll.BDP($B189&amp;" Corp",AI$1)))</f>
        <v/>
      </c>
      <c r="AJ189" s="112" t="str">
        <f>IF(tbl_coded[[#This Row],[ISIN]]="","",IF(OR(_xll.BDP(_xll.BDP(tbl_coded[[#This Row],[ISIN]]&amp;" Corp", "ISSUER_EQUITY_TICKER")&amp;" Equity",AJ$1)="#N/A N/A"),"--",_xll.BDP(_xll.BDP(tbl_coded[[#This Row],[ISIN]]&amp;" Corp", "ISSUER_EQUITY_TICKER")&amp;" Equity",AJ$1)))</f>
        <v/>
      </c>
      <c r="AK189"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9" s="115" t="str">
        <f>IF(tbl_coded[[#This Row],[ISIN]]="","",IF(OR(_xll.BDP(_xll.BDP(tbl_coded[[#This Row],[ISIN]]&amp;" Corp", "ISSUER_EQUITY_TICKER")&amp;" Equity",AL$1)="#N/A N/A"),"--",_xll.BDP(_xll.BDP(tbl_coded[[#This Row],[ISIN]]&amp;" Corp", "ISSUER_EQUITY_TICKER")&amp;" Equity",AL$1)))</f>
        <v/>
      </c>
      <c r="AM189" s="115" t="str">
        <f>IF(tbl_coded[[#This Row],[ISIN]]="","",IF(_xll.BDS($B189&amp;" Corp",AM$1)="#N/A Field Not Applicable","",_xll.BDS($B189&amp;" Corp",AM$1)))</f>
        <v/>
      </c>
      <c r="AN189" s="115" t="str">
        <f>IF(tbl_coded[[#This Row],[ISIN]]="","",IF(_xll.BDP(tbl_coded[[#This Row],[KPW Provider BBID]]&amp;" CompanyID","NAME")="#N/A Invalid Security","",_xll.BDP(tbl_coded[[#This Row],[KPW Provider BBID]]&amp;" CompanyID","NAME")))</f>
        <v/>
      </c>
      <c r="AO189" s="115" t="str">
        <f>IF(tbl_coded[[#This Row],[ISIN]]="","",IF(_xll.BDP(tbl_coded[[#This Row],[KPW Provider BBID]]&amp;" CompanyID",$AO$1)="#N/A Invalid Security","--",IF(_xll.BDP(tbl_coded[[#This Row],[KPW Provider BBID]]&amp;" CompanyID",$AO$1)="#N/A N/A","--",_xll.BDP(tbl_coded[[#This Row],[KPW Provider BBID]]&amp;" CompanyID",$AO$1))))</f>
        <v/>
      </c>
      <c r="AP189" s="115" t="str">
        <f>IF(tbl_coded[[#This Row],[ISIN]]="","",IF(_xll.BDP(tbl_coded[[#This Row],[KPW Provider BBID]]&amp;" CompanyID",$AP$1)="#N/A Invalid Security","--",IF(_xll.BDP(tbl_coded[[#This Row],[KPW Provider BBID]]&amp;" CompanyID",$AP$1)="#N/A N/A","--",_xll.BDP(tbl_coded[[#This Row],[KPW Provider BBID]]&amp;" CompanyID",$AP$1))))</f>
        <v/>
      </c>
      <c r="AQ189" s="115" t="str">
        <f>IF(tbl_coded[[#This Row],[ISIN]]="","",IF(_xll.BDP(tbl_coded[[#This Row],[KPW Provider BBID]]&amp;" CompanyID",$AQ$1)="#N/A Invalid Security","--",IF(_xll.BDP(tbl_coded[[#This Row],[KPW Provider BBID]]&amp;" CompanyID",$AQ$1)="#N/A N/A","--",_xll.BDP(tbl_coded[[#This Row],[KPW Provider BBID]]&amp;" CompanyID",$AQ$1))))</f>
        <v/>
      </c>
      <c r="AR189" s="115" t="str">
        <f>IF(tbl_coded[[#This Row],[ISIN]]="","",tbl_coded[[#This Row],[穆迪KPW评级]]&amp;"/"&amp;tbl_coded[[#This Row],[SPKPW评级]]&amp;"/"&amp;tbl_coded[[#This Row],[FITCHKPW评级]])</f>
        <v/>
      </c>
      <c r="AS189" s="115" t="str">
        <f>IF(tbl_coded[[#This Row],[ISIN]]="","",IF(OR(_xll.BDP($B189&amp;" Corp",AS$1)="#N/A N/A"),"--",_xll.BDP($B189&amp;" Corp",AS$1)))</f>
        <v/>
      </c>
      <c r="AT189" s="115" t="str">
        <f>IF(tbl_coded[[#This Row],[ISIN]]="","",IF(_xll.BDS($B189&amp;" Corp",AT$1)="#N/A Field Not Applicable","",_xll.BDS($B189&amp;" Corp",AT$1)))</f>
        <v/>
      </c>
      <c r="AU189" s="115" t="str">
        <f>IF(tbl_coded[[#This Row],[SBLC Provider BBID]]="","",_xll.BDP(tbl_coded[[#This Row],[SBLC Provider BBID]]&amp;" CompanyID","NAME"))</f>
        <v/>
      </c>
      <c r="AV189" s="115" t="str">
        <f>IF(tbl_coded[[#This Row],[ISIN]]="","",IF(OR(_xll.BDP($B189&amp;" Corp",AV$1)="#N/A N/A"),"--",TEXT(_xll.BDP($B189&amp;" Corp",AV$1),"yyyy/mm/dd")))</f>
        <v/>
      </c>
      <c r="AW189" s="115" t="str">
        <f>IF(tbl_coded[[#This Row],[ISIN]]="","",IF(OR(_xll.BDP($B189&amp;" Corp",AW$1)="#N/A N/A"),"--",TEXT(_xll.BDP($B189&amp;" Corp",AW$1),"yyyy/mm/dd")))</f>
        <v/>
      </c>
      <c r="AX189" s="115" t="str">
        <f>IF(tbl_coded[[#This Row],[ISIN]]="","",IF(OR(_xll.BDP($B189&amp;" Corp",AX$1)="#N/A N/A"),"--",TEXT(_xll.BDP($B189&amp;" Corp",AX$1),"yyyy/mm/dd")))</f>
        <v/>
      </c>
      <c r="AY189" s="115" t="str">
        <f>IF(tbl_coded[[#This Row],[ISIN]]="","",IF(OR(_xll.BDP($B189&amp;" Corp",AY$1)="#N/A Field Not Applicable"),"--",TEXT(_xll.BDP($B189&amp;" Corp",AY$1),"yyyy/mm/dd")))</f>
        <v/>
      </c>
      <c r="AZ189" s="115" t="str">
        <f>IF(tbl_coded[[#This Row],[ISIN]]="","",IF(OR(_xll.BDP($B189&amp;" Corp",AZ$1)="#N/A N/A"),"--",_xll.BDP($B189&amp;" Corp",AZ$1)))</f>
        <v/>
      </c>
      <c r="BA189" s="115" t="str">
        <f>IF(tbl_coded[[#This Row],[ISIN]]="","",IF(OR(_xll.BDP($B189&amp;" Corp",BA$1)="#N/A N/A"),"--",_xll.BDP($B189&amp;" Corp",BA$1)))</f>
        <v/>
      </c>
      <c r="BB189" s="115" t="str">
        <f>IF(tbl_coded[[#This Row],[ISIN]]="","",IF(OR(_xll.BDP($B189&amp;" Corp",BB$1)="#N/A N/A"),"--",_xll.BDP($B189&amp;" Corp",BB$1)))</f>
        <v/>
      </c>
      <c r="BC189" s="115" t="str">
        <f>IF(tbl_coded[[#This Row],[ISIN]]="","",IF(OR(_xll.BDP($B189&amp;" Corp",BC$1)="#N/A Field Not Applicable"),"--",_xll.BDP($B189&amp;" Corp",BC$1)))</f>
        <v/>
      </c>
      <c r="BD189" s="115" t="str">
        <f>IF(tbl_coded[[#This Row],[ISIN]]="","",IF(OR(_xll.BDP($B189&amp;" Corp",BD$1)="#N/A Field Not Applicable"),"--",_xll.BDP($B189&amp;" Corp",BD$1)))</f>
        <v/>
      </c>
      <c r="BE189" s="115" t="str">
        <f>IF(tbl_coded[[#This Row],[ISIN]]="","",IF(OR(_xll.BDP($B189&amp;" Corp",BE$1)="#N/A Field Not Applicable"),"--",_xll.BDP($B189&amp;" Corp",BE$1)))</f>
        <v/>
      </c>
      <c r="BF189" s="115" t="str">
        <f>IF(tbl_coded[[#This Row],[ISIN]]="","",IF(OR(_xll.BDP($B189&amp;" Corp",BF$1)="#N/A Field Not Applicable"),"--",_xll.BDP($B189&amp;" Corp",BF$1)))</f>
        <v/>
      </c>
      <c r="BG189" s="115" t="str">
        <f>IF(tbl_coded[[#This Row],[ISIN]]="","",IF(OR(_xll.BDP($B189&amp;" Corp",BG$1)="#N/A Field Not Applicable"),"--",IF(_xll.BDP($B189&amp;" Corp",BG$1)="#N/A N/A","N",_xll.BDP($B189&amp;" Corp",BG$1))))</f>
        <v/>
      </c>
      <c r="BH189" s="115" t="str">
        <f>IF(tbl_coded[[#This Row],[ISIN]]="","",IF(OR(_xll.BDP($B189&amp;" Corp",BH$1)="#N/A N/A"),"",_xll.BDP($B189&amp;" Corp",BH$1)))</f>
        <v/>
      </c>
      <c r="BI189" s="115" t="str">
        <f>IF(tbl_coded[[#This Row],[ISIN]]="","",IF(OR(tbl_coded[[#This Row],[Parent company tiker]]=""),"",IF(_xll.BDP(tbl_coded[[#This Row],[Parent company tiker]]&amp;" Equity",BI$1)="#N/A N/A","--",_xll.BDP(tbl_coded[[#This Row],[Parent company tiker]]&amp;" Equity",BI$1))))</f>
        <v/>
      </c>
      <c r="BJ189" s="115" t="str">
        <f>IF(tbl_coded[[#This Row],[ISIN]]="","",IF(OR(tbl_coded[[#This Row],[Parent company tiker]]=""),"",IF(_xll.BDP(tbl_coded[[#This Row],[Parent company tiker]]&amp;" Equity",BJ$1)="#N/A N/A","--",_xll.BDP(tbl_coded[[#This Row],[Parent company tiker]]&amp;" Equity",BJ$1))))</f>
        <v/>
      </c>
      <c r="BK189" s="115" t="str">
        <f>IF(tbl_coded[[#This Row],[ISIN]]="","",IF(OR(tbl_coded[[#This Row],[Parent company tiker]]=""),"",IF(_xll.BDP(tbl_coded[[#This Row],[Parent company tiker]]&amp;" Equity",BK$1)="#N/A N/A","--",_xll.BDP(tbl_coded[[#This Row],[Parent company tiker]]&amp;" Equity",BK$1))))</f>
        <v/>
      </c>
      <c r="BL189" s="115" t="str">
        <f>IF(tbl_coded[[#This Row],[ISIN]]="","",IF(OR(tbl_coded[[#This Row],[Parent company tiker]]=""),"",IF(_xll.BDP(tbl_coded[[#This Row],[Parent company tiker]]&amp;" Equity",BL$1)="#N/A N/A","--",_xll.BDP(tbl_coded[[#This Row],[Parent company tiker]]&amp;" Equity",BL$1))))</f>
        <v/>
      </c>
      <c r="BM189"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9" s="115" t="str">
        <f>IF(tbl_coded[[#This Row],[Column9]]&lt;&gt;"--",tbl_coded[[#This Row],[G''tor rating]],IF(tbl_coded[[#This Row],[KPW Name]]&lt;&gt;"",tbl_coded[[#This Row],[KPW Rating]],IF(tbl_coded[[#This Row],[Parent company tiker]]&lt;&gt;"",tbl_coded[[#This Row],[parent评级]],tbl_coded[[#This Row],[Issuer rating]])))</f>
        <v>//</v>
      </c>
      <c r="BO189" s="148" t="str">
        <f>IFERROR(IF(tbl_coded[[#This Row],[GREEN]]="Y","GREEN",IF(tbl_coded[[#This Row],[SUSTAINABLE]]="Y","SUSTAINABLE",IF(tbl_coded[[#This Row],[SOCIAL]]="Y","SOCIAL",IF(tbl_coded[[#This Row],[Sustainable linked]]="Y","SUSTAINABLE LINKED"," ")))),"")</f>
        <v xml:space="preserve"> </v>
      </c>
    </row>
    <row r="190" spans="1:67" ht="15" customHeight="1">
      <c r="A190" s="109">
        <v>188</v>
      </c>
      <c r="B190" s="110" t="str">
        <f>IF(美元债一级!$C$3:$C$1048576&lt;&gt;"",美元债一级!$C190,"")</f>
        <v/>
      </c>
      <c r="C190" s="114" t="str">
        <f>IF(tbl_coded[[#This Row],[ISIN]]="","",IF(tbl_coded[[#This Row],[Index]]&gt;$A$1,"",IF(_xll.BDP($B190&amp;" Corp",C$1)="#N/A N/A","",_xll.BDP($B190&amp;" Corp",C$1))))</f>
        <v/>
      </c>
      <c r="D190" s="114" t="str">
        <f>IF(tbl_coded[[#This Row],[ISIN]]="","",IF(_xll.BDP($B190&amp;" Corp",D$1)="#N/A N/A","",_xll.BDP($B190&amp;" Corp",D$1)))</f>
        <v/>
      </c>
      <c r="E190" s="114" t="str">
        <f>IF(tbl_coded[[#This Row],[ISIN]]="","",IF(_xll.BDP($B190&amp;" Corp",E$1)="#N/A N/A","--",_xll.BDP($B190&amp;" Corp",E$1)))</f>
        <v/>
      </c>
      <c r="F190" s="114" t="str">
        <f>IF(tbl_coded[[#This Row],[ISIN]]="","",IF(_xll.BDS($B190&amp;" Corp",F$1)="#N/A Field Not Applicable","",_xll.BDS($B190&amp;" Corp",F$1)))</f>
        <v/>
      </c>
      <c r="G190" s="114" t="str">
        <f>IF(tbl_coded[[#This Row],[ISIN]]="","",IF(_xll.BDP($F190&amp;" CompanyID",G$1)="#N/A Invalid Security","",_xll.BDP($F190&amp;" CompanyID",G$1)))</f>
        <v/>
      </c>
      <c r="H190" s="114" t="str">
        <f>IF(tbl_coded[[#This Row],[ISIN]]="","",IF(_xll.BDP($B190&amp;" Corp",H$1)="#N/A N/A","--",_xll.BDP($B190&amp;" Corp",H$1)))</f>
        <v/>
      </c>
      <c r="I190" s="114" t="str">
        <f>IF(tbl_coded[[#This Row],[ISIN]]="","",IF(_xll.BDP($B190&amp;" Corp",I$1)="#N/A N/A","--",_xll.BDP($B190&amp;" Corp",I$1)))</f>
        <v/>
      </c>
      <c r="J190" s="114" t="str">
        <f>IF(tbl_coded[[#This Row],[ISIN]]="","",IF(_xll.BDP($B190&amp;" Corp",J$1)="#N/A N/A","--",_xll.BDP($B190&amp;" Corp",J$1)))</f>
        <v/>
      </c>
      <c r="K190" s="114" t="str">
        <f>IF(tbl_coded[[#This Row],[ISIN]]="","",IF(_xll.BDP($B190&amp;" Corp",K$1)="#N/A N/A","--",_xll.BDP($B190&amp;" Corp",K$1)))</f>
        <v/>
      </c>
      <c r="L190" s="114" t="str">
        <f>IF(tbl_coded[[#This Row],[ISIN]]="","",IF(_xll.BDP($B190&amp;" Corp",L$1)="#N/A N/A","--",_xll.BDP($B190&amp;" Corp",L$1)))</f>
        <v/>
      </c>
      <c r="M190" s="114" t="str">
        <f>IF(tbl_coded[[#This Row],[ISIN]]="","",IF(_xll.BDP($B190&amp;" Corp",M$1)="#N/A N/A","--",_xll.BDP($B190&amp;" Corp",M$1)))</f>
        <v/>
      </c>
      <c r="N190" s="114" t="str">
        <f>IF(tbl_coded[[#This Row],[ISIN]]="","",IF(_xll.BDP($B190&amp;" Corp",N$1)="#N/A N/A","--",_xll.BDP($B190&amp;" Corp",N$1)))</f>
        <v/>
      </c>
      <c r="O190" s="114" t="str">
        <f>IF(tbl_coded[[#This Row],[ISIN]]="","",IF(_xll.BDP($B190&amp;" Corp",O$1)="#N/A N/A","--",_xll.BDP($B190&amp;" Corp",O$1)))</f>
        <v/>
      </c>
      <c r="P190" s="114" t="str">
        <f>IF(tbl_coded[[#This Row],[ISIN]]="","",IF(_xll.BDP($B190&amp;" Corp",P$1)="#N/A N/A","--",_xll.BDP($B190&amp;" Corp",P$1)))</f>
        <v/>
      </c>
      <c r="Q19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0" s="114" t="str">
        <f>IF(tbl_coded[[#This Row],[ISIN]]="","",IF(OR(_xll.BDP($B190&amp;" Corp",R$1)="#N/A N/A",_xll.BDP($B190&amp;" Corp",R$1)="#N/A Invalid Security",_xll.BDP($B190&amp;" Corp",R$1)="#N/A Field Not Applicable"),"--",_xll.BDP($B190&amp;" Corp",R$1)))</f>
        <v/>
      </c>
      <c r="S190" s="114" t="str">
        <f>IF(tbl_coded[[#This Row],[ISIN]]="","",IF(OR(_xll.BDP($R190&amp;" Equity",S$1)="#N/A N/A",_xll.BDP($R190&amp;" Equity",S$1)="#N/A Invalid Security"),"--",_xll.BDP($R190&amp;" Equity",S$1)))</f>
        <v/>
      </c>
      <c r="T190" s="114" t="str">
        <f>IF(tbl_coded[[#This Row],[ISIN]]="","",IF(OR(_xll.BDP($R190&amp;" Equity",T$1)="#N/A N/A",_xll.BDP($R190&amp;" Equity",T$1)="#N/A Invalid Security"),"--",_xll.BDP($R190&amp;" Equity",T$1)))</f>
        <v/>
      </c>
      <c r="U190" s="114" t="str">
        <f>IF(tbl_coded[[#This Row],[ISIN]]="","",IF(OR(_xll.BDP($R190&amp;" Equity",U$1)="#N/A N/A",_xll.BDP($R190&amp;" Equity",U$1)="#N/A Invalid Security"),"--",_xll.BDP($R190&amp;" Equity",U$1)))</f>
        <v/>
      </c>
      <c r="V190" s="114" t="str">
        <f>IF(tbl_coded[[#This Row],[ISIN]]="","",IF(OR(_xll.BDP($R190&amp;" Equity",V$1)="#N/A N/A",_xll.BDP($R190&amp;" Equity",V$1)="#N/A Invalid Security"),"--",_xll.BDP($R190&amp;" Equity",V$1)))</f>
        <v/>
      </c>
      <c r="W190" s="114" t="str">
        <f>IF(tbl_coded[[#This Row],[ISIN]]="","",IF(OR(_xll.BDP($R190&amp;" Equity",W$1)="#N/A N/A",_xll.BDP($R190&amp;" Equity",W$1)="#N/A Invalid Security"),"--",_xll.BDP($R190&amp;" Equity",W$1)))</f>
        <v/>
      </c>
      <c r="X190" s="114" t="str">
        <f>IF(tbl_coded[[#This Row],[ISIN]]="","",IF(OR(_xll.BDP($R190&amp;" Equity",X$1)="#N/A N/A",_xll.BDP($R190&amp;" Equity",X$1)="#N/A Invalid Security"),"--",_xll.BDP($R190&amp;" Equity",X$1)))</f>
        <v/>
      </c>
      <c r="Y19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0" s="114" t="str">
        <f>IF(tbl_coded[[#This Row],[ISIN]]="","",IF(ISNUMBER(_xll.BDP(B190&amp;" Corp",Z$1)),_xll.BDP(B190&amp;" Corp",Z$1),""))</f>
        <v/>
      </c>
      <c r="AA190" s="114" t="str">
        <f>IF(tbl_coded[[#This Row],[ISIN]]="","",IF(ISNUMBER(_xll.BDP(B190&amp;" Corp",AA$1)),_xll.BDP(B190&amp;" Corp",AA$1),""))</f>
        <v/>
      </c>
      <c r="AB190" s="114" t="str">
        <f>IF(tbl_coded[[#This Row],[ISIN]]="","",IF(ISNUMBER(_xll.BDP(B190&amp;" Corp",AB$1)),_xll.BDP(B190&amp;" Corp",AB$1),""))</f>
        <v/>
      </c>
      <c r="AC190" s="114" t="str">
        <f>IF(tbl_coded[[#This Row],[ISIN]]="","",IF(ISNUMBER(_xll.BDP(B190&amp;" Corp",AC$1)),_xll.BDP(B190&amp;" Corp",AC$1),""))</f>
        <v/>
      </c>
      <c r="AD190" s="114" t="str">
        <f>IF(tbl_coded[[#This Row],[ISIN]]="","",IF((_xll.BDP(B190&amp;" Corp",AD$1))="#N/A Field Not Applicable","",_xll.BDP(B190&amp;" Corp",AD$1)))</f>
        <v/>
      </c>
      <c r="AE190" s="114" t="str">
        <f>IF(tbl_coded[[#This Row],[ISIN]]="","",IF((_xll.BDP(B190&amp;" Corp",AE$1))="#N/A N/A","--",_xll.BDP(B190&amp;" Corp",AE$1)))</f>
        <v/>
      </c>
      <c r="AF190" s="114" t="str">
        <f>IF(tbl_coded[[#This Row],[ISIN]]="","",IF(IFERROR(MATCH(H190,rtg_num[Moody''s],0)&gt;10,0),"HY",IF(IFERROR(MATCH(I190,rtg_num[S&amp;P],0)&gt;10,0),"HY",IF(IFERROR(MATCH(J190,rtg_num[Fitch],0)&gt;10,0),"HY",IF(H190&amp;I190&amp;J190="------","NR",IF(IFERROR(FIND("#N/A",Coded!H190),0)&amp;IFERROR(FIND("#N/A",Coded!H190),0)&amp;IFERROR(FIND("#N/A",Coded!H190),0)&lt;&gt;"000",IF(INDEX(美元债一级!$O:$O,MATCH(tbl_coded[[#This Row],[ISIN]],美元债一级!$I:$I,0))="--/--/--","NR","IG"),"IG"))))))</f>
        <v/>
      </c>
      <c r="AG19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0" s="115" t="str">
        <f>IF(tbl_coded[[#This Row],[ISIN]]="","",IF(_xll.BDP($B190&amp;" Corp",AI$1)="#N/A N/A","--",_xll.BDP($B190&amp;" Corp",AI$1)))</f>
        <v/>
      </c>
      <c r="AJ190" s="112" t="str">
        <f>IF(tbl_coded[[#This Row],[ISIN]]="","",IF(OR(_xll.BDP(_xll.BDP(tbl_coded[[#This Row],[ISIN]]&amp;" Corp", "ISSUER_EQUITY_TICKER")&amp;" Equity",AJ$1)="#N/A N/A"),"--",_xll.BDP(_xll.BDP(tbl_coded[[#This Row],[ISIN]]&amp;" Corp", "ISSUER_EQUITY_TICKER")&amp;" Equity",AJ$1)))</f>
        <v/>
      </c>
      <c r="AK19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0" s="114" t="str">
        <f>IF(tbl_coded[[#This Row],[ISIN]]="","",IF(OR(_xll.BDP(_xll.BDP(tbl_coded[[#This Row],[ISIN]]&amp;" Corp", "ISSUER_EQUITY_TICKER")&amp;" Equity",AL$1)="#N/A N/A"),"--",_xll.BDP(_xll.BDP(tbl_coded[[#This Row],[ISIN]]&amp;" Corp", "ISSUER_EQUITY_TICKER")&amp;" Equity",AL$1)))</f>
        <v/>
      </c>
      <c r="AM190" s="114" t="str">
        <f>IF(tbl_coded[[#This Row],[ISIN]]="","",IF(_xll.BDS($B190&amp;" Corp",AM$1)="#N/A Field Not Applicable","",_xll.BDS($B190&amp;" Corp",AM$1)))</f>
        <v/>
      </c>
      <c r="AN190" s="114" t="str">
        <f>IF(tbl_coded[[#This Row],[ISIN]]="","",IF(_xll.BDP(tbl_coded[[#This Row],[KPW Provider BBID]]&amp;" CompanyID","NAME")="#N/A Invalid Security","",_xll.BDP(tbl_coded[[#This Row],[KPW Provider BBID]]&amp;" CompanyID","NAME")))</f>
        <v/>
      </c>
      <c r="AO190" s="114" t="str">
        <f>IF(tbl_coded[[#This Row],[ISIN]]="","",IF(_xll.BDP(tbl_coded[[#This Row],[KPW Provider BBID]]&amp;" CompanyID",$AO$1)="#N/A Invalid Security","--",IF(_xll.BDP(tbl_coded[[#This Row],[KPW Provider BBID]]&amp;" CompanyID",$AO$1)="#N/A N/A","--",_xll.BDP(tbl_coded[[#This Row],[KPW Provider BBID]]&amp;" CompanyID",$AO$1))))</f>
        <v/>
      </c>
      <c r="AP190" s="114" t="str">
        <f>IF(tbl_coded[[#This Row],[ISIN]]="","",IF(_xll.BDP(tbl_coded[[#This Row],[KPW Provider BBID]]&amp;" CompanyID",$AP$1)="#N/A Invalid Security","--",IF(_xll.BDP(tbl_coded[[#This Row],[KPW Provider BBID]]&amp;" CompanyID",$AP$1)="#N/A N/A","--",_xll.BDP(tbl_coded[[#This Row],[KPW Provider BBID]]&amp;" CompanyID",$AP$1))))</f>
        <v/>
      </c>
      <c r="AQ190" s="114" t="str">
        <f>IF(tbl_coded[[#This Row],[ISIN]]="","",IF(_xll.BDP(tbl_coded[[#This Row],[KPW Provider BBID]]&amp;" CompanyID",$AQ$1)="#N/A Invalid Security","--",IF(_xll.BDP(tbl_coded[[#This Row],[KPW Provider BBID]]&amp;" CompanyID",$AQ$1)="#N/A N/A","--",_xll.BDP(tbl_coded[[#This Row],[KPW Provider BBID]]&amp;" CompanyID",$AQ$1))))</f>
        <v/>
      </c>
      <c r="AR190" s="114" t="str">
        <f>IF(tbl_coded[[#This Row],[ISIN]]="","",tbl_coded[[#This Row],[穆迪KPW评级]]&amp;"/"&amp;tbl_coded[[#This Row],[SPKPW评级]]&amp;"/"&amp;tbl_coded[[#This Row],[FITCHKPW评级]])</f>
        <v/>
      </c>
      <c r="AS190" s="114" t="str">
        <f>IF(tbl_coded[[#This Row],[ISIN]]="","",IF(OR(_xll.BDP($B190&amp;" Corp",AS$1)="#N/A N/A"),"--",_xll.BDP($B190&amp;" Corp",AS$1)))</f>
        <v/>
      </c>
      <c r="AT190" s="114" t="str">
        <f>IF(tbl_coded[[#This Row],[ISIN]]="","",IF(_xll.BDS($B190&amp;" Corp",AT$1)="#N/A Field Not Applicable","",_xll.BDS($B190&amp;" Corp",AT$1)))</f>
        <v/>
      </c>
      <c r="AU190" s="114" t="str">
        <f>IF(tbl_coded[[#This Row],[SBLC Provider BBID]]="","",_xll.BDP(tbl_coded[[#This Row],[SBLC Provider BBID]]&amp;" CompanyID","NAME"))</f>
        <v/>
      </c>
      <c r="AV190" s="114" t="str">
        <f>IF(tbl_coded[[#This Row],[ISIN]]="","",IF(OR(_xll.BDP($B190&amp;" Corp",AV$1)="#N/A N/A"),"--",TEXT(_xll.BDP($B190&amp;" Corp",AV$1),"yyyy/mm/dd")))</f>
        <v/>
      </c>
      <c r="AW190" s="114" t="str">
        <f>IF(tbl_coded[[#This Row],[ISIN]]="","",IF(OR(_xll.BDP($B190&amp;" Corp",AW$1)="#N/A N/A"),"--",TEXT(_xll.BDP($B190&amp;" Corp",AW$1),"yyyy/mm/dd")))</f>
        <v/>
      </c>
      <c r="AX190" s="114" t="str">
        <f>IF(tbl_coded[[#This Row],[ISIN]]="","",IF(OR(_xll.BDP($B190&amp;" Corp",AX$1)="#N/A N/A"),"--",TEXT(_xll.BDP($B190&amp;" Corp",AX$1),"yyyy/mm/dd")))</f>
        <v/>
      </c>
      <c r="AY190" s="114" t="str">
        <f>IF(tbl_coded[[#This Row],[ISIN]]="","",IF(OR(_xll.BDP($B190&amp;" Corp",AY$1)="#N/A Field Not Applicable"),"--",TEXT(_xll.BDP($B190&amp;" Corp",AY$1),"yyyy/mm/dd")))</f>
        <v/>
      </c>
      <c r="AZ190" s="114" t="str">
        <f>IF(tbl_coded[[#This Row],[ISIN]]="","",IF(OR(_xll.BDP($B190&amp;" Corp",AZ$1)="#N/A N/A"),"--",_xll.BDP($B190&amp;" Corp",AZ$1)))</f>
        <v/>
      </c>
      <c r="BA190" s="114" t="str">
        <f>IF(tbl_coded[[#This Row],[ISIN]]="","",IF(OR(_xll.BDP($B190&amp;" Corp",BA$1)="#N/A N/A"),"--",_xll.BDP($B190&amp;" Corp",BA$1)))</f>
        <v/>
      </c>
      <c r="BB190" s="114" t="str">
        <f>IF(tbl_coded[[#This Row],[ISIN]]="","",IF(OR(_xll.BDP($B190&amp;" Corp",BB$1)="#N/A N/A"),"--",_xll.BDP($B190&amp;" Corp",BB$1)))</f>
        <v/>
      </c>
      <c r="BC190" s="114" t="str">
        <f>IF(tbl_coded[[#This Row],[ISIN]]="","",IF(OR(_xll.BDP($B190&amp;" Corp",BC$1)="#N/A Field Not Applicable"),"--",_xll.BDP($B190&amp;" Corp",BC$1)))</f>
        <v/>
      </c>
      <c r="BD190" s="114" t="str">
        <f>IF(tbl_coded[[#This Row],[ISIN]]="","",IF(OR(_xll.BDP($B190&amp;" Corp",BD$1)="#N/A Field Not Applicable"),"--",_xll.BDP($B190&amp;" Corp",BD$1)))</f>
        <v/>
      </c>
      <c r="BE190" s="114" t="str">
        <f>IF(tbl_coded[[#This Row],[ISIN]]="","",IF(OR(_xll.BDP($B190&amp;" Corp",BE$1)="#N/A Field Not Applicable"),"--",_xll.BDP($B190&amp;" Corp",BE$1)))</f>
        <v/>
      </c>
      <c r="BF190" s="114" t="str">
        <f>IF(tbl_coded[[#This Row],[ISIN]]="","",IF(OR(_xll.BDP($B190&amp;" Corp",BF$1)="#N/A Field Not Applicable"),"--",_xll.BDP($B190&amp;" Corp",BF$1)))</f>
        <v/>
      </c>
      <c r="BG190" s="114" t="str">
        <f>IF(tbl_coded[[#This Row],[ISIN]]="","",IF(OR(_xll.BDP($B190&amp;" Corp",BG$1)="#N/A Field Not Applicable"),"--",IF(_xll.BDP($B190&amp;" Corp",BG$1)="#N/A N/A","N",_xll.BDP($B190&amp;" Corp",BG$1))))</f>
        <v/>
      </c>
      <c r="BH190" s="114" t="str">
        <f>IF(tbl_coded[[#This Row],[ISIN]]="","",IF(OR(_xll.BDP($B190&amp;" Corp",BH$1)="#N/A N/A"),"",_xll.BDP($B190&amp;" Corp",BH$1)))</f>
        <v/>
      </c>
      <c r="BI190" s="114" t="str">
        <f>IF(tbl_coded[[#This Row],[ISIN]]="","",IF(OR(tbl_coded[[#This Row],[Parent company tiker]]=""),"",IF(_xll.BDP(tbl_coded[[#This Row],[Parent company tiker]]&amp;" Equity",BI$1)="#N/A N/A","--",_xll.BDP(tbl_coded[[#This Row],[Parent company tiker]]&amp;" Equity",BI$1))))</f>
        <v/>
      </c>
      <c r="BJ190" s="114" t="str">
        <f>IF(tbl_coded[[#This Row],[ISIN]]="","",IF(OR(tbl_coded[[#This Row],[Parent company tiker]]=""),"",IF(_xll.BDP(tbl_coded[[#This Row],[Parent company tiker]]&amp;" Equity",BJ$1)="#N/A N/A","--",_xll.BDP(tbl_coded[[#This Row],[Parent company tiker]]&amp;" Equity",BJ$1))))</f>
        <v/>
      </c>
      <c r="BK190" s="114" t="str">
        <f>IF(tbl_coded[[#This Row],[ISIN]]="","",IF(OR(tbl_coded[[#This Row],[Parent company tiker]]=""),"",IF(_xll.BDP(tbl_coded[[#This Row],[Parent company tiker]]&amp;" Equity",BK$1)="#N/A N/A","--",_xll.BDP(tbl_coded[[#This Row],[Parent company tiker]]&amp;" Equity",BK$1))))</f>
        <v/>
      </c>
      <c r="BL190" s="114" t="str">
        <f>IF(tbl_coded[[#This Row],[ISIN]]="","",IF(OR(tbl_coded[[#This Row],[Parent company tiker]]=""),"",IF(_xll.BDP(tbl_coded[[#This Row],[Parent company tiker]]&amp;" Equity",BL$1)="#N/A N/A","--",_xll.BDP(tbl_coded[[#This Row],[Parent company tiker]]&amp;" Equity",BL$1))))</f>
        <v/>
      </c>
      <c r="BM19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0" s="114" t="str">
        <f>IF(tbl_coded[[#This Row],[Column9]]&lt;&gt;"--",tbl_coded[[#This Row],[G''tor rating]],IF(tbl_coded[[#This Row],[KPW Name]]&lt;&gt;"",tbl_coded[[#This Row],[KPW Rating]],IF(tbl_coded[[#This Row],[Parent company tiker]]&lt;&gt;"",tbl_coded[[#This Row],[parent评级]],tbl_coded[[#This Row],[Issuer rating]])))</f>
        <v>//</v>
      </c>
      <c r="BO190" s="148" t="str">
        <f>IFERROR(IF(tbl_coded[[#This Row],[GREEN]]="Y","GREEN",IF(tbl_coded[[#This Row],[SUSTAINABLE]]="Y","SUSTAINABLE",IF(tbl_coded[[#This Row],[SOCIAL]]="Y","SOCIAL",IF(tbl_coded[[#This Row],[Sustainable linked]]="Y","SUSTAINABLE LINKED"," ")))),"")</f>
        <v xml:space="preserve"> </v>
      </c>
    </row>
    <row r="191" spans="1:67" ht="15" customHeight="1">
      <c r="A191" s="109">
        <v>189</v>
      </c>
      <c r="B191" s="110" t="str">
        <f>IF(美元债一级!$C$3:$C$1048576&lt;&gt;"",美元债一级!$C191,"")</f>
        <v/>
      </c>
      <c r="C191" s="114" t="str">
        <f>IF(tbl_coded[[#This Row],[ISIN]]="","",IF(tbl_coded[[#This Row],[Index]]&gt;$A$1,"",IF(_xll.BDP($B191&amp;" Corp",C$1)="#N/A N/A","",_xll.BDP($B191&amp;" Corp",C$1))))</f>
        <v/>
      </c>
      <c r="D191" s="114" t="str">
        <f>IF(tbl_coded[[#This Row],[ISIN]]="","",IF(_xll.BDP($B191&amp;" Corp",D$1)="#N/A N/A","",_xll.BDP($B191&amp;" Corp",D$1)))</f>
        <v/>
      </c>
      <c r="E191" s="114" t="str">
        <f>IF(tbl_coded[[#This Row],[ISIN]]="","",IF(_xll.BDP($B191&amp;" Corp",E$1)="#N/A N/A","--",_xll.BDP($B191&amp;" Corp",E$1)))</f>
        <v/>
      </c>
      <c r="F191" s="114" t="str">
        <f>IF(tbl_coded[[#This Row],[ISIN]]="","",IF(_xll.BDS($B191&amp;" Corp",F$1)="#N/A Field Not Applicable","",_xll.BDS($B191&amp;" Corp",F$1)))</f>
        <v/>
      </c>
      <c r="G191" s="114" t="str">
        <f>IF(tbl_coded[[#This Row],[ISIN]]="","",IF(_xll.BDP($F191&amp;" CompanyID",G$1)="#N/A Invalid Security","",_xll.BDP($F191&amp;" CompanyID",G$1)))</f>
        <v/>
      </c>
      <c r="H191" s="114" t="str">
        <f>IF(tbl_coded[[#This Row],[ISIN]]="","",IF(_xll.BDP($B191&amp;" Corp",H$1)="#N/A N/A","--",_xll.BDP($B191&amp;" Corp",H$1)))</f>
        <v/>
      </c>
      <c r="I191" s="114" t="str">
        <f>IF(tbl_coded[[#This Row],[ISIN]]="","",IF(_xll.BDP($B191&amp;" Corp",I$1)="#N/A N/A","--",_xll.BDP($B191&amp;" Corp",I$1)))</f>
        <v/>
      </c>
      <c r="J191" s="114" t="str">
        <f>IF(tbl_coded[[#This Row],[ISIN]]="","",IF(_xll.BDP($B191&amp;" Corp",J$1)="#N/A N/A","--",_xll.BDP($B191&amp;" Corp",J$1)))</f>
        <v/>
      </c>
      <c r="K191" s="114" t="str">
        <f>IF(tbl_coded[[#This Row],[ISIN]]="","",IF(_xll.BDP($B191&amp;" Corp",K$1)="#N/A N/A","--",_xll.BDP($B191&amp;" Corp",K$1)))</f>
        <v/>
      </c>
      <c r="L191" s="114" t="str">
        <f>IF(tbl_coded[[#This Row],[ISIN]]="","",IF(_xll.BDP($B191&amp;" Corp",L$1)="#N/A N/A","--",_xll.BDP($B191&amp;" Corp",L$1)))</f>
        <v/>
      </c>
      <c r="M191" s="114" t="str">
        <f>IF(tbl_coded[[#This Row],[ISIN]]="","",IF(_xll.BDP($B191&amp;" Corp",M$1)="#N/A N/A","--",_xll.BDP($B191&amp;" Corp",M$1)))</f>
        <v/>
      </c>
      <c r="N191" s="114" t="str">
        <f>IF(tbl_coded[[#This Row],[ISIN]]="","",IF(_xll.BDP($B191&amp;" Corp",N$1)="#N/A N/A","--",_xll.BDP($B191&amp;" Corp",N$1)))</f>
        <v/>
      </c>
      <c r="O191" s="114" t="str">
        <f>IF(tbl_coded[[#This Row],[ISIN]]="","",IF(_xll.BDP($B191&amp;" Corp",O$1)="#N/A N/A","--",_xll.BDP($B191&amp;" Corp",O$1)))</f>
        <v/>
      </c>
      <c r="P191" s="114" t="str">
        <f>IF(tbl_coded[[#This Row],[ISIN]]="","",IF(_xll.BDP($B191&amp;" Corp",P$1)="#N/A N/A","--",_xll.BDP($B191&amp;" Corp",P$1)))</f>
        <v/>
      </c>
      <c r="Q19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1" s="114" t="str">
        <f>IF(tbl_coded[[#This Row],[ISIN]]="","",IF(OR(_xll.BDP($B191&amp;" Corp",R$1)="#N/A N/A",_xll.BDP($B191&amp;" Corp",R$1)="#N/A Invalid Security",_xll.BDP($B191&amp;" Corp",R$1)="#N/A Field Not Applicable"),"--",_xll.BDP($B191&amp;" Corp",R$1)))</f>
        <v/>
      </c>
      <c r="S191" s="114" t="str">
        <f>IF(tbl_coded[[#This Row],[ISIN]]="","",IF(OR(_xll.BDP($R191&amp;" Equity",S$1)="#N/A N/A",_xll.BDP($R191&amp;" Equity",S$1)="#N/A Invalid Security"),"--",_xll.BDP($R191&amp;" Equity",S$1)))</f>
        <v/>
      </c>
      <c r="T191" s="114" t="str">
        <f>IF(tbl_coded[[#This Row],[ISIN]]="","",IF(OR(_xll.BDP($R191&amp;" Equity",T$1)="#N/A N/A",_xll.BDP($R191&amp;" Equity",T$1)="#N/A Invalid Security"),"--",_xll.BDP($R191&amp;" Equity",T$1)))</f>
        <v/>
      </c>
      <c r="U191" s="114" t="str">
        <f>IF(tbl_coded[[#This Row],[ISIN]]="","",IF(OR(_xll.BDP($R191&amp;" Equity",U$1)="#N/A N/A",_xll.BDP($R191&amp;" Equity",U$1)="#N/A Invalid Security"),"--",_xll.BDP($R191&amp;" Equity",U$1)))</f>
        <v/>
      </c>
      <c r="V191" s="114" t="str">
        <f>IF(tbl_coded[[#This Row],[ISIN]]="","",IF(OR(_xll.BDP($R191&amp;" Equity",V$1)="#N/A N/A",_xll.BDP($R191&amp;" Equity",V$1)="#N/A Invalid Security"),"--",_xll.BDP($R191&amp;" Equity",V$1)))</f>
        <v/>
      </c>
      <c r="W191" s="114" t="str">
        <f>IF(tbl_coded[[#This Row],[ISIN]]="","",IF(OR(_xll.BDP($R191&amp;" Equity",W$1)="#N/A N/A",_xll.BDP($R191&amp;" Equity",W$1)="#N/A Invalid Security"),"--",_xll.BDP($R191&amp;" Equity",W$1)))</f>
        <v/>
      </c>
      <c r="X191" s="114" t="str">
        <f>IF(tbl_coded[[#This Row],[ISIN]]="","",IF(OR(_xll.BDP($R191&amp;" Equity",X$1)="#N/A N/A",_xll.BDP($R191&amp;" Equity",X$1)="#N/A Invalid Security"),"--",_xll.BDP($R191&amp;" Equity",X$1)))</f>
        <v/>
      </c>
      <c r="Y19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1" s="114" t="str">
        <f>IF(tbl_coded[[#This Row],[ISIN]]="","",IF(ISNUMBER(_xll.BDP(B191&amp;" Corp",Z$1)),_xll.BDP(B191&amp;" Corp",Z$1),""))</f>
        <v/>
      </c>
      <c r="AA191" s="114" t="str">
        <f>IF(tbl_coded[[#This Row],[ISIN]]="","",IF(ISNUMBER(_xll.BDP(B191&amp;" Corp",AA$1)),_xll.BDP(B191&amp;" Corp",AA$1),""))</f>
        <v/>
      </c>
      <c r="AB191" s="114" t="str">
        <f>IF(tbl_coded[[#This Row],[ISIN]]="","",IF(ISNUMBER(_xll.BDP(B191&amp;" Corp",AB$1)),_xll.BDP(B191&amp;" Corp",AB$1),""))</f>
        <v/>
      </c>
      <c r="AC191" s="114" t="str">
        <f>IF(tbl_coded[[#This Row],[ISIN]]="","",IF(ISNUMBER(_xll.BDP(B191&amp;" Corp",AC$1)),_xll.BDP(B191&amp;" Corp",AC$1),""))</f>
        <v/>
      </c>
      <c r="AD191" s="114" t="str">
        <f>IF(tbl_coded[[#This Row],[ISIN]]="","",IF((_xll.BDP(B191&amp;" Corp",AD$1))="#N/A Field Not Applicable","",_xll.BDP(B191&amp;" Corp",AD$1)))</f>
        <v/>
      </c>
      <c r="AE191" s="114" t="str">
        <f>IF(tbl_coded[[#This Row],[ISIN]]="","",IF((_xll.BDP(B191&amp;" Corp",AE$1))="#N/A N/A","--",_xll.BDP(B191&amp;" Corp",AE$1)))</f>
        <v/>
      </c>
      <c r="AF191" s="114" t="str">
        <f>IF(tbl_coded[[#This Row],[ISIN]]="","",IF(IFERROR(MATCH(H191,rtg_num[Moody''s],0)&gt;10,0),"HY",IF(IFERROR(MATCH(I191,rtg_num[S&amp;P],0)&gt;10,0),"HY",IF(IFERROR(MATCH(J191,rtg_num[Fitch],0)&gt;10,0),"HY",IF(H191&amp;I191&amp;J191="------","NR",IF(IFERROR(FIND("#N/A",Coded!H191),0)&amp;IFERROR(FIND("#N/A",Coded!H191),0)&amp;IFERROR(FIND("#N/A",Coded!H191),0)&lt;&gt;"000",IF(INDEX(美元债一级!$O:$O,MATCH(tbl_coded[[#This Row],[ISIN]],美元债一级!$I:$I,0))="--/--/--","NR","IG"),"IG"))))))</f>
        <v/>
      </c>
      <c r="AG19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1" s="115" t="str">
        <f>IF(tbl_coded[[#This Row],[ISIN]]="","",IF(_xll.BDP($B191&amp;" Corp",AI$1)="#N/A N/A","--",_xll.BDP($B191&amp;" Corp",AI$1)))</f>
        <v/>
      </c>
      <c r="AJ191" s="112" t="str">
        <f>IF(tbl_coded[[#This Row],[ISIN]]="","",IF(OR(_xll.BDP(_xll.BDP(tbl_coded[[#This Row],[ISIN]]&amp;" Corp", "ISSUER_EQUITY_TICKER")&amp;" Equity",AJ$1)="#N/A N/A"),"--",_xll.BDP(_xll.BDP(tbl_coded[[#This Row],[ISIN]]&amp;" Corp", "ISSUER_EQUITY_TICKER")&amp;" Equity",AJ$1)))</f>
        <v/>
      </c>
      <c r="AK19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1" s="114" t="str">
        <f>IF(tbl_coded[[#This Row],[ISIN]]="","",IF(OR(_xll.BDP(_xll.BDP(tbl_coded[[#This Row],[ISIN]]&amp;" Corp", "ISSUER_EQUITY_TICKER")&amp;" Equity",AL$1)="#N/A N/A"),"--",_xll.BDP(_xll.BDP(tbl_coded[[#This Row],[ISIN]]&amp;" Corp", "ISSUER_EQUITY_TICKER")&amp;" Equity",AL$1)))</f>
        <v/>
      </c>
      <c r="AM191" s="114" t="str">
        <f>IF(tbl_coded[[#This Row],[ISIN]]="","",IF(_xll.BDS($B191&amp;" Corp",AM$1)="#N/A Field Not Applicable","",_xll.BDS($B191&amp;" Corp",AM$1)))</f>
        <v/>
      </c>
      <c r="AN191" s="114" t="str">
        <f>IF(tbl_coded[[#This Row],[ISIN]]="","",IF(_xll.BDP(tbl_coded[[#This Row],[KPW Provider BBID]]&amp;" CompanyID","NAME")="#N/A Invalid Security","",_xll.BDP(tbl_coded[[#This Row],[KPW Provider BBID]]&amp;" CompanyID","NAME")))</f>
        <v/>
      </c>
      <c r="AO191" s="114" t="str">
        <f>IF(tbl_coded[[#This Row],[ISIN]]="","",IF(_xll.BDP(tbl_coded[[#This Row],[KPW Provider BBID]]&amp;" CompanyID",$AO$1)="#N/A Invalid Security","--",IF(_xll.BDP(tbl_coded[[#This Row],[KPW Provider BBID]]&amp;" CompanyID",$AO$1)="#N/A N/A","--",_xll.BDP(tbl_coded[[#This Row],[KPW Provider BBID]]&amp;" CompanyID",$AO$1))))</f>
        <v/>
      </c>
      <c r="AP191" s="114" t="str">
        <f>IF(tbl_coded[[#This Row],[ISIN]]="","",IF(_xll.BDP(tbl_coded[[#This Row],[KPW Provider BBID]]&amp;" CompanyID",$AP$1)="#N/A Invalid Security","--",IF(_xll.BDP(tbl_coded[[#This Row],[KPW Provider BBID]]&amp;" CompanyID",$AP$1)="#N/A N/A","--",_xll.BDP(tbl_coded[[#This Row],[KPW Provider BBID]]&amp;" CompanyID",$AP$1))))</f>
        <v/>
      </c>
      <c r="AQ191" s="114" t="str">
        <f>IF(tbl_coded[[#This Row],[ISIN]]="","",IF(_xll.BDP(tbl_coded[[#This Row],[KPW Provider BBID]]&amp;" CompanyID",$AQ$1)="#N/A Invalid Security","--",IF(_xll.BDP(tbl_coded[[#This Row],[KPW Provider BBID]]&amp;" CompanyID",$AQ$1)="#N/A N/A","--",_xll.BDP(tbl_coded[[#This Row],[KPW Provider BBID]]&amp;" CompanyID",$AQ$1))))</f>
        <v/>
      </c>
      <c r="AR191" s="114" t="str">
        <f>IF(tbl_coded[[#This Row],[ISIN]]="","",tbl_coded[[#This Row],[穆迪KPW评级]]&amp;"/"&amp;tbl_coded[[#This Row],[SPKPW评级]]&amp;"/"&amp;tbl_coded[[#This Row],[FITCHKPW评级]])</f>
        <v/>
      </c>
      <c r="AS191" s="114" t="str">
        <f>IF(tbl_coded[[#This Row],[ISIN]]="","",IF(OR(_xll.BDP($B191&amp;" Corp",AS$1)="#N/A N/A"),"--",_xll.BDP($B191&amp;" Corp",AS$1)))</f>
        <v/>
      </c>
      <c r="AT191" s="114" t="str">
        <f>IF(tbl_coded[[#This Row],[ISIN]]="","",IF(_xll.BDS($B191&amp;" Corp",AT$1)="#N/A Field Not Applicable","",_xll.BDS($B191&amp;" Corp",AT$1)))</f>
        <v/>
      </c>
      <c r="AU191" s="114" t="str">
        <f>IF(tbl_coded[[#This Row],[SBLC Provider BBID]]="","",_xll.BDP(tbl_coded[[#This Row],[SBLC Provider BBID]]&amp;" CompanyID","NAME"))</f>
        <v/>
      </c>
      <c r="AV191" s="114" t="str">
        <f>IF(tbl_coded[[#This Row],[ISIN]]="","",IF(OR(_xll.BDP($B191&amp;" Corp",AV$1)="#N/A N/A"),"--",TEXT(_xll.BDP($B191&amp;" Corp",AV$1),"yyyy/mm/dd")))</f>
        <v/>
      </c>
      <c r="AW191" s="114" t="str">
        <f>IF(tbl_coded[[#This Row],[ISIN]]="","",IF(OR(_xll.BDP($B191&amp;" Corp",AW$1)="#N/A N/A"),"--",TEXT(_xll.BDP($B191&amp;" Corp",AW$1),"yyyy/mm/dd")))</f>
        <v/>
      </c>
      <c r="AX191" s="114" t="str">
        <f>IF(tbl_coded[[#This Row],[ISIN]]="","",IF(OR(_xll.BDP($B191&amp;" Corp",AX$1)="#N/A N/A"),"--",TEXT(_xll.BDP($B191&amp;" Corp",AX$1),"yyyy/mm/dd")))</f>
        <v/>
      </c>
      <c r="AY191" s="114" t="str">
        <f>IF(tbl_coded[[#This Row],[ISIN]]="","",IF(OR(_xll.BDP($B191&amp;" Corp",AY$1)="#N/A Field Not Applicable"),"--",TEXT(_xll.BDP($B191&amp;" Corp",AY$1),"yyyy/mm/dd")))</f>
        <v/>
      </c>
      <c r="AZ191" s="114" t="str">
        <f>IF(tbl_coded[[#This Row],[ISIN]]="","",IF(OR(_xll.BDP($B191&amp;" Corp",AZ$1)="#N/A N/A"),"--",_xll.BDP($B191&amp;" Corp",AZ$1)))</f>
        <v/>
      </c>
      <c r="BA191" s="114" t="str">
        <f>IF(tbl_coded[[#This Row],[ISIN]]="","",IF(OR(_xll.BDP($B191&amp;" Corp",BA$1)="#N/A N/A"),"--",_xll.BDP($B191&amp;" Corp",BA$1)))</f>
        <v/>
      </c>
      <c r="BB191" s="114" t="str">
        <f>IF(tbl_coded[[#This Row],[ISIN]]="","",IF(OR(_xll.BDP($B191&amp;" Corp",BB$1)="#N/A N/A"),"--",_xll.BDP($B191&amp;" Corp",BB$1)))</f>
        <v/>
      </c>
      <c r="BC191" s="114" t="str">
        <f>IF(tbl_coded[[#This Row],[ISIN]]="","",IF(OR(_xll.BDP($B191&amp;" Corp",BC$1)="#N/A Field Not Applicable"),"--",_xll.BDP($B191&amp;" Corp",BC$1)))</f>
        <v/>
      </c>
      <c r="BD191" s="114" t="str">
        <f>IF(tbl_coded[[#This Row],[ISIN]]="","",IF(OR(_xll.BDP($B191&amp;" Corp",BD$1)="#N/A Field Not Applicable"),"--",_xll.BDP($B191&amp;" Corp",BD$1)))</f>
        <v/>
      </c>
      <c r="BE191" s="114" t="str">
        <f>IF(tbl_coded[[#This Row],[ISIN]]="","",IF(OR(_xll.BDP($B191&amp;" Corp",BE$1)="#N/A Field Not Applicable"),"--",_xll.BDP($B191&amp;" Corp",BE$1)))</f>
        <v/>
      </c>
      <c r="BF191" s="114" t="str">
        <f>IF(tbl_coded[[#This Row],[ISIN]]="","",IF(OR(_xll.BDP($B191&amp;" Corp",BF$1)="#N/A Field Not Applicable"),"--",_xll.BDP($B191&amp;" Corp",BF$1)))</f>
        <v/>
      </c>
      <c r="BG191" s="114" t="str">
        <f>IF(tbl_coded[[#This Row],[ISIN]]="","",IF(OR(_xll.BDP($B191&amp;" Corp",BG$1)="#N/A Field Not Applicable"),"--",IF(_xll.BDP($B191&amp;" Corp",BG$1)="#N/A N/A","N",_xll.BDP($B191&amp;" Corp",BG$1))))</f>
        <v/>
      </c>
      <c r="BH191" s="114" t="str">
        <f>IF(tbl_coded[[#This Row],[ISIN]]="","",IF(OR(_xll.BDP($B191&amp;" Corp",BH$1)="#N/A N/A"),"",_xll.BDP($B191&amp;" Corp",BH$1)))</f>
        <v/>
      </c>
      <c r="BI191" s="114" t="str">
        <f>IF(tbl_coded[[#This Row],[ISIN]]="","",IF(OR(tbl_coded[[#This Row],[Parent company tiker]]=""),"",IF(_xll.BDP(tbl_coded[[#This Row],[Parent company tiker]]&amp;" Equity",BI$1)="#N/A N/A","--",_xll.BDP(tbl_coded[[#This Row],[Parent company tiker]]&amp;" Equity",BI$1))))</f>
        <v/>
      </c>
      <c r="BJ191" s="114" t="str">
        <f>IF(tbl_coded[[#This Row],[ISIN]]="","",IF(OR(tbl_coded[[#This Row],[Parent company tiker]]=""),"",IF(_xll.BDP(tbl_coded[[#This Row],[Parent company tiker]]&amp;" Equity",BJ$1)="#N/A N/A","--",_xll.BDP(tbl_coded[[#This Row],[Parent company tiker]]&amp;" Equity",BJ$1))))</f>
        <v/>
      </c>
      <c r="BK191" s="114" t="str">
        <f>IF(tbl_coded[[#This Row],[ISIN]]="","",IF(OR(tbl_coded[[#This Row],[Parent company tiker]]=""),"",IF(_xll.BDP(tbl_coded[[#This Row],[Parent company tiker]]&amp;" Equity",BK$1)="#N/A N/A","--",_xll.BDP(tbl_coded[[#This Row],[Parent company tiker]]&amp;" Equity",BK$1))))</f>
        <v/>
      </c>
      <c r="BL191" s="114" t="str">
        <f>IF(tbl_coded[[#This Row],[ISIN]]="","",IF(OR(tbl_coded[[#This Row],[Parent company tiker]]=""),"",IF(_xll.BDP(tbl_coded[[#This Row],[Parent company tiker]]&amp;" Equity",BL$1)="#N/A N/A","--",_xll.BDP(tbl_coded[[#This Row],[Parent company tiker]]&amp;" Equity",BL$1))))</f>
        <v/>
      </c>
      <c r="BM19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1" s="114" t="str">
        <f>IF(tbl_coded[[#This Row],[Column9]]&lt;&gt;"--",tbl_coded[[#This Row],[G''tor rating]],IF(tbl_coded[[#This Row],[KPW Name]]&lt;&gt;"",tbl_coded[[#This Row],[KPW Rating]],IF(tbl_coded[[#This Row],[Parent company tiker]]&lt;&gt;"",tbl_coded[[#This Row],[parent评级]],tbl_coded[[#This Row],[Issuer rating]])))</f>
        <v>//</v>
      </c>
      <c r="BO191" s="148" t="str">
        <f>IFERROR(IF(tbl_coded[[#This Row],[GREEN]]="Y","GREEN",IF(tbl_coded[[#This Row],[SUSTAINABLE]]="Y","SUSTAINABLE",IF(tbl_coded[[#This Row],[SOCIAL]]="Y","SOCIAL",IF(tbl_coded[[#This Row],[Sustainable linked]]="Y","SUSTAINABLE LINKED"," ")))),"")</f>
        <v xml:space="preserve"> </v>
      </c>
    </row>
    <row r="192" spans="1:67" ht="15" customHeight="1">
      <c r="A192" s="109">
        <v>190</v>
      </c>
      <c r="B192" s="110" t="str">
        <f>IF(美元债一级!$C$3:$C$1048576&lt;&gt;"",美元债一级!$C192,"")</f>
        <v/>
      </c>
      <c r="C192" s="114" t="str">
        <f>IF(tbl_coded[[#This Row],[ISIN]]="","",IF(tbl_coded[[#This Row],[Index]]&gt;$A$1,"",IF(_xll.BDP($B192&amp;" Corp",C$1)="#N/A N/A","",_xll.BDP($B192&amp;" Corp",C$1))))</f>
        <v/>
      </c>
      <c r="D192" s="114" t="str">
        <f>IF(tbl_coded[[#This Row],[ISIN]]="","",IF(_xll.BDP($B192&amp;" Corp",D$1)="#N/A N/A","",_xll.BDP($B192&amp;" Corp",D$1)))</f>
        <v/>
      </c>
      <c r="E192" s="114" t="str">
        <f>IF(tbl_coded[[#This Row],[ISIN]]="","",IF(_xll.BDP($B192&amp;" Corp",E$1)="#N/A N/A","--",_xll.BDP($B192&amp;" Corp",E$1)))</f>
        <v/>
      </c>
      <c r="F192" s="114" t="str">
        <f>IF(tbl_coded[[#This Row],[ISIN]]="","",IF(_xll.BDS($B192&amp;" Corp",F$1)="#N/A Field Not Applicable","",_xll.BDS($B192&amp;" Corp",F$1)))</f>
        <v/>
      </c>
      <c r="G192" s="114" t="str">
        <f>IF(tbl_coded[[#This Row],[ISIN]]="","",IF(_xll.BDP($F192&amp;" CompanyID",G$1)="#N/A Invalid Security","",_xll.BDP($F192&amp;" CompanyID",G$1)))</f>
        <v/>
      </c>
      <c r="H192" s="114" t="str">
        <f>IF(tbl_coded[[#This Row],[ISIN]]="","",IF(_xll.BDP($B192&amp;" Corp",H$1)="#N/A N/A","--",_xll.BDP($B192&amp;" Corp",H$1)))</f>
        <v/>
      </c>
      <c r="I192" s="114" t="str">
        <f>IF(tbl_coded[[#This Row],[ISIN]]="","",IF(_xll.BDP($B192&amp;" Corp",I$1)="#N/A N/A","--",_xll.BDP($B192&amp;" Corp",I$1)))</f>
        <v/>
      </c>
      <c r="J192" s="114" t="str">
        <f>IF(tbl_coded[[#This Row],[ISIN]]="","",IF(_xll.BDP($B192&amp;" Corp",J$1)="#N/A N/A","--",_xll.BDP($B192&amp;" Corp",J$1)))</f>
        <v/>
      </c>
      <c r="K192" s="114" t="str">
        <f>IF(tbl_coded[[#This Row],[ISIN]]="","",IF(_xll.BDP($B192&amp;" Corp",K$1)="#N/A N/A","--",_xll.BDP($B192&amp;" Corp",K$1)))</f>
        <v/>
      </c>
      <c r="L192" s="114" t="str">
        <f>IF(tbl_coded[[#This Row],[ISIN]]="","",IF(_xll.BDP($B192&amp;" Corp",L$1)="#N/A N/A","--",_xll.BDP($B192&amp;" Corp",L$1)))</f>
        <v/>
      </c>
      <c r="M192" s="114" t="str">
        <f>IF(tbl_coded[[#This Row],[ISIN]]="","",IF(_xll.BDP($B192&amp;" Corp",M$1)="#N/A N/A","--",_xll.BDP($B192&amp;" Corp",M$1)))</f>
        <v/>
      </c>
      <c r="N192" s="114" t="str">
        <f>IF(tbl_coded[[#This Row],[ISIN]]="","",IF(_xll.BDP($B192&amp;" Corp",N$1)="#N/A N/A","--",_xll.BDP($B192&amp;" Corp",N$1)))</f>
        <v/>
      </c>
      <c r="O192" s="114" t="str">
        <f>IF(tbl_coded[[#This Row],[ISIN]]="","",IF(_xll.BDP($B192&amp;" Corp",O$1)="#N/A N/A","--",_xll.BDP($B192&amp;" Corp",O$1)))</f>
        <v/>
      </c>
      <c r="P192" s="114" t="str">
        <f>IF(tbl_coded[[#This Row],[ISIN]]="","",IF(_xll.BDP($B192&amp;" Corp",P$1)="#N/A N/A","--",_xll.BDP($B192&amp;" Corp",P$1)))</f>
        <v/>
      </c>
      <c r="Q19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2" s="114" t="str">
        <f>IF(tbl_coded[[#This Row],[ISIN]]="","",IF(OR(_xll.BDP($B192&amp;" Corp",R$1)="#N/A N/A",_xll.BDP($B192&amp;" Corp",R$1)="#N/A Invalid Security",_xll.BDP($B192&amp;" Corp",R$1)="#N/A Field Not Applicable"),"--",_xll.BDP($B192&amp;" Corp",R$1)))</f>
        <v/>
      </c>
      <c r="S192" s="114" t="str">
        <f>IF(tbl_coded[[#This Row],[ISIN]]="","",IF(OR(_xll.BDP($R192&amp;" Equity",S$1)="#N/A N/A",_xll.BDP($R192&amp;" Equity",S$1)="#N/A Invalid Security"),"--",_xll.BDP($R192&amp;" Equity",S$1)))</f>
        <v/>
      </c>
      <c r="T192" s="114" t="str">
        <f>IF(tbl_coded[[#This Row],[ISIN]]="","",IF(OR(_xll.BDP($R192&amp;" Equity",T$1)="#N/A N/A",_xll.BDP($R192&amp;" Equity",T$1)="#N/A Invalid Security"),"--",_xll.BDP($R192&amp;" Equity",T$1)))</f>
        <v/>
      </c>
      <c r="U192" s="114" t="str">
        <f>IF(tbl_coded[[#This Row],[ISIN]]="","",IF(OR(_xll.BDP($R192&amp;" Equity",U$1)="#N/A N/A",_xll.BDP($R192&amp;" Equity",U$1)="#N/A Invalid Security"),"--",_xll.BDP($R192&amp;" Equity",U$1)))</f>
        <v/>
      </c>
      <c r="V192" s="114" t="str">
        <f>IF(tbl_coded[[#This Row],[ISIN]]="","",IF(OR(_xll.BDP($R192&amp;" Equity",V$1)="#N/A N/A",_xll.BDP($R192&amp;" Equity",V$1)="#N/A Invalid Security"),"--",_xll.BDP($R192&amp;" Equity",V$1)))</f>
        <v/>
      </c>
      <c r="W192" s="114" t="str">
        <f>IF(tbl_coded[[#This Row],[ISIN]]="","",IF(OR(_xll.BDP($R192&amp;" Equity",W$1)="#N/A N/A",_xll.BDP($R192&amp;" Equity",W$1)="#N/A Invalid Security"),"--",_xll.BDP($R192&amp;" Equity",W$1)))</f>
        <v/>
      </c>
      <c r="X192" s="114" t="str">
        <f>IF(tbl_coded[[#This Row],[ISIN]]="","",IF(OR(_xll.BDP($R192&amp;" Equity",X$1)="#N/A N/A",_xll.BDP($R192&amp;" Equity",X$1)="#N/A Invalid Security"),"--",_xll.BDP($R192&amp;" Equity",X$1)))</f>
        <v/>
      </c>
      <c r="Y19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2" s="114" t="str">
        <f>IF(tbl_coded[[#This Row],[ISIN]]="","",IF(ISNUMBER(_xll.BDP(B192&amp;" Corp",Z$1)),_xll.BDP(B192&amp;" Corp",Z$1),""))</f>
        <v/>
      </c>
      <c r="AA192" s="114" t="str">
        <f>IF(tbl_coded[[#This Row],[ISIN]]="","",IF(ISNUMBER(_xll.BDP(B192&amp;" Corp",AA$1)),_xll.BDP(B192&amp;" Corp",AA$1),""))</f>
        <v/>
      </c>
      <c r="AB192" s="114" t="str">
        <f>IF(tbl_coded[[#This Row],[ISIN]]="","",IF(ISNUMBER(_xll.BDP(B192&amp;" Corp",AB$1)),_xll.BDP(B192&amp;" Corp",AB$1),""))</f>
        <v/>
      </c>
      <c r="AC192" s="114" t="str">
        <f>IF(tbl_coded[[#This Row],[ISIN]]="","",IF(ISNUMBER(_xll.BDP(B192&amp;" Corp",AC$1)),_xll.BDP(B192&amp;" Corp",AC$1),""))</f>
        <v/>
      </c>
      <c r="AD192" s="114" t="str">
        <f>IF(tbl_coded[[#This Row],[ISIN]]="","",IF((_xll.BDP(B192&amp;" Corp",AD$1))="#N/A Field Not Applicable","",_xll.BDP(B192&amp;" Corp",AD$1)))</f>
        <v/>
      </c>
      <c r="AE192" s="114" t="str">
        <f>IF(tbl_coded[[#This Row],[ISIN]]="","",IF((_xll.BDP(B192&amp;" Corp",AE$1))="#N/A N/A","--",_xll.BDP(B192&amp;" Corp",AE$1)))</f>
        <v/>
      </c>
      <c r="AF192" s="114" t="str">
        <f>IF(tbl_coded[[#This Row],[ISIN]]="","",IF(IFERROR(MATCH(H192,rtg_num[Moody''s],0)&gt;10,0),"HY",IF(IFERROR(MATCH(I192,rtg_num[S&amp;P],0)&gt;10,0),"HY",IF(IFERROR(MATCH(J192,rtg_num[Fitch],0)&gt;10,0),"HY",IF(H192&amp;I192&amp;J192="------","NR",IF(IFERROR(FIND("#N/A",Coded!H192),0)&amp;IFERROR(FIND("#N/A",Coded!H192),0)&amp;IFERROR(FIND("#N/A",Coded!H192),0)&lt;&gt;"000",IF(INDEX(美元债一级!$O:$O,MATCH(tbl_coded[[#This Row],[ISIN]],美元债一级!$I:$I,0))="--/--/--","NR","IG"),"IG"))))))</f>
        <v/>
      </c>
      <c r="AG19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2" s="115" t="str">
        <f>IF(tbl_coded[[#This Row],[ISIN]]="","",IF(_xll.BDP($B192&amp;" Corp",AI$1)="#N/A N/A","--",_xll.BDP($B192&amp;" Corp",AI$1)))</f>
        <v/>
      </c>
      <c r="AJ192" s="112" t="str">
        <f>IF(tbl_coded[[#This Row],[ISIN]]="","",IF(OR(_xll.BDP(_xll.BDP(tbl_coded[[#This Row],[ISIN]]&amp;" Corp", "ISSUER_EQUITY_TICKER")&amp;" Equity",AJ$1)="#N/A N/A"),"--",_xll.BDP(_xll.BDP(tbl_coded[[#This Row],[ISIN]]&amp;" Corp", "ISSUER_EQUITY_TICKER")&amp;" Equity",AJ$1)))</f>
        <v/>
      </c>
      <c r="AK19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2" s="114" t="str">
        <f>IF(tbl_coded[[#This Row],[ISIN]]="","",IF(OR(_xll.BDP(_xll.BDP(tbl_coded[[#This Row],[ISIN]]&amp;" Corp", "ISSUER_EQUITY_TICKER")&amp;" Equity",AL$1)="#N/A N/A"),"--",_xll.BDP(_xll.BDP(tbl_coded[[#This Row],[ISIN]]&amp;" Corp", "ISSUER_EQUITY_TICKER")&amp;" Equity",AL$1)))</f>
        <v/>
      </c>
      <c r="AM192" s="114" t="str">
        <f>IF(tbl_coded[[#This Row],[ISIN]]="","",IF(_xll.BDS($B192&amp;" Corp",AM$1)="#N/A Field Not Applicable","",_xll.BDS($B192&amp;" Corp",AM$1)))</f>
        <v/>
      </c>
      <c r="AN192" s="114" t="str">
        <f>IF(tbl_coded[[#This Row],[ISIN]]="","",IF(_xll.BDP(tbl_coded[[#This Row],[KPW Provider BBID]]&amp;" CompanyID","NAME")="#N/A Invalid Security","",_xll.BDP(tbl_coded[[#This Row],[KPW Provider BBID]]&amp;" CompanyID","NAME")))</f>
        <v/>
      </c>
      <c r="AO192" s="114" t="str">
        <f>IF(tbl_coded[[#This Row],[ISIN]]="","",IF(_xll.BDP(tbl_coded[[#This Row],[KPW Provider BBID]]&amp;" CompanyID",$AO$1)="#N/A Invalid Security","--",IF(_xll.BDP(tbl_coded[[#This Row],[KPW Provider BBID]]&amp;" CompanyID",$AO$1)="#N/A N/A","--",_xll.BDP(tbl_coded[[#This Row],[KPW Provider BBID]]&amp;" CompanyID",$AO$1))))</f>
        <v/>
      </c>
      <c r="AP192" s="114" t="str">
        <f>IF(tbl_coded[[#This Row],[ISIN]]="","",IF(_xll.BDP(tbl_coded[[#This Row],[KPW Provider BBID]]&amp;" CompanyID",$AP$1)="#N/A Invalid Security","--",IF(_xll.BDP(tbl_coded[[#This Row],[KPW Provider BBID]]&amp;" CompanyID",$AP$1)="#N/A N/A","--",_xll.BDP(tbl_coded[[#This Row],[KPW Provider BBID]]&amp;" CompanyID",$AP$1))))</f>
        <v/>
      </c>
      <c r="AQ192" s="114" t="str">
        <f>IF(tbl_coded[[#This Row],[ISIN]]="","",IF(_xll.BDP(tbl_coded[[#This Row],[KPW Provider BBID]]&amp;" CompanyID",$AQ$1)="#N/A Invalid Security","--",IF(_xll.BDP(tbl_coded[[#This Row],[KPW Provider BBID]]&amp;" CompanyID",$AQ$1)="#N/A N/A","--",_xll.BDP(tbl_coded[[#This Row],[KPW Provider BBID]]&amp;" CompanyID",$AQ$1))))</f>
        <v/>
      </c>
      <c r="AR192" s="114" t="str">
        <f>IF(tbl_coded[[#This Row],[ISIN]]="","",tbl_coded[[#This Row],[穆迪KPW评级]]&amp;"/"&amp;tbl_coded[[#This Row],[SPKPW评级]]&amp;"/"&amp;tbl_coded[[#This Row],[FITCHKPW评级]])</f>
        <v/>
      </c>
      <c r="AS192" s="114" t="str">
        <f>IF(tbl_coded[[#This Row],[ISIN]]="","",IF(OR(_xll.BDP($B192&amp;" Corp",AS$1)="#N/A N/A"),"--",_xll.BDP($B192&amp;" Corp",AS$1)))</f>
        <v/>
      </c>
      <c r="AT192" s="114" t="str">
        <f>IF(tbl_coded[[#This Row],[ISIN]]="","",IF(_xll.BDS($B192&amp;" Corp",AT$1)="#N/A Field Not Applicable","",_xll.BDS($B192&amp;" Corp",AT$1)))</f>
        <v/>
      </c>
      <c r="AU192" s="114" t="str">
        <f>IF(tbl_coded[[#This Row],[SBLC Provider BBID]]="","",_xll.BDP(tbl_coded[[#This Row],[SBLC Provider BBID]]&amp;" CompanyID","NAME"))</f>
        <v/>
      </c>
      <c r="AV192" s="114" t="str">
        <f>IF(tbl_coded[[#This Row],[ISIN]]="","",IF(OR(_xll.BDP($B192&amp;" Corp",AV$1)="#N/A N/A"),"--",TEXT(_xll.BDP($B192&amp;" Corp",AV$1),"yyyy/mm/dd")))</f>
        <v/>
      </c>
      <c r="AW192" s="114" t="str">
        <f>IF(tbl_coded[[#This Row],[ISIN]]="","",IF(OR(_xll.BDP($B192&amp;" Corp",AW$1)="#N/A N/A"),"--",TEXT(_xll.BDP($B192&amp;" Corp",AW$1),"yyyy/mm/dd")))</f>
        <v/>
      </c>
      <c r="AX192" s="114" t="str">
        <f>IF(tbl_coded[[#This Row],[ISIN]]="","",IF(OR(_xll.BDP($B192&amp;" Corp",AX$1)="#N/A N/A"),"--",TEXT(_xll.BDP($B192&amp;" Corp",AX$1),"yyyy/mm/dd")))</f>
        <v/>
      </c>
      <c r="AY192" s="114" t="str">
        <f>IF(tbl_coded[[#This Row],[ISIN]]="","",IF(OR(_xll.BDP($B192&amp;" Corp",AY$1)="#N/A Field Not Applicable"),"--",TEXT(_xll.BDP($B192&amp;" Corp",AY$1),"yyyy/mm/dd")))</f>
        <v/>
      </c>
      <c r="AZ192" s="114" t="str">
        <f>IF(tbl_coded[[#This Row],[ISIN]]="","",IF(OR(_xll.BDP($B192&amp;" Corp",AZ$1)="#N/A N/A"),"--",_xll.BDP($B192&amp;" Corp",AZ$1)))</f>
        <v/>
      </c>
      <c r="BA192" s="114" t="str">
        <f>IF(tbl_coded[[#This Row],[ISIN]]="","",IF(OR(_xll.BDP($B192&amp;" Corp",BA$1)="#N/A N/A"),"--",_xll.BDP($B192&amp;" Corp",BA$1)))</f>
        <v/>
      </c>
      <c r="BB192" s="114" t="str">
        <f>IF(tbl_coded[[#This Row],[ISIN]]="","",IF(OR(_xll.BDP($B192&amp;" Corp",BB$1)="#N/A N/A"),"--",_xll.BDP($B192&amp;" Corp",BB$1)))</f>
        <v/>
      </c>
      <c r="BC192" s="114" t="str">
        <f>IF(tbl_coded[[#This Row],[ISIN]]="","",IF(OR(_xll.BDP($B192&amp;" Corp",BC$1)="#N/A Field Not Applicable"),"--",_xll.BDP($B192&amp;" Corp",BC$1)))</f>
        <v/>
      </c>
      <c r="BD192" s="114" t="str">
        <f>IF(tbl_coded[[#This Row],[ISIN]]="","",IF(OR(_xll.BDP($B192&amp;" Corp",BD$1)="#N/A Field Not Applicable"),"--",_xll.BDP($B192&amp;" Corp",BD$1)))</f>
        <v/>
      </c>
      <c r="BE192" s="114" t="str">
        <f>IF(tbl_coded[[#This Row],[ISIN]]="","",IF(OR(_xll.BDP($B192&amp;" Corp",BE$1)="#N/A Field Not Applicable"),"--",_xll.BDP($B192&amp;" Corp",BE$1)))</f>
        <v/>
      </c>
      <c r="BF192" s="114" t="str">
        <f>IF(tbl_coded[[#This Row],[ISIN]]="","",IF(OR(_xll.BDP($B192&amp;" Corp",BF$1)="#N/A Field Not Applicable"),"--",_xll.BDP($B192&amp;" Corp",BF$1)))</f>
        <v/>
      </c>
      <c r="BG192" s="114" t="str">
        <f>IF(tbl_coded[[#This Row],[ISIN]]="","",IF(OR(_xll.BDP($B192&amp;" Corp",BG$1)="#N/A Field Not Applicable"),"--",IF(_xll.BDP($B192&amp;" Corp",BG$1)="#N/A N/A","N",_xll.BDP($B192&amp;" Corp",BG$1))))</f>
        <v/>
      </c>
      <c r="BH192" s="114" t="str">
        <f>IF(tbl_coded[[#This Row],[ISIN]]="","",IF(OR(_xll.BDP($B192&amp;" Corp",BH$1)="#N/A N/A"),"",_xll.BDP($B192&amp;" Corp",BH$1)))</f>
        <v/>
      </c>
      <c r="BI192" s="114" t="str">
        <f>IF(tbl_coded[[#This Row],[ISIN]]="","",IF(OR(tbl_coded[[#This Row],[Parent company tiker]]=""),"",IF(_xll.BDP(tbl_coded[[#This Row],[Parent company tiker]]&amp;" Equity",BI$1)="#N/A N/A","--",_xll.BDP(tbl_coded[[#This Row],[Parent company tiker]]&amp;" Equity",BI$1))))</f>
        <v/>
      </c>
      <c r="BJ192" s="114" t="str">
        <f>IF(tbl_coded[[#This Row],[ISIN]]="","",IF(OR(tbl_coded[[#This Row],[Parent company tiker]]=""),"",IF(_xll.BDP(tbl_coded[[#This Row],[Parent company tiker]]&amp;" Equity",BJ$1)="#N/A N/A","--",_xll.BDP(tbl_coded[[#This Row],[Parent company tiker]]&amp;" Equity",BJ$1))))</f>
        <v/>
      </c>
      <c r="BK192" s="114" t="str">
        <f>IF(tbl_coded[[#This Row],[ISIN]]="","",IF(OR(tbl_coded[[#This Row],[Parent company tiker]]=""),"",IF(_xll.BDP(tbl_coded[[#This Row],[Parent company tiker]]&amp;" Equity",BK$1)="#N/A N/A","--",_xll.BDP(tbl_coded[[#This Row],[Parent company tiker]]&amp;" Equity",BK$1))))</f>
        <v/>
      </c>
      <c r="BL192" s="114" t="str">
        <f>IF(tbl_coded[[#This Row],[ISIN]]="","",IF(OR(tbl_coded[[#This Row],[Parent company tiker]]=""),"",IF(_xll.BDP(tbl_coded[[#This Row],[Parent company tiker]]&amp;" Equity",BL$1)="#N/A N/A","--",_xll.BDP(tbl_coded[[#This Row],[Parent company tiker]]&amp;" Equity",BL$1))))</f>
        <v/>
      </c>
      <c r="BM19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2" s="114" t="str">
        <f>IF(tbl_coded[[#This Row],[Column9]]&lt;&gt;"--",tbl_coded[[#This Row],[G''tor rating]],IF(tbl_coded[[#This Row],[KPW Name]]&lt;&gt;"",tbl_coded[[#This Row],[KPW Rating]],IF(tbl_coded[[#This Row],[Parent company tiker]]&lt;&gt;"",tbl_coded[[#This Row],[parent评级]],tbl_coded[[#This Row],[Issuer rating]])))</f>
        <v>//</v>
      </c>
      <c r="BO192" s="148" t="str">
        <f>IFERROR(IF(tbl_coded[[#This Row],[GREEN]]="Y","GREEN",IF(tbl_coded[[#This Row],[SUSTAINABLE]]="Y","SUSTAINABLE",IF(tbl_coded[[#This Row],[SOCIAL]]="Y","SOCIAL",IF(tbl_coded[[#This Row],[Sustainable linked]]="Y","SUSTAINABLE LINKED"," ")))),"")</f>
        <v xml:space="preserve"> </v>
      </c>
    </row>
    <row r="193" spans="1:67" ht="15" customHeight="1">
      <c r="A193" s="109">
        <v>191</v>
      </c>
      <c r="B193" s="110" t="str">
        <f>IF(美元债一级!$C$3:$C$1048576&lt;&gt;"",美元债一级!$C193,"")</f>
        <v/>
      </c>
      <c r="C193" s="114" t="str">
        <f>IF(tbl_coded[[#This Row],[ISIN]]="","",IF(tbl_coded[[#This Row],[Index]]&gt;$A$1,"",IF(_xll.BDP($B193&amp;" Corp",C$1)="#N/A N/A","",_xll.BDP($B193&amp;" Corp",C$1))))</f>
        <v/>
      </c>
      <c r="D193" s="114" t="str">
        <f>IF(tbl_coded[[#This Row],[ISIN]]="","",IF(_xll.BDP($B193&amp;" Corp",D$1)="#N/A N/A","",_xll.BDP($B193&amp;" Corp",D$1)))</f>
        <v/>
      </c>
      <c r="E193" s="114" t="str">
        <f>IF(tbl_coded[[#This Row],[ISIN]]="","",IF(_xll.BDP($B193&amp;" Corp",E$1)="#N/A N/A","--",_xll.BDP($B193&amp;" Corp",E$1)))</f>
        <v/>
      </c>
      <c r="F193" s="114" t="str">
        <f>IF(tbl_coded[[#This Row],[ISIN]]="","",IF(_xll.BDS($B193&amp;" Corp",F$1)="#N/A Field Not Applicable","",_xll.BDS($B193&amp;" Corp",F$1)))</f>
        <v/>
      </c>
      <c r="G193" s="114" t="str">
        <f>IF(tbl_coded[[#This Row],[ISIN]]="","",IF(_xll.BDP($F193&amp;" CompanyID",G$1)="#N/A Invalid Security","",_xll.BDP($F193&amp;" CompanyID",G$1)))</f>
        <v/>
      </c>
      <c r="H193" s="114" t="str">
        <f>IF(tbl_coded[[#This Row],[ISIN]]="","",IF(_xll.BDP($B193&amp;" Corp",H$1)="#N/A N/A","--",_xll.BDP($B193&amp;" Corp",H$1)))</f>
        <v/>
      </c>
      <c r="I193" s="114" t="str">
        <f>IF(tbl_coded[[#This Row],[ISIN]]="","",IF(_xll.BDP($B193&amp;" Corp",I$1)="#N/A N/A","--",_xll.BDP($B193&amp;" Corp",I$1)))</f>
        <v/>
      </c>
      <c r="J193" s="114" t="str">
        <f>IF(tbl_coded[[#This Row],[ISIN]]="","",IF(_xll.BDP($B193&amp;" Corp",J$1)="#N/A N/A","--",_xll.BDP($B193&amp;" Corp",J$1)))</f>
        <v/>
      </c>
      <c r="K193" s="114" t="str">
        <f>IF(tbl_coded[[#This Row],[ISIN]]="","",IF(_xll.BDP($B193&amp;" Corp",K$1)="#N/A N/A","--",_xll.BDP($B193&amp;" Corp",K$1)))</f>
        <v/>
      </c>
      <c r="L193" s="114" t="str">
        <f>IF(tbl_coded[[#This Row],[ISIN]]="","",IF(_xll.BDP($B193&amp;" Corp",L$1)="#N/A N/A","--",_xll.BDP($B193&amp;" Corp",L$1)))</f>
        <v/>
      </c>
      <c r="M193" s="114" t="str">
        <f>IF(tbl_coded[[#This Row],[ISIN]]="","",IF(_xll.BDP($B193&amp;" Corp",M$1)="#N/A N/A","--",_xll.BDP($B193&amp;" Corp",M$1)))</f>
        <v/>
      </c>
      <c r="N193" s="114" t="str">
        <f>IF(tbl_coded[[#This Row],[ISIN]]="","",IF(_xll.BDP($B193&amp;" Corp",N$1)="#N/A N/A","--",_xll.BDP($B193&amp;" Corp",N$1)))</f>
        <v/>
      </c>
      <c r="O193" s="114" t="str">
        <f>IF(tbl_coded[[#This Row],[ISIN]]="","",IF(_xll.BDP($B193&amp;" Corp",O$1)="#N/A N/A","--",_xll.BDP($B193&amp;" Corp",O$1)))</f>
        <v/>
      </c>
      <c r="P193" s="114" t="str">
        <f>IF(tbl_coded[[#This Row],[ISIN]]="","",IF(_xll.BDP($B193&amp;" Corp",P$1)="#N/A N/A","--",_xll.BDP($B193&amp;" Corp",P$1)))</f>
        <v/>
      </c>
      <c r="Q19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3" s="114" t="str">
        <f>IF(tbl_coded[[#This Row],[ISIN]]="","",IF(OR(_xll.BDP($B193&amp;" Corp",R$1)="#N/A N/A",_xll.BDP($B193&amp;" Corp",R$1)="#N/A Invalid Security",_xll.BDP($B193&amp;" Corp",R$1)="#N/A Field Not Applicable"),"--",_xll.BDP($B193&amp;" Corp",R$1)))</f>
        <v/>
      </c>
      <c r="S193" s="114" t="str">
        <f>IF(tbl_coded[[#This Row],[ISIN]]="","",IF(OR(_xll.BDP($R193&amp;" Equity",S$1)="#N/A N/A",_xll.BDP($R193&amp;" Equity",S$1)="#N/A Invalid Security"),"--",_xll.BDP($R193&amp;" Equity",S$1)))</f>
        <v/>
      </c>
      <c r="T193" s="114" t="str">
        <f>IF(tbl_coded[[#This Row],[ISIN]]="","",IF(OR(_xll.BDP($R193&amp;" Equity",T$1)="#N/A N/A",_xll.BDP($R193&amp;" Equity",T$1)="#N/A Invalid Security"),"--",_xll.BDP($R193&amp;" Equity",T$1)))</f>
        <v/>
      </c>
      <c r="U193" s="114" t="str">
        <f>IF(tbl_coded[[#This Row],[ISIN]]="","",IF(OR(_xll.BDP($R193&amp;" Equity",U$1)="#N/A N/A",_xll.BDP($R193&amp;" Equity",U$1)="#N/A Invalid Security"),"--",_xll.BDP($R193&amp;" Equity",U$1)))</f>
        <v/>
      </c>
      <c r="V193" s="114" t="str">
        <f>IF(tbl_coded[[#This Row],[ISIN]]="","",IF(OR(_xll.BDP($R193&amp;" Equity",V$1)="#N/A N/A",_xll.BDP($R193&amp;" Equity",V$1)="#N/A Invalid Security"),"--",_xll.BDP($R193&amp;" Equity",V$1)))</f>
        <v/>
      </c>
      <c r="W193" s="114" t="str">
        <f>IF(tbl_coded[[#This Row],[ISIN]]="","",IF(OR(_xll.BDP($R193&amp;" Equity",W$1)="#N/A N/A",_xll.BDP($R193&amp;" Equity",W$1)="#N/A Invalid Security"),"--",_xll.BDP($R193&amp;" Equity",W$1)))</f>
        <v/>
      </c>
      <c r="X193" s="114" t="str">
        <f>IF(tbl_coded[[#This Row],[ISIN]]="","",IF(OR(_xll.BDP($R193&amp;" Equity",X$1)="#N/A N/A",_xll.BDP($R193&amp;" Equity",X$1)="#N/A Invalid Security"),"--",_xll.BDP($R193&amp;" Equity",X$1)))</f>
        <v/>
      </c>
      <c r="Y19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3" s="114" t="str">
        <f>IF(tbl_coded[[#This Row],[ISIN]]="","",IF(ISNUMBER(_xll.BDP(B193&amp;" Corp",Z$1)),_xll.BDP(B193&amp;" Corp",Z$1),""))</f>
        <v/>
      </c>
      <c r="AA193" s="114" t="str">
        <f>IF(tbl_coded[[#This Row],[ISIN]]="","",IF(ISNUMBER(_xll.BDP(B193&amp;" Corp",AA$1)),_xll.BDP(B193&amp;" Corp",AA$1),""))</f>
        <v/>
      </c>
      <c r="AB193" s="114" t="str">
        <f>IF(tbl_coded[[#This Row],[ISIN]]="","",IF(ISNUMBER(_xll.BDP(B193&amp;" Corp",AB$1)),_xll.BDP(B193&amp;" Corp",AB$1),""))</f>
        <v/>
      </c>
      <c r="AC193" s="114" t="str">
        <f>IF(tbl_coded[[#This Row],[ISIN]]="","",IF(ISNUMBER(_xll.BDP(B193&amp;" Corp",AC$1)),_xll.BDP(B193&amp;" Corp",AC$1),""))</f>
        <v/>
      </c>
      <c r="AD193" s="114" t="str">
        <f>IF(tbl_coded[[#This Row],[ISIN]]="","",IF((_xll.BDP(B193&amp;" Corp",AD$1))="#N/A Field Not Applicable","",_xll.BDP(B193&amp;" Corp",AD$1)))</f>
        <v/>
      </c>
      <c r="AE193" s="114" t="str">
        <f>IF(tbl_coded[[#This Row],[ISIN]]="","",IF((_xll.BDP(B193&amp;" Corp",AE$1))="#N/A N/A","--",_xll.BDP(B193&amp;" Corp",AE$1)))</f>
        <v/>
      </c>
      <c r="AF193" s="114" t="str">
        <f>IF(tbl_coded[[#This Row],[ISIN]]="","",IF(IFERROR(MATCH(H193,rtg_num[Moody''s],0)&gt;10,0),"HY",IF(IFERROR(MATCH(I193,rtg_num[S&amp;P],0)&gt;10,0),"HY",IF(IFERROR(MATCH(J193,rtg_num[Fitch],0)&gt;10,0),"HY",IF(H193&amp;I193&amp;J193="------","NR",IF(IFERROR(FIND("#N/A",Coded!H193),0)&amp;IFERROR(FIND("#N/A",Coded!H193),0)&amp;IFERROR(FIND("#N/A",Coded!H193),0)&lt;&gt;"000",IF(INDEX(美元债一级!$O:$O,MATCH(tbl_coded[[#This Row],[ISIN]],美元债一级!$I:$I,0))="--/--/--","NR","IG"),"IG"))))))</f>
        <v/>
      </c>
      <c r="AG19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3" s="115" t="str">
        <f>IF(tbl_coded[[#This Row],[ISIN]]="","",IF(_xll.BDP($B193&amp;" Corp",AI$1)="#N/A N/A","--",_xll.BDP($B193&amp;" Corp",AI$1)))</f>
        <v/>
      </c>
      <c r="AJ193" s="112" t="str">
        <f>IF(tbl_coded[[#This Row],[ISIN]]="","",IF(OR(_xll.BDP(_xll.BDP(tbl_coded[[#This Row],[ISIN]]&amp;" Corp", "ISSUER_EQUITY_TICKER")&amp;" Equity",AJ$1)="#N/A N/A"),"--",_xll.BDP(_xll.BDP(tbl_coded[[#This Row],[ISIN]]&amp;" Corp", "ISSUER_EQUITY_TICKER")&amp;" Equity",AJ$1)))</f>
        <v/>
      </c>
      <c r="AK19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3" s="114" t="str">
        <f>IF(tbl_coded[[#This Row],[ISIN]]="","",IF(OR(_xll.BDP(_xll.BDP(tbl_coded[[#This Row],[ISIN]]&amp;" Corp", "ISSUER_EQUITY_TICKER")&amp;" Equity",AL$1)="#N/A N/A"),"--",_xll.BDP(_xll.BDP(tbl_coded[[#This Row],[ISIN]]&amp;" Corp", "ISSUER_EQUITY_TICKER")&amp;" Equity",AL$1)))</f>
        <v/>
      </c>
      <c r="AM193" s="114" t="str">
        <f>IF(tbl_coded[[#This Row],[ISIN]]="","",IF(_xll.BDS($B193&amp;" Corp",AM$1)="#N/A Field Not Applicable","",_xll.BDS($B193&amp;" Corp",AM$1)))</f>
        <v/>
      </c>
      <c r="AN193" s="114" t="str">
        <f>IF(tbl_coded[[#This Row],[ISIN]]="","",IF(_xll.BDP(tbl_coded[[#This Row],[KPW Provider BBID]]&amp;" CompanyID","NAME")="#N/A Invalid Security","",_xll.BDP(tbl_coded[[#This Row],[KPW Provider BBID]]&amp;" CompanyID","NAME")))</f>
        <v/>
      </c>
      <c r="AO193" s="114" t="str">
        <f>IF(tbl_coded[[#This Row],[ISIN]]="","",IF(_xll.BDP(tbl_coded[[#This Row],[KPW Provider BBID]]&amp;" CompanyID",$AO$1)="#N/A Invalid Security","--",IF(_xll.BDP(tbl_coded[[#This Row],[KPW Provider BBID]]&amp;" CompanyID",$AO$1)="#N/A N/A","--",_xll.BDP(tbl_coded[[#This Row],[KPW Provider BBID]]&amp;" CompanyID",$AO$1))))</f>
        <v/>
      </c>
      <c r="AP193" s="114" t="str">
        <f>IF(tbl_coded[[#This Row],[ISIN]]="","",IF(_xll.BDP(tbl_coded[[#This Row],[KPW Provider BBID]]&amp;" CompanyID",$AP$1)="#N/A Invalid Security","--",IF(_xll.BDP(tbl_coded[[#This Row],[KPW Provider BBID]]&amp;" CompanyID",$AP$1)="#N/A N/A","--",_xll.BDP(tbl_coded[[#This Row],[KPW Provider BBID]]&amp;" CompanyID",$AP$1))))</f>
        <v/>
      </c>
      <c r="AQ193" s="114" t="str">
        <f>IF(tbl_coded[[#This Row],[ISIN]]="","",IF(_xll.BDP(tbl_coded[[#This Row],[KPW Provider BBID]]&amp;" CompanyID",$AQ$1)="#N/A Invalid Security","--",IF(_xll.BDP(tbl_coded[[#This Row],[KPW Provider BBID]]&amp;" CompanyID",$AQ$1)="#N/A N/A","--",_xll.BDP(tbl_coded[[#This Row],[KPW Provider BBID]]&amp;" CompanyID",$AQ$1))))</f>
        <v/>
      </c>
      <c r="AR193" s="114" t="str">
        <f>IF(tbl_coded[[#This Row],[ISIN]]="","",tbl_coded[[#This Row],[穆迪KPW评级]]&amp;"/"&amp;tbl_coded[[#This Row],[SPKPW评级]]&amp;"/"&amp;tbl_coded[[#This Row],[FITCHKPW评级]])</f>
        <v/>
      </c>
      <c r="AS193" s="114" t="str">
        <f>IF(tbl_coded[[#This Row],[ISIN]]="","",IF(OR(_xll.BDP($B193&amp;" Corp",AS$1)="#N/A N/A"),"--",_xll.BDP($B193&amp;" Corp",AS$1)))</f>
        <v/>
      </c>
      <c r="AT193" s="114" t="str">
        <f>IF(tbl_coded[[#This Row],[ISIN]]="","",IF(_xll.BDS($B193&amp;" Corp",AT$1)="#N/A Field Not Applicable","",_xll.BDS($B193&amp;" Corp",AT$1)))</f>
        <v/>
      </c>
      <c r="AU193" s="114" t="str">
        <f>IF(tbl_coded[[#This Row],[SBLC Provider BBID]]="","",_xll.BDP(tbl_coded[[#This Row],[SBLC Provider BBID]]&amp;" CompanyID","NAME"))</f>
        <v/>
      </c>
      <c r="AV193" s="114" t="str">
        <f>IF(tbl_coded[[#This Row],[ISIN]]="","",IF(OR(_xll.BDP($B193&amp;" Corp",AV$1)="#N/A N/A"),"--",TEXT(_xll.BDP($B193&amp;" Corp",AV$1),"yyyy/mm/dd")))</f>
        <v/>
      </c>
      <c r="AW193" s="114" t="str">
        <f>IF(tbl_coded[[#This Row],[ISIN]]="","",IF(OR(_xll.BDP($B193&amp;" Corp",AW$1)="#N/A N/A"),"--",TEXT(_xll.BDP($B193&amp;" Corp",AW$1),"yyyy/mm/dd")))</f>
        <v/>
      </c>
      <c r="AX193" s="114" t="str">
        <f>IF(tbl_coded[[#This Row],[ISIN]]="","",IF(OR(_xll.BDP($B193&amp;" Corp",AX$1)="#N/A N/A"),"--",TEXT(_xll.BDP($B193&amp;" Corp",AX$1),"yyyy/mm/dd")))</f>
        <v/>
      </c>
      <c r="AY193" s="114" t="str">
        <f>IF(tbl_coded[[#This Row],[ISIN]]="","",IF(OR(_xll.BDP($B193&amp;" Corp",AY$1)="#N/A Field Not Applicable"),"--",TEXT(_xll.BDP($B193&amp;" Corp",AY$1),"yyyy/mm/dd")))</f>
        <v/>
      </c>
      <c r="AZ193" s="114" t="str">
        <f>IF(tbl_coded[[#This Row],[ISIN]]="","",IF(OR(_xll.BDP($B193&amp;" Corp",AZ$1)="#N/A N/A"),"--",_xll.BDP($B193&amp;" Corp",AZ$1)))</f>
        <v/>
      </c>
      <c r="BA193" s="114" t="str">
        <f>IF(tbl_coded[[#This Row],[ISIN]]="","",IF(OR(_xll.BDP($B193&amp;" Corp",BA$1)="#N/A N/A"),"--",_xll.BDP($B193&amp;" Corp",BA$1)))</f>
        <v/>
      </c>
      <c r="BB193" s="114" t="str">
        <f>IF(tbl_coded[[#This Row],[ISIN]]="","",IF(OR(_xll.BDP($B193&amp;" Corp",BB$1)="#N/A N/A"),"--",_xll.BDP($B193&amp;" Corp",BB$1)))</f>
        <v/>
      </c>
      <c r="BC193" s="114" t="str">
        <f>IF(tbl_coded[[#This Row],[ISIN]]="","",IF(OR(_xll.BDP($B193&amp;" Corp",BC$1)="#N/A Field Not Applicable"),"--",_xll.BDP($B193&amp;" Corp",BC$1)))</f>
        <v/>
      </c>
      <c r="BD193" s="114" t="str">
        <f>IF(tbl_coded[[#This Row],[ISIN]]="","",IF(OR(_xll.BDP($B193&amp;" Corp",BD$1)="#N/A Field Not Applicable"),"--",_xll.BDP($B193&amp;" Corp",BD$1)))</f>
        <v/>
      </c>
      <c r="BE193" s="114" t="str">
        <f>IF(tbl_coded[[#This Row],[ISIN]]="","",IF(OR(_xll.BDP($B193&amp;" Corp",BE$1)="#N/A Field Not Applicable"),"--",_xll.BDP($B193&amp;" Corp",BE$1)))</f>
        <v/>
      </c>
      <c r="BF193" s="114" t="str">
        <f>IF(tbl_coded[[#This Row],[ISIN]]="","",IF(OR(_xll.BDP($B193&amp;" Corp",BF$1)="#N/A Field Not Applicable"),"--",_xll.BDP($B193&amp;" Corp",BF$1)))</f>
        <v/>
      </c>
      <c r="BG193" s="114" t="str">
        <f>IF(tbl_coded[[#This Row],[ISIN]]="","",IF(OR(_xll.BDP($B193&amp;" Corp",BG$1)="#N/A Field Not Applicable"),"--",IF(_xll.BDP($B193&amp;" Corp",BG$1)="#N/A N/A","N",_xll.BDP($B193&amp;" Corp",BG$1))))</f>
        <v/>
      </c>
      <c r="BH193" s="114" t="str">
        <f>IF(tbl_coded[[#This Row],[ISIN]]="","",IF(OR(_xll.BDP($B193&amp;" Corp",BH$1)="#N/A N/A"),"",_xll.BDP($B193&amp;" Corp",BH$1)))</f>
        <v/>
      </c>
      <c r="BI193" s="114" t="str">
        <f>IF(tbl_coded[[#This Row],[ISIN]]="","",IF(OR(tbl_coded[[#This Row],[Parent company tiker]]=""),"",IF(_xll.BDP(tbl_coded[[#This Row],[Parent company tiker]]&amp;" Equity",BI$1)="#N/A N/A","--",_xll.BDP(tbl_coded[[#This Row],[Parent company tiker]]&amp;" Equity",BI$1))))</f>
        <v/>
      </c>
      <c r="BJ193" s="114" t="str">
        <f>IF(tbl_coded[[#This Row],[ISIN]]="","",IF(OR(tbl_coded[[#This Row],[Parent company tiker]]=""),"",IF(_xll.BDP(tbl_coded[[#This Row],[Parent company tiker]]&amp;" Equity",BJ$1)="#N/A N/A","--",_xll.BDP(tbl_coded[[#This Row],[Parent company tiker]]&amp;" Equity",BJ$1))))</f>
        <v/>
      </c>
      <c r="BK193" s="114" t="str">
        <f>IF(tbl_coded[[#This Row],[ISIN]]="","",IF(OR(tbl_coded[[#This Row],[Parent company tiker]]=""),"",IF(_xll.BDP(tbl_coded[[#This Row],[Parent company tiker]]&amp;" Equity",BK$1)="#N/A N/A","--",_xll.BDP(tbl_coded[[#This Row],[Parent company tiker]]&amp;" Equity",BK$1))))</f>
        <v/>
      </c>
      <c r="BL193" s="114" t="str">
        <f>IF(tbl_coded[[#This Row],[ISIN]]="","",IF(OR(tbl_coded[[#This Row],[Parent company tiker]]=""),"",IF(_xll.BDP(tbl_coded[[#This Row],[Parent company tiker]]&amp;" Equity",BL$1)="#N/A N/A","--",_xll.BDP(tbl_coded[[#This Row],[Parent company tiker]]&amp;" Equity",BL$1))))</f>
        <v/>
      </c>
      <c r="BM19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3" s="114" t="str">
        <f>IF(tbl_coded[[#This Row],[Column9]]&lt;&gt;"--",tbl_coded[[#This Row],[G''tor rating]],IF(tbl_coded[[#This Row],[KPW Name]]&lt;&gt;"",tbl_coded[[#This Row],[KPW Rating]],IF(tbl_coded[[#This Row],[Parent company tiker]]&lt;&gt;"",tbl_coded[[#This Row],[parent评级]],tbl_coded[[#This Row],[Issuer rating]])))</f>
        <v>//</v>
      </c>
      <c r="BO193" s="148" t="str">
        <f>IFERROR(IF(tbl_coded[[#This Row],[GREEN]]="Y","GREEN",IF(tbl_coded[[#This Row],[SUSTAINABLE]]="Y","SUSTAINABLE",IF(tbl_coded[[#This Row],[SOCIAL]]="Y","SOCIAL",IF(tbl_coded[[#This Row],[Sustainable linked]]="Y","SUSTAINABLE LINKED"," ")))),"")</f>
        <v xml:space="preserve"> </v>
      </c>
    </row>
    <row r="194" spans="1:67" ht="15" customHeight="1">
      <c r="A194" s="109">
        <v>192</v>
      </c>
      <c r="B194" s="110" t="str">
        <f>IF(美元债一级!$C$3:$C$1048576&lt;&gt;"",美元债一级!$C194,"")</f>
        <v/>
      </c>
      <c r="C194" s="114" t="str">
        <f>IF(tbl_coded[[#This Row],[ISIN]]="","",IF(tbl_coded[[#This Row],[Index]]&gt;$A$1,"",IF(_xll.BDP($B194&amp;" Corp",C$1)="#N/A N/A","",_xll.BDP($B194&amp;" Corp",C$1))))</f>
        <v/>
      </c>
      <c r="D194" s="114" t="str">
        <f>IF(tbl_coded[[#This Row],[ISIN]]="","",IF(_xll.BDP($B194&amp;" Corp",D$1)="#N/A N/A","",_xll.BDP($B194&amp;" Corp",D$1)))</f>
        <v/>
      </c>
      <c r="E194" s="114" t="str">
        <f>IF(tbl_coded[[#This Row],[ISIN]]="","",IF(_xll.BDP($B194&amp;" Corp",E$1)="#N/A N/A","--",_xll.BDP($B194&amp;" Corp",E$1)))</f>
        <v/>
      </c>
      <c r="F194" s="114" t="str">
        <f>IF(tbl_coded[[#This Row],[ISIN]]="","",IF(_xll.BDS($B194&amp;" Corp",F$1)="#N/A Field Not Applicable","",_xll.BDS($B194&amp;" Corp",F$1)))</f>
        <v/>
      </c>
      <c r="G194" s="114" t="str">
        <f>IF(tbl_coded[[#This Row],[ISIN]]="","",IF(_xll.BDP($F194&amp;" CompanyID",G$1)="#N/A Invalid Security","",_xll.BDP($F194&amp;" CompanyID",G$1)))</f>
        <v/>
      </c>
      <c r="H194" s="114" t="str">
        <f>IF(tbl_coded[[#This Row],[ISIN]]="","",IF(_xll.BDP($B194&amp;" Corp",H$1)="#N/A N/A","--",_xll.BDP($B194&amp;" Corp",H$1)))</f>
        <v/>
      </c>
      <c r="I194" s="114" t="str">
        <f>IF(tbl_coded[[#This Row],[ISIN]]="","",IF(_xll.BDP($B194&amp;" Corp",I$1)="#N/A N/A","--",_xll.BDP($B194&amp;" Corp",I$1)))</f>
        <v/>
      </c>
      <c r="J194" s="114" t="str">
        <f>IF(tbl_coded[[#This Row],[ISIN]]="","",IF(_xll.BDP($B194&amp;" Corp",J$1)="#N/A N/A","--",_xll.BDP($B194&amp;" Corp",J$1)))</f>
        <v/>
      </c>
      <c r="K194" s="114" t="str">
        <f>IF(tbl_coded[[#This Row],[ISIN]]="","",IF(_xll.BDP($B194&amp;" Corp",K$1)="#N/A N/A","--",_xll.BDP($B194&amp;" Corp",K$1)))</f>
        <v/>
      </c>
      <c r="L194" s="114" t="str">
        <f>IF(tbl_coded[[#This Row],[ISIN]]="","",IF(_xll.BDP($B194&amp;" Corp",L$1)="#N/A N/A","--",_xll.BDP($B194&amp;" Corp",L$1)))</f>
        <v/>
      </c>
      <c r="M194" s="114" t="str">
        <f>IF(tbl_coded[[#This Row],[ISIN]]="","",IF(_xll.BDP($B194&amp;" Corp",M$1)="#N/A N/A","--",_xll.BDP($B194&amp;" Corp",M$1)))</f>
        <v/>
      </c>
      <c r="N194" s="114" t="str">
        <f>IF(tbl_coded[[#This Row],[ISIN]]="","",IF(_xll.BDP($B194&amp;" Corp",N$1)="#N/A N/A","--",_xll.BDP($B194&amp;" Corp",N$1)))</f>
        <v/>
      </c>
      <c r="O194" s="114" t="str">
        <f>IF(tbl_coded[[#This Row],[ISIN]]="","",IF(_xll.BDP($B194&amp;" Corp",O$1)="#N/A N/A","--",_xll.BDP($B194&amp;" Corp",O$1)))</f>
        <v/>
      </c>
      <c r="P194" s="114" t="str">
        <f>IF(tbl_coded[[#This Row],[ISIN]]="","",IF(_xll.BDP($B194&amp;" Corp",P$1)="#N/A N/A","--",_xll.BDP($B194&amp;" Corp",P$1)))</f>
        <v/>
      </c>
      <c r="Q19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4" s="114" t="str">
        <f>IF(tbl_coded[[#This Row],[ISIN]]="","",IF(OR(_xll.BDP($B194&amp;" Corp",R$1)="#N/A N/A",_xll.BDP($B194&amp;" Corp",R$1)="#N/A Invalid Security",_xll.BDP($B194&amp;" Corp",R$1)="#N/A Field Not Applicable"),"--",_xll.BDP($B194&amp;" Corp",R$1)))</f>
        <v/>
      </c>
      <c r="S194" s="114" t="str">
        <f>IF(tbl_coded[[#This Row],[ISIN]]="","",IF(OR(_xll.BDP($R194&amp;" Equity",S$1)="#N/A N/A",_xll.BDP($R194&amp;" Equity",S$1)="#N/A Invalid Security"),"--",_xll.BDP($R194&amp;" Equity",S$1)))</f>
        <v/>
      </c>
      <c r="T194" s="114" t="str">
        <f>IF(tbl_coded[[#This Row],[ISIN]]="","",IF(OR(_xll.BDP($R194&amp;" Equity",T$1)="#N/A N/A",_xll.BDP($R194&amp;" Equity",T$1)="#N/A Invalid Security"),"--",_xll.BDP($R194&amp;" Equity",T$1)))</f>
        <v/>
      </c>
      <c r="U194" s="114" t="str">
        <f>IF(tbl_coded[[#This Row],[ISIN]]="","",IF(OR(_xll.BDP($R194&amp;" Equity",U$1)="#N/A N/A",_xll.BDP($R194&amp;" Equity",U$1)="#N/A Invalid Security"),"--",_xll.BDP($R194&amp;" Equity",U$1)))</f>
        <v/>
      </c>
      <c r="V194" s="114" t="str">
        <f>IF(tbl_coded[[#This Row],[ISIN]]="","",IF(OR(_xll.BDP($R194&amp;" Equity",V$1)="#N/A N/A",_xll.BDP($R194&amp;" Equity",V$1)="#N/A Invalid Security"),"--",_xll.BDP($R194&amp;" Equity",V$1)))</f>
        <v/>
      </c>
      <c r="W194" s="114" t="str">
        <f>IF(tbl_coded[[#This Row],[ISIN]]="","",IF(OR(_xll.BDP($R194&amp;" Equity",W$1)="#N/A N/A",_xll.BDP($R194&amp;" Equity",W$1)="#N/A Invalid Security"),"--",_xll.BDP($R194&amp;" Equity",W$1)))</f>
        <v/>
      </c>
      <c r="X194" s="114" t="str">
        <f>IF(tbl_coded[[#This Row],[ISIN]]="","",IF(OR(_xll.BDP($R194&amp;" Equity",X$1)="#N/A N/A",_xll.BDP($R194&amp;" Equity",X$1)="#N/A Invalid Security"),"--",_xll.BDP($R194&amp;" Equity",X$1)))</f>
        <v/>
      </c>
      <c r="Y19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4" s="114" t="str">
        <f>IF(tbl_coded[[#This Row],[ISIN]]="","",IF(ISNUMBER(_xll.BDP(B194&amp;" Corp",Z$1)),_xll.BDP(B194&amp;" Corp",Z$1),""))</f>
        <v/>
      </c>
      <c r="AA194" s="114" t="str">
        <f>IF(tbl_coded[[#This Row],[ISIN]]="","",IF(ISNUMBER(_xll.BDP(B194&amp;" Corp",AA$1)),_xll.BDP(B194&amp;" Corp",AA$1),""))</f>
        <v/>
      </c>
      <c r="AB194" s="114" t="str">
        <f>IF(tbl_coded[[#This Row],[ISIN]]="","",IF(ISNUMBER(_xll.BDP(B194&amp;" Corp",AB$1)),_xll.BDP(B194&amp;" Corp",AB$1),""))</f>
        <v/>
      </c>
      <c r="AC194" s="114" t="str">
        <f>IF(tbl_coded[[#This Row],[ISIN]]="","",IF(ISNUMBER(_xll.BDP(B194&amp;" Corp",AC$1)),_xll.BDP(B194&amp;" Corp",AC$1),""))</f>
        <v/>
      </c>
      <c r="AD194" s="114" t="str">
        <f>IF(tbl_coded[[#This Row],[ISIN]]="","",IF((_xll.BDP(B194&amp;" Corp",AD$1))="#N/A Field Not Applicable","",_xll.BDP(B194&amp;" Corp",AD$1)))</f>
        <v/>
      </c>
      <c r="AE194" s="114" t="str">
        <f>IF(tbl_coded[[#This Row],[ISIN]]="","",IF((_xll.BDP(B194&amp;" Corp",AE$1))="#N/A N/A","--",_xll.BDP(B194&amp;" Corp",AE$1)))</f>
        <v/>
      </c>
      <c r="AF194" s="114" t="str">
        <f>IF(tbl_coded[[#This Row],[ISIN]]="","",IF(IFERROR(MATCH(H194,rtg_num[Moody''s],0)&gt;10,0),"HY",IF(IFERROR(MATCH(I194,rtg_num[S&amp;P],0)&gt;10,0),"HY",IF(IFERROR(MATCH(J194,rtg_num[Fitch],0)&gt;10,0),"HY",IF(H194&amp;I194&amp;J194="------","NR",IF(IFERROR(FIND("#N/A",Coded!H194),0)&amp;IFERROR(FIND("#N/A",Coded!H194),0)&amp;IFERROR(FIND("#N/A",Coded!H194),0)&lt;&gt;"000",IF(INDEX(美元债一级!$O:$O,MATCH(tbl_coded[[#This Row],[ISIN]],美元债一级!$I:$I,0))="--/--/--","NR","IG"),"IG"))))))</f>
        <v/>
      </c>
      <c r="AG19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4" s="115" t="str">
        <f>IF(tbl_coded[[#This Row],[ISIN]]="","",IF(_xll.BDP($B194&amp;" Corp",AI$1)="#N/A N/A","--",_xll.BDP($B194&amp;" Corp",AI$1)))</f>
        <v/>
      </c>
      <c r="AJ194" s="112" t="str">
        <f>IF(tbl_coded[[#This Row],[ISIN]]="","",IF(OR(_xll.BDP(_xll.BDP(tbl_coded[[#This Row],[ISIN]]&amp;" Corp", "ISSUER_EQUITY_TICKER")&amp;" Equity",AJ$1)="#N/A N/A"),"--",_xll.BDP(_xll.BDP(tbl_coded[[#This Row],[ISIN]]&amp;" Corp", "ISSUER_EQUITY_TICKER")&amp;" Equity",AJ$1)))</f>
        <v/>
      </c>
      <c r="AK19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4" s="114" t="str">
        <f>IF(tbl_coded[[#This Row],[ISIN]]="","",IF(OR(_xll.BDP(_xll.BDP(tbl_coded[[#This Row],[ISIN]]&amp;" Corp", "ISSUER_EQUITY_TICKER")&amp;" Equity",AL$1)="#N/A N/A"),"--",_xll.BDP(_xll.BDP(tbl_coded[[#This Row],[ISIN]]&amp;" Corp", "ISSUER_EQUITY_TICKER")&amp;" Equity",AL$1)))</f>
        <v/>
      </c>
      <c r="AM194" s="114" t="str">
        <f>IF(tbl_coded[[#This Row],[ISIN]]="","",IF(_xll.BDS($B194&amp;" Corp",AM$1)="#N/A Field Not Applicable","",_xll.BDS($B194&amp;" Corp",AM$1)))</f>
        <v/>
      </c>
      <c r="AN194" s="114" t="str">
        <f>IF(tbl_coded[[#This Row],[ISIN]]="","",IF(_xll.BDP(tbl_coded[[#This Row],[KPW Provider BBID]]&amp;" CompanyID","NAME")="#N/A Invalid Security","",_xll.BDP(tbl_coded[[#This Row],[KPW Provider BBID]]&amp;" CompanyID","NAME")))</f>
        <v/>
      </c>
      <c r="AO194" s="114" t="str">
        <f>IF(tbl_coded[[#This Row],[ISIN]]="","",IF(_xll.BDP(tbl_coded[[#This Row],[KPW Provider BBID]]&amp;" CompanyID",$AO$1)="#N/A Invalid Security","--",IF(_xll.BDP(tbl_coded[[#This Row],[KPW Provider BBID]]&amp;" CompanyID",$AO$1)="#N/A N/A","--",_xll.BDP(tbl_coded[[#This Row],[KPW Provider BBID]]&amp;" CompanyID",$AO$1))))</f>
        <v/>
      </c>
      <c r="AP194" s="114" t="str">
        <f>IF(tbl_coded[[#This Row],[ISIN]]="","",IF(_xll.BDP(tbl_coded[[#This Row],[KPW Provider BBID]]&amp;" CompanyID",$AP$1)="#N/A Invalid Security","--",IF(_xll.BDP(tbl_coded[[#This Row],[KPW Provider BBID]]&amp;" CompanyID",$AP$1)="#N/A N/A","--",_xll.BDP(tbl_coded[[#This Row],[KPW Provider BBID]]&amp;" CompanyID",$AP$1))))</f>
        <v/>
      </c>
      <c r="AQ194" s="114" t="str">
        <f>IF(tbl_coded[[#This Row],[ISIN]]="","",IF(_xll.BDP(tbl_coded[[#This Row],[KPW Provider BBID]]&amp;" CompanyID",$AQ$1)="#N/A Invalid Security","--",IF(_xll.BDP(tbl_coded[[#This Row],[KPW Provider BBID]]&amp;" CompanyID",$AQ$1)="#N/A N/A","--",_xll.BDP(tbl_coded[[#This Row],[KPW Provider BBID]]&amp;" CompanyID",$AQ$1))))</f>
        <v/>
      </c>
      <c r="AR194" s="114" t="str">
        <f>IF(tbl_coded[[#This Row],[ISIN]]="","",tbl_coded[[#This Row],[穆迪KPW评级]]&amp;"/"&amp;tbl_coded[[#This Row],[SPKPW评级]]&amp;"/"&amp;tbl_coded[[#This Row],[FITCHKPW评级]])</f>
        <v/>
      </c>
      <c r="AS194" s="114" t="str">
        <f>IF(tbl_coded[[#This Row],[ISIN]]="","",IF(OR(_xll.BDP($B194&amp;" Corp",AS$1)="#N/A N/A"),"--",_xll.BDP($B194&amp;" Corp",AS$1)))</f>
        <v/>
      </c>
      <c r="AT194" s="114" t="str">
        <f>IF(tbl_coded[[#This Row],[ISIN]]="","",IF(_xll.BDS($B194&amp;" Corp",AT$1)="#N/A Field Not Applicable","",_xll.BDS($B194&amp;" Corp",AT$1)))</f>
        <v/>
      </c>
      <c r="AU194" s="114" t="str">
        <f>IF(tbl_coded[[#This Row],[SBLC Provider BBID]]="","",_xll.BDP(tbl_coded[[#This Row],[SBLC Provider BBID]]&amp;" CompanyID","NAME"))</f>
        <v/>
      </c>
      <c r="AV194" s="114" t="str">
        <f>IF(tbl_coded[[#This Row],[ISIN]]="","",IF(OR(_xll.BDP($B194&amp;" Corp",AV$1)="#N/A N/A"),"--",TEXT(_xll.BDP($B194&amp;" Corp",AV$1),"yyyy/mm/dd")))</f>
        <v/>
      </c>
      <c r="AW194" s="114" t="str">
        <f>IF(tbl_coded[[#This Row],[ISIN]]="","",IF(OR(_xll.BDP($B194&amp;" Corp",AW$1)="#N/A N/A"),"--",TEXT(_xll.BDP($B194&amp;" Corp",AW$1),"yyyy/mm/dd")))</f>
        <v/>
      </c>
      <c r="AX194" s="114" t="str">
        <f>IF(tbl_coded[[#This Row],[ISIN]]="","",IF(OR(_xll.BDP($B194&amp;" Corp",AX$1)="#N/A N/A"),"--",TEXT(_xll.BDP($B194&amp;" Corp",AX$1),"yyyy/mm/dd")))</f>
        <v/>
      </c>
      <c r="AY194" s="114" t="str">
        <f>IF(tbl_coded[[#This Row],[ISIN]]="","",IF(OR(_xll.BDP($B194&amp;" Corp",AY$1)="#N/A Field Not Applicable"),"--",TEXT(_xll.BDP($B194&amp;" Corp",AY$1),"yyyy/mm/dd")))</f>
        <v/>
      </c>
      <c r="AZ194" s="114" t="str">
        <f>IF(tbl_coded[[#This Row],[ISIN]]="","",IF(OR(_xll.BDP($B194&amp;" Corp",AZ$1)="#N/A N/A"),"--",_xll.BDP($B194&amp;" Corp",AZ$1)))</f>
        <v/>
      </c>
      <c r="BA194" s="114" t="str">
        <f>IF(tbl_coded[[#This Row],[ISIN]]="","",IF(OR(_xll.BDP($B194&amp;" Corp",BA$1)="#N/A N/A"),"--",_xll.BDP($B194&amp;" Corp",BA$1)))</f>
        <v/>
      </c>
      <c r="BB194" s="114" t="str">
        <f>IF(tbl_coded[[#This Row],[ISIN]]="","",IF(OR(_xll.BDP($B194&amp;" Corp",BB$1)="#N/A N/A"),"--",_xll.BDP($B194&amp;" Corp",BB$1)))</f>
        <v/>
      </c>
      <c r="BC194" s="114" t="str">
        <f>IF(tbl_coded[[#This Row],[ISIN]]="","",IF(OR(_xll.BDP($B194&amp;" Corp",BC$1)="#N/A Field Not Applicable"),"--",_xll.BDP($B194&amp;" Corp",BC$1)))</f>
        <v/>
      </c>
      <c r="BD194" s="114" t="str">
        <f>IF(tbl_coded[[#This Row],[ISIN]]="","",IF(OR(_xll.BDP($B194&amp;" Corp",BD$1)="#N/A Field Not Applicable"),"--",_xll.BDP($B194&amp;" Corp",BD$1)))</f>
        <v/>
      </c>
      <c r="BE194" s="114" t="str">
        <f>IF(tbl_coded[[#This Row],[ISIN]]="","",IF(OR(_xll.BDP($B194&amp;" Corp",BE$1)="#N/A Field Not Applicable"),"--",_xll.BDP($B194&amp;" Corp",BE$1)))</f>
        <v/>
      </c>
      <c r="BF194" s="114" t="str">
        <f>IF(tbl_coded[[#This Row],[ISIN]]="","",IF(OR(_xll.BDP($B194&amp;" Corp",BF$1)="#N/A Field Not Applicable"),"--",_xll.BDP($B194&amp;" Corp",BF$1)))</f>
        <v/>
      </c>
      <c r="BG194" s="114" t="str">
        <f>IF(tbl_coded[[#This Row],[ISIN]]="","",IF(OR(_xll.BDP($B194&amp;" Corp",BG$1)="#N/A Field Not Applicable"),"--",IF(_xll.BDP($B194&amp;" Corp",BG$1)="#N/A N/A","N",_xll.BDP($B194&amp;" Corp",BG$1))))</f>
        <v/>
      </c>
      <c r="BH194" s="114" t="str">
        <f>IF(tbl_coded[[#This Row],[ISIN]]="","",IF(OR(_xll.BDP($B194&amp;" Corp",BH$1)="#N/A N/A"),"",_xll.BDP($B194&amp;" Corp",BH$1)))</f>
        <v/>
      </c>
      <c r="BI194" s="114" t="str">
        <f>IF(tbl_coded[[#This Row],[ISIN]]="","",IF(OR(tbl_coded[[#This Row],[Parent company tiker]]=""),"",IF(_xll.BDP(tbl_coded[[#This Row],[Parent company tiker]]&amp;" Equity",BI$1)="#N/A N/A","--",_xll.BDP(tbl_coded[[#This Row],[Parent company tiker]]&amp;" Equity",BI$1))))</f>
        <v/>
      </c>
      <c r="BJ194" s="114" t="str">
        <f>IF(tbl_coded[[#This Row],[ISIN]]="","",IF(OR(tbl_coded[[#This Row],[Parent company tiker]]=""),"",IF(_xll.BDP(tbl_coded[[#This Row],[Parent company tiker]]&amp;" Equity",BJ$1)="#N/A N/A","--",_xll.BDP(tbl_coded[[#This Row],[Parent company tiker]]&amp;" Equity",BJ$1))))</f>
        <v/>
      </c>
      <c r="BK194" s="114" t="str">
        <f>IF(tbl_coded[[#This Row],[ISIN]]="","",IF(OR(tbl_coded[[#This Row],[Parent company tiker]]=""),"",IF(_xll.BDP(tbl_coded[[#This Row],[Parent company tiker]]&amp;" Equity",BK$1)="#N/A N/A","--",_xll.BDP(tbl_coded[[#This Row],[Parent company tiker]]&amp;" Equity",BK$1))))</f>
        <v/>
      </c>
      <c r="BL194" s="114" t="str">
        <f>IF(tbl_coded[[#This Row],[ISIN]]="","",IF(OR(tbl_coded[[#This Row],[Parent company tiker]]=""),"",IF(_xll.BDP(tbl_coded[[#This Row],[Parent company tiker]]&amp;" Equity",BL$1)="#N/A N/A","--",_xll.BDP(tbl_coded[[#This Row],[Parent company tiker]]&amp;" Equity",BL$1))))</f>
        <v/>
      </c>
      <c r="BM19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4" s="114" t="str">
        <f>IF(tbl_coded[[#This Row],[Column9]]&lt;&gt;"--",tbl_coded[[#This Row],[G''tor rating]],IF(tbl_coded[[#This Row],[KPW Name]]&lt;&gt;"",tbl_coded[[#This Row],[KPW Rating]],IF(tbl_coded[[#This Row],[Parent company tiker]]&lt;&gt;"",tbl_coded[[#This Row],[parent评级]],tbl_coded[[#This Row],[Issuer rating]])))</f>
        <v>//</v>
      </c>
      <c r="BO194" s="148" t="str">
        <f>IFERROR(IF(tbl_coded[[#This Row],[GREEN]]="Y","GREEN",IF(tbl_coded[[#This Row],[SUSTAINABLE]]="Y","SUSTAINABLE",IF(tbl_coded[[#This Row],[SOCIAL]]="Y","SOCIAL",IF(tbl_coded[[#This Row],[Sustainable linked]]="Y","SUSTAINABLE LINKED"," ")))),"")</f>
        <v xml:space="preserve"> </v>
      </c>
    </row>
    <row r="195" spans="1:67" ht="15" customHeight="1">
      <c r="A195" s="109">
        <v>193</v>
      </c>
      <c r="B195" s="110" t="str">
        <f>IF(美元债一级!$C$3:$C$1048576&lt;&gt;"",美元债一级!$C195,"")</f>
        <v/>
      </c>
      <c r="C195" s="114" t="str">
        <f>IF(tbl_coded[[#This Row],[ISIN]]="","",IF(tbl_coded[[#This Row],[Index]]&gt;$A$1,"",IF(_xll.BDP($B195&amp;" Corp",C$1)="#N/A N/A","",_xll.BDP($B195&amp;" Corp",C$1))))</f>
        <v/>
      </c>
      <c r="D195" s="114" t="str">
        <f>IF(tbl_coded[[#This Row],[ISIN]]="","",IF(_xll.BDP($B195&amp;" Corp",D$1)="#N/A N/A","",_xll.BDP($B195&amp;" Corp",D$1)))</f>
        <v/>
      </c>
      <c r="E195" s="114" t="str">
        <f>IF(tbl_coded[[#This Row],[ISIN]]="","",IF(_xll.BDP($B195&amp;" Corp",E$1)="#N/A N/A","--",_xll.BDP($B195&amp;" Corp",E$1)))</f>
        <v/>
      </c>
      <c r="F195" s="114" t="str">
        <f>IF(tbl_coded[[#This Row],[ISIN]]="","",IF(_xll.BDS($B195&amp;" Corp",F$1)="#N/A Field Not Applicable","",_xll.BDS($B195&amp;" Corp",F$1)))</f>
        <v/>
      </c>
      <c r="G195" s="114" t="str">
        <f>IF(tbl_coded[[#This Row],[ISIN]]="","",IF(_xll.BDP($F195&amp;" CompanyID",G$1)="#N/A Invalid Security","",_xll.BDP($F195&amp;" CompanyID",G$1)))</f>
        <v/>
      </c>
      <c r="H195" s="114" t="str">
        <f>IF(tbl_coded[[#This Row],[ISIN]]="","",IF(_xll.BDP($B195&amp;" Corp",H$1)="#N/A N/A","--",_xll.BDP($B195&amp;" Corp",H$1)))</f>
        <v/>
      </c>
      <c r="I195" s="114" t="str">
        <f>IF(tbl_coded[[#This Row],[ISIN]]="","",IF(_xll.BDP($B195&amp;" Corp",I$1)="#N/A N/A","--",_xll.BDP($B195&amp;" Corp",I$1)))</f>
        <v/>
      </c>
      <c r="J195" s="114" t="str">
        <f>IF(tbl_coded[[#This Row],[ISIN]]="","",IF(_xll.BDP($B195&amp;" Corp",J$1)="#N/A N/A","--",_xll.BDP($B195&amp;" Corp",J$1)))</f>
        <v/>
      </c>
      <c r="K195" s="114" t="str">
        <f>IF(tbl_coded[[#This Row],[ISIN]]="","",IF(_xll.BDP($B195&amp;" Corp",K$1)="#N/A N/A","--",_xll.BDP($B195&amp;" Corp",K$1)))</f>
        <v/>
      </c>
      <c r="L195" s="114" t="str">
        <f>IF(tbl_coded[[#This Row],[ISIN]]="","",IF(_xll.BDP($B195&amp;" Corp",L$1)="#N/A N/A","--",_xll.BDP($B195&amp;" Corp",L$1)))</f>
        <v/>
      </c>
      <c r="M195" s="114" t="str">
        <f>IF(tbl_coded[[#This Row],[ISIN]]="","",IF(_xll.BDP($B195&amp;" Corp",M$1)="#N/A N/A","--",_xll.BDP($B195&amp;" Corp",M$1)))</f>
        <v/>
      </c>
      <c r="N195" s="114" t="str">
        <f>IF(tbl_coded[[#This Row],[ISIN]]="","",IF(_xll.BDP($B195&amp;" Corp",N$1)="#N/A N/A","--",_xll.BDP($B195&amp;" Corp",N$1)))</f>
        <v/>
      </c>
      <c r="O195" s="114" t="str">
        <f>IF(tbl_coded[[#This Row],[ISIN]]="","",IF(_xll.BDP($B195&amp;" Corp",O$1)="#N/A N/A","--",_xll.BDP($B195&amp;" Corp",O$1)))</f>
        <v/>
      </c>
      <c r="P195" s="114" t="str">
        <f>IF(tbl_coded[[#This Row],[ISIN]]="","",IF(_xll.BDP($B195&amp;" Corp",P$1)="#N/A N/A","--",_xll.BDP($B195&amp;" Corp",P$1)))</f>
        <v/>
      </c>
      <c r="Q19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5" s="114" t="str">
        <f>IF(tbl_coded[[#This Row],[ISIN]]="","",IF(OR(_xll.BDP($B195&amp;" Corp",R$1)="#N/A N/A",_xll.BDP($B195&amp;" Corp",R$1)="#N/A Invalid Security",_xll.BDP($B195&amp;" Corp",R$1)="#N/A Field Not Applicable"),"--",_xll.BDP($B195&amp;" Corp",R$1)))</f>
        <v/>
      </c>
      <c r="S195" s="114" t="str">
        <f>IF(tbl_coded[[#This Row],[ISIN]]="","",IF(OR(_xll.BDP($R195&amp;" Equity",S$1)="#N/A N/A",_xll.BDP($R195&amp;" Equity",S$1)="#N/A Invalid Security"),"--",_xll.BDP($R195&amp;" Equity",S$1)))</f>
        <v/>
      </c>
      <c r="T195" s="114" t="str">
        <f>IF(tbl_coded[[#This Row],[ISIN]]="","",IF(OR(_xll.BDP($R195&amp;" Equity",T$1)="#N/A N/A",_xll.BDP($R195&amp;" Equity",T$1)="#N/A Invalid Security"),"--",_xll.BDP($R195&amp;" Equity",T$1)))</f>
        <v/>
      </c>
      <c r="U195" s="114" t="str">
        <f>IF(tbl_coded[[#This Row],[ISIN]]="","",IF(OR(_xll.BDP($R195&amp;" Equity",U$1)="#N/A N/A",_xll.BDP($R195&amp;" Equity",U$1)="#N/A Invalid Security"),"--",_xll.BDP($R195&amp;" Equity",U$1)))</f>
        <v/>
      </c>
      <c r="V195" s="114" t="str">
        <f>IF(tbl_coded[[#This Row],[ISIN]]="","",IF(OR(_xll.BDP($R195&amp;" Equity",V$1)="#N/A N/A",_xll.BDP($R195&amp;" Equity",V$1)="#N/A Invalid Security"),"--",_xll.BDP($R195&amp;" Equity",V$1)))</f>
        <v/>
      </c>
      <c r="W195" s="114" t="str">
        <f>IF(tbl_coded[[#This Row],[ISIN]]="","",IF(OR(_xll.BDP($R195&amp;" Equity",W$1)="#N/A N/A",_xll.BDP($R195&amp;" Equity",W$1)="#N/A Invalid Security"),"--",_xll.BDP($R195&amp;" Equity",W$1)))</f>
        <v/>
      </c>
      <c r="X195" s="114" t="str">
        <f>IF(tbl_coded[[#This Row],[ISIN]]="","",IF(OR(_xll.BDP($R195&amp;" Equity",X$1)="#N/A N/A",_xll.BDP($R195&amp;" Equity",X$1)="#N/A Invalid Security"),"--",_xll.BDP($R195&amp;" Equity",X$1)))</f>
        <v/>
      </c>
      <c r="Y19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5" s="114" t="str">
        <f>IF(tbl_coded[[#This Row],[ISIN]]="","",IF(ISNUMBER(_xll.BDP(B195&amp;" Corp",Z$1)),_xll.BDP(B195&amp;" Corp",Z$1),""))</f>
        <v/>
      </c>
      <c r="AA195" s="114" t="str">
        <f>IF(tbl_coded[[#This Row],[ISIN]]="","",IF(ISNUMBER(_xll.BDP(B195&amp;" Corp",AA$1)),_xll.BDP(B195&amp;" Corp",AA$1),""))</f>
        <v/>
      </c>
      <c r="AB195" s="114" t="str">
        <f>IF(tbl_coded[[#This Row],[ISIN]]="","",IF(ISNUMBER(_xll.BDP(B195&amp;" Corp",AB$1)),_xll.BDP(B195&amp;" Corp",AB$1),""))</f>
        <v/>
      </c>
      <c r="AC195" s="114" t="str">
        <f>IF(tbl_coded[[#This Row],[ISIN]]="","",IF(ISNUMBER(_xll.BDP(B195&amp;" Corp",AC$1)),_xll.BDP(B195&amp;" Corp",AC$1),""))</f>
        <v/>
      </c>
      <c r="AD195" s="114" t="str">
        <f>IF(tbl_coded[[#This Row],[ISIN]]="","",IF((_xll.BDP(B195&amp;" Corp",AD$1))="#N/A Field Not Applicable","",_xll.BDP(B195&amp;" Corp",AD$1)))</f>
        <v/>
      </c>
      <c r="AE195" s="114" t="str">
        <f>IF(tbl_coded[[#This Row],[ISIN]]="","",IF((_xll.BDP(B195&amp;" Corp",AE$1))="#N/A N/A","--",_xll.BDP(B195&amp;" Corp",AE$1)))</f>
        <v/>
      </c>
      <c r="AF195" s="114" t="str">
        <f>IF(tbl_coded[[#This Row],[ISIN]]="","",IF(IFERROR(MATCH(H195,rtg_num[Moody''s],0)&gt;10,0),"HY",IF(IFERROR(MATCH(I195,rtg_num[S&amp;P],0)&gt;10,0),"HY",IF(IFERROR(MATCH(J195,rtg_num[Fitch],0)&gt;10,0),"HY",IF(H195&amp;I195&amp;J195="------","NR",IF(IFERROR(FIND("#N/A",Coded!H195),0)&amp;IFERROR(FIND("#N/A",Coded!H195),0)&amp;IFERROR(FIND("#N/A",Coded!H195),0)&lt;&gt;"000",IF(INDEX(美元债一级!$O:$O,MATCH(tbl_coded[[#This Row],[ISIN]],美元债一级!$I:$I,0))="--/--/--","NR","IG"),"IG"))))))</f>
        <v/>
      </c>
      <c r="AG19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5" s="115" t="str">
        <f>IF(tbl_coded[[#This Row],[ISIN]]="","",IF(_xll.BDP($B195&amp;" Corp",AI$1)="#N/A N/A","--",_xll.BDP($B195&amp;" Corp",AI$1)))</f>
        <v/>
      </c>
      <c r="AJ195" s="112" t="str">
        <f>IF(tbl_coded[[#This Row],[ISIN]]="","",IF(OR(_xll.BDP(_xll.BDP(tbl_coded[[#This Row],[ISIN]]&amp;" Corp", "ISSUER_EQUITY_TICKER")&amp;" Equity",AJ$1)="#N/A N/A"),"--",_xll.BDP(_xll.BDP(tbl_coded[[#This Row],[ISIN]]&amp;" Corp", "ISSUER_EQUITY_TICKER")&amp;" Equity",AJ$1)))</f>
        <v/>
      </c>
      <c r="AK19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5" s="114" t="str">
        <f>IF(tbl_coded[[#This Row],[ISIN]]="","",IF(OR(_xll.BDP(_xll.BDP(tbl_coded[[#This Row],[ISIN]]&amp;" Corp", "ISSUER_EQUITY_TICKER")&amp;" Equity",AL$1)="#N/A N/A"),"--",_xll.BDP(_xll.BDP(tbl_coded[[#This Row],[ISIN]]&amp;" Corp", "ISSUER_EQUITY_TICKER")&amp;" Equity",AL$1)))</f>
        <v/>
      </c>
      <c r="AM195" s="114" t="s">
        <v>445</v>
      </c>
      <c r="AN195" s="114" t="str">
        <f>IF(tbl_coded[[#This Row],[ISIN]]="","",IF(_xll.BDP(tbl_coded[[#This Row],[KPW Provider BBID]]&amp;" CompanyID","NAME")="#N/A Invalid Security","",_xll.BDP(tbl_coded[[#This Row],[KPW Provider BBID]]&amp;" CompanyID","NAME")))</f>
        <v/>
      </c>
      <c r="AO195" s="114" t="str">
        <f>IF(tbl_coded[[#This Row],[ISIN]]="","",IF(_xll.BDP(tbl_coded[[#This Row],[KPW Provider BBID]]&amp;" CompanyID",$AO$1)="#N/A Invalid Security","--",IF(_xll.BDP(tbl_coded[[#This Row],[KPW Provider BBID]]&amp;" CompanyID",$AO$1)="#N/A N/A","--",_xll.BDP(tbl_coded[[#This Row],[KPW Provider BBID]]&amp;" CompanyID",$AO$1))))</f>
        <v/>
      </c>
      <c r="AP195" s="114" t="str">
        <f>IF(tbl_coded[[#This Row],[ISIN]]="","",IF(_xll.BDP(tbl_coded[[#This Row],[KPW Provider BBID]]&amp;" CompanyID",$AP$1)="#N/A Invalid Security","--",IF(_xll.BDP(tbl_coded[[#This Row],[KPW Provider BBID]]&amp;" CompanyID",$AP$1)="#N/A N/A","--",_xll.BDP(tbl_coded[[#This Row],[KPW Provider BBID]]&amp;" CompanyID",$AP$1))))</f>
        <v/>
      </c>
      <c r="AQ195" s="114" t="str">
        <f>IF(tbl_coded[[#This Row],[ISIN]]="","",IF(_xll.BDP(tbl_coded[[#This Row],[KPW Provider BBID]]&amp;" CompanyID",$AQ$1)="#N/A Invalid Security","--",IF(_xll.BDP(tbl_coded[[#This Row],[KPW Provider BBID]]&amp;" CompanyID",$AQ$1)="#N/A N/A","--",_xll.BDP(tbl_coded[[#This Row],[KPW Provider BBID]]&amp;" CompanyID",$AQ$1))))</f>
        <v/>
      </c>
      <c r="AR195" s="114" t="str">
        <f>IF(tbl_coded[[#This Row],[ISIN]]="","",tbl_coded[[#This Row],[穆迪KPW评级]]&amp;"/"&amp;tbl_coded[[#This Row],[SPKPW评级]]&amp;"/"&amp;tbl_coded[[#This Row],[FITCHKPW评级]])</f>
        <v/>
      </c>
      <c r="AS195" s="114" t="str">
        <f>IF(tbl_coded[[#This Row],[ISIN]]="","",IF(OR(_xll.BDP($B195&amp;" Corp",AS$1)="#N/A N/A"),"--",_xll.BDP($B195&amp;" Corp",AS$1)))</f>
        <v/>
      </c>
      <c r="AT195" s="114" t="str">
        <f>IF(tbl_coded[[#This Row],[ISIN]]="","",IF(_xll.BDS($B195&amp;" Corp",AT$1)="#N/A Field Not Applicable","",_xll.BDS($B195&amp;" Corp",AT$1)))</f>
        <v/>
      </c>
      <c r="AU195" s="114" t="str">
        <f>IF(tbl_coded[[#This Row],[SBLC Provider BBID]]="","",_xll.BDP(tbl_coded[[#This Row],[SBLC Provider BBID]]&amp;" CompanyID","NAME"))</f>
        <v/>
      </c>
      <c r="AV195" s="114" t="str">
        <f>IF(tbl_coded[[#This Row],[ISIN]]="","",IF(OR(_xll.BDP($B195&amp;" Corp",AV$1)="#N/A N/A"),"--",TEXT(_xll.BDP($B195&amp;" Corp",AV$1),"yyyy/mm/dd")))</f>
        <v/>
      </c>
      <c r="AW195" s="114" t="str">
        <f>IF(tbl_coded[[#This Row],[ISIN]]="","",IF(OR(_xll.BDP($B195&amp;" Corp",AW$1)="#N/A N/A"),"--",TEXT(_xll.BDP($B195&amp;" Corp",AW$1),"yyyy/mm/dd")))</f>
        <v/>
      </c>
      <c r="AX195" s="114" t="str">
        <f>IF(tbl_coded[[#This Row],[ISIN]]="","",IF(OR(_xll.BDP($B195&amp;" Corp",AX$1)="#N/A N/A"),"--",TEXT(_xll.BDP($B195&amp;" Corp",AX$1),"yyyy/mm/dd")))</f>
        <v/>
      </c>
      <c r="AY195" s="114" t="str">
        <f>IF(tbl_coded[[#This Row],[ISIN]]="","",IF(OR(_xll.BDP($B195&amp;" Corp",AY$1)="#N/A Field Not Applicable"),"--",TEXT(_xll.BDP($B195&amp;" Corp",AY$1),"yyyy/mm/dd")))</f>
        <v/>
      </c>
      <c r="AZ195" s="114" t="str">
        <f>IF(tbl_coded[[#This Row],[ISIN]]="","",IF(OR(_xll.BDP($B195&amp;" Corp",AZ$1)="#N/A N/A"),"--",_xll.BDP($B195&amp;" Corp",AZ$1)))</f>
        <v/>
      </c>
      <c r="BA195" s="114" t="str">
        <f>IF(tbl_coded[[#This Row],[ISIN]]="","",IF(OR(_xll.BDP($B195&amp;" Corp",BA$1)="#N/A N/A"),"--",_xll.BDP($B195&amp;" Corp",BA$1)))</f>
        <v/>
      </c>
      <c r="BB195" s="114" t="str">
        <f>IF(tbl_coded[[#This Row],[ISIN]]="","",IF(OR(_xll.BDP($B195&amp;" Corp",BB$1)="#N/A N/A"),"--",_xll.BDP($B195&amp;" Corp",BB$1)))</f>
        <v/>
      </c>
      <c r="BC195" s="114" t="str">
        <f>IF(tbl_coded[[#This Row],[ISIN]]="","",IF(OR(_xll.BDP($B195&amp;" Corp",BC$1)="#N/A Field Not Applicable"),"--",_xll.BDP($B195&amp;" Corp",BC$1)))</f>
        <v/>
      </c>
      <c r="BD195" s="114" t="str">
        <f>IF(tbl_coded[[#This Row],[ISIN]]="","",IF(OR(_xll.BDP($B195&amp;" Corp",BD$1)="#N/A Field Not Applicable"),"--",_xll.BDP($B195&amp;" Corp",BD$1)))</f>
        <v/>
      </c>
      <c r="BE195" s="114" t="str">
        <f>IF(tbl_coded[[#This Row],[ISIN]]="","",IF(OR(_xll.BDP($B195&amp;" Corp",BE$1)="#N/A Field Not Applicable"),"--",_xll.BDP($B195&amp;" Corp",BE$1)))</f>
        <v/>
      </c>
      <c r="BF195" s="114" t="str">
        <f>IF(tbl_coded[[#This Row],[ISIN]]="","",IF(OR(_xll.BDP($B195&amp;" Corp",BF$1)="#N/A Field Not Applicable"),"--",_xll.BDP($B195&amp;" Corp",BF$1)))</f>
        <v/>
      </c>
      <c r="BG195" s="114" t="str">
        <f>IF(tbl_coded[[#This Row],[ISIN]]="","",IF(OR(_xll.BDP($B195&amp;" Corp",BG$1)="#N/A Field Not Applicable"),"--",IF(_xll.BDP($B195&amp;" Corp",BG$1)="#N/A N/A","N",_xll.BDP($B195&amp;" Corp",BG$1))))</f>
        <v/>
      </c>
      <c r="BH195" s="114" t="str">
        <f>IF(tbl_coded[[#This Row],[ISIN]]="","",IF(OR(_xll.BDP($B195&amp;" Corp",BH$1)="#N/A N/A"),"",_xll.BDP($B195&amp;" Corp",BH$1)))</f>
        <v/>
      </c>
      <c r="BI195" s="114" t="str">
        <f>IF(tbl_coded[[#This Row],[ISIN]]="","",IF(OR(tbl_coded[[#This Row],[Parent company tiker]]=""),"",IF(_xll.BDP(tbl_coded[[#This Row],[Parent company tiker]]&amp;" Equity",BI$1)="#N/A N/A","--",_xll.BDP(tbl_coded[[#This Row],[Parent company tiker]]&amp;" Equity",BI$1))))</f>
        <v/>
      </c>
      <c r="BJ195" s="114" t="str">
        <f>IF(tbl_coded[[#This Row],[ISIN]]="","",IF(OR(tbl_coded[[#This Row],[Parent company tiker]]=""),"",IF(_xll.BDP(tbl_coded[[#This Row],[Parent company tiker]]&amp;" Equity",BJ$1)="#N/A N/A","--",_xll.BDP(tbl_coded[[#This Row],[Parent company tiker]]&amp;" Equity",BJ$1))))</f>
        <v/>
      </c>
      <c r="BK195" s="114" t="str">
        <f>IF(tbl_coded[[#This Row],[ISIN]]="","",IF(OR(tbl_coded[[#This Row],[Parent company tiker]]=""),"",IF(_xll.BDP(tbl_coded[[#This Row],[Parent company tiker]]&amp;" Equity",BK$1)="#N/A N/A","--",_xll.BDP(tbl_coded[[#This Row],[Parent company tiker]]&amp;" Equity",BK$1))))</f>
        <v/>
      </c>
      <c r="BL195" s="114" t="str">
        <f>IF(tbl_coded[[#This Row],[ISIN]]="","",IF(OR(tbl_coded[[#This Row],[Parent company tiker]]=""),"",IF(_xll.BDP(tbl_coded[[#This Row],[Parent company tiker]]&amp;" Equity",BL$1)="#N/A N/A","--",_xll.BDP(tbl_coded[[#This Row],[Parent company tiker]]&amp;" Equity",BL$1))))</f>
        <v/>
      </c>
      <c r="BM19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5" s="114" t="str">
        <f>IF(tbl_coded[[#This Row],[Column9]]&lt;&gt;"--",tbl_coded[[#This Row],[G''tor rating]],IF(tbl_coded[[#This Row],[KPW Name]]&lt;&gt;"",tbl_coded[[#This Row],[KPW Rating]],IF(tbl_coded[[#This Row],[Parent company tiker]]&lt;&gt;"",tbl_coded[[#This Row],[parent评级]],tbl_coded[[#This Row],[Issuer rating]])))</f>
        <v>//</v>
      </c>
      <c r="BO195" s="148" t="str">
        <f>IFERROR(IF(tbl_coded[[#This Row],[GREEN]]="Y","GREEN",IF(tbl_coded[[#This Row],[SUSTAINABLE]]="Y","SUSTAINABLE",IF(tbl_coded[[#This Row],[SOCIAL]]="Y","SOCIAL",IF(tbl_coded[[#This Row],[Sustainable linked]]="Y","SUSTAINABLE LINKED"," ")))),"")</f>
        <v xml:space="preserve"> </v>
      </c>
    </row>
    <row r="196" spans="1:67" ht="15" customHeight="1">
      <c r="A196" s="109">
        <v>194</v>
      </c>
      <c r="B196" s="110" t="str">
        <f>IF(美元债一级!$C$3:$C$1048576&lt;&gt;"",美元债一级!$C196,"")</f>
        <v/>
      </c>
      <c r="C196" s="112" t="str">
        <f>IF(tbl_coded[[#This Row],[ISIN]]="","",IF(tbl_coded[[#This Row],[Index]]&gt;$A$1,"",IF(_xll.BDP($B196&amp;" Corp",C$1)="#N/A N/A","",_xll.BDP($B196&amp;" Corp",C$1))))</f>
        <v/>
      </c>
      <c r="D196" s="112" t="str">
        <f>IF(tbl_coded[[#This Row],[ISIN]]="","",IF(_xll.BDP($B196&amp;" Corp",D$1)="#N/A N/A","",_xll.BDP($B196&amp;" Corp",D$1)))</f>
        <v/>
      </c>
      <c r="E196" s="112" t="str">
        <f>IF(tbl_coded[[#This Row],[ISIN]]="","",IF(_xll.BDP($B196&amp;" Corp",E$1)="#N/A N/A","--",_xll.BDP($B196&amp;" Corp",E$1)))</f>
        <v/>
      </c>
      <c r="F196" s="112" t="str">
        <f>IF(tbl_coded[[#This Row],[ISIN]]="","",IF(_xll.BDS($B196&amp;" Corp",F$1)="#N/A Field Not Applicable","",_xll.BDS($B196&amp;" Corp",F$1)))</f>
        <v/>
      </c>
      <c r="G196" s="112" t="str">
        <f>IF(tbl_coded[[#This Row],[ISIN]]="","",IF(_xll.BDP($F196&amp;" CompanyID",G$1)="#N/A Invalid Security","",_xll.BDP($F196&amp;" CompanyID",G$1)))</f>
        <v/>
      </c>
      <c r="H196" s="112" t="str">
        <f>IF(tbl_coded[[#This Row],[ISIN]]="","",IF(_xll.BDP($B196&amp;" Corp",H$1)="#N/A N/A","--",_xll.BDP($B196&amp;" Corp",H$1)))</f>
        <v/>
      </c>
      <c r="I196" s="112" t="str">
        <f>IF(tbl_coded[[#This Row],[ISIN]]="","",IF(_xll.BDP($B196&amp;" Corp",I$1)="#N/A N/A","--",_xll.BDP($B196&amp;" Corp",I$1)))</f>
        <v/>
      </c>
      <c r="J196" s="112" t="str">
        <f>IF(tbl_coded[[#This Row],[ISIN]]="","",IF(_xll.BDP($B196&amp;" Corp",J$1)="#N/A N/A","--",_xll.BDP($B196&amp;" Corp",J$1)))</f>
        <v/>
      </c>
      <c r="K196" s="112" t="str">
        <f>IF(tbl_coded[[#This Row],[ISIN]]="","",IF(_xll.BDP($B196&amp;" Corp",K$1)="#N/A N/A","--",_xll.BDP($B196&amp;" Corp",K$1)))</f>
        <v/>
      </c>
      <c r="L196" s="112" t="str">
        <f>IF(tbl_coded[[#This Row],[ISIN]]="","",IF(_xll.BDP($B196&amp;" Corp",L$1)="#N/A N/A","--",_xll.BDP($B196&amp;" Corp",L$1)))</f>
        <v/>
      </c>
      <c r="M196" s="112" t="str">
        <f>IF(tbl_coded[[#This Row],[ISIN]]="","",IF(_xll.BDP($B196&amp;" Corp",M$1)="#N/A N/A","--",_xll.BDP($B196&amp;" Corp",M$1)))</f>
        <v/>
      </c>
      <c r="N196" s="112" t="str">
        <f>IF(tbl_coded[[#This Row],[ISIN]]="","",IF(_xll.BDP($B196&amp;" Corp",N$1)="#N/A N/A","--",_xll.BDP($B196&amp;" Corp",N$1)))</f>
        <v/>
      </c>
      <c r="O196" s="112" t="str">
        <f>IF(tbl_coded[[#This Row],[ISIN]]="","",IF(_xll.BDP($B196&amp;" Corp",O$1)="#N/A N/A","--",_xll.BDP($B196&amp;" Corp",O$1)))</f>
        <v/>
      </c>
      <c r="P196" s="112" t="str">
        <f>IF(tbl_coded[[#This Row],[ISIN]]="","",IF(_xll.BDP($B196&amp;" Corp",P$1)="#N/A N/A","--",_xll.BDP($B196&amp;" Corp",P$1)))</f>
        <v/>
      </c>
      <c r="Q196"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6" s="112" t="str">
        <f>IF(tbl_coded[[#This Row],[ISIN]]="","",IF(OR(_xll.BDP($B196&amp;" Corp",R$1)="#N/A N/A",_xll.BDP($B196&amp;" Corp",R$1)="#N/A Invalid Security",_xll.BDP($B196&amp;" Corp",R$1)="#N/A Field Not Applicable"),"--",_xll.BDP($B196&amp;" Corp",R$1)))</f>
        <v/>
      </c>
      <c r="S196" s="112" t="str">
        <f>IF(tbl_coded[[#This Row],[ISIN]]="","",IF(OR(_xll.BDP($R196&amp;" Equity",S$1)="#N/A N/A",_xll.BDP($R196&amp;" Equity",S$1)="#N/A Invalid Security"),"--",_xll.BDP($R196&amp;" Equity",S$1)))</f>
        <v/>
      </c>
      <c r="T196" s="112" t="str">
        <f>IF(tbl_coded[[#This Row],[ISIN]]="","",IF(OR(_xll.BDP($R196&amp;" Equity",T$1)="#N/A N/A",_xll.BDP($R196&amp;" Equity",T$1)="#N/A Invalid Security"),"--",_xll.BDP($R196&amp;" Equity",T$1)))</f>
        <v/>
      </c>
      <c r="U196" s="112" t="str">
        <f>IF(tbl_coded[[#This Row],[ISIN]]="","",IF(OR(_xll.BDP($R196&amp;" Equity",U$1)="#N/A N/A",_xll.BDP($R196&amp;" Equity",U$1)="#N/A Invalid Security"),"--",_xll.BDP($R196&amp;" Equity",U$1)))</f>
        <v/>
      </c>
      <c r="V196" s="112" t="str">
        <f>IF(tbl_coded[[#This Row],[ISIN]]="","",IF(OR(_xll.BDP($R196&amp;" Equity",V$1)="#N/A N/A",_xll.BDP($R196&amp;" Equity",V$1)="#N/A Invalid Security"),"--",_xll.BDP($R196&amp;" Equity",V$1)))</f>
        <v/>
      </c>
      <c r="W196" s="112" t="str">
        <f>IF(tbl_coded[[#This Row],[ISIN]]="","",IF(OR(_xll.BDP($R196&amp;" Equity",W$1)="#N/A N/A",_xll.BDP($R196&amp;" Equity",W$1)="#N/A Invalid Security"),"--",_xll.BDP($R196&amp;" Equity",W$1)))</f>
        <v/>
      </c>
      <c r="X196" s="112" t="str">
        <f>IF(tbl_coded[[#This Row],[ISIN]]="","",IF(OR(_xll.BDP($R196&amp;" Equity",X$1)="#N/A N/A",_xll.BDP($R196&amp;" Equity",X$1)="#N/A Invalid Security"),"--",_xll.BDP($R196&amp;" Equity",X$1)))</f>
        <v/>
      </c>
      <c r="Y196"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6" s="112" t="str">
        <f>IF(tbl_coded[[#This Row],[ISIN]]="","",IF(ISNUMBER(_xll.BDP(B196&amp;" Corp",Z$1)),_xll.BDP(B196&amp;" Corp",Z$1),""))</f>
        <v/>
      </c>
      <c r="AA196" s="112" t="str">
        <f>IF(tbl_coded[[#This Row],[ISIN]]="","",IF(ISNUMBER(_xll.BDP(B196&amp;" Corp",AA$1)),_xll.BDP(B196&amp;" Corp",AA$1),""))</f>
        <v/>
      </c>
      <c r="AB196" s="112" t="str">
        <f>IF(tbl_coded[[#This Row],[ISIN]]="","",IF(ISNUMBER(_xll.BDP(B196&amp;" Corp",AB$1)),_xll.BDP(B196&amp;" Corp",AB$1),""))</f>
        <v/>
      </c>
      <c r="AC196" s="112" t="str">
        <f>IF(tbl_coded[[#This Row],[ISIN]]="","",IF(ISNUMBER(_xll.BDP(B196&amp;" Corp",AC$1)),_xll.BDP(B196&amp;" Corp",AC$1),""))</f>
        <v/>
      </c>
      <c r="AD196" s="112" t="str">
        <f>IF(tbl_coded[[#This Row],[ISIN]]="","",IF((_xll.BDP(B196&amp;" Corp",AD$1))="#N/A Field Not Applicable","",_xll.BDP(B196&amp;" Corp",AD$1)))</f>
        <v/>
      </c>
      <c r="AE196" s="112" t="str">
        <f>IF(tbl_coded[[#This Row],[ISIN]]="","",IF((_xll.BDP(B196&amp;" Corp",AE$1))="#N/A N/A","--",_xll.BDP(B196&amp;" Corp",AE$1)))</f>
        <v/>
      </c>
      <c r="AF196" s="112" t="str">
        <f>IF(tbl_coded[[#This Row],[ISIN]]="","",IF(IFERROR(MATCH(H196,rtg_num[Moody''s],0)&gt;10,0),"HY",IF(IFERROR(MATCH(I196,rtg_num[S&amp;P],0)&gt;10,0),"HY",IF(IFERROR(MATCH(J196,rtg_num[Fitch],0)&gt;10,0),"HY",IF(H196&amp;I196&amp;J196="------","NR",IF(IFERROR(FIND("#N/A",Coded!H196),0)&amp;IFERROR(FIND("#N/A",Coded!H196),0)&amp;IFERROR(FIND("#N/A",Coded!H196),0)&lt;&gt;"000",IF(INDEX(美元债一级!$O:$O,MATCH(tbl_coded[[#This Row],[ISIN]],美元债一级!$I:$I,0))="--/--/--","NR","IG"),"IG"))))))</f>
        <v/>
      </c>
      <c r="AG196"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6"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6" s="113" t="str">
        <f>IF(tbl_coded[[#This Row],[ISIN]]="","",IF(_xll.BDP($B196&amp;" Corp",AI$1)="#N/A N/A","--",_xll.BDP($B196&amp;" Corp",AI$1)))</f>
        <v/>
      </c>
      <c r="AJ196" s="112" t="str">
        <f>IF(tbl_coded[[#This Row],[ISIN]]="","",IF(OR(_xll.BDP(_xll.BDP(tbl_coded[[#This Row],[ISIN]]&amp;" Corp", "ISSUER_EQUITY_TICKER")&amp;" Equity",AJ$1)="#N/A N/A"),"--",_xll.BDP(_xll.BDP(tbl_coded[[#This Row],[ISIN]]&amp;" Corp", "ISSUER_EQUITY_TICKER")&amp;" Equity",AJ$1)))</f>
        <v/>
      </c>
      <c r="AK196"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6" s="115" t="str">
        <f>IF(tbl_coded[[#This Row],[ISIN]]="","",IF(OR(_xll.BDP(_xll.BDP(tbl_coded[[#This Row],[ISIN]]&amp;" Corp", "ISSUER_EQUITY_TICKER")&amp;" Equity",AL$1)="#N/A N/A"),"--",_xll.BDP(_xll.BDP(tbl_coded[[#This Row],[ISIN]]&amp;" Corp", "ISSUER_EQUITY_TICKER")&amp;" Equity",AL$1)))</f>
        <v/>
      </c>
      <c r="AM196" s="115" t="str">
        <f>IF(tbl_coded[[#This Row],[ISIN]]="","",IF(_xll.BDS($B196&amp;" Corp",AM$1)="#N/A Field Not Applicable","",_xll.BDS($B196&amp;" Corp",AM$1)))</f>
        <v/>
      </c>
      <c r="AN196" s="115" t="str">
        <f>IF(tbl_coded[[#This Row],[ISIN]]="","",IF(_xll.BDP(tbl_coded[[#This Row],[KPW Provider BBID]]&amp;" CompanyID","NAME")="#N/A Invalid Security","",_xll.BDP(tbl_coded[[#This Row],[KPW Provider BBID]]&amp;" CompanyID","NAME")))</f>
        <v/>
      </c>
      <c r="AO196" s="115" t="str">
        <f>IF(tbl_coded[[#This Row],[ISIN]]="","",IF(_xll.BDP(tbl_coded[[#This Row],[KPW Provider BBID]]&amp;" CompanyID",$AO$1)="#N/A Invalid Security","--",IF(_xll.BDP(tbl_coded[[#This Row],[KPW Provider BBID]]&amp;" CompanyID",$AO$1)="#N/A N/A","--",_xll.BDP(tbl_coded[[#This Row],[KPW Provider BBID]]&amp;" CompanyID",$AO$1))))</f>
        <v/>
      </c>
      <c r="AP196" s="115" t="str">
        <f>IF(tbl_coded[[#This Row],[ISIN]]="","",IF(_xll.BDP(tbl_coded[[#This Row],[KPW Provider BBID]]&amp;" CompanyID",$AP$1)="#N/A Invalid Security","--",IF(_xll.BDP(tbl_coded[[#This Row],[KPW Provider BBID]]&amp;" CompanyID",$AP$1)="#N/A N/A","--",_xll.BDP(tbl_coded[[#This Row],[KPW Provider BBID]]&amp;" CompanyID",$AP$1))))</f>
        <v/>
      </c>
      <c r="AQ196" s="115" t="str">
        <f>IF(tbl_coded[[#This Row],[ISIN]]="","",IF(_xll.BDP(tbl_coded[[#This Row],[KPW Provider BBID]]&amp;" CompanyID",$AQ$1)="#N/A Invalid Security","--",IF(_xll.BDP(tbl_coded[[#This Row],[KPW Provider BBID]]&amp;" CompanyID",$AQ$1)="#N/A N/A","--",_xll.BDP(tbl_coded[[#This Row],[KPW Provider BBID]]&amp;" CompanyID",$AQ$1))))</f>
        <v/>
      </c>
      <c r="AR196" s="115" t="str">
        <f>IF(tbl_coded[[#This Row],[ISIN]]="","",tbl_coded[[#This Row],[穆迪KPW评级]]&amp;"/"&amp;tbl_coded[[#This Row],[SPKPW评级]]&amp;"/"&amp;tbl_coded[[#This Row],[FITCHKPW评级]])</f>
        <v/>
      </c>
      <c r="AS196" s="115" t="str">
        <f>IF(tbl_coded[[#This Row],[ISIN]]="","",IF(OR(_xll.BDP($B196&amp;" Corp",AS$1)="#N/A N/A"),"--",_xll.BDP($B196&amp;" Corp",AS$1)))</f>
        <v/>
      </c>
      <c r="AT196" s="115" t="str">
        <f>IF(tbl_coded[[#This Row],[ISIN]]="","",IF(_xll.BDS($B196&amp;" Corp",AT$1)="#N/A Field Not Applicable","",_xll.BDS($B196&amp;" Corp",AT$1)))</f>
        <v/>
      </c>
      <c r="AU196" s="115" t="str">
        <f>IF(tbl_coded[[#This Row],[SBLC Provider BBID]]="","",_xll.BDP(tbl_coded[[#This Row],[SBLC Provider BBID]]&amp;" CompanyID","NAME"))</f>
        <v/>
      </c>
      <c r="AV196" s="115" t="str">
        <f>IF(tbl_coded[[#This Row],[ISIN]]="","",IF(OR(_xll.BDP($B196&amp;" Corp",AV$1)="#N/A N/A"),"--",TEXT(_xll.BDP($B196&amp;" Corp",AV$1),"yyyy/mm/dd")))</f>
        <v/>
      </c>
      <c r="AW196" s="115" t="str">
        <f>IF(tbl_coded[[#This Row],[ISIN]]="","",IF(OR(_xll.BDP($B196&amp;" Corp",AW$1)="#N/A N/A"),"--",TEXT(_xll.BDP($B196&amp;" Corp",AW$1),"yyyy/mm/dd")))</f>
        <v/>
      </c>
      <c r="AX196" s="115" t="str">
        <f>IF(tbl_coded[[#This Row],[ISIN]]="","",IF(OR(_xll.BDP($B196&amp;" Corp",AX$1)="#N/A N/A"),"--",TEXT(_xll.BDP($B196&amp;" Corp",AX$1),"yyyy/mm/dd")))</f>
        <v/>
      </c>
      <c r="AY196" s="115" t="str">
        <f>IF(tbl_coded[[#This Row],[ISIN]]="","",IF(OR(_xll.BDP($B196&amp;" Corp",AY$1)="#N/A Field Not Applicable"),"--",TEXT(_xll.BDP($B196&amp;" Corp",AY$1),"yyyy/mm/dd")))</f>
        <v/>
      </c>
      <c r="AZ196" s="115" t="str">
        <f>IF(tbl_coded[[#This Row],[ISIN]]="","",IF(OR(_xll.BDP($B196&amp;" Corp",AZ$1)="#N/A N/A"),"--",_xll.BDP($B196&amp;" Corp",AZ$1)))</f>
        <v/>
      </c>
      <c r="BA196" s="115" t="str">
        <f>IF(tbl_coded[[#This Row],[ISIN]]="","",IF(OR(_xll.BDP($B196&amp;" Corp",BA$1)="#N/A N/A"),"--",_xll.BDP($B196&amp;" Corp",BA$1)))</f>
        <v/>
      </c>
      <c r="BB196" s="115" t="str">
        <f>IF(tbl_coded[[#This Row],[ISIN]]="","",IF(OR(_xll.BDP($B196&amp;" Corp",BB$1)="#N/A N/A"),"--",_xll.BDP($B196&amp;" Corp",BB$1)))</f>
        <v/>
      </c>
      <c r="BC196" s="115" t="str">
        <f>IF(tbl_coded[[#This Row],[ISIN]]="","",IF(OR(_xll.BDP($B196&amp;" Corp",BC$1)="#N/A Field Not Applicable"),"--",_xll.BDP($B196&amp;" Corp",BC$1)))</f>
        <v/>
      </c>
      <c r="BD196" s="115" t="str">
        <f>IF(tbl_coded[[#This Row],[ISIN]]="","",IF(OR(_xll.BDP($B196&amp;" Corp",BD$1)="#N/A Field Not Applicable"),"--",_xll.BDP($B196&amp;" Corp",BD$1)))</f>
        <v/>
      </c>
      <c r="BE196" s="115" t="str">
        <f>IF(tbl_coded[[#This Row],[ISIN]]="","",IF(OR(_xll.BDP($B196&amp;" Corp",BE$1)="#N/A Field Not Applicable"),"--",_xll.BDP($B196&amp;" Corp",BE$1)))</f>
        <v/>
      </c>
      <c r="BF196" s="115" t="str">
        <f>IF(tbl_coded[[#This Row],[ISIN]]="","",IF(OR(_xll.BDP($B196&amp;" Corp",BF$1)="#N/A Field Not Applicable"),"--",_xll.BDP($B196&amp;" Corp",BF$1)))</f>
        <v/>
      </c>
      <c r="BG196" s="115" t="str">
        <f>IF(tbl_coded[[#This Row],[ISIN]]="","",IF(OR(_xll.BDP($B196&amp;" Corp",BG$1)="#N/A Field Not Applicable"),"--",IF(_xll.BDP($B196&amp;" Corp",BG$1)="#N/A N/A","N",_xll.BDP($B196&amp;" Corp",BG$1))))</f>
        <v/>
      </c>
      <c r="BH196" s="115" t="str">
        <f>IF(tbl_coded[[#This Row],[ISIN]]="","",IF(OR(_xll.BDP($B196&amp;" Corp",BH$1)="#N/A N/A"),"",_xll.BDP($B196&amp;" Corp",BH$1)))</f>
        <v/>
      </c>
      <c r="BI196" s="115" t="str">
        <f>IF(tbl_coded[[#This Row],[ISIN]]="","",IF(OR(tbl_coded[[#This Row],[Parent company tiker]]=""),"",IF(_xll.BDP(tbl_coded[[#This Row],[Parent company tiker]]&amp;" Equity",BI$1)="#N/A N/A","--",_xll.BDP(tbl_coded[[#This Row],[Parent company tiker]]&amp;" Equity",BI$1))))</f>
        <v/>
      </c>
      <c r="BJ196" s="115" t="str">
        <f>IF(tbl_coded[[#This Row],[ISIN]]="","",IF(OR(tbl_coded[[#This Row],[Parent company tiker]]=""),"",IF(_xll.BDP(tbl_coded[[#This Row],[Parent company tiker]]&amp;" Equity",BJ$1)="#N/A N/A","--",_xll.BDP(tbl_coded[[#This Row],[Parent company tiker]]&amp;" Equity",BJ$1))))</f>
        <v/>
      </c>
      <c r="BK196" s="115" t="str">
        <f>IF(tbl_coded[[#This Row],[ISIN]]="","",IF(OR(tbl_coded[[#This Row],[Parent company tiker]]=""),"",IF(_xll.BDP(tbl_coded[[#This Row],[Parent company tiker]]&amp;" Equity",BK$1)="#N/A N/A","--",_xll.BDP(tbl_coded[[#This Row],[Parent company tiker]]&amp;" Equity",BK$1))))</f>
        <v/>
      </c>
      <c r="BL196" s="115" t="str">
        <f>IF(tbl_coded[[#This Row],[ISIN]]="","",IF(OR(tbl_coded[[#This Row],[Parent company tiker]]=""),"",IF(_xll.BDP(tbl_coded[[#This Row],[Parent company tiker]]&amp;" Equity",BL$1)="#N/A N/A","--",_xll.BDP(tbl_coded[[#This Row],[Parent company tiker]]&amp;" Equity",BL$1))))</f>
        <v/>
      </c>
      <c r="BM196"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6" s="115" t="str">
        <f>IF(tbl_coded[[#This Row],[Column9]]&lt;&gt;"--",tbl_coded[[#This Row],[G''tor rating]],IF(tbl_coded[[#This Row],[KPW Name]]&lt;&gt;"",tbl_coded[[#This Row],[KPW Rating]],IF(tbl_coded[[#This Row],[Parent company tiker]]&lt;&gt;"",tbl_coded[[#This Row],[parent评级]],tbl_coded[[#This Row],[Issuer rating]])))</f>
        <v>//</v>
      </c>
      <c r="BO196" s="148" t="str">
        <f>IFERROR(IF(tbl_coded[[#This Row],[GREEN]]="Y","GREEN",IF(tbl_coded[[#This Row],[SUSTAINABLE]]="Y","SUSTAINABLE",IF(tbl_coded[[#This Row],[SOCIAL]]="Y","SOCIAL",IF(tbl_coded[[#This Row],[Sustainable linked]]="Y","SUSTAINABLE LINKED"," ")))),"")</f>
        <v xml:space="preserve"> </v>
      </c>
    </row>
    <row r="197" spans="1:67" ht="15" customHeight="1">
      <c r="A197" s="109">
        <v>195</v>
      </c>
      <c r="B197" s="110" t="str">
        <f>IF(美元债一级!$C$3:$C$1048576&lt;&gt;"",美元债一级!$C197,"")</f>
        <v/>
      </c>
      <c r="C197" s="112" t="str">
        <f>IF(tbl_coded[[#This Row],[ISIN]]="","",IF(tbl_coded[[#This Row],[Index]]&gt;$A$1,"",IF(_xll.BDP($B197&amp;" Corp",C$1)="#N/A N/A","",_xll.BDP($B197&amp;" Corp",C$1))))</f>
        <v/>
      </c>
      <c r="D197" s="112" t="str">
        <f>IF(tbl_coded[[#This Row],[ISIN]]="","",IF(_xll.BDP($B197&amp;" Corp",D$1)="#N/A N/A","",_xll.BDP($B197&amp;" Corp",D$1)))</f>
        <v/>
      </c>
      <c r="E197" s="112" t="str">
        <f>IF(tbl_coded[[#This Row],[ISIN]]="","",IF(_xll.BDP($B197&amp;" Corp",E$1)="#N/A N/A","--",_xll.BDP($B197&amp;" Corp",E$1)))</f>
        <v/>
      </c>
      <c r="F197" s="112" t="str">
        <f>IF(tbl_coded[[#This Row],[ISIN]]="","",IF(_xll.BDS($B197&amp;" Corp",F$1)="#N/A Field Not Applicable","",_xll.BDS($B197&amp;" Corp",F$1)))</f>
        <v/>
      </c>
      <c r="G197" s="112" t="str">
        <f>IF(tbl_coded[[#This Row],[ISIN]]="","",IF(_xll.BDP($F197&amp;" CompanyID",G$1)="#N/A Invalid Security","",_xll.BDP($F197&amp;" CompanyID",G$1)))</f>
        <v/>
      </c>
      <c r="H197" s="112" t="str">
        <f>IF(tbl_coded[[#This Row],[ISIN]]="","",IF(_xll.BDP($B197&amp;" Corp",H$1)="#N/A N/A","--",_xll.BDP($B197&amp;" Corp",H$1)))</f>
        <v/>
      </c>
      <c r="I197" s="112" t="str">
        <f>IF(tbl_coded[[#This Row],[ISIN]]="","",IF(_xll.BDP($B197&amp;" Corp",I$1)="#N/A N/A","--",_xll.BDP($B197&amp;" Corp",I$1)))</f>
        <v/>
      </c>
      <c r="J197" s="112" t="str">
        <f>IF(tbl_coded[[#This Row],[ISIN]]="","",IF(_xll.BDP($B197&amp;" Corp",J$1)="#N/A N/A","--",_xll.BDP($B197&amp;" Corp",J$1)))</f>
        <v/>
      </c>
      <c r="K197" s="112" t="str">
        <f>IF(tbl_coded[[#This Row],[ISIN]]="","",IF(_xll.BDP($B197&amp;" Corp",K$1)="#N/A N/A","--",_xll.BDP($B197&amp;" Corp",K$1)))</f>
        <v/>
      </c>
      <c r="L197" s="112" t="str">
        <f>IF(tbl_coded[[#This Row],[ISIN]]="","",IF(_xll.BDP($B197&amp;" Corp",L$1)="#N/A N/A","--",_xll.BDP($B197&amp;" Corp",L$1)))</f>
        <v/>
      </c>
      <c r="M197" s="112" t="str">
        <f>IF(tbl_coded[[#This Row],[ISIN]]="","",IF(_xll.BDP($B197&amp;" Corp",M$1)="#N/A N/A","--",_xll.BDP($B197&amp;" Corp",M$1)))</f>
        <v/>
      </c>
      <c r="N197" s="112" t="str">
        <f>IF(tbl_coded[[#This Row],[ISIN]]="","",IF(_xll.BDP($B197&amp;" Corp",N$1)="#N/A N/A","--",_xll.BDP($B197&amp;" Corp",N$1)))</f>
        <v/>
      </c>
      <c r="O197" s="112" t="str">
        <f>IF(tbl_coded[[#This Row],[ISIN]]="","",IF(_xll.BDP($B197&amp;" Corp",O$1)="#N/A N/A","--",_xll.BDP($B197&amp;" Corp",O$1)))</f>
        <v/>
      </c>
      <c r="P197" s="112" t="str">
        <f>IF(tbl_coded[[#This Row],[ISIN]]="","",IF(_xll.BDP($B197&amp;" Corp",P$1)="#N/A N/A","--",_xll.BDP($B197&amp;" Corp",P$1)))</f>
        <v/>
      </c>
      <c r="Q197"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7" s="112" t="str">
        <f>IF(tbl_coded[[#This Row],[ISIN]]="","",IF(OR(_xll.BDP($B197&amp;" Corp",R$1)="#N/A N/A",_xll.BDP($B197&amp;" Corp",R$1)="#N/A Invalid Security",_xll.BDP($B197&amp;" Corp",R$1)="#N/A Field Not Applicable"),"--",_xll.BDP($B197&amp;" Corp",R$1)))</f>
        <v/>
      </c>
      <c r="S197" s="112" t="str">
        <f>IF(tbl_coded[[#This Row],[ISIN]]="","",IF(OR(_xll.BDP($R197&amp;" Equity",S$1)="#N/A N/A",_xll.BDP($R197&amp;" Equity",S$1)="#N/A Invalid Security"),"--",_xll.BDP($R197&amp;" Equity",S$1)))</f>
        <v/>
      </c>
      <c r="T197" s="112" t="str">
        <f>IF(tbl_coded[[#This Row],[ISIN]]="","",IF(OR(_xll.BDP($R197&amp;" Equity",T$1)="#N/A N/A",_xll.BDP($R197&amp;" Equity",T$1)="#N/A Invalid Security"),"--",_xll.BDP($R197&amp;" Equity",T$1)))</f>
        <v/>
      </c>
      <c r="U197" s="112" t="str">
        <f>IF(tbl_coded[[#This Row],[ISIN]]="","",IF(OR(_xll.BDP($R197&amp;" Equity",U$1)="#N/A N/A",_xll.BDP($R197&amp;" Equity",U$1)="#N/A Invalid Security"),"--",_xll.BDP($R197&amp;" Equity",U$1)))</f>
        <v/>
      </c>
      <c r="V197" s="112" t="str">
        <f>IF(tbl_coded[[#This Row],[ISIN]]="","",IF(OR(_xll.BDP($R197&amp;" Equity",V$1)="#N/A N/A",_xll.BDP($R197&amp;" Equity",V$1)="#N/A Invalid Security"),"--",_xll.BDP($R197&amp;" Equity",V$1)))</f>
        <v/>
      </c>
      <c r="W197" s="112" t="str">
        <f>IF(tbl_coded[[#This Row],[ISIN]]="","",IF(OR(_xll.BDP($R197&amp;" Equity",W$1)="#N/A N/A",_xll.BDP($R197&amp;" Equity",W$1)="#N/A Invalid Security"),"--",_xll.BDP($R197&amp;" Equity",W$1)))</f>
        <v/>
      </c>
      <c r="X197" s="112" t="str">
        <f>IF(tbl_coded[[#This Row],[ISIN]]="","",IF(OR(_xll.BDP($R197&amp;" Equity",X$1)="#N/A N/A",_xll.BDP($R197&amp;" Equity",X$1)="#N/A Invalid Security"),"--",_xll.BDP($R197&amp;" Equity",X$1)))</f>
        <v/>
      </c>
      <c r="Y197"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7" s="112" t="str">
        <f>IF(tbl_coded[[#This Row],[ISIN]]="","",IF(ISNUMBER(_xll.BDP(B197&amp;" Corp",Z$1)),_xll.BDP(B197&amp;" Corp",Z$1),""))</f>
        <v/>
      </c>
      <c r="AA197" s="112" t="str">
        <f>IF(tbl_coded[[#This Row],[ISIN]]="","",IF(ISNUMBER(_xll.BDP(B197&amp;" Corp",AA$1)),_xll.BDP(B197&amp;" Corp",AA$1),""))</f>
        <v/>
      </c>
      <c r="AB197" s="112" t="str">
        <f>IF(tbl_coded[[#This Row],[ISIN]]="","",IF(ISNUMBER(_xll.BDP(B197&amp;" Corp",AB$1)),_xll.BDP(B197&amp;" Corp",AB$1),""))</f>
        <v/>
      </c>
      <c r="AC197" s="112" t="str">
        <f>IF(tbl_coded[[#This Row],[ISIN]]="","",IF(ISNUMBER(_xll.BDP(B197&amp;" Corp",AC$1)),_xll.BDP(B197&amp;" Corp",AC$1),""))</f>
        <v/>
      </c>
      <c r="AD197" s="112" t="str">
        <f>IF(tbl_coded[[#This Row],[ISIN]]="","",IF((_xll.BDP(B197&amp;" Corp",AD$1))="#N/A Field Not Applicable","",_xll.BDP(B197&amp;" Corp",AD$1)))</f>
        <v/>
      </c>
      <c r="AE197" s="112" t="str">
        <f>IF(tbl_coded[[#This Row],[ISIN]]="","",IF((_xll.BDP(B197&amp;" Corp",AE$1))="#N/A N/A","--",_xll.BDP(B197&amp;" Corp",AE$1)))</f>
        <v/>
      </c>
      <c r="AF197" s="112" t="str">
        <f>IF(tbl_coded[[#This Row],[ISIN]]="","",IF(IFERROR(MATCH(H197,rtg_num[Moody''s],0)&gt;10,0),"HY",IF(IFERROR(MATCH(I197,rtg_num[S&amp;P],0)&gt;10,0),"HY",IF(IFERROR(MATCH(J197,rtg_num[Fitch],0)&gt;10,0),"HY",IF(H197&amp;I197&amp;J197="------","NR",IF(IFERROR(FIND("#N/A",Coded!H197),0)&amp;IFERROR(FIND("#N/A",Coded!H197),0)&amp;IFERROR(FIND("#N/A",Coded!H197),0)&lt;&gt;"000",IF(INDEX(美元债一级!$O:$O,MATCH(tbl_coded[[#This Row],[ISIN]],美元债一级!$I:$I,0))="--/--/--","NR","IG"),"IG"))))))</f>
        <v/>
      </c>
      <c r="AG197"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7"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7" s="113" t="str">
        <f>IF(tbl_coded[[#This Row],[ISIN]]="","",IF(_xll.BDP($B197&amp;" Corp",AI$1)="#N/A N/A","--",_xll.BDP($B197&amp;" Corp",AI$1)))</f>
        <v/>
      </c>
      <c r="AJ197" s="112" t="str">
        <f>IF(tbl_coded[[#This Row],[ISIN]]="","",IF(OR(_xll.BDP(_xll.BDP(tbl_coded[[#This Row],[ISIN]]&amp;" Corp", "ISSUER_EQUITY_TICKER")&amp;" Equity",AJ$1)="#N/A N/A"),"--",_xll.BDP(_xll.BDP(tbl_coded[[#This Row],[ISIN]]&amp;" Corp", "ISSUER_EQUITY_TICKER")&amp;" Equity",AJ$1)))</f>
        <v/>
      </c>
      <c r="AK197"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7" s="115" t="str">
        <f>IF(tbl_coded[[#This Row],[ISIN]]="","",IF(OR(_xll.BDP(_xll.BDP(tbl_coded[[#This Row],[ISIN]]&amp;" Corp", "ISSUER_EQUITY_TICKER")&amp;" Equity",AL$1)="#N/A N/A"),"--",_xll.BDP(_xll.BDP(tbl_coded[[#This Row],[ISIN]]&amp;" Corp", "ISSUER_EQUITY_TICKER")&amp;" Equity",AL$1)))</f>
        <v/>
      </c>
      <c r="AM197" s="115" t="str">
        <f>IF(tbl_coded[[#This Row],[ISIN]]="","",IF(_xll.BDS($B197&amp;" Corp",AM$1)="#N/A Field Not Applicable","",_xll.BDS($B197&amp;" Corp",AM$1)))</f>
        <v/>
      </c>
      <c r="AN197" s="115" t="str">
        <f>IF(tbl_coded[[#This Row],[ISIN]]="","",IF(_xll.BDP(tbl_coded[[#This Row],[KPW Provider BBID]]&amp;" CompanyID","NAME")="#N/A Invalid Security","",_xll.BDP(tbl_coded[[#This Row],[KPW Provider BBID]]&amp;" CompanyID","NAME")))</f>
        <v/>
      </c>
      <c r="AO197" s="115" t="str">
        <f>IF(tbl_coded[[#This Row],[ISIN]]="","",IF(_xll.BDP(tbl_coded[[#This Row],[KPW Provider BBID]]&amp;" CompanyID",$AO$1)="#N/A Invalid Security","--",IF(_xll.BDP(tbl_coded[[#This Row],[KPW Provider BBID]]&amp;" CompanyID",$AO$1)="#N/A N/A","--",_xll.BDP(tbl_coded[[#This Row],[KPW Provider BBID]]&amp;" CompanyID",$AO$1))))</f>
        <v/>
      </c>
      <c r="AP197" s="115" t="str">
        <f>IF(tbl_coded[[#This Row],[ISIN]]="","",IF(_xll.BDP(tbl_coded[[#This Row],[KPW Provider BBID]]&amp;" CompanyID",$AP$1)="#N/A Invalid Security","--",IF(_xll.BDP(tbl_coded[[#This Row],[KPW Provider BBID]]&amp;" CompanyID",$AP$1)="#N/A N/A","--",_xll.BDP(tbl_coded[[#This Row],[KPW Provider BBID]]&amp;" CompanyID",$AP$1))))</f>
        <v/>
      </c>
      <c r="AQ197" s="115" t="str">
        <f>IF(tbl_coded[[#This Row],[ISIN]]="","",IF(_xll.BDP(tbl_coded[[#This Row],[KPW Provider BBID]]&amp;" CompanyID",$AQ$1)="#N/A Invalid Security","--",IF(_xll.BDP(tbl_coded[[#This Row],[KPW Provider BBID]]&amp;" CompanyID",$AQ$1)="#N/A N/A","--",_xll.BDP(tbl_coded[[#This Row],[KPW Provider BBID]]&amp;" CompanyID",$AQ$1))))</f>
        <v/>
      </c>
      <c r="AR197" s="115" t="str">
        <f>IF(tbl_coded[[#This Row],[ISIN]]="","",tbl_coded[[#This Row],[穆迪KPW评级]]&amp;"/"&amp;tbl_coded[[#This Row],[SPKPW评级]]&amp;"/"&amp;tbl_coded[[#This Row],[FITCHKPW评级]])</f>
        <v/>
      </c>
      <c r="AS197" s="115" t="str">
        <f>IF(tbl_coded[[#This Row],[ISIN]]="","",IF(OR(_xll.BDP($B197&amp;" Corp",AS$1)="#N/A N/A"),"--",_xll.BDP($B197&amp;" Corp",AS$1)))</f>
        <v/>
      </c>
      <c r="AT197" s="115" t="str">
        <f>IF(tbl_coded[[#This Row],[ISIN]]="","",IF(_xll.BDS($B197&amp;" Corp",AT$1)="#N/A Field Not Applicable","",_xll.BDS($B197&amp;" Corp",AT$1)))</f>
        <v/>
      </c>
      <c r="AU197" s="115" t="str">
        <f>IF(tbl_coded[[#This Row],[SBLC Provider BBID]]="","",_xll.BDP(tbl_coded[[#This Row],[SBLC Provider BBID]]&amp;" CompanyID","NAME"))</f>
        <v/>
      </c>
      <c r="AV197" s="115" t="str">
        <f>IF(tbl_coded[[#This Row],[ISIN]]="","",IF(OR(_xll.BDP($B197&amp;" Corp",AV$1)="#N/A N/A"),"--",TEXT(_xll.BDP($B197&amp;" Corp",AV$1),"yyyy/mm/dd")))</f>
        <v/>
      </c>
      <c r="AW197" s="115" t="str">
        <f>IF(tbl_coded[[#This Row],[ISIN]]="","",IF(OR(_xll.BDP($B197&amp;" Corp",AW$1)="#N/A N/A"),"--",TEXT(_xll.BDP($B197&amp;" Corp",AW$1),"yyyy/mm/dd")))</f>
        <v/>
      </c>
      <c r="AX197" s="115" t="str">
        <f>IF(tbl_coded[[#This Row],[ISIN]]="","",IF(OR(_xll.BDP($B197&amp;" Corp",AX$1)="#N/A N/A"),"--",TEXT(_xll.BDP($B197&amp;" Corp",AX$1),"yyyy/mm/dd")))</f>
        <v/>
      </c>
      <c r="AY197" s="115" t="str">
        <f>IF(tbl_coded[[#This Row],[ISIN]]="","",IF(OR(_xll.BDP($B197&amp;" Corp",AY$1)="#N/A Field Not Applicable"),"--",TEXT(_xll.BDP($B197&amp;" Corp",AY$1),"yyyy/mm/dd")))</f>
        <v/>
      </c>
      <c r="AZ197" s="115" t="str">
        <f>IF(tbl_coded[[#This Row],[ISIN]]="","",IF(OR(_xll.BDP($B197&amp;" Corp",AZ$1)="#N/A N/A"),"--",_xll.BDP($B197&amp;" Corp",AZ$1)))</f>
        <v/>
      </c>
      <c r="BA197" s="115" t="str">
        <f>IF(tbl_coded[[#This Row],[ISIN]]="","",IF(OR(_xll.BDP($B197&amp;" Corp",BA$1)="#N/A N/A"),"--",_xll.BDP($B197&amp;" Corp",BA$1)))</f>
        <v/>
      </c>
      <c r="BB197" s="115" t="str">
        <f>IF(tbl_coded[[#This Row],[ISIN]]="","",IF(OR(_xll.BDP($B197&amp;" Corp",BB$1)="#N/A N/A"),"--",_xll.BDP($B197&amp;" Corp",BB$1)))</f>
        <v/>
      </c>
      <c r="BC197" s="115" t="str">
        <f>IF(tbl_coded[[#This Row],[ISIN]]="","",IF(OR(_xll.BDP($B197&amp;" Corp",BC$1)="#N/A Field Not Applicable"),"--",_xll.BDP($B197&amp;" Corp",BC$1)))</f>
        <v/>
      </c>
      <c r="BD197" s="115" t="str">
        <f>IF(tbl_coded[[#This Row],[ISIN]]="","",IF(OR(_xll.BDP($B197&amp;" Corp",BD$1)="#N/A Field Not Applicable"),"--",_xll.BDP($B197&amp;" Corp",BD$1)))</f>
        <v/>
      </c>
      <c r="BE197" s="115" t="str">
        <f>IF(tbl_coded[[#This Row],[ISIN]]="","",IF(OR(_xll.BDP($B197&amp;" Corp",BE$1)="#N/A Field Not Applicable"),"--",_xll.BDP($B197&amp;" Corp",BE$1)))</f>
        <v/>
      </c>
      <c r="BF197" s="115" t="str">
        <f>IF(tbl_coded[[#This Row],[ISIN]]="","",IF(OR(_xll.BDP($B197&amp;" Corp",BF$1)="#N/A Field Not Applicable"),"--",_xll.BDP($B197&amp;" Corp",BF$1)))</f>
        <v/>
      </c>
      <c r="BG197" s="115" t="str">
        <f>IF(tbl_coded[[#This Row],[ISIN]]="","",IF(OR(_xll.BDP($B197&amp;" Corp",BG$1)="#N/A Field Not Applicable"),"--",IF(_xll.BDP($B197&amp;" Corp",BG$1)="#N/A N/A","N",_xll.BDP($B197&amp;" Corp",BG$1))))</f>
        <v/>
      </c>
      <c r="BH197" s="115" t="str">
        <f>IF(tbl_coded[[#This Row],[ISIN]]="","",IF(OR(_xll.BDP($B197&amp;" Corp",BH$1)="#N/A N/A"),"",_xll.BDP($B197&amp;" Corp",BH$1)))</f>
        <v/>
      </c>
      <c r="BI197" s="115" t="str">
        <f>IF(tbl_coded[[#This Row],[ISIN]]="","",IF(OR(tbl_coded[[#This Row],[Parent company tiker]]=""),"",IF(_xll.BDP(tbl_coded[[#This Row],[Parent company tiker]]&amp;" Equity",BI$1)="#N/A N/A","--",_xll.BDP(tbl_coded[[#This Row],[Parent company tiker]]&amp;" Equity",BI$1))))</f>
        <v/>
      </c>
      <c r="BJ197" s="115" t="str">
        <f>IF(tbl_coded[[#This Row],[ISIN]]="","",IF(OR(tbl_coded[[#This Row],[Parent company tiker]]=""),"",IF(_xll.BDP(tbl_coded[[#This Row],[Parent company tiker]]&amp;" Equity",BJ$1)="#N/A N/A","--",_xll.BDP(tbl_coded[[#This Row],[Parent company tiker]]&amp;" Equity",BJ$1))))</f>
        <v/>
      </c>
      <c r="BK197" s="115" t="str">
        <f>IF(tbl_coded[[#This Row],[ISIN]]="","",IF(OR(tbl_coded[[#This Row],[Parent company tiker]]=""),"",IF(_xll.BDP(tbl_coded[[#This Row],[Parent company tiker]]&amp;" Equity",BK$1)="#N/A N/A","--",_xll.BDP(tbl_coded[[#This Row],[Parent company tiker]]&amp;" Equity",BK$1))))</f>
        <v/>
      </c>
      <c r="BL197" s="115" t="str">
        <f>IF(tbl_coded[[#This Row],[ISIN]]="","",IF(OR(tbl_coded[[#This Row],[Parent company tiker]]=""),"",IF(_xll.BDP(tbl_coded[[#This Row],[Parent company tiker]]&amp;" Equity",BL$1)="#N/A N/A","--",_xll.BDP(tbl_coded[[#This Row],[Parent company tiker]]&amp;" Equity",BL$1))))</f>
        <v/>
      </c>
      <c r="BM197"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7" s="115" t="str">
        <f>IF(tbl_coded[[#This Row],[Column9]]&lt;&gt;"--",tbl_coded[[#This Row],[G''tor rating]],IF(tbl_coded[[#This Row],[KPW Name]]&lt;&gt;"",tbl_coded[[#This Row],[KPW Rating]],IF(tbl_coded[[#This Row],[Parent company tiker]]&lt;&gt;"",tbl_coded[[#This Row],[parent评级]],tbl_coded[[#This Row],[Issuer rating]])))</f>
        <v>//</v>
      </c>
      <c r="BO197" s="148" t="str">
        <f>IFERROR(IF(tbl_coded[[#This Row],[GREEN]]="Y","GREEN",IF(tbl_coded[[#This Row],[SUSTAINABLE]]="Y","SUSTAINABLE",IF(tbl_coded[[#This Row],[SOCIAL]]="Y","SOCIAL",IF(tbl_coded[[#This Row],[Sustainable linked]]="Y","SUSTAINABLE LINKED"," ")))),"")</f>
        <v xml:space="preserve"> </v>
      </c>
    </row>
    <row r="198" spans="1:67" ht="15" customHeight="1">
      <c r="A198" s="109">
        <v>196</v>
      </c>
      <c r="B198" s="110" t="str">
        <f>IF(美元债一级!$C$3:$C$1048576&lt;&gt;"",美元债一级!$C198,"")</f>
        <v/>
      </c>
      <c r="C198" s="112" t="str">
        <f>IF(tbl_coded[[#This Row],[ISIN]]="","",IF(tbl_coded[[#This Row],[Index]]&gt;$A$1,"",IF(_xll.BDP($B198&amp;" Corp",C$1)="#N/A N/A","",_xll.BDP($B198&amp;" Corp",C$1))))</f>
        <v/>
      </c>
      <c r="D198" s="112" t="str">
        <f>IF(tbl_coded[[#This Row],[ISIN]]="","",IF(_xll.BDP($B198&amp;" Corp",D$1)="#N/A N/A","",_xll.BDP($B198&amp;" Corp",D$1)))</f>
        <v/>
      </c>
      <c r="E198" s="112" t="str">
        <f>IF(tbl_coded[[#This Row],[ISIN]]="","",IF(_xll.BDP($B198&amp;" Corp",E$1)="#N/A N/A","--",_xll.BDP($B198&amp;" Corp",E$1)))</f>
        <v/>
      </c>
      <c r="F198" s="112" t="str">
        <f>IF(tbl_coded[[#This Row],[ISIN]]="","",IF(_xll.BDS($B198&amp;" Corp",F$1)="#N/A Field Not Applicable","",_xll.BDS($B198&amp;" Corp",F$1)))</f>
        <v/>
      </c>
      <c r="G198" s="112" t="str">
        <f>IF(tbl_coded[[#This Row],[ISIN]]="","",IF(_xll.BDP($F198&amp;" CompanyID",G$1)="#N/A Invalid Security","",_xll.BDP($F198&amp;" CompanyID",G$1)))</f>
        <v/>
      </c>
      <c r="H198" s="112" t="str">
        <f>IF(tbl_coded[[#This Row],[ISIN]]="","",IF(_xll.BDP($B198&amp;" Corp",H$1)="#N/A N/A","--",_xll.BDP($B198&amp;" Corp",H$1)))</f>
        <v/>
      </c>
      <c r="I198" s="112" t="str">
        <f>IF(tbl_coded[[#This Row],[ISIN]]="","",IF(_xll.BDP($B198&amp;" Corp",I$1)="#N/A N/A","--",_xll.BDP($B198&amp;" Corp",I$1)))</f>
        <v/>
      </c>
      <c r="J198" s="112" t="str">
        <f>IF(tbl_coded[[#This Row],[ISIN]]="","",IF(_xll.BDP($B198&amp;" Corp",J$1)="#N/A N/A","--",_xll.BDP($B198&amp;" Corp",J$1)))</f>
        <v/>
      </c>
      <c r="K198" s="112" t="str">
        <f>IF(tbl_coded[[#This Row],[ISIN]]="","",IF(_xll.BDP($B198&amp;" Corp",K$1)="#N/A N/A","--",_xll.BDP($B198&amp;" Corp",K$1)))</f>
        <v/>
      </c>
      <c r="L198" s="112" t="str">
        <f>IF(tbl_coded[[#This Row],[ISIN]]="","",IF(_xll.BDP($B198&amp;" Corp",L$1)="#N/A N/A","--",_xll.BDP($B198&amp;" Corp",L$1)))</f>
        <v/>
      </c>
      <c r="M198" s="112" t="str">
        <f>IF(tbl_coded[[#This Row],[ISIN]]="","",IF(_xll.BDP($B198&amp;" Corp",M$1)="#N/A N/A","--",_xll.BDP($B198&amp;" Corp",M$1)))</f>
        <v/>
      </c>
      <c r="N198" s="112" t="str">
        <f>IF(tbl_coded[[#This Row],[ISIN]]="","",IF(_xll.BDP($B198&amp;" Corp",N$1)="#N/A N/A","--",_xll.BDP($B198&amp;" Corp",N$1)))</f>
        <v/>
      </c>
      <c r="O198" s="112" t="str">
        <f>IF(tbl_coded[[#This Row],[ISIN]]="","",IF(_xll.BDP($B198&amp;" Corp",O$1)="#N/A N/A","--",_xll.BDP($B198&amp;" Corp",O$1)))</f>
        <v/>
      </c>
      <c r="P198" s="112" t="str">
        <f>IF(tbl_coded[[#This Row],[ISIN]]="","",IF(_xll.BDP($B198&amp;" Corp",P$1)="#N/A N/A","--",_xll.BDP($B198&amp;" Corp",P$1)))</f>
        <v/>
      </c>
      <c r="Q198"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8" s="112" t="str">
        <f>IF(tbl_coded[[#This Row],[ISIN]]="","",IF(OR(_xll.BDP($B198&amp;" Corp",R$1)="#N/A N/A",_xll.BDP($B198&amp;" Corp",R$1)="#N/A Invalid Security",_xll.BDP($B198&amp;" Corp",R$1)="#N/A Field Not Applicable"),"--",_xll.BDP($B198&amp;" Corp",R$1)))</f>
        <v/>
      </c>
      <c r="S198" s="112" t="str">
        <f>IF(tbl_coded[[#This Row],[ISIN]]="","",IF(OR(_xll.BDP($R198&amp;" Equity",S$1)="#N/A N/A",_xll.BDP($R198&amp;" Equity",S$1)="#N/A Invalid Security"),"--",_xll.BDP($R198&amp;" Equity",S$1)))</f>
        <v/>
      </c>
      <c r="T198" s="112" t="str">
        <f>IF(tbl_coded[[#This Row],[ISIN]]="","",IF(OR(_xll.BDP($R198&amp;" Equity",T$1)="#N/A N/A",_xll.BDP($R198&amp;" Equity",T$1)="#N/A Invalid Security"),"--",_xll.BDP($R198&amp;" Equity",T$1)))</f>
        <v/>
      </c>
      <c r="U198" s="112" t="str">
        <f>IF(tbl_coded[[#This Row],[ISIN]]="","",IF(OR(_xll.BDP($R198&amp;" Equity",U$1)="#N/A N/A",_xll.BDP($R198&amp;" Equity",U$1)="#N/A Invalid Security"),"--",_xll.BDP($R198&amp;" Equity",U$1)))</f>
        <v/>
      </c>
      <c r="V198" s="112" t="str">
        <f>IF(tbl_coded[[#This Row],[ISIN]]="","",IF(OR(_xll.BDP($R198&amp;" Equity",V$1)="#N/A N/A",_xll.BDP($R198&amp;" Equity",V$1)="#N/A Invalid Security"),"--",_xll.BDP($R198&amp;" Equity",V$1)))</f>
        <v/>
      </c>
      <c r="W198" s="112" t="str">
        <f>IF(tbl_coded[[#This Row],[ISIN]]="","",IF(OR(_xll.BDP($R198&amp;" Equity",W$1)="#N/A N/A",_xll.BDP($R198&amp;" Equity",W$1)="#N/A Invalid Security"),"--",_xll.BDP($R198&amp;" Equity",W$1)))</f>
        <v/>
      </c>
      <c r="X198" s="112" t="str">
        <f>IF(tbl_coded[[#This Row],[ISIN]]="","",IF(OR(_xll.BDP($R198&amp;" Equity",X$1)="#N/A N/A",_xll.BDP($R198&amp;" Equity",X$1)="#N/A Invalid Security"),"--",_xll.BDP($R198&amp;" Equity",X$1)))</f>
        <v/>
      </c>
      <c r="Y198"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8" s="112" t="str">
        <f>IF(tbl_coded[[#This Row],[ISIN]]="","",IF(ISNUMBER(_xll.BDP(B198&amp;" Corp",Z$1)),_xll.BDP(B198&amp;" Corp",Z$1),""))</f>
        <v/>
      </c>
      <c r="AA198" s="112" t="str">
        <f>IF(tbl_coded[[#This Row],[ISIN]]="","",IF(ISNUMBER(_xll.BDP(B198&amp;" Corp",AA$1)),_xll.BDP(B198&amp;" Corp",AA$1),""))</f>
        <v/>
      </c>
      <c r="AB198" s="112" t="str">
        <f>IF(tbl_coded[[#This Row],[ISIN]]="","",IF(ISNUMBER(_xll.BDP(B198&amp;" Corp",AB$1)),_xll.BDP(B198&amp;" Corp",AB$1),""))</f>
        <v/>
      </c>
      <c r="AC198" s="112" t="str">
        <f>IF(tbl_coded[[#This Row],[ISIN]]="","",IF(ISNUMBER(_xll.BDP(B198&amp;" Corp",AC$1)),_xll.BDP(B198&amp;" Corp",AC$1),""))</f>
        <v/>
      </c>
      <c r="AD198" s="112" t="str">
        <f>IF(tbl_coded[[#This Row],[ISIN]]="","",IF((_xll.BDP(B198&amp;" Corp",AD$1))="#N/A Field Not Applicable","",_xll.BDP(B198&amp;" Corp",AD$1)))</f>
        <v/>
      </c>
      <c r="AE198" s="112" t="str">
        <f>IF(tbl_coded[[#This Row],[ISIN]]="","",IF((_xll.BDP(B198&amp;" Corp",AE$1))="#N/A N/A","--",_xll.BDP(B198&amp;" Corp",AE$1)))</f>
        <v/>
      </c>
      <c r="AF198" s="112" t="str">
        <f>IF(tbl_coded[[#This Row],[ISIN]]="","",IF(IFERROR(MATCH(H198,rtg_num[Moody''s],0)&gt;10,0),"HY",IF(IFERROR(MATCH(I198,rtg_num[S&amp;P],0)&gt;10,0),"HY",IF(IFERROR(MATCH(J198,rtg_num[Fitch],0)&gt;10,0),"HY",IF(H198&amp;I198&amp;J198="------","NR",IF(IFERROR(FIND("#N/A",Coded!H198),0)&amp;IFERROR(FIND("#N/A",Coded!H198),0)&amp;IFERROR(FIND("#N/A",Coded!H198),0)&lt;&gt;"000",IF(INDEX(美元债一级!$O:$O,MATCH(tbl_coded[[#This Row],[ISIN]],美元债一级!$I:$I,0))="--/--/--","NR","IG"),"IG"))))))</f>
        <v/>
      </c>
      <c r="AG198"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8"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8" s="113" t="str">
        <f>IF(tbl_coded[[#This Row],[ISIN]]="","",IF(_xll.BDP($B198&amp;" Corp",AI$1)="#N/A N/A","--",_xll.BDP($B198&amp;" Corp",AI$1)))</f>
        <v/>
      </c>
      <c r="AJ198" s="112" t="str">
        <f>IF(tbl_coded[[#This Row],[ISIN]]="","",IF(OR(_xll.BDP(_xll.BDP(tbl_coded[[#This Row],[ISIN]]&amp;" Corp", "ISSUER_EQUITY_TICKER")&amp;" Equity",AJ$1)="#N/A N/A"),"--",_xll.BDP(_xll.BDP(tbl_coded[[#This Row],[ISIN]]&amp;" Corp", "ISSUER_EQUITY_TICKER")&amp;" Equity",AJ$1)))</f>
        <v/>
      </c>
      <c r="AK198"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8" s="115" t="str">
        <f>IF(tbl_coded[[#This Row],[ISIN]]="","",IF(OR(_xll.BDP(_xll.BDP(tbl_coded[[#This Row],[ISIN]]&amp;" Corp", "ISSUER_EQUITY_TICKER")&amp;" Equity",AL$1)="#N/A N/A"),"--",_xll.BDP(_xll.BDP(tbl_coded[[#This Row],[ISIN]]&amp;" Corp", "ISSUER_EQUITY_TICKER")&amp;" Equity",AL$1)))</f>
        <v/>
      </c>
      <c r="AM198" s="115" t="str">
        <f>IF(tbl_coded[[#This Row],[ISIN]]="","",IF(_xll.BDS($B198&amp;" Corp",AM$1)="#N/A Field Not Applicable","",_xll.BDS($B198&amp;" Corp",AM$1)))</f>
        <v/>
      </c>
      <c r="AN198" s="115" t="str">
        <f>IF(tbl_coded[[#This Row],[ISIN]]="","",IF(_xll.BDP(tbl_coded[[#This Row],[KPW Provider BBID]]&amp;" CompanyID","NAME")="#N/A Invalid Security","",_xll.BDP(tbl_coded[[#This Row],[KPW Provider BBID]]&amp;" CompanyID","NAME")))</f>
        <v/>
      </c>
      <c r="AO198" s="115" t="str">
        <f>IF(tbl_coded[[#This Row],[ISIN]]="","",IF(_xll.BDP(tbl_coded[[#This Row],[KPW Provider BBID]]&amp;" CompanyID",$AO$1)="#N/A Invalid Security","--",IF(_xll.BDP(tbl_coded[[#This Row],[KPW Provider BBID]]&amp;" CompanyID",$AO$1)="#N/A N/A","--",_xll.BDP(tbl_coded[[#This Row],[KPW Provider BBID]]&amp;" CompanyID",$AO$1))))</f>
        <v/>
      </c>
      <c r="AP198" s="115" t="str">
        <f>IF(tbl_coded[[#This Row],[ISIN]]="","",IF(_xll.BDP(tbl_coded[[#This Row],[KPW Provider BBID]]&amp;" CompanyID",$AP$1)="#N/A Invalid Security","--",IF(_xll.BDP(tbl_coded[[#This Row],[KPW Provider BBID]]&amp;" CompanyID",$AP$1)="#N/A N/A","--",_xll.BDP(tbl_coded[[#This Row],[KPW Provider BBID]]&amp;" CompanyID",$AP$1))))</f>
        <v/>
      </c>
      <c r="AQ198" s="115" t="str">
        <f>IF(tbl_coded[[#This Row],[ISIN]]="","",IF(_xll.BDP(tbl_coded[[#This Row],[KPW Provider BBID]]&amp;" CompanyID",$AQ$1)="#N/A Invalid Security","--",IF(_xll.BDP(tbl_coded[[#This Row],[KPW Provider BBID]]&amp;" CompanyID",$AQ$1)="#N/A N/A","--",_xll.BDP(tbl_coded[[#This Row],[KPW Provider BBID]]&amp;" CompanyID",$AQ$1))))</f>
        <v/>
      </c>
      <c r="AR198" s="115" t="str">
        <f>IF(tbl_coded[[#This Row],[ISIN]]="","",tbl_coded[[#This Row],[穆迪KPW评级]]&amp;"/"&amp;tbl_coded[[#This Row],[SPKPW评级]]&amp;"/"&amp;tbl_coded[[#This Row],[FITCHKPW评级]])</f>
        <v/>
      </c>
      <c r="AS198" s="115" t="str">
        <f>IF(tbl_coded[[#This Row],[ISIN]]="","",IF(OR(_xll.BDP($B198&amp;" Corp",AS$1)="#N/A N/A"),"--",_xll.BDP($B198&amp;" Corp",AS$1)))</f>
        <v/>
      </c>
      <c r="AT198" s="115" t="str">
        <f>IF(tbl_coded[[#This Row],[ISIN]]="","",IF(_xll.BDS($B198&amp;" Corp",AT$1)="#N/A Field Not Applicable","",_xll.BDS($B198&amp;" Corp",AT$1)))</f>
        <v/>
      </c>
      <c r="AU198" s="115" t="str">
        <f>IF(tbl_coded[[#This Row],[SBLC Provider BBID]]="","",_xll.BDP(tbl_coded[[#This Row],[SBLC Provider BBID]]&amp;" CompanyID","NAME"))</f>
        <v/>
      </c>
      <c r="AV198" s="115" t="str">
        <f>IF(tbl_coded[[#This Row],[ISIN]]="","",IF(OR(_xll.BDP($B198&amp;" Corp",AV$1)="#N/A N/A"),"--",TEXT(_xll.BDP($B198&amp;" Corp",AV$1),"yyyy/mm/dd")))</f>
        <v/>
      </c>
      <c r="AW198" s="115" t="str">
        <f>IF(tbl_coded[[#This Row],[ISIN]]="","",IF(OR(_xll.BDP($B198&amp;" Corp",AW$1)="#N/A N/A"),"--",TEXT(_xll.BDP($B198&amp;" Corp",AW$1),"yyyy/mm/dd")))</f>
        <v/>
      </c>
      <c r="AX198" s="115" t="str">
        <f>IF(tbl_coded[[#This Row],[ISIN]]="","",IF(OR(_xll.BDP($B198&amp;" Corp",AX$1)="#N/A N/A"),"--",TEXT(_xll.BDP($B198&amp;" Corp",AX$1),"yyyy/mm/dd")))</f>
        <v/>
      </c>
      <c r="AY198" s="115" t="str">
        <f>IF(tbl_coded[[#This Row],[ISIN]]="","",IF(OR(_xll.BDP($B198&amp;" Corp",AY$1)="#N/A Field Not Applicable"),"--",TEXT(_xll.BDP($B198&amp;" Corp",AY$1),"yyyy/mm/dd")))</f>
        <v/>
      </c>
      <c r="AZ198" s="115" t="str">
        <f>IF(tbl_coded[[#This Row],[ISIN]]="","",IF(OR(_xll.BDP($B198&amp;" Corp",AZ$1)="#N/A N/A"),"--",_xll.BDP($B198&amp;" Corp",AZ$1)))</f>
        <v/>
      </c>
      <c r="BA198" s="115" t="str">
        <f>IF(tbl_coded[[#This Row],[ISIN]]="","",IF(OR(_xll.BDP($B198&amp;" Corp",BA$1)="#N/A N/A"),"--",_xll.BDP($B198&amp;" Corp",BA$1)))</f>
        <v/>
      </c>
      <c r="BB198" s="115" t="str">
        <f>IF(tbl_coded[[#This Row],[ISIN]]="","",IF(OR(_xll.BDP($B198&amp;" Corp",BB$1)="#N/A N/A"),"--",_xll.BDP($B198&amp;" Corp",BB$1)))</f>
        <v/>
      </c>
      <c r="BC198" s="115" t="str">
        <f>IF(tbl_coded[[#This Row],[ISIN]]="","",IF(OR(_xll.BDP($B198&amp;" Corp",BC$1)="#N/A Field Not Applicable"),"--",_xll.BDP($B198&amp;" Corp",BC$1)))</f>
        <v/>
      </c>
      <c r="BD198" s="115" t="str">
        <f>IF(tbl_coded[[#This Row],[ISIN]]="","",IF(OR(_xll.BDP($B198&amp;" Corp",BD$1)="#N/A Field Not Applicable"),"--",_xll.BDP($B198&amp;" Corp",BD$1)))</f>
        <v/>
      </c>
      <c r="BE198" s="115" t="str">
        <f>IF(tbl_coded[[#This Row],[ISIN]]="","",IF(OR(_xll.BDP($B198&amp;" Corp",BE$1)="#N/A Field Not Applicable"),"--",_xll.BDP($B198&amp;" Corp",BE$1)))</f>
        <v/>
      </c>
      <c r="BF198" s="115" t="str">
        <f>IF(tbl_coded[[#This Row],[ISIN]]="","",IF(OR(_xll.BDP($B198&amp;" Corp",BF$1)="#N/A Field Not Applicable"),"--",_xll.BDP($B198&amp;" Corp",BF$1)))</f>
        <v/>
      </c>
      <c r="BG198" s="115" t="str">
        <f>IF(tbl_coded[[#This Row],[ISIN]]="","",IF(OR(_xll.BDP($B198&amp;" Corp",BG$1)="#N/A Field Not Applicable"),"--",IF(_xll.BDP($B198&amp;" Corp",BG$1)="#N/A N/A","N",_xll.BDP($B198&amp;" Corp",BG$1))))</f>
        <v/>
      </c>
      <c r="BH198" s="115" t="str">
        <f>IF(tbl_coded[[#This Row],[ISIN]]="","",IF(OR(_xll.BDP($B198&amp;" Corp",BH$1)="#N/A N/A"),"",_xll.BDP($B198&amp;" Corp",BH$1)))</f>
        <v/>
      </c>
      <c r="BI198" s="115" t="str">
        <f>IF(tbl_coded[[#This Row],[ISIN]]="","",IF(OR(tbl_coded[[#This Row],[Parent company tiker]]=""),"",IF(_xll.BDP(tbl_coded[[#This Row],[Parent company tiker]]&amp;" Equity",BI$1)="#N/A N/A","--",_xll.BDP(tbl_coded[[#This Row],[Parent company tiker]]&amp;" Equity",BI$1))))</f>
        <v/>
      </c>
      <c r="BJ198" s="115" t="str">
        <f>IF(tbl_coded[[#This Row],[ISIN]]="","",IF(OR(tbl_coded[[#This Row],[Parent company tiker]]=""),"",IF(_xll.BDP(tbl_coded[[#This Row],[Parent company tiker]]&amp;" Equity",BJ$1)="#N/A N/A","--",_xll.BDP(tbl_coded[[#This Row],[Parent company tiker]]&amp;" Equity",BJ$1))))</f>
        <v/>
      </c>
      <c r="BK198" s="115" t="str">
        <f>IF(tbl_coded[[#This Row],[ISIN]]="","",IF(OR(tbl_coded[[#This Row],[Parent company tiker]]=""),"",IF(_xll.BDP(tbl_coded[[#This Row],[Parent company tiker]]&amp;" Equity",BK$1)="#N/A N/A","--",_xll.BDP(tbl_coded[[#This Row],[Parent company tiker]]&amp;" Equity",BK$1))))</f>
        <v/>
      </c>
      <c r="BL198" s="115" t="str">
        <f>IF(tbl_coded[[#This Row],[ISIN]]="","",IF(OR(tbl_coded[[#This Row],[Parent company tiker]]=""),"",IF(_xll.BDP(tbl_coded[[#This Row],[Parent company tiker]]&amp;" Equity",BL$1)="#N/A N/A","--",_xll.BDP(tbl_coded[[#This Row],[Parent company tiker]]&amp;" Equity",BL$1))))</f>
        <v/>
      </c>
      <c r="BM198"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8" s="115" t="str">
        <f>IF(tbl_coded[[#This Row],[Column9]]&lt;&gt;"--",tbl_coded[[#This Row],[G''tor rating]],IF(tbl_coded[[#This Row],[KPW Name]]&lt;&gt;"",tbl_coded[[#This Row],[KPW Rating]],IF(tbl_coded[[#This Row],[Parent company tiker]]&lt;&gt;"",tbl_coded[[#This Row],[parent评级]],tbl_coded[[#This Row],[Issuer rating]])))</f>
        <v>//</v>
      </c>
      <c r="BO198" s="148" t="str">
        <f>IFERROR(IF(tbl_coded[[#This Row],[GREEN]]="Y","GREEN",IF(tbl_coded[[#This Row],[SUSTAINABLE]]="Y","SUSTAINABLE",IF(tbl_coded[[#This Row],[SOCIAL]]="Y","SOCIAL",IF(tbl_coded[[#This Row],[Sustainable linked]]="Y","SUSTAINABLE LINKED"," ")))),"")</f>
        <v xml:space="preserve"> </v>
      </c>
    </row>
    <row r="199" spans="1:67" ht="15" customHeight="1">
      <c r="A199" s="109">
        <v>197</v>
      </c>
      <c r="B199" s="110" t="str">
        <f>IF(美元债一级!$C$3:$C$1048576&lt;&gt;"",美元债一级!$C199,"")</f>
        <v/>
      </c>
      <c r="C199" s="114" t="str">
        <f>IF(tbl_coded[[#This Row],[ISIN]]="","",IF(tbl_coded[[#This Row],[Index]]&gt;$A$1,"",IF(_xll.BDP($B199&amp;" Corp",C$1)="#N/A N/A","",_xll.BDP($B199&amp;" Corp",C$1))))</f>
        <v/>
      </c>
      <c r="D199" s="114" t="str">
        <f>IF(tbl_coded[[#This Row],[ISIN]]="","",IF(_xll.BDP($B199&amp;" Corp",D$1)="#N/A N/A","",_xll.BDP($B199&amp;" Corp",D$1)))</f>
        <v/>
      </c>
      <c r="E199" s="114" t="str">
        <f>IF(tbl_coded[[#This Row],[ISIN]]="","",IF(_xll.BDP($B199&amp;" Corp",E$1)="#N/A N/A","--",_xll.BDP($B199&amp;" Corp",E$1)))</f>
        <v/>
      </c>
      <c r="F199" s="114" t="str">
        <f>IF(tbl_coded[[#This Row],[ISIN]]="","",IF(_xll.BDS($B199&amp;" Corp",F$1)="#N/A Field Not Applicable","",_xll.BDS($B199&amp;" Corp",F$1)))</f>
        <v/>
      </c>
      <c r="G199" s="114" t="str">
        <f>IF(tbl_coded[[#This Row],[ISIN]]="","",IF(_xll.BDP($F199&amp;" CompanyID",G$1)="#N/A Invalid Security","",_xll.BDP($F199&amp;" CompanyID",G$1)))</f>
        <v/>
      </c>
      <c r="H199" s="114" t="str">
        <f>IF(tbl_coded[[#This Row],[ISIN]]="","",IF(_xll.BDP($B199&amp;" Corp",H$1)="#N/A N/A","--",_xll.BDP($B199&amp;" Corp",H$1)))</f>
        <v/>
      </c>
      <c r="I199" s="114" t="str">
        <f>IF(tbl_coded[[#This Row],[ISIN]]="","",IF(_xll.BDP($B199&amp;" Corp",I$1)="#N/A N/A","--",_xll.BDP($B199&amp;" Corp",I$1)))</f>
        <v/>
      </c>
      <c r="J199" s="114" t="str">
        <f>IF(tbl_coded[[#This Row],[ISIN]]="","",IF(_xll.BDP($B199&amp;" Corp",J$1)="#N/A N/A","--",_xll.BDP($B199&amp;" Corp",J$1)))</f>
        <v/>
      </c>
      <c r="K199" s="114" t="str">
        <f>IF(tbl_coded[[#This Row],[ISIN]]="","",IF(_xll.BDP($B199&amp;" Corp",K$1)="#N/A N/A","--",_xll.BDP($B199&amp;" Corp",K$1)))</f>
        <v/>
      </c>
      <c r="L199" s="114" t="str">
        <f>IF(tbl_coded[[#This Row],[ISIN]]="","",IF(_xll.BDP($B199&amp;" Corp",L$1)="#N/A N/A","--",_xll.BDP($B199&amp;" Corp",L$1)))</f>
        <v/>
      </c>
      <c r="M199" s="114" t="str">
        <f>IF(tbl_coded[[#This Row],[ISIN]]="","",IF(_xll.BDP($B199&amp;" Corp",M$1)="#N/A N/A","--",_xll.BDP($B199&amp;" Corp",M$1)))</f>
        <v/>
      </c>
      <c r="N199" s="114" t="str">
        <f>IF(tbl_coded[[#This Row],[ISIN]]="","",IF(_xll.BDP($B199&amp;" Corp",N$1)="#N/A N/A","--",_xll.BDP($B199&amp;" Corp",N$1)))</f>
        <v/>
      </c>
      <c r="O199" s="114" t="str">
        <f>IF(tbl_coded[[#This Row],[ISIN]]="","",IF(_xll.BDP($B199&amp;" Corp",O$1)="#N/A N/A","--",_xll.BDP($B199&amp;" Corp",O$1)))</f>
        <v/>
      </c>
      <c r="P199" s="114" t="str">
        <f>IF(tbl_coded[[#This Row],[ISIN]]="","",IF(_xll.BDP($B199&amp;" Corp",P$1)="#N/A N/A","--",_xll.BDP($B199&amp;" Corp",P$1)))</f>
        <v/>
      </c>
      <c r="Q19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9" s="114" t="str">
        <f>IF(tbl_coded[[#This Row],[ISIN]]="","",IF(OR(_xll.BDP($B199&amp;" Corp",R$1)="#N/A N/A",_xll.BDP($B199&amp;" Corp",R$1)="#N/A Invalid Security",_xll.BDP($B199&amp;" Corp",R$1)="#N/A Field Not Applicable"),"--",_xll.BDP($B199&amp;" Corp",R$1)))</f>
        <v/>
      </c>
      <c r="S199" s="114" t="str">
        <f>IF(tbl_coded[[#This Row],[ISIN]]="","",IF(OR(_xll.BDP($R199&amp;" Equity",S$1)="#N/A N/A",_xll.BDP($R199&amp;" Equity",S$1)="#N/A Invalid Security"),"--",_xll.BDP($R199&amp;" Equity",S$1)))</f>
        <v/>
      </c>
      <c r="T199" s="114" t="str">
        <f>IF(tbl_coded[[#This Row],[ISIN]]="","",IF(OR(_xll.BDP($R199&amp;" Equity",T$1)="#N/A N/A",_xll.BDP($R199&amp;" Equity",T$1)="#N/A Invalid Security"),"--",_xll.BDP($R199&amp;" Equity",T$1)))</f>
        <v/>
      </c>
      <c r="U199" s="114" t="str">
        <f>IF(tbl_coded[[#This Row],[ISIN]]="","",IF(OR(_xll.BDP($R199&amp;" Equity",U$1)="#N/A N/A",_xll.BDP($R199&amp;" Equity",U$1)="#N/A Invalid Security"),"--",_xll.BDP($R199&amp;" Equity",U$1)))</f>
        <v/>
      </c>
      <c r="V199" s="114" t="str">
        <f>IF(tbl_coded[[#This Row],[ISIN]]="","",IF(OR(_xll.BDP($R199&amp;" Equity",V$1)="#N/A N/A",_xll.BDP($R199&amp;" Equity",V$1)="#N/A Invalid Security"),"--",_xll.BDP($R199&amp;" Equity",V$1)))</f>
        <v/>
      </c>
      <c r="W199" s="114" t="str">
        <f>IF(tbl_coded[[#This Row],[ISIN]]="","",IF(OR(_xll.BDP($R199&amp;" Equity",W$1)="#N/A N/A",_xll.BDP($R199&amp;" Equity",W$1)="#N/A Invalid Security"),"--",_xll.BDP($R199&amp;" Equity",W$1)))</f>
        <v/>
      </c>
      <c r="X199" s="114" t="str">
        <f>IF(tbl_coded[[#This Row],[ISIN]]="","",IF(OR(_xll.BDP($R199&amp;" Equity",X$1)="#N/A N/A",_xll.BDP($R199&amp;" Equity",X$1)="#N/A Invalid Security"),"--",_xll.BDP($R199&amp;" Equity",X$1)))</f>
        <v/>
      </c>
      <c r="Y19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9" s="114" t="str">
        <f>IF(tbl_coded[[#This Row],[ISIN]]="","",IF(ISNUMBER(_xll.BDP(B199&amp;" Corp",Z$1)),_xll.BDP(B199&amp;" Corp",Z$1),""))</f>
        <v/>
      </c>
      <c r="AA199" s="114" t="str">
        <f>IF(tbl_coded[[#This Row],[ISIN]]="","",IF(ISNUMBER(_xll.BDP(B199&amp;" Corp",AA$1)),_xll.BDP(B199&amp;" Corp",AA$1),""))</f>
        <v/>
      </c>
      <c r="AB199" s="114" t="str">
        <f>IF(tbl_coded[[#This Row],[ISIN]]="","",IF(ISNUMBER(_xll.BDP(B199&amp;" Corp",AB$1)),_xll.BDP(B199&amp;" Corp",AB$1),""))</f>
        <v/>
      </c>
      <c r="AC199" s="114" t="str">
        <f>IF(tbl_coded[[#This Row],[ISIN]]="","",IF(ISNUMBER(_xll.BDP(B199&amp;" Corp",AC$1)),_xll.BDP(B199&amp;" Corp",AC$1),""))</f>
        <v/>
      </c>
      <c r="AD199" s="114" t="str">
        <f>IF(tbl_coded[[#This Row],[ISIN]]="","",IF((_xll.BDP(B199&amp;" Corp",AD$1))="#N/A Field Not Applicable","",_xll.BDP(B199&amp;" Corp",AD$1)))</f>
        <v/>
      </c>
      <c r="AE199" s="114" t="str">
        <f>IF(tbl_coded[[#This Row],[ISIN]]="","",IF((_xll.BDP(B199&amp;" Corp",AE$1))="#N/A N/A","--",_xll.BDP(B199&amp;" Corp",AE$1)))</f>
        <v/>
      </c>
      <c r="AF199" s="114" t="str">
        <f>IF(tbl_coded[[#This Row],[ISIN]]="","",IF(IFERROR(MATCH(H199,rtg_num[Moody''s],0)&gt;10,0),"HY",IF(IFERROR(MATCH(I199,rtg_num[S&amp;P],0)&gt;10,0),"HY",IF(IFERROR(MATCH(J199,rtg_num[Fitch],0)&gt;10,0),"HY",IF(H199&amp;I199&amp;J199="------","NR",IF(IFERROR(FIND("#N/A",Coded!H199),0)&amp;IFERROR(FIND("#N/A",Coded!H199),0)&amp;IFERROR(FIND("#N/A",Coded!H199),0)&lt;&gt;"000",IF(INDEX(美元债一级!$O:$O,MATCH(tbl_coded[[#This Row],[ISIN]],美元债一级!$I:$I,0))="--/--/--","NR","IG"),"IG"))))))</f>
        <v/>
      </c>
      <c r="AG19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199" s="115" t="str">
        <f>IF(tbl_coded[[#This Row],[ISIN]]="","",IF(_xll.BDP($B199&amp;" Corp",AI$1)="#N/A N/A","--",_xll.BDP($B199&amp;" Corp",AI$1)))</f>
        <v/>
      </c>
      <c r="AJ199" s="112" t="str">
        <f>IF(tbl_coded[[#This Row],[ISIN]]="","",IF(OR(_xll.BDP(_xll.BDP(tbl_coded[[#This Row],[ISIN]]&amp;" Corp", "ISSUER_EQUITY_TICKER")&amp;" Equity",AJ$1)="#N/A N/A"),"--",_xll.BDP(_xll.BDP(tbl_coded[[#This Row],[ISIN]]&amp;" Corp", "ISSUER_EQUITY_TICKER")&amp;" Equity",AJ$1)))</f>
        <v/>
      </c>
      <c r="AK19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9" s="114" t="str">
        <f>IF(tbl_coded[[#This Row],[ISIN]]="","",IF(OR(_xll.BDP(_xll.BDP(tbl_coded[[#This Row],[ISIN]]&amp;" Corp", "ISSUER_EQUITY_TICKER")&amp;" Equity",AL$1)="#N/A N/A"),"--",_xll.BDP(_xll.BDP(tbl_coded[[#This Row],[ISIN]]&amp;" Corp", "ISSUER_EQUITY_TICKER")&amp;" Equity",AL$1)))</f>
        <v/>
      </c>
      <c r="AM199" s="114" t="str">
        <f>IF(tbl_coded[[#This Row],[ISIN]]="","",IF(_xll.BDS($B199&amp;" Corp",AM$1)="#N/A Field Not Applicable","",_xll.BDS($B199&amp;" Corp",AM$1)))</f>
        <v/>
      </c>
      <c r="AN199" s="114" t="str">
        <f>IF(tbl_coded[[#This Row],[ISIN]]="","",IF(_xll.BDP(tbl_coded[[#This Row],[KPW Provider BBID]]&amp;" CompanyID","NAME")="#N/A Invalid Security","",_xll.BDP(tbl_coded[[#This Row],[KPW Provider BBID]]&amp;" CompanyID","NAME")))</f>
        <v/>
      </c>
      <c r="AO199" s="114" t="str">
        <f>IF(tbl_coded[[#This Row],[ISIN]]="","",IF(_xll.BDP(tbl_coded[[#This Row],[KPW Provider BBID]]&amp;" CompanyID",$AO$1)="#N/A Invalid Security","--",IF(_xll.BDP(tbl_coded[[#This Row],[KPW Provider BBID]]&amp;" CompanyID",$AO$1)="#N/A N/A","--",_xll.BDP(tbl_coded[[#This Row],[KPW Provider BBID]]&amp;" CompanyID",$AO$1))))</f>
        <v/>
      </c>
      <c r="AP199" s="114" t="str">
        <f>IF(tbl_coded[[#This Row],[ISIN]]="","",IF(_xll.BDP(tbl_coded[[#This Row],[KPW Provider BBID]]&amp;" CompanyID",$AP$1)="#N/A Invalid Security","--",IF(_xll.BDP(tbl_coded[[#This Row],[KPW Provider BBID]]&amp;" CompanyID",$AP$1)="#N/A N/A","--",_xll.BDP(tbl_coded[[#This Row],[KPW Provider BBID]]&amp;" CompanyID",$AP$1))))</f>
        <v/>
      </c>
      <c r="AQ199" s="114" t="str">
        <f>IF(tbl_coded[[#This Row],[ISIN]]="","",IF(_xll.BDP(tbl_coded[[#This Row],[KPW Provider BBID]]&amp;" CompanyID",$AQ$1)="#N/A Invalid Security","--",IF(_xll.BDP(tbl_coded[[#This Row],[KPW Provider BBID]]&amp;" CompanyID",$AQ$1)="#N/A N/A","--",_xll.BDP(tbl_coded[[#This Row],[KPW Provider BBID]]&amp;" CompanyID",$AQ$1))))</f>
        <v/>
      </c>
      <c r="AR199" s="114" t="str">
        <f>IF(tbl_coded[[#This Row],[ISIN]]="","",tbl_coded[[#This Row],[穆迪KPW评级]]&amp;"/"&amp;tbl_coded[[#This Row],[SPKPW评级]]&amp;"/"&amp;tbl_coded[[#This Row],[FITCHKPW评级]])</f>
        <v/>
      </c>
      <c r="AS199" s="114" t="str">
        <f>IF(tbl_coded[[#This Row],[ISIN]]="","",IF(OR(_xll.BDP($B199&amp;" Corp",AS$1)="#N/A N/A"),"--",_xll.BDP($B199&amp;" Corp",AS$1)))</f>
        <v/>
      </c>
      <c r="AT199" s="114" t="str">
        <f>IF(tbl_coded[[#This Row],[ISIN]]="","",IF(_xll.BDS($B199&amp;" Corp",AT$1)="#N/A Field Not Applicable","",_xll.BDS($B199&amp;" Corp",AT$1)))</f>
        <v/>
      </c>
      <c r="AU199" s="114" t="str">
        <f>IF(tbl_coded[[#This Row],[SBLC Provider BBID]]="","",_xll.BDP(tbl_coded[[#This Row],[SBLC Provider BBID]]&amp;" CompanyID","NAME"))</f>
        <v/>
      </c>
      <c r="AV199" s="114" t="str">
        <f>IF(tbl_coded[[#This Row],[ISIN]]="","",IF(OR(_xll.BDP($B199&amp;" Corp",AV$1)="#N/A N/A"),"--",TEXT(_xll.BDP($B199&amp;" Corp",AV$1),"yyyy/mm/dd")))</f>
        <v/>
      </c>
      <c r="AW199" s="114" t="str">
        <f>IF(tbl_coded[[#This Row],[ISIN]]="","",IF(OR(_xll.BDP($B199&amp;" Corp",AW$1)="#N/A N/A"),"--",TEXT(_xll.BDP($B199&amp;" Corp",AW$1),"yyyy/mm/dd")))</f>
        <v/>
      </c>
      <c r="AX199" s="114" t="str">
        <f>IF(tbl_coded[[#This Row],[ISIN]]="","",IF(OR(_xll.BDP($B199&amp;" Corp",AX$1)="#N/A N/A"),"--",TEXT(_xll.BDP($B199&amp;" Corp",AX$1),"yyyy/mm/dd")))</f>
        <v/>
      </c>
      <c r="AY199" s="114" t="str">
        <f>IF(tbl_coded[[#This Row],[ISIN]]="","",IF(OR(_xll.BDP($B199&amp;" Corp",AY$1)="#N/A Field Not Applicable"),"--",TEXT(_xll.BDP($B199&amp;" Corp",AY$1),"yyyy/mm/dd")))</f>
        <v/>
      </c>
      <c r="AZ199" s="114" t="str">
        <f>IF(tbl_coded[[#This Row],[ISIN]]="","",IF(OR(_xll.BDP($B199&amp;" Corp",AZ$1)="#N/A N/A"),"--",_xll.BDP($B199&amp;" Corp",AZ$1)))</f>
        <v/>
      </c>
      <c r="BA199" s="114" t="str">
        <f>IF(tbl_coded[[#This Row],[ISIN]]="","",IF(OR(_xll.BDP($B199&amp;" Corp",BA$1)="#N/A N/A"),"--",_xll.BDP($B199&amp;" Corp",BA$1)))</f>
        <v/>
      </c>
      <c r="BB199" s="114" t="str">
        <f>IF(tbl_coded[[#This Row],[ISIN]]="","",IF(OR(_xll.BDP($B199&amp;" Corp",BB$1)="#N/A N/A"),"--",_xll.BDP($B199&amp;" Corp",BB$1)))</f>
        <v/>
      </c>
      <c r="BC199" s="114" t="str">
        <f>IF(tbl_coded[[#This Row],[ISIN]]="","",IF(OR(_xll.BDP($B199&amp;" Corp",BC$1)="#N/A Field Not Applicable"),"--",_xll.BDP($B199&amp;" Corp",BC$1)))</f>
        <v/>
      </c>
      <c r="BD199" s="114" t="str">
        <f>IF(tbl_coded[[#This Row],[ISIN]]="","",IF(OR(_xll.BDP($B199&amp;" Corp",BD$1)="#N/A Field Not Applicable"),"--",_xll.BDP($B199&amp;" Corp",BD$1)))</f>
        <v/>
      </c>
      <c r="BE199" s="114" t="str">
        <f>IF(tbl_coded[[#This Row],[ISIN]]="","",IF(OR(_xll.BDP($B199&amp;" Corp",BE$1)="#N/A Field Not Applicable"),"--",_xll.BDP($B199&amp;" Corp",BE$1)))</f>
        <v/>
      </c>
      <c r="BF199" s="114" t="str">
        <f>IF(tbl_coded[[#This Row],[ISIN]]="","",IF(OR(_xll.BDP($B199&amp;" Corp",BF$1)="#N/A Field Not Applicable"),"--",_xll.BDP($B199&amp;" Corp",BF$1)))</f>
        <v/>
      </c>
      <c r="BG199" s="114" t="str">
        <f>IF(tbl_coded[[#This Row],[ISIN]]="","",IF(OR(_xll.BDP($B199&amp;" Corp",BG$1)="#N/A Field Not Applicable"),"--",IF(_xll.BDP($B199&amp;" Corp",BG$1)="#N/A N/A","N",_xll.BDP($B199&amp;" Corp",BG$1))))</f>
        <v/>
      </c>
      <c r="BH199" s="114" t="str">
        <f>IF(tbl_coded[[#This Row],[ISIN]]="","",IF(OR(_xll.BDP($B199&amp;" Corp",BH$1)="#N/A N/A"),"",_xll.BDP($B199&amp;" Corp",BH$1)))</f>
        <v/>
      </c>
      <c r="BI199" s="114" t="str">
        <f>IF(tbl_coded[[#This Row],[ISIN]]="","",IF(OR(tbl_coded[[#This Row],[Parent company tiker]]=""),"",IF(_xll.BDP(tbl_coded[[#This Row],[Parent company tiker]]&amp;" Equity",BI$1)="#N/A N/A","--",_xll.BDP(tbl_coded[[#This Row],[Parent company tiker]]&amp;" Equity",BI$1))))</f>
        <v/>
      </c>
      <c r="BJ199" s="114" t="str">
        <f>IF(tbl_coded[[#This Row],[ISIN]]="","",IF(OR(tbl_coded[[#This Row],[Parent company tiker]]=""),"",IF(_xll.BDP(tbl_coded[[#This Row],[Parent company tiker]]&amp;" Equity",BJ$1)="#N/A N/A","--",_xll.BDP(tbl_coded[[#This Row],[Parent company tiker]]&amp;" Equity",BJ$1))))</f>
        <v/>
      </c>
      <c r="BK199" s="114" t="str">
        <f>IF(tbl_coded[[#This Row],[ISIN]]="","",IF(OR(tbl_coded[[#This Row],[Parent company tiker]]=""),"",IF(_xll.BDP(tbl_coded[[#This Row],[Parent company tiker]]&amp;" Equity",BK$1)="#N/A N/A","--",_xll.BDP(tbl_coded[[#This Row],[Parent company tiker]]&amp;" Equity",BK$1))))</f>
        <v/>
      </c>
      <c r="BL199" s="114" t="str">
        <f>IF(tbl_coded[[#This Row],[ISIN]]="","",IF(OR(tbl_coded[[#This Row],[Parent company tiker]]=""),"",IF(_xll.BDP(tbl_coded[[#This Row],[Parent company tiker]]&amp;" Equity",BL$1)="#N/A N/A","--",_xll.BDP(tbl_coded[[#This Row],[Parent company tiker]]&amp;" Equity",BL$1))))</f>
        <v/>
      </c>
      <c r="BM19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9" s="114" t="str">
        <f>IF(tbl_coded[[#This Row],[Column9]]&lt;&gt;"--",tbl_coded[[#This Row],[G''tor rating]],IF(tbl_coded[[#This Row],[KPW Name]]&lt;&gt;"",tbl_coded[[#This Row],[KPW Rating]],IF(tbl_coded[[#This Row],[Parent company tiker]]&lt;&gt;"",tbl_coded[[#This Row],[parent评级]],tbl_coded[[#This Row],[Issuer rating]])))</f>
        <v>//</v>
      </c>
      <c r="BO199" s="148" t="str">
        <f>IFERROR(IF(tbl_coded[[#This Row],[GREEN]]="Y","GREEN",IF(tbl_coded[[#This Row],[SUSTAINABLE]]="Y","SUSTAINABLE",IF(tbl_coded[[#This Row],[SOCIAL]]="Y","SOCIAL",IF(tbl_coded[[#This Row],[Sustainable linked]]="Y","SUSTAINABLE LINKED"," ")))),"")</f>
        <v xml:space="preserve"> </v>
      </c>
    </row>
    <row r="200" spans="1:67" ht="15" customHeight="1">
      <c r="A200" s="109">
        <v>198</v>
      </c>
      <c r="B200" s="110" t="str">
        <f>IF(美元债一级!$C$3:$C$1048576&lt;&gt;"",美元债一级!$C200,"")</f>
        <v/>
      </c>
      <c r="C200" s="114" t="str">
        <f>IF(tbl_coded[[#This Row],[ISIN]]="","",IF(tbl_coded[[#This Row],[Index]]&gt;$A$1,"",IF(_xll.BDP($B200&amp;" Corp",C$1)="#N/A N/A","",_xll.BDP($B200&amp;" Corp",C$1))))</f>
        <v/>
      </c>
      <c r="D200" s="114" t="str">
        <f>IF(tbl_coded[[#This Row],[ISIN]]="","",IF(_xll.BDP($B200&amp;" Corp",D$1)="#N/A N/A","",_xll.BDP($B200&amp;" Corp",D$1)))</f>
        <v/>
      </c>
      <c r="E200" s="114" t="str">
        <f>IF(tbl_coded[[#This Row],[ISIN]]="","",IF(_xll.BDP($B200&amp;" Corp",E$1)="#N/A N/A","--",_xll.BDP($B200&amp;" Corp",E$1)))</f>
        <v/>
      </c>
      <c r="F200" s="114" t="str">
        <f>IF(tbl_coded[[#This Row],[ISIN]]="","",IF(_xll.BDS($B200&amp;" Corp",F$1)="#N/A Field Not Applicable","",_xll.BDS($B200&amp;" Corp",F$1)))</f>
        <v/>
      </c>
      <c r="G200" s="114" t="str">
        <f>IF(tbl_coded[[#This Row],[ISIN]]="","",IF(_xll.BDP($F200&amp;" CompanyID",G$1)="#N/A Invalid Security","",_xll.BDP($F200&amp;" CompanyID",G$1)))</f>
        <v/>
      </c>
      <c r="H200" s="114" t="str">
        <f>IF(tbl_coded[[#This Row],[ISIN]]="","",IF(_xll.BDP($B200&amp;" Corp",H$1)="#N/A N/A","--",_xll.BDP($B200&amp;" Corp",H$1)))</f>
        <v/>
      </c>
      <c r="I200" s="114" t="str">
        <f>IF(tbl_coded[[#This Row],[ISIN]]="","",IF(_xll.BDP($B200&amp;" Corp",I$1)="#N/A N/A","--",_xll.BDP($B200&amp;" Corp",I$1)))</f>
        <v/>
      </c>
      <c r="J200" s="114" t="str">
        <f>IF(tbl_coded[[#This Row],[ISIN]]="","",IF(_xll.BDP($B200&amp;" Corp",J$1)="#N/A N/A","--",_xll.BDP($B200&amp;" Corp",J$1)))</f>
        <v/>
      </c>
      <c r="K200" s="114" t="str">
        <f>IF(tbl_coded[[#This Row],[ISIN]]="","",IF(_xll.BDP($B200&amp;" Corp",K$1)="#N/A N/A","--",_xll.BDP($B200&amp;" Corp",K$1)))</f>
        <v/>
      </c>
      <c r="L200" s="114" t="str">
        <f>IF(tbl_coded[[#This Row],[ISIN]]="","",IF(_xll.BDP($B200&amp;" Corp",L$1)="#N/A N/A","--",_xll.BDP($B200&amp;" Corp",L$1)))</f>
        <v/>
      </c>
      <c r="M200" s="114" t="str">
        <f>IF(tbl_coded[[#This Row],[ISIN]]="","",IF(_xll.BDP($B200&amp;" Corp",M$1)="#N/A N/A","--",_xll.BDP($B200&amp;" Corp",M$1)))</f>
        <v/>
      </c>
      <c r="N200" s="114" t="str">
        <f>IF(tbl_coded[[#This Row],[ISIN]]="","",IF(_xll.BDP($B200&amp;" Corp",N$1)="#N/A N/A","--",_xll.BDP($B200&amp;" Corp",N$1)))</f>
        <v/>
      </c>
      <c r="O200" s="114" t="str">
        <f>IF(tbl_coded[[#This Row],[ISIN]]="","",IF(_xll.BDP($B200&amp;" Corp",O$1)="#N/A N/A","--",_xll.BDP($B200&amp;" Corp",O$1)))</f>
        <v/>
      </c>
      <c r="P200" s="114" t="str">
        <f>IF(tbl_coded[[#This Row],[ISIN]]="","",IF(_xll.BDP($B200&amp;" Corp",P$1)="#N/A N/A","--",_xll.BDP($B200&amp;" Corp",P$1)))</f>
        <v/>
      </c>
      <c r="Q20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0" s="114" t="str">
        <f>IF(tbl_coded[[#This Row],[ISIN]]="","",IF(OR(_xll.BDP($B200&amp;" Corp",R$1)="#N/A N/A",_xll.BDP($B200&amp;" Corp",R$1)="#N/A Invalid Security",_xll.BDP($B200&amp;" Corp",R$1)="#N/A Field Not Applicable"),"--",_xll.BDP($B200&amp;" Corp",R$1)))</f>
        <v/>
      </c>
      <c r="S200" s="114" t="str">
        <f>IF(tbl_coded[[#This Row],[ISIN]]="","",IF(OR(_xll.BDP($R200&amp;" Equity",S$1)="#N/A N/A",_xll.BDP($R200&amp;" Equity",S$1)="#N/A Invalid Security"),"--",_xll.BDP($R200&amp;" Equity",S$1)))</f>
        <v/>
      </c>
      <c r="T200" s="114" t="str">
        <f>IF(tbl_coded[[#This Row],[ISIN]]="","",IF(OR(_xll.BDP($R200&amp;" Equity",T$1)="#N/A N/A",_xll.BDP($R200&amp;" Equity",T$1)="#N/A Invalid Security"),"--",_xll.BDP($R200&amp;" Equity",T$1)))</f>
        <v/>
      </c>
      <c r="U200" s="114" t="str">
        <f>IF(tbl_coded[[#This Row],[ISIN]]="","",IF(OR(_xll.BDP($R200&amp;" Equity",U$1)="#N/A N/A",_xll.BDP($R200&amp;" Equity",U$1)="#N/A Invalid Security"),"--",_xll.BDP($R200&amp;" Equity",U$1)))</f>
        <v/>
      </c>
      <c r="V200" s="114" t="str">
        <f>IF(tbl_coded[[#This Row],[ISIN]]="","",IF(OR(_xll.BDP($R200&amp;" Equity",V$1)="#N/A N/A",_xll.BDP($R200&amp;" Equity",V$1)="#N/A Invalid Security"),"--",_xll.BDP($R200&amp;" Equity",V$1)))</f>
        <v/>
      </c>
      <c r="W200" s="114" t="str">
        <f>IF(tbl_coded[[#This Row],[ISIN]]="","",IF(OR(_xll.BDP($R200&amp;" Equity",W$1)="#N/A N/A",_xll.BDP($R200&amp;" Equity",W$1)="#N/A Invalid Security"),"--",_xll.BDP($R200&amp;" Equity",W$1)))</f>
        <v/>
      </c>
      <c r="X200" s="114" t="str">
        <f>IF(tbl_coded[[#This Row],[ISIN]]="","",IF(OR(_xll.BDP($R200&amp;" Equity",X$1)="#N/A N/A",_xll.BDP($R200&amp;" Equity",X$1)="#N/A Invalid Security"),"--",_xll.BDP($R200&amp;" Equity",X$1)))</f>
        <v/>
      </c>
      <c r="Y20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0" s="114" t="str">
        <f>IF(tbl_coded[[#This Row],[ISIN]]="","",IF(ISNUMBER(_xll.BDP(B200&amp;" Corp",Z$1)),_xll.BDP(B200&amp;" Corp",Z$1),""))</f>
        <v/>
      </c>
      <c r="AA200" s="114" t="str">
        <f>IF(tbl_coded[[#This Row],[ISIN]]="","",IF(ISNUMBER(_xll.BDP(B200&amp;" Corp",AA$1)),_xll.BDP(B200&amp;" Corp",AA$1),""))</f>
        <v/>
      </c>
      <c r="AB200" s="114" t="str">
        <f>IF(tbl_coded[[#This Row],[ISIN]]="","",IF(ISNUMBER(_xll.BDP(B200&amp;" Corp",AB$1)),_xll.BDP(B200&amp;" Corp",AB$1),""))</f>
        <v/>
      </c>
      <c r="AC200" s="114" t="str">
        <f>IF(tbl_coded[[#This Row],[ISIN]]="","",IF(ISNUMBER(_xll.BDP(B200&amp;" Corp",AC$1)),_xll.BDP(B200&amp;" Corp",AC$1),""))</f>
        <v/>
      </c>
      <c r="AD200" s="114" t="str">
        <f>IF(tbl_coded[[#This Row],[ISIN]]="","",IF((_xll.BDP(B200&amp;" Corp",AD$1))="#N/A Field Not Applicable","",_xll.BDP(B200&amp;" Corp",AD$1)))</f>
        <v/>
      </c>
      <c r="AE200" s="114" t="str">
        <f>IF(tbl_coded[[#This Row],[ISIN]]="","",IF((_xll.BDP(B200&amp;" Corp",AE$1))="#N/A N/A","--",_xll.BDP(B200&amp;" Corp",AE$1)))</f>
        <v/>
      </c>
      <c r="AF200" s="114" t="str">
        <f>IF(tbl_coded[[#This Row],[ISIN]]="","",IF(IFERROR(MATCH(H200,rtg_num[Moody''s],0)&gt;10,0),"HY",IF(IFERROR(MATCH(I200,rtg_num[S&amp;P],0)&gt;10,0),"HY",IF(IFERROR(MATCH(J200,rtg_num[Fitch],0)&gt;10,0),"HY",IF(H200&amp;I200&amp;J200="------","NR",IF(IFERROR(FIND("#N/A",Coded!H200),0)&amp;IFERROR(FIND("#N/A",Coded!H200),0)&amp;IFERROR(FIND("#N/A",Coded!H200),0)&lt;&gt;"000",IF(INDEX(美元债一级!$O:$O,MATCH(tbl_coded[[#This Row],[ISIN]],美元债一级!$I:$I,0))="--/--/--","NR","IG"),"IG"))))))</f>
        <v/>
      </c>
      <c r="AG20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0" s="115" t="str">
        <f>IF(tbl_coded[[#This Row],[ISIN]]="","",IF(_xll.BDP($B200&amp;" Corp",AI$1)="#N/A N/A","--",_xll.BDP($B200&amp;" Corp",AI$1)))</f>
        <v/>
      </c>
      <c r="AJ200" s="112" t="str">
        <f>IF(tbl_coded[[#This Row],[ISIN]]="","",IF(OR(_xll.BDP(_xll.BDP(tbl_coded[[#This Row],[ISIN]]&amp;" Corp", "ISSUER_EQUITY_TICKER")&amp;" Equity",AJ$1)="#N/A N/A"),"--",_xll.BDP(_xll.BDP(tbl_coded[[#This Row],[ISIN]]&amp;" Corp", "ISSUER_EQUITY_TICKER")&amp;" Equity",AJ$1)))</f>
        <v/>
      </c>
      <c r="AK20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0" s="114" t="str">
        <f>IF(tbl_coded[[#This Row],[ISIN]]="","",IF(OR(_xll.BDP(_xll.BDP(tbl_coded[[#This Row],[ISIN]]&amp;" Corp", "ISSUER_EQUITY_TICKER")&amp;" Equity",AL$1)="#N/A N/A"),"--",_xll.BDP(_xll.BDP(tbl_coded[[#This Row],[ISIN]]&amp;" Corp", "ISSUER_EQUITY_TICKER")&amp;" Equity",AL$1)))</f>
        <v/>
      </c>
      <c r="AM200" s="114" t="str">
        <f>IF(tbl_coded[[#This Row],[ISIN]]="","",IF(_xll.BDS($B200&amp;" Corp",AM$1)="#N/A Field Not Applicable","",_xll.BDS($B200&amp;" Corp",AM$1)))</f>
        <v/>
      </c>
      <c r="AN200" s="114" t="str">
        <f>IF(tbl_coded[[#This Row],[ISIN]]="","",IF(_xll.BDP(tbl_coded[[#This Row],[KPW Provider BBID]]&amp;" CompanyID","NAME")="#N/A Invalid Security","",_xll.BDP(tbl_coded[[#This Row],[KPW Provider BBID]]&amp;" CompanyID","NAME")))</f>
        <v/>
      </c>
      <c r="AO200" s="114" t="str">
        <f>IF(tbl_coded[[#This Row],[ISIN]]="","",IF(_xll.BDP(tbl_coded[[#This Row],[KPW Provider BBID]]&amp;" CompanyID",$AO$1)="#N/A Invalid Security","--",IF(_xll.BDP(tbl_coded[[#This Row],[KPW Provider BBID]]&amp;" CompanyID",$AO$1)="#N/A N/A","--",_xll.BDP(tbl_coded[[#This Row],[KPW Provider BBID]]&amp;" CompanyID",$AO$1))))</f>
        <v/>
      </c>
      <c r="AP200" s="114" t="str">
        <f>IF(tbl_coded[[#This Row],[ISIN]]="","",IF(_xll.BDP(tbl_coded[[#This Row],[KPW Provider BBID]]&amp;" CompanyID",$AP$1)="#N/A Invalid Security","--",IF(_xll.BDP(tbl_coded[[#This Row],[KPW Provider BBID]]&amp;" CompanyID",$AP$1)="#N/A N/A","--",_xll.BDP(tbl_coded[[#This Row],[KPW Provider BBID]]&amp;" CompanyID",$AP$1))))</f>
        <v/>
      </c>
      <c r="AQ200" s="114" t="str">
        <f>IF(tbl_coded[[#This Row],[ISIN]]="","",IF(_xll.BDP(tbl_coded[[#This Row],[KPW Provider BBID]]&amp;" CompanyID",$AQ$1)="#N/A Invalid Security","--",IF(_xll.BDP(tbl_coded[[#This Row],[KPW Provider BBID]]&amp;" CompanyID",$AQ$1)="#N/A N/A","--",_xll.BDP(tbl_coded[[#This Row],[KPW Provider BBID]]&amp;" CompanyID",$AQ$1))))</f>
        <v/>
      </c>
      <c r="AR200" s="114" t="str">
        <f>IF(tbl_coded[[#This Row],[ISIN]]="","",tbl_coded[[#This Row],[穆迪KPW评级]]&amp;"/"&amp;tbl_coded[[#This Row],[SPKPW评级]]&amp;"/"&amp;tbl_coded[[#This Row],[FITCHKPW评级]])</f>
        <v/>
      </c>
      <c r="AS200" s="114" t="str">
        <f>IF(tbl_coded[[#This Row],[ISIN]]="","",IF(OR(_xll.BDP($B200&amp;" Corp",AS$1)="#N/A N/A"),"--",_xll.BDP($B200&amp;" Corp",AS$1)))</f>
        <v/>
      </c>
      <c r="AT200" s="114" t="str">
        <f>IF(tbl_coded[[#This Row],[ISIN]]="","",IF(_xll.BDS($B200&amp;" Corp",AT$1)="#N/A Field Not Applicable","",_xll.BDS($B200&amp;" Corp",AT$1)))</f>
        <v/>
      </c>
      <c r="AU200" s="114" t="str">
        <f>IF(tbl_coded[[#This Row],[SBLC Provider BBID]]="","",_xll.BDP(tbl_coded[[#This Row],[SBLC Provider BBID]]&amp;" CompanyID","NAME"))</f>
        <v/>
      </c>
      <c r="AV200" s="114" t="str">
        <f>IF(tbl_coded[[#This Row],[ISIN]]="","",IF(OR(_xll.BDP($B200&amp;" Corp",AV$1)="#N/A N/A"),"--",TEXT(_xll.BDP($B200&amp;" Corp",AV$1),"yyyy/mm/dd")))</f>
        <v/>
      </c>
      <c r="AW200" s="114" t="str">
        <f>IF(tbl_coded[[#This Row],[ISIN]]="","",IF(OR(_xll.BDP($B200&amp;" Corp",AW$1)="#N/A N/A"),"--",TEXT(_xll.BDP($B200&amp;" Corp",AW$1),"yyyy/mm/dd")))</f>
        <v/>
      </c>
      <c r="AX200" s="114" t="str">
        <f>IF(tbl_coded[[#This Row],[ISIN]]="","",IF(OR(_xll.BDP($B200&amp;" Corp",AX$1)="#N/A N/A"),"--",TEXT(_xll.BDP($B200&amp;" Corp",AX$1),"yyyy/mm/dd")))</f>
        <v/>
      </c>
      <c r="AY200" s="114" t="str">
        <f>IF(tbl_coded[[#This Row],[ISIN]]="","",IF(OR(_xll.BDP($B200&amp;" Corp",AY$1)="#N/A Field Not Applicable"),"--",TEXT(_xll.BDP($B200&amp;" Corp",AY$1),"yyyy/mm/dd")))</f>
        <v/>
      </c>
      <c r="AZ200" s="114" t="str">
        <f>IF(tbl_coded[[#This Row],[ISIN]]="","",IF(OR(_xll.BDP($B200&amp;" Corp",AZ$1)="#N/A N/A"),"--",_xll.BDP($B200&amp;" Corp",AZ$1)))</f>
        <v/>
      </c>
      <c r="BA200" s="114" t="str">
        <f>IF(tbl_coded[[#This Row],[ISIN]]="","",IF(OR(_xll.BDP($B200&amp;" Corp",BA$1)="#N/A N/A"),"--",_xll.BDP($B200&amp;" Corp",BA$1)))</f>
        <v/>
      </c>
      <c r="BB200" s="114" t="str">
        <f>IF(tbl_coded[[#This Row],[ISIN]]="","",IF(OR(_xll.BDP($B200&amp;" Corp",BB$1)="#N/A N/A"),"--",_xll.BDP($B200&amp;" Corp",BB$1)))</f>
        <v/>
      </c>
      <c r="BC200" s="114" t="str">
        <f>IF(tbl_coded[[#This Row],[ISIN]]="","",IF(OR(_xll.BDP($B200&amp;" Corp",BC$1)="#N/A Field Not Applicable"),"--",_xll.BDP($B200&amp;" Corp",BC$1)))</f>
        <v/>
      </c>
      <c r="BD200" s="114" t="str">
        <f>IF(tbl_coded[[#This Row],[ISIN]]="","",IF(OR(_xll.BDP($B200&amp;" Corp",BD$1)="#N/A Field Not Applicable"),"--",_xll.BDP($B200&amp;" Corp",BD$1)))</f>
        <v/>
      </c>
      <c r="BE200" s="114" t="str">
        <f>IF(tbl_coded[[#This Row],[ISIN]]="","",IF(OR(_xll.BDP($B200&amp;" Corp",BE$1)="#N/A Field Not Applicable"),"--",_xll.BDP($B200&amp;" Corp",BE$1)))</f>
        <v/>
      </c>
      <c r="BF200" s="114" t="str">
        <f>IF(tbl_coded[[#This Row],[ISIN]]="","",IF(OR(_xll.BDP($B200&amp;" Corp",BF$1)="#N/A Field Not Applicable"),"--",_xll.BDP($B200&amp;" Corp",BF$1)))</f>
        <v/>
      </c>
      <c r="BG200" s="114" t="str">
        <f>IF(tbl_coded[[#This Row],[ISIN]]="","",IF(OR(_xll.BDP($B200&amp;" Corp",BG$1)="#N/A Field Not Applicable"),"--",IF(_xll.BDP($B200&amp;" Corp",BG$1)="#N/A N/A","N",_xll.BDP($B200&amp;" Corp",BG$1))))</f>
        <v/>
      </c>
      <c r="BH200" s="114" t="str">
        <f>IF(tbl_coded[[#This Row],[ISIN]]="","",IF(OR(_xll.BDP($B200&amp;" Corp",BH$1)="#N/A N/A"),"",_xll.BDP($B200&amp;" Corp",BH$1)))</f>
        <v/>
      </c>
      <c r="BI200" s="114" t="str">
        <f>IF(tbl_coded[[#This Row],[ISIN]]="","",IF(OR(tbl_coded[[#This Row],[Parent company tiker]]=""),"",IF(_xll.BDP(tbl_coded[[#This Row],[Parent company tiker]]&amp;" Equity",BI$1)="#N/A N/A","--",_xll.BDP(tbl_coded[[#This Row],[Parent company tiker]]&amp;" Equity",BI$1))))</f>
        <v/>
      </c>
      <c r="BJ200" s="114" t="str">
        <f>IF(tbl_coded[[#This Row],[ISIN]]="","",IF(OR(tbl_coded[[#This Row],[Parent company tiker]]=""),"",IF(_xll.BDP(tbl_coded[[#This Row],[Parent company tiker]]&amp;" Equity",BJ$1)="#N/A N/A","--",_xll.BDP(tbl_coded[[#This Row],[Parent company tiker]]&amp;" Equity",BJ$1))))</f>
        <v/>
      </c>
      <c r="BK200" s="114" t="str">
        <f>IF(tbl_coded[[#This Row],[ISIN]]="","",IF(OR(tbl_coded[[#This Row],[Parent company tiker]]=""),"",IF(_xll.BDP(tbl_coded[[#This Row],[Parent company tiker]]&amp;" Equity",BK$1)="#N/A N/A","--",_xll.BDP(tbl_coded[[#This Row],[Parent company tiker]]&amp;" Equity",BK$1))))</f>
        <v/>
      </c>
      <c r="BL200" s="114" t="str">
        <f>IF(tbl_coded[[#This Row],[ISIN]]="","",IF(OR(tbl_coded[[#This Row],[Parent company tiker]]=""),"",IF(_xll.BDP(tbl_coded[[#This Row],[Parent company tiker]]&amp;" Equity",BL$1)="#N/A N/A","--",_xll.BDP(tbl_coded[[#This Row],[Parent company tiker]]&amp;" Equity",BL$1))))</f>
        <v/>
      </c>
      <c r="BM20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0" s="114" t="str">
        <f>IF(tbl_coded[[#This Row],[Column9]]&lt;&gt;"--",tbl_coded[[#This Row],[G''tor rating]],IF(tbl_coded[[#This Row],[KPW Name]]&lt;&gt;"",tbl_coded[[#This Row],[KPW Rating]],IF(tbl_coded[[#This Row],[Parent company tiker]]&lt;&gt;"",tbl_coded[[#This Row],[parent评级]],tbl_coded[[#This Row],[Issuer rating]])))</f>
        <v>//</v>
      </c>
      <c r="BO200" s="148" t="str">
        <f>IFERROR(IF(tbl_coded[[#This Row],[GREEN]]="Y","GREEN",IF(tbl_coded[[#This Row],[SUSTAINABLE]]="Y","SUSTAINABLE",IF(tbl_coded[[#This Row],[SOCIAL]]="Y","SOCIAL",IF(tbl_coded[[#This Row],[Sustainable linked]]="Y","SUSTAINABLE LINKED"," ")))),"")</f>
        <v xml:space="preserve"> </v>
      </c>
    </row>
    <row r="201" spans="1:67" ht="15" customHeight="1">
      <c r="A201" s="109">
        <v>199</v>
      </c>
      <c r="B201" s="110" t="str">
        <f>IF(美元债一级!$C$3:$C$1048576&lt;&gt;"",美元债一级!$C201,"")</f>
        <v/>
      </c>
      <c r="C201" s="114" t="str">
        <f>IF(tbl_coded[[#This Row],[ISIN]]="","",IF(tbl_coded[[#This Row],[Index]]&gt;$A$1,"",IF(_xll.BDP($B201&amp;" Corp",C$1)="#N/A N/A","",_xll.BDP($B201&amp;" Corp",C$1))))</f>
        <v/>
      </c>
      <c r="D201" s="114" t="str">
        <f>IF(tbl_coded[[#This Row],[ISIN]]="","",IF(_xll.BDP($B201&amp;" Corp",D$1)="#N/A N/A","",_xll.BDP($B201&amp;" Corp",D$1)))</f>
        <v/>
      </c>
      <c r="E201" s="114" t="str">
        <f>IF(tbl_coded[[#This Row],[ISIN]]="","",IF(_xll.BDP($B201&amp;" Corp",E$1)="#N/A N/A","--",_xll.BDP($B201&amp;" Corp",E$1)))</f>
        <v/>
      </c>
      <c r="F201" s="114" t="str">
        <f>IF(tbl_coded[[#This Row],[ISIN]]="","",IF(_xll.BDS($B201&amp;" Corp",F$1)="#N/A Field Not Applicable","",_xll.BDS($B201&amp;" Corp",F$1)))</f>
        <v/>
      </c>
      <c r="G201" s="114" t="str">
        <f>IF(tbl_coded[[#This Row],[ISIN]]="","",IF(_xll.BDP($F201&amp;" CompanyID",G$1)="#N/A Invalid Security","",_xll.BDP($F201&amp;" CompanyID",G$1)))</f>
        <v/>
      </c>
      <c r="H201" s="114" t="str">
        <f>IF(tbl_coded[[#This Row],[ISIN]]="","",IF(_xll.BDP($B201&amp;" Corp",H$1)="#N/A N/A","--",_xll.BDP($B201&amp;" Corp",H$1)))</f>
        <v/>
      </c>
      <c r="I201" s="114" t="str">
        <f>IF(tbl_coded[[#This Row],[ISIN]]="","",IF(_xll.BDP($B201&amp;" Corp",I$1)="#N/A N/A","--",_xll.BDP($B201&amp;" Corp",I$1)))</f>
        <v/>
      </c>
      <c r="J201" s="114" t="str">
        <f>IF(tbl_coded[[#This Row],[ISIN]]="","",IF(_xll.BDP($B201&amp;" Corp",J$1)="#N/A N/A","--",_xll.BDP($B201&amp;" Corp",J$1)))</f>
        <v/>
      </c>
      <c r="K201" s="114" t="str">
        <f>IF(tbl_coded[[#This Row],[ISIN]]="","",IF(_xll.BDP($B201&amp;" Corp",K$1)="#N/A N/A","--",_xll.BDP($B201&amp;" Corp",K$1)))</f>
        <v/>
      </c>
      <c r="L201" s="114" t="str">
        <f>IF(tbl_coded[[#This Row],[ISIN]]="","",IF(_xll.BDP($B201&amp;" Corp",L$1)="#N/A N/A","--",_xll.BDP($B201&amp;" Corp",L$1)))</f>
        <v/>
      </c>
      <c r="M201" s="114" t="str">
        <f>IF(tbl_coded[[#This Row],[ISIN]]="","",IF(_xll.BDP($B201&amp;" Corp",M$1)="#N/A N/A","--",_xll.BDP($B201&amp;" Corp",M$1)))</f>
        <v/>
      </c>
      <c r="N201" s="114" t="str">
        <f>IF(tbl_coded[[#This Row],[ISIN]]="","",IF(_xll.BDP($B201&amp;" Corp",N$1)="#N/A N/A","--",_xll.BDP($B201&amp;" Corp",N$1)))</f>
        <v/>
      </c>
      <c r="O201" s="114" t="str">
        <f>IF(tbl_coded[[#This Row],[ISIN]]="","",IF(_xll.BDP($B201&amp;" Corp",O$1)="#N/A N/A","--",_xll.BDP($B201&amp;" Corp",O$1)))</f>
        <v/>
      </c>
      <c r="P201" s="114" t="str">
        <f>IF(tbl_coded[[#This Row],[ISIN]]="","",IF(_xll.BDP($B201&amp;" Corp",P$1)="#N/A N/A","--",_xll.BDP($B201&amp;" Corp",P$1)))</f>
        <v/>
      </c>
      <c r="Q20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1" s="114" t="str">
        <f>IF(tbl_coded[[#This Row],[ISIN]]="","",IF(OR(_xll.BDP($B201&amp;" Corp",R$1)="#N/A N/A",_xll.BDP($B201&amp;" Corp",R$1)="#N/A Invalid Security",_xll.BDP($B201&amp;" Corp",R$1)="#N/A Field Not Applicable"),"--",_xll.BDP($B201&amp;" Corp",R$1)))</f>
        <v/>
      </c>
      <c r="S201" s="114" t="str">
        <f>IF(tbl_coded[[#This Row],[ISIN]]="","",IF(OR(_xll.BDP($R201&amp;" Equity",S$1)="#N/A N/A",_xll.BDP($R201&amp;" Equity",S$1)="#N/A Invalid Security"),"--",_xll.BDP($R201&amp;" Equity",S$1)))</f>
        <v/>
      </c>
      <c r="T201" s="114" t="str">
        <f>IF(tbl_coded[[#This Row],[ISIN]]="","",IF(OR(_xll.BDP($R201&amp;" Equity",T$1)="#N/A N/A",_xll.BDP($R201&amp;" Equity",T$1)="#N/A Invalid Security"),"--",_xll.BDP($R201&amp;" Equity",T$1)))</f>
        <v/>
      </c>
      <c r="U201" s="114" t="str">
        <f>IF(tbl_coded[[#This Row],[ISIN]]="","",IF(OR(_xll.BDP($R201&amp;" Equity",U$1)="#N/A N/A",_xll.BDP($R201&amp;" Equity",U$1)="#N/A Invalid Security"),"--",_xll.BDP($R201&amp;" Equity",U$1)))</f>
        <v/>
      </c>
      <c r="V201" s="114" t="str">
        <f>IF(tbl_coded[[#This Row],[ISIN]]="","",IF(OR(_xll.BDP($R201&amp;" Equity",V$1)="#N/A N/A",_xll.BDP($R201&amp;" Equity",V$1)="#N/A Invalid Security"),"--",_xll.BDP($R201&amp;" Equity",V$1)))</f>
        <v/>
      </c>
      <c r="W201" s="114" t="str">
        <f>IF(tbl_coded[[#This Row],[ISIN]]="","",IF(OR(_xll.BDP($R201&amp;" Equity",W$1)="#N/A N/A",_xll.BDP($R201&amp;" Equity",W$1)="#N/A Invalid Security"),"--",_xll.BDP($R201&amp;" Equity",W$1)))</f>
        <v/>
      </c>
      <c r="X201" s="114" t="str">
        <f>IF(tbl_coded[[#This Row],[ISIN]]="","",IF(OR(_xll.BDP($R201&amp;" Equity",X$1)="#N/A N/A",_xll.BDP($R201&amp;" Equity",X$1)="#N/A Invalid Security"),"--",_xll.BDP($R201&amp;" Equity",X$1)))</f>
        <v/>
      </c>
      <c r="Y20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1" s="114" t="str">
        <f>IF(tbl_coded[[#This Row],[ISIN]]="","",IF(ISNUMBER(_xll.BDP(B201&amp;" Corp",Z$1)),_xll.BDP(B201&amp;" Corp",Z$1),""))</f>
        <v/>
      </c>
      <c r="AA201" s="114" t="str">
        <f>IF(tbl_coded[[#This Row],[ISIN]]="","",IF(ISNUMBER(_xll.BDP(B201&amp;" Corp",AA$1)),_xll.BDP(B201&amp;" Corp",AA$1),""))</f>
        <v/>
      </c>
      <c r="AB201" s="114" t="str">
        <f>IF(tbl_coded[[#This Row],[ISIN]]="","",IF(ISNUMBER(_xll.BDP(B201&amp;" Corp",AB$1)),_xll.BDP(B201&amp;" Corp",AB$1),""))</f>
        <v/>
      </c>
      <c r="AC201" s="114" t="str">
        <f>IF(tbl_coded[[#This Row],[ISIN]]="","",IF(ISNUMBER(_xll.BDP(B201&amp;" Corp",AC$1)),_xll.BDP(B201&amp;" Corp",AC$1),""))</f>
        <v/>
      </c>
      <c r="AD201" s="114" t="str">
        <f>IF(tbl_coded[[#This Row],[ISIN]]="","",IF((_xll.BDP(B201&amp;" Corp",AD$1))="#N/A Field Not Applicable","",_xll.BDP(B201&amp;" Corp",AD$1)))</f>
        <v/>
      </c>
      <c r="AE201" s="114" t="str">
        <f>IF(tbl_coded[[#This Row],[ISIN]]="","",IF((_xll.BDP(B201&amp;" Corp",AE$1))="#N/A N/A","--",_xll.BDP(B201&amp;" Corp",AE$1)))</f>
        <v/>
      </c>
      <c r="AF201" s="114" t="str">
        <f>IF(tbl_coded[[#This Row],[ISIN]]="","",IF(IFERROR(MATCH(H201,rtg_num[Moody''s],0)&gt;10,0),"HY",IF(IFERROR(MATCH(I201,rtg_num[S&amp;P],0)&gt;10,0),"HY",IF(IFERROR(MATCH(J201,rtg_num[Fitch],0)&gt;10,0),"HY",IF(H201&amp;I201&amp;J201="------","NR",IF(IFERROR(FIND("#N/A",Coded!H201),0)&amp;IFERROR(FIND("#N/A",Coded!H201),0)&amp;IFERROR(FIND("#N/A",Coded!H201),0)&lt;&gt;"000",IF(INDEX(美元债一级!$O:$O,MATCH(tbl_coded[[#This Row],[ISIN]],美元债一级!$I:$I,0))="--/--/--","NR","IG"),"IG"))))))</f>
        <v/>
      </c>
      <c r="AG20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1" s="115" t="str">
        <f>IF(tbl_coded[[#This Row],[ISIN]]="","",IF(_xll.BDP($B201&amp;" Corp",AI$1)="#N/A N/A","--",_xll.BDP($B201&amp;" Corp",AI$1)))</f>
        <v/>
      </c>
      <c r="AJ201" s="112" t="str">
        <f>IF(tbl_coded[[#This Row],[ISIN]]="","",IF(OR(_xll.BDP(_xll.BDP(tbl_coded[[#This Row],[ISIN]]&amp;" Corp", "ISSUER_EQUITY_TICKER")&amp;" Equity",AJ$1)="#N/A N/A"),"--",_xll.BDP(_xll.BDP(tbl_coded[[#This Row],[ISIN]]&amp;" Corp", "ISSUER_EQUITY_TICKER")&amp;" Equity",AJ$1)))</f>
        <v/>
      </c>
      <c r="AK20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1" s="114" t="str">
        <f>IF(tbl_coded[[#This Row],[ISIN]]="","",IF(OR(_xll.BDP(_xll.BDP(tbl_coded[[#This Row],[ISIN]]&amp;" Corp", "ISSUER_EQUITY_TICKER")&amp;" Equity",AL$1)="#N/A N/A"),"--",_xll.BDP(_xll.BDP(tbl_coded[[#This Row],[ISIN]]&amp;" Corp", "ISSUER_EQUITY_TICKER")&amp;" Equity",AL$1)))</f>
        <v/>
      </c>
      <c r="AM201" s="114" t="str">
        <f>IF(tbl_coded[[#This Row],[ISIN]]="","",IF(_xll.BDS($B201&amp;" Corp",AM$1)="#N/A Field Not Applicable","",_xll.BDS($B201&amp;" Corp",AM$1)))</f>
        <v/>
      </c>
      <c r="AN201" s="114" t="str">
        <f>IF(tbl_coded[[#This Row],[ISIN]]="","",IF(_xll.BDP(tbl_coded[[#This Row],[KPW Provider BBID]]&amp;" CompanyID","NAME")="#N/A Invalid Security","",_xll.BDP(tbl_coded[[#This Row],[KPW Provider BBID]]&amp;" CompanyID","NAME")))</f>
        <v/>
      </c>
      <c r="AO201" s="114" t="str">
        <f>IF(tbl_coded[[#This Row],[ISIN]]="","",IF(_xll.BDP(tbl_coded[[#This Row],[KPW Provider BBID]]&amp;" CompanyID",$AO$1)="#N/A Invalid Security","--",IF(_xll.BDP(tbl_coded[[#This Row],[KPW Provider BBID]]&amp;" CompanyID",$AO$1)="#N/A N/A","--",_xll.BDP(tbl_coded[[#This Row],[KPW Provider BBID]]&amp;" CompanyID",$AO$1))))</f>
        <v/>
      </c>
      <c r="AP201" s="114" t="str">
        <f>IF(tbl_coded[[#This Row],[ISIN]]="","",IF(_xll.BDP(tbl_coded[[#This Row],[KPW Provider BBID]]&amp;" CompanyID",$AP$1)="#N/A Invalid Security","--",IF(_xll.BDP(tbl_coded[[#This Row],[KPW Provider BBID]]&amp;" CompanyID",$AP$1)="#N/A N/A","--",_xll.BDP(tbl_coded[[#This Row],[KPW Provider BBID]]&amp;" CompanyID",$AP$1))))</f>
        <v/>
      </c>
      <c r="AQ201" s="114" t="str">
        <f>IF(tbl_coded[[#This Row],[ISIN]]="","",IF(_xll.BDP(tbl_coded[[#This Row],[KPW Provider BBID]]&amp;" CompanyID",$AQ$1)="#N/A Invalid Security","--",IF(_xll.BDP(tbl_coded[[#This Row],[KPW Provider BBID]]&amp;" CompanyID",$AQ$1)="#N/A N/A","--",_xll.BDP(tbl_coded[[#This Row],[KPW Provider BBID]]&amp;" CompanyID",$AQ$1))))</f>
        <v/>
      </c>
      <c r="AR201" s="114" t="str">
        <f>IF(tbl_coded[[#This Row],[ISIN]]="","",tbl_coded[[#This Row],[穆迪KPW评级]]&amp;"/"&amp;tbl_coded[[#This Row],[SPKPW评级]]&amp;"/"&amp;tbl_coded[[#This Row],[FITCHKPW评级]])</f>
        <v/>
      </c>
      <c r="AS201" s="114" t="str">
        <f>IF(tbl_coded[[#This Row],[ISIN]]="","",IF(OR(_xll.BDP($B201&amp;" Corp",AS$1)="#N/A N/A"),"--",_xll.BDP($B201&amp;" Corp",AS$1)))</f>
        <v/>
      </c>
      <c r="AT201" s="114" t="str">
        <f>IF(tbl_coded[[#This Row],[ISIN]]="","",IF(_xll.BDS($B201&amp;" Corp",AT$1)="#N/A Field Not Applicable","",_xll.BDS($B201&amp;" Corp",AT$1)))</f>
        <v/>
      </c>
      <c r="AU201" s="114" t="str">
        <f>IF(tbl_coded[[#This Row],[SBLC Provider BBID]]="","",_xll.BDP(tbl_coded[[#This Row],[SBLC Provider BBID]]&amp;" CompanyID","NAME"))</f>
        <v/>
      </c>
      <c r="AV201" s="114" t="str">
        <f>IF(tbl_coded[[#This Row],[ISIN]]="","",IF(OR(_xll.BDP($B201&amp;" Corp",AV$1)="#N/A N/A"),"--",TEXT(_xll.BDP($B201&amp;" Corp",AV$1),"yyyy/mm/dd")))</f>
        <v/>
      </c>
      <c r="AW201" s="114" t="str">
        <f>IF(tbl_coded[[#This Row],[ISIN]]="","",IF(OR(_xll.BDP($B201&amp;" Corp",AW$1)="#N/A N/A"),"--",TEXT(_xll.BDP($B201&amp;" Corp",AW$1),"yyyy/mm/dd")))</f>
        <v/>
      </c>
      <c r="AX201" s="114" t="str">
        <f>IF(tbl_coded[[#This Row],[ISIN]]="","",IF(OR(_xll.BDP($B201&amp;" Corp",AX$1)="#N/A N/A"),"--",TEXT(_xll.BDP($B201&amp;" Corp",AX$1),"yyyy/mm/dd")))</f>
        <v/>
      </c>
      <c r="AY201" s="114" t="str">
        <f>IF(tbl_coded[[#This Row],[ISIN]]="","",IF(OR(_xll.BDP($B201&amp;" Corp",AY$1)="#N/A Field Not Applicable"),"--",TEXT(_xll.BDP($B201&amp;" Corp",AY$1),"yyyy/mm/dd")))</f>
        <v/>
      </c>
      <c r="AZ201" s="114" t="str">
        <f>IF(tbl_coded[[#This Row],[ISIN]]="","",IF(OR(_xll.BDP($B201&amp;" Corp",AZ$1)="#N/A N/A"),"--",_xll.BDP($B201&amp;" Corp",AZ$1)))</f>
        <v/>
      </c>
      <c r="BA201" s="114" t="str">
        <f>IF(tbl_coded[[#This Row],[ISIN]]="","",IF(OR(_xll.BDP($B201&amp;" Corp",BA$1)="#N/A N/A"),"--",_xll.BDP($B201&amp;" Corp",BA$1)))</f>
        <v/>
      </c>
      <c r="BB201" s="114" t="str">
        <f>IF(tbl_coded[[#This Row],[ISIN]]="","",IF(OR(_xll.BDP($B201&amp;" Corp",BB$1)="#N/A N/A"),"--",_xll.BDP($B201&amp;" Corp",BB$1)))</f>
        <v/>
      </c>
      <c r="BC201" s="114" t="str">
        <f>IF(tbl_coded[[#This Row],[ISIN]]="","",IF(OR(_xll.BDP($B201&amp;" Corp",BC$1)="#N/A Field Not Applicable"),"--",_xll.BDP($B201&amp;" Corp",BC$1)))</f>
        <v/>
      </c>
      <c r="BD201" s="114" t="str">
        <f>IF(tbl_coded[[#This Row],[ISIN]]="","",IF(OR(_xll.BDP($B201&amp;" Corp",BD$1)="#N/A Field Not Applicable"),"--",_xll.BDP($B201&amp;" Corp",BD$1)))</f>
        <v/>
      </c>
      <c r="BE201" s="114" t="str">
        <f>IF(tbl_coded[[#This Row],[ISIN]]="","",IF(OR(_xll.BDP($B201&amp;" Corp",BE$1)="#N/A Field Not Applicable"),"--",_xll.BDP($B201&amp;" Corp",BE$1)))</f>
        <v/>
      </c>
      <c r="BF201" s="114" t="str">
        <f>IF(tbl_coded[[#This Row],[ISIN]]="","",IF(OR(_xll.BDP($B201&amp;" Corp",BF$1)="#N/A Field Not Applicable"),"--",_xll.BDP($B201&amp;" Corp",BF$1)))</f>
        <v/>
      </c>
      <c r="BG201" s="114" t="str">
        <f>IF(tbl_coded[[#This Row],[ISIN]]="","",IF(OR(_xll.BDP($B201&amp;" Corp",BG$1)="#N/A Field Not Applicable"),"--",IF(_xll.BDP($B201&amp;" Corp",BG$1)="#N/A N/A","N",_xll.BDP($B201&amp;" Corp",BG$1))))</f>
        <v/>
      </c>
      <c r="BH201" s="114" t="str">
        <f>IF(tbl_coded[[#This Row],[ISIN]]="","",IF(OR(_xll.BDP($B201&amp;" Corp",BH$1)="#N/A N/A"),"",_xll.BDP($B201&amp;" Corp",BH$1)))</f>
        <v/>
      </c>
      <c r="BI201" s="114" t="str">
        <f>IF(tbl_coded[[#This Row],[ISIN]]="","",IF(OR(tbl_coded[[#This Row],[Parent company tiker]]=""),"",IF(_xll.BDP(tbl_coded[[#This Row],[Parent company tiker]]&amp;" Equity",BI$1)="#N/A N/A","--",_xll.BDP(tbl_coded[[#This Row],[Parent company tiker]]&amp;" Equity",BI$1))))</f>
        <v/>
      </c>
      <c r="BJ201" s="114" t="str">
        <f>IF(tbl_coded[[#This Row],[ISIN]]="","",IF(OR(tbl_coded[[#This Row],[Parent company tiker]]=""),"",IF(_xll.BDP(tbl_coded[[#This Row],[Parent company tiker]]&amp;" Equity",BJ$1)="#N/A N/A","--",_xll.BDP(tbl_coded[[#This Row],[Parent company tiker]]&amp;" Equity",BJ$1))))</f>
        <v/>
      </c>
      <c r="BK201" s="114" t="str">
        <f>IF(tbl_coded[[#This Row],[ISIN]]="","",IF(OR(tbl_coded[[#This Row],[Parent company tiker]]=""),"",IF(_xll.BDP(tbl_coded[[#This Row],[Parent company tiker]]&amp;" Equity",BK$1)="#N/A N/A","--",_xll.BDP(tbl_coded[[#This Row],[Parent company tiker]]&amp;" Equity",BK$1))))</f>
        <v/>
      </c>
      <c r="BL201" s="114" t="str">
        <f>IF(tbl_coded[[#This Row],[ISIN]]="","",IF(OR(tbl_coded[[#This Row],[Parent company tiker]]=""),"",IF(_xll.BDP(tbl_coded[[#This Row],[Parent company tiker]]&amp;" Equity",BL$1)="#N/A N/A","--",_xll.BDP(tbl_coded[[#This Row],[Parent company tiker]]&amp;" Equity",BL$1))))</f>
        <v/>
      </c>
      <c r="BM20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1" s="114" t="str">
        <f>IF(tbl_coded[[#This Row],[Column9]]&lt;&gt;"--",tbl_coded[[#This Row],[G''tor rating]],IF(tbl_coded[[#This Row],[KPW Name]]&lt;&gt;"",tbl_coded[[#This Row],[KPW Rating]],IF(tbl_coded[[#This Row],[Parent company tiker]]&lt;&gt;"",tbl_coded[[#This Row],[parent评级]],tbl_coded[[#This Row],[Issuer rating]])))</f>
        <v>//</v>
      </c>
      <c r="BO201" s="148" t="str">
        <f>IFERROR(IF(tbl_coded[[#This Row],[GREEN]]="Y","GREEN",IF(tbl_coded[[#This Row],[SUSTAINABLE]]="Y","SUSTAINABLE",IF(tbl_coded[[#This Row],[SOCIAL]]="Y","SOCIAL",IF(tbl_coded[[#This Row],[Sustainable linked]]="Y","SUSTAINABLE LINKED"," ")))),"")</f>
        <v xml:space="preserve"> </v>
      </c>
    </row>
    <row r="202" spans="1:67" ht="15" customHeight="1">
      <c r="A202" s="109">
        <v>200</v>
      </c>
      <c r="B202" s="110" t="str">
        <f>IF(美元债一级!$C$3:$C$1048576&lt;&gt;"",美元债一级!$C202,"")</f>
        <v/>
      </c>
      <c r="C202" s="114" t="str">
        <f>IF(tbl_coded[[#This Row],[ISIN]]="","",IF(tbl_coded[[#This Row],[Index]]&gt;$A$1,"",IF(_xll.BDP($B202&amp;" Corp",C$1)="#N/A N/A","",_xll.BDP($B202&amp;" Corp",C$1))))</f>
        <v/>
      </c>
      <c r="D202" s="114" t="str">
        <f>IF(tbl_coded[[#This Row],[ISIN]]="","",IF(_xll.BDP($B202&amp;" Corp",D$1)="#N/A N/A","",_xll.BDP($B202&amp;" Corp",D$1)))</f>
        <v/>
      </c>
      <c r="E202" s="114" t="str">
        <f>IF(tbl_coded[[#This Row],[ISIN]]="","",IF(_xll.BDP($B202&amp;" Corp",E$1)="#N/A N/A","--",_xll.BDP($B202&amp;" Corp",E$1)))</f>
        <v/>
      </c>
      <c r="F202" s="114" t="str">
        <f>IF(tbl_coded[[#This Row],[ISIN]]="","",IF(_xll.BDS($B202&amp;" Corp",F$1)="#N/A Field Not Applicable","",_xll.BDS($B202&amp;" Corp",F$1)))</f>
        <v/>
      </c>
      <c r="G202" s="114" t="str">
        <f>IF(tbl_coded[[#This Row],[ISIN]]="","",IF(_xll.BDP($F202&amp;" CompanyID",G$1)="#N/A Invalid Security","",_xll.BDP($F202&amp;" CompanyID",G$1)))</f>
        <v/>
      </c>
      <c r="H202" s="114" t="str">
        <f>IF(tbl_coded[[#This Row],[ISIN]]="","",IF(_xll.BDP($B202&amp;" Corp",H$1)="#N/A N/A","--",_xll.BDP($B202&amp;" Corp",H$1)))</f>
        <v/>
      </c>
      <c r="I202" s="114" t="str">
        <f>IF(tbl_coded[[#This Row],[ISIN]]="","",IF(_xll.BDP($B202&amp;" Corp",I$1)="#N/A N/A","--",_xll.BDP($B202&amp;" Corp",I$1)))</f>
        <v/>
      </c>
      <c r="J202" s="114" t="str">
        <f>IF(tbl_coded[[#This Row],[ISIN]]="","",IF(_xll.BDP($B202&amp;" Corp",J$1)="#N/A N/A","--",_xll.BDP($B202&amp;" Corp",J$1)))</f>
        <v/>
      </c>
      <c r="K202" s="114" t="str">
        <f>IF(tbl_coded[[#This Row],[ISIN]]="","",IF(_xll.BDP($B202&amp;" Corp",K$1)="#N/A N/A","--",_xll.BDP($B202&amp;" Corp",K$1)))</f>
        <v/>
      </c>
      <c r="L202" s="114" t="str">
        <f>IF(tbl_coded[[#This Row],[ISIN]]="","",IF(_xll.BDP($B202&amp;" Corp",L$1)="#N/A N/A","--",_xll.BDP($B202&amp;" Corp",L$1)))</f>
        <v/>
      </c>
      <c r="M202" s="114" t="str">
        <f>IF(tbl_coded[[#This Row],[ISIN]]="","",IF(_xll.BDP($B202&amp;" Corp",M$1)="#N/A N/A","--",_xll.BDP($B202&amp;" Corp",M$1)))</f>
        <v/>
      </c>
      <c r="N202" s="114" t="str">
        <f>IF(tbl_coded[[#This Row],[ISIN]]="","",IF(_xll.BDP($B202&amp;" Corp",N$1)="#N/A N/A","--",_xll.BDP($B202&amp;" Corp",N$1)))</f>
        <v/>
      </c>
      <c r="O202" s="114" t="str">
        <f>IF(tbl_coded[[#This Row],[ISIN]]="","",IF(_xll.BDP($B202&amp;" Corp",O$1)="#N/A N/A","--",_xll.BDP($B202&amp;" Corp",O$1)))</f>
        <v/>
      </c>
      <c r="P202" s="114" t="str">
        <f>IF(tbl_coded[[#This Row],[ISIN]]="","",IF(_xll.BDP($B202&amp;" Corp",P$1)="#N/A N/A","--",_xll.BDP($B202&amp;" Corp",P$1)))</f>
        <v/>
      </c>
      <c r="Q20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2" s="114" t="str">
        <f>IF(tbl_coded[[#This Row],[ISIN]]="","",IF(OR(_xll.BDP($B202&amp;" Corp",R$1)="#N/A N/A",_xll.BDP($B202&amp;" Corp",R$1)="#N/A Invalid Security",_xll.BDP($B202&amp;" Corp",R$1)="#N/A Field Not Applicable"),"--",_xll.BDP($B202&amp;" Corp",R$1)))</f>
        <v/>
      </c>
      <c r="S202" s="114" t="str">
        <f>IF(tbl_coded[[#This Row],[ISIN]]="","",IF(OR(_xll.BDP($R202&amp;" Equity",S$1)="#N/A N/A",_xll.BDP($R202&amp;" Equity",S$1)="#N/A Invalid Security"),"--",_xll.BDP($R202&amp;" Equity",S$1)))</f>
        <v/>
      </c>
      <c r="T202" s="114" t="str">
        <f>IF(tbl_coded[[#This Row],[ISIN]]="","",IF(OR(_xll.BDP($R202&amp;" Equity",T$1)="#N/A N/A",_xll.BDP($R202&amp;" Equity",T$1)="#N/A Invalid Security"),"--",_xll.BDP($R202&amp;" Equity",T$1)))</f>
        <v/>
      </c>
      <c r="U202" s="114" t="str">
        <f>IF(tbl_coded[[#This Row],[ISIN]]="","",IF(OR(_xll.BDP($R202&amp;" Equity",U$1)="#N/A N/A",_xll.BDP($R202&amp;" Equity",U$1)="#N/A Invalid Security"),"--",_xll.BDP($R202&amp;" Equity",U$1)))</f>
        <v/>
      </c>
      <c r="V202" s="114" t="str">
        <f>IF(tbl_coded[[#This Row],[ISIN]]="","",IF(OR(_xll.BDP($R202&amp;" Equity",V$1)="#N/A N/A",_xll.BDP($R202&amp;" Equity",V$1)="#N/A Invalid Security"),"--",_xll.BDP($R202&amp;" Equity",V$1)))</f>
        <v/>
      </c>
      <c r="W202" s="114" t="str">
        <f>IF(tbl_coded[[#This Row],[ISIN]]="","",IF(OR(_xll.BDP($R202&amp;" Equity",W$1)="#N/A N/A",_xll.BDP($R202&amp;" Equity",W$1)="#N/A Invalid Security"),"--",_xll.BDP($R202&amp;" Equity",W$1)))</f>
        <v/>
      </c>
      <c r="X202" s="114" t="str">
        <f>IF(tbl_coded[[#This Row],[ISIN]]="","",IF(OR(_xll.BDP($R202&amp;" Equity",X$1)="#N/A N/A",_xll.BDP($R202&amp;" Equity",X$1)="#N/A Invalid Security"),"--",_xll.BDP($R202&amp;" Equity",X$1)))</f>
        <v/>
      </c>
      <c r="Y20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2" s="114" t="str">
        <f>IF(tbl_coded[[#This Row],[ISIN]]="","",IF(ISNUMBER(_xll.BDP(B202&amp;" Corp",Z$1)),_xll.BDP(B202&amp;" Corp",Z$1),""))</f>
        <v/>
      </c>
      <c r="AA202" s="114" t="str">
        <f>IF(tbl_coded[[#This Row],[ISIN]]="","",IF(ISNUMBER(_xll.BDP(B202&amp;" Corp",AA$1)),_xll.BDP(B202&amp;" Corp",AA$1),""))</f>
        <v/>
      </c>
      <c r="AB202" s="114" t="str">
        <f>IF(tbl_coded[[#This Row],[ISIN]]="","",IF(ISNUMBER(_xll.BDP(B202&amp;" Corp",AB$1)),_xll.BDP(B202&amp;" Corp",AB$1),""))</f>
        <v/>
      </c>
      <c r="AC202" s="114" t="str">
        <f>IF(tbl_coded[[#This Row],[ISIN]]="","",IF(ISNUMBER(_xll.BDP(B202&amp;" Corp",AC$1)),_xll.BDP(B202&amp;" Corp",AC$1),""))</f>
        <v/>
      </c>
      <c r="AD202" s="114" t="str">
        <f>IF(tbl_coded[[#This Row],[ISIN]]="","",IF((_xll.BDP(B202&amp;" Corp",AD$1))="#N/A Field Not Applicable","",_xll.BDP(B202&amp;" Corp",AD$1)))</f>
        <v/>
      </c>
      <c r="AE202" s="114" t="str">
        <f>IF(tbl_coded[[#This Row],[ISIN]]="","",IF((_xll.BDP(B202&amp;" Corp",AE$1))="#N/A N/A","--",_xll.BDP(B202&amp;" Corp",AE$1)))</f>
        <v/>
      </c>
      <c r="AF202" s="114" t="str">
        <f>IF(tbl_coded[[#This Row],[ISIN]]="","",IF(IFERROR(MATCH(H202,rtg_num[Moody''s],0)&gt;10,0),"HY",IF(IFERROR(MATCH(I202,rtg_num[S&amp;P],0)&gt;10,0),"HY",IF(IFERROR(MATCH(J202,rtg_num[Fitch],0)&gt;10,0),"HY",IF(H202&amp;I202&amp;J202="------","NR",IF(IFERROR(FIND("#N/A",Coded!H202),0)&amp;IFERROR(FIND("#N/A",Coded!H202),0)&amp;IFERROR(FIND("#N/A",Coded!H202),0)&lt;&gt;"000",IF(INDEX(美元债一级!$O:$O,MATCH(tbl_coded[[#This Row],[ISIN]],美元债一级!$I:$I,0))="--/--/--","NR","IG"),"IG"))))))</f>
        <v/>
      </c>
      <c r="AG20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2" s="115" t="str">
        <f>IF(tbl_coded[[#This Row],[ISIN]]="","",IF(_xll.BDP($B202&amp;" Corp",AI$1)="#N/A N/A","--",_xll.BDP($B202&amp;" Corp",AI$1)))</f>
        <v/>
      </c>
      <c r="AJ202" s="112" t="str">
        <f>IF(tbl_coded[[#This Row],[ISIN]]="","",IF(OR(_xll.BDP(_xll.BDP(tbl_coded[[#This Row],[ISIN]]&amp;" Corp", "ISSUER_EQUITY_TICKER")&amp;" Equity",AJ$1)="#N/A N/A"),"--",_xll.BDP(_xll.BDP(tbl_coded[[#This Row],[ISIN]]&amp;" Corp", "ISSUER_EQUITY_TICKER")&amp;" Equity",AJ$1)))</f>
        <v/>
      </c>
      <c r="AK20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2" s="114" t="str">
        <f>IF(tbl_coded[[#This Row],[ISIN]]="","",IF(OR(_xll.BDP(_xll.BDP(tbl_coded[[#This Row],[ISIN]]&amp;" Corp", "ISSUER_EQUITY_TICKER")&amp;" Equity",AL$1)="#N/A N/A"),"--",_xll.BDP(_xll.BDP(tbl_coded[[#This Row],[ISIN]]&amp;" Corp", "ISSUER_EQUITY_TICKER")&amp;" Equity",AL$1)))</f>
        <v/>
      </c>
      <c r="AM202" s="114" t="str">
        <f>IF(tbl_coded[[#This Row],[ISIN]]="","",IF(_xll.BDS($B202&amp;" Corp",AM$1)="#N/A Field Not Applicable","",_xll.BDS($B202&amp;" Corp",AM$1)))</f>
        <v/>
      </c>
      <c r="AN202" s="114" t="str">
        <f>IF(tbl_coded[[#This Row],[ISIN]]="","",IF(_xll.BDP(tbl_coded[[#This Row],[KPW Provider BBID]]&amp;" CompanyID","NAME")="#N/A Invalid Security","",_xll.BDP(tbl_coded[[#This Row],[KPW Provider BBID]]&amp;" CompanyID","NAME")))</f>
        <v/>
      </c>
      <c r="AO202" s="114" t="str">
        <f>IF(tbl_coded[[#This Row],[ISIN]]="","",IF(_xll.BDP(tbl_coded[[#This Row],[KPW Provider BBID]]&amp;" CompanyID",$AO$1)="#N/A Invalid Security","--",IF(_xll.BDP(tbl_coded[[#This Row],[KPW Provider BBID]]&amp;" CompanyID",$AO$1)="#N/A N/A","--",_xll.BDP(tbl_coded[[#This Row],[KPW Provider BBID]]&amp;" CompanyID",$AO$1))))</f>
        <v/>
      </c>
      <c r="AP202" s="114" t="str">
        <f>IF(tbl_coded[[#This Row],[ISIN]]="","",IF(_xll.BDP(tbl_coded[[#This Row],[KPW Provider BBID]]&amp;" CompanyID",$AP$1)="#N/A Invalid Security","--",IF(_xll.BDP(tbl_coded[[#This Row],[KPW Provider BBID]]&amp;" CompanyID",$AP$1)="#N/A N/A","--",_xll.BDP(tbl_coded[[#This Row],[KPW Provider BBID]]&amp;" CompanyID",$AP$1))))</f>
        <v/>
      </c>
      <c r="AQ202" s="114" t="str">
        <f>IF(tbl_coded[[#This Row],[ISIN]]="","",IF(_xll.BDP(tbl_coded[[#This Row],[KPW Provider BBID]]&amp;" CompanyID",$AQ$1)="#N/A Invalid Security","--",IF(_xll.BDP(tbl_coded[[#This Row],[KPW Provider BBID]]&amp;" CompanyID",$AQ$1)="#N/A N/A","--",_xll.BDP(tbl_coded[[#This Row],[KPW Provider BBID]]&amp;" CompanyID",$AQ$1))))</f>
        <v/>
      </c>
      <c r="AR202" s="114" t="str">
        <f>IF(tbl_coded[[#This Row],[ISIN]]="","",tbl_coded[[#This Row],[穆迪KPW评级]]&amp;"/"&amp;tbl_coded[[#This Row],[SPKPW评级]]&amp;"/"&amp;tbl_coded[[#This Row],[FITCHKPW评级]])</f>
        <v/>
      </c>
      <c r="AS202" s="114" t="str">
        <f>IF(tbl_coded[[#This Row],[ISIN]]="","",IF(OR(_xll.BDP($B202&amp;" Corp",AS$1)="#N/A N/A"),"--",_xll.BDP($B202&amp;" Corp",AS$1)))</f>
        <v/>
      </c>
      <c r="AT202" s="114" t="str">
        <f>IF(tbl_coded[[#This Row],[ISIN]]="","",IF(_xll.BDS($B202&amp;" Corp",AT$1)="#N/A Field Not Applicable","",_xll.BDS($B202&amp;" Corp",AT$1)))</f>
        <v/>
      </c>
      <c r="AU202" s="114" t="str">
        <f>IF(tbl_coded[[#This Row],[SBLC Provider BBID]]="","",_xll.BDP(tbl_coded[[#This Row],[SBLC Provider BBID]]&amp;" CompanyID","NAME"))</f>
        <v/>
      </c>
      <c r="AV202" s="114" t="str">
        <f>IF(tbl_coded[[#This Row],[ISIN]]="","",IF(OR(_xll.BDP($B202&amp;" Corp",AV$1)="#N/A N/A"),"--",TEXT(_xll.BDP($B202&amp;" Corp",AV$1),"yyyy/mm/dd")))</f>
        <v/>
      </c>
      <c r="AW202" s="114" t="str">
        <f>IF(tbl_coded[[#This Row],[ISIN]]="","",IF(OR(_xll.BDP($B202&amp;" Corp",AW$1)="#N/A N/A"),"--",TEXT(_xll.BDP($B202&amp;" Corp",AW$1),"yyyy/mm/dd")))</f>
        <v/>
      </c>
      <c r="AX202" s="114" t="str">
        <f>IF(tbl_coded[[#This Row],[ISIN]]="","",IF(OR(_xll.BDP($B202&amp;" Corp",AX$1)="#N/A N/A"),"--",TEXT(_xll.BDP($B202&amp;" Corp",AX$1),"yyyy/mm/dd")))</f>
        <v/>
      </c>
      <c r="AY202" s="114" t="str">
        <f>IF(tbl_coded[[#This Row],[ISIN]]="","",IF(OR(_xll.BDP($B202&amp;" Corp",AY$1)="#N/A Field Not Applicable"),"--",TEXT(_xll.BDP($B202&amp;" Corp",AY$1),"yyyy/mm/dd")))</f>
        <v/>
      </c>
      <c r="AZ202" s="114" t="str">
        <f>IF(tbl_coded[[#This Row],[ISIN]]="","",IF(OR(_xll.BDP($B202&amp;" Corp",AZ$1)="#N/A N/A"),"--",_xll.BDP($B202&amp;" Corp",AZ$1)))</f>
        <v/>
      </c>
      <c r="BA202" s="114" t="str">
        <f>IF(tbl_coded[[#This Row],[ISIN]]="","",IF(OR(_xll.BDP($B202&amp;" Corp",BA$1)="#N/A N/A"),"--",_xll.BDP($B202&amp;" Corp",BA$1)))</f>
        <v/>
      </c>
      <c r="BB202" s="114" t="str">
        <f>IF(tbl_coded[[#This Row],[ISIN]]="","",IF(OR(_xll.BDP($B202&amp;" Corp",BB$1)="#N/A N/A"),"--",_xll.BDP($B202&amp;" Corp",BB$1)))</f>
        <v/>
      </c>
      <c r="BC202" s="114" t="str">
        <f>IF(tbl_coded[[#This Row],[ISIN]]="","",IF(OR(_xll.BDP($B202&amp;" Corp",BC$1)="#N/A Field Not Applicable"),"--",_xll.BDP($B202&amp;" Corp",BC$1)))</f>
        <v/>
      </c>
      <c r="BD202" s="114" t="str">
        <f>IF(tbl_coded[[#This Row],[ISIN]]="","",IF(OR(_xll.BDP($B202&amp;" Corp",BD$1)="#N/A Field Not Applicable"),"--",_xll.BDP($B202&amp;" Corp",BD$1)))</f>
        <v/>
      </c>
      <c r="BE202" s="114" t="str">
        <f>IF(tbl_coded[[#This Row],[ISIN]]="","",IF(OR(_xll.BDP($B202&amp;" Corp",BE$1)="#N/A Field Not Applicable"),"--",_xll.BDP($B202&amp;" Corp",BE$1)))</f>
        <v/>
      </c>
      <c r="BF202" s="114" t="str">
        <f>IF(tbl_coded[[#This Row],[ISIN]]="","",IF(OR(_xll.BDP($B202&amp;" Corp",BF$1)="#N/A Field Not Applicable"),"--",_xll.BDP($B202&amp;" Corp",BF$1)))</f>
        <v/>
      </c>
      <c r="BG202" s="114" t="str">
        <f>IF(tbl_coded[[#This Row],[ISIN]]="","",IF(OR(_xll.BDP($B202&amp;" Corp",BG$1)="#N/A Field Not Applicable"),"--",IF(_xll.BDP($B202&amp;" Corp",BG$1)="#N/A N/A","N",_xll.BDP($B202&amp;" Corp",BG$1))))</f>
        <v/>
      </c>
      <c r="BH202" s="114" t="str">
        <f>IF(tbl_coded[[#This Row],[ISIN]]="","",IF(OR(_xll.BDP($B202&amp;" Corp",BH$1)="#N/A N/A"),"",_xll.BDP($B202&amp;" Corp",BH$1)))</f>
        <v/>
      </c>
      <c r="BI202" s="114" t="str">
        <f>IF(tbl_coded[[#This Row],[ISIN]]="","",IF(OR(tbl_coded[[#This Row],[Parent company tiker]]=""),"",IF(_xll.BDP(tbl_coded[[#This Row],[Parent company tiker]]&amp;" Equity",BI$1)="#N/A N/A","--",_xll.BDP(tbl_coded[[#This Row],[Parent company tiker]]&amp;" Equity",BI$1))))</f>
        <v/>
      </c>
      <c r="BJ202" s="114" t="str">
        <f>IF(tbl_coded[[#This Row],[ISIN]]="","",IF(OR(tbl_coded[[#This Row],[Parent company tiker]]=""),"",IF(_xll.BDP(tbl_coded[[#This Row],[Parent company tiker]]&amp;" Equity",BJ$1)="#N/A N/A","--",_xll.BDP(tbl_coded[[#This Row],[Parent company tiker]]&amp;" Equity",BJ$1))))</f>
        <v/>
      </c>
      <c r="BK202" s="114" t="str">
        <f>IF(tbl_coded[[#This Row],[ISIN]]="","",IF(OR(tbl_coded[[#This Row],[Parent company tiker]]=""),"",IF(_xll.BDP(tbl_coded[[#This Row],[Parent company tiker]]&amp;" Equity",BK$1)="#N/A N/A","--",_xll.BDP(tbl_coded[[#This Row],[Parent company tiker]]&amp;" Equity",BK$1))))</f>
        <v/>
      </c>
      <c r="BL202" s="114" t="str">
        <f>IF(tbl_coded[[#This Row],[ISIN]]="","",IF(OR(tbl_coded[[#This Row],[Parent company tiker]]=""),"",IF(_xll.BDP(tbl_coded[[#This Row],[Parent company tiker]]&amp;" Equity",BL$1)="#N/A N/A","--",_xll.BDP(tbl_coded[[#This Row],[Parent company tiker]]&amp;" Equity",BL$1))))</f>
        <v/>
      </c>
      <c r="BM20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2" s="114" t="str">
        <f>IF(tbl_coded[[#This Row],[Column9]]&lt;&gt;"--",tbl_coded[[#This Row],[G''tor rating]],IF(tbl_coded[[#This Row],[KPW Name]]&lt;&gt;"",tbl_coded[[#This Row],[KPW Rating]],IF(tbl_coded[[#This Row],[Parent company tiker]]&lt;&gt;"",tbl_coded[[#This Row],[parent评级]],tbl_coded[[#This Row],[Issuer rating]])))</f>
        <v>//</v>
      </c>
      <c r="BO202" s="148" t="str">
        <f>IFERROR(IF(tbl_coded[[#This Row],[GREEN]]="Y","GREEN",IF(tbl_coded[[#This Row],[SUSTAINABLE]]="Y","SUSTAINABLE",IF(tbl_coded[[#This Row],[SOCIAL]]="Y","SOCIAL",IF(tbl_coded[[#This Row],[Sustainable linked]]="Y","SUSTAINABLE LINKED"," ")))),"")</f>
        <v xml:space="preserve"> </v>
      </c>
    </row>
    <row r="203" spans="1:67" ht="15" customHeight="1">
      <c r="A203" s="109">
        <v>201</v>
      </c>
      <c r="B203" s="110" t="str">
        <f>IF(美元债一级!$C$3:$C$1048576&lt;&gt;"",美元债一级!$C203,"")</f>
        <v/>
      </c>
      <c r="C203" s="114" t="str">
        <f>IF(tbl_coded[[#This Row],[ISIN]]="","",IF(tbl_coded[[#This Row],[Index]]&gt;$A$1,"",IF(_xll.BDP($B203&amp;" Corp",C$1)="#N/A N/A","",_xll.BDP($B203&amp;" Corp",C$1))))</f>
        <v/>
      </c>
      <c r="D203" s="114" t="str">
        <f>IF(tbl_coded[[#This Row],[ISIN]]="","",IF(_xll.BDP($B203&amp;" Corp",D$1)="#N/A N/A","",_xll.BDP($B203&amp;" Corp",D$1)))</f>
        <v/>
      </c>
      <c r="E203" s="114" t="str">
        <f>IF(tbl_coded[[#This Row],[ISIN]]="","",IF(_xll.BDP($B203&amp;" Corp",E$1)="#N/A N/A","--",_xll.BDP($B203&amp;" Corp",E$1)))</f>
        <v/>
      </c>
      <c r="F203" s="114" t="str">
        <f>IF(tbl_coded[[#This Row],[ISIN]]="","",IF(_xll.BDS($B203&amp;" Corp",F$1)="#N/A Field Not Applicable","",_xll.BDS($B203&amp;" Corp",F$1)))</f>
        <v/>
      </c>
      <c r="G203" s="114" t="str">
        <f>IF(tbl_coded[[#This Row],[ISIN]]="","",IF(_xll.BDP($F203&amp;" CompanyID",G$1)="#N/A Invalid Security","",_xll.BDP($F203&amp;" CompanyID",G$1)))</f>
        <v/>
      </c>
      <c r="H203" s="114" t="str">
        <f>IF(tbl_coded[[#This Row],[ISIN]]="","",IF(_xll.BDP($B203&amp;" Corp",H$1)="#N/A N/A","--",_xll.BDP($B203&amp;" Corp",H$1)))</f>
        <v/>
      </c>
      <c r="I203" s="114" t="str">
        <f>IF(tbl_coded[[#This Row],[ISIN]]="","",IF(_xll.BDP($B203&amp;" Corp",I$1)="#N/A N/A","--",_xll.BDP($B203&amp;" Corp",I$1)))</f>
        <v/>
      </c>
      <c r="J203" s="114" t="str">
        <f>IF(tbl_coded[[#This Row],[ISIN]]="","",IF(_xll.BDP($B203&amp;" Corp",J$1)="#N/A N/A","--",_xll.BDP($B203&amp;" Corp",J$1)))</f>
        <v/>
      </c>
      <c r="K203" s="114" t="str">
        <f>IF(tbl_coded[[#This Row],[ISIN]]="","",IF(_xll.BDP($B203&amp;" Corp",K$1)="#N/A N/A","--",_xll.BDP($B203&amp;" Corp",K$1)))</f>
        <v/>
      </c>
      <c r="L203" s="114" t="str">
        <f>IF(tbl_coded[[#This Row],[ISIN]]="","",IF(_xll.BDP($B203&amp;" Corp",L$1)="#N/A N/A","--",_xll.BDP($B203&amp;" Corp",L$1)))</f>
        <v/>
      </c>
      <c r="M203" s="114" t="str">
        <f>IF(tbl_coded[[#This Row],[ISIN]]="","",IF(_xll.BDP($B203&amp;" Corp",M$1)="#N/A N/A","--",_xll.BDP($B203&amp;" Corp",M$1)))</f>
        <v/>
      </c>
      <c r="N203" s="114" t="str">
        <f>IF(tbl_coded[[#This Row],[ISIN]]="","",IF(_xll.BDP($B203&amp;" Corp",N$1)="#N/A N/A","--",_xll.BDP($B203&amp;" Corp",N$1)))</f>
        <v/>
      </c>
      <c r="O203" s="114" t="str">
        <f>IF(tbl_coded[[#This Row],[ISIN]]="","",IF(_xll.BDP($B203&amp;" Corp",O$1)="#N/A N/A","--",_xll.BDP($B203&amp;" Corp",O$1)))</f>
        <v/>
      </c>
      <c r="P203" s="114" t="str">
        <f>IF(tbl_coded[[#This Row],[ISIN]]="","",IF(_xll.BDP($B203&amp;" Corp",P$1)="#N/A N/A","--",_xll.BDP($B203&amp;" Corp",P$1)))</f>
        <v/>
      </c>
      <c r="Q20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3" s="114" t="str">
        <f>IF(tbl_coded[[#This Row],[ISIN]]="","",IF(OR(_xll.BDP($B203&amp;" Corp",R$1)="#N/A N/A",_xll.BDP($B203&amp;" Corp",R$1)="#N/A Invalid Security",_xll.BDP($B203&amp;" Corp",R$1)="#N/A Field Not Applicable"),"--",_xll.BDP($B203&amp;" Corp",R$1)))</f>
        <v/>
      </c>
      <c r="S203" s="114" t="str">
        <f>IF(tbl_coded[[#This Row],[ISIN]]="","",IF(OR(_xll.BDP($R203&amp;" Equity",S$1)="#N/A N/A",_xll.BDP($R203&amp;" Equity",S$1)="#N/A Invalid Security"),"--",_xll.BDP($R203&amp;" Equity",S$1)))</f>
        <v/>
      </c>
      <c r="T203" s="114" t="str">
        <f>IF(tbl_coded[[#This Row],[ISIN]]="","",IF(OR(_xll.BDP($R203&amp;" Equity",T$1)="#N/A N/A",_xll.BDP($R203&amp;" Equity",T$1)="#N/A Invalid Security"),"--",_xll.BDP($R203&amp;" Equity",T$1)))</f>
        <v/>
      </c>
      <c r="U203" s="114" t="str">
        <f>IF(tbl_coded[[#This Row],[ISIN]]="","",IF(OR(_xll.BDP($R203&amp;" Equity",U$1)="#N/A N/A",_xll.BDP($R203&amp;" Equity",U$1)="#N/A Invalid Security"),"--",_xll.BDP($R203&amp;" Equity",U$1)))</f>
        <v/>
      </c>
      <c r="V203" s="114" t="str">
        <f>IF(tbl_coded[[#This Row],[ISIN]]="","",IF(OR(_xll.BDP($R203&amp;" Equity",V$1)="#N/A N/A",_xll.BDP($R203&amp;" Equity",V$1)="#N/A Invalid Security"),"--",_xll.BDP($R203&amp;" Equity",V$1)))</f>
        <v/>
      </c>
      <c r="W203" s="114" t="str">
        <f>IF(tbl_coded[[#This Row],[ISIN]]="","",IF(OR(_xll.BDP($R203&amp;" Equity",W$1)="#N/A N/A",_xll.BDP($R203&amp;" Equity",W$1)="#N/A Invalid Security"),"--",_xll.BDP($R203&amp;" Equity",W$1)))</f>
        <v/>
      </c>
      <c r="X203" s="114" t="str">
        <f>IF(tbl_coded[[#This Row],[ISIN]]="","",IF(OR(_xll.BDP($R203&amp;" Equity",X$1)="#N/A N/A",_xll.BDP($R203&amp;" Equity",X$1)="#N/A Invalid Security"),"--",_xll.BDP($R203&amp;" Equity",X$1)))</f>
        <v/>
      </c>
      <c r="Y20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3" s="114" t="str">
        <f>IF(tbl_coded[[#This Row],[ISIN]]="","",IF(ISNUMBER(_xll.BDP(B203&amp;" Corp",Z$1)),_xll.BDP(B203&amp;" Corp",Z$1),""))</f>
        <v/>
      </c>
      <c r="AA203" s="114" t="str">
        <f>IF(tbl_coded[[#This Row],[ISIN]]="","",IF(ISNUMBER(_xll.BDP(B203&amp;" Corp",AA$1)),_xll.BDP(B203&amp;" Corp",AA$1),""))</f>
        <v/>
      </c>
      <c r="AB203" s="114" t="str">
        <f>IF(tbl_coded[[#This Row],[ISIN]]="","",IF(ISNUMBER(_xll.BDP(B203&amp;" Corp",AB$1)),_xll.BDP(B203&amp;" Corp",AB$1),""))</f>
        <v/>
      </c>
      <c r="AC203" s="114" t="str">
        <f>IF(tbl_coded[[#This Row],[ISIN]]="","",IF(ISNUMBER(_xll.BDP(B203&amp;" Corp",AC$1)),_xll.BDP(B203&amp;" Corp",AC$1),""))</f>
        <v/>
      </c>
      <c r="AD203" s="114" t="str">
        <f>IF(tbl_coded[[#This Row],[ISIN]]="","",IF((_xll.BDP(B203&amp;" Corp",AD$1))="#N/A Field Not Applicable","",_xll.BDP(B203&amp;" Corp",AD$1)))</f>
        <v/>
      </c>
      <c r="AE203" s="114" t="str">
        <f>IF(tbl_coded[[#This Row],[ISIN]]="","",IF((_xll.BDP(B203&amp;" Corp",AE$1))="#N/A N/A","--",_xll.BDP(B203&amp;" Corp",AE$1)))</f>
        <v/>
      </c>
      <c r="AF203" s="114" t="str">
        <f>IF(tbl_coded[[#This Row],[ISIN]]="","",IF(IFERROR(MATCH(H203,rtg_num[Moody''s],0)&gt;10,0),"HY",IF(IFERROR(MATCH(I203,rtg_num[S&amp;P],0)&gt;10,0),"HY",IF(IFERROR(MATCH(J203,rtg_num[Fitch],0)&gt;10,0),"HY",IF(H203&amp;I203&amp;J203="------","NR",IF(IFERROR(FIND("#N/A",Coded!H203),0)&amp;IFERROR(FIND("#N/A",Coded!H203),0)&amp;IFERROR(FIND("#N/A",Coded!H203),0)&lt;&gt;"000",IF(INDEX(美元债一级!$O:$O,MATCH(tbl_coded[[#This Row],[ISIN]],美元债一级!$I:$I,0))="--/--/--","NR","IG"),"IG"))))))</f>
        <v/>
      </c>
      <c r="AG20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3" s="115" t="str">
        <f>IF(tbl_coded[[#This Row],[ISIN]]="","",IF(_xll.BDP($B203&amp;" Corp",AI$1)="#N/A N/A","--",_xll.BDP($B203&amp;" Corp",AI$1)))</f>
        <v/>
      </c>
      <c r="AJ203" s="112" t="str">
        <f>IF(tbl_coded[[#This Row],[ISIN]]="","",IF(OR(_xll.BDP(_xll.BDP(tbl_coded[[#This Row],[ISIN]]&amp;" Corp", "ISSUER_EQUITY_TICKER")&amp;" Equity",AJ$1)="#N/A N/A"),"--",_xll.BDP(_xll.BDP(tbl_coded[[#This Row],[ISIN]]&amp;" Corp", "ISSUER_EQUITY_TICKER")&amp;" Equity",AJ$1)))</f>
        <v/>
      </c>
      <c r="AK20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3" s="114" t="str">
        <f>IF(tbl_coded[[#This Row],[ISIN]]="","",IF(OR(_xll.BDP(_xll.BDP(tbl_coded[[#This Row],[ISIN]]&amp;" Corp", "ISSUER_EQUITY_TICKER")&amp;" Equity",AL$1)="#N/A N/A"),"--",_xll.BDP(_xll.BDP(tbl_coded[[#This Row],[ISIN]]&amp;" Corp", "ISSUER_EQUITY_TICKER")&amp;" Equity",AL$1)))</f>
        <v/>
      </c>
      <c r="AM203" s="114" t="str">
        <f>IF(tbl_coded[[#This Row],[ISIN]]="","",IF(_xll.BDS($B203&amp;" Corp",AM$1)="#N/A Field Not Applicable","",_xll.BDS($B203&amp;" Corp",AM$1)))</f>
        <v/>
      </c>
      <c r="AN203" s="114" t="str">
        <f>IF(tbl_coded[[#This Row],[ISIN]]="","",IF(_xll.BDP(tbl_coded[[#This Row],[KPW Provider BBID]]&amp;" CompanyID","NAME")="#N/A Invalid Security","",_xll.BDP(tbl_coded[[#This Row],[KPW Provider BBID]]&amp;" CompanyID","NAME")))</f>
        <v/>
      </c>
      <c r="AO203" s="114" t="str">
        <f>IF(tbl_coded[[#This Row],[ISIN]]="","",IF(_xll.BDP(tbl_coded[[#This Row],[KPW Provider BBID]]&amp;" CompanyID",$AO$1)="#N/A Invalid Security","--",IF(_xll.BDP(tbl_coded[[#This Row],[KPW Provider BBID]]&amp;" CompanyID",$AO$1)="#N/A N/A","--",_xll.BDP(tbl_coded[[#This Row],[KPW Provider BBID]]&amp;" CompanyID",$AO$1))))</f>
        <v/>
      </c>
      <c r="AP203" s="114" t="str">
        <f>IF(tbl_coded[[#This Row],[ISIN]]="","",IF(_xll.BDP(tbl_coded[[#This Row],[KPW Provider BBID]]&amp;" CompanyID",$AP$1)="#N/A Invalid Security","--",IF(_xll.BDP(tbl_coded[[#This Row],[KPW Provider BBID]]&amp;" CompanyID",$AP$1)="#N/A N/A","--",_xll.BDP(tbl_coded[[#This Row],[KPW Provider BBID]]&amp;" CompanyID",$AP$1))))</f>
        <v/>
      </c>
      <c r="AQ203" s="114" t="str">
        <f>IF(tbl_coded[[#This Row],[ISIN]]="","",IF(_xll.BDP(tbl_coded[[#This Row],[KPW Provider BBID]]&amp;" CompanyID",$AQ$1)="#N/A Invalid Security","--",IF(_xll.BDP(tbl_coded[[#This Row],[KPW Provider BBID]]&amp;" CompanyID",$AQ$1)="#N/A N/A","--",_xll.BDP(tbl_coded[[#This Row],[KPW Provider BBID]]&amp;" CompanyID",$AQ$1))))</f>
        <v/>
      </c>
      <c r="AR203" s="114" t="str">
        <f>IF(tbl_coded[[#This Row],[ISIN]]="","",tbl_coded[[#This Row],[穆迪KPW评级]]&amp;"/"&amp;tbl_coded[[#This Row],[SPKPW评级]]&amp;"/"&amp;tbl_coded[[#This Row],[FITCHKPW评级]])</f>
        <v/>
      </c>
      <c r="AS203" s="114" t="str">
        <f>IF(tbl_coded[[#This Row],[ISIN]]="","",IF(OR(_xll.BDP($B203&amp;" Corp",AS$1)="#N/A N/A"),"--",_xll.BDP($B203&amp;" Corp",AS$1)))</f>
        <v/>
      </c>
      <c r="AT203" s="114" t="str">
        <f>IF(tbl_coded[[#This Row],[ISIN]]="","",IF(_xll.BDS($B203&amp;" Corp",AT$1)="#N/A Field Not Applicable","",_xll.BDS($B203&amp;" Corp",AT$1)))</f>
        <v/>
      </c>
      <c r="AU203" s="114" t="str">
        <f>IF(tbl_coded[[#This Row],[SBLC Provider BBID]]="","",_xll.BDP(tbl_coded[[#This Row],[SBLC Provider BBID]]&amp;" CompanyID","NAME"))</f>
        <v/>
      </c>
      <c r="AV203" s="114" t="str">
        <f>IF(tbl_coded[[#This Row],[ISIN]]="","",IF(OR(_xll.BDP($B203&amp;" Corp",AV$1)="#N/A N/A"),"--",TEXT(_xll.BDP($B203&amp;" Corp",AV$1),"yyyy/mm/dd")))</f>
        <v/>
      </c>
      <c r="AW203" s="114" t="str">
        <f>IF(tbl_coded[[#This Row],[ISIN]]="","",IF(OR(_xll.BDP($B203&amp;" Corp",AW$1)="#N/A N/A"),"--",TEXT(_xll.BDP($B203&amp;" Corp",AW$1),"yyyy/mm/dd")))</f>
        <v/>
      </c>
      <c r="AX203" s="114" t="str">
        <f>IF(tbl_coded[[#This Row],[ISIN]]="","",IF(OR(_xll.BDP($B203&amp;" Corp",AX$1)="#N/A N/A"),"--",TEXT(_xll.BDP($B203&amp;" Corp",AX$1),"yyyy/mm/dd")))</f>
        <v/>
      </c>
      <c r="AY203" s="114" t="str">
        <f>IF(tbl_coded[[#This Row],[ISIN]]="","",IF(OR(_xll.BDP($B203&amp;" Corp",AY$1)="#N/A Field Not Applicable"),"--",TEXT(_xll.BDP($B203&amp;" Corp",AY$1),"yyyy/mm/dd")))</f>
        <v/>
      </c>
      <c r="AZ203" s="114" t="str">
        <f>IF(tbl_coded[[#This Row],[ISIN]]="","",IF(OR(_xll.BDP($B203&amp;" Corp",AZ$1)="#N/A N/A"),"--",_xll.BDP($B203&amp;" Corp",AZ$1)))</f>
        <v/>
      </c>
      <c r="BA203" s="114" t="str">
        <f>IF(tbl_coded[[#This Row],[ISIN]]="","",IF(OR(_xll.BDP($B203&amp;" Corp",BA$1)="#N/A N/A"),"--",_xll.BDP($B203&amp;" Corp",BA$1)))</f>
        <v/>
      </c>
      <c r="BB203" s="114" t="str">
        <f>IF(tbl_coded[[#This Row],[ISIN]]="","",IF(OR(_xll.BDP($B203&amp;" Corp",BB$1)="#N/A N/A"),"--",_xll.BDP($B203&amp;" Corp",BB$1)))</f>
        <v/>
      </c>
      <c r="BC203" s="114" t="str">
        <f>IF(tbl_coded[[#This Row],[ISIN]]="","",IF(OR(_xll.BDP($B203&amp;" Corp",BC$1)="#N/A Field Not Applicable"),"--",_xll.BDP($B203&amp;" Corp",BC$1)))</f>
        <v/>
      </c>
      <c r="BD203" s="114" t="str">
        <f>IF(tbl_coded[[#This Row],[ISIN]]="","",IF(OR(_xll.BDP($B203&amp;" Corp",BD$1)="#N/A Field Not Applicable"),"--",_xll.BDP($B203&amp;" Corp",BD$1)))</f>
        <v/>
      </c>
      <c r="BE203" s="114" t="str">
        <f>IF(tbl_coded[[#This Row],[ISIN]]="","",IF(OR(_xll.BDP($B203&amp;" Corp",BE$1)="#N/A Field Not Applicable"),"--",_xll.BDP($B203&amp;" Corp",BE$1)))</f>
        <v/>
      </c>
      <c r="BF203" s="114" t="str">
        <f>IF(tbl_coded[[#This Row],[ISIN]]="","",IF(OR(_xll.BDP($B203&amp;" Corp",BF$1)="#N/A Field Not Applicable"),"--",_xll.BDP($B203&amp;" Corp",BF$1)))</f>
        <v/>
      </c>
      <c r="BG203" s="114" t="str">
        <f>IF(tbl_coded[[#This Row],[ISIN]]="","",IF(OR(_xll.BDP($B203&amp;" Corp",BG$1)="#N/A Field Not Applicable"),"--",IF(_xll.BDP($B203&amp;" Corp",BG$1)="#N/A N/A","N",_xll.BDP($B203&amp;" Corp",BG$1))))</f>
        <v/>
      </c>
      <c r="BH203" s="114" t="str">
        <f>IF(tbl_coded[[#This Row],[ISIN]]="","",IF(OR(_xll.BDP($B203&amp;" Corp",BH$1)="#N/A N/A"),"",_xll.BDP($B203&amp;" Corp",BH$1)))</f>
        <v/>
      </c>
      <c r="BI203" s="114" t="str">
        <f>IF(tbl_coded[[#This Row],[ISIN]]="","",IF(OR(tbl_coded[[#This Row],[Parent company tiker]]=""),"",IF(_xll.BDP(tbl_coded[[#This Row],[Parent company tiker]]&amp;" Equity",BI$1)="#N/A N/A","--",_xll.BDP(tbl_coded[[#This Row],[Parent company tiker]]&amp;" Equity",BI$1))))</f>
        <v/>
      </c>
      <c r="BJ203" s="114" t="str">
        <f>IF(tbl_coded[[#This Row],[ISIN]]="","",IF(OR(tbl_coded[[#This Row],[Parent company tiker]]=""),"",IF(_xll.BDP(tbl_coded[[#This Row],[Parent company tiker]]&amp;" Equity",BJ$1)="#N/A N/A","--",_xll.BDP(tbl_coded[[#This Row],[Parent company tiker]]&amp;" Equity",BJ$1))))</f>
        <v/>
      </c>
      <c r="BK203" s="114" t="str">
        <f>IF(tbl_coded[[#This Row],[ISIN]]="","",IF(OR(tbl_coded[[#This Row],[Parent company tiker]]=""),"",IF(_xll.BDP(tbl_coded[[#This Row],[Parent company tiker]]&amp;" Equity",BK$1)="#N/A N/A","--",_xll.BDP(tbl_coded[[#This Row],[Parent company tiker]]&amp;" Equity",BK$1))))</f>
        <v/>
      </c>
      <c r="BL203" s="114" t="str">
        <f>IF(tbl_coded[[#This Row],[ISIN]]="","",IF(OR(tbl_coded[[#This Row],[Parent company tiker]]=""),"",IF(_xll.BDP(tbl_coded[[#This Row],[Parent company tiker]]&amp;" Equity",BL$1)="#N/A N/A","--",_xll.BDP(tbl_coded[[#This Row],[Parent company tiker]]&amp;" Equity",BL$1))))</f>
        <v/>
      </c>
      <c r="BM20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3" s="114" t="str">
        <f>IF(tbl_coded[[#This Row],[Column9]]&lt;&gt;"--",tbl_coded[[#This Row],[G''tor rating]],IF(tbl_coded[[#This Row],[KPW Name]]&lt;&gt;"",tbl_coded[[#This Row],[KPW Rating]],IF(tbl_coded[[#This Row],[Parent company tiker]]&lt;&gt;"",tbl_coded[[#This Row],[parent评级]],tbl_coded[[#This Row],[Issuer rating]])))</f>
        <v>//</v>
      </c>
      <c r="BO203" s="148" t="str">
        <f>IFERROR(IF(tbl_coded[[#This Row],[GREEN]]="Y","GREEN",IF(tbl_coded[[#This Row],[SUSTAINABLE]]="Y","SUSTAINABLE",IF(tbl_coded[[#This Row],[SOCIAL]]="Y","SOCIAL",IF(tbl_coded[[#This Row],[Sustainable linked]]="Y","SUSTAINABLE LINKED"," ")))),"")</f>
        <v xml:space="preserve"> </v>
      </c>
    </row>
    <row r="204" spans="1:67" ht="15" customHeight="1">
      <c r="A204" s="109">
        <v>202</v>
      </c>
      <c r="B204" s="110" t="str">
        <f>IF(美元债一级!$C$3:$C$1048576&lt;&gt;"",美元债一级!$C204,"")</f>
        <v/>
      </c>
      <c r="C204" s="114" t="str">
        <f>IF(tbl_coded[[#This Row],[ISIN]]="","",IF(tbl_coded[[#This Row],[Index]]&gt;$A$1,"",IF(_xll.BDP($B204&amp;" Corp",C$1)="#N/A N/A","",_xll.BDP($B204&amp;" Corp",C$1))))</f>
        <v/>
      </c>
      <c r="D204" s="114" t="str">
        <f>IF(tbl_coded[[#This Row],[ISIN]]="","",IF(_xll.BDP($B204&amp;" Corp",D$1)="#N/A N/A","",_xll.BDP($B204&amp;" Corp",D$1)))</f>
        <v/>
      </c>
      <c r="E204" s="114" t="str">
        <f>IF(tbl_coded[[#This Row],[ISIN]]="","",IF(_xll.BDP($B204&amp;" Corp",E$1)="#N/A N/A","--",_xll.BDP($B204&amp;" Corp",E$1)))</f>
        <v/>
      </c>
      <c r="F204" s="114" t="str">
        <f>IF(tbl_coded[[#This Row],[ISIN]]="","",IF(_xll.BDS($B204&amp;" Corp",F$1)="#N/A Field Not Applicable","",_xll.BDS($B204&amp;" Corp",F$1)))</f>
        <v/>
      </c>
      <c r="G204" s="114" t="str">
        <f>IF(tbl_coded[[#This Row],[ISIN]]="","",IF(_xll.BDP($F204&amp;" CompanyID",G$1)="#N/A Invalid Security","",_xll.BDP($F204&amp;" CompanyID",G$1)))</f>
        <v/>
      </c>
      <c r="H204" s="114" t="str">
        <f>IF(tbl_coded[[#This Row],[ISIN]]="","",IF(_xll.BDP($B204&amp;" Corp",H$1)="#N/A N/A","--",_xll.BDP($B204&amp;" Corp",H$1)))</f>
        <v/>
      </c>
      <c r="I204" s="114" t="str">
        <f>IF(tbl_coded[[#This Row],[ISIN]]="","",IF(_xll.BDP($B204&amp;" Corp",I$1)="#N/A N/A","--",_xll.BDP($B204&amp;" Corp",I$1)))</f>
        <v/>
      </c>
      <c r="J204" s="114" t="str">
        <f>IF(tbl_coded[[#This Row],[ISIN]]="","",IF(_xll.BDP($B204&amp;" Corp",J$1)="#N/A N/A","--",_xll.BDP($B204&amp;" Corp",J$1)))</f>
        <v/>
      </c>
      <c r="K204" s="114" t="str">
        <f>IF(tbl_coded[[#This Row],[ISIN]]="","",IF(_xll.BDP($B204&amp;" Corp",K$1)="#N/A N/A","--",_xll.BDP($B204&amp;" Corp",K$1)))</f>
        <v/>
      </c>
      <c r="L204" s="114" t="str">
        <f>IF(tbl_coded[[#This Row],[ISIN]]="","",IF(_xll.BDP($B204&amp;" Corp",L$1)="#N/A N/A","--",_xll.BDP($B204&amp;" Corp",L$1)))</f>
        <v/>
      </c>
      <c r="M204" s="114" t="str">
        <f>IF(tbl_coded[[#This Row],[ISIN]]="","",IF(_xll.BDP($B204&amp;" Corp",M$1)="#N/A N/A","--",_xll.BDP($B204&amp;" Corp",M$1)))</f>
        <v/>
      </c>
      <c r="N204" s="114" t="str">
        <f>IF(tbl_coded[[#This Row],[ISIN]]="","",IF(_xll.BDP($B204&amp;" Corp",N$1)="#N/A N/A","--",_xll.BDP($B204&amp;" Corp",N$1)))</f>
        <v/>
      </c>
      <c r="O204" s="114" t="str">
        <f>IF(tbl_coded[[#This Row],[ISIN]]="","",IF(_xll.BDP($B204&amp;" Corp",O$1)="#N/A N/A","--",_xll.BDP($B204&amp;" Corp",O$1)))</f>
        <v/>
      </c>
      <c r="P204" s="114" t="str">
        <f>IF(tbl_coded[[#This Row],[ISIN]]="","",IF(_xll.BDP($B204&amp;" Corp",P$1)="#N/A N/A","--",_xll.BDP($B204&amp;" Corp",P$1)))</f>
        <v/>
      </c>
      <c r="Q20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4" s="114" t="str">
        <f>IF(tbl_coded[[#This Row],[ISIN]]="","",IF(OR(_xll.BDP($B204&amp;" Corp",R$1)="#N/A N/A",_xll.BDP($B204&amp;" Corp",R$1)="#N/A Invalid Security",_xll.BDP($B204&amp;" Corp",R$1)="#N/A Field Not Applicable"),"--",_xll.BDP($B204&amp;" Corp",R$1)))</f>
        <v/>
      </c>
      <c r="S204" s="114" t="str">
        <f>IF(tbl_coded[[#This Row],[ISIN]]="","",IF(OR(_xll.BDP($R204&amp;" Equity",S$1)="#N/A N/A",_xll.BDP($R204&amp;" Equity",S$1)="#N/A Invalid Security"),"--",_xll.BDP($R204&amp;" Equity",S$1)))</f>
        <v/>
      </c>
      <c r="T204" s="114" t="str">
        <f>IF(tbl_coded[[#This Row],[ISIN]]="","",IF(OR(_xll.BDP($R204&amp;" Equity",T$1)="#N/A N/A",_xll.BDP($R204&amp;" Equity",T$1)="#N/A Invalid Security"),"--",_xll.BDP($R204&amp;" Equity",T$1)))</f>
        <v/>
      </c>
      <c r="U204" s="114" t="str">
        <f>IF(tbl_coded[[#This Row],[ISIN]]="","",IF(OR(_xll.BDP($R204&amp;" Equity",U$1)="#N/A N/A",_xll.BDP($R204&amp;" Equity",U$1)="#N/A Invalid Security"),"--",_xll.BDP($R204&amp;" Equity",U$1)))</f>
        <v/>
      </c>
      <c r="V204" s="114" t="str">
        <f>IF(tbl_coded[[#This Row],[ISIN]]="","",IF(OR(_xll.BDP($R204&amp;" Equity",V$1)="#N/A N/A",_xll.BDP($R204&amp;" Equity",V$1)="#N/A Invalid Security"),"--",_xll.BDP($R204&amp;" Equity",V$1)))</f>
        <v/>
      </c>
      <c r="W204" s="114" t="str">
        <f>IF(tbl_coded[[#This Row],[ISIN]]="","",IF(OR(_xll.BDP($R204&amp;" Equity",W$1)="#N/A N/A",_xll.BDP($R204&amp;" Equity",W$1)="#N/A Invalid Security"),"--",_xll.BDP($R204&amp;" Equity",W$1)))</f>
        <v/>
      </c>
      <c r="X204" s="114" t="str">
        <f>IF(tbl_coded[[#This Row],[ISIN]]="","",IF(OR(_xll.BDP($R204&amp;" Equity",X$1)="#N/A N/A",_xll.BDP($R204&amp;" Equity",X$1)="#N/A Invalid Security"),"--",_xll.BDP($R204&amp;" Equity",X$1)))</f>
        <v/>
      </c>
      <c r="Y20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4" s="114" t="str">
        <f>IF(tbl_coded[[#This Row],[ISIN]]="","",IF(ISNUMBER(_xll.BDP(B204&amp;" Corp",Z$1)),_xll.BDP(B204&amp;" Corp",Z$1),""))</f>
        <v/>
      </c>
      <c r="AA204" s="114" t="str">
        <f>IF(tbl_coded[[#This Row],[ISIN]]="","",IF(ISNUMBER(_xll.BDP(B204&amp;" Corp",AA$1)),_xll.BDP(B204&amp;" Corp",AA$1),""))</f>
        <v/>
      </c>
      <c r="AB204" s="114" t="str">
        <f>IF(tbl_coded[[#This Row],[ISIN]]="","",IF(ISNUMBER(_xll.BDP(B204&amp;" Corp",AB$1)),_xll.BDP(B204&amp;" Corp",AB$1),""))</f>
        <v/>
      </c>
      <c r="AC204" s="114" t="str">
        <f>IF(tbl_coded[[#This Row],[ISIN]]="","",IF(ISNUMBER(_xll.BDP(B204&amp;" Corp",AC$1)),_xll.BDP(B204&amp;" Corp",AC$1),""))</f>
        <v/>
      </c>
      <c r="AD204" s="114" t="str">
        <f>IF(tbl_coded[[#This Row],[ISIN]]="","",IF((_xll.BDP(B204&amp;" Corp",AD$1))="#N/A Field Not Applicable","",_xll.BDP(B204&amp;" Corp",AD$1)))</f>
        <v/>
      </c>
      <c r="AE204" s="114" t="str">
        <f>IF(tbl_coded[[#This Row],[ISIN]]="","",IF((_xll.BDP(B204&amp;" Corp",AE$1))="#N/A N/A","--",_xll.BDP(B204&amp;" Corp",AE$1)))</f>
        <v/>
      </c>
      <c r="AF204" s="114" t="str">
        <f>IF(tbl_coded[[#This Row],[ISIN]]="","",IF(IFERROR(MATCH(H204,rtg_num[Moody''s],0)&gt;10,0),"HY",IF(IFERROR(MATCH(I204,rtg_num[S&amp;P],0)&gt;10,0),"HY",IF(IFERROR(MATCH(J204,rtg_num[Fitch],0)&gt;10,0),"HY",IF(H204&amp;I204&amp;J204="------","NR",IF(IFERROR(FIND("#N/A",Coded!H204),0)&amp;IFERROR(FIND("#N/A",Coded!H204),0)&amp;IFERROR(FIND("#N/A",Coded!H204),0)&lt;&gt;"000",IF(INDEX(美元债一级!$O:$O,MATCH(tbl_coded[[#This Row],[ISIN]],美元债一级!$I:$I,0))="--/--/--","NR","IG"),"IG"))))))</f>
        <v/>
      </c>
      <c r="AG20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4" s="115" t="str">
        <f>IF(tbl_coded[[#This Row],[ISIN]]="","",IF(_xll.BDP($B204&amp;" Corp",AI$1)="#N/A N/A","--",_xll.BDP($B204&amp;" Corp",AI$1)))</f>
        <v/>
      </c>
      <c r="AJ204" s="112" t="str">
        <f>IF(tbl_coded[[#This Row],[ISIN]]="","",IF(OR(_xll.BDP(_xll.BDP(tbl_coded[[#This Row],[ISIN]]&amp;" Corp", "ISSUER_EQUITY_TICKER")&amp;" Equity",AJ$1)="#N/A N/A"),"--",_xll.BDP(_xll.BDP(tbl_coded[[#This Row],[ISIN]]&amp;" Corp", "ISSUER_EQUITY_TICKER")&amp;" Equity",AJ$1)))</f>
        <v/>
      </c>
      <c r="AK20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4" s="114" t="str">
        <f>IF(tbl_coded[[#This Row],[ISIN]]="","",IF(OR(_xll.BDP(_xll.BDP(tbl_coded[[#This Row],[ISIN]]&amp;" Corp", "ISSUER_EQUITY_TICKER")&amp;" Equity",AL$1)="#N/A N/A"),"--",_xll.BDP(_xll.BDP(tbl_coded[[#This Row],[ISIN]]&amp;" Corp", "ISSUER_EQUITY_TICKER")&amp;" Equity",AL$1)))</f>
        <v/>
      </c>
      <c r="AM204" s="114" t="s">
        <v>445</v>
      </c>
      <c r="AN204" s="114" t="str">
        <f>IF(tbl_coded[[#This Row],[ISIN]]="","",IF(_xll.BDP(tbl_coded[[#This Row],[KPW Provider BBID]]&amp;" CompanyID","NAME")="#N/A Invalid Security","",_xll.BDP(tbl_coded[[#This Row],[KPW Provider BBID]]&amp;" CompanyID","NAME")))</f>
        <v/>
      </c>
      <c r="AO204" s="114" t="str">
        <f>IF(tbl_coded[[#This Row],[ISIN]]="","",IF(_xll.BDP(tbl_coded[[#This Row],[KPW Provider BBID]]&amp;" CompanyID",$AO$1)="#N/A Invalid Security","--",IF(_xll.BDP(tbl_coded[[#This Row],[KPW Provider BBID]]&amp;" CompanyID",$AO$1)="#N/A N/A","--",_xll.BDP(tbl_coded[[#This Row],[KPW Provider BBID]]&amp;" CompanyID",$AO$1))))</f>
        <v/>
      </c>
      <c r="AP204" s="114" t="str">
        <f>IF(tbl_coded[[#This Row],[ISIN]]="","",IF(_xll.BDP(tbl_coded[[#This Row],[KPW Provider BBID]]&amp;" CompanyID",$AP$1)="#N/A Invalid Security","--",IF(_xll.BDP(tbl_coded[[#This Row],[KPW Provider BBID]]&amp;" CompanyID",$AP$1)="#N/A N/A","--",_xll.BDP(tbl_coded[[#This Row],[KPW Provider BBID]]&amp;" CompanyID",$AP$1))))</f>
        <v/>
      </c>
      <c r="AQ204" s="114" t="str">
        <f>IF(tbl_coded[[#This Row],[ISIN]]="","",IF(_xll.BDP(tbl_coded[[#This Row],[KPW Provider BBID]]&amp;" CompanyID",$AQ$1)="#N/A Invalid Security","--",IF(_xll.BDP(tbl_coded[[#This Row],[KPW Provider BBID]]&amp;" CompanyID",$AQ$1)="#N/A N/A","--",_xll.BDP(tbl_coded[[#This Row],[KPW Provider BBID]]&amp;" CompanyID",$AQ$1))))</f>
        <v/>
      </c>
      <c r="AR204" s="114" t="str">
        <f>IF(tbl_coded[[#This Row],[ISIN]]="","",tbl_coded[[#This Row],[穆迪KPW评级]]&amp;"/"&amp;tbl_coded[[#This Row],[SPKPW评级]]&amp;"/"&amp;tbl_coded[[#This Row],[FITCHKPW评级]])</f>
        <v/>
      </c>
      <c r="AS204" s="114" t="str">
        <f>IF(tbl_coded[[#This Row],[ISIN]]="","",IF(OR(_xll.BDP($B204&amp;" Corp",AS$1)="#N/A N/A"),"--",_xll.BDP($B204&amp;" Corp",AS$1)))</f>
        <v/>
      </c>
      <c r="AT204" s="114" t="str">
        <f>IF(tbl_coded[[#This Row],[ISIN]]="","",IF(_xll.BDS($B204&amp;" Corp",AT$1)="#N/A Field Not Applicable","",_xll.BDS($B204&amp;" Corp",AT$1)))</f>
        <v/>
      </c>
      <c r="AU204" s="114" t="str">
        <f>IF(tbl_coded[[#This Row],[SBLC Provider BBID]]="","",_xll.BDP(tbl_coded[[#This Row],[SBLC Provider BBID]]&amp;" CompanyID","NAME"))</f>
        <v/>
      </c>
      <c r="AV204" s="114" t="str">
        <f>IF(tbl_coded[[#This Row],[ISIN]]="","",IF(OR(_xll.BDP($B204&amp;" Corp",AV$1)="#N/A N/A"),"--",TEXT(_xll.BDP($B204&amp;" Corp",AV$1),"yyyy/mm/dd")))</f>
        <v/>
      </c>
      <c r="AW204" s="114" t="str">
        <f>IF(tbl_coded[[#This Row],[ISIN]]="","",IF(OR(_xll.BDP($B204&amp;" Corp",AW$1)="#N/A N/A"),"--",TEXT(_xll.BDP($B204&amp;" Corp",AW$1),"yyyy/mm/dd")))</f>
        <v/>
      </c>
      <c r="AX204" s="114" t="str">
        <f>IF(tbl_coded[[#This Row],[ISIN]]="","",IF(OR(_xll.BDP($B204&amp;" Corp",AX$1)="#N/A N/A"),"--",TEXT(_xll.BDP($B204&amp;" Corp",AX$1),"yyyy/mm/dd")))</f>
        <v/>
      </c>
      <c r="AY204" s="114" t="str">
        <f>IF(tbl_coded[[#This Row],[ISIN]]="","",IF(OR(_xll.BDP($B204&amp;" Corp",AY$1)="#N/A Field Not Applicable"),"--",TEXT(_xll.BDP($B204&amp;" Corp",AY$1),"yyyy/mm/dd")))</f>
        <v/>
      </c>
      <c r="AZ204" s="114" t="str">
        <f>IF(tbl_coded[[#This Row],[ISIN]]="","",IF(OR(_xll.BDP($B204&amp;" Corp",AZ$1)="#N/A N/A"),"--",_xll.BDP($B204&amp;" Corp",AZ$1)))</f>
        <v/>
      </c>
      <c r="BA204" s="114" t="str">
        <f>IF(tbl_coded[[#This Row],[ISIN]]="","",IF(OR(_xll.BDP($B204&amp;" Corp",BA$1)="#N/A N/A"),"--",_xll.BDP($B204&amp;" Corp",BA$1)))</f>
        <v/>
      </c>
      <c r="BB204" s="114" t="str">
        <f>IF(tbl_coded[[#This Row],[ISIN]]="","",IF(OR(_xll.BDP($B204&amp;" Corp",BB$1)="#N/A N/A"),"--",_xll.BDP($B204&amp;" Corp",BB$1)))</f>
        <v/>
      </c>
      <c r="BC204" s="114" t="str">
        <f>IF(tbl_coded[[#This Row],[ISIN]]="","",IF(OR(_xll.BDP($B204&amp;" Corp",BC$1)="#N/A Field Not Applicable"),"--",_xll.BDP($B204&amp;" Corp",BC$1)))</f>
        <v/>
      </c>
      <c r="BD204" s="114" t="str">
        <f>IF(tbl_coded[[#This Row],[ISIN]]="","",IF(OR(_xll.BDP($B204&amp;" Corp",BD$1)="#N/A Field Not Applicable"),"--",_xll.BDP($B204&amp;" Corp",BD$1)))</f>
        <v/>
      </c>
      <c r="BE204" s="114" t="str">
        <f>IF(tbl_coded[[#This Row],[ISIN]]="","",IF(OR(_xll.BDP($B204&amp;" Corp",BE$1)="#N/A Field Not Applicable"),"--",_xll.BDP($B204&amp;" Corp",BE$1)))</f>
        <v/>
      </c>
      <c r="BF204" s="114" t="str">
        <f>IF(tbl_coded[[#This Row],[ISIN]]="","",IF(OR(_xll.BDP($B204&amp;" Corp",BF$1)="#N/A Field Not Applicable"),"--",_xll.BDP($B204&amp;" Corp",BF$1)))</f>
        <v/>
      </c>
      <c r="BG204" s="114" t="str">
        <f>IF(tbl_coded[[#This Row],[ISIN]]="","",IF(OR(_xll.BDP($B204&amp;" Corp",BG$1)="#N/A Field Not Applicable"),"--",IF(_xll.BDP($B204&amp;" Corp",BG$1)="#N/A N/A","N",_xll.BDP($B204&amp;" Corp",BG$1))))</f>
        <v/>
      </c>
      <c r="BH204" s="114" t="str">
        <f>IF(tbl_coded[[#This Row],[ISIN]]="","",IF(OR(_xll.BDP($B204&amp;" Corp",BH$1)="#N/A N/A"),"",_xll.BDP($B204&amp;" Corp",BH$1)))</f>
        <v/>
      </c>
      <c r="BI204" s="114" t="str">
        <f>IF(tbl_coded[[#This Row],[ISIN]]="","",IF(OR(tbl_coded[[#This Row],[Parent company tiker]]=""),"",IF(_xll.BDP(tbl_coded[[#This Row],[Parent company tiker]]&amp;" Equity",BI$1)="#N/A N/A","--",_xll.BDP(tbl_coded[[#This Row],[Parent company tiker]]&amp;" Equity",BI$1))))</f>
        <v/>
      </c>
      <c r="BJ204" s="114" t="str">
        <f>IF(tbl_coded[[#This Row],[ISIN]]="","",IF(OR(tbl_coded[[#This Row],[Parent company tiker]]=""),"",IF(_xll.BDP(tbl_coded[[#This Row],[Parent company tiker]]&amp;" Equity",BJ$1)="#N/A N/A","--",_xll.BDP(tbl_coded[[#This Row],[Parent company tiker]]&amp;" Equity",BJ$1))))</f>
        <v/>
      </c>
      <c r="BK204" s="114" t="str">
        <f>IF(tbl_coded[[#This Row],[ISIN]]="","",IF(OR(tbl_coded[[#This Row],[Parent company tiker]]=""),"",IF(_xll.BDP(tbl_coded[[#This Row],[Parent company tiker]]&amp;" Equity",BK$1)="#N/A N/A","--",_xll.BDP(tbl_coded[[#This Row],[Parent company tiker]]&amp;" Equity",BK$1))))</f>
        <v/>
      </c>
      <c r="BL204" s="114" t="str">
        <f>IF(tbl_coded[[#This Row],[ISIN]]="","",IF(OR(tbl_coded[[#This Row],[Parent company tiker]]=""),"",IF(_xll.BDP(tbl_coded[[#This Row],[Parent company tiker]]&amp;" Equity",BL$1)="#N/A N/A","--",_xll.BDP(tbl_coded[[#This Row],[Parent company tiker]]&amp;" Equity",BL$1))))</f>
        <v/>
      </c>
      <c r="BM20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4" s="114" t="str">
        <f>IF(tbl_coded[[#This Row],[Column9]]&lt;&gt;"--",tbl_coded[[#This Row],[G''tor rating]],IF(tbl_coded[[#This Row],[KPW Name]]&lt;&gt;"",tbl_coded[[#This Row],[KPW Rating]],IF(tbl_coded[[#This Row],[Parent company tiker]]&lt;&gt;"",tbl_coded[[#This Row],[parent评级]],tbl_coded[[#This Row],[Issuer rating]])))</f>
        <v>//</v>
      </c>
      <c r="BO204" s="148" t="str">
        <f>IFERROR(IF(tbl_coded[[#This Row],[GREEN]]="Y","GREEN",IF(tbl_coded[[#This Row],[SUSTAINABLE]]="Y","SUSTAINABLE",IF(tbl_coded[[#This Row],[SOCIAL]]="Y","SOCIAL",IF(tbl_coded[[#This Row],[Sustainable linked]]="Y","SUSTAINABLE LINKED"," ")))),"")</f>
        <v xml:space="preserve"> </v>
      </c>
    </row>
    <row r="205" spans="1:67" ht="15" customHeight="1">
      <c r="A205" s="109">
        <v>203</v>
      </c>
      <c r="B205" s="110" t="str">
        <f>IF(美元债一级!$C$3:$C$1048576&lt;&gt;"",美元债一级!$C205,"")</f>
        <v/>
      </c>
      <c r="C205" s="112" t="str">
        <f>IF(tbl_coded[[#This Row],[ISIN]]="","",IF(tbl_coded[[#This Row],[Index]]&gt;$A$1,"",IF(_xll.BDP($B205&amp;" Corp",C$1)="#N/A N/A","",_xll.BDP($B205&amp;" Corp",C$1))))</f>
        <v/>
      </c>
      <c r="D205" s="112" t="str">
        <f>IF(tbl_coded[[#This Row],[ISIN]]="","",IF(_xll.BDP($B205&amp;" Corp",D$1)="#N/A N/A","",_xll.BDP($B205&amp;" Corp",D$1)))</f>
        <v/>
      </c>
      <c r="E205" s="112" t="str">
        <f>IF(tbl_coded[[#This Row],[ISIN]]="","",IF(_xll.BDP($B205&amp;" Corp",E$1)="#N/A N/A","--",_xll.BDP($B205&amp;" Corp",E$1)))</f>
        <v/>
      </c>
      <c r="F205" s="112" t="str">
        <f>IF(tbl_coded[[#This Row],[ISIN]]="","",IF(_xll.BDS($B205&amp;" Corp",F$1)="#N/A Field Not Applicable","",_xll.BDS($B205&amp;" Corp",F$1)))</f>
        <v/>
      </c>
      <c r="G205" s="112" t="str">
        <f>IF(tbl_coded[[#This Row],[ISIN]]="","",IF(_xll.BDP($F205&amp;" CompanyID",G$1)="#N/A Invalid Security","",_xll.BDP($F205&amp;" CompanyID",G$1)))</f>
        <v/>
      </c>
      <c r="H205" s="112" t="str">
        <f>IF(tbl_coded[[#This Row],[ISIN]]="","",IF(_xll.BDP($B205&amp;" Corp",H$1)="#N/A N/A","--",_xll.BDP($B205&amp;" Corp",H$1)))</f>
        <v/>
      </c>
      <c r="I205" s="112" t="str">
        <f>IF(tbl_coded[[#This Row],[ISIN]]="","",IF(_xll.BDP($B205&amp;" Corp",I$1)="#N/A N/A","--",_xll.BDP($B205&amp;" Corp",I$1)))</f>
        <v/>
      </c>
      <c r="J205" s="112" t="str">
        <f>IF(tbl_coded[[#This Row],[ISIN]]="","",IF(_xll.BDP($B205&amp;" Corp",J$1)="#N/A N/A","--",_xll.BDP($B205&amp;" Corp",J$1)))</f>
        <v/>
      </c>
      <c r="K205" s="112" t="str">
        <f>IF(tbl_coded[[#This Row],[ISIN]]="","",IF(_xll.BDP($B205&amp;" Corp",K$1)="#N/A N/A","--",_xll.BDP($B205&amp;" Corp",K$1)))</f>
        <v/>
      </c>
      <c r="L205" s="112" t="str">
        <f>IF(tbl_coded[[#This Row],[ISIN]]="","",IF(_xll.BDP($B205&amp;" Corp",L$1)="#N/A N/A","--",_xll.BDP($B205&amp;" Corp",L$1)))</f>
        <v/>
      </c>
      <c r="M205" s="112" t="str">
        <f>IF(tbl_coded[[#This Row],[ISIN]]="","",IF(_xll.BDP($B205&amp;" Corp",M$1)="#N/A N/A","--",_xll.BDP($B205&amp;" Corp",M$1)))</f>
        <v/>
      </c>
      <c r="N205" s="112" t="str">
        <f>IF(tbl_coded[[#This Row],[ISIN]]="","",IF(_xll.BDP($B205&amp;" Corp",N$1)="#N/A N/A","--",_xll.BDP($B205&amp;" Corp",N$1)))</f>
        <v/>
      </c>
      <c r="O205" s="112" t="str">
        <f>IF(tbl_coded[[#This Row],[ISIN]]="","",IF(_xll.BDP($B205&amp;" Corp",O$1)="#N/A N/A","--",_xll.BDP($B205&amp;" Corp",O$1)))</f>
        <v/>
      </c>
      <c r="P205" s="112" t="str">
        <f>IF(tbl_coded[[#This Row],[ISIN]]="","",IF(_xll.BDP($B205&amp;" Corp",P$1)="#N/A N/A","--",_xll.BDP($B205&amp;" Corp",P$1)))</f>
        <v/>
      </c>
      <c r="Q205"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5" s="112" t="str">
        <f>IF(tbl_coded[[#This Row],[ISIN]]="","",IF(OR(_xll.BDP($B205&amp;" Corp",R$1)="#N/A N/A",_xll.BDP($B205&amp;" Corp",R$1)="#N/A Invalid Security",_xll.BDP($B205&amp;" Corp",R$1)="#N/A Field Not Applicable"),"--",_xll.BDP($B205&amp;" Corp",R$1)))</f>
        <v/>
      </c>
      <c r="S205" s="112" t="str">
        <f>IF(tbl_coded[[#This Row],[ISIN]]="","",IF(OR(_xll.BDP($R205&amp;" Equity",S$1)="#N/A N/A",_xll.BDP($R205&amp;" Equity",S$1)="#N/A Invalid Security"),"--",_xll.BDP($R205&amp;" Equity",S$1)))</f>
        <v/>
      </c>
      <c r="T205" s="112" t="str">
        <f>IF(tbl_coded[[#This Row],[ISIN]]="","",IF(OR(_xll.BDP($R205&amp;" Equity",T$1)="#N/A N/A",_xll.BDP($R205&amp;" Equity",T$1)="#N/A Invalid Security"),"--",_xll.BDP($R205&amp;" Equity",T$1)))</f>
        <v/>
      </c>
      <c r="U205" s="112" t="str">
        <f>IF(tbl_coded[[#This Row],[ISIN]]="","",IF(OR(_xll.BDP($R205&amp;" Equity",U$1)="#N/A N/A",_xll.BDP($R205&amp;" Equity",U$1)="#N/A Invalid Security"),"--",_xll.BDP($R205&amp;" Equity",U$1)))</f>
        <v/>
      </c>
      <c r="V205" s="112" t="str">
        <f>IF(tbl_coded[[#This Row],[ISIN]]="","",IF(OR(_xll.BDP($R205&amp;" Equity",V$1)="#N/A N/A",_xll.BDP($R205&amp;" Equity",V$1)="#N/A Invalid Security"),"--",_xll.BDP($R205&amp;" Equity",V$1)))</f>
        <v/>
      </c>
      <c r="W205" s="112" t="str">
        <f>IF(tbl_coded[[#This Row],[ISIN]]="","",IF(OR(_xll.BDP($R205&amp;" Equity",W$1)="#N/A N/A",_xll.BDP($R205&amp;" Equity",W$1)="#N/A Invalid Security"),"--",_xll.BDP($R205&amp;" Equity",W$1)))</f>
        <v/>
      </c>
      <c r="X205" s="112" t="str">
        <f>IF(tbl_coded[[#This Row],[ISIN]]="","",IF(OR(_xll.BDP($R205&amp;" Equity",X$1)="#N/A N/A",_xll.BDP($R205&amp;" Equity",X$1)="#N/A Invalid Security"),"--",_xll.BDP($R205&amp;" Equity",X$1)))</f>
        <v/>
      </c>
      <c r="Y205"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5" s="112" t="str">
        <f>IF(tbl_coded[[#This Row],[ISIN]]="","",IF(ISNUMBER(_xll.BDP(B205&amp;" Corp",Z$1)),_xll.BDP(B205&amp;" Corp",Z$1),""))</f>
        <v/>
      </c>
      <c r="AA205" s="112" t="str">
        <f>IF(tbl_coded[[#This Row],[ISIN]]="","",IF(ISNUMBER(_xll.BDP(B205&amp;" Corp",AA$1)),_xll.BDP(B205&amp;" Corp",AA$1),""))</f>
        <v/>
      </c>
      <c r="AB205" s="112" t="str">
        <f>IF(tbl_coded[[#This Row],[ISIN]]="","",IF(ISNUMBER(_xll.BDP(B205&amp;" Corp",AB$1)),_xll.BDP(B205&amp;" Corp",AB$1),""))</f>
        <v/>
      </c>
      <c r="AC205" s="112" t="str">
        <f>IF(tbl_coded[[#This Row],[ISIN]]="","",IF(ISNUMBER(_xll.BDP(B205&amp;" Corp",AC$1)),_xll.BDP(B205&amp;" Corp",AC$1),""))</f>
        <v/>
      </c>
      <c r="AD205" s="112" t="str">
        <f>IF(tbl_coded[[#This Row],[ISIN]]="","",IF((_xll.BDP(B205&amp;" Corp",AD$1))="#N/A Field Not Applicable","",_xll.BDP(B205&amp;" Corp",AD$1)))</f>
        <v/>
      </c>
      <c r="AE205" s="112" t="str">
        <f>IF(tbl_coded[[#This Row],[ISIN]]="","",IF((_xll.BDP(B205&amp;" Corp",AE$1))="#N/A N/A","--",_xll.BDP(B205&amp;" Corp",AE$1)))</f>
        <v/>
      </c>
      <c r="AF205" s="112" t="str">
        <f>IF(tbl_coded[[#This Row],[ISIN]]="","",IF(IFERROR(MATCH(H205,rtg_num[Moody''s],0)&gt;10,0),"HY",IF(IFERROR(MATCH(I205,rtg_num[S&amp;P],0)&gt;10,0),"HY",IF(IFERROR(MATCH(J205,rtg_num[Fitch],0)&gt;10,0),"HY",IF(H205&amp;I205&amp;J205="------","NR",IF(IFERROR(FIND("#N/A",Coded!H205),0)&amp;IFERROR(FIND("#N/A",Coded!H205),0)&amp;IFERROR(FIND("#N/A",Coded!H205),0)&lt;&gt;"000",IF(INDEX(美元债一级!$O:$O,MATCH(tbl_coded[[#This Row],[ISIN]],美元债一级!$I:$I,0))="--/--/--","NR","IG"),"IG"))))))</f>
        <v/>
      </c>
      <c r="AG205"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5"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5" s="113" t="str">
        <f>IF(tbl_coded[[#This Row],[ISIN]]="","",IF(_xll.BDP($B205&amp;" Corp",AI$1)="#N/A N/A","--",_xll.BDP($B205&amp;" Corp",AI$1)))</f>
        <v/>
      </c>
      <c r="AJ205" s="112" t="str">
        <f>IF(tbl_coded[[#This Row],[ISIN]]="","",IF(OR(_xll.BDP(_xll.BDP(tbl_coded[[#This Row],[ISIN]]&amp;" Corp", "ISSUER_EQUITY_TICKER")&amp;" Equity",AJ$1)="#N/A N/A"),"--",_xll.BDP(_xll.BDP(tbl_coded[[#This Row],[ISIN]]&amp;" Corp", "ISSUER_EQUITY_TICKER")&amp;" Equity",AJ$1)))</f>
        <v/>
      </c>
      <c r="AK205"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5" s="115" t="str">
        <f>IF(tbl_coded[[#This Row],[ISIN]]="","",IF(OR(_xll.BDP(_xll.BDP(tbl_coded[[#This Row],[ISIN]]&amp;" Corp", "ISSUER_EQUITY_TICKER")&amp;" Equity",AL$1)="#N/A N/A"),"--",_xll.BDP(_xll.BDP(tbl_coded[[#This Row],[ISIN]]&amp;" Corp", "ISSUER_EQUITY_TICKER")&amp;" Equity",AL$1)))</f>
        <v/>
      </c>
      <c r="AM205" s="115" t="str">
        <f>IF(tbl_coded[[#This Row],[ISIN]]="","",IF(_xll.BDS($B205&amp;" Corp",AM$1)="#N/A Field Not Applicable","",_xll.BDS($B205&amp;" Corp",AM$1)))</f>
        <v/>
      </c>
      <c r="AN205" s="115" t="str">
        <f>IF(tbl_coded[[#This Row],[ISIN]]="","",IF(_xll.BDP(tbl_coded[[#This Row],[KPW Provider BBID]]&amp;" CompanyID","NAME")="#N/A Invalid Security","",_xll.BDP(tbl_coded[[#This Row],[KPW Provider BBID]]&amp;" CompanyID","NAME")))</f>
        <v/>
      </c>
      <c r="AO205" s="115" t="str">
        <f>IF(tbl_coded[[#This Row],[ISIN]]="","",IF(_xll.BDP(tbl_coded[[#This Row],[KPW Provider BBID]]&amp;" CompanyID",$AO$1)="#N/A Invalid Security","--",IF(_xll.BDP(tbl_coded[[#This Row],[KPW Provider BBID]]&amp;" CompanyID",$AO$1)="#N/A N/A","--",_xll.BDP(tbl_coded[[#This Row],[KPW Provider BBID]]&amp;" CompanyID",$AO$1))))</f>
        <v/>
      </c>
      <c r="AP205" s="115" t="str">
        <f>IF(tbl_coded[[#This Row],[ISIN]]="","",IF(_xll.BDP(tbl_coded[[#This Row],[KPW Provider BBID]]&amp;" CompanyID",$AP$1)="#N/A Invalid Security","--",IF(_xll.BDP(tbl_coded[[#This Row],[KPW Provider BBID]]&amp;" CompanyID",$AP$1)="#N/A N/A","--",_xll.BDP(tbl_coded[[#This Row],[KPW Provider BBID]]&amp;" CompanyID",$AP$1))))</f>
        <v/>
      </c>
      <c r="AQ205" s="115" t="str">
        <f>IF(tbl_coded[[#This Row],[ISIN]]="","",IF(_xll.BDP(tbl_coded[[#This Row],[KPW Provider BBID]]&amp;" CompanyID",$AQ$1)="#N/A Invalid Security","--",IF(_xll.BDP(tbl_coded[[#This Row],[KPW Provider BBID]]&amp;" CompanyID",$AQ$1)="#N/A N/A","--",_xll.BDP(tbl_coded[[#This Row],[KPW Provider BBID]]&amp;" CompanyID",$AQ$1))))</f>
        <v/>
      </c>
      <c r="AR205" s="115" t="str">
        <f>IF(tbl_coded[[#This Row],[ISIN]]="","",tbl_coded[[#This Row],[穆迪KPW评级]]&amp;"/"&amp;tbl_coded[[#This Row],[SPKPW评级]]&amp;"/"&amp;tbl_coded[[#This Row],[FITCHKPW评级]])</f>
        <v/>
      </c>
      <c r="AS205" s="115" t="str">
        <f>IF(tbl_coded[[#This Row],[ISIN]]="","",IF(OR(_xll.BDP($B205&amp;" Corp",AS$1)="#N/A N/A"),"--",_xll.BDP($B205&amp;" Corp",AS$1)))</f>
        <v/>
      </c>
      <c r="AT205" s="115" t="str">
        <f>IF(tbl_coded[[#This Row],[ISIN]]="","",IF(_xll.BDS($B205&amp;" Corp",AT$1)="#N/A Field Not Applicable","",_xll.BDS($B205&amp;" Corp",AT$1)))</f>
        <v/>
      </c>
      <c r="AU205" s="115" t="str">
        <f>IF(tbl_coded[[#This Row],[SBLC Provider BBID]]="","",_xll.BDP(tbl_coded[[#This Row],[SBLC Provider BBID]]&amp;" CompanyID","NAME"))</f>
        <v/>
      </c>
      <c r="AV205" s="115" t="str">
        <f>IF(tbl_coded[[#This Row],[ISIN]]="","",IF(OR(_xll.BDP($B205&amp;" Corp",AV$1)="#N/A N/A"),"--",TEXT(_xll.BDP($B205&amp;" Corp",AV$1),"yyyy/mm/dd")))</f>
        <v/>
      </c>
      <c r="AW205" s="115" t="str">
        <f>IF(tbl_coded[[#This Row],[ISIN]]="","",IF(OR(_xll.BDP($B205&amp;" Corp",AW$1)="#N/A N/A"),"--",TEXT(_xll.BDP($B205&amp;" Corp",AW$1),"yyyy/mm/dd")))</f>
        <v/>
      </c>
      <c r="AX205" s="115" t="str">
        <f>IF(tbl_coded[[#This Row],[ISIN]]="","",IF(OR(_xll.BDP($B205&amp;" Corp",AX$1)="#N/A N/A"),"--",TEXT(_xll.BDP($B205&amp;" Corp",AX$1),"yyyy/mm/dd")))</f>
        <v/>
      </c>
      <c r="AY205" s="115" t="str">
        <f>IF(tbl_coded[[#This Row],[ISIN]]="","",IF(OR(_xll.BDP($B205&amp;" Corp",AY$1)="#N/A Field Not Applicable"),"--",TEXT(_xll.BDP($B205&amp;" Corp",AY$1),"yyyy/mm/dd")))</f>
        <v/>
      </c>
      <c r="AZ205" s="115" t="str">
        <f>IF(tbl_coded[[#This Row],[ISIN]]="","",IF(OR(_xll.BDP($B205&amp;" Corp",AZ$1)="#N/A N/A"),"--",_xll.BDP($B205&amp;" Corp",AZ$1)))</f>
        <v/>
      </c>
      <c r="BA205" s="115" t="str">
        <f>IF(tbl_coded[[#This Row],[ISIN]]="","",IF(OR(_xll.BDP($B205&amp;" Corp",BA$1)="#N/A N/A"),"--",_xll.BDP($B205&amp;" Corp",BA$1)))</f>
        <v/>
      </c>
      <c r="BB205" s="115" t="str">
        <f>IF(tbl_coded[[#This Row],[ISIN]]="","",IF(OR(_xll.BDP($B205&amp;" Corp",BB$1)="#N/A N/A"),"--",_xll.BDP($B205&amp;" Corp",BB$1)))</f>
        <v/>
      </c>
      <c r="BC205" s="115" t="str">
        <f>IF(tbl_coded[[#This Row],[ISIN]]="","",IF(OR(_xll.BDP($B205&amp;" Corp",BC$1)="#N/A Field Not Applicable"),"--",_xll.BDP($B205&amp;" Corp",BC$1)))</f>
        <v/>
      </c>
      <c r="BD205" s="115" t="str">
        <f>IF(tbl_coded[[#This Row],[ISIN]]="","",IF(OR(_xll.BDP($B205&amp;" Corp",BD$1)="#N/A Field Not Applicable"),"--",_xll.BDP($B205&amp;" Corp",BD$1)))</f>
        <v/>
      </c>
      <c r="BE205" s="115" t="str">
        <f>IF(tbl_coded[[#This Row],[ISIN]]="","",IF(OR(_xll.BDP($B205&amp;" Corp",BE$1)="#N/A Field Not Applicable"),"--",_xll.BDP($B205&amp;" Corp",BE$1)))</f>
        <v/>
      </c>
      <c r="BF205" s="115" t="str">
        <f>IF(tbl_coded[[#This Row],[ISIN]]="","",IF(OR(_xll.BDP($B205&amp;" Corp",BF$1)="#N/A Field Not Applicable"),"--",_xll.BDP($B205&amp;" Corp",BF$1)))</f>
        <v/>
      </c>
      <c r="BG205" s="115" t="str">
        <f>IF(tbl_coded[[#This Row],[ISIN]]="","",IF(OR(_xll.BDP($B205&amp;" Corp",BG$1)="#N/A Field Not Applicable"),"--",IF(_xll.BDP($B205&amp;" Corp",BG$1)="#N/A N/A","N",_xll.BDP($B205&amp;" Corp",BG$1))))</f>
        <v/>
      </c>
      <c r="BH205" s="115" t="str">
        <f>IF(tbl_coded[[#This Row],[ISIN]]="","",IF(OR(_xll.BDP($B205&amp;" Corp",BH$1)="#N/A N/A"),"",_xll.BDP($B205&amp;" Corp",BH$1)))</f>
        <v/>
      </c>
      <c r="BI205" s="115" t="str">
        <f>IF(tbl_coded[[#This Row],[ISIN]]="","",IF(OR(tbl_coded[[#This Row],[Parent company tiker]]=""),"",IF(_xll.BDP(tbl_coded[[#This Row],[Parent company tiker]]&amp;" Equity",BI$1)="#N/A N/A","--",_xll.BDP(tbl_coded[[#This Row],[Parent company tiker]]&amp;" Equity",BI$1))))</f>
        <v/>
      </c>
      <c r="BJ205" s="115" t="str">
        <f>IF(tbl_coded[[#This Row],[ISIN]]="","",IF(OR(tbl_coded[[#This Row],[Parent company tiker]]=""),"",IF(_xll.BDP(tbl_coded[[#This Row],[Parent company tiker]]&amp;" Equity",BJ$1)="#N/A N/A","--",_xll.BDP(tbl_coded[[#This Row],[Parent company tiker]]&amp;" Equity",BJ$1))))</f>
        <v/>
      </c>
      <c r="BK205" s="115" t="str">
        <f>IF(tbl_coded[[#This Row],[ISIN]]="","",IF(OR(tbl_coded[[#This Row],[Parent company tiker]]=""),"",IF(_xll.BDP(tbl_coded[[#This Row],[Parent company tiker]]&amp;" Equity",BK$1)="#N/A N/A","--",_xll.BDP(tbl_coded[[#This Row],[Parent company tiker]]&amp;" Equity",BK$1))))</f>
        <v/>
      </c>
      <c r="BL205" s="115" t="str">
        <f>IF(tbl_coded[[#This Row],[ISIN]]="","",IF(OR(tbl_coded[[#This Row],[Parent company tiker]]=""),"",IF(_xll.BDP(tbl_coded[[#This Row],[Parent company tiker]]&amp;" Equity",BL$1)="#N/A N/A","--",_xll.BDP(tbl_coded[[#This Row],[Parent company tiker]]&amp;" Equity",BL$1))))</f>
        <v/>
      </c>
      <c r="BM205"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5" s="115" t="str">
        <f>IF(tbl_coded[[#This Row],[Column9]]&lt;&gt;"--",tbl_coded[[#This Row],[G''tor rating]],IF(tbl_coded[[#This Row],[KPW Name]]&lt;&gt;"",tbl_coded[[#This Row],[KPW Rating]],IF(tbl_coded[[#This Row],[Parent company tiker]]&lt;&gt;"",tbl_coded[[#This Row],[parent评级]],tbl_coded[[#This Row],[Issuer rating]])))</f>
        <v>//</v>
      </c>
      <c r="BO205" s="148" t="str">
        <f>IFERROR(IF(tbl_coded[[#This Row],[GREEN]]="Y","GREEN",IF(tbl_coded[[#This Row],[SUSTAINABLE]]="Y","SUSTAINABLE",IF(tbl_coded[[#This Row],[SOCIAL]]="Y","SOCIAL",IF(tbl_coded[[#This Row],[Sustainable linked]]="Y","SUSTAINABLE LINKED"," ")))),"")</f>
        <v xml:space="preserve"> </v>
      </c>
    </row>
    <row r="206" spans="1:67" ht="15" customHeight="1">
      <c r="A206" s="109">
        <v>204</v>
      </c>
      <c r="B206" s="110" t="str">
        <f>IF(美元债一级!$C$3:$C$1048576&lt;&gt;"",美元债一级!$C206,"")</f>
        <v/>
      </c>
      <c r="C206" s="112" t="str">
        <f>IF(tbl_coded[[#This Row],[ISIN]]="","",IF(tbl_coded[[#This Row],[Index]]&gt;$A$1,"",IF(_xll.BDP($B206&amp;" Corp",C$1)="#N/A N/A","",_xll.BDP($B206&amp;" Corp",C$1))))</f>
        <v/>
      </c>
      <c r="D206" s="112" t="str">
        <f>IF(tbl_coded[[#This Row],[ISIN]]="","",IF(_xll.BDP($B206&amp;" Corp",D$1)="#N/A N/A","",_xll.BDP($B206&amp;" Corp",D$1)))</f>
        <v/>
      </c>
      <c r="E206" s="112" t="str">
        <f>IF(tbl_coded[[#This Row],[ISIN]]="","",IF(_xll.BDP($B206&amp;" Corp",E$1)="#N/A N/A","--",_xll.BDP($B206&amp;" Corp",E$1)))</f>
        <v/>
      </c>
      <c r="F206" s="112" t="str">
        <f>IF(tbl_coded[[#This Row],[ISIN]]="","",IF(_xll.BDS($B206&amp;" Corp",F$1)="#N/A Field Not Applicable","",_xll.BDS($B206&amp;" Corp",F$1)))</f>
        <v/>
      </c>
      <c r="G206" s="112" t="str">
        <f>IF(tbl_coded[[#This Row],[ISIN]]="","",IF(_xll.BDP($F206&amp;" CompanyID",G$1)="#N/A Invalid Security","",_xll.BDP($F206&amp;" CompanyID",G$1)))</f>
        <v/>
      </c>
      <c r="H206" s="112" t="str">
        <f>IF(tbl_coded[[#This Row],[ISIN]]="","",IF(_xll.BDP($B206&amp;" Corp",H$1)="#N/A N/A","--",_xll.BDP($B206&amp;" Corp",H$1)))</f>
        <v/>
      </c>
      <c r="I206" s="112" t="str">
        <f>IF(tbl_coded[[#This Row],[ISIN]]="","",IF(_xll.BDP($B206&amp;" Corp",I$1)="#N/A N/A","--",_xll.BDP($B206&amp;" Corp",I$1)))</f>
        <v/>
      </c>
      <c r="J206" s="112" t="str">
        <f>IF(tbl_coded[[#This Row],[ISIN]]="","",IF(_xll.BDP($B206&amp;" Corp",J$1)="#N/A N/A","--",_xll.BDP($B206&amp;" Corp",J$1)))</f>
        <v/>
      </c>
      <c r="K206" s="112" t="str">
        <f>IF(tbl_coded[[#This Row],[ISIN]]="","",IF(_xll.BDP($B206&amp;" Corp",K$1)="#N/A N/A","--",_xll.BDP($B206&amp;" Corp",K$1)))</f>
        <v/>
      </c>
      <c r="L206" s="112" t="str">
        <f>IF(tbl_coded[[#This Row],[ISIN]]="","",IF(_xll.BDP($B206&amp;" Corp",L$1)="#N/A N/A","--",_xll.BDP($B206&amp;" Corp",L$1)))</f>
        <v/>
      </c>
      <c r="M206" s="112" t="str">
        <f>IF(tbl_coded[[#This Row],[ISIN]]="","",IF(_xll.BDP($B206&amp;" Corp",M$1)="#N/A N/A","--",_xll.BDP($B206&amp;" Corp",M$1)))</f>
        <v/>
      </c>
      <c r="N206" s="112" t="str">
        <f>IF(tbl_coded[[#This Row],[ISIN]]="","",IF(_xll.BDP($B206&amp;" Corp",N$1)="#N/A N/A","--",_xll.BDP($B206&amp;" Corp",N$1)))</f>
        <v/>
      </c>
      <c r="O206" s="112" t="str">
        <f>IF(tbl_coded[[#This Row],[ISIN]]="","",IF(_xll.BDP($B206&amp;" Corp",O$1)="#N/A N/A","--",_xll.BDP($B206&amp;" Corp",O$1)))</f>
        <v/>
      </c>
      <c r="P206" s="112" t="str">
        <f>IF(tbl_coded[[#This Row],[ISIN]]="","",IF(_xll.BDP($B206&amp;" Corp",P$1)="#N/A N/A","--",_xll.BDP($B206&amp;" Corp",P$1)))</f>
        <v/>
      </c>
      <c r="Q206"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6" s="112" t="str">
        <f>IF(tbl_coded[[#This Row],[ISIN]]="","",IF(OR(_xll.BDP($B206&amp;" Corp",R$1)="#N/A N/A",_xll.BDP($B206&amp;" Corp",R$1)="#N/A Invalid Security",_xll.BDP($B206&amp;" Corp",R$1)="#N/A Field Not Applicable"),"--",_xll.BDP($B206&amp;" Corp",R$1)))</f>
        <v/>
      </c>
      <c r="S206" s="112" t="str">
        <f>IF(tbl_coded[[#This Row],[ISIN]]="","",IF(OR(_xll.BDP($R206&amp;" Equity",S$1)="#N/A N/A",_xll.BDP($R206&amp;" Equity",S$1)="#N/A Invalid Security"),"--",_xll.BDP($R206&amp;" Equity",S$1)))</f>
        <v/>
      </c>
      <c r="T206" s="112" t="str">
        <f>IF(tbl_coded[[#This Row],[ISIN]]="","",IF(OR(_xll.BDP($R206&amp;" Equity",T$1)="#N/A N/A",_xll.BDP($R206&amp;" Equity",T$1)="#N/A Invalid Security"),"--",_xll.BDP($R206&amp;" Equity",T$1)))</f>
        <v/>
      </c>
      <c r="U206" s="112" t="str">
        <f>IF(tbl_coded[[#This Row],[ISIN]]="","",IF(OR(_xll.BDP($R206&amp;" Equity",U$1)="#N/A N/A",_xll.BDP($R206&amp;" Equity",U$1)="#N/A Invalid Security"),"--",_xll.BDP($R206&amp;" Equity",U$1)))</f>
        <v/>
      </c>
      <c r="V206" s="112" t="str">
        <f>IF(tbl_coded[[#This Row],[ISIN]]="","",IF(OR(_xll.BDP($R206&amp;" Equity",V$1)="#N/A N/A",_xll.BDP($R206&amp;" Equity",V$1)="#N/A Invalid Security"),"--",_xll.BDP($R206&amp;" Equity",V$1)))</f>
        <v/>
      </c>
      <c r="W206" s="112" t="str">
        <f>IF(tbl_coded[[#This Row],[ISIN]]="","",IF(OR(_xll.BDP($R206&amp;" Equity",W$1)="#N/A N/A",_xll.BDP($R206&amp;" Equity",W$1)="#N/A Invalid Security"),"--",_xll.BDP($R206&amp;" Equity",W$1)))</f>
        <v/>
      </c>
      <c r="X206" s="112" t="str">
        <f>IF(tbl_coded[[#This Row],[ISIN]]="","",IF(OR(_xll.BDP($R206&amp;" Equity",X$1)="#N/A N/A",_xll.BDP($R206&amp;" Equity",X$1)="#N/A Invalid Security"),"--",_xll.BDP($R206&amp;" Equity",X$1)))</f>
        <v/>
      </c>
      <c r="Y206"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6" s="112" t="str">
        <f>IF(tbl_coded[[#This Row],[ISIN]]="","",IF(ISNUMBER(_xll.BDP(B206&amp;" Corp",Z$1)),_xll.BDP(B206&amp;" Corp",Z$1),""))</f>
        <v/>
      </c>
      <c r="AA206" s="112" t="str">
        <f>IF(tbl_coded[[#This Row],[ISIN]]="","",IF(ISNUMBER(_xll.BDP(B206&amp;" Corp",AA$1)),_xll.BDP(B206&amp;" Corp",AA$1),""))</f>
        <v/>
      </c>
      <c r="AB206" s="112" t="str">
        <f>IF(tbl_coded[[#This Row],[ISIN]]="","",IF(ISNUMBER(_xll.BDP(B206&amp;" Corp",AB$1)),_xll.BDP(B206&amp;" Corp",AB$1),""))</f>
        <v/>
      </c>
      <c r="AC206" s="112" t="str">
        <f>IF(tbl_coded[[#This Row],[ISIN]]="","",IF(ISNUMBER(_xll.BDP(B206&amp;" Corp",AC$1)),_xll.BDP(B206&amp;" Corp",AC$1),""))</f>
        <v/>
      </c>
      <c r="AD206" s="112" t="str">
        <f>IF(tbl_coded[[#This Row],[ISIN]]="","",IF((_xll.BDP(B206&amp;" Corp",AD$1))="#N/A Field Not Applicable","",_xll.BDP(B206&amp;" Corp",AD$1)))</f>
        <v/>
      </c>
      <c r="AE206" s="112" t="str">
        <f>IF(tbl_coded[[#This Row],[ISIN]]="","",IF((_xll.BDP(B206&amp;" Corp",AE$1))="#N/A N/A","--",_xll.BDP(B206&amp;" Corp",AE$1)))</f>
        <v/>
      </c>
      <c r="AF206" s="112" t="str">
        <f>IF(tbl_coded[[#This Row],[ISIN]]="","",IF(IFERROR(MATCH(H206,rtg_num[Moody''s],0)&gt;10,0),"HY",IF(IFERROR(MATCH(I206,rtg_num[S&amp;P],0)&gt;10,0),"HY",IF(IFERROR(MATCH(J206,rtg_num[Fitch],0)&gt;10,0),"HY",IF(H206&amp;I206&amp;J206="------","NR",IF(IFERROR(FIND("#N/A",Coded!H206),0)&amp;IFERROR(FIND("#N/A",Coded!H206),0)&amp;IFERROR(FIND("#N/A",Coded!H206),0)&lt;&gt;"000",IF(INDEX(美元债一级!$O:$O,MATCH(tbl_coded[[#This Row],[ISIN]],美元债一级!$I:$I,0))="--/--/--","NR","IG"),"IG"))))))</f>
        <v/>
      </c>
      <c r="AG206"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6"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6" s="113" t="str">
        <f>IF(tbl_coded[[#This Row],[ISIN]]="","",IF(_xll.BDP($B206&amp;" Corp",AI$1)="#N/A N/A","--",_xll.BDP($B206&amp;" Corp",AI$1)))</f>
        <v/>
      </c>
      <c r="AJ206" s="112" t="str">
        <f>IF(tbl_coded[[#This Row],[ISIN]]="","",IF(OR(_xll.BDP(_xll.BDP(tbl_coded[[#This Row],[ISIN]]&amp;" Corp", "ISSUER_EQUITY_TICKER")&amp;" Equity",AJ$1)="#N/A N/A"),"--",_xll.BDP(_xll.BDP(tbl_coded[[#This Row],[ISIN]]&amp;" Corp", "ISSUER_EQUITY_TICKER")&amp;" Equity",AJ$1)))</f>
        <v/>
      </c>
      <c r="AK206"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6" s="115" t="str">
        <f>IF(tbl_coded[[#This Row],[ISIN]]="","",IF(OR(_xll.BDP(_xll.BDP(tbl_coded[[#This Row],[ISIN]]&amp;" Corp", "ISSUER_EQUITY_TICKER")&amp;" Equity",AL$1)="#N/A N/A"),"--",_xll.BDP(_xll.BDP(tbl_coded[[#This Row],[ISIN]]&amp;" Corp", "ISSUER_EQUITY_TICKER")&amp;" Equity",AL$1)))</f>
        <v/>
      </c>
      <c r="AM206" s="115" t="str">
        <f>IF(tbl_coded[[#This Row],[ISIN]]="","",IF(_xll.BDS($B206&amp;" Corp",AM$1)="#N/A Field Not Applicable","",_xll.BDS($B206&amp;" Corp",AM$1)))</f>
        <v/>
      </c>
      <c r="AN206" s="115" t="str">
        <f>IF(tbl_coded[[#This Row],[ISIN]]="","",IF(_xll.BDP(tbl_coded[[#This Row],[KPW Provider BBID]]&amp;" CompanyID","NAME")="#N/A Invalid Security","",_xll.BDP(tbl_coded[[#This Row],[KPW Provider BBID]]&amp;" CompanyID","NAME")))</f>
        <v/>
      </c>
      <c r="AO206" s="115" t="str">
        <f>IF(tbl_coded[[#This Row],[ISIN]]="","",IF(_xll.BDP(tbl_coded[[#This Row],[KPW Provider BBID]]&amp;" CompanyID",$AO$1)="#N/A Invalid Security","--",IF(_xll.BDP(tbl_coded[[#This Row],[KPW Provider BBID]]&amp;" CompanyID",$AO$1)="#N/A N/A","--",_xll.BDP(tbl_coded[[#This Row],[KPW Provider BBID]]&amp;" CompanyID",$AO$1))))</f>
        <v/>
      </c>
      <c r="AP206" s="115" t="str">
        <f>IF(tbl_coded[[#This Row],[ISIN]]="","",IF(_xll.BDP(tbl_coded[[#This Row],[KPW Provider BBID]]&amp;" CompanyID",$AP$1)="#N/A Invalid Security","--",IF(_xll.BDP(tbl_coded[[#This Row],[KPW Provider BBID]]&amp;" CompanyID",$AP$1)="#N/A N/A","--",_xll.BDP(tbl_coded[[#This Row],[KPW Provider BBID]]&amp;" CompanyID",$AP$1))))</f>
        <v/>
      </c>
      <c r="AQ206" s="115" t="str">
        <f>IF(tbl_coded[[#This Row],[ISIN]]="","",IF(_xll.BDP(tbl_coded[[#This Row],[KPW Provider BBID]]&amp;" CompanyID",$AQ$1)="#N/A Invalid Security","--",IF(_xll.BDP(tbl_coded[[#This Row],[KPW Provider BBID]]&amp;" CompanyID",$AQ$1)="#N/A N/A","--",_xll.BDP(tbl_coded[[#This Row],[KPW Provider BBID]]&amp;" CompanyID",$AQ$1))))</f>
        <v/>
      </c>
      <c r="AR206" s="115" t="str">
        <f>IF(tbl_coded[[#This Row],[ISIN]]="","",tbl_coded[[#This Row],[穆迪KPW评级]]&amp;"/"&amp;tbl_coded[[#This Row],[SPKPW评级]]&amp;"/"&amp;tbl_coded[[#This Row],[FITCHKPW评级]])</f>
        <v/>
      </c>
      <c r="AS206" s="115" t="str">
        <f>IF(tbl_coded[[#This Row],[ISIN]]="","",IF(OR(_xll.BDP($B206&amp;" Corp",AS$1)="#N/A N/A"),"--",_xll.BDP($B206&amp;" Corp",AS$1)))</f>
        <v/>
      </c>
      <c r="AT206" s="115" t="str">
        <f>IF(tbl_coded[[#This Row],[ISIN]]="","",IF(_xll.BDS($B206&amp;" Corp",AT$1)="#N/A Field Not Applicable","",_xll.BDS($B206&amp;" Corp",AT$1)))</f>
        <v/>
      </c>
      <c r="AU206" s="115" t="str">
        <f>IF(tbl_coded[[#This Row],[SBLC Provider BBID]]="","",_xll.BDP(tbl_coded[[#This Row],[SBLC Provider BBID]]&amp;" CompanyID","NAME"))</f>
        <v/>
      </c>
      <c r="AV206" s="115" t="str">
        <f>IF(tbl_coded[[#This Row],[ISIN]]="","",IF(OR(_xll.BDP($B206&amp;" Corp",AV$1)="#N/A N/A"),"--",TEXT(_xll.BDP($B206&amp;" Corp",AV$1),"yyyy/mm/dd")))</f>
        <v/>
      </c>
      <c r="AW206" s="115" t="str">
        <f>IF(tbl_coded[[#This Row],[ISIN]]="","",IF(OR(_xll.BDP($B206&amp;" Corp",AW$1)="#N/A N/A"),"--",TEXT(_xll.BDP($B206&amp;" Corp",AW$1),"yyyy/mm/dd")))</f>
        <v/>
      </c>
      <c r="AX206" s="115" t="str">
        <f>IF(tbl_coded[[#This Row],[ISIN]]="","",IF(OR(_xll.BDP($B206&amp;" Corp",AX$1)="#N/A N/A"),"--",TEXT(_xll.BDP($B206&amp;" Corp",AX$1),"yyyy/mm/dd")))</f>
        <v/>
      </c>
      <c r="AY206" s="115" t="str">
        <f>IF(tbl_coded[[#This Row],[ISIN]]="","",IF(OR(_xll.BDP($B206&amp;" Corp",AY$1)="#N/A Field Not Applicable"),"--",TEXT(_xll.BDP($B206&amp;" Corp",AY$1),"yyyy/mm/dd")))</f>
        <v/>
      </c>
      <c r="AZ206" s="115" t="str">
        <f>IF(tbl_coded[[#This Row],[ISIN]]="","",IF(OR(_xll.BDP($B206&amp;" Corp",AZ$1)="#N/A N/A"),"--",_xll.BDP($B206&amp;" Corp",AZ$1)))</f>
        <v/>
      </c>
      <c r="BA206" s="115" t="str">
        <f>IF(tbl_coded[[#This Row],[ISIN]]="","",IF(OR(_xll.BDP($B206&amp;" Corp",BA$1)="#N/A N/A"),"--",_xll.BDP($B206&amp;" Corp",BA$1)))</f>
        <v/>
      </c>
      <c r="BB206" s="115" t="str">
        <f>IF(tbl_coded[[#This Row],[ISIN]]="","",IF(OR(_xll.BDP($B206&amp;" Corp",BB$1)="#N/A N/A"),"--",_xll.BDP($B206&amp;" Corp",BB$1)))</f>
        <v/>
      </c>
      <c r="BC206" s="115" t="str">
        <f>IF(tbl_coded[[#This Row],[ISIN]]="","",IF(OR(_xll.BDP($B206&amp;" Corp",BC$1)="#N/A Field Not Applicable"),"--",_xll.BDP($B206&amp;" Corp",BC$1)))</f>
        <v/>
      </c>
      <c r="BD206" s="115" t="str">
        <f>IF(tbl_coded[[#This Row],[ISIN]]="","",IF(OR(_xll.BDP($B206&amp;" Corp",BD$1)="#N/A Field Not Applicable"),"--",_xll.BDP($B206&amp;" Corp",BD$1)))</f>
        <v/>
      </c>
      <c r="BE206" s="115" t="str">
        <f>IF(tbl_coded[[#This Row],[ISIN]]="","",IF(OR(_xll.BDP($B206&amp;" Corp",BE$1)="#N/A Field Not Applicable"),"--",_xll.BDP($B206&amp;" Corp",BE$1)))</f>
        <v/>
      </c>
      <c r="BF206" s="115" t="str">
        <f>IF(tbl_coded[[#This Row],[ISIN]]="","",IF(OR(_xll.BDP($B206&amp;" Corp",BF$1)="#N/A Field Not Applicable"),"--",_xll.BDP($B206&amp;" Corp",BF$1)))</f>
        <v/>
      </c>
      <c r="BG206" s="115" t="str">
        <f>IF(tbl_coded[[#This Row],[ISIN]]="","",IF(OR(_xll.BDP($B206&amp;" Corp",BG$1)="#N/A Field Not Applicable"),"--",IF(_xll.BDP($B206&amp;" Corp",BG$1)="#N/A N/A","N",_xll.BDP($B206&amp;" Corp",BG$1))))</f>
        <v/>
      </c>
      <c r="BH206" s="115" t="str">
        <f>IF(tbl_coded[[#This Row],[ISIN]]="","",IF(OR(_xll.BDP($B206&amp;" Corp",BH$1)="#N/A N/A"),"",_xll.BDP($B206&amp;" Corp",BH$1)))</f>
        <v/>
      </c>
      <c r="BI206" s="115" t="str">
        <f>IF(tbl_coded[[#This Row],[ISIN]]="","",IF(OR(tbl_coded[[#This Row],[Parent company tiker]]=""),"",IF(_xll.BDP(tbl_coded[[#This Row],[Parent company tiker]]&amp;" Equity",BI$1)="#N/A N/A","--",_xll.BDP(tbl_coded[[#This Row],[Parent company tiker]]&amp;" Equity",BI$1))))</f>
        <v/>
      </c>
      <c r="BJ206" s="115" t="str">
        <f>IF(tbl_coded[[#This Row],[ISIN]]="","",IF(OR(tbl_coded[[#This Row],[Parent company tiker]]=""),"",IF(_xll.BDP(tbl_coded[[#This Row],[Parent company tiker]]&amp;" Equity",BJ$1)="#N/A N/A","--",_xll.BDP(tbl_coded[[#This Row],[Parent company tiker]]&amp;" Equity",BJ$1))))</f>
        <v/>
      </c>
      <c r="BK206" s="115" t="str">
        <f>IF(tbl_coded[[#This Row],[ISIN]]="","",IF(OR(tbl_coded[[#This Row],[Parent company tiker]]=""),"",IF(_xll.BDP(tbl_coded[[#This Row],[Parent company tiker]]&amp;" Equity",BK$1)="#N/A N/A","--",_xll.BDP(tbl_coded[[#This Row],[Parent company tiker]]&amp;" Equity",BK$1))))</f>
        <v/>
      </c>
      <c r="BL206" s="115" t="str">
        <f>IF(tbl_coded[[#This Row],[ISIN]]="","",IF(OR(tbl_coded[[#This Row],[Parent company tiker]]=""),"",IF(_xll.BDP(tbl_coded[[#This Row],[Parent company tiker]]&amp;" Equity",BL$1)="#N/A N/A","--",_xll.BDP(tbl_coded[[#This Row],[Parent company tiker]]&amp;" Equity",BL$1))))</f>
        <v/>
      </c>
      <c r="BM206"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6" s="115" t="str">
        <f>IF(tbl_coded[[#This Row],[Column9]]&lt;&gt;"--",tbl_coded[[#This Row],[G''tor rating]],IF(tbl_coded[[#This Row],[KPW Name]]&lt;&gt;"",tbl_coded[[#This Row],[KPW Rating]],IF(tbl_coded[[#This Row],[Parent company tiker]]&lt;&gt;"",tbl_coded[[#This Row],[parent评级]],tbl_coded[[#This Row],[Issuer rating]])))</f>
        <v>//</v>
      </c>
      <c r="BO206" s="148" t="str">
        <f>IFERROR(IF(tbl_coded[[#This Row],[GREEN]]="Y","GREEN",IF(tbl_coded[[#This Row],[SUSTAINABLE]]="Y","SUSTAINABLE",IF(tbl_coded[[#This Row],[SOCIAL]]="Y","SOCIAL",IF(tbl_coded[[#This Row],[Sustainable linked]]="Y","SUSTAINABLE LINKED"," ")))),"")</f>
        <v xml:space="preserve"> </v>
      </c>
    </row>
    <row r="207" spans="1:67" ht="15" customHeight="1">
      <c r="A207" s="109">
        <v>205</v>
      </c>
      <c r="B207" s="110" t="str">
        <f>IF(美元债一级!$C$3:$C$1048576&lt;&gt;"",美元债一级!$C207,"")</f>
        <v/>
      </c>
      <c r="C207" s="112" t="str">
        <f>IF(tbl_coded[[#This Row],[ISIN]]="","",IF(tbl_coded[[#This Row],[Index]]&gt;$A$1,"",IF(_xll.BDP($B207&amp;" Corp",C$1)="#N/A N/A","",_xll.BDP($B207&amp;" Corp",C$1))))</f>
        <v/>
      </c>
      <c r="D207" s="112" t="str">
        <f>IF(tbl_coded[[#This Row],[ISIN]]="","",IF(_xll.BDP($B207&amp;" Corp",D$1)="#N/A N/A","",_xll.BDP($B207&amp;" Corp",D$1)))</f>
        <v/>
      </c>
      <c r="E207" s="112" t="str">
        <f>IF(tbl_coded[[#This Row],[ISIN]]="","",IF(_xll.BDP($B207&amp;" Corp",E$1)="#N/A N/A","--",_xll.BDP($B207&amp;" Corp",E$1)))</f>
        <v/>
      </c>
      <c r="F207" s="112" t="str">
        <f>IF(tbl_coded[[#This Row],[ISIN]]="","",IF(_xll.BDS($B207&amp;" Corp",F$1)="#N/A Field Not Applicable","",_xll.BDS($B207&amp;" Corp",F$1)))</f>
        <v/>
      </c>
      <c r="G207" s="112" t="str">
        <f>IF(tbl_coded[[#This Row],[ISIN]]="","",IF(_xll.BDP($F207&amp;" CompanyID",G$1)="#N/A Invalid Security","",_xll.BDP($F207&amp;" CompanyID",G$1)))</f>
        <v/>
      </c>
      <c r="H207" s="112" t="str">
        <f>IF(tbl_coded[[#This Row],[ISIN]]="","",IF(_xll.BDP($B207&amp;" Corp",H$1)="#N/A N/A","--",_xll.BDP($B207&amp;" Corp",H$1)))</f>
        <v/>
      </c>
      <c r="I207" s="112" t="str">
        <f>IF(tbl_coded[[#This Row],[ISIN]]="","",IF(_xll.BDP($B207&amp;" Corp",I$1)="#N/A N/A","--",_xll.BDP($B207&amp;" Corp",I$1)))</f>
        <v/>
      </c>
      <c r="J207" s="112" t="str">
        <f>IF(tbl_coded[[#This Row],[ISIN]]="","",IF(_xll.BDP($B207&amp;" Corp",J$1)="#N/A N/A","--",_xll.BDP($B207&amp;" Corp",J$1)))</f>
        <v/>
      </c>
      <c r="K207" s="112" t="str">
        <f>IF(tbl_coded[[#This Row],[ISIN]]="","",IF(_xll.BDP($B207&amp;" Corp",K$1)="#N/A N/A","--",_xll.BDP($B207&amp;" Corp",K$1)))</f>
        <v/>
      </c>
      <c r="L207" s="112" t="str">
        <f>IF(tbl_coded[[#This Row],[ISIN]]="","",IF(_xll.BDP($B207&amp;" Corp",L$1)="#N/A N/A","--",_xll.BDP($B207&amp;" Corp",L$1)))</f>
        <v/>
      </c>
      <c r="M207" s="112" t="str">
        <f>IF(tbl_coded[[#This Row],[ISIN]]="","",IF(_xll.BDP($B207&amp;" Corp",M$1)="#N/A N/A","--",_xll.BDP($B207&amp;" Corp",M$1)))</f>
        <v/>
      </c>
      <c r="N207" s="112" t="str">
        <f>IF(tbl_coded[[#This Row],[ISIN]]="","",IF(_xll.BDP($B207&amp;" Corp",N$1)="#N/A N/A","--",_xll.BDP($B207&amp;" Corp",N$1)))</f>
        <v/>
      </c>
      <c r="O207" s="112" t="str">
        <f>IF(tbl_coded[[#This Row],[ISIN]]="","",IF(_xll.BDP($B207&amp;" Corp",O$1)="#N/A N/A","--",_xll.BDP($B207&amp;" Corp",O$1)))</f>
        <v/>
      </c>
      <c r="P207" s="112" t="str">
        <f>IF(tbl_coded[[#This Row],[ISIN]]="","",IF(_xll.BDP($B207&amp;" Corp",P$1)="#N/A N/A","--",_xll.BDP($B207&amp;" Corp",P$1)))</f>
        <v/>
      </c>
      <c r="Q207"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7" s="112" t="str">
        <f>IF(tbl_coded[[#This Row],[ISIN]]="","",IF(OR(_xll.BDP($B207&amp;" Corp",R$1)="#N/A N/A",_xll.BDP($B207&amp;" Corp",R$1)="#N/A Invalid Security",_xll.BDP($B207&amp;" Corp",R$1)="#N/A Field Not Applicable"),"--",_xll.BDP($B207&amp;" Corp",R$1)))</f>
        <v/>
      </c>
      <c r="S207" s="112" t="str">
        <f>IF(tbl_coded[[#This Row],[ISIN]]="","",IF(OR(_xll.BDP($R207&amp;" Equity",S$1)="#N/A N/A",_xll.BDP($R207&amp;" Equity",S$1)="#N/A Invalid Security"),"--",_xll.BDP($R207&amp;" Equity",S$1)))</f>
        <v/>
      </c>
      <c r="T207" s="112" t="str">
        <f>IF(tbl_coded[[#This Row],[ISIN]]="","",IF(OR(_xll.BDP($R207&amp;" Equity",T$1)="#N/A N/A",_xll.BDP($R207&amp;" Equity",T$1)="#N/A Invalid Security"),"--",_xll.BDP($R207&amp;" Equity",T$1)))</f>
        <v/>
      </c>
      <c r="U207" s="112" t="str">
        <f>IF(tbl_coded[[#This Row],[ISIN]]="","",IF(OR(_xll.BDP($R207&amp;" Equity",U$1)="#N/A N/A",_xll.BDP($R207&amp;" Equity",U$1)="#N/A Invalid Security"),"--",_xll.BDP($R207&amp;" Equity",U$1)))</f>
        <v/>
      </c>
      <c r="V207" s="112" t="str">
        <f>IF(tbl_coded[[#This Row],[ISIN]]="","",IF(OR(_xll.BDP($R207&amp;" Equity",V$1)="#N/A N/A",_xll.BDP($R207&amp;" Equity",V$1)="#N/A Invalid Security"),"--",_xll.BDP($R207&amp;" Equity",V$1)))</f>
        <v/>
      </c>
      <c r="W207" s="112" t="str">
        <f>IF(tbl_coded[[#This Row],[ISIN]]="","",IF(OR(_xll.BDP($R207&amp;" Equity",W$1)="#N/A N/A",_xll.BDP($R207&amp;" Equity",W$1)="#N/A Invalid Security"),"--",_xll.BDP($R207&amp;" Equity",W$1)))</f>
        <v/>
      </c>
      <c r="X207" s="112" t="str">
        <f>IF(tbl_coded[[#This Row],[ISIN]]="","",IF(OR(_xll.BDP($R207&amp;" Equity",X$1)="#N/A N/A",_xll.BDP($R207&amp;" Equity",X$1)="#N/A Invalid Security"),"--",_xll.BDP($R207&amp;" Equity",X$1)))</f>
        <v/>
      </c>
      <c r="Y207"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7" s="112" t="str">
        <f>IF(tbl_coded[[#This Row],[ISIN]]="","",IF(ISNUMBER(_xll.BDP(B207&amp;" Corp",Z$1)),_xll.BDP(B207&amp;" Corp",Z$1),""))</f>
        <v/>
      </c>
      <c r="AA207" s="112" t="str">
        <f>IF(tbl_coded[[#This Row],[ISIN]]="","",IF(ISNUMBER(_xll.BDP(B207&amp;" Corp",AA$1)),_xll.BDP(B207&amp;" Corp",AA$1),""))</f>
        <v/>
      </c>
      <c r="AB207" s="112" t="str">
        <f>IF(tbl_coded[[#This Row],[ISIN]]="","",IF(ISNUMBER(_xll.BDP(B207&amp;" Corp",AB$1)),_xll.BDP(B207&amp;" Corp",AB$1),""))</f>
        <v/>
      </c>
      <c r="AC207" s="112" t="str">
        <f>IF(tbl_coded[[#This Row],[ISIN]]="","",IF(ISNUMBER(_xll.BDP(B207&amp;" Corp",AC$1)),_xll.BDP(B207&amp;" Corp",AC$1),""))</f>
        <v/>
      </c>
      <c r="AD207" s="112" t="str">
        <f>IF(tbl_coded[[#This Row],[ISIN]]="","",IF((_xll.BDP(B207&amp;" Corp",AD$1))="#N/A Field Not Applicable","",_xll.BDP(B207&amp;" Corp",AD$1)))</f>
        <v/>
      </c>
      <c r="AE207" s="112" t="str">
        <f>IF(tbl_coded[[#This Row],[ISIN]]="","",IF((_xll.BDP(B207&amp;" Corp",AE$1))="#N/A N/A","--",_xll.BDP(B207&amp;" Corp",AE$1)))</f>
        <v/>
      </c>
      <c r="AF207" s="112" t="str">
        <f>IF(tbl_coded[[#This Row],[ISIN]]="","",IF(IFERROR(MATCH(H207,rtg_num[Moody''s],0)&gt;10,0),"HY",IF(IFERROR(MATCH(I207,rtg_num[S&amp;P],0)&gt;10,0),"HY",IF(IFERROR(MATCH(J207,rtg_num[Fitch],0)&gt;10,0),"HY",IF(H207&amp;I207&amp;J207="------","NR",IF(IFERROR(FIND("#N/A",Coded!H207),0)&amp;IFERROR(FIND("#N/A",Coded!H207),0)&amp;IFERROR(FIND("#N/A",Coded!H207),0)&lt;&gt;"000",IF(INDEX(美元债一级!$O:$O,MATCH(tbl_coded[[#This Row],[ISIN]],美元债一级!$I:$I,0))="--/--/--","NR","IG"),"IG"))))))</f>
        <v/>
      </c>
      <c r="AG207"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7"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7" s="113" t="str">
        <f>IF(tbl_coded[[#This Row],[ISIN]]="","",IF(_xll.BDP($B207&amp;" Corp",AI$1)="#N/A N/A","--",_xll.BDP($B207&amp;" Corp",AI$1)))</f>
        <v/>
      </c>
      <c r="AJ207" s="112" t="str">
        <f>IF(tbl_coded[[#This Row],[ISIN]]="","",IF(OR(_xll.BDP(_xll.BDP(tbl_coded[[#This Row],[ISIN]]&amp;" Corp", "ISSUER_EQUITY_TICKER")&amp;" Equity",AJ$1)="#N/A N/A"),"--",_xll.BDP(_xll.BDP(tbl_coded[[#This Row],[ISIN]]&amp;" Corp", "ISSUER_EQUITY_TICKER")&amp;" Equity",AJ$1)))</f>
        <v/>
      </c>
      <c r="AK207"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7" s="115" t="str">
        <f>IF(tbl_coded[[#This Row],[ISIN]]="","",IF(OR(_xll.BDP(_xll.BDP(tbl_coded[[#This Row],[ISIN]]&amp;" Corp", "ISSUER_EQUITY_TICKER")&amp;" Equity",AL$1)="#N/A N/A"),"--",_xll.BDP(_xll.BDP(tbl_coded[[#This Row],[ISIN]]&amp;" Corp", "ISSUER_EQUITY_TICKER")&amp;" Equity",AL$1)))</f>
        <v/>
      </c>
      <c r="AM207" s="115" t="str">
        <f>IF(tbl_coded[[#This Row],[ISIN]]="","",IF(_xll.BDS($B207&amp;" Corp",AM$1)="#N/A Field Not Applicable","",_xll.BDS($B207&amp;" Corp",AM$1)))</f>
        <v/>
      </c>
      <c r="AN207" s="115" t="str">
        <f>IF(tbl_coded[[#This Row],[ISIN]]="","",IF(_xll.BDP(tbl_coded[[#This Row],[KPW Provider BBID]]&amp;" CompanyID","NAME")="#N/A Invalid Security","",_xll.BDP(tbl_coded[[#This Row],[KPW Provider BBID]]&amp;" CompanyID","NAME")))</f>
        <v/>
      </c>
      <c r="AO207" s="115" t="str">
        <f>IF(tbl_coded[[#This Row],[ISIN]]="","",IF(_xll.BDP(tbl_coded[[#This Row],[KPW Provider BBID]]&amp;" CompanyID",$AO$1)="#N/A Invalid Security","--",IF(_xll.BDP(tbl_coded[[#This Row],[KPW Provider BBID]]&amp;" CompanyID",$AO$1)="#N/A N/A","--",_xll.BDP(tbl_coded[[#This Row],[KPW Provider BBID]]&amp;" CompanyID",$AO$1))))</f>
        <v/>
      </c>
      <c r="AP207" s="115" t="str">
        <f>IF(tbl_coded[[#This Row],[ISIN]]="","",IF(_xll.BDP(tbl_coded[[#This Row],[KPW Provider BBID]]&amp;" CompanyID",$AP$1)="#N/A Invalid Security","--",IF(_xll.BDP(tbl_coded[[#This Row],[KPW Provider BBID]]&amp;" CompanyID",$AP$1)="#N/A N/A","--",_xll.BDP(tbl_coded[[#This Row],[KPW Provider BBID]]&amp;" CompanyID",$AP$1))))</f>
        <v/>
      </c>
      <c r="AQ207" s="115" t="str">
        <f>IF(tbl_coded[[#This Row],[ISIN]]="","",IF(_xll.BDP(tbl_coded[[#This Row],[KPW Provider BBID]]&amp;" CompanyID",$AQ$1)="#N/A Invalid Security","--",IF(_xll.BDP(tbl_coded[[#This Row],[KPW Provider BBID]]&amp;" CompanyID",$AQ$1)="#N/A N/A","--",_xll.BDP(tbl_coded[[#This Row],[KPW Provider BBID]]&amp;" CompanyID",$AQ$1))))</f>
        <v/>
      </c>
      <c r="AR207" s="115" t="str">
        <f>IF(tbl_coded[[#This Row],[ISIN]]="","",tbl_coded[[#This Row],[穆迪KPW评级]]&amp;"/"&amp;tbl_coded[[#This Row],[SPKPW评级]]&amp;"/"&amp;tbl_coded[[#This Row],[FITCHKPW评级]])</f>
        <v/>
      </c>
      <c r="AS207" s="115" t="str">
        <f>IF(tbl_coded[[#This Row],[ISIN]]="","",IF(OR(_xll.BDP($B207&amp;" Corp",AS$1)="#N/A N/A"),"--",_xll.BDP($B207&amp;" Corp",AS$1)))</f>
        <v/>
      </c>
      <c r="AT207" s="115" t="str">
        <f>IF(tbl_coded[[#This Row],[ISIN]]="","",IF(_xll.BDS($B207&amp;" Corp",AT$1)="#N/A Field Not Applicable","",_xll.BDS($B207&amp;" Corp",AT$1)))</f>
        <v/>
      </c>
      <c r="AU207" s="115" t="str">
        <f>IF(tbl_coded[[#This Row],[SBLC Provider BBID]]="","",_xll.BDP(tbl_coded[[#This Row],[SBLC Provider BBID]]&amp;" CompanyID","NAME"))</f>
        <v/>
      </c>
      <c r="AV207" s="115" t="str">
        <f>IF(tbl_coded[[#This Row],[ISIN]]="","",IF(OR(_xll.BDP($B207&amp;" Corp",AV$1)="#N/A N/A"),"--",TEXT(_xll.BDP($B207&amp;" Corp",AV$1),"yyyy/mm/dd")))</f>
        <v/>
      </c>
      <c r="AW207" s="115" t="str">
        <f>IF(tbl_coded[[#This Row],[ISIN]]="","",IF(OR(_xll.BDP($B207&amp;" Corp",AW$1)="#N/A N/A"),"--",TEXT(_xll.BDP($B207&amp;" Corp",AW$1),"yyyy/mm/dd")))</f>
        <v/>
      </c>
      <c r="AX207" s="115" t="str">
        <f>IF(tbl_coded[[#This Row],[ISIN]]="","",IF(OR(_xll.BDP($B207&amp;" Corp",AX$1)="#N/A N/A"),"--",TEXT(_xll.BDP($B207&amp;" Corp",AX$1),"yyyy/mm/dd")))</f>
        <v/>
      </c>
      <c r="AY207" s="115" t="str">
        <f>IF(tbl_coded[[#This Row],[ISIN]]="","",IF(OR(_xll.BDP($B207&amp;" Corp",AY$1)="#N/A Field Not Applicable"),"--",TEXT(_xll.BDP($B207&amp;" Corp",AY$1),"yyyy/mm/dd")))</f>
        <v/>
      </c>
      <c r="AZ207" s="115" t="str">
        <f>IF(tbl_coded[[#This Row],[ISIN]]="","",IF(OR(_xll.BDP($B207&amp;" Corp",AZ$1)="#N/A N/A"),"--",_xll.BDP($B207&amp;" Corp",AZ$1)))</f>
        <v/>
      </c>
      <c r="BA207" s="115" t="str">
        <f>IF(tbl_coded[[#This Row],[ISIN]]="","",IF(OR(_xll.BDP($B207&amp;" Corp",BA$1)="#N/A N/A"),"--",_xll.BDP($B207&amp;" Corp",BA$1)))</f>
        <v/>
      </c>
      <c r="BB207" s="115" t="str">
        <f>IF(tbl_coded[[#This Row],[ISIN]]="","",IF(OR(_xll.BDP($B207&amp;" Corp",BB$1)="#N/A N/A"),"--",_xll.BDP($B207&amp;" Corp",BB$1)))</f>
        <v/>
      </c>
      <c r="BC207" s="115" t="str">
        <f>IF(tbl_coded[[#This Row],[ISIN]]="","",IF(OR(_xll.BDP($B207&amp;" Corp",BC$1)="#N/A Field Not Applicable"),"--",_xll.BDP($B207&amp;" Corp",BC$1)))</f>
        <v/>
      </c>
      <c r="BD207" s="115" t="str">
        <f>IF(tbl_coded[[#This Row],[ISIN]]="","",IF(OR(_xll.BDP($B207&amp;" Corp",BD$1)="#N/A Field Not Applicable"),"--",_xll.BDP($B207&amp;" Corp",BD$1)))</f>
        <v/>
      </c>
      <c r="BE207" s="115" t="str">
        <f>IF(tbl_coded[[#This Row],[ISIN]]="","",IF(OR(_xll.BDP($B207&amp;" Corp",BE$1)="#N/A Field Not Applicable"),"--",_xll.BDP($B207&amp;" Corp",BE$1)))</f>
        <v/>
      </c>
      <c r="BF207" s="115" t="str">
        <f>IF(tbl_coded[[#This Row],[ISIN]]="","",IF(OR(_xll.BDP($B207&amp;" Corp",BF$1)="#N/A Field Not Applicable"),"--",_xll.BDP($B207&amp;" Corp",BF$1)))</f>
        <v/>
      </c>
      <c r="BG207" s="115" t="str">
        <f>IF(tbl_coded[[#This Row],[ISIN]]="","",IF(OR(_xll.BDP($B207&amp;" Corp",BG$1)="#N/A Field Not Applicable"),"--",IF(_xll.BDP($B207&amp;" Corp",BG$1)="#N/A N/A","N",_xll.BDP($B207&amp;" Corp",BG$1))))</f>
        <v/>
      </c>
      <c r="BH207" s="115" t="str">
        <f>IF(tbl_coded[[#This Row],[ISIN]]="","",IF(OR(_xll.BDP($B207&amp;" Corp",BH$1)="#N/A N/A"),"",_xll.BDP($B207&amp;" Corp",BH$1)))</f>
        <v/>
      </c>
      <c r="BI207" s="115" t="str">
        <f>IF(tbl_coded[[#This Row],[ISIN]]="","",IF(OR(tbl_coded[[#This Row],[Parent company tiker]]=""),"",IF(_xll.BDP(tbl_coded[[#This Row],[Parent company tiker]]&amp;" Equity",BI$1)="#N/A N/A","--",_xll.BDP(tbl_coded[[#This Row],[Parent company tiker]]&amp;" Equity",BI$1))))</f>
        <v/>
      </c>
      <c r="BJ207" s="115" t="str">
        <f>IF(tbl_coded[[#This Row],[ISIN]]="","",IF(OR(tbl_coded[[#This Row],[Parent company tiker]]=""),"",IF(_xll.BDP(tbl_coded[[#This Row],[Parent company tiker]]&amp;" Equity",BJ$1)="#N/A N/A","--",_xll.BDP(tbl_coded[[#This Row],[Parent company tiker]]&amp;" Equity",BJ$1))))</f>
        <v/>
      </c>
      <c r="BK207" s="115" t="str">
        <f>IF(tbl_coded[[#This Row],[ISIN]]="","",IF(OR(tbl_coded[[#This Row],[Parent company tiker]]=""),"",IF(_xll.BDP(tbl_coded[[#This Row],[Parent company tiker]]&amp;" Equity",BK$1)="#N/A N/A","--",_xll.BDP(tbl_coded[[#This Row],[Parent company tiker]]&amp;" Equity",BK$1))))</f>
        <v/>
      </c>
      <c r="BL207" s="115" t="str">
        <f>IF(tbl_coded[[#This Row],[ISIN]]="","",IF(OR(tbl_coded[[#This Row],[Parent company tiker]]=""),"",IF(_xll.BDP(tbl_coded[[#This Row],[Parent company tiker]]&amp;" Equity",BL$1)="#N/A N/A","--",_xll.BDP(tbl_coded[[#This Row],[Parent company tiker]]&amp;" Equity",BL$1))))</f>
        <v/>
      </c>
      <c r="BM207"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7" s="115" t="str">
        <f>IF(tbl_coded[[#This Row],[Column9]]&lt;&gt;"--",tbl_coded[[#This Row],[G''tor rating]],IF(tbl_coded[[#This Row],[KPW Name]]&lt;&gt;"",tbl_coded[[#This Row],[KPW Rating]],IF(tbl_coded[[#This Row],[Parent company tiker]]&lt;&gt;"",tbl_coded[[#This Row],[parent评级]],tbl_coded[[#This Row],[Issuer rating]])))</f>
        <v>//</v>
      </c>
      <c r="BO207" s="148" t="str">
        <f>IFERROR(IF(tbl_coded[[#This Row],[GREEN]]="Y","GREEN",IF(tbl_coded[[#This Row],[SUSTAINABLE]]="Y","SUSTAINABLE",IF(tbl_coded[[#This Row],[SOCIAL]]="Y","SOCIAL",IF(tbl_coded[[#This Row],[Sustainable linked]]="Y","SUSTAINABLE LINKED"," ")))),"")</f>
        <v xml:space="preserve"> </v>
      </c>
    </row>
    <row r="208" spans="1:67" ht="15" customHeight="1">
      <c r="A208" s="109">
        <v>206</v>
      </c>
      <c r="B208" s="110" t="str">
        <f>IF(美元债一级!$C$3:$C$1048576&lt;&gt;"",美元债一级!$C208,"")</f>
        <v/>
      </c>
      <c r="C208" s="114" t="str">
        <f>IF(tbl_coded[[#This Row],[ISIN]]="","",IF(tbl_coded[[#This Row],[Index]]&gt;$A$1,"",IF(_xll.BDP($B208&amp;" Corp",C$1)="#N/A N/A","",_xll.BDP($B208&amp;" Corp",C$1))))</f>
        <v/>
      </c>
      <c r="D208" s="114" t="str">
        <f>IF(tbl_coded[[#This Row],[ISIN]]="","",IF(_xll.BDP($B208&amp;" Corp",D$1)="#N/A N/A","",_xll.BDP($B208&amp;" Corp",D$1)))</f>
        <v/>
      </c>
      <c r="E208" s="114" t="str">
        <f>IF(tbl_coded[[#This Row],[ISIN]]="","",IF(_xll.BDP($B208&amp;" Corp",E$1)="#N/A N/A","--",_xll.BDP($B208&amp;" Corp",E$1)))</f>
        <v/>
      </c>
      <c r="F208" s="114" t="str">
        <f>IF(tbl_coded[[#This Row],[ISIN]]="","",IF(_xll.BDS($B208&amp;" Corp",F$1)="#N/A Field Not Applicable","",_xll.BDS($B208&amp;" Corp",F$1)))</f>
        <v/>
      </c>
      <c r="G208" s="114" t="str">
        <f>IF(tbl_coded[[#This Row],[ISIN]]="","",IF(_xll.BDP($F208&amp;" CompanyID",G$1)="#N/A Invalid Security","",_xll.BDP($F208&amp;" CompanyID",G$1)))</f>
        <v/>
      </c>
      <c r="H208" s="114" t="str">
        <f>IF(tbl_coded[[#This Row],[ISIN]]="","",IF(_xll.BDP($B208&amp;" Corp",H$1)="#N/A N/A","--",_xll.BDP($B208&amp;" Corp",H$1)))</f>
        <v/>
      </c>
      <c r="I208" s="114" t="str">
        <f>IF(tbl_coded[[#This Row],[ISIN]]="","",IF(_xll.BDP($B208&amp;" Corp",I$1)="#N/A N/A","--",_xll.BDP($B208&amp;" Corp",I$1)))</f>
        <v/>
      </c>
      <c r="J208" s="114" t="str">
        <f>IF(tbl_coded[[#This Row],[ISIN]]="","",IF(_xll.BDP($B208&amp;" Corp",J$1)="#N/A N/A","--",_xll.BDP($B208&amp;" Corp",J$1)))</f>
        <v/>
      </c>
      <c r="K208" s="114" t="str">
        <f>IF(tbl_coded[[#This Row],[ISIN]]="","",IF(_xll.BDP($B208&amp;" Corp",K$1)="#N/A N/A","--",_xll.BDP($B208&amp;" Corp",K$1)))</f>
        <v/>
      </c>
      <c r="L208" s="114" t="str">
        <f>IF(tbl_coded[[#This Row],[ISIN]]="","",IF(_xll.BDP($B208&amp;" Corp",L$1)="#N/A N/A","--",_xll.BDP($B208&amp;" Corp",L$1)))</f>
        <v/>
      </c>
      <c r="M208" s="114" t="str">
        <f>IF(tbl_coded[[#This Row],[ISIN]]="","",IF(_xll.BDP($B208&amp;" Corp",M$1)="#N/A N/A","--",_xll.BDP($B208&amp;" Corp",M$1)))</f>
        <v/>
      </c>
      <c r="N208" s="114" t="str">
        <f>IF(tbl_coded[[#This Row],[ISIN]]="","",IF(_xll.BDP($B208&amp;" Corp",N$1)="#N/A N/A","--",_xll.BDP($B208&amp;" Corp",N$1)))</f>
        <v/>
      </c>
      <c r="O208" s="114" t="str">
        <f>IF(tbl_coded[[#This Row],[ISIN]]="","",IF(_xll.BDP($B208&amp;" Corp",O$1)="#N/A N/A","--",_xll.BDP($B208&amp;" Corp",O$1)))</f>
        <v/>
      </c>
      <c r="P208" s="114" t="str">
        <f>IF(tbl_coded[[#This Row],[ISIN]]="","",IF(_xll.BDP($B208&amp;" Corp",P$1)="#N/A N/A","--",_xll.BDP($B208&amp;" Corp",P$1)))</f>
        <v/>
      </c>
      <c r="Q20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8" s="114" t="str">
        <f>IF(tbl_coded[[#This Row],[ISIN]]="","",IF(OR(_xll.BDP($B208&amp;" Corp",R$1)="#N/A N/A",_xll.BDP($B208&amp;" Corp",R$1)="#N/A Invalid Security",_xll.BDP($B208&amp;" Corp",R$1)="#N/A Field Not Applicable"),"--",_xll.BDP($B208&amp;" Corp",R$1)))</f>
        <v/>
      </c>
      <c r="S208" s="114" t="str">
        <f>IF(tbl_coded[[#This Row],[ISIN]]="","",IF(OR(_xll.BDP($R208&amp;" Equity",S$1)="#N/A N/A",_xll.BDP($R208&amp;" Equity",S$1)="#N/A Invalid Security"),"--",_xll.BDP($R208&amp;" Equity",S$1)))</f>
        <v/>
      </c>
      <c r="T208" s="114" t="str">
        <f>IF(tbl_coded[[#This Row],[ISIN]]="","",IF(OR(_xll.BDP($R208&amp;" Equity",T$1)="#N/A N/A",_xll.BDP($R208&amp;" Equity",T$1)="#N/A Invalid Security"),"--",_xll.BDP($R208&amp;" Equity",T$1)))</f>
        <v/>
      </c>
      <c r="U208" s="114" t="str">
        <f>IF(tbl_coded[[#This Row],[ISIN]]="","",IF(OR(_xll.BDP($R208&amp;" Equity",U$1)="#N/A N/A",_xll.BDP($R208&amp;" Equity",U$1)="#N/A Invalid Security"),"--",_xll.BDP($R208&amp;" Equity",U$1)))</f>
        <v/>
      </c>
      <c r="V208" s="114" t="str">
        <f>IF(tbl_coded[[#This Row],[ISIN]]="","",IF(OR(_xll.BDP($R208&amp;" Equity",V$1)="#N/A N/A",_xll.BDP($R208&amp;" Equity",V$1)="#N/A Invalid Security"),"--",_xll.BDP($R208&amp;" Equity",V$1)))</f>
        <v/>
      </c>
      <c r="W208" s="114" t="str">
        <f>IF(tbl_coded[[#This Row],[ISIN]]="","",IF(OR(_xll.BDP($R208&amp;" Equity",W$1)="#N/A N/A",_xll.BDP($R208&amp;" Equity",W$1)="#N/A Invalid Security"),"--",_xll.BDP($R208&amp;" Equity",W$1)))</f>
        <v/>
      </c>
      <c r="X208" s="114" t="str">
        <f>IF(tbl_coded[[#This Row],[ISIN]]="","",IF(OR(_xll.BDP($R208&amp;" Equity",X$1)="#N/A N/A",_xll.BDP($R208&amp;" Equity",X$1)="#N/A Invalid Security"),"--",_xll.BDP($R208&amp;" Equity",X$1)))</f>
        <v/>
      </c>
      <c r="Y20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8" s="114" t="str">
        <f>IF(tbl_coded[[#This Row],[ISIN]]="","",IF(ISNUMBER(_xll.BDP(B208&amp;" Corp",Z$1)),_xll.BDP(B208&amp;" Corp",Z$1),""))</f>
        <v/>
      </c>
      <c r="AA208" s="114" t="str">
        <f>IF(tbl_coded[[#This Row],[ISIN]]="","",IF(ISNUMBER(_xll.BDP(B208&amp;" Corp",AA$1)),_xll.BDP(B208&amp;" Corp",AA$1),""))</f>
        <v/>
      </c>
      <c r="AB208" s="114" t="str">
        <f>IF(tbl_coded[[#This Row],[ISIN]]="","",IF(ISNUMBER(_xll.BDP(B208&amp;" Corp",AB$1)),_xll.BDP(B208&amp;" Corp",AB$1),""))</f>
        <v/>
      </c>
      <c r="AC208" s="114" t="str">
        <f>IF(tbl_coded[[#This Row],[ISIN]]="","",IF(ISNUMBER(_xll.BDP(B208&amp;" Corp",AC$1)),_xll.BDP(B208&amp;" Corp",AC$1),""))</f>
        <v/>
      </c>
      <c r="AD208" s="114" t="str">
        <f>IF(tbl_coded[[#This Row],[ISIN]]="","",IF((_xll.BDP(B208&amp;" Corp",AD$1))="#N/A Field Not Applicable","",_xll.BDP(B208&amp;" Corp",AD$1)))</f>
        <v/>
      </c>
      <c r="AE208" s="114" t="str">
        <f>IF(tbl_coded[[#This Row],[ISIN]]="","",IF((_xll.BDP(B208&amp;" Corp",AE$1))="#N/A N/A","--",_xll.BDP(B208&amp;" Corp",AE$1)))</f>
        <v/>
      </c>
      <c r="AF208" s="114" t="str">
        <f>IF(tbl_coded[[#This Row],[ISIN]]="","",IF(IFERROR(MATCH(H208,rtg_num[Moody''s],0)&gt;10,0),"HY",IF(IFERROR(MATCH(I208,rtg_num[S&amp;P],0)&gt;10,0),"HY",IF(IFERROR(MATCH(J208,rtg_num[Fitch],0)&gt;10,0),"HY",IF(H208&amp;I208&amp;J208="------","NR",IF(IFERROR(FIND("#N/A",Coded!H208),0)&amp;IFERROR(FIND("#N/A",Coded!H208),0)&amp;IFERROR(FIND("#N/A",Coded!H208),0)&lt;&gt;"000",IF(INDEX(美元债一级!$O:$O,MATCH(tbl_coded[[#This Row],[ISIN]],美元债一级!$I:$I,0))="--/--/--","NR","IG"),"IG"))))))</f>
        <v/>
      </c>
      <c r="AG20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8" s="115" t="str">
        <f>IF(tbl_coded[[#This Row],[ISIN]]="","",IF(_xll.BDP($B208&amp;" Corp",AI$1)="#N/A N/A","--",_xll.BDP($B208&amp;" Corp",AI$1)))</f>
        <v/>
      </c>
      <c r="AJ208" s="112" t="str">
        <f>IF(tbl_coded[[#This Row],[ISIN]]="","",IF(OR(_xll.BDP(_xll.BDP(tbl_coded[[#This Row],[ISIN]]&amp;" Corp", "ISSUER_EQUITY_TICKER")&amp;" Equity",AJ$1)="#N/A N/A"),"--",_xll.BDP(_xll.BDP(tbl_coded[[#This Row],[ISIN]]&amp;" Corp", "ISSUER_EQUITY_TICKER")&amp;" Equity",AJ$1)))</f>
        <v/>
      </c>
      <c r="AK20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8" s="114" t="str">
        <f>IF(tbl_coded[[#This Row],[ISIN]]="","",IF(OR(_xll.BDP(_xll.BDP(tbl_coded[[#This Row],[ISIN]]&amp;" Corp", "ISSUER_EQUITY_TICKER")&amp;" Equity",AL$1)="#N/A N/A"),"--",_xll.BDP(_xll.BDP(tbl_coded[[#This Row],[ISIN]]&amp;" Corp", "ISSUER_EQUITY_TICKER")&amp;" Equity",AL$1)))</f>
        <v/>
      </c>
      <c r="AM208" s="114" t="str">
        <f>IF(tbl_coded[[#This Row],[ISIN]]="","",IF(_xll.BDS($B208&amp;" Corp",AM$1)="#N/A Field Not Applicable","",_xll.BDS($B208&amp;" Corp",AM$1)))</f>
        <v/>
      </c>
      <c r="AN208" s="114" t="str">
        <f>IF(tbl_coded[[#This Row],[ISIN]]="","",IF(_xll.BDP(tbl_coded[[#This Row],[KPW Provider BBID]]&amp;" CompanyID","NAME")="#N/A Invalid Security","",_xll.BDP(tbl_coded[[#This Row],[KPW Provider BBID]]&amp;" CompanyID","NAME")))</f>
        <v/>
      </c>
      <c r="AO208" s="114" t="str">
        <f>IF(tbl_coded[[#This Row],[ISIN]]="","",IF(_xll.BDP(tbl_coded[[#This Row],[KPW Provider BBID]]&amp;" CompanyID",$AO$1)="#N/A Invalid Security","--",IF(_xll.BDP(tbl_coded[[#This Row],[KPW Provider BBID]]&amp;" CompanyID",$AO$1)="#N/A N/A","--",_xll.BDP(tbl_coded[[#This Row],[KPW Provider BBID]]&amp;" CompanyID",$AO$1))))</f>
        <v/>
      </c>
      <c r="AP208" s="114" t="str">
        <f>IF(tbl_coded[[#This Row],[ISIN]]="","",IF(_xll.BDP(tbl_coded[[#This Row],[KPW Provider BBID]]&amp;" CompanyID",$AP$1)="#N/A Invalid Security","--",IF(_xll.BDP(tbl_coded[[#This Row],[KPW Provider BBID]]&amp;" CompanyID",$AP$1)="#N/A N/A","--",_xll.BDP(tbl_coded[[#This Row],[KPW Provider BBID]]&amp;" CompanyID",$AP$1))))</f>
        <v/>
      </c>
      <c r="AQ208" s="114" t="str">
        <f>IF(tbl_coded[[#This Row],[ISIN]]="","",IF(_xll.BDP(tbl_coded[[#This Row],[KPW Provider BBID]]&amp;" CompanyID",$AQ$1)="#N/A Invalid Security","--",IF(_xll.BDP(tbl_coded[[#This Row],[KPW Provider BBID]]&amp;" CompanyID",$AQ$1)="#N/A N/A","--",_xll.BDP(tbl_coded[[#This Row],[KPW Provider BBID]]&amp;" CompanyID",$AQ$1))))</f>
        <v/>
      </c>
      <c r="AR208" s="114" t="str">
        <f>IF(tbl_coded[[#This Row],[ISIN]]="","",tbl_coded[[#This Row],[穆迪KPW评级]]&amp;"/"&amp;tbl_coded[[#This Row],[SPKPW评级]]&amp;"/"&amp;tbl_coded[[#This Row],[FITCHKPW评级]])</f>
        <v/>
      </c>
      <c r="AS208" s="114" t="str">
        <f>IF(tbl_coded[[#This Row],[ISIN]]="","",IF(OR(_xll.BDP($B208&amp;" Corp",AS$1)="#N/A N/A"),"--",_xll.BDP($B208&amp;" Corp",AS$1)))</f>
        <v/>
      </c>
      <c r="AT208" s="114" t="str">
        <f>IF(tbl_coded[[#This Row],[ISIN]]="","",IF(_xll.BDS($B208&amp;" Corp",AT$1)="#N/A Field Not Applicable","",_xll.BDS($B208&amp;" Corp",AT$1)))</f>
        <v/>
      </c>
      <c r="AU208" s="114" t="str">
        <f>IF(tbl_coded[[#This Row],[SBLC Provider BBID]]="","",_xll.BDP(tbl_coded[[#This Row],[SBLC Provider BBID]]&amp;" CompanyID","NAME"))</f>
        <v/>
      </c>
      <c r="AV208" s="114" t="str">
        <f>IF(tbl_coded[[#This Row],[ISIN]]="","",IF(OR(_xll.BDP($B208&amp;" Corp",AV$1)="#N/A N/A"),"--",TEXT(_xll.BDP($B208&amp;" Corp",AV$1),"yyyy/mm/dd")))</f>
        <v/>
      </c>
      <c r="AW208" s="114" t="str">
        <f>IF(tbl_coded[[#This Row],[ISIN]]="","",IF(OR(_xll.BDP($B208&amp;" Corp",AW$1)="#N/A N/A"),"--",TEXT(_xll.BDP($B208&amp;" Corp",AW$1),"yyyy/mm/dd")))</f>
        <v/>
      </c>
      <c r="AX208" s="114" t="str">
        <f>IF(tbl_coded[[#This Row],[ISIN]]="","",IF(OR(_xll.BDP($B208&amp;" Corp",AX$1)="#N/A N/A"),"--",TEXT(_xll.BDP($B208&amp;" Corp",AX$1),"yyyy/mm/dd")))</f>
        <v/>
      </c>
      <c r="AY208" s="114" t="str">
        <f>IF(tbl_coded[[#This Row],[ISIN]]="","",IF(OR(_xll.BDP($B208&amp;" Corp",AY$1)="#N/A Field Not Applicable"),"--",TEXT(_xll.BDP($B208&amp;" Corp",AY$1),"yyyy/mm/dd")))</f>
        <v/>
      </c>
      <c r="AZ208" s="114" t="str">
        <f>IF(tbl_coded[[#This Row],[ISIN]]="","",IF(OR(_xll.BDP($B208&amp;" Corp",AZ$1)="#N/A N/A"),"--",_xll.BDP($B208&amp;" Corp",AZ$1)))</f>
        <v/>
      </c>
      <c r="BA208" s="114" t="str">
        <f>IF(tbl_coded[[#This Row],[ISIN]]="","",IF(OR(_xll.BDP($B208&amp;" Corp",BA$1)="#N/A N/A"),"--",_xll.BDP($B208&amp;" Corp",BA$1)))</f>
        <v/>
      </c>
      <c r="BB208" s="114" t="str">
        <f>IF(tbl_coded[[#This Row],[ISIN]]="","",IF(OR(_xll.BDP($B208&amp;" Corp",BB$1)="#N/A N/A"),"--",_xll.BDP($B208&amp;" Corp",BB$1)))</f>
        <v/>
      </c>
      <c r="BC208" s="114" t="str">
        <f>IF(tbl_coded[[#This Row],[ISIN]]="","",IF(OR(_xll.BDP($B208&amp;" Corp",BC$1)="#N/A Field Not Applicable"),"--",_xll.BDP($B208&amp;" Corp",BC$1)))</f>
        <v/>
      </c>
      <c r="BD208" s="114" t="str">
        <f>IF(tbl_coded[[#This Row],[ISIN]]="","",IF(OR(_xll.BDP($B208&amp;" Corp",BD$1)="#N/A Field Not Applicable"),"--",_xll.BDP($B208&amp;" Corp",BD$1)))</f>
        <v/>
      </c>
      <c r="BE208" s="114" t="str">
        <f>IF(tbl_coded[[#This Row],[ISIN]]="","",IF(OR(_xll.BDP($B208&amp;" Corp",BE$1)="#N/A Field Not Applicable"),"--",_xll.BDP($B208&amp;" Corp",BE$1)))</f>
        <v/>
      </c>
      <c r="BF208" s="114" t="str">
        <f>IF(tbl_coded[[#This Row],[ISIN]]="","",IF(OR(_xll.BDP($B208&amp;" Corp",BF$1)="#N/A Field Not Applicable"),"--",_xll.BDP($B208&amp;" Corp",BF$1)))</f>
        <v/>
      </c>
      <c r="BG208" s="114" t="str">
        <f>IF(tbl_coded[[#This Row],[ISIN]]="","",IF(OR(_xll.BDP($B208&amp;" Corp",BG$1)="#N/A Field Not Applicable"),"--",IF(_xll.BDP($B208&amp;" Corp",BG$1)="#N/A N/A","N",_xll.BDP($B208&amp;" Corp",BG$1))))</f>
        <v/>
      </c>
      <c r="BH208" s="114" t="str">
        <f>IF(tbl_coded[[#This Row],[ISIN]]="","",IF(OR(_xll.BDP($B208&amp;" Corp",BH$1)="#N/A N/A"),"",_xll.BDP($B208&amp;" Corp",BH$1)))</f>
        <v/>
      </c>
      <c r="BI208" s="114" t="str">
        <f>IF(tbl_coded[[#This Row],[ISIN]]="","",IF(OR(tbl_coded[[#This Row],[Parent company tiker]]=""),"",IF(_xll.BDP(tbl_coded[[#This Row],[Parent company tiker]]&amp;" Equity",BI$1)="#N/A N/A","--",_xll.BDP(tbl_coded[[#This Row],[Parent company tiker]]&amp;" Equity",BI$1))))</f>
        <v/>
      </c>
      <c r="BJ208" s="114" t="str">
        <f>IF(tbl_coded[[#This Row],[ISIN]]="","",IF(OR(tbl_coded[[#This Row],[Parent company tiker]]=""),"",IF(_xll.BDP(tbl_coded[[#This Row],[Parent company tiker]]&amp;" Equity",BJ$1)="#N/A N/A","--",_xll.BDP(tbl_coded[[#This Row],[Parent company tiker]]&amp;" Equity",BJ$1))))</f>
        <v/>
      </c>
      <c r="BK208" s="114" t="str">
        <f>IF(tbl_coded[[#This Row],[ISIN]]="","",IF(OR(tbl_coded[[#This Row],[Parent company tiker]]=""),"",IF(_xll.BDP(tbl_coded[[#This Row],[Parent company tiker]]&amp;" Equity",BK$1)="#N/A N/A","--",_xll.BDP(tbl_coded[[#This Row],[Parent company tiker]]&amp;" Equity",BK$1))))</f>
        <v/>
      </c>
      <c r="BL208" s="114" t="str">
        <f>IF(tbl_coded[[#This Row],[ISIN]]="","",IF(OR(tbl_coded[[#This Row],[Parent company tiker]]=""),"",IF(_xll.BDP(tbl_coded[[#This Row],[Parent company tiker]]&amp;" Equity",BL$1)="#N/A N/A","--",_xll.BDP(tbl_coded[[#This Row],[Parent company tiker]]&amp;" Equity",BL$1))))</f>
        <v/>
      </c>
      <c r="BM20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8" s="114" t="str">
        <f>IF(tbl_coded[[#This Row],[Column9]]&lt;&gt;"--",tbl_coded[[#This Row],[G''tor rating]],IF(tbl_coded[[#This Row],[KPW Name]]&lt;&gt;"",tbl_coded[[#This Row],[KPW Rating]],IF(tbl_coded[[#This Row],[Parent company tiker]]&lt;&gt;"",tbl_coded[[#This Row],[parent评级]],tbl_coded[[#This Row],[Issuer rating]])))</f>
        <v>//</v>
      </c>
      <c r="BO208" s="148" t="str">
        <f>IFERROR(IF(tbl_coded[[#This Row],[GREEN]]="Y","GREEN",IF(tbl_coded[[#This Row],[SUSTAINABLE]]="Y","SUSTAINABLE",IF(tbl_coded[[#This Row],[SOCIAL]]="Y","SOCIAL",IF(tbl_coded[[#This Row],[Sustainable linked]]="Y","SUSTAINABLE LINKED"," ")))),"")</f>
        <v xml:space="preserve"> </v>
      </c>
    </row>
    <row r="209" spans="1:67" ht="15" customHeight="1">
      <c r="A209" s="109">
        <v>207</v>
      </c>
      <c r="B209" s="110" t="str">
        <f>IF(美元债一级!$C$3:$C$1048576&lt;&gt;"",美元债一级!$C209,"")</f>
        <v/>
      </c>
      <c r="C209" s="114" t="str">
        <f>IF(tbl_coded[[#This Row],[ISIN]]="","",IF(tbl_coded[[#This Row],[Index]]&gt;$A$1,"",IF(_xll.BDP($B209&amp;" Corp",C$1)="#N/A N/A","",_xll.BDP($B209&amp;" Corp",C$1))))</f>
        <v/>
      </c>
      <c r="D209" s="114" t="str">
        <f>IF(tbl_coded[[#This Row],[ISIN]]="","",IF(_xll.BDP($B209&amp;" Corp",D$1)="#N/A N/A","",_xll.BDP($B209&amp;" Corp",D$1)))</f>
        <v/>
      </c>
      <c r="E209" s="114" t="str">
        <f>IF(tbl_coded[[#This Row],[ISIN]]="","",IF(_xll.BDP($B209&amp;" Corp",E$1)="#N/A N/A","--",_xll.BDP($B209&amp;" Corp",E$1)))</f>
        <v/>
      </c>
      <c r="F209" s="114" t="str">
        <f>IF(tbl_coded[[#This Row],[ISIN]]="","",IF(_xll.BDS($B209&amp;" Corp",F$1)="#N/A Field Not Applicable","",_xll.BDS($B209&amp;" Corp",F$1)))</f>
        <v/>
      </c>
      <c r="G209" s="114" t="str">
        <f>IF(tbl_coded[[#This Row],[ISIN]]="","",IF(_xll.BDP($F209&amp;" CompanyID",G$1)="#N/A Invalid Security","",_xll.BDP($F209&amp;" CompanyID",G$1)))</f>
        <v/>
      </c>
      <c r="H209" s="114" t="str">
        <f>IF(tbl_coded[[#This Row],[ISIN]]="","",IF(_xll.BDP($B209&amp;" Corp",H$1)="#N/A N/A","--",_xll.BDP($B209&amp;" Corp",H$1)))</f>
        <v/>
      </c>
      <c r="I209" s="114" t="str">
        <f>IF(tbl_coded[[#This Row],[ISIN]]="","",IF(_xll.BDP($B209&amp;" Corp",I$1)="#N/A N/A","--",_xll.BDP($B209&amp;" Corp",I$1)))</f>
        <v/>
      </c>
      <c r="J209" s="114" t="str">
        <f>IF(tbl_coded[[#This Row],[ISIN]]="","",IF(_xll.BDP($B209&amp;" Corp",J$1)="#N/A N/A","--",_xll.BDP($B209&amp;" Corp",J$1)))</f>
        <v/>
      </c>
      <c r="K209" s="114" t="str">
        <f>IF(tbl_coded[[#This Row],[ISIN]]="","",IF(_xll.BDP($B209&amp;" Corp",K$1)="#N/A N/A","--",_xll.BDP($B209&amp;" Corp",K$1)))</f>
        <v/>
      </c>
      <c r="L209" s="114" t="str">
        <f>IF(tbl_coded[[#This Row],[ISIN]]="","",IF(_xll.BDP($B209&amp;" Corp",L$1)="#N/A N/A","--",_xll.BDP($B209&amp;" Corp",L$1)))</f>
        <v/>
      </c>
      <c r="M209" s="114" t="str">
        <f>IF(tbl_coded[[#This Row],[ISIN]]="","",IF(_xll.BDP($B209&amp;" Corp",M$1)="#N/A N/A","--",_xll.BDP($B209&amp;" Corp",M$1)))</f>
        <v/>
      </c>
      <c r="N209" s="114" t="str">
        <f>IF(tbl_coded[[#This Row],[ISIN]]="","",IF(_xll.BDP($B209&amp;" Corp",N$1)="#N/A N/A","--",_xll.BDP($B209&amp;" Corp",N$1)))</f>
        <v/>
      </c>
      <c r="O209" s="114" t="str">
        <f>IF(tbl_coded[[#This Row],[ISIN]]="","",IF(_xll.BDP($B209&amp;" Corp",O$1)="#N/A N/A","--",_xll.BDP($B209&amp;" Corp",O$1)))</f>
        <v/>
      </c>
      <c r="P209" s="114" t="str">
        <f>IF(tbl_coded[[#This Row],[ISIN]]="","",IF(_xll.BDP($B209&amp;" Corp",P$1)="#N/A N/A","--",_xll.BDP($B209&amp;" Corp",P$1)))</f>
        <v/>
      </c>
      <c r="Q20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9" s="114" t="str">
        <f>IF(tbl_coded[[#This Row],[ISIN]]="","",IF(OR(_xll.BDP($B209&amp;" Corp",R$1)="#N/A N/A",_xll.BDP($B209&amp;" Corp",R$1)="#N/A Invalid Security",_xll.BDP($B209&amp;" Corp",R$1)="#N/A Field Not Applicable"),"--",_xll.BDP($B209&amp;" Corp",R$1)))</f>
        <v/>
      </c>
      <c r="S209" s="114" t="str">
        <f>IF(tbl_coded[[#This Row],[ISIN]]="","",IF(OR(_xll.BDP($R209&amp;" Equity",S$1)="#N/A N/A",_xll.BDP($R209&amp;" Equity",S$1)="#N/A Invalid Security"),"--",_xll.BDP($R209&amp;" Equity",S$1)))</f>
        <v/>
      </c>
      <c r="T209" s="114" t="str">
        <f>IF(tbl_coded[[#This Row],[ISIN]]="","",IF(OR(_xll.BDP($R209&amp;" Equity",T$1)="#N/A N/A",_xll.BDP($R209&amp;" Equity",T$1)="#N/A Invalid Security"),"--",_xll.BDP($R209&amp;" Equity",T$1)))</f>
        <v/>
      </c>
      <c r="U209" s="114" t="str">
        <f>IF(tbl_coded[[#This Row],[ISIN]]="","",IF(OR(_xll.BDP($R209&amp;" Equity",U$1)="#N/A N/A",_xll.BDP($R209&amp;" Equity",U$1)="#N/A Invalid Security"),"--",_xll.BDP($R209&amp;" Equity",U$1)))</f>
        <v/>
      </c>
      <c r="V209" s="114" t="str">
        <f>IF(tbl_coded[[#This Row],[ISIN]]="","",IF(OR(_xll.BDP($R209&amp;" Equity",V$1)="#N/A N/A",_xll.BDP($R209&amp;" Equity",V$1)="#N/A Invalid Security"),"--",_xll.BDP($R209&amp;" Equity",V$1)))</f>
        <v/>
      </c>
      <c r="W209" s="114" t="str">
        <f>IF(tbl_coded[[#This Row],[ISIN]]="","",IF(OR(_xll.BDP($R209&amp;" Equity",W$1)="#N/A N/A",_xll.BDP($R209&amp;" Equity",W$1)="#N/A Invalid Security"),"--",_xll.BDP($R209&amp;" Equity",W$1)))</f>
        <v/>
      </c>
      <c r="X209" s="114" t="str">
        <f>IF(tbl_coded[[#This Row],[ISIN]]="","",IF(OR(_xll.BDP($R209&amp;" Equity",X$1)="#N/A N/A",_xll.BDP($R209&amp;" Equity",X$1)="#N/A Invalid Security"),"--",_xll.BDP($R209&amp;" Equity",X$1)))</f>
        <v/>
      </c>
      <c r="Y20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9" s="114" t="str">
        <f>IF(tbl_coded[[#This Row],[ISIN]]="","",IF(ISNUMBER(_xll.BDP(B209&amp;" Corp",Z$1)),_xll.BDP(B209&amp;" Corp",Z$1),""))</f>
        <v/>
      </c>
      <c r="AA209" s="114" t="str">
        <f>IF(tbl_coded[[#This Row],[ISIN]]="","",IF(ISNUMBER(_xll.BDP(B209&amp;" Corp",AA$1)),_xll.BDP(B209&amp;" Corp",AA$1),""))</f>
        <v/>
      </c>
      <c r="AB209" s="114" t="str">
        <f>IF(tbl_coded[[#This Row],[ISIN]]="","",IF(ISNUMBER(_xll.BDP(B209&amp;" Corp",AB$1)),_xll.BDP(B209&amp;" Corp",AB$1),""))</f>
        <v/>
      </c>
      <c r="AC209" s="114" t="str">
        <f>IF(tbl_coded[[#This Row],[ISIN]]="","",IF(ISNUMBER(_xll.BDP(B209&amp;" Corp",AC$1)),_xll.BDP(B209&amp;" Corp",AC$1),""))</f>
        <v/>
      </c>
      <c r="AD209" s="114" t="str">
        <f>IF(tbl_coded[[#This Row],[ISIN]]="","",IF((_xll.BDP(B209&amp;" Corp",AD$1))="#N/A Field Not Applicable","",_xll.BDP(B209&amp;" Corp",AD$1)))</f>
        <v/>
      </c>
      <c r="AE209" s="114" t="str">
        <f>IF(tbl_coded[[#This Row],[ISIN]]="","",IF((_xll.BDP(B209&amp;" Corp",AE$1))="#N/A N/A","--",_xll.BDP(B209&amp;" Corp",AE$1)))</f>
        <v/>
      </c>
      <c r="AF209" s="114" t="str">
        <f>IF(tbl_coded[[#This Row],[ISIN]]="","",IF(IFERROR(MATCH(H209,rtg_num[Moody''s],0)&gt;10,0),"HY",IF(IFERROR(MATCH(I209,rtg_num[S&amp;P],0)&gt;10,0),"HY",IF(IFERROR(MATCH(J209,rtg_num[Fitch],0)&gt;10,0),"HY",IF(H209&amp;I209&amp;J209="------","NR",IF(IFERROR(FIND("#N/A",Coded!H209),0)&amp;IFERROR(FIND("#N/A",Coded!H209),0)&amp;IFERROR(FIND("#N/A",Coded!H209),0)&lt;&gt;"000",IF(INDEX(美元债一级!$O:$O,MATCH(tbl_coded[[#This Row],[ISIN]],美元债一级!$I:$I,0))="--/--/--","NR","IG"),"IG"))))))</f>
        <v/>
      </c>
      <c r="AG20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09" s="115" t="str">
        <f>IF(tbl_coded[[#This Row],[ISIN]]="","",IF(_xll.BDP($B209&amp;" Corp",AI$1)="#N/A N/A","--",_xll.BDP($B209&amp;" Corp",AI$1)))</f>
        <v/>
      </c>
      <c r="AJ209" s="112" t="str">
        <f>IF(tbl_coded[[#This Row],[ISIN]]="","",IF(OR(_xll.BDP(_xll.BDP(tbl_coded[[#This Row],[ISIN]]&amp;" Corp", "ISSUER_EQUITY_TICKER")&amp;" Equity",AJ$1)="#N/A N/A"),"--",_xll.BDP(_xll.BDP(tbl_coded[[#This Row],[ISIN]]&amp;" Corp", "ISSUER_EQUITY_TICKER")&amp;" Equity",AJ$1)))</f>
        <v/>
      </c>
      <c r="AK20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9" s="114" t="str">
        <f>IF(tbl_coded[[#This Row],[ISIN]]="","",IF(OR(_xll.BDP(_xll.BDP(tbl_coded[[#This Row],[ISIN]]&amp;" Corp", "ISSUER_EQUITY_TICKER")&amp;" Equity",AL$1)="#N/A N/A"),"--",_xll.BDP(_xll.BDP(tbl_coded[[#This Row],[ISIN]]&amp;" Corp", "ISSUER_EQUITY_TICKER")&amp;" Equity",AL$1)))</f>
        <v/>
      </c>
      <c r="AM209" s="114" t="str">
        <f>IF(tbl_coded[[#This Row],[ISIN]]="","",IF(_xll.BDS($B209&amp;" Corp",AM$1)="#N/A Field Not Applicable","",_xll.BDS($B209&amp;" Corp",AM$1)))</f>
        <v/>
      </c>
      <c r="AN209" s="114" t="str">
        <f>IF(tbl_coded[[#This Row],[ISIN]]="","",IF(_xll.BDP(tbl_coded[[#This Row],[KPW Provider BBID]]&amp;" CompanyID","NAME")="#N/A Invalid Security","",_xll.BDP(tbl_coded[[#This Row],[KPW Provider BBID]]&amp;" CompanyID","NAME")))</f>
        <v/>
      </c>
      <c r="AO209" s="114" t="str">
        <f>IF(tbl_coded[[#This Row],[ISIN]]="","",IF(_xll.BDP(tbl_coded[[#This Row],[KPW Provider BBID]]&amp;" CompanyID",$AO$1)="#N/A Invalid Security","--",IF(_xll.BDP(tbl_coded[[#This Row],[KPW Provider BBID]]&amp;" CompanyID",$AO$1)="#N/A N/A","--",_xll.BDP(tbl_coded[[#This Row],[KPW Provider BBID]]&amp;" CompanyID",$AO$1))))</f>
        <v/>
      </c>
      <c r="AP209" s="114" t="str">
        <f>IF(tbl_coded[[#This Row],[ISIN]]="","",IF(_xll.BDP(tbl_coded[[#This Row],[KPW Provider BBID]]&amp;" CompanyID",$AP$1)="#N/A Invalid Security","--",IF(_xll.BDP(tbl_coded[[#This Row],[KPW Provider BBID]]&amp;" CompanyID",$AP$1)="#N/A N/A","--",_xll.BDP(tbl_coded[[#This Row],[KPW Provider BBID]]&amp;" CompanyID",$AP$1))))</f>
        <v/>
      </c>
      <c r="AQ209" s="114" t="str">
        <f>IF(tbl_coded[[#This Row],[ISIN]]="","",IF(_xll.BDP(tbl_coded[[#This Row],[KPW Provider BBID]]&amp;" CompanyID",$AQ$1)="#N/A Invalid Security","--",IF(_xll.BDP(tbl_coded[[#This Row],[KPW Provider BBID]]&amp;" CompanyID",$AQ$1)="#N/A N/A","--",_xll.BDP(tbl_coded[[#This Row],[KPW Provider BBID]]&amp;" CompanyID",$AQ$1))))</f>
        <v/>
      </c>
      <c r="AR209" s="114" t="str">
        <f>IF(tbl_coded[[#This Row],[ISIN]]="","",tbl_coded[[#This Row],[穆迪KPW评级]]&amp;"/"&amp;tbl_coded[[#This Row],[SPKPW评级]]&amp;"/"&amp;tbl_coded[[#This Row],[FITCHKPW评级]])</f>
        <v/>
      </c>
      <c r="AS209" s="114" t="str">
        <f>IF(tbl_coded[[#This Row],[ISIN]]="","",IF(OR(_xll.BDP($B209&amp;" Corp",AS$1)="#N/A N/A"),"--",_xll.BDP($B209&amp;" Corp",AS$1)))</f>
        <v/>
      </c>
      <c r="AT209" s="114" t="str">
        <f>IF(tbl_coded[[#This Row],[ISIN]]="","",IF(_xll.BDS($B209&amp;" Corp",AT$1)="#N/A Field Not Applicable","",_xll.BDS($B209&amp;" Corp",AT$1)))</f>
        <v/>
      </c>
      <c r="AU209" s="114" t="str">
        <f>IF(tbl_coded[[#This Row],[SBLC Provider BBID]]="","",_xll.BDP(tbl_coded[[#This Row],[SBLC Provider BBID]]&amp;" CompanyID","NAME"))</f>
        <v/>
      </c>
      <c r="AV209" s="114" t="str">
        <f>IF(tbl_coded[[#This Row],[ISIN]]="","",IF(OR(_xll.BDP($B209&amp;" Corp",AV$1)="#N/A N/A"),"--",TEXT(_xll.BDP($B209&amp;" Corp",AV$1),"yyyy/mm/dd")))</f>
        <v/>
      </c>
      <c r="AW209" s="114" t="str">
        <f>IF(tbl_coded[[#This Row],[ISIN]]="","",IF(OR(_xll.BDP($B209&amp;" Corp",AW$1)="#N/A N/A"),"--",TEXT(_xll.BDP($B209&amp;" Corp",AW$1),"yyyy/mm/dd")))</f>
        <v/>
      </c>
      <c r="AX209" s="114" t="str">
        <f>IF(tbl_coded[[#This Row],[ISIN]]="","",IF(OR(_xll.BDP($B209&amp;" Corp",AX$1)="#N/A N/A"),"--",TEXT(_xll.BDP($B209&amp;" Corp",AX$1),"yyyy/mm/dd")))</f>
        <v/>
      </c>
      <c r="AY209" s="114" t="str">
        <f>IF(tbl_coded[[#This Row],[ISIN]]="","",IF(OR(_xll.BDP($B209&amp;" Corp",AY$1)="#N/A Field Not Applicable"),"--",TEXT(_xll.BDP($B209&amp;" Corp",AY$1),"yyyy/mm/dd")))</f>
        <v/>
      </c>
      <c r="AZ209" s="114" t="str">
        <f>IF(tbl_coded[[#This Row],[ISIN]]="","",IF(OR(_xll.BDP($B209&amp;" Corp",AZ$1)="#N/A N/A"),"--",_xll.BDP($B209&amp;" Corp",AZ$1)))</f>
        <v/>
      </c>
      <c r="BA209" s="114" t="str">
        <f>IF(tbl_coded[[#This Row],[ISIN]]="","",IF(OR(_xll.BDP($B209&amp;" Corp",BA$1)="#N/A N/A"),"--",_xll.BDP($B209&amp;" Corp",BA$1)))</f>
        <v/>
      </c>
      <c r="BB209" s="114" t="str">
        <f>IF(tbl_coded[[#This Row],[ISIN]]="","",IF(OR(_xll.BDP($B209&amp;" Corp",BB$1)="#N/A N/A"),"--",_xll.BDP($B209&amp;" Corp",BB$1)))</f>
        <v/>
      </c>
      <c r="BC209" s="114" t="str">
        <f>IF(tbl_coded[[#This Row],[ISIN]]="","",IF(OR(_xll.BDP($B209&amp;" Corp",BC$1)="#N/A Field Not Applicable"),"--",_xll.BDP($B209&amp;" Corp",BC$1)))</f>
        <v/>
      </c>
      <c r="BD209" s="114" t="str">
        <f>IF(tbl_coded[[#This Row],[ISIN]]="","",IF(OR(_xll.BDP($B209&amp;" Corp",BD$1)="#N/A Field Not Applicable"),"--",_xll.BDP($B209&amp;" Corp",BD$1)))</f>
        <v/>
      </c>
      <c r="BE209" s="114" t="str">
        <f>IF(tbl_coded[[#This Row],[ISIN]]="","",IF(OR(_xll.BDP($B209&amp;" Corp",BE$1)="#N/A Field Not Applicable"),"--",_xll.BDP($B209&amp;" Corp",BE$1)))</f>
        <v/>
      </c>
      <c r="BF209" s="114" t="str">
        <f>IF(tbl_coded[[#This Row],[ISIN]]="","",IF(OR(_xll.BDP($B209&amp;" Corp",BF$1)="#N/A Field Not Applicable"),"--",_xll.BDP($B209&amp;" Corp",BF$1)))</f>
        <v/>
      </c>
      <c r="BG209" s="114" t="str">
        <f>IF(tbl_coded[[#This Row],[ISIN]]="","",IF(OR(_xll.BDP($B209&amp;" Corp",BG$1)="#N/A Field Not Applicable"),"--",IF(_xll.BDP($B209&amp;" Corp",BG$1)="#N/A N/A","N",_xll.BDP($B209&amp;" Corp",BG$1))))</f>
        <v/>
      </c>
      <c r="BH209" s="114" t="str">
        <f>IF(tbl_coded[[#This Row],[ISIN]]="","",IF(OR(_xll.BDP($B209&amp;" Corp",BH$1)="#N/A N/A"),"",_xll.BDP($B209&amp;" Corp",BH$1)))</f>
        <v/>
      </c>
      <c r="BI209" s="114" t="str">
        <f>IF(tbl_coded[[#This Row],[ISIN]]="","",IF(OR(tbl_coded[[#This Row],[Parent company tiker]]=""),"",IF(_xll.BDP(tbl_coded[[#This Row],[Parent company tiker]]&amp;" Equity",BI$1)="#N/A N/A","--",_xll.BDP(tbl_coded[[#This Row],[Parent company tiker]]&amp;" Equity",BI$1))))</f>
        <v/>
      </c>
      <c r="BJ209" s="114" t="str">
        <f>IF(tbl_coded[[#This Row],[ISIN]]="","",IF(OR(tbl_coded[[#This Row],[Parent company tiker]]=""),"",IF(_xll.BDP(tbl_coded[[#This Row],[Parent company tiker]]&amp;" Equity",BJ$1)="#N/A N/A","--",_xll.BDP(tbl_coded[[#This Row],[Parent company tiker]]&amp;" Equity",BJ$1))))</f>
        <v/>
      </c>
      <c r="BK209" s="114" t="str">
        <f>IF(tbl_coded[[#This Row],[ISIN]]="","",IF(OR(tbl_coded[[#This Row],[Parent company tiker]]=""),"",IF(_xll.BDP(tbl_coded[[#This Row],[Parent company tiker]]&amp;" Equity",BK$1)="#N/A N/A","--",_xll.BDP(tbl_coded[[#This Row],[Parent company tiker]]&amp;" Equity",BK$1))))</f>
        <v/>
      </c>
      <c r="BL209" s="114" t="str">
        <f>IF(tbl_coded[[#This Row],[ISIN]]="","",IF(OR(tbl_coded[[#This Row],[Parent company tiker]]=""),"",IF(_xll.BDP(tbl_coded[[#This Row],[Parent company tiker]]&amp;" Equity",BL$1)="#N/A N/A","--",_xll.BDP(tbl_coded[[#This Row],[Parent company tiker]]&amp;" Equity",BL$1))))</f>
        <v/>
      </c>
      <c r="BM20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9" s="114" t="str">
        <f>IF(tbl_coded[[#This Row],[Column9]]&lt;&gt;"--",tbl_coded[[#This Row],[G''tor rating]],IF(tbl_coded[[#This Row],[KPW Name]]&lt;&gt;"",tbl_coded[[#This Row],[KPW Rating]],IF(tbl_coded[[#This Row],[Parent company tiker]]&lt;&gt;"",tbl_coded[[#This Row],[parent评级]],tbl_coded[[#This Row],[Issuer rating]])))</f>
        <v>//</v>
      </c>
      <c r="BO209" s="148" t="str">
        <f>IFERROR(IF(tbl_coded[[#This Row],[GREEN]]="Y","GREEN",IF(tbl_coded[[#This Row],[SUSTAINABLE]]="Y","SUSTAINABLE",IF(tbl_coded[[#This Row],[SOCIAL]]="Y","SOCIAL",IF(tbl_coded[[#This Row],[Sustainable linked]]="Y","SUSTAINABLE LINKED"," ")))),"")</f>
        <v xml:space="preserve"> </v>
      </c>
    </row>
    <row r="210" spans="1:67" ht="15" customHeight="1">
      <c r="A210" s="109">
        <v>208</v>
      </c>
      <c r="B210" s="110" t="str">
        <f>IF(美元债一级!$C$3:$C$1048576&lt;&gt;"",美元债一级!$C210,"")</f>
        <v/>
      </c>
      <c r="C210" s="114" t="str">
        <f>IF(tbl_coded[[#This Row],[ISIN]]="","",IF(tbl_coded[[#This Row],[Index]]&gt;$A$1,"",IF(_xll.BDP($B210&amp;" Corp",C$1)="#N/A N/A","",_xll.BDP($B210&amp;" Corp",C$1))))</f>
        <v/>
      </c>
      <c r="D210" s="114" t="str">
        <f>IF(tbl_coded[[#This Row],[ISIN]]="","",IF(_xll.BDP($B210&amp;" Corp",D$1)="#N/A N/A","",_xll.BDP($B210&amp;" Corp",D$1)))</f>
        <v/>
      </c>
      <c r="E210" s="114" t="str">
        <f>IF(tbl_coded[[#This Row],[ISIN]]="","",IF(_xll.BDP($B210&amp;" Corp",E$1)="#N/A N/A","--",_xll.BDP($B210&amp;" Corp",E$1)))</f>
        <v/>
      </c>
      <c r="F210" s="114" t="str">
        <f>IF(tbl_coded[[#This Row],[ISIN]]="","",IF(_xll.BDS($B210&amp;" Corp",F$1)="#N/A Field Not Applicable","",_xll.BDS($B210&amp;" Corp",F$1)))</f>
        <v/>
      </c>
      <c r="G210" s="114" t="str">
        <f>IF(tbl_coded[[#This Row],[ISIN]]="","",IF(_xll.BDP($F210&amp;" CompanyID",G$1)="#N/A Invalid Security","",_xll.BDP($F210&amp;" CompanyID",G$1)))</f>
        <v/>
      </c>
      <c r="H210" s="114" t="str">
        <f>IF(tbl_coded[[#This Row],[ISIN]]="","",IF(_xll.BDP($B210&amp;" Corp",H$1)="#N/A N/A","--",_xll.BDP($B210&amp;" Corp",H$1)))</f>
        <v/>
      </c>
      <c r="I210" s="114" t="str">
        <f>IF(tbl_coded[[#This Row],[ISIN]]="","",IF(_xll.BDP($B210&amp;" Corp",I$1)="#N/A N/A","--",_xll.BDP($B210&amp;" Corp",I$1)))</f>
        <v/>
      </c>
      <c r="J210" s="114" t="str">
        <f>IF(tbl_coded[[#This Row],[ISIN]]="","",IF(_xll.BDP($B210&amp;" Corp",J$1)="#N/A N/A","--",_xll.BDP($B210&amp;" Corp",J$1)))</f>
        <v/>
      </c>
      <c r="K210" s="114" t="str">
        <f>IF(tbl_coded[[#This Row],[ISIN]]="","",IF(_xll.BDP($B210&amp;" Corp",K$1)="#N/A N/A","--",_xll.BDP($B210&amp;" Corp",K$1)))</f>
        <v/>
      </c>
      <c r="L210" s="114" t="str">
        <f>IF(tbl_coded[[#This Row],[ISIN]]="","",IF(_xll.BDP($B210&amp;" Corp",L$1)="#N/A N/A","--",_xll.BDP($B210&amp;" Corp",L$1)))</f>
        <v/>
      </c>
      <c r="M210" s="114" t="str">
        <f>IF(tbl_coded[[#This Row],[ISIN]]="","",IF(_xll.BDP($B210&amp;" Corp",M$1)="#N/A N/A","--",_xll.BDP($B210&amp;" Corp",M$1)))</f>
        <v/>
      </c>
      <c r="N210" s="114" t="str">
        <f>IF(tbl_coded[[#This Row],[ISIN]]="","",IF(_xll.BDP($B210&amp;" Corp",N$1)="#N/A N/A","--",_xll.BDP($B210&amp;" Corp",N$1)))</f>
        <v/>
      </c>
      <c r="O210" s="114" t="str">
        <f>IF(tbl_coded[[#This Row],[ISIN]]="","",IF(_xll.BDP($B210&amp;" Corp",O$1)="#N/A N/A","--",_xll.BDP($B210&amp;" Corp",O$1)))</f>
        <v/>
      </c>
      <c r="P210" s="114" t="str">
        <f>IF(tbl_coded[[#This Row],[ISIN]]="","",IF(_xll.BDP($B210&amp;" Corp",P$1)="#N/A N/A","--",_xll.BDP($B210&amp;" Corp",P$1)))</f>
        <v/>
      </c>
      <c r="Q21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0" s="114" t="str">
        <f>IF(tbl_coded[[#This Row],[ISIN]]="","",IF(OR(_xll.BDP($B210&amp;" Corp",R$1)="#N/A N/A",_xll.BDP($B210&amp;" Corp",R$1)="#N/A Invalid Security",_xll.BDP($B210&amp;" Corp",R$1)="#N/A Field Not Applicable"),"--",_xll.BDP($B210&amp;" Corp",R$1)))</f>
        <v/>
      </c>
      <c r="S210" s="114" t="str">
        <f>IF(tbl_coded[[#This Row],[ISIN]]="","",IF(OR(_xll.BDP($R210&amp;" Equity",S$1)="#N/A N/A",_xll.BDP($R210&amp;" Equity",S$1)="#N/A Invalid Security"),"--",_xll.BDP($R210&amp;" Equity",S$1)))</f>
        <v/>
      </c>
      <c r="T210" s="114" t="str">
        <f>IF(tbl_coded[[#This Row],[ISIN]]="","",IF(OR(_xll.BDP($R210&amp;" Equity",T$1)="#N/A N/A",_xll.BDP($R210&amp;" Equity",T$1)="#N/A Invalid Security"),"--",_xll.BDP($R210&amp;" Equity",T$1)))</f>
        <v/>
      </c>
      <c r="U210" s="114" t="str">
        <f>IF(tbl_coded[[#This Row],[ISIN]]="","",IF(OR(_xll.BDP($R210&amp;" Equity",U$1)="#N/A N/A",_xll.BDP($R210&amp;" Equity",U$1)="#N/A Invalid Security"),"--",_xll.BDP($R210&amp;" Equity",U$1)))</f>
        <v/>
      </c>
      <c r="V210" s="114" t="str">
        <f>IF(tbl_coded[[#This Row],[ISIN]]="","",IF(OR(_xll.BDP($R210&amp;" Equity",V$1)="#N/A N/A",_xll.BDP($R210&amp;" Equity",V$1)="#N/A Invalid Security"),"--",_xll.BDP($R210&amp;" Equity",V$1)))</f>
        <v/>
      </c>
      <c r="W210" s="114" t="str">
        <f>IF(tbl_coded[[#This Row],[ISIN]]="","",IF(OR(_xll.BDP($R210&amp;" Equity",W$1)="#N/A N/A",_xll.BDP($R210&amp;" Equity",W$1)="#N/A Invalid Security"),"--",_xll.BDP($R210&amp;" Equity",W$1)))</f>
        <v/>
      </c>
      <c r="X210" s="114" t="str">
        <f>IF(tbl_coded[[#This Row],[ISIN]]="","",IF(OR(_xll.BDP($R210&amp;" Equity",X$1)="#N/A N/A",_xll.BDP($R210&amp;" Equity",X$1)="#N/A Invalid Security"),"--",_xll.BDP($R210&amp;" Equity",X$1)))</f>
        <v/>
      </c>
      <c r="Y21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0" s="114" t="str">
        <f>IF(tbl_coded[[#This Row],[ISIN]]="","",IF(ISNUMBER(_xll.BDP(B210&amp;" Corp",Z$1)),_xll.BDP(B210&amp;" Corp",Z$1),""))</f>
        <v/>
      </c>
      <c r="AA210" s="114" t="str">
        <f>IF(tbl_coded[[#This Row],[ISIN]]="","",IF(ISNUMBER(_xll.BDP(B210&amp;" Corp",AA$1)),_xll.BDP(B210&amp;" Corp",AA$1),""))</f>
        <v/>
      </c>
      <c r="AB210" s="114" t="str">
        <f>IF(tbl_coded[[#This Row],[ISIN]]="","",IF(ISNUMBER(_xll.BDP(B210&amp;" Corp",AB$1)),_xll.BDP(B210&amp;" Corp",AB$1),""))</f>
        <v/>
      </c>
      <c r="AC210" s="114" t="str">
        <f>IF(tbl_coded[[#This Row],[ISIN]]="","",IF(ISNUMBER(_xll.BDP(B210&amp;" Corp",AC$1)),_xll.BDP(B210&amp;" Corp",AC$1),""))</f>
        <v/>
      </c>
      <c r="AD210" s="114" t="str">
        <f>IF(tbl_coded[[#This Row],[ISIN]]="","",IF((_xll.BDP(B210&amp;" Corp",AD$1))="#N/A Field Not Applicable","",_xll.BDP(B210&amp;" Corp",AD$1)))</f>
        <v/>
      </c>
      <c r="AE210" s="114" t="str">
        <f>IF(tbl_coded[[#This Row],[ISIN]]="","",IF((_xll.BDP(B210&amp;" Corp",AE$1))="#N/A N/A","--",_xll.BDP(B210&amp;" Corp",AE$1)))</f>
        <v/>
      </c>
      <c r="AF210" s="114" t="str">
        <f>IF(tbl_coded[[#This Row],[ISIN]]="","",IF(IFERROR(MATCH(H210,rtg_num[Moody''s],0)&gt;10,0),"HY",IF(IFERROR(MATCH(I210,rtg_num[S&amp;P],0)&gt;10,0),"HY",IF(IFERROR(MATCH(J210,rtg_num[Fitch],0)&gt;10,0),"HY",IF(H210&amp;I210&amp;J210="------","NR",IF(IFERROR(FIND("#N/A",Coded!H210),0)&amp;IFERROR(FIND("#N/A",Coded!H210),0)&amp;IFERROR(FIND("#N/A",Coded!H210),0)&lt;&gt;"000",IF(INDEX(美元债一级!$O:$O,MATCH(tbl_coded[[#This Row],[ISIN]],美元债一级!$I:$I,0))="--/--/--","NR","IG"),"IG"))))))</f>
        <v/>
      </c>
      <c r="AG21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0" s="115" t="str">
        <f>IF(tbl_coded[[#This Row],[ISIN]]="","",IF(_xll.BDP($B210&amp;" Corp",AI$1)="#N/A N/A","--",_xll.BDP($B210&amp;" Corp",AI$1)))</f>
        <v/>
      </c>
      <c r="AJ210" s="112" t="str">
        <f>IF(tbl_coded[[#This Row],[ISIN]]="","",IF(OR(_xll.BDP(_xll.BDP(tbl_coded[[#This Row],[ISIN]]&amp;" Corp", "ISSUER_EQUITY_TICKER")&amp;" Equity",AJ$1)="#N/A N/A"),"--",_xll.BDP(_xll.BDP(tbl_coded[[#This Row],[ISIN]]&amp;" Corp", "ISSUER_EQUITY_TICKER")&amp;" Equity",AJ$1)))</f>
        <v/>
      </c>
      <c r="AK21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0" s="114" t="str">
        <f>IF(tbl_coded[[#This Row],[ISIN]]="","",IF(OR(_xll.BDP(_xll.BDP(tbl_coded[[#This Row],[ISIN]]&amp;" Corp", "ISSUER_EQUITY_TICKER")&amp;" Equity",AL$1)="#N/A N/A"),"--",_xll.BDP(_xll.BDP(tbl_coded[[#This Row],[ISIN]]&amp;" Corp", "ISSUER_EQUITY_TICKER")&amp;" Equity",AL$1)))</f>
        <v/>
      </c>
      <c r="AM210" s="114" t="str">
        <f>IF(tbl_coded[[#This Row],[ISIN]]="","",IF(_xll.BDS($B210&amp;" Corp",AM$1)="#N/A Field Not Applicable","",_xll.BDS($B210&amp;" Corp",AM$1)))</f>
        <v/>
      </c>
      <c r="AN210" s="114" t="str">
        <f>IF(tbl_coded[[#This Row],[ISIN]]="","",IF(_xll.BDP(tbl_coded[[#This Row],[KPW Provider BBID]]&amp;" CompanyID","NAME")="#N/A Invalid Security","",_xll.BDP(tbl_coded[[#This Row],[KPW Provider BBID]]&amp;" CompanyID","NAME")))</f>
        <v/>
      </c>
      <c r="AO210" s="114" t="str">
        <f>IF(tbl_coded[[#This Row],[ISIN]]="","",IF(_xll.BDP(tbl_coded[[#This Row],[KPW Provider BBID]]&amp;" CompanyID",$AO$1)="#N/A Invalid Security","--",IF(_xll.BDP(tbl_coded[[#This Row],[KPW Provider BBID]]&amp;" CompanyID",$AO$1)="#N/A N/A","--",_xll.BDP(tbl_coded[[#This Row],[KPW Provider BBID]]&amp;" CompanyID",$AO$1))))</f>
        <v/>
      </c>
      <c r="AP210" s="114" t="str">
        <f>IF(tbl_coded[[#This Row],[ISIN]]="","",IF(_xll.BDP(tbl_coded[[#This Row],[KPW Provider BBID]]&amp;" CompanyID",$AP$1)="#N/A Invalid Security","--",IF(_xll.BDP(tbl_coded[[#This Row],[KPW Provider BBID]]&amp;" CompanyID",$AP$1)="#N/A N/A","--",_xll.BDP(tbl_coded[[#This Row],[KPW Provider BBID]]&amp;" CompanyID",$AP$1))))</f>
        <v/>
      </c>
      <c r="AQ210" s="114" t="str">
        <f>IF(tbl_coded[[#This Row],[ISIN]]="","",IF(_xll.BDP(tbl_coded[[#This Row],[KPW Provider BBID]]&amp;" CompanyID",$AQ$1)="#N/A Invalid Security","--",IF(_xll.BDP(tbl_coded[[#This Row],[KPW Provider BBID]]&amp;" CompanyID",$AQ$1)="#N/A N/A","--",_xll.BDP(tbl_coded[[#This Row],[KPW Provider BBID]]&amp;" CompanyID",$AQ$1))))</f>
        <v/>
      </c>
      <c r="AR210" s="114" t="str">
        <f>IF(tbl_coded[[#This Row],[ISIN]]="","",tbl_coded[[#This Row],[穆迪KPW评级]]&amp;"/"&amp;tbl_coded[[#This Row],[SPKPW评级]]&amp;"/"&amp;tbl_coded[[#This Row],[FITCHKPW评级]])</f>
        <v/>
      </c>
      <c r="AS210" s="114" t="str">
        <f>IF(tbl_coded[[#This Row],[ISIN]]="","",IF(OR(_xll.BDP($B210&amp;" Corp",AS$1)="#N/A N/A"),"--",_xll.BDP($B210&amp;" Corp",AS$1)))</f>
        <v/>
      </c>
      <c r="AT210" s="114" t="str">
        <f>IF(tbl_coded[[#This Row],[ISIN]]="","",IF(_xll.BDS($B210&amp;" Corp",AT$1)="#N/A Field Not Applicable","",_xll.BDS($B210&amp;" Corp",AT$1)))</f>
        <v/>
      </c>
      <c r="AU210" s="114" t="str">
        <f>IF(tbl_coded[[#This Row],[SBLC Provider BBID]]="","",_xll.BDP(tbl_coded[[#This Row],[SBLC Provider BBID]]&amp;" CompanyID","NAME"))</f>
        <v/>
      </c>
      <c r="AV210" s="114" t="str">
        <f>IF(tbl_coded[[#This Row],[ISIN]]="","",IF(OR(_xll.BDP($B210&amp;" Corp",AV$1)="#N/A N/A"),"--",TEXT(_xll.BDP($B210&amp;" Corp",AV$1),"yyyy/mm/dd")))</f>
        <v/>
      </c>
      <c r="AW210" s="114" t="str">
        <f>IF(tbl_coded[[#This Row],[ISIN]]="","",IF(OR(_xll.BDP($B210&amp;" Corp",AW$1)="#N/A N/A"),"--",TEXT(_xll.BDP($B210&amp;" Corp",AW$1),"yyyy/mm/dd")))</f>
        <v/>
      </c>
      <c r="AX210" s="114" t="str">
        <f>IF(tbl_coded[[#This Row],[ISIN]]="","",IF(OR(_xll.BDP($B210&amp;" Corp",AX$1)="#N/A N/A"),"--",TEXT(_xll.BDP($B210&amp;" Corp",AX$1),"yyyy/mm/dd")))</f>
        <v/>
      </c>
      <c r="AY210" s="114" t="str">
        <f>IF(tbl_coded[[#This Row],[ISIN]]="","",IF(OR(_xll.BDP($B210&amp;" Corp",AY$1)="#N/A Field Not Applicable"),"--",TEXT(_xll.BDP($B210&amp;" Corp",AY$1),"yyyy/mm/dd")))</f>
        <v/>
      </c>
      <c r="AZ210" s="114" t="str">
        <f>IF(tbl_coded[[#This Row],[ISIN]]="","",IF(OR(_xll.BDP($B210&amp;" Corp",AZ$1)="#N/A N/A"),"--",_xll.BDP($B210&amp;" Corp",AZ$1)))</f>
        <v/>
      </c>
      <c r="BA210" s="114" t="str">
        <f>IF(tbl_coded[[#This Row],[ISIN]]="","",IF(OR(_xll.BDP($B210&amp;" Corp",BA$1)="#N/A N/A"),"--",_xll.BDP($B210&amp;" Corp",BA$1)))</f>
        <v/>
      </c>
      <c r="BB210" s="114" t="str">
        <f>IF(tbl_coded[[#This Row],[ISIN]]="","",IF(OR(_xll.BDP($B210&amp;" Corp",BB$1)="#N/A N/A"),"--",_xll.BDP($B210&amp;" Corp",BB$1)))</f>
        <v/>
      </c>
      <c r="BC210" s="114" t="str">
        <f>IF(tbl_coded[[#This Row],[ISIN]]="","",IF(OR(_xll.BDP($B210&amp;" Corp",BC$1)="#N/A Field Not Applicable"),"--",_xll.BDP($B210&amp;" Corp",BC$1)))</f>
        <v/>
      </c>
      <c r="BD210" s="114" t="str">
        <f>IF(tbl_coded[[#This Row],[ISIN]]="","",IF(OR(_xll.BDP($B210&amp;" Corp",BD$1)="#N/A Field Not Applicable"),"--",_xll.BDP($B210&amp;" Corp",BD$1)))</f>
        <v/>
      </c>
      <c r="BE210" s="114" t="str">
        <f>IF(tbl_coded[[#This Row],[ISIN]]="","",IF(OR(_xll.BDP($B210&amp;" Corp",BE$1)="#N/A Field Not Applicable"),"--",_xll.BDP($B210&amp;" Corp",BE$1)))</f>
        <v/>
      </c>
      <c r="BF210" s="114" t="str">
        <f>IF(tbl_coded[[#This Row],[ISIN]]="","",IF(OR(_xll.BDP($B210&amp;" Corp",BF$1)="#N/A Field Not Applicable"),"--",_xll.BDP($B210&amp;" Corp",BF$1)))</f>
        <v/>
      </c>
      <c r="BG210" s="114" t="str">
        <f>IF(tbl_coded[[#This Row],[ISIN]]="","",IF(OR(_xll.BDP($B210&amp;" Corp",BG$1)="#N/A Field Not Applicable"),"--",IF(_xll.BDP($B210&amp;" Corp",BG$1)="#N/A N/A","N",_xll.BDP($B210&amp;" Corp",BG$1))))</f>
        <v/>
      </c>
      <c r="BH210" s="114" t="str">
        <f>IF(tbl_coded[[#This Row],[ISIN]]="","",IF(OR(_xll.BDP($B210&amp;" Corp",BH$1)="#N/A N/A"),"",_xll.BDP($B210&amp;" Corp",BH$1)))</f>
        <v/>
      </c>
      <c r="BI210" s="114" t="str">
        <f>IF(tbl_coded[[#This Row],[ISIN]]="","",IF(OR(tbl_coded[[#This Row],[Parent company tiker]]=""),"",IF(_xll.BDP(tbl_coded[[#This Row],[Parent company tiker]]&amp;" Equity",BI$1)="#N/A N/A","--",_xll.BDP(tbl_coded[[#This Row],[Parent company tiker]]&amp;" Equity",BI$1))))</f>
        <v/>
      </c>
      <c r="BJ210" s="114" t="str">
        <f>IF(tbl_coded[[#This Row],[ISIN]]="","",IF(OR(tbl_coded[[#This Row],[Parent company tiker]]=""),"",IF(_xll.BDP(tbl_coded[[#This Row],[Parent company tiker]]&amp;" Equity",BJ$1)="#N/A N/A","--",_xll.BDP(tbl_coded[[#This Row],[Parent company tiker]]&amp;" Equity",BJ$1))))</f>
        <v/>
      </c>
      <c r="BK210" s="114" t="str">
        <f>IF(tbl_coded[[#This Row],[ISIN]]="","",IF(OR(tbl_coded[[#This Row],[Parent company tiker]]=""),"",IF(_xll.BDP(tbl_coded[[#This Row],[Parent company tiker]]&amp;" Equity",BK$1)="#N/A N/A","--",_xll.BDP(tbl_coded[[#This Row],[Parent company tiker]]&amp;" Equity",BK$1))))</f>
        <v/>
      </c>
      <c r="BL210" s="114" t="str">
        <f>IF(tbl_coded[[#This Row],[ISIN]]="","",IF(OR(tbl_coded[[#This Row],[Parent company tiker]]=""),"",IF(_xll.BDP(tbl_coded[[#This Row],[Parent company tiker]]&amp;" Equity",BL$1)="#N/A N/A","--",_xll.BDP(tbl_coded[[#This Row],[Parent company tiker]]&amp;" Equity",BL$1))))</f>
        <v/>
      </c>
      <c r="BM21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0" s="114" t="str">
        <f>IF(tbl_coded[[#This Row],[Column9]]&lt;&gt;"--",tbl_coded[[#This Row],[G''tor rating]],IF(tbl_coded[[#This Row],[KPW Name]]&lt;&gt;"",tbl_coded[[#This Row],[KPW Rating]],IF(tbl_coded[[#This Row],[Parent company tiker]]&lt;&gt;"",tbl_coded[[#This Row],[parent评级]],tbl_coded[[#This Row],[Issuer rating]])))</f>
        <v>//</v>
      </c>
      <c r="BO210" s="148" t="str">
        <f>IFERROR(IF(tbl_coded[[#This Row],[GREEN]]="Y","GREEN",IF(tbl_coded[[#This Row],[SUSTAINABLE]]="Y","SUSTAINABLE",IF(tbl_coded[[#This Row],[SOCIAL]]="Y","SOCIAL",IF(tbl_coded[[#This Row],[Sustainable linked]]="Y","SUSTAINABLE LINKED"," ")))),"")</f>
        <v xml:space="preserve"> </v>
      </c>
    </row>
    <row r="211" spans="1:67" ht="15" customHeight="1">
      <c r="A211" s="109">
        <v>209</v>
      </c>
      <c r="B211" s="110" t="str">
        <f>IF(美元债一级!$C$3:$C$1048576&lt;&gt;"",美元债一级!$C211,"")</f>
        <v/>
      </c>
      <c r="C211" s="114" t="str">
        <f>IF(tbl_coded[[#This Row],[ISIN]]="","",IF(tbl_coded[[#This Row],[Index]]&gt;$A$1,"",IF(_xll.BDP($B211&amp;" Corp",C$1)="#N/A N/A","",_xll.BDP($B211&amp;" Corp",C$1))))</f>
        <v/>
      </c>
      <c r="D211" s="114" t="str">
        <f>IF(tbl_coded[[#This Row],[ISIN]]="","",IF(_xll.BDP($B211&amp;" Corp",D$1)="#N/A N/A","",_xll.BDP($B211&amp;" Corp",D$1)))</f>
        <v/>
      </c>
      <c r="E211" s="114" t="str">
        <f>IF(tbl_coded[[#This Row],[ISIN]]="","",IF(_xll.BDP($B211&amp;" Corp",E$1)="#N/A N/A","--",_xll.BDP($B211&amp;" Corp",E$1)))</f>
        <v/>
      </c>
      <c r="F211" s="114" t="str">
        <f>IF(tbl_coded[[#This Row],[ISIN]]="","",IF(_xll.BDS($B211&amp;" Corp",F$1)="#N/A Field Not Applicable","",_xll.BDS($B211&amp;" Corp",F$1)))</f>
        <v/>
      </c>
      <c r="G211" s="114" t="str">
        <f>IF(tbl_coded[[#This Row],[ISIN]]="","",IF(_xll.BDP($F211&amp;" CompanyID",G$1)="#N/A Invalid Security","",_xll.BDP($F211&amp;" CompanyID",G$1)))</f>
        <v/>
      </c>
      <c r="H211" s="114" t="str">
        <f>IF(tbl_coded[[#This Row],[ISIN]]="","",IF(_xll.BDP($B211&amp;" Corp",H$1)="#N/A N/A","--",_xll.BDP($B211&amp;" Corp",H$1)))</f>
        <v/>
      </c>
      <c r="I211" s="114" t="str">
        <f>IF(tbl_coded[[#This Row],[ISIN]]="","",IF(_xll.BDP($B211&amp;" Corp",I$1)="#N/A N/A","--",_xll.BDP($B211&amp;" Corp",I$1)))</f>
        <v/>
      </c>
      <c r="J211" s="114" t="str">
        <f>IF(tbl_coded[[#This Row],[ISIN]]="","",IF(_xll.BDP($B211&amp;" Corp",J$1)="#N/A N/A","--",_xll.BDP($B211&amp;" Corp",J$1)))</f>
        <v/>
      </c>
      <c r="K211" s="114" t="str">
        <f>IF(tbl_coded[[#This Row],[ISIN]]="","",IF(_xll.BDP($B211&amp;" Corp",K$1)="#N/A N/A","--",_xll.BDP($B211&amp;" Corp",K$1)))</f>
        <v/>
      </c>
      <c r="L211" s="114" t="str">
        <f>IF(tbl_coded[[#This Row],[ISIN]]="","",IF(_xll.BDP($B211&amp;" Corp",L$1)="#N/A N/A","--",_xll.BDP($B211&amp;" Corp",L$1)))</f>
        <v/>
      </c>
      <c r="M211" s="114" t="str">
        <f>IF(tbl_coded[[#This Row],[ISIN]]="","",IF(_xll.BDP($B211&amp;" Corp",M$1)="#N/A N/A","--",_xll.BDP($B211&amp;" Corp",M$1)))</f>
        <v/>
      </c>
      <c r="N211" s="114" t="str">
        <f>IF(tbl_coded[[#This Row],[ISIN]]="","",IF(_xll.BDP($B211&amp;" Corp",N$1)="#N/A N/A","--",_xll.BDP($B211&amp;" Corp",N$1)))</f>
        <v/>
      </c>
      <c r="O211" s="114" t="str">
        <f>IF(tbl_coded[[#This Row],[ISIN]]="","",IF(_xll.BDP($B211&amp;" Corp",O$1)="#N/A N/A","--",_xll.BDP($B211&amp;" Corp",O$1)))</f>
        <v/>
      </c>
      <c r="P211" s="114" t="str">
        <f>IF(tbl_coded[[#This Row],[ISIN]]="","",IF(_xll.BDP($B211&amp;" Corp",P$1)="#N/A N/A","--",_xll.BDP($B211&amp;" Corp",P$1)))</f>
        <v/>
      </c>
      <c r="Q21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1" s="114" t="str">
        <f>IF(tbl_coded[[#This Row],[ISIN]]="","",IF(OR(_xll.BDP($B211&amp;" Corp",R$1)="#N/A N/A",_xll.BDP($B211&amp;" Corp",R$1)="#N/A Invalid Security",_xll.BDP($B211&amp;" Corp",R$1)="#N/A Field Not Applicable"),"--",_xll.BDP($B211&amp;" Corp",R$1)))</f>
        <v/>
      </c>
      <c r="S211" s="114" t="str">
        <f>IF(tbl_coded[[#This Row],[ISIN]]="","",IF(OR(_xll.BDP($R211&amp;" Equity",S$1)="#N/A N/A",_xll.BDP($R211&amp;" Equity",S$1)="#N/A Invalid Security"),"--",_xll.BDP($R211&amp;" Equity",S$1)))</f>
        <v/>
      </c>
      <c r="T211" s="114" t="str">
        <f>IF(tbl_coded[[#This Row],[ISIN]]="","",IF(OR(_xll.BDP($R211&amp;" Equity",T$1)="#N/A N/A",_xll.BDP($R211&amp;" Equity",T$1)="#N/A Invalid Security"),"--",_xll.BDP($R211&amp;" Equity",T$1)))</f>
        <v/>
      </c>
      <c r="U211" s="114" t="str">
        <f>IF(tbl_coded[[#This Row],[ISIN]]="","",IF(OR(_xll.BDP($R211&amp;" Equity",U$1)="#N/A N/A",_xll.BDP($R211&amp;" Equity",U$1)="#N/A Invalid Security"),"--",_xll.BDP($R211&amp;" Equity",U$1)))</f>
        <v/>
      </c>
      <c r="V211" s="114" t="str">
        <f>IF(tbl_coded[[#This Row],[ISIN]]="","",IF(OR(_xll.BDP($R211&amp;" Equity",V$1)="#N/A N/A",_xll.BDP($R211&amp;" Equity",V$1)="#N/A Invalid Security"),"--",_xll.BDP($R211&amp;" Equity",V$1)))</f>
        <v/>
      </c>
      <c r="W211" s="114" t="str">
        <f>IF(tbl_coded[[#This Row],[ISIN]]="","",IF(OR(_xll.BDP($R211&amp;" Equity",W$1)="#N/A N/A",_xll.BDP($R211&amp;" Equity",W$1)="#N/A Invalid Security"),"--",_xll.BDP($R211&amp;" Equity",W$1)))</f>
        <v/>
      </c>
      <c r="X211" s="114" t="str">
        <f>IF(tbl_coded[[#This Row],[ISIN]]="","",IF(OR(_xll.BDP($R211&amp;" Equity",X$1)="#N/A N/A",_xll.BDP($R211&amp;" Equity",X$1)="#N/A Invalid Security"),"--",_xll.BDP($R211&amp;" Equity",X$1)))</f>
        <v/>
      </c>
      <c r="Y21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1" s="114" t="str">
        <f>IF(tbl_coded[[#This Row],[ISIN]]="","",IF(ISNUMBER(_xll.BDP(B211&amp;" Corp",Z$1)),_xll.BDP(B211&amp;" Corp",Z$1),""))</f>
        <v/>
      </c>
      <c r="AA211" s="114" t="str">
        <f>IF(tbl_coded[[#This Row],[ISIN]]="","",IF(ISNUMBER(_xll.BDP(B211&amp;" Corp",AA$1)),_xll.BDP(B211&amp;" Corp",AA$1),""))</f>
        <v/>
      </c>
      <c r="AB211" s="114" t="str">
        <f>IF(tbl_coded[[#This Row],[ISIN]]="","",IF(ISNUMBER(_xll.BDP(B211&amp;" Corp",AB$1)),_xll.BDP(B211&amp;" Corp",AB$1),""))</f>
        <v/>
      </c>
      <c r="AC211" s="114" t="str">
        <f>IF(tbl_coded[[#This Row],[ISIN]]="","",IF(ISNUMBER(_xll.BDP(B211&amp;" Corp",AC$1)),_xll.BDP(B211&amp;" Corp",AC$1),""))</f>
        <v/>
      </c>
      <c r="AD211" s="114" t="str">
        <f>IF(tbl_coded[[#This Row],[ISIN]]="","",IF((_xll.BDP(B211&amp;" Corp",AD$1))="#N/A Field Not Applicable","",_xll.BDP(B211&amp;" Corp",AD$1)))</f>
        <v/>
      </c>
      <c r="AE211" s="114" t="str">
        <f>IF(tbl_coded[[#This Row],[ISIN]]="","",IF((_xll.BDP(B211&amp;" Corp",AE$1))="#N/A N/A","--",_xll.BDP(B211&amp;" Corp",AE$1)))</f>
        <v/>
      </c>
      <c r="AF211" s="114" t="str">
        <f>IF(tbl_coded[[#This Row],[ISIN]]="","",IF(IFERROR(MATCH(H211,rtg_num[Moody''s],0)&gt;10,0),"HY",IF(IFERROR(MATCH(I211,rtg_num[S&amp;P],0)&gt;10,0),"HY",IF(IFERROR(MATCH(J211,rtg_num[Fitch],0)&gt;10,0),"HY",IF(H211&amp;I211&amp;J211="------","NR",IF(IFERROR(FIND("#N/A",Coded!H211),0)&amp;IFERROR(FIND("#N/A",Coded!H211),0)&amp;IFERROR(FIND("#N/A",Coded!H211),0)&lt;&gt;"000",IF(INDEX(美元债一级!$O:$O,MATCH(tbl_coded[[#This Row],[ISIN]],美元债一级!$I:$I,0))="--/--/--","NR","IG"),"IG"))))))</f>
        <v/>
      </c>
      <c r="AG21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1" s="115" t="str">
        <f>IF(tbl_coded[[#This Row],[ISIN]]="","",IF(_xll.BDP($B211&amp;" Corp",AI$1)="#N/A N/A","--",_xll.BDP($B211&amp;" Corp",AI$1)))</f>
        <v/>
      </c>
      <c r="AJ211" s="112" t="str">
        <f>IF(tbl_coded[[#This Row],[ISIN]]="","",IF(OR(_xll.BDP(_xll.BDP(tbl_coded[[#This Row],[ISIN]]&amp;" Corp", "ISSUER_EQUITY_TICKER")&amp;" Equity",AJ$1)="#N/A N/A"),"--",_xll.BDP(_xll.BDP(tbl_coded[[#This Row],[ISIN]]&amp;" Corp", "ISSUER_EQUITY_TICKER")&amp;" Equity",AJ$1)))</f>
        <v/>
      </c>
      <c r="AK21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1" s="114" t="str">
        <f>IF(tbl_coded[[#This Row],[ISIN]]="","",IF(OR(_xll.BDP(_xll.BDP(tbl_coded[[#This Row],[ISIN]]&amp;" Corp", "ISSUER_EQUITY_TICKER")&amp;" Equity",AL$1)="#N/A N/A"),"--",_xll.BDP(_xll.BDP(tbl_coded[[#This Row],[ISIN]]&amp;" Corp", "ISSUER_EQUITY_TICKER")&amp;" Equity",AL$1)))</f>
        <v/>
      </c>
      <c r="AM211" s="114" t="str">
        <f>IF(tbl_coded[[#This Row],[ISIN]]="","",IF(_xll.BDS($B211&amp;" Corp",AM$1)="#N/A Field Not Applicable","",_xll.BDS($B211&amp;" Corp",AM$1)))</f>
        <v/>
      </c>
      <c r="AN211" s="114" t="str">
        <f>IF(tbl_coded[[#This Row],[ISIN]]="","",IF(_xll.BDP(tbl_coded[[#This Row],[KPW Provider BBID]]&amp;" CompanyID","NAME")="#N/A Invalid Security","",_xll.BDP(tbl_coded[[#This Row],[KPW Provider BBID]]&amp;" CompanyID","NAME")))</f>
        <v/>
      </c>
      <c r="AO211" s="114" t="str">
        <f>IF(tbl_coded[[#This Row],[ISIN]]="","",IF(_xll.BDP(tbl_coded[[#This Row],[KPW Provider BBID]]&amp;" CompanyID",$AO$1)="#N/A Invalid Security","--",IF(_xll.BDP(tbl_coded[[#This Row],[KPW Provider BBID]]&amp;" CompanyID",$AO$1)="#N/A N/A","--",_xll.BDP(tbl_coded[[#This Row],[KPW Provider BBID]]&amp;" CompanyID",$AO$1))))</f>
        <v/>
      </c>
      <c r="AP211" s="114" t="str">
        <f>IF(tbl_coded[[#This Row],[ISIN]]="","",IF(_xll.BDP(tbl_coded[[#This Row],[KPW Provider BBID]]&amp;" CompanyID",$AP$1)="#N/A Invalid Security","--",IF(_xll.BDP(tbl_coded[[#This Row],[KPW Provider BBID]]&amp;" CompanyID",$AP$1)="#N/A N/A","--",_xll.BDP(tbl_coded[[#This Row],[KPW Provider BBID]]&amp;" CompanyID",$AP$1))))</f>
        <v/>
      </c>
      <c r="AQ211" s="114" t="str">
        <f>IF(tbl_coded[[#This Row],[ISIN]]="","",IF(_xll.BDP(tbl_coded[[#This Row],[KPW Provider BBID]]&amp;" CompanyID",$AQ$1)="#N/A Invalid Security","--",IF(_xll.BDP(tbl_coded[[#This Row],[KPW Provider BBID]]&amp;" CompanyID",$AQ$1)="#N/A N/A","--",_xll.BDP(tbl_coded[[#This Row],[KPW Provider BBID]]&amp;" CompanyID",$AQ$1))))</f>
        <v/>
      </c>
      <c r="AR211" s="114" t="str">
        <f>IF(tbl_coded[[#This Row],[ISIN]]="","",tbl_coded[[#This Row],[穆迪KPW评级]]&amp;"/"&amp;tbl_coded[[#This Row],[SPKPW评级]]&amp;"/"&amp;tbl_coded[[#This Row],[FITCHKPW评级]])</f>
        <v/>
      </c>
      <c r="AS211" s="114" t="str">
        <f>IF(tbl_coded[[#This Row],[ISIN]]="","",IF(OR(_xll.BDP($B211&amp;" Corp",AS$1)="#N/A N/A"),"--",_xll.BDP($B211&amp;" Corp",AS$1)))</f>
        <v/>
      </c>
      <c r="AT211" s="114" t="str">
        <f>IF(tbl_coded[[#This Row],[ISIN]]="","",IF(_xll.BDS($B211&amp;" Corp",AT$1)="#N/A Field Not Applicable","",_xll.BDS($B211&amp;" Corp",AT$1)))</f>
        <v/>
      </c>
      <c r="AU211" s="114" t="str">
        <f>IF(tbl_coded[[#This Row],[SBLC Provider BBID]]="","",_xll.BDP(tbl_coded[[#This Row],[SBLC Provider BBID]]&amp;" CompanyID","NAME"))</f>
        <v/>
      </c>
      <c r="AV211" s="114" t="str">
        <f>IF(tbl_coded[[#This Row],[ISIN]]="","",IF(OR(_xll.BDP($B211&amp;" Corp",AV$1)="#N/A N/A"),"--",TEXT(_xll.BDP($B211&amp;" Corp",AV$1),"yyyy/mm/dd")))</f>
        <v/>
      </c>
      <c r="AW211" s="114" t="str">
        <f>IF(tbl_coded[[#This Row],[ISIN]]="","",IF(OR(_xll.BDP($B211&amp;" Corp",AW$1)="#N/A N/A"),"--",TEXT(_xll.BDP($B211&amp;" Corp",AW$1),"yyyy/mm/dd")))</f>
        <v/>
      </c>
      <c r="AX211" s="114" t="str">
        <f>IF(tbl_coded[[#This Row],[ISIN]]="","",IF(OR(_xll.BDP($B211&amp;" Corp",AX$1)="#N/A N/A"),"--",TEXT(_xll.BDP($B211&amp;" Corp",AX$1),"yyyy/mm/dd")))</f>
        <v/>
      </c>
      <c r="AY211" s="114" t="str">
        <f>IF(tbl_coded[[#This Row],[ISIN]]="","",IF(OR(_xll.BDP($B211&amp;" Corp",AY$1)="#N/A Field Not Applicable"),"--",TEXT(_xll.BDP($B211&amp;" Corp",AY$1),"yyyy/mm/dd")))</f>
        <v/>
      </c>
      <c r="AZ211" s="114" t="str">
        <f>IF(tbl_coded[[#This Row],[ISIN]]="","",IF(OR(_xll.BDP($B211&amp;" Corp",AZ$1)="#N/A N/A"),"--",_xll.BDP($B211&amp;" Corp",AZ$1)))</f>
        <v/>
      </c>
      <c r="BA211" s="114" t="str">
        <f>IF(tbl_coded[[#This Row],[ISIN]]="","",IF(OR(_xll.BDP($B211&amp;" Corp",BA$1)="#N/A N/A"),"--",_xll.BDP($B211&amp;" Corp",BA$1)))</f>
        <v/>
      </c>
      <c r="BB211" s="114" t="str">
        <f>IF(tbl_coded[[#This Row],[ISIN]]="","",IF(OR(_xll.BDP($B211&amp;" Corp",BB$1)="#N/A N/A"),"--",_xll.BDP($B211&amp;" Corp",BB$1)))</f>
        <v/>
      </c>
      <c r="BC211" s="114" t="str">
        <f>IF(tbl_coded[[#This Row],[ISIN]]="","",IF(OR(_xll.BDP($B211&amp;" Corp",BC$1)="#N/A Field Not Applicable"),"--",_xll.BDP($B211&amp;" Corp",BC$1)))</f>
        <v/>
      </c>
      <c r="BD211" s="114" t="str">
        <f>IF(tbl_coded[[#This Row],[ISIN]]="","",IF(OR(_xll.BDP($B211&amp;" Corp",BD$1)="#N/A Field Not Applicable"),"--",_xll.BDP($B211&amp;" Corp",BD$1)))</f>
        <v/>
      </c>
      <c r="BE211" s="114" t="str">
        <f>IF(tbl_coded[[#This Row],[ISIN]]="","",IF(OR(_xll.BDP($B211&amp;" Corp",BE$1)="#N/A Field Not Applicable"),"--",_xll.BDP($B211&amp;" Corp",BE$1)))</f>
        <v/>
      </c>
      <c r="BF211" s="114" t="str">
        <f>IF(tbl_coded[[#This Row],[ISIN]]="","",IF(OR(_xll.BDP($B211&amp;" Corp",BF$1)="#N/A Field Not Applicable"),"--",_xll.BDP($B211&amp;" Corp",BF$1)))</f>
        <v/>
      </c>
      <c r="BG211" s="114" t="str">
        <f>IF(tbl_coded[[#This Row],[ISIN]]="","",IF(OR(_xll.BDP($B211&amp;" Corp",BG$1)="#N/A Field Not Applicable"),"--",IF(_xll.BDP($B211&amp;" Corp",BG$1)="#N/A N/A","N",_xll.BDP($B211&amp;" Corp",BG$1))))</f>
        <v/>
      </c>
      <c r="BH211" s="114" t="str">
        <f>IF(tbl_coded[[#This Row],[ISIN]]="","",IF(OR(_xll.BDP($B211&amp;" Corp",BH$1)="#N/A N/A"),"",_xll.BDP($B211&amp;" Corp",BH$1)))</f>
        <v/>
      </c>
      <c r="BI211" s="114" t="str">
        <f>IF(tbl_coded[[#This Row],[ISIN]]="","",IF(OR(tbl_coded[[#This Row],[Parent company tiker]]=""),"",IF(_xll.BDP(tbl_coded[[#This Row],[Parent company tiker]]&amp;" Equity",BI$1)="#N/A N/A","--",_xll.BDP(tbl_coded[[#This Row],[Parent company tiker]]&amp;" Equity",BI$1))))</f>
        <v/>
      </c>
      <c r="BJ211" s="114" t="str">
        <f>IF(tbl_coded[[#This Row],[ISIN]]="","",IF(OR(tbl_coded[[#This Row],[Parent company tiker]]=""),"",IF(_xll.BDP(tbl_coded[[#This Row],[Parent company tiker]]&amp;" Equity",BJ$1)="#N/A N/A","--",_xll.BDP(tbl_coded[[#This Row],[Parent company tiker]]&amp;" Equity",BJ$1))))</f>
        <v/>
      </c>
      <c r="BK211" s="114" t="str">
        <f>IF(tbl_coded[[#This Row],[ISIN]]="","",IF(OR(tbl_coded[[#This Row],[Parent company tiker]]=""),"",IF(_xll.BDP(tbl_coded[[#This Row],[Parent company tiker]]&amp;" Equity",BK$1)="#N/A N/A","--",_xll.BDP(tbl_coded[[#This Row],[Parent company tiker]]&amp;" Equity",BK$1))))</f>
        <v/>
      </c>
      <c r="BL211" s="114" t="str">
        <f>IF(tbl_coded[[#This Row],[ISIN]]="","",IF(OR(tbl_coded[[#This Row],[Parent company tiker]]=""),"",IF(_xll.BDP(tbl_coded[[#This Row],[Parent company tiker]]&amp;" Equity",BL$1)="#N/A N/A","--",_xll.BDP(tbl_coded[[#This Row],[Parent company tiker]]&amp;" Equity",BL$1))))</f>
        <v/>
      </c>
      <c r="BM21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1" s="114" t="str">
        <f>IF(tbl_coded[[#This Row],[Column9]]&lt;&gt;"--",tbl_coded[[#This Row],[G''tor rating]],IF(tbl_coded[[#This Row],[KPW Name]]&lt;&gt;"",tbl_coded[[#This Row],[KPW Rating]],IF(tbl_coded[[#This Row],[Parent company tiker]]&lt;&gt;"",tbl_coded[[#This Row],[parent评级]],tbl_coded[[#This Row],[Issuer rating]])))</f>
        <v>//</v>
      </c>
      <c r="BO211" s="148" t="str">
        <f>IFERROR(IF(tbl_coded[[#This Row],[GREEN]]="Y","GREEN",IF(tbl_coded[[#This Row],[SUSTAINABLE]]="Y","SUSTAINABLE",IF(tbl_coded[[#This Row],[SOCIAL]]="Y","SOCIAL",IF(tbl_coded[[#This Row],[Sustainable linked]]="Y","SUSTAINABLE LINKED"," ")))),"")</f>
        <v xml:space="preserve"> </v>
      </c>
    </row>
    <row r="212" spans="1:67" ht="15" customHeight="1">
      <c r="A212" s="109">
        <v>210</v>
      </c>
      <c r="B212" s="110" t="str">
        <f>IF(美元债一级!$C$3:$C$1048576&lt;&gt;"",美元债一级!$C212,"")</f>
        <v/>
      </c>
      <c r="C212" s="114" t="str">
        <f>IF(tbl_coded[[#This Row],[ISIN]]="","",IF(tbl_coded[[#This Row],[Index]]&gt;$A$1,"",IF(_xll.BDP($B212&amp;" Corp",C$1)="#N/A N/A","",_xll.BDP($B212&amp;" Corp",C$1))))</f>
        <v/>
      </c>
      <c r="D212" s="114" t="str">
        <f>IF(tbl_coded[[#This Row],[ISIN]]="","",IF(_xll.BDP($B212&amp;" Corp",D$1)="#N/A N/A","",_xll.BDP($B212&amp;" Corp",D$1)))</f>
        <v/>
      </c>
      <c r="E212" s="114" t="str">
        <f>IF(tbl_coded[[#This Row],[ISIN]]="","",IF(_xll.BDP($B212&amp;" Corp",E$1)="#N/A N/A","--",_xll.BDP($B212&amp;" Corp",E$1)))</f>
        <v/>
      </c>
      <c r="F212" s="114" t="str">
        <f>IF(tbl_coded[[#This Row],[ISIN]]="","",IF(_xll.BDS($B212&amp;" Corp",F$1)="#N/A Field Not Applicable","",_xll.BDS($B212&amp;" Corp",F$1)))</f>
        <v/>
      </c>
      <c r="G212" s="114" t="str">
        <f>IF(tbl_coded[[#This Row],[ISIN]]="","",IF(_xll.BDP($F212&amp;" CompanyID",G$1)="#N/A Invalid Security","",_xll.BDP($F212&amp;" CompanyID",G$1)))</f>
        <v/>
      </c>
      <c r="H212" s="114" t="str">
        <f>IF(tbl_coded[[#This Row],[ISIN]]="","",IF(_xll.BDP($B212&amp;" Corp",H$1)="#N/A N/A","--",_xll.BDP($B212&amp;" Corp",H$1)))</f>
        <v/>
      </c>
      <c r="I212" s="114" t="str">
        <f>IF(tbl_coded[[#This Row],[ISIN]]="","",IF(_xll.BDP($B212&amp;" Corp",I$1)="#N/A N/A","--",_xll.BDP($B212&amp;" Corp",I$1)))</f>
        <v/>
      </c>
      <c r="J212" s="114" t="str">
        <f>IF(tbl_coded[[#This Row],[ISIN]]="","",IF(_xll.BDP($B212&amp;" Corp",J$1)="#N/A N/A","--",_xll.BDP($B212&amp;" Corp",J$1)))</f>
        <v/>
      </c>
      <c r="K212" s="114" t="str">
        <f>IF(tbl_coded[[#This Row],[ISIN]]="","",IF(_xll.BDP($B212&amp;" Corp",K$1)="#N/A N/A","--",_xll.BDP($B212&amp;" Corp",K$1)))</f>
        <v/>
      </c>
      <c r="L212" s="114" t="str">
        <f>IF(tbl_coded[[#This Row],[ISIN]]="","",IF(_xll.BDP($B212&amp;" Corp",L$1)="#N/A N/A","--",_xll.BDP($B212&amp;" Corp",L$1)))</f>
        <v/>
      </c>
      <c r="M212" s="114" t="str">
        <f>IF(tbl_coded[[#This Row],[ISIN]]="","",IF(_xll.BDP($B212&amp;" Corp",M$1)="#N/A N/A","--",_xll.BDP($B212&amp;" Corp",M$1)))</f>
        <v/>
      </c>
      <c r="N212" s="114" t="str">
        <f>IF(tbl_coded[[#This Row],[ISIN]]="","",IF(_xll.BDP($B212&amp;" Corp",N$1)="#N/A N/A","--",_xll.BDP($B212&amp;" Corp",N$1)))</f>
        <v/>
      </c>
      <c r="O212" s="114" t="str">
        <f>IF(tbl_coded[[#This Row],[ISIN]]="","",IF(_xll.BDP($B212&amp;" Corp",O$1)="#N/A N/A","--",_xll.BDP($B212&amp;" Corp",O$1)))</f>
        <v/>
      </c>
      <c r="P212" s="114" t="str">
        <f>IF(tbl_coded[[#This Row],[ISIN]]="","",IF(_xll.BDP($B212&amp;" Corp",P$1)="#N/A N/A","--",_xll.BDP($B212&amp;" Corp",P$1)))</f>
        <v/>
      </c>
      <c r="Q21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2" s="114" t="str">
        <f>IF(tbl_coded[[#This Row],[ISIN]]="","",IF(OR(_xll.BDP($B212&amp;" Corp",R$1)="#N/A N/A",_xll.BDP($B212&amp;" Corp",R$1)="#N/A Invalid Security",_xll.BDP($B212&amp;" Corp",R$1)="#N/A Field Not Applicable"),"--",_xll.BDP($B212&amp;" Corp",R$1)))</f>
        <v/>
      </c>
      <c r="S212" s="114" t="str">
        <f>IF(tbl_coded[[#This Row],[ISIN]]="","",IF(OR(_xll.BDP($R212&amp;" Equity",S$1)="#N/A N/A",_xll.BDP($R212&amp;" Equity",S$1)="#N/A Invalid Security"),"--",_xll.BDP($R212&amp;" Equity",S$1)))</f>
        <v/>
      </c>
      <c r="T212" s="114" t="str">
        <f>IF(tbl_coded[[#This Row],[ISIN]]="","",IF(OR(_xll.BDP($R212&amp;" Equity",T$1)="#N/A N/A",_xll.BDP($R212&amp;" Equity",T$1)="#N/A Invalid Security"),"--",_xll.BDP($R212&amp;" Equity",T$1)))</f>
        <v/>
      </c>
      <c r="U212" s="114" t="str">
        <f>IF(tbl_coded[[#This Row],[ISIN]]="","",IF(OR(_xll.BDP($R212&amp;" Equity",U$1)="#N/A N/A",_xll.BDP($R212&amp;" Equity",U$1)="#N/A Invalid Security"),"--",_xll.BDP($R212&amp;" Equity",U$1)))</f>
        <v/>
      </c>
      <c r="V212" s="114" t="str">
        <f>IF(tbl_coded[[#This Row],[ISIN]]="","",IF(OR(_xll.BDP($R212&amp;" Equity",V$1)="#N/A N/A",_xll.BDP($R212&amp;" Equity",V$1)="#N/A Invalid Security"),"--",_xll.BDP($R212&amp;" Equity",V$1)))</f>
        <v/>
      </c>
      <c r="W212" s="114" t="str">
        <f>IF(tbl_coded[[#This Row],[ISIN]]="","",IF(OR(_xll.BDP($R212&amp;" Equity",W$1)="#N/A N/A",_xll.BDP($R212&amp;" Equity",W$1)="#N/A Invalid Security"),"--",_xll.BDP($R212&amp;" Equity",W$1)))</f>
        <v/>
      </c>
      <c r="X212" s="114" t="str">
        <f>IF(tbl_coded[[#This Row],[ISIN]]="","",IF(OR(_xll.BDP($R212&amp;" Equity",X$1)="#N/A N/A",_xll.BDP($R212&amp;" Equity",X$1)="#N/A Invalid Security"),"--",_xll.BDP($R212&amp;" Equity",X$1)))</f>
        <v/>
      </c>
      <c r="Y21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2" s="114" t="str">
        <f>IF(tbl_coded[[#This Row],[ISIN]]="","",IF(ISNUMBER(_xll.BDP(B212&amp;" Corp",Z$1)),_xll.BDP(B212&amp;" Corp",Z$1),""))</f>
        <v/>
      </c>
      <c r="AA212" s="114" t="str">
        <f>IF(tbl_coded[[#This Row],[ISIN]]="","",IF(ISNUMBER(_xll.BDP(B212&amp;" Corp",AA$1)),_xll.BDP(B212&amp;" Corp",AA$1),""))</f>
        <v/>
      </c>
      <c r="AB212" s="114" t="str">
        <f>IF(tbl_coded[[#This Row],[ISIN]]="","",IF(ISNUMBER(_xll.BDP(B212&amp;" Corp",AB$1)),_xll.BDP(B212&amp;" Corp",AB$1),""))</f>
        <v/>
      </c>
      <c r="AC212" s="114" t="str">
        <f>IF(tbl_coded[[#This Row],[ISIN]]="","",IF(ISNUMBER(_xll.BDP(B212&amp;" Corp",AC$1)),_xll.BDP(B212&amp;" Corp",AC$1),""))</f>
        <v/>
      </c>
      <c r="AD212" s="114" t="str">
        <f>IF(tbl_coded[[#This Row],[ISIN]]="","",IF((_xll.BDP(B212&amp;" Corp",AD$1))="#N/A Field Not Applicable","",_xll.BDP(B212&amp;" Corp",AD$1)))</f>
        <v/>
      </c>
      <c r="AE212" s="114" t="str">
        <f>IF(tbl_coded[[#This Row],[ISIN]]="","",IF((_xll.BDP(B212&amp;" Corp",AE$1))="#N/A N/A","--",_xll.BDP(B212&amp;" Corp",AE$1)))</f>
        <v/>
      </c>
      <c r="AF212" s="114" t="str">
        <f>IF(tbl_coded[[#This Row],[ISIN]]="","",IF(IFERROR(MATCH(H212,rtg_num[Moody''s],0)&gt;10,0),"HY",IF(IFERROR(MATCH(I212,rtg_num[S&amp;P],0)&gt;10,0),"HY",IF(IFERROR(MATCH(J212,rtg_num[Fitch],0)&gt;10,0),"HY",IF(H212&amp;I212&amp;J212="------","NR",IF(IFERROR(FIND("#N/A",Coded!H212),0)&amp;IFERROR(FIND("#N/A",Coded!H212),0)&amp;IFERROR(FIND("#N/A",Coded!H212),0)&lt;&gt;"000",IF(INDEX(美元债一级!$O:$O,MATCH(tbl_coded[[#This Row],[ISIN]],美元债一级!$I:$I,0))="--/--/--","NR","IG"),"IG"))))))</f>
        <v/>
      </c>
      <c r="AG21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2" s="115" t="str">
        <f>IF(tbl_coded[[#This Row],[ISIN]]="","",IF(_xll.BDP($B212&amp;" Corp",AI$1)="#N/A N/A","--",_xll.BDP($B212&amp;" Corp",AI$1)))</f>
        <v/>
      </c>
      <c r="AJ212" s="112" t="str">
        <f>IF(tbl_coded[[#This Row],[ISIN]]="","",IF(OR(_xll.BDP(_xll.BDP(tbl_coded[[#This Row],[ISIN]]&amp;" Corp", "ISSUER_EQUITY_TICKER")&amp;" Equity",AJ$1)="#N/A N/A"),"--",_xll.BDP(_xll.BDP(tbl_coded[[#This Row],[ISIN]]&amp;" Corp", "ISSUER_EQUITY_TICKER")&amp;" Equity",AJ$1)))</f>
        <v/>
      </c>
      <c r="AK21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2" s="114" t="str">
        <f>IF(tbl_coded[[#This Row],[ISIN]]="","",IF(OR(_xll.BDP(_xll.BDP(tbl_coded[[#This Row],[ISIN]]&amp;" Corp", "ISSUER_EQUITY_TICKER")&amp;" Equity",AL$1)="#N/A N/A"),"--",_xll.BDP(_xll.BDP(tbl_coded[[#This Row],[ISIN]]&amp;" Corp", "ISSUER_EQUITY_TICKER")&amp;" Equity",AL$1)))</f>
        <v/>
      </c>
      <c r="AM212" s="114" t="str">
        <f>IF(tbl_coded[[#This Row],[ISIN]]="","",IF(_xll.BDS($B212&amp;" Corp",AM$1)="#N/A Field Not Applicable","",_xll.BDS($B212&amp;" Corp",AM$1)))</f>
        <v/>
      </c>
      <c r="AN212" s="114" t="str">
        <f>IF(tbl_coded[[#This Row],[ISIN]]="","",IF(_xll.BDP(tbl_coded[[#This Row],[KPW Provider BBID]]&amp;" CompanyID","NAME")="#N/A Invalid Security","",_xll.BDP(tbl_coded[[#This Row],[KPW Provider BBID]]&amp;" CompanyID","NAME")))</f>
        <v/>
      </c>
      <c r="AO212" s="114" t="str">
        <f>IF(tbl_coded[[#This Row],[ISIN]]="","",IF(_xll.BDP(tbl_coded[[#This Row],[KPW Provider BBID]]&amp;" CompanyID",$AO$1)="#N/A Invalid Security","--",IF(_xll.BDP(tbl_coded[[#This Row],[KPW Provider BBID]]&amp;" CompanyID",$AO$1)="#N/A N/A","--",_xll.BDP(tbl_coded[[#This Row],[KPW Provider BBID]]&amp;" CompanyID",$AO$1))))</f>
        <v/>
      </c>
      <c r="AP212" s="114" t="str">
        <f>IF(tbl_coded[[#This Row],[ISIN]]="","",IF(_xll.BDP(tbl_coded[[#This Row],[KPW Provider BBID]]&amp;" CompanyID",$AP$1)="#N/A Invalid Security","--",IF(_xll.BDP(tbl_coded[[#This Row],[KPW Provider BBID]]&amp;" CompanyID",$AP$1)="#N/A N/A","--",_xll.BDP(tbl_coded[[#This Row],[KPW Provider BBID]]&amp;" CompanyID",$AP$1))))</f>
        <v/>
      </c>
      <c r="AQ212" s="114" t="str">
        <f>IF(tbl_coded[[#This Row],[ISIN]]="","",IF(_xll.BDP(tbl_coded[[#This Row],[KPW Provider BBID]]&amp;" CompanyID",$AQ$1)="#N/A Invalid Security","--",IF(_xll.BDP(tbl_coded[[#This Row],[KPW Provider BBID]]&amp;" CompanyID",$AQ$1)="#N/A N/A","--",_xll.BDP(tbl_coded[[#This Row],[KPW Provider BBID]]&amp;" CompanyID",$AQ$1))))</f>
        <v/>
      </c>
      <c r="AR212" s="114" t="str">
        <f>IF(tbl_coded[[#This Row],[ISIN]]="","",tbl_coded[[#This Row],[穆迪KPW评级]]&amp;"/"&amp;tbl_coded[[#This Row],[SPKPW评级]]&amp;"/"&amp;tbl_coded[[#This Row],[FITCHKPW评级]])</f>
        <v/>
      </c>
      <c r="AS212" s="114" t="str">
        <f>IF(tbl_coded[[#This Row],[ISIN]]="","",IF(OR(_xll.BDP($B212&amp;" Corp",AS$1)="#N/A N/A"),"--",_xll.BDP($B212&amp;" Corp",AS$1)))</f>
        <v/>
      </c>
      <c r="AT212" s="114" t="str">
        <f>IF(tbl_coded[[#This Row],[ISIN]]="","",IF(_xll.BDS($B212&amp;" Corp",AT$1)="#N/A Field Not Applicable","",_xll.BDS($B212&amp;" Corp",AT$1)))</f>
        <v/>
      </c>
      <c r="AU212" s="114" t="str">
        <f>IF(tbl_coded[[#This Row],[SBLC Provider BBID]]="","",_xll.BDP(tbl_coded[[#This Row],[SBLC Provider BBID]]&amp;" CompanyID","NAME"))</f>
        <v/>
      </c>
      <c r="AV212" s="114" t="str">
        <f>IF(tbl_coded[[#This Row],[ISIN]]="","",IF(OR(_xll.BDP($B212&amp;" Corp",AV$1)="#N/A N/A"),"--",TEXT(_xll.BDP($B212&amp;" Corp",AV$1),"yyyy/mm/dd")))</f>
        <v/>
      </c>
      <c r="AW212" s="114" t="str">
        <f>IF(tbl_coded[[#This Row],[ISIN]]="","",IF(OR(_xll.BDP($B212&amp;" Corp",AW$1)="#N/A N/A"),"--",TEXT(_xll.BDP($B212&amp;" Corp",AW$1),"yyyy/mm/dd")))</f>
        <v/>
      </c>
      <c r="AX212" s="114" t="str">
        <f>IF(tbl_coded[[#This Row],[ISIN]]="","",IF(OR(_xll.BDP($B212&amp;" Corp",AX$1)="#N/A N/A"),"--",TEXT(_xll.BDP($B212&amp;" Corp",AX$1),"yyyy/mm/dd")))</f>
        <v/>
      </c>
      <c r="AY212" s="114" t="str">
        <f>IF(tbl_coded[[#This Row],[ISIN]]="","",IF(OR(_xll.BDP($B212&amp;" Corp",AY$1)="#N/A Field Not Applicable"),"--",TEXT(_xll.BDP($B212&amp;" Corp",AY$1),"yyyy/mm/dd")))</f>
        <v/>
      </c>
      <c r="AZ212" s="114" t="str">
        <f>IF(tbl_coded[[#This Row],[ISIN]]="","",IF(OR(_xll.BDP($B212&amp;" Corp",AZ$1)="#N/A N/A"),"--",_xll.BDP($B212&amp;" Corp",AZ$1)))</f>
        <v/>
      </c>
      <c r="BA212" s="114" t="str">
        <f>IF(tbl_coded[[#This Row],[ISIN]]="","",IF(OR(_xll.BDP($B212&amp;" Corp",BA$1)="#N/A N/A"),"--",_xll.BDP($B212&amp;" Corp",BA$1)))</f>
        <v/>
      </c>
      <c r="BB212" s="114" t="str">
        <f>IF(tbl_coded[[#This Row],[ISIN]]="","",IF(OR(_xll.BDP($B212&amp;" Corp",BB$1)="#N/A N/A"),"--",_xll.BDP($B212&amp;" Corp",BB$1)))</f>
        <v/>
      </c>
      <c r="BC212" s="114" t="str">
        <f>IF(tbl_coded[[#This Row],[ISIN]]="","",IF(OR(_xll.BDP($B212&amp;" Corp",BC$1)="#N/A Field Not Applicable"),"--",_xll.BDP($B212&amp;" Corp",BC$1)))</f>
        <v/>
      </c>
      <c r="BD212" s="114" t="str">
        <f>IF(tbl_coded[[#This Row],[ISIN]]="","",IF(OR(_xll.BDP($B212&amp;" Corp",BD$1)="#N/A Field Not Applicable"),"--",_xll.BDP($B212&amp;" Corp",BD$1)))</f>
        <v/>
      </c>
      <c r="BE212" s="114" t="str">
        <f>IF(tbl_coded[[#This Row],[ISIN]]="","",IF(OR(_xll.BDP($B212&amp;" Corp",BE$1)="#N/A Field Not Applicable"),"--",_xll.BDP($B212&amp;" Corp",BE$1)))</f>
        <v/>
      </c>
      <c r="BF212" s="114" t="str">
        <f>IF(tbl_coded[[#This Row],[ISIN]]="","",IF(OR(_xll.BDP($B212&amp;" Corp",BF$1)="#N/A Field Not Applicable"),"--",_xll.BDP($B212&amp;" Corp",BF$1)))</f>
        <v/>
      </c>
      <c r="BG212" s="114" t="str">
        <f>IF(tbl_coded[[#This Row],[ISIN]]="","",IF(OR(_xll.BDP($B212&amp;" Corp",BG$1)="#N/A Field Not Applicable"),"--",IF(_xll.BDP($B212&amp;" Corp",BG$1)="#N/A N/A","N",_xll.BDP($B212&amp;" Corp",BG$1))))</f>
        <v/>
      </c>
      <c r="BH212" s="114" t="str">
        <f>IF(tbl_coded[[#This Row],[ISIN]]="","",IF(OR(_xll.BDP($B212&amp;" Corp",BH$1)="#N/A N/A"),"",_xll.BDP($B212&amp;" Corp",BH$1)))</f>
        <v/>
      </c>
      <c r="BI212" s="114" t="str">
        <f>IF(tbl_coded[[#This Row],[ISIN]]="","",IF(OR(tbl_coded[[#This Row],[Parent company tiker]]=""),"",IF(_xll.BDP(tbl_coded[[#This Row],[Parent company tiker]]&amp;" Equity",BI$1)="#N/A N/A","--",_xll.BDP(tbl_coded[[#This Row],[Parent company tiker]]&amp;" Equity",BI$1))))</f>
        <v/>
      </c>
      <c r="BJ212" s="114" t="str">
        <f>IF(tbl_coded[[#This Row],[ISIN]]="","",IF(OR(tbl_coded[[#This Row],[Parent company tiker]]=""),"",IF(_xll.BDP(tbl_coded[[#This Row],[Parent company tiker]]&amp;" Equity",BJ$1)="#N/A N/A","--",_xll.BDP(tbl_coded[[#This Row],[Parent company tiker]]&amp;" Equity",BJ$1))))</f>
        <v/>
      </c>
      <c r="BK212" s="114" t="str">
        <f>IF(tbl_coded[[#This Row],[ISIN]]="","",IF(OR(tbl_coded[[#This Row],[Parent company tiker]]=""),"",IF(_xll.BDP(tbl_coded[[#This Row],[Parent company tiker]]&amp;" Equity",BK$1)="#N/A N/A","--",_xll.BDP(tbl_coded[[#This Row],[Parent company tiker]]&amp;" Equity",BK$1))))</f>
        <v/>
      </c>
      <c r="BL212" s="114" t="str">
        <f>IF(tbl_coded[[#This Row],[ISIN]]="","",IF(OR(tbl_coded[[#This Row],[Parent company tiker]]=""),"",IF(_xll.BDP(tbl_coded[[#This Row],[Parent company tiker]]&amp;" Equity",BL$1)="#N/A N/A","--",_xll.BDP(tbl_coded[[#This Row],[Parent company tiker]]&amp;" Equity",BL$1))))</f>
        <v/>
      </c>
      <c r="BM21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2" s="114" t="str">
        <f>IF(tbl_coded[[#This Row],[Column9]]&lt;&gt;"--",tbl_coded[[#This Row],[G''tor rating]],IF(tbl_coded[[#This Row],[KPW Name]]&lt;&gt;"",tbl_coded[[#This Row],[KPW Rating]],IF(tbl_coded[[#This Row],[Parent company tiker]]&lt;&gt;"",tbl_coded[[#This Row],[parent评级]],tbl_coded[[#This Row],[Issuer rating]])))</f>
        <v>//</v>
      </c>
      <c r="BO212" s="148" t="str">
        <f>IFERROR(IF(tbl_coded[[#This Row],[GREEN]]="Y","GREEN",IF(tbl_coded[[#This Row],[SUSTAINABLE]]="Y","SUSTAINABLE",IF(tbl_coded[[#This Row],[SOCIAL]]="Y","SOCIAL",IF(tbl_coded[[#This Row],[Sustainable linked]]="Y","SUSTAINABLE LINKED"," ")))),"")</f>
        <v xml:space="preserve"> </v>
      </c>
    </row>
    <row r="213" spans="1:67" ht="15" customHeight="1">
      <c r="A213" s="109">
        <v>211</v>
      </c>
      <c r="B213" s="110" t="str">
        <f>IF(美元债一级!$C$3:$C$1048576&lt;&gt;"",美元债一级!$C213,"")</f>
        <v/>
      </c>
      <c r="C213" s="114" t="str">
        <f>IF(tbl_coded[[#This Row],[ISIN]]="","",IF(tbl_coded[[#This Row],[Index]]&gt;$A$1,"",IF(_xll.BDP($B213&amp;" Corp",C$1)="#N/A N/A","",_xll.BDP($B213&amp;" Corp",C$1))))</f>
        <v/>
      </c>
      <c r="D213" s="114" t="str">
        <f>IF(tbl_coded[[#This Row],[ISIN]]="","",IF(_xll.BDP($B213&amp;" Corp",D$1)="#N/A N/A","",_xll.BDP($B213&amp;" Corp",D$1)))</f>
        <v/>
      </c>
      <c r="E213" s="114" t="str">
        <f>IF(tbl_coded[[#This Row],[ISIN]]="","",IF(_xll.BDP($B213&amp;" Corp",E$1)="#N/A N/A","--",_xll.BDP($B213&amp;" Corp",E$1)))</f>
        <v/>
      </c>
      <c r="F213" s="114" t="str">
        <f>IF(tbl_coded[[#This Row],[ISIN]]="","",IF(_xll.BDS($B213&amp;" Corp",F$1)="#N/A Field Not Applicable","",_xll.BDS($B213&amp;" Corp",F$1)))</f>
        <v/>
      </c>
      <c r="G213" s="114" t="str">
        <f>IF(tbl_coded[[#This Row],[ISIN]]="","",IF(_xll.BDP($F213&amp;" CompanyID",G$1)="#N/A Invalid Security","",_xll.BDP($F213&amp;" CompanyID",G$1)))</f>
        <v/>
      </c>
      <c r="H213" s="114" t="str">
        <f>IF(tbl_coded[[#This Row],[ISIN]]="","",IF(_xll.BDP($B213&amp;" Corp",H$1)="#N/A N/A","--",_xll.BDP($B213&amp;" Corp",H$1)))</f>
        <v/>
      </c>
      <c r="I213" s="114" t="str">
        <f>IF(tbl_coded[[#This Row],[ISIN]]="","",IF(_xll.BDP($B213&amp;" Corp",I$1)="#N/A N/A","--",_xll.BDP($B213&amp;" Corp",I$1)))</f>
        <v/>
      </c>
      <c r="J213" s="114" t="str">
        <f>IF(tbl_coded[[#This Row],[ISIN]]="","",IF(_xll.BDP($B213&amp;" Corp",J$1)="#N/A N/A","--",_xll.BDP($B213&amp;" Corp",J$1)))</f>
        <v/>
      </c>
      <c r="K213" s="114" t="str">
        <f>IF(tbl_coded[[#This Row],[ISIN]]="","",IF(_xll.BDP($B213&amp;" Corp",K$1)="#N/A N/A","--",_xll.BDP($B213&amp;" Corp",K$1)))</f>
        <v/>
      </c>
      <c r="L213" s="114" t="str">
        <f>IF(tbl_coded[[#This Row],[ISIN]]="","",IF(_xll.BDP($B213&amp;" Corp",L$1)="#N/A N/A","--",_xll.BDP($B213&amp;" Corp",L$1)))</f>
        <v/>
      </c>
      <c r="M213" s="114" t="str">
        <f>IF(tbl_coded[[#This Row],[ISIN]]="","",IF(_xll.BDP($B213&amp;" Corp",M$1)="#N/A N/A","--",_xll.BDP($B213&amp;" Corp",M$1)))</f>
        <v/>
      </c>
      <c r="N213" s="114" t="str">
        <f>IF(tbl_coded[[#This Row],[ISIN]]="","",IF(_xll.BDP($B213&amp;" Corp",N$1)="#N/A N/A","--",_xll.BDP($B213&amp;" Corp",N$1)))</f>
        <v/>
      </c>
      <c r="O213" s="114" t="str">
        <f>IF(tbl_coded[[#This Row],[ISIN]]="","",IF(_xll.BDP($B213&amp;" Corp",O$1)="#N/A N/A","--",_xll.BDP($B213&amp;" Corp",O$1)))</f>
        <v/>
      </c>
      <c r="P213" s="114" t="str">
        <f>IF(tbl_coded[[#This Row],[ISIN]]="","",IF(_xll.BDP($B213&amp;" Corp",P$1)="#N/A N/A","--",_xll.BDP($B213&amp;" Corp",P$1)))</f>
        <v/>
      </c>
      <c r="Q21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3" s="114" t="str">
        <f>IF(tbl_coded[[#This Row],[ISIN]]="","",IF(OR(_xll.BDP($B213&amp;" Corp",R$1)="#N/A N/A",_xll.BDP($B213&amp;" Corp",R$1)="#N/A Invalid Security",_xll.BDP($B213&amp;" Corp",R$1)="#N/A Field Not Applicable"),"--",_xll.BDP($B213&amp;" Corp",R$1)))</f>
        <v/>
      </c>
      <c r="S213" s="114" t="str">
        <f>IF(tbl_coded[[#This Row],[ISIN]]="","",IF(OR(_xll.BDP($R213&amp;" Equity",S$1)="#N/A N/A",_xll.BDP($R213&amp;" Equity",S$1)="#N/A Invalid Security"),"--",_xll.BDP($R213&amp;" Equity",S$1)))</f>
        <v/>
      </c>
      <c r="T213" s="114" t="str">
        <f>IF(tbl_coded[[#This Row],[ISIN]]="","",IF(OR(_xll.BDP($R213&amp;" Equity",T$1)="#N/A N/A",_xll.BDP($R213&amp;" Equity",T$1)="#N/A Invalid Security"),"--",_xll.BDP($R213&amp;" Equity",T$1)))</f>
        <v/>
      </c>
      <c r="U213" s="114" t="str">
        <f>IF(tbl_coded[[#This Row],[ISIN]]="","",IF(OR(_xll.BDP($R213&amp;" Equity",U$1)="#N/A N/A",_xll.BDP($R213&amp;" Equity",U$1)="#N/A Invalid Security"),"--",_xll.BDP($R213&amp;" Equity",U$1)))</f>
        <v/>
      </c>
      <c r="V213" s="114" t="str">
        <f>IF(tbl_coded[[#This Row],[ISIN]]="","",IF(OR(_xll.BDP($R213&amp;" Equity",V$1)="#N/A N/A",_xll.BDP($R213&amp;" Equity",V$1)="#N/A Invalid Security"),"--",_xll.BDP($R213&amp;" Equity",V$1)))</f>
        <v/>
      </c>
      <c r="W213" s="114" t="str">
        <f>IF(tbl_coded[[#This Row],[ISIN]]="","",IF(OR(_xll.BDP($R213&amp;" Equity",W$1)="#N/A N/A",_xll.BDP($R213&amp;" Equity",W$1)="#N/A Invalid Security"),"--",_xll.BDP($R213&amp;" Equity",W$1)))</f>
        <v/>
      </c>
      <c r="X213" s="114" t="str">
        <f>IF(tbl_coded[[#This Row],[ISIN]]="","",IF(OR(_xll.BDP($R213&amp;" Equity",X$1)="#N/A N/A",_xll.BDP($R213&amp;" Equity",X$1)="#N/A Invalid Security"),"--",_xll.BDP($R213&amp;" Equity",X$1)))</f>
        <v/>
      </c>
      <c r="Y21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3" s="114" t="str">
        <f>IF(tbl_coded[[#This Row],[ISIN]]="","",IF(ISNUMBER(_xll.BDP(B213&amp;" Corp",Z$1)),_xll.BDP(B213&amp;" Corp",Z$1),""))</f>
        <v/>
      </c>
      <c r="AA213" s="114" t="str">
        <f>IF(tbl_coded[[#This Row],[ISIN]]="","",IF(ISNUMBER(_xll.BDP(B213&amp;" Corp",AA$1)),_xll.BDP(B213&amp;" Corp",AA$1),""))</f>
        <v/>
      </c>
      <c r="AB213" s="114" t="str">
        <f>IF(tbl_coded[[#This Row],[ISIN]]="","",IF(ISNUMBER(_xll.BDP(B213&amp;" Corp",AB$1)),_xll.BDP(B213&amp;" Corp",AB$1),""))</f>
        <v/>
      </c>
      <c r="AC213" s="114" t="str">
        <f>IF(tbl_coded[[#This Row],[ISIN]]="","",IF(ISNUMBER(_xll.BDP(B213&amp;" Corp",AC$1)),_xll.BDP(B213&amp;" Corp",AC$1),""))</f>
        <v/>
      </c>
      <c r="AD213" s="114" t="str">
        <f>IF(tbl_coded[[#This Row],[ISIN]]="","",IF((_xll.BDP(B213&amp;" Corp",AD$1))="#N/A Field Not Applicable","",_xll.BDP(B213&amp;" Corp",AD$1)))</f>
        <v/>
      </c>
      <c r="AE213" s="114" t="str">
        <f>IF(tbl_coded[[#This Row],[ISIN]]="","",IF((_xll.BDP(B213&amp;" Corp",AE$1))="#N/A N/A","--",_xll.BDP(B213&amp;" Corp",AE$1)))</f>
        <v/>
      </c>
      <c r="AF213" s="114" t="str">
        <f>IF(tbl_coded[[#This Row],[ISIN]]="","",IF(IFERROR(MATCH(H213,rtg_num[Moody''s],0)&gt;10,0),"HY",IF(IFERROR(MATCH(I213,rtg_num[S&amp;P],0)&gt;10,0),"HY",IF(IFERROR(MATCH(J213,rtg_num[Fitch],0)&gt;10,0),"HY",IF(H213&amp;I213&amp;J213="------","NR",IF(IFERROR(FIND("#N/A",Coded!H213),0)&amp;IFERROR(FIND("#N/A",Coded!H213),0)&amp;IFERROR(FIND("#N/A",Coded!H213),0)&lt;&gt;"000",IF(INDEX(美元债一级!$O:$O,MATCH(tbl_coded[[#This Row],[ISIN]],美元债一级!$I:$I,0))="--/--/--","NR","IG"),"IG"))))))</f>
        <v/>
      </c>
      <c r="AG21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3" s="115" t="str">
        <f>IF(tbl_coded[[#This Row],[ISIN]]="","",IF(_xll.BDP($B213&amp;" Corp",AI$1)="#N/A N/A","--",_xll.BDP($B213&amp;" Corp",AI$1)))</f>
        <v/>
      </c>
      <c r="AJ213" s="112" t="str">
        <f>IF(tbl_coded[[#This Row],[ISIN]]="","",IF(OR(_xll.BDP(_xll.BDP(tbl_coded[[#This Row],[ISIN]]&amp;" Corp", "ISSUER_EQUITY_TICKER")&amp;" Equity",AJ$1)="#N/A N/A"),"--",_xll.BDP(_xll.BDP(tbl_coded[[#This Row],[ISIN]]&amp;" Corp", "ISSUER_EQUITY_TICKER")&amp;" Equity",AJ$1)))</f>
        <v/>
      </c>
      <c r="AK21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3" s="114" t="str">
        <f>IF(tbl_coded[[#This Row],[ISIN]]="","",IF(OR(_xll.BDP(_xll.BDP(tbl_coded[[#This Row],[ISIN]]&amp;" Corp", "ISSUER_EQUITY_TICKER")&amp;" Equity",AL$1)="#N/A N/A"),"--",_xll.BDP(_xll.BDP(tbl_coded[[#This Row],[ISIN]]&amp;" Corp", "ISSUER_EQUITY_TICKER")&amp;" Equity",AL$1)))</f>
        <v/>
      </c>
      <c r="AM213" s="114" t="s">
        <v>445</v>
      </c>
      <c r="AN213" s="114" t="str">
        <f>IF(tbl_coded[[#This Row],[ISIN]]="","",IF(_xll.BDP(tbl_coded[[#This Row],[KPW Provider BBID]]&amp;" CompanyID","NAME")="#N/A Invalid Security","",_xll.BDP(tbl_coded[[#This Row],[KPW Provider BBID]]&amp;" CompanyID","NAME")))</f>
        <v/>
      </c>
      <c r="AO213" s="114" t="str">
        <f>IF(tbl_coded[[#This Row],[ISIN]]="","",IF(_xll.BDP(tbl_coded[[#This Row],[KPW Provider BBID]]&amp;" CompanyID",$AO$1)="#N/A Invalid Security","--",IF(_xll.BDP(tbl_coded[[#This Row],[KPW Provider BBID]]&amp;" CompanyID",$AO$1)="#N/A N/A","--",_xll.BDP(tbl_coded[[#This Row],[KPW Provider BBID]]&amp;" CompanyID",$AO$1))))</f>
        <v/>
      </c>
      <c r="AP213" s="114" t="str">
        <f>IF(tbl_coded[[#This Row],[ISIN]]="","",IF(_xll.BDP(tbl_coded[[#This Row],[KPW Provider BBID]]&amp;" CompanyID",$AP$1)="#N/A Invalid Security","--",IF(_xll.BDP(tbl_coded[[#This Row],[KPW Provider BBID]]&amp;" CompanyID",$AP$1)="#N/A N/A","--",_xll.BDP(tbl_coded[[#This Row],[KPW Provider BBID]]&amp;" CompanyID",$AP$1))))</f>
        <v/>
      </c>
      <c r="AQ213" s="114" t="str">
        <f>IF(tbl_coded[[#This Row],[ISIN]]="","",IF(_xll.BDP(tbl_coded[[#This Row],[KPW Provider BBID]]&amp;" CompanyID",$AQ$1)="#N/A Invalid Security","--",IF(_xll.BDP(tbl_coded[[#This Row],[KPW Provider BBID]]&amp;" CompanyID",$AQ$1)="#N/A N/A","--",_xll.BDP(tbl_coded[[#This Row],[KPW Provider BBID]]&amp;" CompanyID",$AQ$1))))</f>
        <v/>
      </c>
      <c r="AR213" s="114" t="str">
        <f>IF(tbl_coded[[#This Row],[ISIN]]="","",tbl_coded[[#This Row],[穆迪KPW评级]]&amp;"/"&amp;tbl_coded[[#This Row],[SPKPW评级]]&amp;"/"&amp;tbl_coded[[#This Row],[FITCHKPW评级]])</f>
        <v/>
      </c>
      <c r="AS213" s="114" t="str">
        <f>IF(tbl_coded[[#This Row],[ISIN]]="","",IF(OR(_xll.BDP($B213&amp;" Corp",AS$1)="#N/A N/A"),"--",_xll.BDP($B213&amp;" Corp",AS$1)))</f>
        <v/>
      </c>
      <c r="AT213" s="114" t="str">
        <f>IF(tbl_coded[[#This Row],[ISIN]]="","",IF(_xll.BDS($B213&amp;" Corp",AT$1)="#N/A Field Not Applicable","",_xll.BDS($B213&amp;" Corp",AT$1)))</f>
        <v/>
      </c>
      <c r="AU213" s="114" t="str">
        <f>IF(tbl_coded[[#This Row],[SBLC Provider BBID]]="","",_xll.BDP(tbl_coded[[#This Row],[SBLC Provider BBID]]&amp;" CompanyID","NAME"))</f>
        <v/>
      </c>
      <c r="AV213" s="114" t="str">
        <f>IF(tbl_coded[[#This Row],[ISIN]]="","",IF(OR(_xll.BDP($B213&amp;" Corp",AV$1)="#N/A N/A"),"--",TEXT(_xll.BDP($B213&amp;" Corp",AV$1),"yyyy/mm/dd")))</f>
        <v/>
      </c>
      <c r="AW213" s="114" t="str">
        <f>IF(tbl_coded[[#This Row],[ISIN]]="","",IF(OR(_xll.BDP($B213&amp;" Corp",AW$1)="#N/A N/A"),"--",TEXT(_xll.BDP($B213&amp;" Corp",AW$1),"yyyy/mm/dd")))</f>
        <v/>
      </c>
      <c r="AX213" s="114" t="str">
        <f>IF(tbl_coded[[#This Row],[ISIN]]="","",IF(OR(_xll.BDP($B213&amp;" Corp",AX$1)="#N/A N/A"),"--",TEXT(_xll.BDP($B213&amp;" Corp",AX$1),"yyyy/mm/dd")))</f>
        <v/>
      </c>
      <c r="AY213" s="114" t="str">
        <f>IF(tbl_coded[[#This Row],[ISIN]]="","",IF(OR(_xll.BDP($B213&amp;" Corp",AY$1)="#N/A Field Not Applicable"),"--",TEXT(_xll.BDP($B213&amp;" Corp",AY$1),"yyyy/mm/dd")))</f>
        <v/>
      </c>
      <c r="AZ213" s="114" t="str">
        <f>IF(tbl_coded[[#This Row],[ISIN]]="","",IF(OR(_xll.BDP($B213&amp;" Corp",AZ$1)="#N/A N/A"),"--",_xll.BDP($B213&amp;" Corp",AZ$1)))</f>
        <v/>
      </c>
      <c r="BA213" s="114" t="str">
        <f>IF(tbl_coded[[#This Row],[ISIN]]="","",IF(OR(_xll.BDP($B213&amp;" Corp",BA$1)="#N/A N/A"),"--",_xll.BDP($B213&amp;" Corp",BA$1)))</f>
        <v/>
      </c>
      <c r="BB213" s="114" t="str">
        <f>IF(tbl_coded[[#This Row],[ISIN]]="","",IF(OR(_xll.BDP($B213&amp;" Corp",BB$1)="#N/A N/A"),"--",_xll.BDP($B213&amp;" Corp",BB$1)))</f>
        <v/>
      </c>
      <c r="BC213" s="114" t="str">
        <f>IF(tbl_coded[[#This Row],[ISIN]]="","",IF(OR(_xll.BDP($B213&amp;" Corp",BC$1)="#N/A Field Not Applicable"),"--",_xll.BDP($B213&amp;" Corp",BC$1)))</f>
        <v/>
      </c>
      <c r="BD213" s="114" t="str">
        <f>IF(tbl_coded[[#This Row],[ISIN]]="","",IF(OR(_xll.BDP($B213&amp;" Corp",BD$1)="#N/A Field Not Applicable"),"--",_xll.BDP($B213&amp;" Corp",BD$1)))</f>
        <v/>
      </c>
      <c r="BE213" s="114" t="str">
        <f>IF(tbl_coded[[#This Row],[ISIN]]="","",IF(OR(_xll.BDP($B213&amp;" Corp",BE$1)="#N/A Field Not Applicable"),"--",_xll.BDP($B213&amp;" Corp",BE$1)))</f>
        <v/>
      </c>
      <c r="BF213" s="114" t="str">
        <f>IF(tbl_coded[[#This Row],[ISIN]]="","",IF(OR(_xll.BDP($B213&amp;" Corp",BF$1)="#N/A Field Not Applicable"),"--",_xll.BDP($B213&amp;" Corp",BF$1)))</f>
        <v/>
      </c>
      <c r="BG213" s="114" t="str">
        <f>IF(tbl_coded[[#This Row],[ISIN]]="","",IF(OR(_xll.BDP($B213&amp;" Corp",BG$1)="#N/A Field Not Applicable"),"--",IF(_xll.BDP($B213&amp;" Corp",BG$1)="#N/A N/A","N",_xll.BDP($B213&amp;" Corp",BG$1))))</f>
        <v/>
      </c>
      <c r="BH213" s="114" t="str">
        <f>IF(tbl_coded[[#This Row],[ISIN]]="","",IF(OR(_xll.BDP($B213&amp;" Corp",BH$1)="#N/A N/A"),"",_xll.BDP($B213&amp;" Corp",BH$1)))</f>
        <v/>
      </c>
      <c r="BI213" s="114" t="str">
        <f>IF(tbl_coded[[#This Row],[ISIN]]="","",IF(OR(tbl_coded[[#This Row],[Parent company tiker]]=""),"",IF(_xll.BDP(tbl_coded[[#This Row],[Parent company tiker]]&amp;" Equity",BI$1)="#N/A N/A","--",_xll.BDP(tbl_coded[[#This Row],[Parent company tiker]]&amp;" Equity",BI$1))))</f>
        <v/>
      </c>
      <c r="BJ213" s="114" t="str">
        <f>IF(tbl_coded[[#This Row],[ISIN]]="","",IF(OR(tbl_coded[[#This Row],[Parent company tiker]]=""),"",IF(_xll.BDP(tbl_coded[[#This Row],[Parent company tiker]]&amp;" Equity",BJ$1)="#N/A N/A","--",_xll.BDP(tbl_coded[[#This Row],[Parent company tiker]]&amp;" Equity",BJ$1))))</f>
        <v/>
      </c>
      <c r="BK213" s="114" t="str">
        <f>IF(tbl_coded[[#This Row],[ISIN]]="","",IF(OR(tbl_coded[[#This Row],[Parent company tiker]]=""),"",IF(_xll.BDP(tbl_coded[[#This Row],[Parent company tiker]]&amp;" Equity",BK$1)="#N/A N/A","--",_xll.BDP(tbl_coded[[#This Row],[Parent company tiker]]&amp;" Equity",BK$1))))</f>
        <v/>
      </c>
      <c r="BL213" s="114" t="str">
        <f>IF(tbl_coded[[#This Row],[ISIN]]="","",IF(OR(tbl_coded[[#This Row],[Parent company tiker]]=""),"",IF(_xll.BDP(tbl_coded[[#This Row],[Parent company tiker]]&amp;" Equity",BL$1)="#N/A N/A","--",_xll.BDP(tbl_coded[[#This Row],[Parent company tiker]]&amp;" Equity",BL$1))))</f>
        <v/>
      </c>
      <c r="BM21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3" s="114" t="str">
        <f>IF(tbl_coded[[#This Row],[Column9]]&lt;&gt;"--",tbl_coded[[#This Row],[G''tor rating]],IF(tbl_coded[[#This Row],[KPW Name]]&lt;&gt;"",tbl_coded[[#This Row],[KPW Rating]],IF(tbl_coded[[#This Row],[Parent company tiker]]&lt;&gt;"",tbl_coded[[#This Row],[parent评级]],tbl_coded[[#This Row],[Issuer rating]])))</f>
        <v>//</v>
      </c>
      <c r="BO213" s="148" t="str">
        <f>IFERROR(IF(tbl_coded[[#This Row],[GREEN]]="Y","GREEN",IF(tbl_coded[[#This Row],[SUSTAINABLE]]="Y","SUSTAINABLE",IF(tbl_coded[[#This Row],[SOCIAL]]="Y","SOCIAL",IF(tbl_coded[[#This Row],[Sustainable linked]]="Y","SUSTAINABLE LINKED"," ")))),"")</f>
        <v xml:space="preserve"> </v>
      </c>
    </row>
    <row r="214" spans="1:67" ht="15" customHeight="1">
      <c r="A214" s="109">
        <v>212</v>
      </c>
      <c r="B214" s="110" t="str">
        <f>IF(美元债一级!$C$3:$C$1048576&lt;&gt;"",美元债一级!$C214,"")</f>
        <v/>
      </c>
      <c r="C214" s="112" t="str">
        <f>IF(tbl_coded[[#This Row],[ISIN]]="","",IF(tbl_coded[[#This Row],[Index]]&gt;$A$1,"",IF(_xll.BDP($B214&amp;" Corp",C$1)="#N/A N/A","",_xll.BDP($B214&amp;" Corp",C$1))))</f>
        <v/>
      </c>
      <c r="D214" s="112" t="str">
        <f>IF(tbl_coded[[#This Row],[ISIN]]="","",IF(_xll.BDP($B214&amp;" Corp",D$1)="#N/A N/A","",_xll.BDP($B214&amp;" Corp",D$1)))</f>
        <v/>
      </c>
      <c r="E214" s="112" t="str">
        <f>IF(tbl_coded[[#This Row],[ISIN]]="","",IF(_xll.BDP($B214&amp;" Corp",E$1)="#N/A N/A","--",_xll.BDP($B214&amp;" Corp",E$1)))</f>
        <v/>
      </c>
      <c r="F214" s="112" t="str">
        <f>IF(tbl_coded[[#This Row],[ISIN]]="","",IF(_xll.BDS($B214&amp;" Corp",F$1)="#N/A Field Not Applicable","",_xll.BDS($B214&amp;" Corp",F$1)))</f>
        <v/>
      </c>
      <c r="G214" s="112" t="str">
        <f>IF(tbl_coded[[#This Row],[ISIN]]="","",IF(_xll.BDP($F214&amp;" CompanyID",G$1)="#N/A Invalid Security","",_xll.BDP($F214&amp;" CompanyID",G$1)))</f>
        <v/>
      </c>
      <c r="H214" s="112" t="str">
        <f>IF(tbl_coded[[#This Row],[ISIN]]="","",IF(_xll.BDP($B214&amp;" Corp",H$1)="#N/A N/A","--",_xll.BDP($B214&amp;" Corp",H$1)))</f>
        <v/>
      </c>
      <c r="I214" s="112" t="str">
        <f>IF(tbl_coded[[#This Row],[ISIN]]="","",IF(_xll.BDP($B214&amp;" Corp",I$1)="#N/A N/A","--",_xll.BDP($B214&amp;" Corp",I$1)))</f>
        <v/>
      </c>
      <c r="J214" s="112" t="str">
        <f>IF(tbl_coded[[#This Row],[ISIN]]="","",IF(_xll.BDP($B214&amp;" Corp",J$1)="#N/A N/A","--",_xll.BDP($B214&amp;" Corp",J$1)))</f>
        <v/>
      </c>
      <c r="K214" s="112" t="str">
        <f>IF(tbl_coded[[#This Row],[ISIN]]="","",IF(_xll.BDP($B214&amp;" Corp",K$1)="#N/A N/A","--",_xll.BDP($B214&amp;" Corp",K$1)))</f>
        <v/>
      </c>
      <c r="L214" s="112" t="str">
        <f>IF(tbl_coded[[#This Row],[ISIN]]="","",IF(_xll.BDP($B214&amp;" Corp",L$1)="#N/A N/A","--",_xll.BDP($B214&amp;" Corp",L$1)))</f>
        <v/>
      </c>
      <c r="M214" s="112" t="str">
        <f>IF(tbl_coded[[#This Row],[ISIN]]="","",IF(_xll.BDP($B214&amp;" Corp",M$1)="#N/A N/A","--",_xll.BDP($B214&amp;" Corp",M$1)))</f>
        <v/>
      </c>
      <c r="N214" s="112" t="str">
        <f>IF(tbl_coded[[#This Row],[ISIN]]="","",IF(_xll.BDP($B214&amp;" Corp",N$1)="#N/A N/A","--",_xll.BDP($B214&amp;" Corp",N$1)))</f>
        <v/>
      </c>
      <c r="O214" s="112" t="str">
        <f>IF(tbl_coded[[#This Row],[ISIN]]="","",IF(_xll.BDP($B214&amp;" Corp",O$1)="#N/A N/A","--",_xll.BDP($B214&amp;" Corp",O$1)))</f>
        <v/>
      </c>
      <c r="P214" s="112" t="str">
        <f>IF(tbl_coded[[#This Row],[ISIN]]="","",IF(_xll.BDP($B214&amp;" Corp",P$1)="#N/A N/A","--",_xll.BDP($B214&amp;" Corp",P$1)))</f>
        <v/>
      </c>
      <c r="Q214"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4" s="112" t="str">
        <f>IF(tbl_coded[[#This Row],[ISIN]]="","",IF(OR(_xll.BDP($B214&amp;" Corp",R$1)="#N/A N/A",_xll.BDP($B214&amp;" Corp",R$1)="#N/A Invalid Security",_xll.BDP($B214&amp;" Corp",R$1)="#N/A Field Not Applicable"),"--",_xll.BDP($B214&amp;" Corp",R$1)))</f>
        <v/>
      </c>
      <c r="S214" s="112" t="str">
        <f>IF(tbl_coded[[#This Row],[ISIN]]="","",IF(OR(_xll.BDP($R214&amp;" Equity",S$1)="#N/A N/A",_xll.BDP($R214&amp;" Equity",S$1)="#N/A Invalid Security"),"--",_xll.BDP($R214&amp;" Equity",S$1)))</f>
        <v/>
      </c>
      <c r="T214" s="112" t="str">
        <f>IF(tbl_coded[[#This Row],[ISIN]]="","",IF(OR(_xll.BDP($R214&amp;" Equity",T$1)="#N/A N/A",_xll.BDP($R214&amp;" Equity",T$1)="#N/A Invalid Security"),"--",_xll.BDP($R214&amp;" Equity",T$1)))</f>
        <v/>
      </c>
      <c r="U214" s="112" t="str">
        <f>IF(tbl_coded[[#This Row],[ISIN]]="","",IF(OR(_xll.BDP($R214&amp;" Equity",U$1)="#N/A N/A",_xll.BDP($R214&amp;" Equity",U$1)="#N/A Invalid Security"),"--",_xll.BDP($R214&amp;" Equity",U$1)))</f>
        <v/>
      </c>
      <c r="V214" s="112" t="str">
        <f>IF(tbl_coded[[#This Row],[ISIN]]="","",IF(OR(_xll.BDP($R214&amp;" Equity",V$1)="#N/A N/A",_xll.BDP($R214&amp;" Equity",V$1)="#N/A Invalid Security"),"--",_xll.BDP($R214&amp;" Equity",V$1)))</f>
        <v/>
      </c>
      <c r="W214" s="112" t="str">
        <f>IF(tbl_coded[[#This Row],[ISIN]]="","",IF(OR(_xll.BDP($R214&amp;" Equity",W$1)="#N/A N/A",_xll.BDP($R214&amp;" Equity",W$1)="#N/A Invalid Security"),"--",_xll.BDP($R214&amp;" Equity",W$1)))</f>
        <v/>
      </c>
      <c r="X214" s="112" t="str">
        <f>IF(tbl_coded[[#This Row],[ISIN]]="","",IF(OR(_xll.BDP($R214&amp;" Equity",X$1)="#N/A N/A",_xll.BDP($R214&amp;" Equity",X$1)="#N/A Invalid Security"),"--",_xll.BDP($R214&amp;" Equity",X$1)))</f>
        <v/>
      </c>
      <c r="Y214"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4" s="112" t="str">
        <f>IF(tbl_coded[[#This Row],[ISIN]]="","",IF(ISNUMBER(_xll.BDP(B214&amp;" Corp",Z$1)),_xll.BDP(B214&amp;" Corp",Z$1),""))</f>
        <v/>
      </c>
      <c r="AA214" s="112" t="str">
        <f>IF(tbl_coded[[#This Row],[ISIN]]="","",IF(ISNUMBER(_xll.BDP(B214&amp;" Corp",AA$1)),_xll.BDP(B214&amp;" Corp",AA$1),""))</f>
        <v/>
      </c>
      <c r="AB214" s="112" t="str">
        <f>IF(tbl_coded[[#This Row],[ISIN]]="","",IF(ISNUMBER(_xll.BDP(B214&amp;" Corp",AB$1)),_xll.BDP(B214&amp;" Corp",AB$1),""))</f>
        <v/>
      </c>
      <c r="AC214" s="112" t="str">
        <f>IF(tbl_coded[[#This Row],[ISIN]]="","",IF(ISNUMBER(_xll.BDP(B214&amp;" Corp",AC$1)),_xll.BDP(B214&amp;" Corp",AC$1),""))</f>
        <v/>
      </c>
      <c r="AD214" s="112" t="str">
        <f>IF(tbl_coded[[#This Row],[ISIN]]="","",IF((_xll.BDP(B214&amp;" Corp",AD$1))="#N/A Field Not Applicable","",_xll.BDP(B214&amp;" Corp",AD$1)))</f>
        <v/>
      </c>
      <c r="AE214" s="112" t="str">
        <f>IF(tbl_coded[[#This Row],[ISIN]]="","",IF((_xll.BDP(B214&amp;" Corp",AE$1))="#N/A N/A","--",_xll.BDP(B214&amp;" Corp",AE$1)))</f>
        <v/>
      </c>
      <c r="AF214" s="112" t="str">
        <f>IF(tbl_coded[[#This Row],[ISIN]]="","",IF(IFERROR(MATCH(H214,rtg_num[Moody''s],0)&gt;10,0),"HY",IF(IFERROR(MATCH(I214,rtg_num[S&amp;P],0)&gt;10,0),"HY",IF(IFERROR(MATCH(J214,rtg_num[Fitch],0)&gt;10,0),"HY",IF(H214&amp;I214&amp;J214="------","NR",IF(IFERROR(FIND("#N/A",Coded!H214),0)&amp;IFERROR(FIND("#N/A",Coded!H214),0)&amp;IFERROR(FIND("#N/A",Coded!H214),0)&lt;&gt;"000",IF(INDEX(美元债一级!$O:$O,MATCH(tbl_coded[[#This Row],[ISIN]],美元债一级!$I:$I,0))="--/--/--","NR","IG"),"IG"))))))</f>
        <v/>
      </c>
      <c r="AG214"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4"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4" s="113" t="str">
        <f>IF(tbl_coded[[#This Row],[ISIN]]="","",IF(_xll.BDP($B214&amp;" Corp",AI$1)="#N/A N/A","--",_xll.BDP($B214&amp;" Corp",AI$1)))</f>
        <v/>
      </c>
      <c r="AJ214" s="112" t="str">
        <f>IF(tbl_coded[[#This Row],[ISIN]]="","",IF(OR(_xll.BDP(_xll.BDP(tbl_coded[[#This Row],[ISIN]]&amp;" Corp", "ISSUER_EQUITY_TICKER")&amp;" Equity",AJ$1)="#N/A N/A"),"--",_xll.BDP(_xll.BDP(tbl_coded[[#This Row],[ISIN]]&amp;" Corp", "ISSUER_EQUITY_TICKER")&amp;" Equity",AJ$1)))</f>
        <v/>
      </c>
      <c r="AK214"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4" s="115" t="str">
        <f>IF(tbl_coded[[#This Row],[ISIN]]="","",IF(OR(_xll.BDP(_xll.BDP(tbl_coded[[#This Row],[ISIN]]&amp;" Corp", "ISSUER_EQUITY_TICKER")&amp;" Equity",AL$1)="#N/A N/A"),"--",_xll.BDP(_xll.BDP(tbl_coded[[#This Row],[ISIN]]&amp;" Corp", "ISSUER_EQUITY_TICKER")&amp;" Equity",AL$1)))</f>
        <v/>
      </c>
      <c r="AM214" s="115" t="str">
        <f>IF(tbl_coded[[#This Row],[ISIN]]="","",IF(_xll.BDS($B214&amp;" Corp",AM$1)="#N/A Field Not Applicable","",_xll.BDS($B214&amp;" Corp",AM$1)))</f>
        <v/>
      </c>
      <c r="AN214" s="115" t="str">
        <f>IF(tbl_coded[[#This Row],[ISIN]]="","",IF(_xll.BDP(tbl_coded[[#This Row],[KPW Provider BBID]]&amp;" CompanyID","NAME")="#N/A Invalid Security","",_xll.BDP(tbl_coded[[#This Row],[KPW Provider BBID]]&amp;" CompanyID","NAME")))</f>
        <v/>
      </c>
      <c r="AO214" s="115" t="str">
        <f>IF(tbl_coded[[#This Row],[ISIN]]="","",IF(_xll.BDP(tbl_coded[[#This Row],[KPW Provider BBID]]&amp;" CompanyID",$AO$1)="#N/A Invalid Security","--",IF(_xll.BDP(tbl_coded[[#This Row],[KPW Provider BBID]]&amp;" CompanyID",$AO$1)="#N/A N/A","--",_xll.BDP(tbl_coded[[#This Row],[KPW Provider BBID]]&amp;" CompanyID",$AO$1))))</f>
        <v/>
      </c>
      <c r="AP214" s="115" t="str">
        <f>IF(tbl_coded[[#This Row],[ISIN]]="","",IF(_xll.BDP(tbl_coded[[#This Row],[KPW Provider BBID]]&amp;" CompanyID",$AP$1)="#N/A Invalid Security","--",IF(_xll.BDP(tbl_coded[[#This Row],[KPW Provider BBID]]&amp;" CompanyID",$AP$1)="#N/A N/A","--",_xll.BDP(tbl_coded[[#This Row],[KPW Provider BBID]]&amp;" CompanyID",$AP$1))))</f>
        <v/>
      </c>
      <c r="AQ214" s="115" t="str">
        <f>IF(tbl_coded[[#This Row],[ISIN]]="","",IF(_xll.BDP(tbl_coded[[#This Row],[KPW Provider BBID]]&amp;" CompanyID",$AQ$1)="#N/A Invalid Security","--",IF(_xll.BDP(tbl_coded[[#This Row],[KPW Provider BBID]]&amp;" CompanyID",$AQ$1)="#N/A N/A","--",_xll.BDP(tbl_coded[[#This Row],[KPW Provider BBID]]&amp;" CompanyID",$AQ$1))))</f>
        <v/>
      </c>
      <c r="AR214" s="115" t="str">
        <f>IF(tbl_coded[[#This Row],[ISIN]]="","",tbl_coded[[#This Row],[穆迪KPW评级]]&amp;"/"&amp;tbl_coded[[#This Row],[SPKPW评级]]&amp;"/"&amp;tbl_coded[[#This Row],[FITCHKPW评级]])</f>
        <v/>
      </c>
      <c r="AS214" s="115" t="str">
        <f>IF(tbl_coded[[#This Row],[ISIN]]="","",IF(OR(_xll.BDP($B214&amp;" Corp",AS$1)="#N/A N/A"),"--",_xll.BDP($B214&amp;" Corp",AS$1)))</f>
        <v/>
      </c>
      <c r="AT214" s="115" t="str">
        <f>IF(tbl_coded[[#This Row],[ISIN]]="","",IF(_xll.BDS($B214&amp;" Corp",AT$1)="#N/A Field Not Applicable","",_xll.BDS($B214&amp;" Corp",AT$1)))</f>
        <v/>
      </c>
      <c r="AU214" s="115" t="str">
        <f>IF(tbl_coded[[#This Row],[SBLC Provider BBID]]="","",_xll.BDP(tbl_coded[[#This Row],[SBLC Provider BBID]]&amp;" CompanyID","NAME"))</f>
        <v/>
      </c>
      <c r="AV214" s="115" t="str">
        <f>IF(tbl_coded[[#This Row],[ISIN]]="","",IF(OR(_xll.BDP($B214&amp;" Corp",AV$1)="#N/A N/A"),"--",TEXT(_xll.BDP($B214&amp;" Corp",AV$1),"yyyy/mm/dd")))</f>
        <v/>
      </c>
      <c r="AW214" s="115" t="str">
        <f>IF(tbl_coded[[#This Row],[ISIN]]="","",IF(OR(_xll.BDP($B214&amp;" Corp",AW$1)="#N/A N/A"),"--",TEXT(_xll.BDP($B214&amp;" Corp",AW$1),"yyyy/mm/dd")))</f>
        <v/>
      </c>
      <c r="AX214" s="115" t="str">
        <f>IF(tbl_coded[[#This Row],[ISIN]]="","",IF(OR(_xll.BDP($B214&amp;" Corp",AX$1)="#N/A N/A"),"--",TEXT(_xll.BDP($B214&amp;" Corp",AX$1),"yyyy/mm/dd")))</f>
        <v/>
      </c>
      <c r="AY214" s="115" t="str">
        <f>IF(tbl_coded[[#This Row],[ISIN]]="","",IF(OR(_xll.BDP($B214&amp;" Corp",AY$1)="#N/A Field Not Applicable"),"--",TEXT(_xll.BDP($B214&amp;" Corp",AY$1),"yyyy/mm/dd")))</f>
        <v/>
      </c>
      <c r="AZ214" s="115" t="str">
        <f>IF(tbl_coded[[#This Row],[ISIN]]="","",IF(OR(_xll.BDP($B214&amp;" Corp",AZ$1)="#N/A N/A"),"--",_xll.BDP($B214&amp;" Corp",AZ$1)))</f>
        <v/>
      </c>
      <c r="BA214" s="115" t="str">
        <f>IF(tbl_coded[[#This Row],[ISIN]]="","",IF(OR(_xll.BDP($B214&amp;" Corp",BA$1)="#N/A N/A"),"--",_xll.BDP($B214&amp;" Corp",BA$1)))</f>
        <v/>
      </c>
      <c r="BB214" s="115" t="str">
        <f>IF(tbl_coded[[#This Row],[ISIN]]="","",IF(OR(_xll.BDP($B214&amp;" Corp",BB$1)="#N/A N/A"),"--",_xll.BDP($B214&amp;" Corp",BB$1)))</f>
        <v/>
      </c>
      <c r="BC214" s="115" t="str">
        <f>IF(tbl_coded[[#This Row],[ISIN]]="","",IF(OR(_xll.BDP($B214&amp;" Corp",BC$1)="#N/A Field Not Applicable"),"--",_xll.BDP($B214&amp;" Corp",BC$1)))</f>
        <v/>
      </c>
      <c r="BD214" s="115" t="str">
        <f>IF(tbl_coded[[#This Row],[ISIN]]="","",IF(OR(_xll.BDP($B214&amp;" Corp",BD$1)="#N/A Field Not Applicable"),"--",_xll.BDP($B214&amp;" Corp",BD$1)))</f>
        <v/>
      </c>
      <c r="BE214" s="115" t="str">
        <f>IF(tbl_coded[[#This Row],[ISIN]]="","",IF(OR(_xll.BDP($B214&amp;" Corp",BE$1)="#N/A Field Not Applicable"),"--",_xll.BDP($B214&amp;" Corp",BE$1)))</f>
        <v/>
      </c>
      <c r="BF214" s="115" t="str">
        <f>IF(tbl_coded[[#This Row],[ISIN]]="","",IF(OR(_xll.BDP($B214&amp;" Corp",BF$1)="#N/A Field Not Applicable"),"--",_xll.BDP($B214&amp;" Corp",BF$1)))</f>
        <v/>
      </c>
      <c r="BG214" s="115" t="str">
        <f>IF(tbl_coded[[#This Row],[ISIN]]="","",IF(OR(_xll.BDP($B214&amp;" Corp",BG$1)="#N/A Field Not Applicable"),"--",IF(_xll.BDP($B214&amp;" Corp",BG$1)="#N/A N/A","N",_xll.BDP($B214&amp;" Corp",BG$1))))</f>
        <v/>
      </c>
      <c r="BH214" s="115" t="str">
        <f>IF(tbl_coded[[#This Row],[ISIN]]="","",IF(OR(_xll.BDP($B214&amp;" Corp",BH$1)="#N/A N/A"),"",_xll.BDP($B214&amp;" Corp",BH$1)))</f>
        <v/>
      </c>
      <c r="BI214" s="115" t="str">
        <f>IF(tbl_coded[[#This Row],[ISIN]]="","",IF(OR(tbl_coded[[#This Row],[Parent company tiker]]=""),"",IF(_xll.BDP(tbl_coded[[#This Row],[Parent company tiker]]&amp;" Equity",BI$1)="#N/A N/A","--",_xll.BDP(tbl_coded[[#This Row],[Parent company tiker]]&amp;" Equity",BI$1))))</f>
        <v/>
      </c>
      <c r="BJ214" s="115" t="str">
        <f>IF(tbl_coded[[#This Row],[ISIN]]="","",IF(OR(tbl_coded[[#This Row],[Parent company tiker]]=""),"",IF(_xll.BDP(tbl_coded[[#This Row],[Parent company tiker]]&amp;" Equity",BJ$1)="#N/A N/A","--",_xll.BDP(tbl_coded[[#This Row],[Parent company tiker]]&amp;" Equity",BJ$1))))</f>
        <v/>
      </c>
      <c r="BK214" s="115" t="str">
        <f>IF(tbl_coded[[#This Row],[ISIN]]="","",IF(OR(tbl_coded[[#This Row],[Parent company tiker]]=""),"",IF(_xll.BDP(tbl_coded[[#This Row],[Parent company tiker]]&amp;" Equity",BK$1)="#N/A N/A","--",_xll.BDP(tbl_coded[[#This Row],[Parent company tiker]]&amp;" Equity",BK$1))))</f>
        <v/>
      </c>
      <c r="BL214" s="115" t="str">
        <f>IF(tbl_coded[[#This Row],[ISIN]]="","",IF(OR(tbl_coded[[#This Row],[Parent company tiker]]=""),"",IF(_xll.BDP(tbl_coded[[#This Row],[Parent company tiker]]&amp;" Equity",BL$1)="#N/A N/A","--",_xll.BDP(tbl_coded[[#This Row],[Parent company tiker]]&amp;" Equity",BL$1))))</f>
        <v/>
      </c>
      <c r="BM214"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4" s="115" t="str">
        <f>IF(tbl_coded[[#This Row],[Column9]]&lt;&gt;"--",tbl_coded[[#This Row],[G''tor rating]],IF(tbl_coded[[#This Row],[KPW Name]]&lt;&gt;"",tbl_coded[[#This Row],[KPW Rating]],IF(tbl_coded[[#This Row],[Parent company tiker]]&lt;&gt;"",tbl_coded[[#This Row],[parent评级]],tbl_coded[[#This Row],[Issuer rating]])))</f>
        <v>//</v>
      </c>
      <c r="BO214" s="148" t="str">
        <f>IFERROR(IF(tbl_coded[[#This Row],[GREEN]]="Y","GREEN",IF(tbl_coded[[#This Row],[SUSTAINABLE]]="Y","SUSTAINABLE",IF(tbl_coded[[#This Row],[SOCIAL]]="Y","SOCIAL",IF(tbl_coded[[#This Row],[Sustainable linked]]="Y","SUSTAINABLE LINKED"," ")))),"")</f>
        <v xml:space="preserve"> </v>
      </c>
    </row>
    <row r="215" spans="1:67" ht="15" customHeight="1">
      <c r="A215" s="109">
        <v>213</v>
      </c>
      <c r="B215" s="110" t="str">
        <f>IF(美元债一级!$C$3:$C$1048576&lt;&gt;"",美元债一级!$C215,"")</f>
        <v/>
      </c>
      <c r="C215" s="112" t="str">
        <f>IF(tbl_coded[[#This Row],[ISIN]]="","",IF(tbl_coded[[#This Row],[Index]]&gt;$A$1,"",IF(_xll.BDP($B215&amp;" Corp",C$1)="#N/A N/A","",_xll.BDP($B215&amp;" Corp",C$1))))</f>
        <v/>
      </c>
      <c r="D215" s="112" t="str">
        <f>IF(tbl_coded[[#This Row],[ISIN]]="","",IF(_xll.BDP($B215&amp;" Corp",D$1)="#N/A N/A","",_xll.BDP($B215&amp;" Corp",D$1)))</f>
        <v/>
      </c>
      <c r="E215" s="112" t="str">
        <f>IF(tbl_coded[[#This Row],[ISIN]]="","",IF(_xll.BDP($B215&amp;" Corp",E$1)="#N/A N/A","--",_xll.BDP($B215&amp;" Corp",E$1)))</f>
        <v/>
      </c>
      <c r="F215" s="112" t="str">
        <f>IF(tbl_coded[[#This Row],[ISIN]]="","",IF(_xll.BDS($B215&amp;" Corp",F$1)="#N/A Field Not Applicable","",_xll.BDS($B215&amp;" Corp",F$1)))</f>
        <v/>
      </c>
      <c r="G215" s="112" t="str">
        <f>IF(tbl_coded[[#This Row],[ISIN]]="","",IF(_xll.BDP($F215&amp;" CompanyID",G$1)="#N/A Invalid Security","",_xll.BDP($F215&amp;" CompanyID",G$1)))</f>
        <v/>
      </c>
      <c r="H215" s="112" t="str">
        <f>IF(tbl_coded[[#This Row],[ISIN]]="","",IF(_xll.BDP($B215&amp;" Corp",H$1)="#N/A N/A","--",_xll.BDP($B215&amp;" Corp",H$1)))</f>
        <v/>
      </c>
      <c r="I215" s="112" t="str">
        <f>IF(tbl_coded[[#This Row],[ISIN]]="","",IF(_xll.BDP($B215&amp;" Corp",I$1)="#N/A N/A","--",_xll.BDP($B215&amp;" Corp",I$1)))</f>
        <v/>
      </c>
      <c r="J215" s="112" t="str">
        <f>IF(tbl_coded[[#This Row],[ISIN]]="","",IF(_xll.BDP($B215&amp;" Corp",J$1)="#N/A N/A","--",_xll.BDP($B215&amp;" Corp",J$1)))</f>
        <v/>
      </c>
      <c r="K215" s="112" t="str">
        <f>IF(tbl_coded[[#This Row],[ISIN]]="","",IF(_xll.BDP($B215&amp;" Corp",K$1)="#N/A N/A","--",_xll.BDP($B215&amp;" Corp",K$1)))</f>
        <v/>
      </c>
      <c r="L215" s="112" t="str">
        <f>IF(tbl_coded[[#This Row],[ISIN]]="","",IF(_xll.BDP($B215&amp;" Corp",L$1)="#N/A N/A","--",_xll.BDP($B215&amp;" Corp",L$1)))</f>
        <v/>
      </c>
      <c r="M215" s="112" t="str">
        <f>IF(tbl_coded[[#This Row],[ISIN]]="","",IF(_xll.BDP($B215&amp;" Corp",M$1)="#N/A N/A","--",_xll.BDP($B215&amp;" Corp",M$1)))</f>
        <v/>
      </c>
      <c r="N215" s="112" t="str">
        <f>IF(tbl_coded[[#This Row],[ISIN]]="","",IF(_xll.BDP($B215&amp;" Corp",N$1)="#N/A N/A","--",_xll.BDP($B215&amp;" Corp",N$1)))</f>
        <v/>
      </c>
      <c r="O215" s="112" t="str">
        <f>IF(tbl_coded[[#This Row],[ISIN]]="","",IF(_xll.BDP($B215&amp;" Corp",O$1)="#N/A N/A","--",_xll.BDP($B215&amp;" Corp",O$1)))</f>
        <v/>
      </c>
      <c r="P215" s="112" t="str">
        <f>IF(tbl_coded[[#This Row],[ISIN]]="","",IF(_xll.BDP($B215&amp;" Corp",P$1)="#N/A N/A","--",_xll.BDP($B215&amp;" Corp",P$1)))</f>
        <v/>
      </c>
      <c r="Q215"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5" s="112" t="str">
        <f>IF(tbl_coded[[#This Row],[ISIN]]="","",IF(OR(_xll.BDP($B215&amp;" Corp",R$1)="#N/A N/A",_xll.BDP($B215&amp;" Corp",R$1)="#N/A Invalid Security",_xll.BDP($B215&amp;" Corp",R$1)="#N/A Field Not Applicable"),"--",_xll.BDP($B215&amp;" Corp",R$1)))</f>
        <v/>
      </c>
      <c r="S215" s="112" t="str">
        <f>IF(tbl_coded[[#This Row],[ISIN]]="","",IF(OR(_xll.BDP($R215&amp;" Equity",S$1)="#N/A N/A",_xll.BDP($R215&amp;" Equity",S$1)="#N/A Invalid Security"),"--",_xll.BDP($R215&amp;" Equity",S$1)))</f>
        <v/>
      </c>
      <c r="T215" s="112" t="str">
        <f>IF(tbl_coded[[#This Row],[ISIN]]="","",IF(OR(_xll.BDP($R215&amp;" Equity",T$1)="#N/A N/A",_xll.BDP($R215&amp;" Equity",T$1)="#N/A Invalid Security"),"--",_xll.BDP($R215&amp;" Equity",T$1)))</f>
        <v/>
      </c>
      <c r="U215" s="112" t="str">
        <f>IF(tbl_coded[[#This Row],[ISIN]]="","",IF(OR(_xll.BDP($R215&amp;" Equity",U$1)="#N/A N/A",_xll.BDP($R215&amp;" Equity",U$1)="#N/A Invalid Security"),"--",_xll.BDP($R215&amp;" Equity",U$1)))</f>
        <v/>
      </c>
      <c r="V215" s="112" t="str">
        <f>IF(tbl_coded[[#This Row],[ISIN]]="","",IF(OR(_xll.BDP($R215&amp;" Equity",V$1)="#N/A N/A",_xll.BDP($R215&amp;" Equity",V$1)="#N/A Invalid Security"),"--",_xll.BDP($R215&amp;" Equity",V$1)))</f>
        <v/>
      </c>
      <c r="W215" s="112" t="str">
        <f>IF(tbl_coded[[#This Row],[ISIN]]="","",IF(OR(_xll.BDP($R215&amp;" Equity",W$1)="#N/A N/A",_xll.BDP($R215&amp;" Equity",W$1)="#N/A Invalid Security"),"--",_xll.BDP($R215&amp;" Equity",W$1)))</f>
        <v/>
      </c>
      <c r="X215" s="112" t="str">
        <f>IF(tbl_coded[[#This Row],[ISIN]]="","",IF(OR(_xll.BDP($R215&amp;" Equity",X$1)="#N/A N/A",_xll.BDP($R215&amp;" Equity",X$1)="#N/A Invalid Security"),"--",_xll.BDP($R215&amp;" Equity",X$1)))</f>
        <v/>
      </c>
      <c r="Y215"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5" s="112" t="str">
        <f>IF(tbl_coded[[#This Row],[ISIN]]="","",IF(ISNUMBER(_xll.BDP(B215&amp;" Corp",Z$1)),_xll.BDP(B215&amp;" Corp",Z$1),""))</f>
        <v/>
      </c>
      <c r="AA215" s="112" t="str">
        <f>IF(tbl_coded[[#This Row],[ISIN]]="","",IF(ISNUMBER(_xll.BDP(B215&amp;" Corp",AA$1)),_xll.BDP(B215&amp;" Corp",AA$1),""))</f>
        <v/>
      </c>
      <c r="AB215" s="112" t="str">
        <f>IF(tbl_coded[[#This Row],[ISIN]]="","",IF(ISNUMBER(_xll.BDP(B215&amp;" Corp",AB$1)),_xll.BDP(B215&amp;" Corp",AB$1),""))</f>
        <v/>
      </c>
      <c r="AC215" s="112" t="str">
        <f>IF(tbl_coded[[#This Row],[ISIN]]="","",IF(ISNUMBER(_xll.BDP(B215&amp;" Corp",AC$1)),_xll.BDP(B215&amp;" Corp",AC$1),""))</f>
        <v/>
      </c>
      <c r="AD215" s="112" t="str">
        <f>IF(tbl_coded[[#This Row],[ISIN]]="","",IF((_xll.BDP(B215&amp;" Corp",AD$1))="#N/A Field Not Applicable","",_xll.BDP(B215&amp;" Corp",AD$1)))</f>
        <v/>
      </c>
      <c r="AE215" s="112" t="str">
        <f>IF(tbl_coded[[#This Row],[ISIN]]="","",IF((_xll.BDP(B215&amp;" Corp",AE$1))="#N/A N/A","--",_xll.BDP(B215&amp;" Corp",AE$1)))</f>
        <v/>
      </c>
      <c r="AF215" s="112" t="str">
        <f>IF(tbl_coded[[#This Row],[ISIN]]="","",IF(IFERROR(MATCH(H215,rtg_num[Moody''s],0)&gt;10,0),"HY",IF(IFERROR(MATCH(I215,rtg_num[S&amp;P],0)&gt;10,0),"HY",IF(IFERROR(MATCH(J215,rtg_num[Fitch],0)&gt;10,0),"HY",IF(H215&amp;I215&amp;J215="------","NR",IF(IFERROR(FIND("#N/A",Coded!H215),0)&amp;IFERROR(FIND("#N/A",Coded!H215),0)&amp;IFERROR(FIND("#N/A",Coded!H215),0)&lt;&gt;"000",IF(INDEX(美元债一级!$O:$O,MATCH(tbl_coded[[#This Row],[ISIN]],美元债一级!$I:$I,0))="--/--/--","NR","IG"),"IG"))))))</f>
        <v/>
      </c>
      <c r="AG215"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5"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5" s="113" t="str">
        <f>IF(tbl_coded[[#This Row],[ISIN]]="","",IF(_xll.BDP($B215&amp;" Corp",AI$1)="#N/A N/A","--",_xll.BDP($B215&amp;" Corp",AI$1)))</f>
        <v/>
      </c>
      <c r="AJ215" s="112" t="str">
        <f>IF(tbl_coded[[#This Row],[ISIN]]="","",IF(OR(_xll.BDP(_xll.BDP(tbl_coded[[#This Row],[ISIN]]&amp;" Corp", "ISSUER_EQUITY_TICKER")&amp;" Equity",AJ$1)="#N/A N/A"),"--",_xll.BDP(_xll.BDP(tbl_coded[[#This Row],[ISIN]]&amp;" Corp", "ISSUER_EQUITY_TICKER")&amp;" Equity",AJ$1)))</f>
        <v/>
      </c>
      <c r="AK215"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5" s="115" t="str">
        <f>IF(tbl_coded[[#This Row],[ISIN]]="","",IF(OR(_xll.BDP(_xll.BDP(tbl_coded[[#This Row],[ISIN]]&amp;" Corp", "ISSUER_EQUITY_TICKER")&amp;" Equity",AL$1)="#N/A N/A"),"--",_xll.BDP(_xll.BDP(tbl_coded[[#This Row],[ISIN]]&amp;" Corp", "ISSUER_EQUITY_TICKER")&amp;" Equity",AL$1)))</f>
        <v/>
      </c>
      <c r="AM215" s="115" t="str">
        <f>IF(tbl_coded[[#This Row],[ISIN]]="","",IF(_xll.BDS($B215&amp;" Corp",AM$1)="#N/A Field Not Applicable","",_xll.BDS($B215&amp;" Corp",AM$1)))</f>
        <v/>
      </c>
      <c r="AN215" s="115" t="str">
        <f>IF(tbl_coded[[#This Row],[ISIN]]="","",IF(_xll.BDP(tbl_coded[[#This Row],[KPW Provider BBID]]&amp;" CompanyID","NAME")="#N/A Invalid Security","",_xll.BDP(tbl_coded[[#This Row],[KPW Provider BBID]]&amp;" CompanyID","NAME")))</f>
        <v/>
      </c>
      <c r="AO215" s="115" t="str">
        <f>IF(tbl_coded[[#This Row],[ISIN]]="","",IF(_xll.BDP(tbl_coded[[#This Row],[KPW Provider BBID]]&amp;" CompanyID",$AO$1)="#N/A Invalid Security","--",IF(_xll.BDP(tbl_coded[[#This Row],[KPW Provider BBID]]&amp;" CompanyID",$AO$1)="#N/A N/A","--",_xll.BDP(tbl_coded[[#This Row],[KPW Provider BBID]]&amp;" CompanyID",$AO$1))))</f>
        <v/>
      </c>
      <c r="AP215" s="115" t="str">
        <f>IF(tbl_coded[[#This Row],[ISIN]]="","",IF(_xll.BDP(tbl_coded[[#This Row],[KPW Provider BBID]]&amp;" CompanyID",$AP$1)="#N/A Invalid Security","--",IF(_xll.BDP(tbl_coded[[#This Row],[KPW Provider BBID]]&amp;" CompanyID",$AP$1)="#N/A N/A","--",_xll.BDP(tbl_coded[[#This Row],[KPW Provider BBID]]&amp;" CompanyID",$AP$1))))</f>
        <v/>
      </c>
      <c r="AQ215" s="115" t="str">
        <f>IF(tbl_coded[[#This Row],[ISIN]]="","",IF(_xll.BDP(tbl_coded[[#This Row],[KPW Provider BBID]]&amp;" CompanyID",$AQ$1)="#N/A Invalid Security","--",IF(_xll.BDP(tbl_coded[[#This Row],[KPW Provider BBID]]&amp;" CompanyID",$AQ$1)="#N/A N/A","--",_xll.BDP(tbl_coded[[#This Row],[KPW Provider BBID]]&amp;" CompanyID",$AQ$1))))</f>
        <v/>
      </c>
      <c r="AR215" s="115" t="str">
        <f>IF(tbl_coded[[#This Row],[ISIN]]="","",tbl_coded[[#This Row],[穆迪KPW评级]]&amp;"/"&amp;tbl_coded[[#This Row],[SPKPW评级]]&amp;"/"&amp;tbl_coded[[#This Row],[FITCHKPW评级]])</f>
        <v/>
      </c>
      <c r="AS215" s="115" t="str">
        <f>IF(tbl_coded[[#This Row],[ISIN]]="","",IF(OR(_xll.BDP($B215&amp;" Corp",AS$1)="#N/A N/A"),"--",_xll.BDP($B215&amp;" Corp",AS$1)))</f>
        <v/>
      </c>
      <c r="AT215" s="115" t="str">
        <f>IF(tbl_coded[[#This Row],[ISIN]]="","",IF(_xll.BDS($B215&amp;" Corp",AT$1)="#N/A Field Not Applicable","",_xll.BDS($B215&amp;" Corp",AT$1)))</f>
        <v/>
      </c>
      <c r="AU215" s="115" t="str">
        <f>IF(tbl_coded[[#This Row],[SBLC Provider BBID]]="","",_xll.BDP(tbl_coded[[#This Row],[SBLC Provider BBID]]&amp;" CompanyID","NAME"))</f>
        <v/>
      </c>
      <c r="AV215" s="115" t="str">
        <f>IF(tbl_coded[[#This Row],[ISIN]]="","",IF(OR(_xll.BDP($B215&amp;" Corp",AV$1)="#N/A N/A"),"--",TEXT(_xll.BDP($B215&amp;" Corp",AV$1),"yyyy/mm/dd")))</f>
        <v/>
      </c>
      <c r="AW215" s="115" t="str">
        <f>IF(tbl_coded[[#This Row],[ISIN]]="","",IF(OR(_xll.BDP($B215&amp;" Corp",AW$1)="#N/A N/A"),"--",TEXT(_xll.BDP($B215&amp;" Corp",AW$1),"yyyy/mm/dd")))</f>
        <v/>
      </c>
      <c r="AX215" s="115" t="str">
        <f>IF(tbl_coded[[#This Row],[ISIN]]="","",IF(OR(_xll.BDP($B215&amp;" Corp",AX$1)="#N/A N/A"),"--",TEXT(_xll.BDP($B215&amp;" Corp",AX$1),"yyyy/mm/dd")))</f>
        <v/>
      </c>
      <c r="AY215" s="115" t="str">
        <f>IF(tbl_coded[[#This Row],[ISIN]]="","",IF(OR(_xll.BDP($B215&amp;" Corp",AY$1)="#N/A Field Not Applicable"),"--",TEXT(_xll.BDP($B215&amp;" Corp",AY$1),"yyyy/mm/dd")))</f>
        <v/>
      </c>
      <c r="AZ215" s="115" t="str">
        <f>IF(tbl_coded[[#This Row],[ISIN]]="","",IF(OR(_xll.BDP($B215&amp;" Corp",AZ$1)="#N/A N/A"),"--",_xll.BDP($B215&amp;" Corp",AZ$1)))</f>
        <v/>
      </c>
      <c r="BA215" s="115" t="str">
        <f>IF(tbl_coded[[#This Row],[ISIN]]="","",IF(OR(_xll.BDP($B215&amp;" Corp",BA$1)="#N/A N/A"),"--",_xll.BDP($B215&amp;" Corp",BA$1)))</f>
        <v/>
      </c>
      <c r="BB215" s="115" t="str">
        <f>IF(tbl_coded[[#This Row],[ISIN]]="","",IF(OR(_xll.BDP($B215&amp;" Corp",BB$1)="#N/A N/A"),"--",_xll.BDP($B215&amp;" Corp",BB$1)))</f>
        <v/>
      </c>
      <c r="BC215" s="115" t="str">
        <f>IF(tbl_coded[[#This Row],[ISIN]]="","",IF(OR(_xll.BDP($B215&amp;" Corp",BC$1)="#N/A Field Not Applicable"),"--",_xll.BDP($B215&amp;" Corp",BC$1)))</f>
        <v/>
      </c>
      <c r="BD215" s="115" t="str">
        <f>IF(tbl_coded[[#This Row],[ISIN]]="","",IF(OR(_xll.BDP($B215&amp;" Corp",BD$1)="#N/A Field Not Applicable"),"--",_xll.BDP($B215&amp;" Corp",BD$1)))</f>
        <v/>
      </c>
      <c r="BE215" s="115" t="str">
        <f>IF(tbl_coded[[#This Row],[ISIN]]="","",IF(OR(_xll.BDP($B215&amp;" Corp",BE$1)="#N/A Field Not Applicable"),"--",_xll.BDP($B215&amp;" Corp",BE$1)))</f>
        <v/>
      </c>
      <c r="BF215" s="115" t="str">
        <f>IF(tbl_coded[[#This Row],[ISIN]]="","",IF(OR(_xll.BDP($B215&amp;" Corp",BF$1)="#N/A Field Not Applicable"),"--",_xll.BDP($B215&amp;" Corp",BF$1)))</f>
        <v/>
      </c>
      <c r="BG215" s="115" t="str">
        <f>IF(tbl_coded[[#This Row],[ISIN]]="","",IF(OR(_xll.BDP($B215&amp;" Corp",BG$1)="#N/A Field Not Applicable"),"--",IF(_xll.BDP($B215&amp;" Corp",BG$1)="#N/A N/A","N",_xll.BDP($B215&amp;" Corp",BG$1))))</f>
        <v/>
      </c>
      <c r="BH215" s="115" t="str">
        <f>IF(tbl_coded[[#This Row],[ISIN]]="","",IF(OR(_xll.BDP($B215&amp;" Corp",BH$1)="#N/A N/A"),"",_xll.BDP($B215&amp;" Corp",BH$1)))</f>
        <v/>
      </c>
      <c r="BI215" s="115" t="str">
        <f>IF(tbl_coded[[#This Row],[ISIN]]="","",IF(OR(tbl_coded[[#This Row],[Parent company tiker]]=""),"",IF(_xll.BDP(tbl_coded[[#This Row],[Parent company tiker]]&amp;" Equity",BI$1)="#N/A N/A","--",_xll.BDP(tbl_coded[[#This Row],[Parent company tiker]]&amp;" Equity",BI$1))))</f>
        <v/>
      </c>
      <c r="BJ215" s="115" t="str">
        <f>IF(tbl_coded[[#This Row],[ISIN]]="","",IF(OR(tbl_coded[[#This Row],[Parent company tiker]]=""),"",IF(_xll.BDP(tbl_coded[[#This Row],[Parent company tiker]]&amp;" Equity",BJ$1)="#N/A N/A","--",_xll.BDP(tbl_coded[[#This Row],[Parent company tiker]]&amp;" Equity",BJ$1))))</f>
        <v/>
      </c>
      <c r="BK215" s="115" t="str">
        <f>IF(tbl_coded[[#This Row],[ISIN]]="","",IF(OR(tbl_coded[[#This Row],[Parent company tiker]]=""),"",IF(_xll.BDP(tbl_coded[[#This Row],[Parent company tiker]]&amp;" Equity",BK$1)="#N/A N/A","--",_xll.BDP(tbl_coded[[#This Row],[Parent company tiker]]&amp;" Equity",BK$1))))</f>
        <v/>
      </c>
      <c r="BL215" s="115" t="str">
        <f>IF(tbl_coded[[#This Row],[ISIN]]="","",IF(OR(tbl_coded[[#This Row],[Parent company tiker]]=""),"",IF(_xll.BDP(tbl_coded[[#This Row],[Parent company tiker]]&amp;" Equity",BL$1)="#N/A N/A","--",_xll.BDP(tbl_coded[[#This Row],[Parent company tiker]]&amp;" Equity",BL$1))))</f>
        <v/>
      </c>
      <c r="BM215"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5" s="115" t="str">
        <f>IF(tbl_coded[[#This Row],[Column9]]&lt;&gt;"--",tbl_coded[[#This Row],[G''tor rating]],IF(tbl_coded[[#This Row],[KPW Name]]&lt;&gt;"",tbl_coded[[#This Row],[KPW Rating]],IF(tbl_coded[[#This Row],[Parent company tiker]]&lt;&gt;"",tbl_coded[[#This Row],[parent评级]],tbl_coded[[#This Row],[Issuer rating]])))</f>
        <v>//</v>
      </c>
      <c r="BO215" s="148" t="str">
        <f>IFERROR(IF(tbl_coded[[#This Row],[GREEN]]="Y","GREEN",IF(tbl_coded[[#This Row],[SUSTAINABLE]]="Y","SUSTAINABLE",IF(tbl_coded[[#This Row],[SOCIAL]]="Y","SOCIAL",IF(tbl_coded[[#This Row],[Sustainable linked]]="Y","SUSTAINABLE LINKED"," ")))),"")</f>
        <v xml:space="preserve"> </v>
      </c>
    </row>
    <row r="216" spans="1:67" ht="15" customHeight="1">
      <c r="A216" s="109">
        <v>214</v>
      </c>
      <c r="B216" s="110" t="str">
        <f>IF(美元债一级!$C$3:$C$1048576&lt;&gt;"",美元债一级!$C216,"")</f>
        <v/>
      </c>
      <c r="C216" s="112" t="str">
        <f>IF(tbl_coded[[#This Row],[ISIN]]="","",IF(tbl_coded[[#This Row],[Index]]&gt;$A$1,"",IF(_xll.BDP($B216&amp;" Corp",C$1)="#N/A N/A","",_xll.BDP($B216&amp;" Corp",C$1))))</f>
        <v/>
      </c>
      <c r="D216" s="112" t="str">
        <f>IF(tbl_coded[[#This Row],[ISIN]]="","",IF(_xll.BDP($B216&amp;" Corp",D$1)="#N/A N/A","",_xll.BDP($B216&amp;" Corp",D$1)))</f>
        <v/>
      </c>
      <c r="E216" s="112" t="str">
        <f>IF(tbl_coded[[#This Row],[ISIN]]="","",IF(_xll.BDP($B216&amp;" Corp",E$1)="#N/A N/A","--",_xll.BDP($B216&amp;" Corp",E$1)))</f>
        <v/>
      </c>
      <c r="F216" s="112" t="str">
        <f>IF(tbl_coded[[#This Row],[ISIN]]="","",IF(_xll.BDS($B216&amp;" Corp",F$1)="#N/A Field Not Applicable","",_xll.BDS($B216&amp;" Corp",F$1)))</f>
        <v/>
      </c>
      <c r="G216" s="112" t="str">
        <f>IF(tbl_coded[[#This Row],[ISIN]]="","",IF(_xll.BDP($F216&amp;" CompanyID",G$1)="#N/A Invalid Security","",_xll.BDP($F216&amp;" CompanyID",G$1)))</f>
        <v/>
      </c>
      <c r="H216" s="112" t="str">
        <f>IF(tbl_coded[[#This Row],[ISIN]]="","",IF(_xll.BDP($B216&amp;" Corp",H$1)="#N/A N/A","--",_xll.BDP($B216&amp;" Corp",H$1)))</f>
        <v/>
      </c>
      <c r="I216" s="112" t="str">
        <f>IF(tbl_coded[[#This Row],[ISIN]]="","",IF(_xll.BDP($B216&amp;" Corp",I$1)="#N/A N/A","--",_xll.BDP($B216&amp;" Corp",I$1)))</f>
        <v/>
      </c>
      <c r="J216" s="112" t="str">
        <f>IF(tbl_coded[[#This Row],[ISIN]]="","",IF(_xll.BDP($B216&amp;" Corp",J$1)="#N/A N/A","--",_xll.BDP($B216&amp;" Corp",J$1)))</f>
        <v/>
      </c>
      <c r="K216" s="112" t="str">
        <f>IF(tbl_coded[[#This Row],[ISIN]]="","",IF(_xll.BDP($B216&amp;" Corp",K$1)="#N/A N/A","--",_xll.BDP($B216&amp;" Corp",K$1)))</f>
        <v/>
      </c>
      <c r="L216" s="112" t="str">
        <f>IF(tbl_coded[[#This Row],[ISIN]]="","",IF(_xll.BDP($B216&amp;" Corp",L$1)="#N/A N/A","--",_xll.BDP($B216&amp;" Corp",L$1)))</f>
        <v/>
      </c>
      <c r="M216" s="112" t="str">
        <f>IF(tbl_coded[[#This Row],[ISIN]]="","",IF(_xll.BDP($B216&amp;" Corp",M$1)="#N/A N/A","--",_xll.BDP($B216&amp;" Corp",M$1)))</f>
        <v/>
      </c>
      <c r="N216" s="112" t="str">
        <f>IF(tbl_coded[[#This Row],[ISIN]]="","",IF(_xll.BDP($B216&amp;" Corp",N$1)="#N/A N/A","--",_xll.BDP($B216&amp;" Corp",N$1)))</f>
        <v/>
      </c>
      <c r="O216" s="112" t="str">
        <f>IF(tbl_coded[[#This Row],[ISIN]]="","",IF(_xll.BDP($B216&amp;" Corp",O$1)="#N/A N/A","--",_xll.BDP($B216&amp;" Corp",O$1)))</f>
        <v/>
      </c>
      <c r="P216" s="112" t="str">
        <f>IF(tbl_coded[[#This Row],[ISIN]]="","",IF(_xll.BDP($B216&amp;" Corp",P$1)="#N/A N/A","--",_xll.BDP($B216&amp;" Corp",P$1)))</f>
        <v/>
      </c>
      <c r="Q216"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6" s="112" t="str">
        <f>IF(tbl_coded[[#This Row],[ISIN]]="","",IF(OR(_xll.BDP($B216&amp;" Corp",R$1)="#N/A N/A",_xll.BDP($B216&amp;" Corp",R$1)="#N/A Invalid Security",_xll.BDP($B216&amp;" Corp",R$1)="#N/A Field Not Applicable"),"--",_xll.BDP($B216&amp;" Corp",R$1)))</f>
        <v/>
      </c>
      <c r="S216" s="112" t="str">
        <f>IF(tbl_coded[[#This Row],[ISIN]]="","",IF(OR(_xll.BDP($R216&amp;" Equity",S$1)="#N/A N/A",_xll.BDP($R216&amp;" Equity",S$1)="#N/A Invalid Security"),"--",_xll.BDP($R216&amp;" Equity",S$1)))</f>
        <v/>
      </c>
      <c r="T216" s="112" t="str">
        <f>IF(tbl_coded[[#This Row],[ISIN]]="","",IF(OR(_xll.BDP($R216&amp;" Equity",T$1)="#N/A N/A",_xll.BDP($R216&amp;" Equity",T$1)="#N/A Invalid Security"),"--",_xll.BDP($R216&amp;" Equity",T$1)))</f>
        <v/>
      </c>
      <c r="U216" s="112" t="str">
        <f>IF(tbl_coded[[#This Row],[ISIN]]="","",IF(OR(_xll.BDP($R216&amp;" Equity",U$1)="#N/A N/A",_xll.BDP($R216&amp;" Equity",U$1)="#N/A Invalid Security"),"--",_xll.BDP($R216&amp;" Equity",U$1)))</f>
        <v/>
      </c>
      <c r="V216" s="112" t="str">
        <f>IF(tbl_coded[[#This Row],[ISIN]]="","",IF(OR(_xll.BDP($R216&amp;" Equity",V$1)="#N/A N/A",_xll.BDP($R216&amp;" Equity",V$1)="#N/A Invalid Security"),"--",_xll.BDP($R216&amp;" Equity",V$1)))</f>
        <v/>
      </c>
      <c r="W216" s="112" t="str">
        <f>IF(tbl_coded[[#This Row],[ISIN]]="","",IF(OR(_xll.BDP($R216&amp;" Equity",W$1)="#N/A N/A",_xll.BDP($R216&amp;" Equity",W$1)="#N/A Invalid Security"),"--",_xll.BDP($R216&amp;" Equity",W$1)))</f>
        <v/>
      </c>
      <c r="X216" s="112" t="str">
        <f>IF(tbl_coded[[#This Row],[ISIN]]="","",IF(OR(_xll.BDP($R216&amp;" Equity",X$1)="#N/A N/A",_xll.BDP($R216&amp;" Equity",X$1)="#N/A Invalid Security"),"--",_xll.BDP($R216&amp;" Equity",X$1)))</f>
        <v/>
      </c>
      <c r="Y216"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6" s="112" t="str">
        <f>IF(tbl_coded[[#This Row],[ISIN]]="","",IF(ISNUMBER(_xll.BDP(B216&amp;" Corp",Z$1)),_xll.BDP(B216&amp;" Corp",Z$1),""))</f>
        <v/>
      </c>
      <c r="AA216" s="112" t="str">
        <f>IF(tbl_coded[[#This Row],[ISIN]]="","",IF(ISNUMBER(_xll.BDP(B216&amp;" Corp",AA$1)),_xll.BDP(B216&amp;" Corp",AA$1),""))</f>
        <v/>
      </c>
      <c r="AB216" s="112" t="str">
        <f>IF(tbl_coded[[#This Row],[ISIN]]="","",IF(ISNUMBER(_xll.BDP(B216&amp;" Corp",AB$1)),_xll.BDP(B216&amp;" Corp",AB$1),""))</f>
        <v/>
      </c>
      <c r="AC216" s="112" t="str">
        <f>IF(tbl_coded[[#This Row],[ISIN]]="","",IF(ISNUMBER(_xll.BDP(B216&amp;" Corp",AC$1)),_xll.BDP(B216&amp;" Corp",AC$1),""))</f>
        <v/>
      </c>
      <c r="AD216" s="112" t="str">
        <f>IF(tbl_coded[[#This Row],[ISIN]]="","",IF((_xll.BDP(B216&amp;" Corp",AD$1))="#N/A Field Not Applicable","",_xll.BDP(B216&amp;" Corp",AD$1)))</f>
        <v/>
      </c>
      <c r="AE216" s="112" t="str">
        <f>IF(tbl_coded[[#This Row],[ISIN]]="","",IF((_xll.BDP(B216&amp;" Corp",AE$1))="#N/A N/A","--",_xll.BDP(B216&amp;" Corp",AE$1)))</f>
        <v/>
      </c>
      <c r="AF216" s="112" t="str">
        <f>IF(tbl_coded[[#This Row],[ISIN]]="","",IF(IFERROR(MATCH(H216,rtg_num[Moody''s],0)&gt;10,0),"HY",IF(IFERROR(MATCH(I216,rtg_num[S&amp;P],0)&gt;10,0),"HY",IF(IFERROR(MATCH(J216,rtg_num[Fitch],0)&gt;10,0),"HY",IF(H216&amp;I216&amp;J216="------","NR",IF(IFERROR(FIND("#N/A",Coded!H216),0)&amp;IFERROR(FIND("#N/A",Coded!H216),0)&amp;IFERROR(FIND("#N/A",Coded!H216),0)&lt;&gt;"000",IF(INDEX(美元债一级!$O:$O,MATCH(tbl_coded[[#This Row],[ISIN]],美元债一级!$I:$I,0))="--/--/--","NR","IG"),"IG"))))))</f>
        <v/>
      </c>
      <c r="AG216"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6"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6" s="113" t="str">
        <f>IF(tbl_coded[[#This Row],[ISIN]]="","",IF(_xll.BDP($B216&amp;" Corp",AI$1)="#N/A N/A","--",_xll.BDP($B216&amp;" Corp",AI$1)))</f>
        <v/>
      </c>
      <c r="AJ216" s="112" t="str">
        <f>IF(tbl_coded[[#This Row],[ISIN]]="","",IF(OR(_xll.BDP(_xll.BDP(tbl_coded[[#This Row],[ISIN]]&amp;" Corp", "ISSUER_EQUITY_TICKER")&amp;" Equity",AJ$1)="#N/A N/A"),"--",_xll.BDP(_xll.BDP(tbl_coded[[#This Row],[ISIN]]&amp;" Corp", "ISSUER_EQUITY_TICKER")&amp;" Equity",AJ$1)))</f>
        <v/>
      </c>
      <c r="AK216"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6" s="115" t="str">
        <f>IF(tbl_coded[[#This Row],[ISIN]]="","",IF(OR(_xll.BDP(_xll.BDP(tbl_coded[[#This Row],[ISIN]]&amp;" Corp", "ISSUER_EQUITY_TICKER")&amp;" Equity",AL$1)="#N/A N/A"),"--",_xll.BDP(_xll.BDP(tbl_coded[[#This Row],[ISIN]]&amp;" Corp", "ISSUER_EQUITY_TICKER")&amp;" Equity",AL$1)))</f>
        <v/>
      </c>
      <c r="AM216" s="115" t="str">
        <f>IF(tbl_coded[[#This Row],[ISIN]]="","",IF(_xll.BDS($B216&amp;" Corp",AM$1)="#N/A Field Not Applicable","",_xll.BDS($B216&amp;" Corp",AM$1)))</f>
        <v/>
      </c>
      <c r="AN216" s="115" t="str">
        <f>IF(tbl_coded[[#This Row],[ISIN]]="","",IF(_xll.BDP(tbl_coded[[#This Row],[KPW Provider BBID]]&amp;" CompanyID","NAME")="#N/A Invalid Security","",_xll.BDP(tbl_coded[[#This Row],[KPW Provider BBID]]&amp;" CompanyID","NAME")))</f>
        <v/>
      </c>
      <c r="AO216" s="115" t="str">
        <f>IF(tbl_coded[[#This Row],[ISIN]]="","",IF(_xll.BDP(tbl_coded[[#This Row],[KPW Provider BBID]]&amp;" CompanyID",$AO$1)="#N/A Invalid Security","--",IF(_xll.BDP(tbl_coded[[#This Row],[KPW Provider BBID]]&amp;" CompanyID",$AO$1)="#N/A N/A","--",_xll.BDP(tbl_coded[[#This Row],[KPW Provider BBID]]&amp;" CompanyID",$AO$1))))</f>
        <v/>
      </c>
      <c r="AP216" s="115" t="str">
        <f>IF(tbl_coded[[#This Row],[ISIN]]="","",IF(_xll.BDP(tbl_coded[[#This Row],[KPW Provider BBID]]&amp;" CompanyID",$AP$1)="#N/A Invalid Security","--",IF(_xll.BDP(tbl_coded[[#This Row],[KPW Provider BBID]]&amp;" CompanyID",$AP$1)="#N/A N/A","--",_xll.BDP(tbl_coded[[#This Row],[KPW Provider BBID]]&amp;" CompanyID",$AP$1))))</f>
        <v/>
      </c>
      <c r="AQ216" s="115" t="str">
        <f>IF(tbl_coded[[#This Row],[ISIN]]="","",IF(_xll.BDP(tbl_coded[[#This Row],[KPW Provider BBID]]&amp;" CompanyID",$AQ$1)="#N/A Invalid Security","--",IF(_xll.BDP(tbl_coded[[#This Row],[KPW Provider BBID]]&amp;" CompanyID",$AQ$1)="#N/A N/A","--",_xll.BDP(tbl_coded[[#This Row],[KPW Provider BBID]]&amp;" CompanyID",$AQ$1))))</f>
        <v/>
      </c>
      <c r="AR216" s="115" t="str">
        <f>IF(tbl_coded[[#This Row],[ISIN]]="","",tbl_coded[[#This Row],[穆迪KPW评级]]&amp;"/"&amp;tbl_coded[[#This Row],[SPKPW评级]]&amp;"/"&amp;tbl_coded[[#This Row],[FITCHKPW评级]])</f>
        <v/>
      </c>
      <c r="AS216" s="115" t="str">
        <f>IF(tbl_coded[[#This Row],[ISIN]]="","",IF(OR(_xll.BDP($B216&amp;" Corp",AS$1)="#N/A N/A"),"--",_xll.BDP($B216&amp;" Corp",AS$1)))</f>
        <v/>
      </c>
      <c r="AT216" s="115" t="str">
        <f>IF(tbl_coded[[#This Row],[ISIN]]="","",IF(_xll.BDS($B216&amp;" Corp",AT$1)="#N/A Field Not Applicable","",_xll.BDS($B216&amp;" Corp",AT$1)))</f>
        <v/>
      </c>
      <c r="AU216" s="115" t="str">
        <f>IF(tbl_coded[[#This Row],[SBLC Provider BBID]]="","",_xll.BDP(tbl_coded[[#This Row],[SBLC Provider BBID]]&amp;" CompanyID","NAME"))</f>
        <v/>
      </c>
      <c r="AV216" s="115" t="str">
        <f>IF(tbl_coded[[#This Row],[ISIN]]="","",IF(OR(_xll.BDP($B216&amp;" Corp",AV$1)="#N/A N/A"),"--",TEXT(_xll.BDP($B216&amp;" Corp",AV$1),"yyyy/mm/dd")))</f>
        <v/>
      </c>
      <c r="AW216" s="115" t="str">
        <f>IF(tbl_coded[[#This Row],[ISIN]]="","",IF(OR(_xll.BDP($B216&amp;" Corp",AW$1)="#N/A N/A"),"--",TEXT(_xll.BDP($B216&amp;" Corp",AW$1),"yyyy/mm/dd")))</f>
        <v/>
      </c>
      <c r="AX216" s="115" t="str">
        <f>IF(tbl_coded[[#This Row],[ISIN]]="","",IF(OR(_xll.BDP($B216&amp;" Corp",AX$1)="#N/A N/A"),"--",TEXT(_xll.BDP($B216&amp;" Corp",AX$1),"yyyy/mm/dd")))</f>
        <v/>
      </c>
      <c r="AY216" s="115" t="str">
        <f>IF(tbl_coded[[#This Row],[ISIN]]="","",IF(OR(_xll.BDP($B216&amp;" Corp",AY$1)="#N/A Field Not Applicable"),"--",TEXT(_xll.BDP($B216&amp;" Corp",AY$1),"yyyy/mm/dd")))</f>
        <v/>
      </c>
      <c r="AZ216" s="115" t="str">
        <f>IF(tbl_coded[[#This Row],[ISIN]]="","",IF(OR(_xll.BDP($B216&amp;" Corp",AZ$1)="#N/A N/A"),"--",_xll.BDP($B216&amp;" Corp",AZ$1)))</f>
        <v/>
      </c>
      <c r="BA216" s="115" t="str">
        <f>IF(tbl_coded[[#This Row],[ISIN]]="","",IF(OR(_xll.BDP($B216&amp;" Corp",BA$1)="#N/A N/A"),"--",_xll.BDP($B216&amp;" Corp",BA$1)))</f>
        <v/>
      </c>
      <c r="BB216" s="115" t="str">
        <f>IF(tbl_coded[[#This Row],[ISIN]]="","",IF(OR(_xll.BDP($B216&amp;" Corp",BB$1)="#N/A N/A"),"--",_xll.BDP($B216&amp;" Corp",BB$1)))</f>
        <v/>
      </c>
      <c r="BC216" s="115" t="str">
        <f>IF(tbl_coded[[#This Row],[ISIN]]="","",IF(OR(_xll.BDP($B216&amp;" Corp",BC$1)="#N/A Field Not Applicable"),"--",_xll.BDP($B216&amp;" Corp",BC$1)))</f>
        <v/>
      </c>
      <c r="BD216" s="115" t="str">
        <f>IF(tbl_coded[[#This Row],[ISIN]]="","",IF(OR(_xll.BDP($B216&amp;" Corp",BD$1)="#N/A Field Not Applicable"),"--",_xll.BDP($B216&amp;" Corp",BD$1)))</f>
        <v/>
      </c>
      <c r="BE216" s="115" t="str">
        <f>IF(tbl_coded[[#This Row],[ISIN]]="","",IF(OR(_xll.BDP($B216&amp;" Corp",BE$1)="#N/A Field Not Applicable"),"--",_xll.BDP($B216&amp;" Corp",BE$1)))</f>
        <v/>
      </c>
      <c r="BF216" s="115" t="str">
        <f>IF(tbl_coded[[#This Row],[ISIN]]="","",IF(OR(_xll.BDP($B216&amp;" Corp",BF$1)="#N/A Field Not Applicable"),"--",_xll.BDP($B216&amp;" Corp",BF$1)))</f>
        <v/>
      </c>
      <c r="BG216" s="115" t="str">
        <f>IF(tbl_coded[[#This Row],[ISIN]]="","",IF(OR(_xll.BDP($B216&amp;" Corp",BG$1)="#N/A Field Not Applicable"),"--",IF(_xll.BDP($B216&amp;" Corp",BG$1)="#N/A N/A","N",_xll.BDP($B216&amp;" Corp",BG$1))))</f>
        <v/>
      </c>
      <c r="BH216" s="115" t="str">
        <f>IF(tbl_coded[[#This Row],[ISIN]]="","",IF(OR(_xll.BDP($B216&amp;" Corp",BH$1)="#N/A N/A"),"",_xll.BDP($B216&amp;" Corp",BH$1)))</f>
        <v/>
      </c>
      <c r="BI216" s="115" t="str">
        <f>IF(tbl_coded[[#This Row],[ISIN]]="","",IF(OR(tbl_coded[[#This Row],[Parent company tiker]]=""),"",IF(_xll.BDP(tbl_coded[[#This Row],[Parent company tiker]]&amp;" Equity",BI$1)="#N/A N/A","--",_xll.BDP(tbl_coded[[#This Row],[Parent company tiker]]&amp;" Equity",BI$1))))</f>
        <v/>
      </c>
      <c r="BJ216" s="115" t="str">
        <f>IF(tbl_coded[[#This Row],[ISIN]]="","",IF(OR(tbl_coded[[#This Row],[Parent company tiker]]=""),"",IF(_xll.BDP(tbl_coded[[#This Row],[Parent company tiker]]&amp;" Equity",BJ$1)="#N/A N/A","--",_xll.BDP(tbl_coded[[#This Row],[Parent company tiker]]&amp;" Equity",BJ$1))))</f>
        <v/>
      </c>
      <c r="BK216" s="115" t="str">
        <f>IF(tbl_coded[[#This Row],[ISIN]]="","",IF(OR(tbl_coded[[#This Row],[Parent company tiker]]=""),"",IF(_xll.BDP(tbl_coded[[#This Row],[Parent company tiker]]&amp;" Equity",BK$1)="#N/A N/A","--",_xll.BDP(tbl_coded[[#This Row],[Parent company tiker]]&amp;" Equity",BK$1))))</f>
        <v/>
      </c>
      <c r="BL216" s="115" t="str">
        <f>IF(tbl_coded[[#This Row],[ISIN]]="","",IF(OR(tbl_coded[[#This Row],[Parent company tiker]]=""),"",IF(_xll.BDP(tbl_coded[[#This Row],[Parent company tiker]]&amp;" Equity",BL$1)="#N/A N/A","--",_xll.BDP(tbl_coded[[#This Row],[Parent company tiker]]&amp;" Equity",BL$1))))</f>
        <v/>
      </c>
      <c r="BM216"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6" s="115" t="str">
        <f>IF(tbl_coded[[#This Row],[Column9]]&lt;&gt;"--",tbl_coded[[#This Row],[G''tor rating]],IF(tbl_coded[[#This Row],[KPW Name]]&lt;&gt;"",tbl_coded[[#This Row],[KPW Rating]],IF(tbl_coded[[#This Row],[Parent company tiker]]&lt;&gt;"",tbl_coded[[#This Row],[parent评级]],tbl_coded[[#This Row],[Issuer rating]])))</f>
        <v>//</v>
      </c>
      <c r="BO216" s="148" t="str">
        <f>IFERROR(IF(tbl_coded[[#This Row],[GREEN]]="Y","GREEN",IF(tbl_coded[[#This Row],[SUSTAINABLE]]="Y","SUSTAINABLE",IF(tbl_coded[[#This Row],[SOCIAL]]="Y","SOCIAL",IF(tbl_coded[[#This Row],[Sustainable linked]]="Y","SUSTAINABLE LINKED"," ")))),"")</f>
        <v xml:space="preserve"> </v>
      </c>
    </row>
    <row r="217" spans="1:67" ht="15" customHeight="1">
      <c r="A217" s="109">
        <v>215</v>
      </c>
      <c r="B217" s="110" t="str">
        <f>IF(美元债一级!$C$3:$C$1048576&lt;&gt;"",美元债一级!$C217,"")</f>
        <v/>
      </c>
      <c r="C217" s="114" t="str">
        <f>IF(tbl_coded[[#This Row],[ISIN]]="","",IF(tbl_coded[[#This Row],[Index]]&gt;$A$1,"",IF(_xll.BDP($B217&amp;" Corp",C$1)="#N/A N/A","",_xll.BDP($B217&amp;" Corp",C$1))))</f>
        <v/>
      </c>
      <c r="D217" s="114" t="str">
        <f>IF(tbl_coded[[#This Row],[ISIN]]="","",IF(_xll.BDP($B217&amp;" Corp",D$1)="#N/A N/A","",_xll.BDP($B217&amp;" Corp",D$1)))</f>
        <v/>
      </c>
      <c r="E217" s="114" t="str">
        <f>IF(tbl_coded[[#This Row],[ISIN]]="","",IF(_xll.BDP($B217&amp;" Corp",E$1)="#N/A N/A","--",_xll.BDP($B217&amp;" Corp",E$1)))</f>
        <v/>
      </c>
      <c r="F217" s="114" t="str">
        <f>IF(tbl_coded[[#This Row],[ISIN]]="","",IF(_xll.BDS($B217&amp;" Corp",F$1)="#N/A Field Not Applicable","",_xll.BDS($B217&amp;" Corp",F$1)))</f>
        <v/>
      </c>
      <c r="G217" s="114" t="str">
        <f>IF(tbl_coded[[#This Row],[ISIN]]="","",IF(_xll.BDP($F217&amp;" CompanyID",G$1)="#N/A Invalid Security","",_xll.BDP($F217&amp;" CompanyID",G$1)))</f>
        <v/>
      </c>
      <c r="H217" s="114" t="str">
        <f>IF(tbl_coded[[#This Row],[ISIN]]="","",IF(_xll.BDP($B217&amp;" Corp",H$1)="#N/A N/A","--",_xll.BDP($B217&amp;" Corp",H$1)))</f>
        <v/>
      </c>
      <c r="I217" s="114" t="str">
        <f>IF(tbl_coded[[#This Row],[ISIN]]="","",IF(_xll.BDP($B217&amp;" Corp",I$1)="#N/A N/A","--",_xll.BDP($B217&amp;" Corp",I$1)))</f>
        <v/>
      </c>
      <c r="J217" s="114" t="str">
        <f>IF(tbl_coded[[#This Row],[ISIN]]="","",IF(_xll.BDP($B217&amp;" Corp",J$1)="#N/A N/A","--",_xll.BDP($B217&amp;" Corp",J$1)))</f>
        <v/>
      </c>
      <c r="K217" s="114" t="str">
        <f>IF(tbl_coded[[#This Row],[ISIN]]="","",IF(_xll.BDP($B217&amp;" Corp",K$1)="#N/A N/A","--",_xll.BDP($B217&amp;" Corp",K$1)))</f>
        <v/>
      </c>
      <c r="L217" s="114" t="str">
        <f>IF(tbl_coded[[#This Row],[ISIN]]="","",IF(_xll.BDP($B217&amp;" Corp",L$1)="#N/A N/A","--",_xll.BDP($B217&amp;" Corp",L$1)))</f>
        <v/>
      </c>
      <c r="M217" s="114" t="str">
        <f>IF(tbl_coded[[#This Row],[ISIN]]="","",IF(_xll.BDP($B217&amp;" Corp",M$1)="#N/A N/A","--",_xll.BDP($B217&amp;" Corp",M$1)))</f>
        <v/>
      </c>
      <c r="N217" s="114" t="str">
        <f>IF(tbl_coded[[#This Row],[ISIN]]="","",IF(_xll.BDP($B217&amp;" Corp",N$1)="#N/A N/A","--",_xll.BDP($B217&amp;" Corp",N$1)))</f>
        <v/>
      </c>
      <c r="O217" s="114" t="str">
        <f>IF(tbl_coded[[#This Row],[ISIN]]="","",IF(_xll.BDP($B217&amp;" Corp",O$1)="#N/A N/A","--",_xll.BDP($B217&amp;" Corp",O$1)))</f>
        <v/>
      </c>
      <c r="P217" s="114" t="str">
        <f>IF(tbl_coded[[#This Row],[ISIN]]="","",IF(_xll.BDP($B217&amp;" Corp",P$1)="#N/A N/A","--",_xll.BDP($B217&amp;" Corp",P$1)))</f>
        <v/>
      </c>
      <c r="Q21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7" s="114" t="str">
        <f>IF(tbl_coded[[#This Row],[ISIN]]="","",IF(OR(_xll.BDP($B217&amp;" Corp",R$1)="#N/A N/A",_xll.BDP($B217&amp;" Corp",R$1)="#N/A Invalid Security",_xll.BDP($B217&amp;" Corp",R$1)="#N/A Field Not Applicable"),"--",_xll.BDP($B217&amp;" Corp",R$1)))</f>
        <v/>
      </c>
      <c r="S217" s="114" t="str">
        <f>IF(tbl_coded[[#This Row],[ISIN]]="","",IF(OR(_xll.BDP($R217&amp;" Equity",S$1)="#N/A N/A",_xll.BDP($R217&amp;" Equity",S$1)="#N/A Invalid Security"),"--",_xll.BDP($R217&amp;" Equity",S$1)))</f>
        <v/>
      </c>
      <c r="T217" s="114" t="str">
        <f>IF(tbl_coded[[#This Row],[ISIN]]="","",IF(OR(_xll.BDP($R217&amp;" Equity",T$1)="#N/A N/A",_xll.BDP($R217&amp;" Equity",T$1)="#N/A Invalid Security"),"--",_xll.BDP($R217&amp;" Equity",T$1)))</f>
        <v/>
      </c>
      <c r="U217" s="114" t="str">
        <f>IF(tbl_coded[[#This Row],[ISIN]]="","",IF(OR(_xll.BDP($R217&amp;" Equity",U$1)="#N/A N/A",_xll.BDP($R217&amp;" Equity",U$1)="#N/A Invalid Security"),"--",_xll.BDP($R217&amp;" Equity",U$1)))</f>
        <v/>
      </c>
      <c r="V217" s="114" t="str">
        <f>IF(tbl_coded[[#This Row],[ISIN]]="","",IF(OR(_xll.BDP($R217&amp;" Equity",V$1)="#N/A N/A",_xll.BDP($R217&amp;" Equity",V$1)="#N/A Invalid Security"),"--",_xll.BDP($R217&amp;" Equity",V$1)))</f>
        <v/>
      </c>
      <c r="W217" s="114" t="str">
        <f>IF(tbl_coded[[#This Row],[ISIN]]="","",IF(OR(_xll.BDP($R217&amp;" Equity",W$1)="#N/A N/A",_xll.BDP($R217&amp;" Equity",W$1)="#N/A Invalid Security"),"--",_xll.BDP($R217&amp;" Equity",W$1)))</f>
        <v/>
      </c>
      <c r="X217" s="114" t="str">
        <f>IF(tbl_coded[[#This Row],[ISIN]]="","",IF(OR(_xll.BDP($R217&amp;" Equity",X$1)="#N/A N/A",_xll.BDP($R217&amp;" Equity",X$1)="#N/A Invalid Security"),"--",_xll.BDP($R217&amp;" Equity",X$1)))</f>
        <v/>
      </c>
      <c r="Y21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7" s="114" t="str">
        <f>IF(tbl_coded[[#This Row],[ISIN]]="","",IF(ISNUMBER(_xll.BDP(B217&amp;" Corp",Z$1)),_xll.BDP(B217&amp;" Corp",Z$1),""))</f>
        <v/>
      </c>
      <c r="AA217" s="114" t="str">
        <f>IF(tbl_coded[[#This Row],[ISIN]]="","",IF(ISNUMBER(_xll.BDP(B217&amp;" Corp",AA$1)),_xll.BDP(B217&amp;" Corp",AA$1),""))</f>
        <v/>
      </c>
      <c r="AB217" s="114" t="str">
        <f>IF(tbl_coded[[#This Row],[ISIN]]="","",IF(ISNUMBER(_xll.BDP(B217&amp;" Corp",AB$1)),_xll.BDP(B217&amp;" Corp",AB$1),""))</f>
        <v/>
      </c>
      <c r="AC217" s="114" t="str">
        <f>IF(tbl_coded[[#This Row],[ISIN]]="","",IF(ISNUMBER(_xll.BDP(B217&amp;" Corp",AC$1)),_xll.BDP(B217&amp;" Corp",AC$1),""))</f>
        <v/>
      </c>
      <c r="AD217" s="114" t="str">
        <f>IF(tbl_coded[[#This Row],[ISIN]]="","",IF((_xll.BDP(B217&amp;" Corp",AD$1))="#N/A Field Not Applicable","",_xll.BDP(B217&amp;" Corp",AD$1)))</f>
        <v/>
      </c>
      <c r="AE217" s="114" t="str">
        <f>IF(tbl_coded[[#This Row],[ISIN]]="","",IF((_xll.BDP(B217&amp;" Corp",AE$1))="#N/A N/A","--",_xll.BDP(B217&amp;" Corp",AE$1)))</f>
        <v/>
      </c>
      <c r="AF217" s="114" t="str">
        <f>IF(tbl_coded[[#This Row],[ISIN]]="","",IF(IFERROR(MATCH(H217,rtg_num[Moody''s],0)&gt;10,0),"HY",IF(IFERROR(MATCH(I217,rtg_num[S&amp;P],0)&gt;10,0),"HY",IF(IFERROR(MATCH(J217,rtg_num[Fitch],0)&gt;10,0),"HY",IF(H217&amp;I217&amp;J217="------","NR",IF(IFERROR(FIND("#N/A",Coded!H217),0)&amp;IFERROR(FIND("#N/A",Coded!H217),0)&amp;IFERROR(FIND("#N/A",Coded!H217),0)&lt;&gt;"000",IF(INDEX(美元债一级!$O:$O,MATCH(tbl_coded[[#This Row],[ISIN]],美元债一级!$I:$I,0))="--/--/--","NR","IG"),"IG"))))))</f>
        <v/>
      </c>
      <c r="AG21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7" s="115" t="str">
        <f>IF(tbl_coded[[#This Row],[ISIN]]="","",IF(_xll.BDP($B217&amp;" Corp",AI$1)="#N/A N/A","--",_xll.BDP($B217&amp;" Corp",AI$1)))</f>
        <v/>
      </c>
      <c r="AJ217" s="112" t="str">
        <f>IF(tbl_coded[[#This Row],[ISIN]]="","",IF(OR(_xll.BDP(_xll.BDP(tbl_coded[[#This Row],[ISIN]]&amp;" Corp", "ISSUER_EQUITY_TICKER")&amp;" Equity",AJ$1)="#N/A N/A"),"--",_xll.BDP(_xll.BDP(tbl_coded[[#This Row],[ISIN]]&amp;" Corp", "ISSUER_EQUITY_TICKER")&amp;" Equity",AJ$1)))</f>
        <v/>
      </c>
      <c r="AK21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7" s="114" t="str">
        <f>IF(tbl_coded[[#This Row],[ISIN]]="","",IF(OR(_xll.BDP(_xll.BDP(tbl_coded[[#This Row],[ISIN]]&amp;" Corp", "ISSUER_EQUITY_TICKER")&amp;" Equity",AL$1)="#N/A N/A"),"--",_xll.BDP(_xll.BDP(tbl_coded[[#This Row],[ISIN]]&amp;" Corp", "ISSUER_EQUITY_TICKER")&amp;" Equity",AL$1)))</f>
        <v/>
      </c>
      <c r="AM217" s="114" t="str">
        <f>IF(tbl_coded[[#This Row],[ISIN]]="","",IF(_xll.BDS($B217&amp;" Corp",AM$1)="#N/A Field Not Applicable","",_xll.BDS($B217&amp;" Corp",AM$1)))</f>
        <v/>
      </c>
      <c r="AN217" s="114" t="str">
        <f>IF(tbl_coded[[#This Row],[ISIN]]="","",IF(_xll.BDP(tbl_coded[[#This Row],[KPW Provider BBID]]&amp;" CompanyID","NAME")="#N/A Invalid Security","",_xll.BDP(tbl_coded[[#This Row],[KPW Provider BBID]]&amp;" CompanyID","NAME")))</f>
        <v/>
      </c>
      <c r="AO217" s="114" t="str">
        <f>IF(tbl_coded[[#This Row],[ISIN]]="","",IF(_xll.BDP(tbl_coded[[#This Row],[KPW Provider BBID]]&amp;" CompanyID",$AO$1)="#N/A Invalid Security","--",IF(_xll.BDP(tbl_coded[[#This Row],[KPW Provider BBID]]&amp;" CompanyID",$AO$1)="#N/A N/A","--",_xll.BDP(tbl_coded[[#This Row],[KPW Provider BBID]]&amp;" CompanyID",$AO$1))))</f>
        <v/>
      </c>
      <c r="AP217" s="114" t="str">
        <f>IF(tbl_coded[[#This Row],[ISIN]]="","",IF(_xll.BDP(tbl_coded[[#This Row],[KPW Provider BBID]]&amp;" CompanyID",$AP$1)="#N/A Invalid Security","--",IF(_xll.BDP(tbl_coded[[#This Row],[KPW Provider BBID]]&amp;" CompanyID",$AP$1)="#N/A N/A","--",_xll.BDP(tbl_coded[[#This Row],[KPW Provider BBID]]&amp;" CompanyID",$AP$1))))</f>
        <v/>
      </c>
      <c r="AQ217" s="114" t="str">
        <f>IF(tbl_coded[[#This Row],[ISIN]]="","",IF(_xll.BDP(tbl_coded[[#This Row],[KPW Provider BBID]]&amp;" CompanyID",$AQ$1)="#N/A Invalid Security","--",IF(_xll.BDP(tbl_coded[[#This Row],[KPW Provider BBID]]&amp;" CompanyID",$AQ$1)="#N/A N/A","--",_xll.BDP(tbl_coded[[#This Row],[KPW Provider BBID]]&amp;" CompanyID",$AQ$1))))</f>
        <v/>
      </c>
      <c r="AR217" s="114" t="str">
        <f>IF(tbl_coded[[#This Row],[ISIN]]="","",tbl_coded[[#This Row],[穆迪KPW评级]]&amp;"/"&amp;tbl_coded[[#This Row],[SPKPW评级]]&amp;"/"&amp;tbl_coded[[#This Row],[FITCHKPW评级]])</f>
        <v/>
      </c>
      <c r="AS217" s="114" t="str">
        <f>IF(tbl_coded[[#This Row],[ISIN]]="","",IF(OR(_xll.BDP($B217&amp;" Corp",AS$1)="#N/A N/A"),"--",_xll.BDP($B217&amp;" Corp",AS$1)))</f>
        <v/>
      </c>
      <c r="AT217" s="114" t="str">
        <f>IF(tbl_coded[[#This Row],[ISIN]]="","",IF(_xll.BDS($B217&amp;" Corp",AT$1)="#N/A Field Not Applicable","",_xll.BDS($B217&amp;" Corp",AT$1)))</f>
        <v/>
      </c>
      <c r="AU217" s="114" t="str">
        <f>IF(tbl_coded[[#This Row],[SBLC Provider BBID]]="","",_xll.BDP(tbl_coded[[#This Row],[SBLC Provider BBID]]&amp;" CompanyID","NAME"))</f>
        <v/>
      </c>
      <c r="AV217" s="114" t="str">
        <f>IF(tbl_coded[[#This Row],[ISIN]]="","",IF(OR(_xll.BDP($B217&amp;" Corp",AV$1)="#N/A N/A"),"--",TEXT(_xll.BDP($B217&amp;" Corp",AV$1),"yyyy/mm/dd")))</f>
        <v/>
      </c>
      <c r="AW217" s="114" t="str">
        <f>IF(tbl_coded[[#This Row],[ISIN]]="","",IF(OR(_xll.BDP($B217&amp;" Corp",AW$1)="#N/A N/A"),"--",TEXT(_xll.BDP($B217&amp;" Corp",AW$1),"yyyy/mm/dd")))</f>
        <v/>
      </c>
      <c r="AX217" s="114" t="str">
        <f>IF(tbl_coded[[#This Row],[ISIN]]="","",IF(OR(_xll.BDP($B217&amp;" Corp",AX$1)="#N/A N/A"),"--",TEXT(_xll.BDP($B217&amp;" Corp",AX$1),"yyyy/mm/dd")))</f>
        <v/>
      </c>
      <c r="AY217" s="114" t="str">
        <f>IF(tbl_coded[[#This Row],[ISIN]]="","",IF(OR(_xll.BDP($B217&amp;" Corp",AY$1)="#N/A Field Not Applicable"),"--",TEXT(_xll.BDP($B217&amp;" Corp",AY$1),"yyyy/mm/dd")))</f>
        <v/>
      </c>
      <c r="AZ217" s="114" t="str">
        <f>IF(tbl_coded[[#This Row],[ISIN]]="","",IF(OR(_xll.BDP($B217&amp;" Corp",AZ$1)="#N/A N/A"),"--",_xll.BDP($B217&amp;" Corp",AZ$1)))</f>
        <v/>
      </c>
      <c r="BA217" s="114" t="str">
        <f>IF(tbl_coded[[#This Row],[ISIN]]="","",IF(OR(_xll.BDP($B217&amp;" Corp",BA$1)="#N/A N/A"),"--",_xll.BDP($B217&amp;" Corp",BA$1)))</f>
        <v/>
      </c>
      <c r="BB217" s="114" t="str">
        <f>IF(tbl_coded[[#This Row],[ISIN]]="","",IF(OR(_xll.BDP($B217&amp;" Corp",BB$1)="#N/A N/A"),"--",_xll.BDP($B217&amp;" Corp",BB$1)))</f>
        <v/>
      </c>
      <c r="BC217" s="114" t="str">
        <f>IF(tbl_coded[[#This Row],[ISIN]]="","",IF(OR(_xll.BDP($B217&amp;" Corp",BC$1)="#N/A Field Not Applicable"),"--",_xll.BDP($B217&amp;" Corp",BC$1)))</f>
        <v/>
      </c>
      <c r="BD217" s="114" t="str">
        <f>IF(tbl_coded[[#This Row],[ISIN]]="","",IF(OR(_xll.BDP($B217&amp;" Corp",BD$1)="#N/A Field Not Applicable"),"--",_xll.BDP($B217&amp;" Corp",BD$1)))</f>
        <v/>
      </c>
      <c r="BE217" s="114" t="str">
        <f>IF(tbl_coded[[#This Row],[ISIN]]="","",IF(OR(_xll.BDP($B217&amp;" Corp",BE$1)="#N/A Field Not Applicable"),"--",_xll.BDP($B217&amp;" Corp",BE$1)))</f>
        <v/>
      </c>
      <c r="BF217" s="114" t="str">
        <f>IF(tbl_coded[[#This Row],[ISIN]]="","",IF(OR(_xll.BDP($B217&amp;" Corp",BF$1)="#N/A Field Not Applicable"),"--",_xll.BDP($B217&amp;" Corp",BF$1)))</f>
        <v/>
      </c>
      <c r="BG217" s="114" t="str">
        <f>IF(tbl_coded[[#This Row],[ISIN]]="","",IF(OR(_xll.BDP($B217&amp;" Corp",BG$1)="#N/A Field Not Applicable"),"--",IF(_xll.BDP($B217&amp;" Corp",BG$1)="#N/A N/A","N",_xll.BDP($B217&amp;" Corp",BG$1))))</f>
        <v/>
      </c>
      <c r="BH217" s="114" t="str">
        <f>IF(tbl_coded[[#This Row],[ISIN]]="","",IF(OR(_xll.BDP($B217&amp;" Corp",BH$1)="#N/A N/A"),"",_xll.BDP($B217&amp;" Corp",BH$1)))</f>
        <v/>
      </c>
      <c r="BI217" s="114" t="str">
        <f>IF(tbl_coded[[#This Row],[ISIN]]="","",IF(OR(tbl_coded[[#This Row],[Parent company tiker]]=""),"",IF(_xll.BDP(tbl_coded[[#This Row],[Parent company tiker]]&amp;" Equity",BI$1)="#N/A N/A","--",_xll.BDP(tbl_coded[[#This Row],[Parent company tiker]]&amp;" Equity",BI$1))))</f>
        <v/>
      </c>
      <c r="BJ217" s="114" t="str">
        <f>IF(tbl_coded[[#This Row],[ISIN]]="","",IF(OR(tbl_coded[[#This Row],[Parent company tiker]]=""),"",IF(_xll.BDP(tbl_coded[[#This Row],[Parent company tiker]]&amp;" Equity",BJ$1)="#N/A N/A","--",_xll.BDP(tbl_coded[[#This Row],[Parent company tiker]]&amp;" Equity",BJ$1))))</f>
        <v/>
      </c>
      <c r="BK217" s="114" t="str">
        <f>IF(tbl_coded[[#This Row],[ISIN]]="","",IF(OR(tbl_coded[[#This Row],[Parent company tiker]]=""),"",IF(_xll.BDP(tbl_coded[[#This Row],[Parent company tiker]]&amp;" Equity",BK$1)="#N/A N/A","--",_xll.BDP(tbl_coded[[#This Row],[Parent company tiker]]&amp;" Equity",BK$1))))</f>
        <v/>
      </c>
      <c r="BL217" s="114" t="str">
        <f>IF(tbl_coded[[#This Row],[ISIN]]="","",IF(OR(tbl_coded[[#This Row],[Parent company tiker]]=""),"",IF(_xll.BDP(tbl_coded[[#This Row],[Parent company tiker]]&amp;" Equity",BL$1)="#N/A N/A","--",_xll.BDP(tbl_coded[[#This Row],[Parent company tiker]]&amp;" Equity",BL$1))))</f>
        <v/>
      </c>
      <c r="BM21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7" s="114" t="str">
        <f>IF(tbl_coded[[#This Row],[Column9]]&lt;&gt;"--",tbl_coded[[#This Row],[G''tor rating]],IF(tbl_coded[[#This Row],[KPW Name]]&lt;&gt;"",tbl_coded[[#This Row],[KPW Rating]],IF(tbl_coded[[#This Row],[Parent company tiker]]&lt;&gt;"",tbl_coded[[#This Row],[parent评级]],tbl_coded[[#This Row],[Issuer rating]])))</f>
        <v>//</v>
      </c>
      <c r="BO217" s="148" t="str">
        <f>IFERROR(IF(tbl_coded[[#This Row],[GREEN]]="Y","GREEN",IF(tbl_coded[[#This Row],[SUSTAINABLE]]="Y","SUSTAINABLE",IF(tbl_coded[[#This Row],[SOCIAL]]="Y","SOCIAL",IF(tbl_coded[[#This Row],[Sustainable linked]]="Y","SUSTAINABLE LINKED"," ")))),"")</f>
        <v xml:space="preserve"> </v>
      </c>
    </row>
    <row r="218" spans="1:67" ht="15" customHeight="1">
      <c r="A218" s="109">
        <v>216</v>
      </c>
      <c r="B218" s="110" t="str">
        <f>IF(美元债一级!$C$3:$C$1048576&lt;&gt;"",美元债一级!$C218,"")</f>
        <v/>
      </c>
      <c r="C218" s="114" t="str">
        <f>IF(tbl_coded[[#This Row],[ISIN]]="","",IF(tbl_coded[[#This Row],[Index]]&gt;$A$1,"",IF(_xll.BDP($B218&amp;" Corp",C$1)="#N/A N/A","",_xll.BDP($B218&amp;" Corp",C$1))))</f>
        <v/>
      </c>
      <c r="D218" s="114" t="str">
        <f>IF(tbl_coded[[#This Row],[ISIN]]="","",IF(_xll.BDP($B218&amp;" Corp",D$1)="#N/A N/A","",_xll.BDP($B218&amp;" Corp",D$1)))</f>
        <v/>
      </c>
      <c r="E218" s="114" t="str">
        <f>IF(tbl_coded[[#This Row],[ISIN]]="","",IF(_xll.BDP($B218&amp;" Corp",E$1)="#N/A N/A","--",_xll.BDP($B218&amp;" Corp",E$1)))</f>
        <v/>
      </c>
      <c r="F218" s="114" t="str">
        <f>IF(tbl_coded[[#This Row],[ISIN]]="","",IF(_xll.BDS($B218&amp;" Corp",F$1)="#N/A Field Not Applicable","",_xll.BDS($B218&amp;" Corp",F$1)))</f>
        <v/>
      </c>
      <c r="G218" s="114" t="str">
        <f>IF(tbl_coded[[#This Row],[ISIN]]="","",IF(_xll.BDP($F218&amp;" CompanyID",G$1)="#N/A Invalid Security","",_xll.BDP($F218&amp;" CompanyID",G$1)))</f>
        <v/>
      </c>
      <c r="H218" s="114" t="str">
        <f>IF(tbl_coded[[#This Row],[ISIN]]="","",IF(_xll.BDP($B218&amp;" Corp",H$1)="#N/A N/A","--",_xll.BDP($B218&amp;" Corp",H$1)))</f>
        <v/>
      </c>
      <c r="I218" s="114" t="str">
        <f>IF(tbl_coded[[#This Row],[ISIN]]="","",IF(_xll.BDP($B218&amp;" Corp",I$1)="#N/A N/A","--",_xll.BDP($B218&amp;" Corp",I$1)))</f>
        <v/>
      </c>
      <c r="J218" s="114" t="str">
        <f>IF(tbl_coded[[#This Row],[ISIN]]="","",IF(_xll.BDP($B218&amp;" Corp",J$1)="#N/A N/A","--",_xll.BDP($B218&amp;" Corp",J$1)))</f>
        <v/>
      </c>
      <c r="K218" s="114" t="str">
        <f>IF(tbl_coded[[#This Row],[ISIN]]="","",IF(_xll.BDP($B218&amp;" Corp",K$1)="#N/A N/A","--",_xll.BDP($B218&amp;" Corp",K$1)))</f>
        <v/>
      </c>
      <c r="L218" s="114" t="str">
        <f>IF(tbl_coded[[#This Row],[ISIN]]="","",IF(_xll.BDP($B218&amp;" Corp",L$1)="#N/A N/A","--",_xll.BDP($B218&amp;" Corp",L$1)))</f>
        <v/>
      </c>
      <c r="M218" s="114" t="str">
        <f>IF(tbl_coded[[#This Row],[ISIN]]="","",IF(_xll.BDP($B218&amp;" Corp",M$1)="#N/A N/A","--",_xll.BDP($B218&amp;" Corp",M$1)))</f>
        <v/>
      </c>
      <c r="N218" s="114" t="str">
        <f>IF(tbl_coded[[#This Row],[ISIN]]="","",IF(_xll.BDP($B218&amp;" Corp",N$1)="#N/A N/A","--",_xll.BDP($B218&amp;" Corp",N$1)))</f>
        <v/>
      </c>
      <c r="O218" s="114" t="str">
        <f>IF(tbl_coded[[#This Row],[ISIN]]="","",IF(_xll.BDP($B218&amp;" Corp",O$1)="#N/A N/A","--",_xll.BDP($B218&amp;" Corp",O$1)))</f>
        <v/>
      </c>
      <c r="P218" s="114" t="str">
        <f>IF(tbl_coded[[#This Row],[ISIN]]="","",IF(_xll.BDP($B218&amp;" Corp",P$1)="#N/A N/A","--",_xll.BDP($B218&amp;" Corp",P$1)))</f>
        <v/>
      </c>
      <c r="Q21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8" s="114" t="str">
        <f>IF(tbl_coded[[#This Row],[ISIN]]="","",IF(OR(_xll.BDP($B218&amp;" Corp",R$1)="#N/A N/A",_xll.BDP($B218&amp;" Corp",R$1)="#N/A Invalid Security",_xll.BDP($B218&amp;" Corp",R$1)="#N/A Field Not Applicable"),"--",_xll.BDP($B218&amp;" Corp",R$1)))</f>
        <v/>
      </c>
      <c r="S218" s="114" t="str">
        <f>IF(tbl_coded[[#This Row],[ISIN]]="","",IF(OR(_xll.BDP($R218&amp;" Equity",S$1)="#N/A N/A",_xll.BDP($R218&amp;" Equity",S$1)="#N/A Invalid Security"),"--",_xll.BDP($R218&amp;" Equity",S$1)))</f>
        <v/>
      </c>
      <c r="T218" s="114" t="str">
        <f>IF(tbl_coded[[#This Row],[ISIN]]="","",IF(OR(_xll.BDP($R218&amp;" Equity",T$1)="#N/A N/A",_xll.BDP($R218&amp;" Equity",T$1)="#N/A Invalid Security"),"--",_xll.BDP($R218&amp;" Equity",T$1)))</f>
        <v/>
      </c>
      <c r="U218" s="114" t="str">
        <f>IF(tbl_coded[[#This Row],[ISIN]]="","",IF(OR(_xll.BDP($R218&amp;" Equity",U$1)="#N/A N/A",_xll.BDP($R218&amp;" Equity",U$1)="#N/A Invalid Security"),"--",_xll.BDP($R218&amp;" Equity",U$1)))</f>
        <v/>
      </c>
      <c r="V218" s="114" t="str">
        <f>IF(tbl_coded[[#This Row],[ISIN]]="","",IF(OR(_xll.BDP($R218&amp;" Equity",V$1)="#N/A N/A",_xll.BDP($R218&amp;" Equity",V$1)="#N/A Invalid Security"),"--",_xll.BDP($R218&amp;" Equity",V$1)))</f>
        <v/>
      </c>
      <c r="W218" s="114" t="str">
        <f>IF(tbl_coded[[#This Row],[ISIN]]="","",IF(OR(_xll.BDP($R218&amp;" Equity",W$1)="#N/A N/A",_xll.BDP($R218&amp;" Equity",W$1)="#N/A Invalid Security"),"--",_xll.BDP($R218&amp;" Equity",W$1)))</f>
        <v/>
      </c>
      <c r="X218" s="114" t="str">
        <f>IF(tbl_coded[[#This Row],[ISIN]]="","",IF(OR(_xll.BDP($R218&amp;" Equity",X$1)="#N/A N/A",_xll.BDP($R218&amp;" Equity",X$1)="#N/A Invalid Security"),"--",_xll.BDP($R218&amp;" Equity",X$1)))</f>
        <v/>
      </c>
      <c r="Y21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8" s="114" t="str">
        <f>IF(tbl_coded[[#This Row],[ISIN]]="","",IF(ISNUMBER(_xll.BDP(B218&amp;" Corp",Z$1)),_xll.BDP(B218&amp;" Corp",Z$1),""))</f>
        <v/>
      </c>
      <c r="AA218" s="114" t="str">
        <f>IF(tbl_coded[[#This Row],[ISIN]]="","",IF(ISNUMBER(_xll.BDP(B218&amp;" Corp",AA$1)),_xll.BDP(B218&amp;" Corp",AA$1),""))</f>
        <v/>
      </c>
      <c r="AB218" s="114" t="str">
        <f>IF(tbl_coded[[#This Row],[ISIN]]="","",IF(ISNUMBER(_xll.BDP(B218&amp;" Corp",AB$1)),_xll.BDP(B218&amp;" Corp",AB$1),""))</f>
        <v/>
      </c>
      <c r="AC218" s="114" t="str">
        <f>IF(tbl_coded[[#This Row],[ISIN]]="","",IF(ISNUMBER(_xll.BDP(B218&amp;" Corp",AC$1)),_xll.BDP(B218&amp;" Corp",AC$1),""))</f>
        <v/>
      </c>
      <c r="AD218" s="114" t="str">
        <f>IF(tbl_coded[[#This Row],[ISIN]]="","",IF((_xll.BDP(B218&amp;" Corp",AD$1))="#N/A Field Not Applicable","",_xll.BDP(B218&amp;" Corp",AD$1)))</f>
        <v/>
      </c>
      <c r="AE218" s="114" t="str">
        <f>IF(tbl_coded[[#This Row],[ISIN]]="","",IF((_xll.BDP(B218&amp;" Corp",AE$1))="#N/A N/A","--",_xll.BDP(B218&amp;" Corp",AE$1)))</f>
        <v/>
      </c>
      <c r="AF218" s="114" t="str">
        <f>IF(tbl_coded[[#This Row],[ISIN]]="","",IF(IFERROR(MATCH(H218,rtg_num[Moody''s],0)&gt;10,0),"HY",IF(IFERROR(MATCH(I218,rtg_num[S&amp;P],0)&gt;10,0),"HY",IF(IFERROR(MATCH(J218,rtg_num[Fitch],0)&gt;10,0),"HY",IF(H218&amp;I218&amp;J218="------","NR",IF(IFERROR(FIND("#N/A",Coded!H218),0)&amp;IFERROR(FIND("#N/A",Coded!H218),0)&amp;IFERROR(FIND("#N/A",Coded!H218),0)&lt;&gt;"000",IF(INDEX(美元债一级!$O:$O,MATCH(tbl_coded[[#This Row],[ISIN]],美元债一级!$I:$I,0))="--/--/--","NR","IG"),"IG"))))))</f>
        <v/>
      </c>
      <c r="AG21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8" s="115" t="str">
        <f>IF(tbl_coded[[#This Row],[ISIN]]="","",IF(_xll.BDP($B218&amp;" Corp",AI$1)="#N/A N/A","--",_xll.BDP($B218&amp;" Corp",AI$1)))</f>
        <v/>
      </c>
      <c r="AJ218" s="112" t="str">
        <f>IF(tbl_coded[[#This Row],[ISIN]]="","",IF(OR(_xll.BDP(_xll.BDP(tbl_coded[[#This Row],[ISIN]]&amp;" Corp", "ISSUER_EQUITY_TICKER")&amp;" Equity",AJ$1)="#N/A N/A"),"--",_xll.BDP(_xll.BDP(tbl_coded[[#This Row],[ISIN]]&amp;" Corp", "ISSUER_EQUITY_TICKER")&amp;" Equity",AJ$1)))</f>
        <v/>
      </c>
      <c r="AK21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8" s="114" t="str">
        <f>IF(tbl_coded[[#This Row],[ISIN]]="","",IF(OR(_xll.BDP(_xll.BDP(tbl_coded[[#This Row],[ISIN]]&amp;" Corp", "ISSUER_EQUITY_TICKER")&amp;" Equity",AL$1)="#N/A N/A"),"--",_xll.BDP(_xll.BDP(tbl_coded[[#This Row],[ISIN]]&amp;" Corp", "ISSUER_EQUITY_TICKER")&amp;" Equity",AL$1)))</f>
        <v/>
      </c>
      <c r="AM218" s="114" t="str">
        <f>IF(tbl_coded[[#This Row],[ISIN]]="","",IF(_xll.BDS($B218&amp;" Corp",AM$1)="#N/A Field Not Applicable","",_xll.BDS($B218&amp;" Corp",AM$1)))</f>
        <v/>
      </c>
      <c r="AN218" s="114" t="str">
        <f>IF(tbl_coded[[#This Row],[ISIN]]="","",IF(_xll.BDP(tbl_coded[[#This Row],[KPW Provider BBID]]&amp;" CompanyID","NAME")="#N/A Invalid Security","",_xll.BDP(tbl_coded[[#This Row],[KPW Provider BBID]]&amp;" CompanyID","NAME")))</f>
        <v/>
      </c>
      <c r="AO218" s="114" t="str">
        <f>IF(tbl_coded[[#This Row],[ISIN]]="","",IF(_xll.BDP(tbl_coded[[#This Row],[KPW Provider BBID]]&amp;" CompanyID",$AO$1)="#N/A Invalid Security","--",IF(_xll.BDP(tbl_coded[[#This Row],[KPW Provider BBID]]&amp;" CompanyID",$AO$1)="#N/A N/A","--",_xll.BDP(tbl_coded[[#This Row],[KPW Provider BBID]]&amp;" CompanyID",$AO$1))))</f>
        <v/>
      </c>
      <c r="AP218" s="114" t="str">
        <f>IF(tbl_coded[[#This Row],[ISIN]]="","",IF(_xll.BDP(tbl_coded[[#This Row],[KPW Provider BBID]]&amp;" CompanyID",$AP$1)="#N/A Invalid Security","--",IF(_xll.BDP(tbl_coded[[#This Row],[KPW Provider BBID]]&amp;" CompanyID",$AP$1)="#N/A N/A","--",_xll.BDP(tbl_coded[[#This Row],[KPW Provider BBID]]&amp;" CompanyID",$AP$1))))</f>
        <v/>
      </c>
      <c r="AQ218" s="114" t="str">
        <f>IF(tbl_coded[[#This Row],[ISIN]]="","",IF(_xll.BDP(tbl_coded[[#This Row],[KPW Provider BBID]]&amp;" CompanyID",$AQ$1)="#N/A Invalid Security","--",IF(_xll.BDP(tbl_coded[[#This Row],[KPW Provider BBID]]&amp;" CompanyID",$AQ$1)="#N/A N/A","--",_xll.BDP(tbl_coded[[#This Row],[KPW Provider BBID]]&amp;" CompanyID",$AQ$1))))</f>
        <v/>
      </c>
      <c r="AR218" s="114" t="str">
        <f>IF(tbl_coded[[#This Row],[ISIN]]="","",tbl_coded[[#This Row],[穆迪KPW评级]]&amp;"/"&amp;tbl_coded[[#This Row],[SPKPW评级]]&amp;"/"&amp;tbl_coded[[#This Row],[FITCHKPW评级]])</f>
        <v/>
      </c>
      <c r="AS218" s="114" t="str">
        <f>IF(tbl_coded[[#This Row],[ISIN]]="","",IF(OR(_xll.BDP($B218&amp;" Corp",AS$1)="#N/A N/A"),"--",_xll.BDP($B218&amp;" Corp",AS$1)))</f>
        <v/>
      </c>
      <c r="AT218" s="114" t="str">
        <f>IF(tbl_coded[[#This Row],[ISIN]]="","",IF(_xll.BDS($B218&amp;" Corp",AT$1)="#N/A Field Not Applicable","",_xll.BDS($B218&amp;" Corp",AT$1)))</f>
        <v/>
      </c>
      <c r="AU218" s="114" t="str">
        <f>IF(tbl_coded[[#This Row],[SBLC Provider BBID]]="","",_xll.BDP(tbl_coded[[#This Row],[SBLC Provider BBID]]&amp;" CompanyID","NAME"))</f>
        <v/>
      </c>
      <c r="AV218" s="114" t="str">
        <f>IF(tbl_coded[[#This Row],[ISIN]]="","",IF(OR(_xll.BDP($B218&amp;" Corp",AV$1)="#N/A N/A"),"--",TEXT(_xll.BDP($B218&amp;" Corp",AV$1),"yyyy/mm/dd")))</f>
        <v/>
      </c>
      <c r="AW218" s="114" t="str">
        <f>IF(tbl_coded[[#This Row],[ISIN]]="","",IF(OR(_xll.BDP($B218&amp;" Corp",AW$1)="#N/A N/A"),"--",TEXT(_xll.BDP($B218&amp;" Corp",AW$1),"yyyy/mm/dd")))</f>
        <v/>
      </c>
      <c r="AX218" s="114" t="str">
        <f>IF(tbl_coded[[#This Row],[ISIN]]="","",IF(OR(_xll.BDP($B218&amp;" Corp",AX$1)="#N/A N/A"),"--",TEXT(_xll.BDP($B218&amp;" Corp",AX$1),"yyyy/mm/dd")))</f>
        <v/>
      </c>
      <c r="AY218" s="114" t="str">
        <f>IF(tbl_coded[[#This Row],[ISIN]]="","",IF(OR(_xll.BDP($B218&amp;" Corp",AY$1)="#N/A Field Not Applicable"),"--",TEXT(_xll.BDP($B218&amp;" Corp",AY$1),"yyyy/mm/dd")))</f>
        <v/>
      </c>
      <c r="AZ218" s="114" t="str">
        <f>IF(tbl_coded[[#This Row],[ISIN]]="","",IF(OR(_xll.BDP($B218&amp;" Corp",AZ$1)="#N/A N/A"),"--",_xll.BDP($B218&amp;" Corp",AZ$1)))</f>
        <v/>
      </c>
      <c r="BA218" s="114" t="str">
        <f>IF(tbl_coded[[#This Row],[ISIN]]="","",IF(OR(_xll.BDP($B218&amp;" Corp",BA$1)="#N/A N/A"),"--",_xll.BDP($B218&amp;" Corp",BA$1)))</f>
        <v/>
      </c>
      <c r="BB218" s="114" t="str">
        <f>IF(tbl_coded[[#This Row],[ISIN]]="","",IF(OR(_xll.BDP($B218&amp;" Corp",BB$1)="#N/A N/A"),"--",_xll.BDP($B218&amp;" Corp",BB$1)))</f>
        <v/>
      </c>
      <c r="BC218" s="114" t="str">
        <f>IF(tbl_coded[[#This Row],[ISIN]]="","",IF(OR(_xll.BDP($B218&amp;" Corp",BC$1)="#N/A Field Not Applicable"),"--",_xll.BDP($B218&amp;" Corp",BC$1)))</f>
        <v/>
      </c>
      <c r="BD218" s="114" t="str">
        <f>IF(tbl_coded[[#This Row],[ISIN]]="","",IF(OR(_xll.BDP($B218&amp;" Corp",BD$1)="#N/A Field Not Applicable"),"--",_xll.BDP($B218&amp;" Corp",BD$1)))</f>
        <v/>
      </c>
      <c r="BE218" s="114" t="str">
        <f>IF(tbl_coded[[#This Row],[ISIN]]="","",IF(OR(_xll.BDP($B218&amp;" Corp",BE$1)="#N/A Field Not Applicable"),"--",_xll.BDP($B218&amp;" Corp",BE$1)))</f>
        <v/>
      </c>
      <c r="BF218" s="114" t="str">
        <f>IF(tbl_coded[[#This Row],[ISIN]]="","",IF(OR(_xll.BDP($B218&amp;" Corp",BF$1)="#N/A Field Not Applicable"),"--",_xll.BDP($B218&amp;" Corp",BF$1)))</f>
        <v/>
      </c>
      <c r="BG218" s="114" t="str">
        <f>IF(tbl_coded[[#This Row],[ISIN]]="","",IF(OR(_xll.BDP($B218&amp;" Corp",BG$1)="#N/A Field Not Applicable"),"--",IF(_xll.BDP($B218&amp;" Corp",BG$1)="#N/A N/A","N",_xll.BDP($B218&amp;" Corp",BG$1))))</f>
        <v/>
      </c>
      <c r="BH218" s="114" t="str">
        <f>IF(tbl_coded[[#This Row],[ISIN]]="","",IF(OR(_xll.BDP($B218&amp;" Corp",BH$1)="#N/A N/A"),"",_xll.BDP($B218&amp;" Corp",BH$1)))</f>
        <v/>
      </c>
      <c r="BI218" s="114" t="str">
        <f>IF(tbl_coded[[#This Row],[ISIN]]="","",IF(OR(tbl_coded[[#This Row],[Parent company tiker]]=""),"",IF(_xll.BDP(tbl_coded[[#This Row],[Parent company tiker]]&amp;" Equity",BI$1)="#N/A N/A","--",_xll.BDP(tbl_coded[[#This Row],[Parent company tiker]]&amp;" Equity",BI$1))))</f>
        <v/>
      </c>
      <c r="BJ218" s="114" t="str">
        <f>IF(tbl_coded[[#This Row],[ISIN]]="","",IF(OR(tbl_coded[[#This Row],[Parent company tiker]]=""),"",IF(_xll.BDP(tbl_coded[[#This Row],[Parent company tiker]]&amp;" Equity",BJ$1)="#N/A N/A","--",_xll.BDP(tbl_coded[[#This Row],[Parent company tiker]]&amp;" Equity",BJ$1))))</f>
        <v/>
      </c>
      <c r="BK218" s="114" t="str">
        <f>IF(tbl_coded[[#This Row],[ISIN]]="","",IF(OR(tbl_coded[[#This Row],[Parent company tiker]]=""),"",IF(_xll.BDP(tbl_coded[[#This Row],[Parent company tiker]]&amp;" Equity",BK$1)="#N/A N/A","--",_xll.BDP(tbl_coded[[#This Row],[Parent company tiker]]&amp;" Equity",BK$1))))</f>
        <v/>
      </c>
      <c r="BL218" s="114" t="str">
        <f>IF(tbl_coded[[#This Row],[ISIN]]="","",IF(OR(tbl_coded[[#This Row],[Parent company tiker]]=""),"",IF(_xll.BDP(tbl_coded[[#This Row],[Parent company tiker]]&amp;" Equity",BL$1)="#N/A N/A","--",_xll.BDP(tbl_coded[[#This Row],[Parent company tiker]]&amp;" Equity",BL$1))))</f>
        <v/>
      </c>
      <c r="BM21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8" s="114" t="str">
        <f>IF(tbl_coded[[#This Row],[Column9]]&lt;&gt;"--",tbl_coded[[#This Row],[G''tor rating]],IF(tbl_coded[[#This Row],[KPW Name]]&lt;&gt;"",tbl_coded[[#This Row],[KPW Rating]],IF(tbl_coded[[#This Row],[Parent company tiker]]&lt;&gt;"",tbl_coded[[#This Row],[parent评级]],tbl_coded[[#This Row],[Issuer rating]])))</f>
        <v>//</v>
      </c>
      <c r="BO218" s="148" t="str">
        <f>IFERROR(IF(tbl_coded[[#This Row],[GREEN]]="Y","GREEN",IF(tbl_coded[[#This Row],[SUSTAINABLE]]="Y","SUSTAINABLE",IF(tbl_coded[[#This Row],[SOCIAL]]="Y","SOCIAL",IF(tbl_coded[[#This Row],[Sustainable linked]]="Y","SUSTAINABLE LINKED"," ")))),"")</f>
        <v xml:space="preserve"> </v>
      </c>
    </row>
    <row r="219" spans="1:67" ht="15" customHeight="1">
      <c r="A219" s="109">
        <v>217</v>
      </c>
      <c r="B219" s="110" t="str">
        <f>IF(美元债一级!$C$3:$C$1048576&lt;&gt;"",美元债一级!$C219,"")</f>
        <v/>
      </c>
      <c r="C219" s="114" t="str">
        <f>IF(tbl_coded[[#This Row],[ISIN]]="","",IF(tbl_coded[[#This Row],[Index]]&gt;$A$1,"",IF(_xll.BDP($B219&amp;" Corp",C$1)="#N/A N/A","",_xll.BDP($B219&amp;" Corp",C$1))))</f>
        <v/>
      </c>
      <c r="D219" s="114" t="str">
        <f>IF(tbl_coded[[#This Row],[ISIN]]="","",IF(_xll.BDP($B219&amp;" Corp",D$1)="#N/A N/A","",_xll.BDP($B219&amp;" Corp",D$1)))</f>
        <v/>
      </c>
      <c r="E219" s="114" t="str">
        <f>IF(tbl_coded[[#This Row],[ISIN]]="","",IF(_xll.BDP($B219&amp;" Corp",E$1)="#N/A N/A","--",_xll.BDP($B219&amp;" Corp",E$1)))</f>
        <v/>
      </c>
      <c r="F219" s="114" t="str">
        <f>IF(tbl_coded[[#This Row],[ISIN]]="","",IF(_xll.BDS($B219&amp;" Corp",F$1)="#N/A Field Not Applicable","",_xll.BDS($B219&amp;" Corp",F$1)))</f>
        <v/>
      </c>
      <c r="G219" s="114" t="str">
        <f>IF(tbl_coded[[#This Row],[ISIN]]="","",IF(_xll.BDP($F219&amp;" CompanyID",G$1)="#N/A Invalid Security","",_xll.BDP($F219&amp;" CompanyID",G$1)))</f>
        <v/>
      </c>
      <c r="H219" s="114" t="str">
        <f>IF(tbl_coded[[#This Row],[ISIN]]="","",IF(_xll.BDP($B219&amp;" Corp",H$1)="#N/A N/A","--",_xll.BDP($B219&amp;" Corp",H$1)))</f>
        <v/>
      </c>
      <c r="I219" s="114" t="str">
        <f>IF(tbl_coded[[#This Row],[ISIN]]="","",IF(_xll.BDP($B219&amp;" Corp",I$1)="#N/A N/A","--",_xll.BDP($B219&amp;" Corp",I$1)))</f>
        <v/>
      </c>
      <c r="J219" s="114" t="str">
        <f>IF(tbl_coded[[#This Row],[ISIN]]="","",IF(_xll.BDP($B219&amp;" Corp",J$1)="#N/A N/A","--",_xll.BDP($B219&amp;" Corp",J$1)))</f>
        <v/>
      </c>
      <c r="K219" s="114" t="str">
        <f>IF(tbl_coded[[#This Row],[ISIN]]="","",IF(_xll.BDP($B219&amp;" Corp",K$1)="#N/A N/A","--",_xll.BDP($B219&amp;" Corp",K$1)))</f>
        <v/>
      </c>
      <c r="L219" s="114" t="str">
        <f>IF(tbl_coded[[#This Row],[ISIN]]="","",IF(_xll.BDP($B219&amp;" Corp",L$1)="#N/A N/A","--",_xll.BDP($B219&amp;" Corp",L$1)))</f>
        <v/>
      </c>
      <c r="M219" s="114" t="str">
        <f>IF(tbl_coded[[#This Row],[ISIN]]="","",IF(_xll.BDP($B219&amp;" Corp",M$1)="#N/A N/A","--",_xll.BDP($B219&amp;" Corp",M$1)))</f>
        <v/>
      </c>
      <c r="N219" s="114" t="str">
        <f>IF(tbl_coded[[#This Row],[ISIN]]="","",IF(_xll.BDP($B219&amp;" Corp",N$1)="#N/A N/A","--",_xll.BDP($B219&amp;" Corp",N$1)))</f>
        <v/>
      </c>
      <c r="O219" s="114" t="str">
        <f>IF(tbl_coded[[#This Row],[ISIN]]="","",IF(_xll.BDP($B219&amp;" Corp",O$1)="#N/A N/A","--",_xll.BDP($B219&amp;" Corp",O$1)))</f>
        <v/>
      </c>
      <c r="P219" s="114" t="str">
        <f>IF(tbl_coded[[#This Row],[ISIN]]="","",IF(_xll.BDP($B219&amp;" Corp",P$1)="#N/A N/A","--",_xll.BDP($B219&amp;" Corp",P$1)))</f>
        <v/>
      </c>
      <c r="Q21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9" s="114" t="str">
        <f>IF(tbl_coded[[#This Row],[ISIN]]="","",IF(OR(_xll.BDP($B219&amp;" Corp",R$1)="#N/A N/A",_xll.BDP($B219&amp;" Corp",R$1)="#N/A Invalid Security",_xll.BDP($B219&amp;" Corp",R$1)="#N/A Field Not Applicable"),"--",_xll.BDP($B219&amp;" Corp",R$1)))</f>
        <v/>
      </c>
      <c r="S219" s="114" t="str">
        <f>IF(tbl_coded[[#This Row],[ISIN]]="","",IF(OR(_xll.BDP($R219&amp;" Equity",S$1)="#N/A N/A",_xll.BDP($R219&amp;" Equity",S$1)="#N/A Invalid Security"),"--",_xll.BDP($R219&amp;" Equity",S$1)))</f>
        <v/>
      </c>
      <c r="T219" s="114" t="str">
        <f>IF(tbl_coded[[#This Row],[ISIN]]="","",IF(OR(_xll.BDP($R219&amp;" Equity",T$1)="#N/A N/A",_xll.BDP($R219&amp;" Equity",T$1)="#N/A Invalid Security"),"--",_xll.BDP($R219&amp;" Equity",T$1)))</f>
        <v/>
      </c>
      <c r="U219" s="114" t="str">
        <f>IF(tbl_coded[[#This Row],[ISIN]]="","",IF(OR(_xll.BDP($R219&amp;" Equity",U$1)="#N/A N/A",_xll.BDP($R219&amp;" Equity",U$1)="#N/A Invalid Security"),"--",_xll.BDP($R219&amp;" Equity",U$1)))</f>
        <v/>
      </c>
      <c r="V219" s="114" t="str">
        <f>IF(tbl_coded[[#This Row],[ISIN]]="","",IF(OR(_xll.BDP($R219&amp;" Equity",V$1)="#N/A N/A",_xll.BDP($R219&amp;" Equity",V$1)="#N/A Invalid Security"),"--",_xll.BDP($R219&amp;" Equity",V$1)))</f>
        <v/>
      </c>
      <c r="W219" s="114" t="str">
        <f>IF(tbl_coded[[#This Row],[ISIN]]="","",IF(OR(_xll.BDP($R219&amp;" Equity",W$1)="#N/A N/A",_xll.BDP($R219&amp;" Equity",W$1)="#N/A Invalid Security"),"--",_xll.BDP($R219&amp;" Equity",W$1)))</f>
        <v/>
      </c>
      <c r="X219" s="114" t="str">
        <f>IF(tbl_coded[[#This Row],[ISIN]]="","",IF(OR(_xll.BDP($R219&amp;" Equity",X$1)="#N/A N/A",_xll.BDP($R219&amp;" Equity",X$1)="#N/A Invalid Security"),"--",_xll.BDP($R219&amp;" Equity",X$1)))</f>
        <v/>
      </c>
      <c r="Y21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9" s="114" t="str">
        <f>IF(tbl_coded[[#This Row],[ISIN]]="","",IF(ISNUMBER(_xll.BDP(B219&amp;" Corp",Z$1)),_xll.BDP(B219&amp;" Corp",Z$1),""))</f>
        <v/>
      </c>
      <c r="AA219" s="114" t="str">
        <f>IF(tbl_coded[[#This Row],[ISIN]]="","",IF(ISNUMBER(_xll.BDP(B219&amp;" Corp",AA$1)),_xll.BDP(B219&amp;" Corp",AA$1),""))</f>
        <v/>
      </c>
      <c r="AB219" s="114" t="str">
        <f>IF(tbl_coded[[#This Row],[ISIN]]="","",IF(ISNUMBER(_xll.BDP(B219&amp;" Corp",AB$1)),_xll.BDP(B219&amp;" Corp",AB$1),""))</f>
        <v/>
      </c>
      <c r="AC219" s="114" t="str">
        <f>IF(tbl_coded[[#This Row],[ISIN]]="","",IF(ISNUMBER(_xll.BDP(B219&amp;" Corp",AC$1)),_xll.BDP(B219&amp;" Corp",AC$1),""))</f>
        <v/>
      </c>
      <c r="AD219" s="114" t="str">
        <f>IF(tbl_coded[[#This Row],[ISIN]]="","",IF((_xll.BDP(B219&amp;" Corp",AD$1))="#N/A Field Not Applicable","",_xll.BDP(B219&amp;" Corp",AD$1)))</f>
        <v/>
      </c>
      <c r="AE219" s="114" t="str">
        <f>IF(tbl_coded[[#This Row],[ISIN]]="","",IF((_xll.BDP(B219&amp;" Corp",AE$1))="#N/A N/A","--",_xll.BDP(B219&amp;" Corp",AE$1)))</f>
        <v/>
      </c>
      <c r="AF219" s="114" t="str">
        <f>IF(tbl_coded[[#This Row],[ISIN]]="","",IF(IFERROR(MATCH(H219,rtg_num[Moody''s],0)&gt;10,0),"HY",IF(IFERROR(MATCH(I219,rtg_num[S&amp;P],0)&gt;10,0),"HY",IF(IFERROR(MATCH(J219,rtg_num[Fitch],0)&gt;10,0),"HY",IF(H219&amp;I219&amp;J219="------","NR",IF(IFERROR(FIND("#N/A",Coded!H219),0)&amp;IFERROR(FIND("#N/A",Coded!H219),0)&amp;IFERROR(FIND("#N/A",Coded!H219),0)&lt;&gt;"000",IF(INDEX(美元债一级!$O:$O,MATCH(tbl_coded[[#This Row],[ISIN]],美元债一级!$I:$I,0))="--/--/--","NR","IG"),"IG"))))))</f>
        <v/>
      </c>
      <c r="AG21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19" s="115" t="str">
        <f>IF(tbl_coded[[#This Row],[ISIN]]="","",IF(_xll.BDP($B219&amp;" Corp",AI$1)="#N/A N/A","--",_xll.BDP($B219&amp;" Corp",AI$1)))</f>
        <v/>
      </c>
      <c r="AJ219" s="112" t="str">
        <f>IF(tbl_coded[[#This Row],[ISIN]]="","",IF(OR(_xll.BDP(_xll.BDP(tbl_coded[[#This Row],[ISIN]]&amp;" Corp", "ISSUER_EQUITY_TICKER")&amp;" Equity",AJ$1)="#N/A N/A"),"--",_xll.BDP(_xll.BDP(tbl_coded[[#This Row],[ISIN]]&amp;" Corp", "ISSUER_EQUITY_TICKER")&amp;" Equity",AJ$1)))</f>
        <v/>
      </c>
      <c r="AK21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9" s="114" t="str">
        <f>IF(tbl_coded[[#This Row],[ISIN]]="","",IF(OR(_xll.BDP(_xll.BDP(tbl_coded[[#This Row],[ISIN]]&amp;" Corp", "ISSUER_EQUITY_TICKER")&amp;" Equity",AL$1)="#N/A N/A"),"--",_xll.BDP(_xll.BDP(tbl_coded[[#This Row],[ISIN]]&amp;" Corp", "ISSUER_EQUITY_TICKER")&amp;" Equity",AL$1)))</f>
        <v/>
      </c>
      <c r="AM219" s="114" t="str">
        <f>IF(tbl_coded[[#This Row],[ISIN]]="","",IF(_xll.BDS($B219&amp;" Corp",AM$1)="#N/A Field Not Applicable","",_xll.BDS($B219&amp;" Corp",AM$1)))</f>
        <v/>
      </c>
      <c r="AN219" s="114" t="str">
        <f>IF(tbl_coded[[#This Row],[ISIN]]="","",IF(_xll.BDP(tbl_coded[[#This Row],[KPW Provider BBID]]&amp;" CompanyID","NAME")="#N/A Invalid Security","",_xll.BDP(tbl_coded[[#This Row],[KPW Provider BBID]]&amp;" CompanyID","NAME")))</f>
        <v/>
      </c>
      <c r="AO219" s="114" t="str">
        <f>IF(tbl_coded[[#This Row],[ISIN]]="","",IF(_xll.BDP(tbl_coded[[#This Row],[KPW Provider BBID]]&amp;" CompanyID",$AO$1)="#N/A Invalid Security","--",IF(_xll.BDP(tbl_coded[[#This Row],[KPW Provider BBID]]&amp;" CompanyID",$AO$1)="#N/A N/A","--",_xll.BDP(tbl_coded[[#This Row],[KPW Provider BBID]]&amp;" CompanyID",$AO$1))))</f>
        <v/>
      </c>
      <c r="AP219" s="114" t="str">
        <f>IF(tbl_coded[[#This Row],[ISIN]]="","",IF(_xll.BDP(tbl_coded[[#This Row],[KPW Provider BBID]]&amp;" CompanyID",$AP$1)="#N/A Invalid Security","--",IF(_xll.BDP(tbl_coded[[#This Row],[KPW Provider BBID]]&amp;" CompanyID",$AP$1)="#N/A N/A","--",_xll.BDP(tbl_coded[[#This Row],[KPW Provider BBID]]&amp;" CompanyID",$AP$1))))</f>
        <v/>
      </c>
      <c r="AQ219" s="114" t="str">
        <f>IF(tbl_coded[[#This Row],[ISIN]]="","",IF(_xll.BDP(tbl_coded[[#This Row],[KPW Provider BBID]]&amp;" CompanyID",$AQ$1)="#N/A Invalid Security","--",IF(_xll.BDP(tbl_coded[[#This Row],[KPW Provider BBID]]&amp;" CompanyID",$AQ$1)="#N/A N/A","--",_xll.BDP(tbl_coded[[#This Row],[KPW Provider BBID]]&amp;" CompanyID",$AQ$1))))</f>
        <v/>
      </c>
      <c r="AR219" s="114" t="str">
        <f>IF(tbl_coded[[#This Row],[ISIN]]="","",tbl_coded[[#This Row],[穆迪KPW评级]]&amp;"/"&amp;tbl_coded[[#This Row],[SPKPW评级]]&amp;"/"&amp;tbl_coded[[#This Row],[FITCHKPW评级]])</f>
        <v/>
      </c>
      <c r="AS219" s="114" t="str">
        <f>IF(tbl_coded[[#This Row],[ISIN]]="","",IF(OR(_xll.BDP($B219&amp;" Corp",AS$1)="#N/A N/A"),"--",_xll.BDP($B219&amp;" Corp",AS$1)))</f>
        <v/>
      </c>
      <c r="AT219" s="114" t="str">
        <f>IF(tbl_coded[[#This Row],[ISIN]]="","",IF(_xll.BDS($B219&amp;" Corp",AT$1)="#N/A Field Not Applicable","",_xll.BDS($B219&amp;" Corp",AT$1)))</f>
        <v/>
      </c>
      <c r="AU219" s="114" t="str">
        <f>IF(tbl_coded[[#This Row],[SBLC Provider BBID]]="","",_xll.BDP(tbl_coded[[#This Row],[SBLC Provider BBID]]&amp;" CompanyID","NAME"))</f>
        <v/>
      </c>
      <c r="AV219" s="114" t="str">
        <f>IF(tbl_coded[[#This Row],[ISIN]]="","",IF(OR(_xll.BDP($B219&amp;" Corp",AV$1)="#N/A N/A"),"--",TEXT(_xll.BDP($B219&amp;" Corp",AV$1),"yyyy/mm/dd")))</f>
        <v/>
      </c>
      <c r="AW219" s="114" t="str">
        <f>IF(tbl_coded[[#This Row],[ISIN]]="","",IF(OR(_xll.BDP($B219&amp;" Corp",AW$1)="#N/A N/A"),"--",TEXT(_xll.BDP($B219&amp;" Corp",AW$1),"yyyy/mm/dd")))</f>
        <v/>
      </c>
      <c r="AX219" s="114" t="str">
        <f>IF(tbl_coded[[#This Row],[ISIN]]="","",IF(OR(_xll.BDP($B219&amp;" Corp",AX$1)="#N/A N/A"),"--",TEXT(_xll.BDP($B219&amp;" Corp",AX$1),"yyyy/mm/dd")))</f>
        <v/>
      </c>
      <c r="AY219" s="114" t="str">
        <f>IF(tbl_coded[[#This Row],[ISIN]]="","",IF(OR(_xll.BDP($B219&amp;" Corp",AY$1)="#N/A Field Not Applicable"),"--",TEXT(_xll.BDP($B219&amp;" Corp",AY$1),"yyyy/mm/dd")))</f>
        <v/>
      </c>
      <c r="AZ219" s="114" t="str">
        <f>IF(tbl_coded[[#This Row],[ISIN]]="","",IF(OR(_xll.BDP($B219&amp;" Corp",AZ$1)="#N/A N/A"),"--",_xll.BDP($B219&amp;" Corp",AZ$1)))</f>
        <v/>
      </c>
      <c r="BA219" s="114" t="str">
        <f>IF(tbl_coded[[#This Row],[ISIN]]="","",IF(OR(_xll.BDP($B219&amp;" Corp",BA$1)="#N/A N/A"),"--",_xll.BDP($B219&amp;" Corp",BA$1)))</f>
        <v/>
      </c>
      <c r="BB219" s="114" t="str">
        <f>IF(tbl_coded[[#This Row],[ISIN]]="","",IF(OR(_xll.BDP($B219&amp;" Corp",BB$1)="#N/A N/A"),"--",_xll.BDP($B219&amp;" Corp",BB$1)))</f>
        <v/>
      </c>
      <c r="BC219" s="114" t="str">
        <f>IF(tbl_coded[[#This Row],[ISIN]]="","",IF(OR(_xll.BDP($B219&amp;" Corp",BC$1)="#N/A Field Not Applicable"),"--",_xll.BDP($B219&amp;" Corp",BC$1)))</f>
        <v/>
      </c>
      <c r="BD219" s="114" t="str">
        <f>IF(tbl_coded[[#This Row],[ISIN]]="","",IF(OR(_xll.BDP($B219&amp;" Corp",BD$1)="#N/A Field Not Applicable"),"--",_xll.BDP($B219&amp;" Corp",BD$1)))</f>
        <v/>
      </c>
      <c r="BE219" s="114" t="str">
        <f>IF(tbl_coded[[#This Row],[ISIN]]="","",IF(OR(_xll.BDP($B219&amp;" Corp",BE$1)="#N/A Field Not Applicable"),"--",_xll.BDP($B219&amp;" Corp",BE$1)))</f>
        <v/>
      </c>
      <c r="BF219" s="114" t="str">
        <f>IF(tbl_coded[[#This Row],[ISIN]]="","",IF(OR(_xll.BDP($B219&amp;" Corp",BF$1)="#N/A Field Not Applicable"),"--",_xll.BDP($B219&amp;" Corp",BF$1)))</f>
        <v/>
      </c>
      <c r="BG219" s="114" t="str">
        <f>IF(tbl_coded[[#This Row],[ISIN]]="","",IF(OR(_xll.BDP($B219&amp;" Corp",BG$1)="#N/A Field Not Applicable"),"--",IF(_xll.BDP($B219&amp;" Corp",BG$1)="#N/A N/A","N",_xll.BDP($B219&amp;" Corp",BG$1))))</f>
        <v/>
      </c>
      <c r="BH219" s="114" t="str">
        <f>IF(tbl_coded[[#This Row],[ISIN]]="","",IF(OR(_xll.BDP($B219&amp;" Corp",BH$1)="#N/A N/A"),"",_xll.BDP($B219&amp;" Corp",BH$1)))</f>
        <v/>
      </c>
      <c r="BI219" s="114" t="str">
        <f>IF(tbl_coded[[#This Row],[ISIN]]="","",IF(OR(tbl_coded[[#This Row],[Parent company tiker]]=""),"",IF(_xll.BDP(tbl_coded[[#This Row],[Parent company tiker]]&amp;" Equity",BI$1)="#N/A N/A","--",_xll.BDP(tbl_coded[[#This Row],[Parent company tiker]]&amp;" Equity",BI$1))))</f>
        <v/>
      </c>
      <c r="BJ219" s="114" t="str">
        <f>IF(tbl_coded[[#This Row],[ISIN]]="","",IF(OR(tbl_coded[[#This Row],[Parent company tiker]]=""),"",IF(_xll.BDP(tbl_coded[[#This Row],[Parent company tiker]]&amp;" Equity",BJ$1)="#N/A N/A","--",_xll.BDP(tbl_coded[[#This Row],[Parent company tiker]]&amp;" Equity",BJ$1))))</f>
        <v/>
      </c>
      <c r="BK219" s="114" t="str">
        <f>IF(tbl_coded[[#This Row],[ISIN]]="","",IF(OR(tbl_coded[[#This Row],[Parent company tiker]]=""),"",IF(_xll.BDP(tbl_coded[[#This Row],[Parent company tiker]]&amp;" Equity",BK$1)="#N/A N/A","--",_xll.BDP(tbl_coded[[#This Row],[Parent company tiker]]&amp;" Equity",BK$1))))</f>
        <v/>
      </c>
      <c r="BL219" s="114" t="str">
        <f>IF(tbl_coded[[#This Row],[ISIN]]="","",IF(OR(tbl_coded[[#This Row],[Parent company tiker]]=""),"",IF(_xll.BDP(tbl_coded[[#This Row],[Parent company tiker]]&amp;" Equity",BL$1)="#N/A N/A","--",_xll.BDP(tbl_coded[[#This Row],[Parent company tiker]]&amp;" Equity",BL$1))))</f>
        <v/>
      </c>
      <c r="BM21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9" s="114" t="str">
        <f>IF(tbl_coded[[#This Row],[Column9]]&lt;&gt;"--",tbl_coded[[#This Row],[G''tor rating]],IF(tbl_coded[[#This Row],[KPW Name]]&lt;&gt;"",tbl_coded[[#This Row],[KPW Rating]],IF(tbl_coded[[#This Row],[Parent company tiker]]&lt;&gt;"",tbl_coded[[#This Row],[parent评级]],tbl_coded[[#This Row],[Issuer rating]])))</f>
        <v>//</v>
      </c>
      <c r="BO219" s="148" t="str">
        <f>IFERROR(IF(tbl_coded[[#This Row],[GREEN]]="Y","GREEN",IF(tbl_coded[[#This Row],[SUSTAINABLE]]="Y","SUSTAINABLE",IF(tbl_coded[[#This Row],[SOCIAL]]="Y","SOCIAL",IF(tbl_coded[[#This Row],[Sustainable linked]]="Y","SUSTAINABLE LINKED"," ")))),"")</f>
        <v xml:space="preserve"> </v>
      </c>
    </row>
    <row r="220" spans="1:67" ht="15" customHeight="1">
      <c r="A220" s="109">
        <v>218</v>
      </c>
      <c r="B220" s="110" t="str">
        <f>IF(美元债一级!$C$3:$C$1048576&lt;&gt;"",美元债一级!$C220,"")</f>
        <v/>
      </c>
      <c r="C220" s="114" t="str">
        <f>IF(tbl_coded[[#This Row],[ISIN]]="","",IF(tbl_coded[[#This Row],[Index]]&gt;$A$1,"",IF(_xll.BDP($B220&amp;" Corp",C$1)="#N/A N/A","",_xll.BDP($B220&amp;" Corp",C$1))))</f>
        <v/>
      </c>
      <c r="D220" s="114" t="str">
        <f>IF(tbl_coded[[#This Row],[ISIN]]="","",IF(_xll.BDP($B220&amp;" Corp",D$1)="#N/A N/A","",_xll.BDP($B220&amp;" Corp",D$1)))</f>
        <v/>
      </c>
      <c r="E220" s="114" t="str">
        <f>IF(tbl_coded[[#This Row],[ISIN]]="","",IF(_xll.BDP($B220&amp;" Corp",E$1)="#N/A N/A","--",_xll.BDP($B220&amp;" Corp",E$1)))</f>
        <v/>
      </c>
      <c r="F220" s="114" t="str">
        <f>IF(tbl_coded[[#This Row],[ISIN]]="","",IF(_xll.BDS($B220&amp;" Corp",F$1)="#N/A Field Not Applicable","",_xll.BDS($B220&amp;" Corp",F$1)))</f>
        <v/>
      </c>
      <c r="G220" s="114" t="str">
        <f>IF(tbl_coded[[#This Row],[ISIN]]="","",IF(_xll.BDP($F220&amp;" CompanyID",G$1)="#N/A Invalid Security","",_xll.BDP($F220&amp;" CompanyID",G$1)))</f>
        <v/>
      </c>
      <c r="H220" s="114" t="str">
        <f>IF(tbl_coded[[#This Row],[ISIN]]="","",IF(_xll.BDP($B220&amp;" Corp",H$1)="#N/A N/A","--",_xll.BDP($B220&amp;" Corp",H$1)))</f>
        <v/>
      </c>
      <c r="I220" s="114" t="str">
        <f>IF(tbl_coded[[#This Row],[ISIN]]="","",IF(_xll.BDP($B220&amp;" Corp",I$1)="#N/A N/A","--",_xll.BDP($B220&amp;" Corp",I$1)))</f>
        <v/>
      </c>
      <c r="J220" s="114" t="str">
        <f>IF(tbl_coded[[#This Row],[ISIN]]="","",IF(_xll.BDP($B220&amp;" Corp",J$1)="#N/A N/A","--",_xll.BDP($B220&amp;" Corp",J$1)))</f>
        <v/>
      </c>
      <c r="K220" s="114" t="str">
        <f>IF(tbl_coded[[#This Row],[ISIN]]="","",IF(_xll.BDP($B220&amp;" Corp",K$1)="#N/A N/A","--",_xll.BDP($B220&amp;" Corp",K$1)))</f>
        <v/>
      </c>
      <c r="L220" s="114" t="str">
        <f>IF(tbl_coded[[#This Row],[ISIN]]="","",IF(_xll.BDP($B220&amp;" Corp",L$1)="#N/A N/A","--",_xll.BDP($B220&amp;" Corp",L$1)))</f>
        <v/>
      </c>
      <c r="M220" s="114" t="str">
        <f>IF(tbl_coded[[#This Row],[ISIN]]="","",IF(_xll.BDP($B220&amp;" Corp",M$1)="#N/A N/A","--",_xll.BDP($B220&amp;" Corp",M$1)))</f>
        <v/>
      </c>
      <c r="N220" s="114" t="str">
        <f>IF(tbl_coded[[#This Row],[ISIN]]="","",IF(_xll.BDP($B220&amp;" Corp",N$1)="#N/A N/A","--",_xll.BDP($B220&amp;" Corp",N$1)))</f>
        <v/>
      </c>
      <c r="O220" s="114" t="str">
        <f>IF(tbl_coded[[#This Row],[ISIN]]="","",IF(_xll.BDP($B220&amp;" Corp",O$1)="#N/A N/A","--",_xll.BDP($B220&amp;" Corp",O$1)))</f>
        <v/>
      </c>
      <c r="P220" s="114" t="str">
        <f>IF(tbl_coded[[#This Row],[ISIN]]="","",IF(_xll.BDP($B220&amp;" Corp",P$1)="#N/A N/A","--",_xll.BDP($B220&amp;" Corp",P$1)))</f>
        <v/>
      </c>
      <c r="Q22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0" s="114" t="str">
        <f>IF(tbl_coded[[#This Row],[ISIN]]="","",IF(OR(_xll.BDP($B220&amp;" Corp",R$1)="#N/A N/A",_xll.BDP($B220&amp;" Corp",R$1)="#N/A Invalid Security",_xll.BDP($B220&amp;" Corp",R$1)="#N/A Field Not Applicable"),"--",_xll.BDP($B220&amp;" Corp",R$1)))</f>
        <v/>
      </c>
      <c r="S220" s="114" t="str">
        <f>IF(tbl_coded[[#This Row],[ISIN]]="","",IF(OR(_xll.BDP($R220&amp;" Equity",S$1)="#N/A N/A",_xll.BDP($R220&amp;" Equity",S$1)="#N/A Invalid Security"),"--",_xll.BDP($R220&amp;" Equity",S$1)))</f>
        <v/>
      </c>
      <c r="T220" s="114" t="str">
        <f>IF(tbl_coded[[#This Row],[ISIN]]="","",IF(OR(_xll.BDP($R220&amp;" Equity",T$1)="#N/A N/A",_xll.BDP($R220&amp;" Equity",T$1)="#N/A Invalid Security"),"--",_xll.BDP($R220&amp;" Equity",T$1)))</f>
        <v/>
      </c>
      <c r="U220" s="114" t="str">
        <f>IF(tbl_coded[[#This Row],[ISIN]]="","",IF(OR(_xll.BDP($R220&amp;" Equity",U$1)="#N/A N/A",_xll.BDP($R220&amp;" Equity",U$1)="#N/A Invalid Security"),"--",_xll.BDP($R220&amp;" Equity",U$1)))</f>
        <v/>
      </c>
      <c r="V220" s="114" t="str">
        <f>IF(tbl_coded[[#This Row],[ISIN]]="","",IF(OR(_xll.BDP($R220&amp;" Equity",V$1)="#N/A N/A",_xll.BDP($R220&amp;" Equity",V$1)="#N/A Invalid Security"),"--",_xll.BDP($R220&amp;" Equity",V$1)))</f>
        <v/>
      </c>
      <c r="W220" s="114" t="str">
        <f>IF(tbl_coded[[#This Row],[ISIN]]="","",IF(OR(_xll.BDP($R220&amp;" Equity",W$1)="#N/A N/A",_xll.BDP($R220&amp;" Equity",W$1)="#N/A Invalid Security"),"--",_xll.BDP($R220&amp;" Equity",W$1)))</f>
        <v/>
      </c>
      <c r="X220" s="114" t="str">
        <f>IF(tbl_coded[[#This Row],[ISIN]]="","",IF(OR(_xll.BDP($R220&amp;" Equity",X$1)="#N/A N/A",_xll.BDP($R220&amp;" Equity",X$1)="#N/A Invalid Security"),"--",_xll.BDP($R220&amp;" Equity",X$1)))</f>
        <v/>
      </c>
      <c r="Y22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0" s="114" t="str">
        <f>IF(tbl_coded[[#This Row],[ISIN]]="","",IF(ISNUMBER(_xll.BDP(B220&amp;" Corp",Z$1)),_xll.BDP(B220&amp;" Corp",Z$1),""))</f>
        <v/>
      </c>
      <c r="AA220" s="114" t="str">
        <f>IF(tbl_coded[[#This Row],[ISIN]]="","",IF(ISNUMBER(_xll.BDP(B220&amp;" Corp",AA$1)),_xll.BDP(B220&amp;" Corp",AA$1),""))</f>
        <v/>
      </c>
      <c r="AB220" s="114" t="str">
        <f>IF(tbl_coded[[#This Row],[ISIN]]="","",IF(ISNUMBER(_xll.BDP(B220&amp;" Corp",AB$1)),_xll.BDP(B220&amp;" Corp",AB$1),""))</f>
        <v/>
      </c>
      <c r="AC220" s="114" t="str">
        <f>IF(tbl_coded[[#This Row],[ISIN]]="","",IF(ISNUMBER(_xll.BDP(B220&amp;" Corp",AC$1)),_xll.BDP(B220&amp;" Corp",AC$1),""))</f>
        <v/>
      </c>
      <c r="AD220" s="114" t="str">
        <f>IF(tbl_coded[[#This Row],[ISIN]]="","",IF((_xll.BDP(B220&amp;" Corp",AD$1))="#N/A Field Not Applicable","",_xll.BDP(B220&amp;" Corp",AD$1)))</f>
        <v/>
      </c>
      <c r="AE220" s="114" t="str">
        <f>IF(tbl_coded[[#This Row],[ISIN]]="","",IF((_xll.BDP(B220&amp;" Corp",AE$1))="#N/A N/A","--",_xll.BDP(B220&amp;" Corp",AE$1)))</f>
        <v/>
      </c>
      <c r="AF220" s="114" t="str">
        <f>IF(tbl_coded[[#This Row],[ISIN]]="","",IF(IFERROR(MATCH(H220,rtg_num[Moody''s],0)&gt;10,0),"HY",IF(IFERROR(MATCH(I220,rtg_num[S&amp;P],0)&gt;10,0),"HY",IF(IFERROR(MATCH(J220,rtg_num[Fitch],0)&gt;10,0),"HY",IF(H220&amp;I220&amp;J220="------","NR",IF(IFERROR(FIND("#N/A",Coded!H220),0)&amp;IFERROR(FIND("#N/A",Coded!H220),0)&amp;IFERROR(FIND("#N/A",Coded!H220),0)&lt;&gt;"000",IF(INDEX(美元债一级!$O:$O,MATCH(tbl_coded[[#This Row],[ISIN]],美元债一级!$I:$I,0))="--/--/--","NR","IG"),"IG"))))))</f>
        <v/>
      </c>
      <c r="AG22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0" s="115" t="str">
        <f>IF(tbl_coded[[#This Row],[ISIN]]="","",IF(_xll.BDP($B220&amp;" Corp",AI$1)="#N/A N/A","--",_xll.BDP($B220&amp;" Corp",AI$1)))</f>
        <v/>
      </c>
      <c r="AJ220" s="112" t="str">
        <f>IF(tbl_coded[[#This Row],[ISIN]]="","",IF(OR(_xll.BDP(_xll.BDP(tbl_coded[[#This Row],[ISIN]]&amp;" Corp", "ISSUER_EQUITY_TICKER")&amp;" Equity",AJ$1)="#N/A N/A"),"--",_xll.BDP(_xll.BDP(tbl_coded[[#This Row],[ISIN]]&amp;" Corp", "ISSUER_EQUITY_TICKER")&amp;" Equity",AJ$1)))</f>
        <v/>
      </c>
      <c r="AK22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0" s="114" t="str">
        <f>IF(tbl_coded[[#This Row],[ISIN]]="","",IF(OR(_xll.BDP(_xll.BDP(tbl_coded[[#This Row],[ISIN]]&amp;" Corp", "ISSUER_EQUITY_TICKER")&amp;" Equity",AL$1)="#N/A N/A"),"--",_xll.BDP(_xll.BDP(tbl_coded[[#This Row],[ISIN]]&amp;" Corp", "ISSUER_EQUITY_TICKER")&amp;" Equity",AL$1)))</f>
        <v/>
      </c>
      <c r="AM220" s="114" t="str">
        <f>IF(tbl_coded[[#This Row],[ISIN]]="","",IF(_xll.BDS($B220&amp;" Corp",AM$1)="#N/A Field Not Applicable","",_xll.BDS($B220&amp;" Corp",AM$1)))</f>
        <v/>
      </c>
      <c r="AN220" s="114" t="str">
        <f>IF(tbl_coded[[#This Row],[ISIN]]="","",IF(_xll.BDP(tbl_coded[[#This Row],[KPW Provider BBID]]&amp;" CompanyID","NAME")="#N/A Invalid Security","",_xll.BDP(tbl_coded[[#This Row],[KPW Provider BBID]]&amp;" CompanyID","NAME")))</f>
        <v/>
      </c>
      <c r="AO220" s="114" t="str">
        <f>IF(tbl_coded[[#This Row],[ISIN]]="","",IF(_xll.BDP(tbl_coded[[#This Row],[KPW Provider BBID]]&amp;" CompanyID",$AO$1)="#N/A Invalid Security","--",IF(_xll.BDP(tbl_coded[[#This Row],[KPW Provider BBID]]&amp;" CompanyID",$AO$1)="#N/A N/A","--",_xll.BDP(tbl_coded[[#This Row],[KPW Provider BBID]]&amp;" CompanyID",$AO$1))))</f>
        <v/>
      </c>
      <c r="AP220" s="114" t="str">
        <f>IF(tbl_coded[[#This Row],[ISIN]]="","",IF(_xll.BDP(tbl_coded[[#This Row],[KPW Provider BBID]]&amp;" CompanyID",$AP$1)="#N/A Invalid Security","--",IF(_xll.BDP(tbl_coded[[#This Row],[KPW Provider BBID]]&amp;" CompanyID",$AP$1)="#N/A N/A","--",_xll.BDP(tbl_coded[[#This Row],[KPW Provider BBID]]&amp;" CompanyID",$AP$1))))</f>
        <v/>
      </c>
      <c r="AQ220" s="114" t="str">
        <f>IF(tbl_coded[[#This Row],[ISIN]]="","",IF(_xll.BDP(tbl_coded[[#This Row],[KPW Provider BBID]]&amp;" CompanyID",$AQ$1)="#N/A Invalid Security","--",IF(_xll.BDP(tbl_coded[[#This Row],[KPW Provider BBID]]&amp;" CompanyID",$AQ$1)="#N/A N/A","--",_xll.BDP(tbl_coded[[#This Row],[KPW Provider BBID]]&amp;" CompanyID",$AQ$1))))</f>
        <v/>
      </c>
      <c r="AR220" s="114" t="str">
        <f>IF(tbl_coded[[#This Row],[ISIN]]="","",tbl_coded[[#This Row],[穆迪KPW评级]]&amp;"/"&amp;tbl_coded[[#This Row],[SPKPW评级]]&amp;"/"&amp;tbl_coded[[#This Row],[FITCHKPW评级]])</f>
        <v/>
      </c>
      <c r="AS220" s="114" t="str">
        <f>IF(tbl_coded[[#This Row],[ISIN]]="","",IF(OR(_xll.BDP($B220&amp;" Corp",AS$1)="#N/A N/A"),"--",_xll.BDP($B220&amp;" Corp",AS$1)))</f>
        <v/>
      </c>
      <c r="AT220" s="114" t="str">
        <f>IF(tbl_coded[[#This Row],[ISIN]]="","",IF(_xll.BDS($B220&amp;" Corp",AT$1)="#N/A Field Not Applicable","",_xll.BDS($B220&amp;" Corp",AT$1)))</f>
        <v/>
      </c>
      <c r="AU220" s="114" t="str">
        <f>IF(tbl_coded[[#This Row],[SBLC Provider BBID]]="","",_xll.BDP(tbl_coded[[#This Row],[SBLC Provider BBID]]&amp;" CompanyID","NAME"))</f>
        <v/>
      </c>
      <c r="AV220" s="114" t="str">
        <f>IF(tbl_coded[[#This Row],[ISIN]]="","",IF(OR(_xll.BDP($B220&amp;" Corp",AV$1)="#N/A N/A"),"--",TEXT(_xll.BDP($B220&amp;" Corp",AV$1),"yyyy/mm/dd")))</f>
        <v/>
      </c>
      <c r="AW220" s="114" t="str">
        <f>IF(tbl_coded[[#This Row],[ISIN]]="","",IF(OR(_xll.BDP($B220&amp;" Corp",AW$1)="#N/A N/A"),"--",TEXT(_xll.BDP($B220&amp;" Corp",AW$1),"yyyy/mm/dd")))</f>
        <v/>
      </c>
      <c r="AX220" s="114" t="str">
        <f>IF(tbl_coded[[#This Row],[ISIN]]="","",IF(OR(_xll.BDP($B220&amp;" Corp",AX$1)="#N/A N/A"),"--",TEXT(_xll.BDP($B220&amp;" Corp",AX$1),"yyyy/mm/dd")))</f>
        <v/>
      </c>
      <c r="AY220" s="114" t="str">
        <f>IF(tbl_coded[[#This Row],[ISIN]]="","",IF(OR(_xll.BDP($B220&amp;" Corp",AY$1)="#N/A Field Not Applicable"),"--",TEXT(_xll.BDP($B220&amp;" Corp",AY$1),"yyyy/mm/dd")))</f>
        <v/>
      </c>
      <c r="AZ220" s="114" t="str">
        <f>IF(tbl_coded[[#This Row],[ISIN]]="","",IF(OR(_xll.BDP($B220&amp;" Corp",AZ$1)="#N/A N/A"),"--",_xll.BDP($B220&amp;" Corp",AZ$1)))</f>
        <v/>
      </c>
      <c r="BA220" s="114" t="str">
        <f>IF(tbl_coded[[#This Row],[ISIN]]="","",IF(OR(_xll.BDP($B220&amp;" Corp",BA$1)="#N/A N/A"),"--",_xll.BDP($B220&amp;" Corp",BA$1)))</f>
        <v/>
      </c>
      <c r="BB220" s="114" t="str">
        <f>IF(tbl_coded[[#This Row],[ISIN]]="","",IF(OR(_xll.BDP($B220&amp;" Corp",BB$1)="#N/A N/A"),"--",_xll.BDP($B220&amp;" Corp",BB$1)))</f>
        <v/>
      </c>
      <c r="BC220" s="114" t="str">
        <f>IF(tbl_coded[[#This Row],[ISIN]]="","",IF(OR(_xll.BDP($B220&amp;" Corp",BC$1)="#N/A Field Not Applicable"),"--",_xll.BDP($B220&amp;" Corp",BC$1)))</f>
        <v/>
      </c>
      <c r="BD220" s="114" t="str">
        <f>IF(tbl_coded[[#This Row],[ISIN]]="","",IF(OR(_xll.BDP($B220&amp;" Corp",BD$1)="#N/A Field Not Applicable"),"--",_xll.BDP($B220&amp;" Corp",BD$1)))</f>
        <v/>
      </c>
      <c r="BE220" s="114" t="str">
        <f>IF(tbl_coded[[#This Row],[ISIN]]="","",IF(OR(_xll.BDP($B220&amp;" Corp",BE$1)="#N/A Field Not Applicable"),"--",_xll.BDP($B220&amp;" Corp",BE$1)))</f>
        <v/>
      </c>
      <c r="BF220" s="114" t="str">
        <f>IF(tbl_coded[[#This Row],[ISIN]]="","",IF(OR(_xll.BDP($B220&amp;" Corp",BF$1)="#N/A Field Not Applicable"),"--",_xll.BDP($B220&amp;" Corp",BF$1)))</f>
        <v/>
      </c>
      <c r="BG220" s="114" t="str">
        <f>IF(tbl_coded[[#This Row],[ISIN]]="","",IF(OR(_xll.BDP($B220&amp;" Corp",BG$1)="#N/A Field Not Applicable"),"--",IF(_xll.BDP($B220&amp;" Corp",BG$1)="#N/A N/A","N",_xll.BDP($B220&amp;" Corp",BG$1))))</f>
        <v/>
      </c>
      <c r="BH220" s="114" t="str">
        <f>IF(tbl_coded[[#This Row],[ISIN]]="","",IF(OR(_xll.BDP($B220&amp;" Corp",BH$1)="#N/A N/A"),"",_xll.BDP($B220&amp;" Corp",BH$1)))</f>
        <v/>
      </c>
      <c r="BI220" s="114" t="str">
        <f>IF(tbl_coded[[#This Row],[ISIN]]="","",IF(OR(tbl_coded[[#This Row],[Parent company tiker]]=""),"",IF(_xll.BDP(tbl_coded[[#This Row],[Parent company tiker]]&amp;" Equity",BI$1)="#N/A N/A","--",_xll.BDP(tbl_coded[[#This Row],[Parent company tiker]]&amp;" Equity",BI$1))))</f>
        <v/>
      </c>
      <c r="BJ220" s="114" t="str">
        <f>IF(tbl_coded[[#This Row],[ISIN]]="","",IF(OR(tbl_coded[[#This Row],[Parent company tiker]]=""),"",IF(_xll.BDP(tbl_coded[[#This Row],[Parent company tiker]]&amp;" Equity",BJ$1)="#N/A N/A","--",_xll.BDP(tbl_coded[[#This Row],[Parent company tiker]]&amp;" Equity",BJ$1))))</f>
        <v/>
      </c>
      <c r="BK220" s="114" t="str">
        <f>IF(tbl_coded[[#This Row],[ISIN]]="","",IF(OR(tbl_coded[[#This Row],[Parent company tiker]]=""),"",IF(_xll.BDP(tbl_coded[[#This Row],[Parent company tiker]]&amp;" Equity",BK$1)="#N/A N/A","--",_xll.BDP(tbl_coded[[#This Row],[Parent company tiker]]&amp;" Equity",BK$1))))</f>
        <v/>
      </c>
      <c r="BL220" s="114" t="str">
        <f>IF(tbl_coded[[#This Row],[ISIN]]="","",IF(OR(tbl_coded[[#This Row],[Parent company tiker]]=""),"",IF(_xll.BDP(tbl_coded[[#This Row],[Parent company tiker]]&amp;" Equity",BL$1)="#N/A N/A","--",_xll.BDP(tbl_coded[[#This Row],[Parent company tiker]]&amp;" Equity",BL$1))))</f>
        <v/>
      </c>
      <c r="BM22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0" s="114" t="str">
        <f>IF(tbl_coded[[#This Row],[Column9]]&lt;&gt;"--",tbl_coded[[#This Row],[G''tor rating]],IF(tbl_coded[[#This Row],[KPW Name]]&lt;&gt;"",tbl_coded[[#This Row],[KPW Rating]],IF(tbl_coded[[#This Row],[Parent company tiker]]&lt;&gt;"",tbl_coded[[#This Row],[parent评级]],tbl_coded[[#This Row],[Issuer rating]])))</f>
        <v>//</v>
      </c>
      <c r="BO220" s="148" t="str">
        <f>IFERROR(IF(tbl_coded[[#This Row],[GREEN]]="Y","GREEN",IF(tbl_coded[[#This Row],[SUSTAINABLE]]="Y","SUSTAINABLE",IF(tbl_coded[[#This Row],[SOCIAL]]="Y","SOCIAL",IF(tbl_coded[[#This Row],[Sustainable linked]]="Y","SUSTAINABLE LINKED"," ")))),"")</f>
        <v xml:space="preserve"> </v>
      </c>
    </row>
    <row r="221" spans="1:67" ht="15" customHeight="1">
      <c r="A221" s="109">
        <v>219</v>
      </c>
      <c r="B221" s="110" t="str">
        <f>IF(美元债一级!$C$3:$C$1048576&lt;&gt;"",美元债一级!$C221,"")</f>
        <v/>
      </c>
      <c r="C221" s="114" t="str">
        <f>IF(tbl_coded[[#This Row],[ISIN]]="","",IF(tbl_coded[[#This Row],[Index]]&gt;$A$1,"",IF(_xll.BDP($B221&amp;" Corp",C$1)="#N/A N/A","",_xll.BDP($B221&amp;" Corp",C$1))))</f>
        <v/>
      </c>
      <c r="D221" s="114" t="str">
        <f>IF(tbl_coded[[#This Row],[ISIN]]="","",IF(_xll.BDP($B221&amp;" Corp",D$1)="#N/A N/A","",_xll.BDP($B221&amp;" Corp",D$1)))</f>
        <v/>
      </c>
      <c r="E221" s="114" t="str">
        <f>IF(tbl_coded[[#This Row],[ISIN]]="","",IF(_xll.BDP($B221&amp;" Corp",E$1)="#N/A N/A","--",_xll.BDP($B221&amp;" Corp",E$1)))</f>
        <v/>
      </c>
      <c r="F221" s="114" t="str">
        <f>IF(tbl_coded[[#This Row],[ISIN]]="","",IF(_xll.BDS($B221&amp;" Corp",F$1)="#N/A Field Not Applicable","",_xll.BDS($B221&amp;" Corp",F$1)))</f>
        <v/>
      </c>
      <c r="G221" s="114" t="str">
        <f>IF(tbl_coded[[#This Row],[ISIN]]="","",IF(_xll.BDP($F221&amp;" CompanyID",G$1)="#N/A Invalid Security","",_xll.BDP($F221&amp;" CompanyID",G$1)))</f>
        <v/>
      </c>
      <c r="H221" s="114" t="str">
        <f>IF(tbl_coded[[#This Row],[ISIN]]="","",IF(_xll.BDP($B221&amp;" Corp",H$1)="#N/A N/A","--",_xll.BDP($B221&amp;" Corp",H$1)))</f>
        <v/>
      </c>
      <c r="I221" s="114" t="str">
        <f>IF(tbl_coded[[#This Row],[ISIN]]="","",IF(_xll.BDP($B221&amp;" Corp",I$1)="#N/A N/A","--",_xll.BDP($B221&amp;" Corp",I$1)))</f>
        <v/>
      </c>
      <c r="J221" s="114" t="str">
        <f>IF(tbl_coded[[#This Row],[ISIN]]="","",IF(_xll.BDP($B221&amp;" Corp",J$1)="#N/A N/A","--",_xll.BDP($B221&amp;" Corp",J$1)))</f>
        <v/>
      </c>
      <c r="K221" s="114" t="str">
        <f>IF(tbl_coded[[#This Row],[ISIN]]="","",IF(_xll.BDP($B221&amp;" Corp",K$1)="#N/A N/A","--",_xll.BDP($B221&amp;" Corp",K$1)))</f>
        <v/>
      </c>
      <c r="L221" s="114" t="str">
        <f>IF(tbl_coded[[#This Row],[ISIN]]="","",IF(_xll.BDP($B221&amp;" Corp",L$1)="#N/A N/A","--",_xll.BDP($B221&amp;" Corp",L$1)))</f>
        <v/>
      </c>
      <c r="M221" s="114" t="str">
        <f>IF(tbl_coded[[#This Row],[ISIN]]="","",IF(_xll.BDP($B221&amp;" Corp",M$1)="#N/A N/A","--",_xll.BDP($B221&amp;" Corp",M$1)))</f>
        <v/>
      </c>
      <c r="N221" s="114" t="str">
        <f>IF(tbl_coded[[#This Row],[ISIN]]="","",IF(_xll.BDP($B221&amp;" Corp",N$1)="#N/A N/A","--",_xll.BDP($B221&amp;" Corp",N$1)))</f>
        <v/>
      </c>
      <c r="O221" s="114" t="str">
        <f>IF(tbl_coded[[#This Row],[ISIN]]="","",IF(_xll.BDP($B221&amp;" Corp",O$1)="#N/A N/A","--",_xll.BDP($B221&amp;" Corp",O$1)))</f>
        <v/>
      </c>
      <c r="P221" s="114" t="str">
        <f>IF(tbl_coded[[#This Row],[ISIN]]="","",IF(_xll.BDP($B221&amp;" Corp",P$1)="#N/A N/A","--",_xll.BDP($B221&amp;" Corp",P$1)))</f>
        <v/>
      </c>
      <c r="Q22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1" s="114" t="str">
        <f>IF(tbl_coded[[#This Row],[ISIN]]="","",IF(OR(_xll.BDP($B221&amp;" Corp",R$1)="#N/A N/A",_xll.BDP($B221&amp;" Corp",R$1)="#N/A Invalid Security",_xll.BDP($B221&amp;" Corp",R$1)="#N/A Field Not Applicable"),"--",_xll.BDP($B221&amp;" Corp",R$1)))</f>
        <v/>
      </c>
      <c r="S221" s="114" t="str">
        <f>IF(tbl_coded[[#This Row],[ISIN]]="","",IF(OR(_xll.BDP($R221&amp;" Equity",S$1)="#N/A N/A",_xll.BDP($R221&amp;" Equity",S$1)="#N/A Invalid Security"),"--",_xll.BDP($R221&amp;" Equity",S$1)))</f>
        <v/>
      </c>
      <c r="T221" s="114" t="str">
        <f>IF(tbl_coded[[#This Row],[ISIN]]="","",IF(OR(_xll.BDP($R221&amp;" Equity",T$1)="#N/A N/A",_xll.BDP($R221&amp;" Equity",T$1)="#N/A Invalid Security"),"--",_xll.BDP($R221&amp;" Equity",T$1)))</f>
        <v/>
      </c>
      <c r="U221" s="114" t="str">
        <f>IF(tbl_coded[[#This Row],[ISIN]]="","",IF(OR(_xll.BDP($R221&amp;" Equity",U$1)="#N/A N/A",_xll.BDP($R221&amp;" Equity",U$1)="#N/A Invalid Security"),"--",_xll.BDP($R221&amp;" Equity",U$1)))</f>
        <v/>
      </c>
      <c r="V221" s="114" t="str">
        <f>IF(tbl_coded[[#This Row],[ISIN]]="","",IF(OR(_xll.BDP($R221&amp;" Equity",V$1)="#N/A N/A",_xll.BDP($R221&amp;" Equity",V$1)="#N/A Invalid Security"),"--",_xll.BDP($R221&amp;" Equity",V$1)))</f>
        <v/>
      </c>
      <c r="W221" s="114" t="str">
        <f>IF(tbl_coded[[#This Row],[ISIN]]="","",IF(OR(_xll.BDP($R221&amp;" Equity",W$1)="#N/A N/A",_xll.BDP($R221&amp;" Equity",W$1)="#N/A Invalid Security"),"--",_xll.BDP($R221&amp;" Equity",W$1)))</f>
        <v/>
      </c>
      <c r="X221" s="114" t="str">
        <f>IF(tbl_coded[[#This Row],[ISIN]]="","",IF(OR(_xll.BDP($R221&amp;" Equity",X$1)="#N/A N/A",_xll.BDP($R221&amp;" Equity",X$1)="#N/A Invalid Security"),"--",_xll.BDP($R221&amp;" Equity",X$1)))</f>
        <v/>
      </c>
      <c r="Y22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1" s="114" t="str">
        <f>IF(tbl_coded[[#This Row],[ISIN]]="","",IF(ISNUMBER(_xll.BDP(B221&amp;" Corp",Z$1)),_xll.BDP(B221&amp;" Corp",Z$1),""))</f>
        <v/>
      </c>
      <c r="AA221" s="114" t="str">
        <f>IF(tbl_coded[[#This Row],[ISIN]]="","",IF(ISNUMBER(_xll.BDP(B221&amp;" Corp",AA$1)),_xll.BDP(B221&amp;" Corp",AA$1),""))</f>
        <v/>
      </c>
      <c r="AB221" s="114" t="str">
        <f>IF(tbl_coded[[#This Row],[ISIN]]="","",IF(ISNUMBER(_xll.BDP(B221&amp;" Corp",AB$1)),_xll.BDP(B221&amp;" Corp",AB$1),""))</f>
        <v/>
      </c>
      <c r="AC221" s="114" t="str">
        <f>IF(tbl_coded[[#This Row],[ISIN]]="","",IF(ISNUMBER(_xll.BDP(B221&amp;" Corp",AC$1)),_xll.BDP(B221&amp;" Corp",AC$1),""))</f>
        <v/>
      </c>
      <c r="AD221" s="114" t="str">
        <f>IF(tbl_coded[[#This Row],[ISIN]]="","",IF((_xll.BDP(B221&amp;" Corp",AD$1))="#N/A Field Not Applicable","",_xll.BDP(B221&amp;" Corp",AD$1)))</f>
        <v/>
      </c>
      <c r="AE221" s="114" t="str">
        <f>IF(tbl_coded[[#This Row],[ISIN]]="","",IF((_xll.BDP(B221&amp;" Corp",AE$1))="#N/A N/A","--",_xll.BDP(B221&amp;" Corp",AE$1)))</f>
        <v/>
      </c>
      <c r="AF221" s="114" t="str">
        <f>IF(tbl_coded[[#This Row],[ISIN]]="","",IF(IFERROR(MATCH(H221,rtg_num[Moody''s],0)&gt;10,0),"HY",IF(IFERROR(MATCH(I221,rtg_num[S&amp;P],0)&gt;10,0),"HY",IF(IFERROR(MATCH(J221,rtg_num[Fitch],0)&gt;10,0),"HY",IF(H221&amp;I221&amp;J221="------","NR",IF(IFERROR(FIND("#N/A",Coded!H221),0)&amp;IFERROR(FIND("#N/A",Coded!H221),0)&amp;IFERROR(FIND("#N/A",Coded!H221),0)&lt;&gt;"000",IF(INDEX(美元债一级!$O:$O,MATCH(tbl_coded[[#This Row],[ISIN]],美元债一级!$I:$I,0))="--/--/--","NR","IG"),"IG"))))))</f>
        <v/>
      </c>
      <c r="AG22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1" s="115" t="str">
        <f>IF(tbl_coded[[#This Row],[ISIN]]="","",IF(_xll.BDP($B221&amp;" Corp",AI$1)="#N/A N/A","--",_xll.BDP($B221&amp;" Corp",AI$1)))</f>
        <v/>
      </c>
      <c r="AJ221" s="112" t="str">
        <f>IF(tbl_coded[[#This Row],[ISIN]]="","",IF(OR(_xll.BDP(_xll.BDP(tbl_coded[[#This Row],[ISIN]]&amp;" Corp", "ISSUER_EQUITY_TICKER")&amp;" Equity",AJ$1)="#N/A N/A"),"--",_xll.BDP(_xll.BDP(tbl_coded[[#This Row],[ISIN]]&amp;" Corp", "ISSUER_EQUITY_TICKER")&amp;" Equity",AJ$1)))</f>
        <v/>
      </c>
      <c r="AK22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1" s="114" t="str">
        <f>IF(tbl_coded[[#This Row],[ISIN]]="","",IF(OR(_xll.BDP(_xll.BDP(tbl_coded[[#This Row],[ISIN]]&amp;" Corp", "ISSUER_EQUITY_TICKER")&amp;" Equity",AL$1)="#N/A N/A"),"--",_xll.BDP(_xll.BDP(tbl_coded[[#This Row],[ISIN]]&amp;" Corp", "ISSUER_EQUITY_TICKER")&amp;" Equity",AL$1)))</f>
        <v/>
      </c>
      <c r="AM221" s="114" t="str">
        <f>IF(tbl_coded[[#This Row],[ISIN]]="","",IF(_xll.BDS($B221&amp;" Corp",AM$1)="#N/A Field Not Applicable","",_xll.BDS($B221&amp;" Corp",AM$1)))</f>
        <v/>
      </c>
      <c r="AN221" s="114" t="str">
        <f>IF(tbl_coded[[#This Row],[ISIN]]="","",IF(_xll.BDP(tbl_coded[[#This Row],[KPW Provider BBID]]&amp;" CompanyID","NAME")="#N/A Invalid Security","",_xll.BDP(tbl_coded[[#This Row],[KPW Provider BBID]]&amp;" CompanyID","NAME")))</f>
        <v/>
      </c>
      <c r="AO221" s="114" t="str">
        <f>IF(tbl_coded[[#This Row],[ISIN]]="","",IF(_xll.BDP(tbl_coded[[#This Row],[KPW Provider BBID]]&amp;" CompanyID",$AO$1)="#N/A Invalid Security","--",IF(_xll.BDP(tbl_coded[[#This Row],[KPW Provider BBID]]&amp;" CompanyID",$AO$1)="#N/A N/A","--",_xll.BDP(tbl_coded[[#This Row],[KPW Provider BBID]]&amp;" CompanyID",$AO$1))))</f>
        <v/>
      </c>
      <c r="AP221" s="114" t="str">
        <f>IF(tbl_coded[[#This Row],[ISIN]]="","",IF(_xll.BDP(tbl_coded[[#This Row],[KPW Provider BBID]]&amp;" CompanyID",$AP$1)="#N/A Invalid Security","--",IF(_xll.BDP(tbl_coded[[#This Row],[KPW Provider BBID]]&amp;" CompanyID",$AP$1)="#N/A N/A","--",_xll.BDP(tbl_coded[[#This Row],[KPW Provider BBID]]&amp;" CompanyID",$AP$1))))</f>
        <v/>
      </c>
      <c r="AQ221" s="114" t="str">
        <f>IF(tbl_coded[[#This Row],[ISIN]]="","",IF(_xll.BDP(tbl_coded[[#This Row],[KPW Provider BBID]]&amp;" CompanyID",$AQ$1)="#N/A Invalid Security","--",IF(_xll.BDP(tbl_coded[[#This Row],[KPW Provider BBID]]&amp;" CompanyID",$AQ$1)="#N/A N/A","--",_xll.BDP(tbl_coded[[#This Row],[KPW Provider BBID]]&amp;" CompanyID",$AQ$1))))</f>
        <v/>
      </c>
      <c r="AR221" s="114" t="str">
        <f>IF(tbl_coded[[#This Row],[ISIN]]="","",tbl_coded[[#This Row],[穆迪KPW评级]]&amp;"/"&amp;tbl_coded[[#This Row],[SPKPW评级]]&amp;"/"&amp;tbl_coded[[#This Row],[FITCHKPW评级]])</f>
        <v/>
      </c>
      <c r="AS221" s="114" t="str">
        <f>IF(tbl_coded[[#This Row],[ISIN]]="","",IF(OR(_xll.BDP($B221&amp;" Corp",AS$1)="#N/A N/A"),"--",_xll.BDP($B221&amp;" Corp",AS$1)))</f>
        <v/>
      </c>
      <c r="AT221" s="114" t="str">
        <f>IF(tbl_coded[[#This Row],[ISIN]]="","",IF(_xll.BDS($B221&amp;" Corp",AT$1)="#N/A Field Not Applicable","",_xll.BDS($B221&amp;" Corp",AT$1)))</f>
        <v/>
      </c>
      <c r="AU221" s="114" t="str">
        <f>IF(tbl_coded[[#This Row],[SBLC Provider BBID]]="","",_xll.BDP(tbl_coded[[#This Row],[SBLC Provider BBID]]&amp;" CompanyID","NAME"))</f>
        <v/>
      </c>
      <c r="AV221" s="114" t="str">
        <f>IF(tbl_coded[[#This Row],[ISIN]]="","",IF(OR(_xll.BDP($B221&amp;" Corp",AV$1)="#N/A N/A"),"--",TEXT(_xll.BDP($B221&amp;" Corp",AV$1),"yyyy/mm/dd")))</f>
        <v/>
      </c>
      <c r="AW221" s="114" t="str">
        <f>IF(tbl_coded[[#This Row],[ISIN]]="","",IF(OR(_xll.BDP($B221&amp;" Corp",AW$1)="#N/A N/A"),"--",TEXT(_xll.BDP($B221&amp;" Corp",AW$1),"yyyy/mm/dd")))</f>
        <v/>
      </c>
      <c r="AX221" s="114" t="str">
        <f>IF(tbl_coded[[#This Row],[ISIN]]="","",IF(OR(_xll.BDP($B221&amp;" Corp",AX$1)="#N/A N/A"),"--",TEXT(_xll.BDP($B221&amp;" Corp",AX$1),"yyyy/mm/dd")))</f>
        <v/>
      </c>
      <c r="AY221" s="114" t="str">
        <f>IF(tbl_coded[[#This Row],[ISIN]]="","",IF(OR(_xll.BDP($B221&amp;" Corp",AY$1)="#N/A Field Not Applicable"),"--",TEXT(_xll.BDP($B221&amp;" Corp",AY$1),"yyyy/mm/dd")))</f>
        <v/>
      </c>
      <c r="AZ221" s="114" t="str">
        <f>IF(tbl_coded[[#This Row],[ISIN]]="","",IF(OR(_xll.BDP($B221&amp;" Corp",AZ$1)="#N/A N/A"),"--",_xll.BDP($B221&amp;" Corp",AZ$1)))</f>
        <v/>
      </c>
      <c r="BA221" s="114" t="str">
        <f>IF(tbl_coded[[#This Row],[ISIN]]="","",IF(OR(_xll.BDP($B221&amp;" Corp",BA$1)="#N/A N/A"),"--",_xll.BDP($B221&amp;" Corp",BA$1)))</f>
        <v/>
      </c>
      <c r="BB221" s="114" t="str">
        <f>IF(tbl_coded[[#This Row],[ISIN]]="","",IF(OR(_xll.BDP($B221&amp;" Corp",BB$1)="#N/A N/A"),"--",_xll.BDP($B221&amp;" Corp",BB$1)))</f>
        <v/>
      </c>
      <c r="BC221" s="114" t="str">
        <f>IF(tbl_coded[[#This Row],[ISIN]]="","",IF(OR(_xll.BDP($B221&amp;" Corp",BC$1)="#N/A Field Not Applicable"),"--",_xll.BDP($B221&amp;" Corp",BC$1)))</f>
        <v/>
      </c>
      <c r="BD221" s="114" t="str">
        <f>IF(tbl_coded[[#This Row],[ISIN]]="","",IF(OR(_xll.BDP($B221&amp;" Corp",BD$1)="#N/A Field Not Applicable"),"--",_xll.BDP($B221&amp;" Corp",BD$1)))</f>
        <v/>
      </c>
      <c r="BE221" s="114" t="str">
        <f>IF(tbl_coded[[#This Row],[ISIN]]="","",IF(OR(_xll.BDP($B221&amp;" Corp",BE$1)="#N/A Field Not Applicable"),"--",_xll.BDP($B221&amp;" Corp",BE$1)))</f>
        <v/>
      </c>
      <c r="BF221" s="114" t="str">
        <f>IF(tbl_coded[[#This Row],[ISIN]]="","",IF(OR(_xll.BDP($B221&amp;" Corp",BF$1)="#N/A Field Not Applicable"),"--",_xll.BDP($B221&amp;" Corp",BF$1)))</f>
        <v/>
      </c>
      <c r="BG221" s="114" t="str">
        <f>IF(tbl_coded[[#This Row],[ISIN]]="","",IF(OR(_xll.BDP($B221&amp;" Corp",BG$1)="#N/A Field Not Applicable"),"--",IF(_xll.BDP($B221&amp;" Corp",BG$1)="#N/A N/A","N",_xll.BDP($B221&amp;" Corp",BG$1))))</f>
        <v/>
      </c>
      <c r="BH221" s="114" t="str">
        <f>IF(tbl_coded[[#This Row],[ISIN]]="","",IF(OR(_xll.BDP($B221&amp;" Corp",BH$1)="#N/A N/A"),"",_xll.BDP($B221&amp;" Corp",BH$1)))</f>
        <v/>
      </c>
      <c r="BI221" s="114" t="str">
        <f>IF(tbl_coded[[#This Row],[ISIN]]="","",IF(OR(tbl_coded[[#This Row],[Parent company tiker]]=""),"",IF(_xll.BDP(tbl_coded[[#This Row],[Parent company tiker]]&amp;" Equity",BI$1)="#N/A N/A","--",_xll.BDP(tbl_coded[[#This Row],[Parent company tiker]]&amp;" Equity",BI$1))))</f>
        <v/>
      </c>
      <c r="BJ221" s="114" t="str">
        <f>IF(tbl_coded[[#This Row],[ISIN]]="","",IF(OR(tbl_coded[[#This Row],[Parent company tiker]]=""),"",IF(_xll.BDP(tbl_coded[[#This Row],[Parent company tiker]]&amp;" Equity",BJ$1)="#N/A N/A","--",_xll.BDP(tbl_coded[[#This Row],[Parent company tiker]]&amp;" Equity",BJ$1))))</f>
        <v/>
      </c>
      <c r="BK221" s="114" t="str">
        <f>IF(tbl_coded[[#This Row],[ISIN]]="","",IF(OR(tbl_coded[[#This Row],[Parent company tiker]]=""),"",IF(_xll.BDP(tbl_coded[[#This Row],[Parent company tiker]]&amp;" Equity",BK$1)="#N/A N/A","--",_xll.BDP(tbl_coded[[#This Row],[Parent company tiker]]&amp;" Equity",BK$1))))</f>
        <v/>
      </c>
      <c r="BL221" s="114" t="str">
        <f>IF(tbl_coded[[#This Row],[ISIN]]="","",IF(OR(tbl_coded[[#This Row],[Parent company tiker]]=""),"",IF(_xll.BDP(tbl_coded[[#This Row],[Parent company tiker]]&amp;" Equity",BL$1)="#N/A N/A","--",_xll.BDP(tbl_coded[[#This Row],[Parent company tiker]]&amp;" Equity",BL$1))))</f>
        <v/>
      </c>
      <c r="BM22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1" s="114" t="str">
        <f>IF(tbl_coded[[#This Row],[Column9]]&lt;&gt;"--",tbl_coded[[#This Row],[G''tor rating]],IF(tbl_coded[[#This Row],[KPW Name]]&lt;&gt;"",tbl_coded[[#This Row],[KPW Rating]],IF(tbl_coded[[#This Row],[Parent company tiker]]&lt;&gt;"",tbl_coded[[#This Row],[parent评级]],tbl_coded[[#This Row],[Issuer rating]])))</f>
        <v>//</v>
      </c>
      <c r="BO221" s="148" t="str">
        <f>IFERROR(IF(tbl_coded[[#This Row],[GREEN]]="Y","GREEN",IF(tbl_coded[[#This Row],[SUSTAINABLE]]="Y","SUSTAINABLE",IF(tbl_coded[[#This Row],[SOCIAL]]="Y","SOCIAL",IF(tbl_coded[[#This Row],[Sustainable linked]]="Y","SUSTAINABLE LINKED"," ")))),"")</f>
        <v xml:space="preserve"> </v>
      </c>
    </row>
    <row r="222" spans="1:67" ht="15" customHeight="1">
      <c r="A222" s="109">
        <v>220</v>
      </c>
      <c r="B222" s="110" t="str">
        <f>IF(美元债一级!$C$3:$C$1048576&lt;&gt;"",美元债一级!$C222,"")</f>
        <v/>
      </c>
      <c r="C222" s="114" t="str">
        <f>IF(tbl_coded[[#This Row],[ISIN]]="","",IF(tbl_coded[[#This Row],[Index]]&gt;$A$1,"",IF(_xll.BDP($B222&amp;" Corp",C$1)="#N/A N/A","",_xll.BDP($B222&amp;" Corp",C$1))))</f>
        <v/>
      </c>
      <c r="D222" s="114" t="str">
        <f>IF(tbl_coded[[#This Row],[ISIN]]="","",IF(_xll.BDP($B222&amp;" Corp",D$1)="#N/A N/A","",_xll.BDP($B222&amp;" Corp",D$1)))</f>
        <v/>
      </c>
      <c r="E222" s="114" t="str">
        <f>IF(tbl_coded[[#This Row],[ISIN]]="","",IF(_xll.BDP($B222&amp;" Corp",E$1)="#N/A N/A","--",_xll.BDP($B222&amp;" Corp",E$1)))</f>
        <v/>
      </c>
      <c r="F222" s="114" t="str">
        <f>IF(tbl_coded[[#This Row],[ISIN]]="","",IF(_xll.BDS($B222&amp;" Corp",F$1)="#N/A Field Not Applicable","",_xll.BDS($B222&amp;" Corp",F$1)))</f>
        <v/>
      </c>
      <c r="G222" s="114" t="str">
        <f>IF(tbl_coded[[#This Row],[ISIN]]="","",IF(_xll.BDP($F222&amp;" CompanyID",G$1)="#N/A Invalid Security","",_xll.BDP($F222&amp;" CompanyID",G$1)))</f>
        <v/>
      </c>
      <c r="H222" s="114" t="str">
        <f>IF(tbl_coded[[#This Row],[ISIN]]="","",IF(_xll.BDP($B222&amp;" Corp",H$1)="#N/A N/A","--",_xll.BDP($B222&amp;" Corp",H$1)))</f>
        <v/>
      </c>
      <c r="I222" s="114" t="str">
        <f>IF(tbl_coded[[#This Row],[ISIN]]="","",IF(_xll.BDP($B222&amp;" Corp",I$1)="#N/A N/A","--",_xll.BDP($B222&amp;" Corp",I$1)))</f>
        <v/>
      </c>
      <c r="J222" s="114" t="str">
        <f>IF(tbl_coded[[#This Row],[ISIN]]="","",IF(_xll.BDP($B222&amp;" Corp",J$1)="#N/A N/A","--",_xll.BDP($B222&amp;" Corp",J$1)))</f>
        <v/>
      </c>
      <c r="K222" s="114" t="str">
        <f>IF(tbl_coded[[#This Row],[ISIN]]="","",IF(_xll.BDP($B222&amp;" Corp",K$1)="#N/A N/A","--",_xll.BDP($B222&amp;" Corp",K$1)))</f>
        <v/>
      </c>
      <c r="L222" s="114" t="str">
        <f>IF(tbl_coded[[#This Row],[ISIN]]="","",IF(_xll.BDP($B222&amp;" Corp",L$1)="#N/A N/A","--",_xll.BDP($B222&amp;" Corp",L$1)))</f>
        <v/>
      </c>
      <c r="M222" s="114" t="str">
        <f>IF(tbl_coded[[#This Row],[ISIN]]="","",IF(_xll.BDP($B222&amp;" Corp",M$1)="#N/A N/A","--",_xll.BDP($B222&amp;" Corp",M$1)))</f>
        <v/>
      </c>
      <c r="N222" s="114" t="str">
        <f>IF(tbl_coded[[#This Row],[ISIN]]="","",IF(_xll.BDP($B222&amp;" Corp",N$1)="#N/A N/A","--",_xll.BDP($B222&amp;" Corp",N$1)))</f>
        <v/>
      </c>
      <c r="O222" s="114" t="str">
        <f>IF(tbl_coded[[#This Row],[ISIN]]="","",IF(_xll.BDP($B222&amp;" Corp",O$1)="#N/A N/A","--",_xll.BDP($B222&amp;" Corp",O$1)))</f>
        <v/>
      </c>
      <c r="P222" s="114" t="str">
        <f>IF(tbl_coded[[#This Row],[ISIN]]="","",IF(_xll.BDP($B222&amp;" Corp",P$1)="#N/A N/A","--",_xll.BDP($B222&amp;" Corp",P$1)))</f>
        <v/>
      </c>
      <c r="Q22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2" s="114" t="str">
        <f>IF(tbl_coded[[#This Row],[ISIN]]="","",IF(OR(_xll.BDP($B222&amp;" Corp",R$1)="#N/A N/A",_xll.BDP($B222&amp;" Corp",R$1)="#N/A Invalid Security",_xll.BDP($B222&amp;" Corp",R$1)="#N/A Field Not Applicable"),"--",_xll.BDP($B222&amp;" Corp",R$1)))</f>
        <v/>
      </c>
      <c r="S222" s="114" t="str">
        <f>IF(tbl_coded[[#This Row],[ISIN]]="","",IF(OR(_xll.BDP($R222&amp;" Equity",S$1)="#N/A N/A",_xll.BDP($R222&amp;" Equity",S$1)="#N/A Invalid Security"),"--",_xll.BDP($R222&amp;" Equity",S$1)))</f>
        <v/>
      </c>
      <c r="T222" s="114" t="str">
        <f>IF(tbl_coded[[#This Row],[ISIN]]="","",IF(OR(_xll.BDP($R222&amp;" Equity",T$1)="#N/A N/A",_xll.BDP($R222&amp;" Equity",T$1)="#N/A Invalid Security"),"--",_xll.BDP($R222&amp;" Equity",T$1)))</f>
        <v/>
      </c>
      <c r="U222" s="114" t="str">
        <f>IF(tbl_coded[[#This Row],[ISIN]]="","",IF(OR(_xll.BDP($R222&amp;" Equity",U$1)="#N/A N/A",_xll.BDP($R222&amp;" Equity",U$1)="#N/A Invalid Security"),"--",_xll.BDP($R222&amp;" Equity",U$1)))</f>
        <v/>
      </c>
      <c r="V222" s="114" t="str">
        <f>IF(tbl_coded[[#This Row],[ISIN]]="","",IF(OR(_xll.BDP($R222&amp;" Equity",V$1)="#N/A N/A",_xll.BDP($R222&amp;" Equity",V$1)="#N/A Invalid Security"),"--",_xll.BDP($R222&amp;" Equity",V$1)))</f>
        <v/>
      </c>
      <c r="W222" s="114" t="str">
        <f>IF(tbl_coded[[#This Row],[ISIN]]="","",IF(OR(_xll.BDP($R222&amp;" Equity",W$1)="#N/A N/A",_xll.BDP($R222&amp;" Equity",W$1)="#N/A Invalid Security"),"--",_xll.BDP($R222&amp;" Equity",W$1)))</f>
        <v/>
      </c>
      <c r="X222" s="114" t="str">
        <f>IF(tbl_coded[[#This Row],[ISIN]]="","",IF(OR(_xll.BDP($R222&amp;" Equity",X$1)="#N/A N/A",_xll.BDP($R222&amp;" Equity",X$1)="#N/A Invalid Security"),"--",_xll.BDP($R222&amp;" Equity",X$1)))</f>
        <v/>
      </c>
      <c r="Y22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2" s="114" t="str">
        <f>IF(tbl_coded[[#This Row],[ISIN]]="","",IF(ISNUMBER(_xll.BDP(B222&amp;" Corp",Z$1)),_xll.BDP(B222&amp;" Corp",Z$1),""))</f>
        <v/>
      </c>
      <c r="AA222" s="114" t="str">
        <f>IF(tbl_coded[[#This Row],[ISIN]]="","",IF(ISNUMBER(_xll.BDP(B222&amp;" Corp",AA$1)),_xll.BDP(B222&amp;" Corp",AA$1),""))</f>
        <v/>
      </c>
      <c r="AB222" s="114" t="str">
        <f>IF(tbl_coded[[#This Row],[ISIN]]="","",IF(ISNUMBER(_xll.BDP(B222&amp;" Corp",AB$1)),_xll.BDP(B222&amp;" Corp",AB$1),""))</f>
        <v/>
      </c>
      <c r="AC222" s="114" t="str">
        <f>IF(tbl_coded[[#This Row],[ISIN]]="","",IF(ISNUMBER(_xll.BDP(B222&amp;" Corp",AC$1)),_xll.BDP(B222&amp;" Corp",AC$1),""))</f>
        <v/>
      </c>
      <c r="AD222" s="114" t="str">
        <f>IF(tbl_coded[[#This Row],[ISIN]]="","",IF((_xll.BDP(B222&amp;" Corp",AD$1))="#N/A Field Not Applicable","",_xll.BDP(B222&amp;" Corp",AD$1)))</f>
        <v/>
      </c>
      <c r="AE222" s="114" t="str">
        <f>IF(tbl_coded[[#This Row],[ISIN]]="","",IF((_xll.BDP(B222&amp;" Corp",AE$1))="#N/A N/A","--",_xll.BDP(B222&amp;" Corp",AE$1)))</f>
        <v/>
      </c>
      <c r="AF222" s="114" t="str">
        <f>IF(tbl_coded[[#This Row],[ISIN]]="","",IF(IFERROR(MATCH(H222,rtg_num[Moody''s],0)&gt;10,0),"HY",IF(IFERROR(MATCH(I222,rtg_num[S&amp;P],0)&gt;10,0),"HY",IF(IFERROR(MATCH(J222,rtg_num[Fitch],0)&gt;10,0),"HY",IF(H222&amp;I222&amp;J222="------","NR",IF(IFERROR(FIND("#N/A",Coded!H222),0)&amp;IFERROR(FIND("#N/A",Coded!H222),0)&amp;IFERROR(FIND("#N/A",Coded!H222),0)&lt;&gt;"000",IF(INDEX(美元债一级!$O:$O,MATCH(tbl_coded[[#This Row],[ISIN]],美元债一级!$I:$I,0))="--/--/--","NR","IG"),"IG"))))))</f>
        <v/>
      </c>
      <c r="AG22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2" s="115" t="str">
        <f>IF(tbl_coded[[#This Row],[ISIN]]="","",IF(_xll.BDP($B222&amp;" Corp",AI$1)="#N/A N/A","--",_xll.BDP($B222&amp;" Corp",AI$1)))</f>
        <v/>
      </c>
      <c r="AJ222" s="112" t="str">
        <f>IF(tbl_coded[[#This Row],[ISIN]]="","",IF(OR(_xll.BDP(_xll.BDP(tbl_coded[[#This Row],[ISIN]]&amp;" Corp", "ISSUER_EQUITY_TICKER")&amp;" Equity",AJ$1)="#N/A N/A"),"--",_xll.BDP(_xll.BDP(tbl_coded[[#This Row],[ISIN]]&amp;" Corp", "ISSUER_EQUITY_TICKER")&amp;" Equity",AJ$1)))</f>
        <v/>
      </c>
      <c r="AK22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2" s="114" t="str">
        <f>IF(tbl_coded[[#This Row],[ISIN]]="","",IF(OR(_xll.BDP(_xll.BDP(tbl_coded[[#This Row],[ISIN]]&amp;" Corp", "ISSUER_EQUITY_TICKER")&amp;" Equity",AL$1)="#N/A N/A"),"--",_xll.BDP(_xll.BDP(tbl_coded[[#This Row],[ISIN]]&amp;" Corp", "ISSUER_EQUITY_TICKER")&amp;" Equity",AL$1)))</f>
        <v/>
      </c>
      <c r="AM222" s="114" t="s">
        <v>445</v>
      </c>
      <c r="AN222" s="114" t="str">
        <f>IF(tbl_coded[[#This Row],[ISIN]]="","",IF(_xll.BDP(tbl_coded[[#This Row],[KPW Provider BBID]]&amp;" CompanyID","NAME")="#N/A Invalid Security","",_xll.BDP(tbl_coded[[#This Row],[KPW Provider BBID]]&amp;" CompanyID","NAME")))</f>
        <v/>
      </c>
      <c r="AO222" s="114" t="str">
        <f>IF(tbl_coded[[#This Row],[ISIN]]="","",IF(_xll.BDP(tbl_coded[[#This Row],[KPW Provider BBID]]&amp;" CompanyID",$AO$1)="#N/A Invalid Security","--",IF(_xll.BDP(tbl_coded[[#This Row],[KPW Provider BBID]]&amp;" CompanyID",$AO$1)="#N/A N/A","--",_xll.BDP(tbl_coded[[#This Row],[KPW Provider BBID]]&amp;" CompanyID",$AO$1))))</f>
        <v/>
      </c>
      <c r="AP222" s="114" t="str">
        <f>IF(tbl_coded[[#This Row],[ISIN]]="","",IF(_xll.BDP(tbl_coded[[#This Row],[KPW Provider BBID]]&amp;" CompanyID",$AP$1)="#N/A Invalid Security","--",IF(_xll.BDP(tbl_coded[[#This Row],[KPW Provider BBID]]&amp;" CompanyID",$AP$1)="#N/A N/A","--",_xll.BDP(tbl_coded[[#This Row],[KPW Provider BBID]]&amp;" CompanyID",$AP$1))))</f>
        <v/>
      </c>
      <c r="AQ222" s="114" t="str">
        <f>IF(tbl_coded[[#This Row],[ISIN]]="","",IF(_xll.BDP(tbl_coded[[#This Row],[KPW Provider BBID]]&amp;" CompanyID",$AQ$1)="#N/A Invalid Security","--",IF(_xll.BDP(tbl_coded[[#This Row],[KPW Provider BBID]]&amp;" CompanyID",$AQ$1)="#N/A N/A","--",_xll.BDP(tbl_coded[[#This Row],[KPW Provider BBID]]&amp;" CompanyID",$AQ$1))))</f>
        <v/>
      </c>
      <c r="AR222" s="114" t="str">
        <f>IF(tbl_coded[[#This Row],[ISIN]]="","",tbl_coded[[#This Row],[穆迪KPW评级]]&amp;"/"&amp;tbl_coded[[#This Row],[SPKPW评级]]&amp;"/"&amp;tbl_coded[[#This Row],[FITCHKPW评级]])</f>
        <v/>
      </c>
      <c r="AS222" s="114" t="str">
        <f>IF(tbl_coded[[#This Row],[ISIN]]="","",IF(OR(_xll.BDP($B222&amp;" Corp",AS$1)="#N/A N/A"),"--",_xll.BDP($B222&amp;" Corp",AS$1)))</f>
        <v/>
      </c>
      <c r="AT222" s="114" t="str">
        <f>IF(tbl_coded[[#This Row],[ISIN]]="","",IF(_xll.BDS($B222&amp;" Corp",AT$1)="#N/A Field Not Applicable","",_xll.BDS($B222&amp;" Corp",AT$1)))</f>
        <v/>
      </c>
      <c r="AU222" s="114" t="str">
        <f>IF(tbl_coded[[#This Row],[SBLC Provider BBID]]="","",_xll.BDP(tbl_coded[[#This Row],[SBLC Provider BBID]]&amp;" CompanyID","NAME"))</f>
        <v/>
      </c>
      <c r="AV222" s="114" t="str">
        <f>IF(tbl_coded[[#This Row],[ISIN]]="","",IF(OR(_xll.BDP($B222&amp;" Corp",AV$1)="#N/A N/A"),"--",TEXT(_xll.BDP($B222&amp;" Corp",AV$1),"yyyy/mm/dd")))</f>
        <v/>
      </c>
      <c r="AW222" s="114" t="str">
        <f>IF(tbl_coded[[#This Row],[ISIN]]="","",IF(OR(_xll.BDP($B222&amp;" Corp",AW$1)="#N/A N/A"),"--",TEXT(_xll.BDP($B222&amp;" Corp",AW$1),"yyyy/mm/dd")))</f>
        <v/>
      </c>
      <c r="AX222" s="114" t="str">
        <f>IF(tbl_coded[[#This Row],[ISIN]]="","",IF(OR(_xll.BDP($B222&amp;" Corp",AX$1)="#N/A N/A"),"--",TEXT(_xll.BDP($B222&amp;" Corp",AX$1),"yyyy/mm/dd")))</f>
        <v/>
      </c>
      <c r="AY222" s="114" t="str">
        <f>IF(tbl_coded[[#This Row],[ISIN]]="","",IF(OR(_xll.BDP($B222&amp;" Corp",AY$1)="#N/A Field Not Applicable"),"--",TEXT(_xll.BDP($B222&amp;" Corp",AY$1),"yyyy/mm/dd")))</f>
        <v/>
      </c>
      <c r="AZ222" s="114" t="str">
        <f>IF(tbl_coded[[#This Row],[ISIN]]="","",IF(OR(_xll.BDP($B222&amp;" Corp",AZ$1)="#N/A N/A"),"--",_xll.BDP($B222&amp;" Corp",AZ$1)))</f>
        <v/>
      </c>
      <c r="BA222" s="114" t="str">
        <f>IF(tbl_coded[[#This Row],[ISIN]]="","",IF(OR(_xll.BDP($B222&amp;" Corp",BA$1)="#N/A N/A"),"--",_xll.BDP($B222&amp;" Corp",BA$1)))</f>
        <v/>
      </c>
      <c r="BB222" s="114" t="str">
        <f>IF(tbl_coded[[#This Row],[ISIN]]="","",IF(OR(_xll.BDP($B222&amp;" Corp",BB$1)="#N/A N/A"),"--",_xll.BDP($B222&amp;" Corp",BB$1)))</f>
        <v/>
      </c>
      <c r="BC222" s="114" t="str">
        <f>IF(tbl_coded[[#This Row],[ISIN]]="","",IF(OR(_xll.BDP($B222&amp;" Corp",BC$1)="#N/A Field Not Applicable"),"--",_xll.BDP($B222&amp;" Corp",BC$1)))</f>
        <v/>
      </c>
      <c r="BD222" s="114" t="str">
        <f>IF(tbl_coded[[#This Row],[ISIN]]="","",IF(OR(_xll.BDP($B222&amp;" Corp",BD$1)="#N/A Field Not Applicable"),"--",_xll.BDP($B222&amp;" Corp",BD$1)))</f>
        <v/>
      </c>
      <c r="BE222" s="114" t="str">
        <f>IF(tbl_coded[[#This Row],[ISIN]]="","",IF(OR(_xll.BDP($B222&amp;" Corp",BE$1)="#N/A Field Not Applicable"),"--",_xll.BDP($B222&amp;" Corp",BE$1)))</f>
        <v/>
      </c>
      <c r="BF222" s="114" t="str">
        <f>IF(tbl_coded[[#This Row],[ISIN]]="","",IF(OR(_xll.BDP($B222&amp;" Corp",BF$1)="#N/A Field Not Applicable"),"--",_xll.BDP($B222&amp;" Corp",BF$1)))</f>
        <v/>
      </c>
      <c r="BG222" s="114" t="str">
        <f>IF(tbl_coded[[#This Row],[ISIN]]="","",IF(OR(_xll.BDP($B222&amp;" Corp",BG$1)="#N/A Field Not Applicable"),"--",IF(_xll.BDP($B222&amp;" Corp",BG$1)="#N/A N/A","N",_xll.BDP($B222&amp;" Corp",BG$1))))</f>
        <v/>
      </c>
      <c r="BH222" s="114" t="str">
        <f>IF(tbl_coded[[#This Row],[ISIN]]="","",IF(OR(_xll.BDP($B222&amp;" Corp",BH$1)="#N/A N/A"),"",_xll.BDP($B222&amp;" Corp",BH$1)))</f>
        <v/>
      </c>
      <c r="BI222" s="114" t="str">
        <f>IF(tbl_coded[[#This Row],[ISIN]]="","",IF(OR(tbl_coded[[#This Row],[Parent company tiker]]=""),"",IF(_xll.BDP(tbl_coded[[#This Row],[Parent company tiker]]&amp;" Equity",BI$1)="#N/A N/A","--",_xll.BDP(tbl_coded[[#This Row],[Parent company tiker]]&amp;" Equity",BI$1))))</f>
        <v/>
      </c>
      <c r="BJ222" s="114" t="str">
        <f>IF(tbl_coded[[#This Row],[ISIN]]="","",IF(OR(tbl_coded[[#This Row],[Parent company tiker]]=""),"",IF(_xll.BDP(tbl_coded[[#This Row],[Parent company tiker]]&amp;" Equity",BJ$1)="#N/A N/A","--",_xll.BDP(tbl_coded[[#This Row],[Parent company tiker]]&amp;" Equity",BJ$1))))</f>
        <v/>
      </c>
      <c r="BK222" s="114" t="str">
        <f>IF(tbl_coded[[#This Row],[ISIN]]="","",IF(OR(tbl_coded[[#This Row],[Parent company tiker]]=""),"",IF(_xll.BDP(tbl_coded[[#This Row],[Parent company tiker]]&amp;" Equity",BK$1)="#N/A N/A","--",_xll.BDP(tbl_coded[[#This Row],[Parent company tiker]]&amp;" Equity",BK$1))))</f>
        <v/>
      </c>
      <c r="BL222" s="114" t="str">
        <f>IF(tbl_coded[[#This Row],[ISIN]]="","",IF(OR(tbl_coded[[#This Row],[Parent company tiker]]=""),"",IF(_xll.BDP(tbl_coded[[#This Row],[Parent company tiker]]&amp;" Equity",BL$1)="#N/A N/A","--",_xll.BDP(tbl_coded[[#This Row],[Parent company tiker]]&amp;" Equity",BL$1))))</f>
        <v/>
      </c>
      <c r="BM22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2" s="114" t="str">
        <f>IF(tbl_coded[[#This Row],[Column9]]&lt;&gt;"--",tbl_coded[[#This Row],[G''tor rating]],IF(tbl_coded[[#This Row],[KPW Name]]&lt;&gt;"",tbl_coded[[#This Row],[KPW Rating]],IF(tbl_coded[[#This Row],[Parent company tiker]]&lt;&gt;"",tbl_coded[[#This Row],[parent评级]],tbl_coded[[#This Row],[Issuer rating]])))</f>
        <v>//</v>
      </c>
      <c r="BO222" s="148" t="str">
        <f>IFERROR(IF(tbl_coded[[#This Row],[GREEN]]="Y","GREEN",IF(tbl_coded[[#This Row],[SUSTAINABLE]]="Y","SUSTAINABLE",IF(tbl_coded[[#This Row],[SOCIAL]]="Y","SOCIAL",IF(tbl_coded[[#This Row],[Sustainable linked]]="Y","SUSTAINABLE LINKED"," ")))),"")</f>
        <v xml:space="preserve"> </v>
      </c>
    </row>
    <row r="223" spans="1:67" ht="15" customHeight="1">
      <c r="A223" s="109">
        <v>221</v>
      </c>
      <c r="B223" s="110" t="str">
        <f>IF(美元债一级!$C$3:$C$1048576&lt;&gt;"",美元债一级!$C223,"")</f>
        <v/>
      </c>
      <c r="C223" s="112" t="str">
        <f>IF(tbl_coded[[#This Row],[ISIN]]="","",IF(tbl_coded[[#This Row],[Index]]&gt;$A$1,"",IF(_xll.BDP($B223&amp;" Corp",C$1)="#N/A N/A","",_xll.BDP($B223&amp;" Corp",C$1))))</f>
        <v/>
      </c>
      <c r="D223" s="112" t="str">
        <f>IF(tbl_coded[[#This Row],[ISIN]]="","",IF(_xll.BDP($B223&amp;" Corp",D$1)="#N/A N/A","",_xll.BDP($B223&amp;" Corp",D$1)))</f>
        <v/>
      </c>
      <c r="E223" s="112" t="str">
        <f>IF(tbl_coded[[#This Row],[ISIN]]="","",IF(_xll.BDP($B223&amp;" Corp",E$1)="#N/A N/A","--",_xll.BDP($B223&amp;" Corp",E$1)))</f>
        <v/>
      </c>
      <c r="F223" s="112" t="str">
        <f>IF(tbl_coded[[#This Row],[ISIN]]="","",IF(_xll.BDS($B223&amp;" Corp",F$1)="#N/A Field Not Applicable","",_xll.BDS($B223&amp;" Corp",F$1)))</f>
        <v/>
      </c>
      <c r="G223" s="112" t="str">
        <f>IF(tbl_coded[[#This Row],[ISIN]]="","",IF(_xll.BDP($F223&amp;" CompanyID",G$1)="#N/A Invalid Security","",_xll.BDP($F223&amp;" CompanyID",G$1)))</f>
        <v/>
      </c>
      <c r="H223" s="112" t="str">
        <f>IF(tbl_coded[[#This Row],[ISIN]]="","",IF(_xll.BDP($B223&amp;" Corp",H$1)="#N/A N/A","--",_xll.BDP($B223&amp;" Corp",H$1)))</f>
        <v/>
      </c>
      <c r="I223" s="112" t="str">
        <f>IF(tbl_coded[[#This Row],[ISIN]]="","",IF(_xll.BDP($B223&amp;" Corp",I$1)="#N/A N/A","--",_xll.BDP($B223&amp;" Corp",I$1)))</f>
        <v/>
      </c>
      <c r="J223" s="112" t="str">
        <f>IF(tbl_coded[[#This Row],[ISIN]]="","",IF(_xll.BDP($B223&amp;" Corp",J$1)="#N/A N/A","--",_xll.BDP($B223&amp;" Corp",J$1)))</f>
        <v/>
      </c>
      <c r="K223" s="112" t="str">
        <f>IF(tbl_coded[[#This Row],[ISIN]]="","",IF(_xll.BDP($B223&amp;" Corp",K$1)="#N/A N/A","--",_xll.BDP($B223&amp;" Corp",K$1)))</f>
        <v/>
      </c>
      <c r="L223" s="112" t="str">
        <f>IF(tbl_coded[[#This Row],[ISIN]]="","",IF(_xll.BDP($B223&amp;" Corp",L$1)="#N/A N/A","--",_xll.BDP($B223&amp;" Corp",L$1)))</f>
        <v/>
      </c>
      <c r="M223" s="112" t="str">
        <f>IF(tbl_coded[[#This Row],[ISIN]]="","",IF(_xll.BDP($B223&amp;" Corp",M$1)="#N/A N/A","--",_xll.BDP($B223&amp;" Corp",M$1)))</f>
        <v/>
      </c>
      <c r="N223" s="112" t="str">
        <f>IF(tbl_coded[[#This Row],[ISIN]]="","",IF(_xll.BDP($B223&amp;" Corp",N$1)="#N/A N/A","--",_xll.BDP($B223&amp;" Corp",N$1)))</f>
        <v/>
      </c>
      <c r="O223" s="112" t="str">
        <f>IF(tbl_coded[[#This Row],[ISIN]]="","",IF(_xll.BDP($B223&amp;" Corp",O$1)="#N/A N/A","--",_xll.BDP($B223&amp;" Corp",O$1)))</f>
        <v/>
      </c>
      <c r="P223" s="112" t="str">
        <f>IF(tbl_coded[[#This Row],[ISIN]]="","",IF(_xll.BDP($B223&amp;" Corp",P$1)="#N/A N/A","--",_xll.BDP($B223&amp;" Corp",P$1)))</f>
        <v/>
      </c>
      <c r="Q223"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3" s="112" t="str">
        <f>IF(tbl_coded[[#This Row],[ISIN]]="","",IF(OR(_xll.BDP($B223&amp;" Corp",R$1)="#N/A N/A",_xll.BDP($B223&amp;" Corp",R$1)="#N/A Invalid Security",_xll.BDP($B223&amp;" Corp",R$1)="#N/A Field Not Applicable"),"--",_xll.BDP($B223&amp;" Corp",R$1)))</f>
        <v/>
      </c>
      <c r="S223" s="112" t="str">
        <f>IF(tbl_coded[[#This Row],[ISIN]]="","",IF(OR(_xll.BDP($R223&amp;" Equity",S$1)="#N/A N/A",_xll.BDP($R223&amp;" Equity",S$1)="#N/A Invalid Security"),"--",_xll.BDP($R223&amp;" Equity",S$1)))</f>
        <v/>
      </c>
      <c r="T223" s="112" t="str">
        <f>IF(tbl_coded[[#This Row],[ISIN]]="","",IF(OR(_xll.BDP($R223&amp;" Equity",T$1)="#N/A N/A",_xll.BDP($R223&amp;" Equity",T$1)="#N/A Invalid Security"),"--",_xll.BDP($R223&amp;" Equity",T$1)))</f>
        <v/>
      </c>
      <c r="U223" s="112" t="str">
        <f>IF(tbl_coded[[#This Row],[ISIN]]="","",IF(OR(_xll.BDP($R223&amp;" Equity",U$1)="#N/A N/A",_xll.BDP($R223&amp;" Equity",U$1)="#N/A Invalid Security"),"--",_xll.BDP($R223&amp;" Equity",U$1)))</f>
        <v/>
      </c>
      <c r="V223" s="112" t="str">
        <f>IF(tbl_coded[[#This Row],[ISIN]]="","",IF(OR(_xll.BDP($R223&amp;" Equity",V$1)="#N/A N/A",_xll.BDP($R223&amp;" Equity",V$1)="#N/A Invalid Security"),"--",_xll.BDP($R223&amp;" Equity",V$1)))</f>
        <v/>
      </c>
      <c r="W223" s="112" t="str">
        <f>IF(tbl_coded[[#This Row],[ISIN]]="","",IF(OR(_xll.BDP($R223&amp;" Equity",W$1)="#N/A N/A",_xll.BDP($R223&amp;" Equity",W$1)="#N/A Invalid Security"),"--",_xll.BDP($R223&amp;" Equity",W$1)))</f>
        <v/>
      </c>
      <c r="X223" s="112" t="str">
        <f>IF(tbl_coded[[#This Row],[ISIN]]="","",IF(OR(_xll.BDP($R223&amp;" Equity",X$1)="#N/A N/A",_xll.BDP($R223&amp;" Equity",X$1)="#N/A Invalid Security"),"--",_xll.BDP($R223&amp;" Equity",X$1)))</f>
        <v/>
      </c>
      <c r="Y223"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3" s="112" t="str">
        <f>IF(tbl_coded[[#This Row],[ISIN]]="","",IF(ISNUMBER(_xll.BDP(B223&amp;" Corp",Z$1)),_xll.BDP(B223&amp;" Corp",Z$1),""))</f>
        <v/>
      </c>
      <c r="AA223" s="112" t="str">
        <f>IF(tbl_coded[[#This Row],[ISIN]]="","",IF(ISNUMBER(_xll.BDP(B223&amp;" Corp",AA$1)),_xll.BDP(B223&amp;" Corp",AA$1),""))</f>
        <v/>
      </c>
      <c r="AB223" s="112" t="str">
        <f>IF(tbl_coded[[#This Row],[ISIN]]="","",IF(ISNUMBER(_xll.BDP(B223&amp;" Corp",AB$1)),_xll.BDP(B223&amp;" Corp",AB$1),""))</f>
        <v/>
      </c>
      <c r="AC223" s="112" t="str">
        <f>IF(tbl_coded[[#This Row],[ISIN]]="","",IF(ISNUMBER(_xll.BDP(B223&amp;" Corp",AC$1)),_xll.BDP(B223&amp;" Corp",AC$1),""))</f>
        <v/>
      </c>
      <c r="AD223" s="112" t="str">
        <f>IF(tbl_coded[[#This Row],[ISIN]]="","",IF((_xll.BDP(B223&amp;" Corp",AD$1))="#N/A Field Not Applicable","",_xll.BDP(B223&amp;" Corp",AD$1)))</f>
        <v/>
      </c>
      <c r="AE223" s="112" t="str">
        <f>IF(tbl_coded[[#This Row],[ISIN]]="","",IF((_xll.BDP(B223&amp;" Corp",AE$1))="#N/A N/A","--",_xll.BDP(B223&amp;" Corp",AE$1)))</f>
        <v/>
      </c>
      <c r="AF223" s="112" t="str">
        <f>IF(tbl_coded[[#This Row],[ISIN]]="","",IF(IFERROR(MATCH(H223,rtg_num[Moody''s],0)&gt;10,0),"HY",IF(IFERROR(MATCH(I223,rtg_num[S&amp;P],0)&gt;10,0),"HY",IF(IFERROR(MATCH(J223,rtg_num[Fitch],0)&gt;10,0),"HY",IF(H223&amp;I223&amp;J223="------","NR",IF(IFERROR(FIND("#N/A",Coded!H223),0)&amp;IFERROR(FIND("#N/A",Coded!H223),0)&amp;IFERROR(FIND("#N/A",Coded!H223),0)&lt;&gt;"000",IF(INDEX(美元债一级!$O:$O,MATCH(tbl_coded[[#This Row],[ISIN]],美元债一级!$I:$I,0))="--/--/--","NR","IG"),"IG"))))))</f>
        <v/>
      </c>
      <c r="AG223"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3"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3" s="113" t="str">
        <f>IF(tbl_coded[[#This Row],[ISIN]]="","",IF(_xll.BDP($B223&amp;" Corp",AI$1)="#N/A N/A","--",_xll.BDP($B223&amp;" Corp",AI$1)))</f>
        <v/>
      </c>
      <c r="AJ223" s="112" t="str">
        <f>IF(tbl_coded[[#This Row],[ISIN]]="","",IF(OR(_xll.BDP(_xll.BDP(tbl_coded[[#This Row],[ISIN]]&amp;" Corp", "ISSUER_EQUITY_TICKER")&amp;" Equity",AJ$1)="#N/A N/A"),"--",_xll.BDP(_xll.BDP(tbl_coded[[#This Row],[ISIN]]&amp;" Corp", "ISSUER_EQUITY_TICKER")&amp;" Equity",AJ$1)))</f>
        <v/>
      </c>
      <c r="AK223"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3" s="115" t="str">
        <f>IF(tbl_coded[[#This Row],[ISIN]]="","",IF(OR(_xll.BDP(_xll.BDP(tbl_coded[[#This Row],[ISIN]]&amp;" Corp", "ISSUER_EQUITY_TICKER")&amp;" Equity",AL$1)="#N/A N/A"),"--",_xll.BDP(_xll.BDP(tbl_coded[[#This Row],[ISIN]]&amp;" Corp", "ISSUER_EQUITY_TICKER")&amp;" Equity",AL$1)))</f>
        <v/>
      </c>
      <c r="AM223" s="115" t="str">
        <f>IF(tbl_coded[[#This Row],[ISIN]]="","",IF(_xll.BDS($B223&amp;" Corp",AM$1)="#N/A Field Not Applicable","",_xll.BDS($B223&amp;" Corp",AM$1)))</f>
        <v/>
      </c>
      <c r="AN223" s="115" t="str">
        <f>IF(tbl_coded[[#This Row],[ISIN]]="","",IF(_xll.BDP(tbl_coded[[#This Row],[KPW Provider BBID]]&amp;" CompanyID","NAME")="#N/A Invalid Security","",_xll.BDP(tbl_coded[[#This Row],[KPW Provider BBID]]&amp;" CompanyID","NAME")))</f>
        <v/>
      </c>
      <c r="AO223" s="115" t="str">
        <f>IF(tbl_coded[[#This Row],[ISIN]]="","",IF(_xll.BDP(tbl_coded[[#This Row],[KPW Provider BBID]]&amp;" CompanyID",$AO$1)="#N/A Invalid Security","--",IF(_xll.BDP(tbl_coded[[#This Row],[KPW Provider BBID]]&amp;" CompanyID",$AO$1)="#N/A N/A","--",_xll.BDP(tbl_coded[[#This Row],[KPW Provider BBID]]&amp;" CompanyID",$AO$1))))</f>
        <v/>
      </c>
      <c r="AP223" s="115" t="str">
        <f>IF(tbl_coded[[#This Row],[ISIN]]="","",IF(_xll.BDP(tbl_coded[[#This Row],[KPW Provider BBID]]&amp;" CompanyID",$AP$1)="#N/A Invalid Security","--",IF(_xll.BDP(tbl_coded[[#This Row],[KPW Provider BBID]]&amp;" CompanyID",$AP$1)="#N/A N/A","--",_xll.BDP(tbl_coded[[#This Row],[KPW Provider BBID]]&amp;" CompanyID",$AP$1))))</f>
        <v/>
      </c>
      <c r="AQ223" s="115" t="str">
        <f>IF(tbl_coded[[#This Row],[ISIN]]="","",IF(_xll.BDP(tbl_coded[[#This Row],[KPW Provider BBID]]&amp;" CompanyID",$AQ$1)="#N/A Invalid Security","--",IF(_xll.BDP(tbl_coded[[#This Row],[KPW Provider BBID]]&amp;" CompanyID",$AQ$1)="#N/A N/A","--",_xll.BDP(tbl_coded[[#This Row],[KPW Provider BBID]]&amp;" CompanyID",$AQ$1))))</f>
        <v/>
      </c>
      <c r="AR223" s="115" t="str">
        <f>IF(tbl_coded[[#This Row],[ISIN]]="","",tbl_coded[[#This Row],[穆迪KPW评级]]&amp;"/"&amp;tbl_coded[[#This Row],[SPKPW评级]]&amp;"/"&amp;tbl_coded[[#This Row],[FITCHKPW评级]])</f>
        <v/>
      </c>
      <c r="AS223" s="115" t="str">
        <f>IF(tbl_coded[[#This Row],[ISIN]]="","",IF(OR(_xll.BDP($B223&amp;" Corp",AS$1)="#N/A N/A"),"--",_xll.BDP($B223&amp;" Corp",AS$1)))</f>
        <v/>
      </c>
      <c r="AT223" s="115" t="str">
        <f>IF(tbl_coded[[#This Row],[ISIN]]="","",IF(_xll.BDS($B223&amp;" Corp",AT$1)="#N/A Field Not Applicable","",_xll.BDS($B223&amp;" Corp",AT$1)))</f>
        <v/>
      </c>
      <c r="AU223" s="115" t="str">
        <f>IF(tbl_coded[[#This Row],[SBLC Provider BBID]]="","",_xll.BDP(tbl_coded[[#This Row],[SBLC Provider BBID]]&amp;" CompanyID","NAME"))</f>
        <v/>
      </c>
      <c r="AV223" s="115" t="str">
        <f>IF(tbl_coded[[#This Row],[ISIN]]="","",IF(OR(_xll.BDP($B223&amp;" Corp",AV$1)="#N/A N/A"),"--",TEXT(_xll.BDP($B223&amp;" Corp",AV$1),"yyyy/mm/dd")))</f>
        <v/>
      </c>
      <c r="AW223" s="115" t="str">
        <f>IF(tbl_coded[[#This Row],[ISIN]]="","",IF(OR(_xll.BDP($B223&amp;" Corp",AW$1)="#N/A N/A"),"--",TEXT(_xll.BDP($B223&amp;" Corp",AW$1),"yyyy/mm/dd")))</f>
        <v/>
      </c>
      <c r="AX223" s="115" t="str">
        <f>IF(tbl_coded[[#This Row],[ISIN]]="","",IF(OR(_xll.BDP($B223&amp;" Corp",AX$1)="#N/A N/A"),"--",TEXT(_xll.BDP($B223&amp;" Corp",AX$1),"yyyy/mm/dd")))</f>
        <v/>
      </c>
      <c r="AY223" s="115" t="str">
        <f>IF(tbl_coded[[#This Row],[ISIN]]="","",IF(OR(_xll.BDP($B223&amp;" Corp",AY$1)="#N/A Field Not Applicable"),"--",TEXT(_xll.BDP($B223&amp;" Corp",AY$1),"yyyy/mm/dd")))</f>
        <v/>
      </c>
      <c r="AZ223" s="115" t="str">
        <f>IF(tbl_coded[[#This Row],[ISIN]]="","",IF(OR(_xll.BDP($B223&amp;" Corp",AZ$1)="#N/A N/A"),"--",_xll.BDP($B223&amp;" Corp",AZ$1)))</f>
        <v/>
      </c>
      <c r="BA223" s="115" t="str">
        <f>IF(tbl_coded[[#This Row],[ISIN]]="","",IF(OR(_xll.BDP($B223&amp;" Corp",BA$1)="#N/A N/A"),"--",_xll.BDP($B223&amp;" Corp",BA$1)))</f>
        <v/>
      </c>
      <c r="BB223" s="115" t="str">
        <f>IF(tbl_coded[[#This Row],[ISIN]]="","",IF(OR(_xll.BDP($B223&amp;" Corp",BB$1)="#N/A N/A"),"--",_xll.BDP($B223&amp;" Corp",BB$1)))</f>
        <v/>
      </c>
      <c r="BC223" s="115" t="str">
        <f>IF(tbl_coded[[#This Row],[ISIN]]="","",IF(OR(_xll.BDP($B223&amp;" Corp",BC$1)="#N/A Field Not Applicable"),"--",_xll.BDP($B223&amp;" Corp",BC$1)))</f>
        <v/>
      </c>
      <c r="BD223" s="115" t="str">
        <f>IF(tbl_coded[[#This Row],[ISIN]]="","",IF(OR(_xll.BDP($B223&amp;" Corp",BD$1)="#N/A Field Not Applicable"),"--",_xll.BDP($B223&amp;" Corp",BD$1)))</f>
        <v/>
      </c>
      <c r="BE223" s="115" t="str">
        <f>IF(tbl_coded[[#This Row],[ISIN]]="","",IF(OR(_xll.BDP($B223&amp;" Corp",BE$1)="#N/A Field Not Applicable"),"--",_xll.BDP($B223&amp;" Corp",BE$1)))</f>
        <v/>
      </c>
      <c r="BF223" s="115" t="str">
        <f>IF(tbl_coded[[#This Row],[ISIN]]="","",IF(OR(_xll.BDP($B223&amp;" Corp",BF$1)="#N/A Field Not Applicable"),"--",_xll.BDP($B223&amp;" Corp",BF$1)))</f>
        <v/>
      </c>
      <c r="BG223" s="115" t="str">
        <f>IF(tbl_coded[[#This Row],[ISIN]]="","",IF(OR(_xll.BDP($B223&amp;" Corp",BG$1)="#N/A Field Not Applicable"),"--",IF(_xll.BDP($B223&amp;" Corp",BG$1)="#N/A N/A","N",_xll.BDP($B223&amp;" Corp",BG$1))))</f>
        <v/>
      </c>
      <c r="BH223" s="115" t="str">
        <f>IF(tbl_coded[[#This Row],[ISIN]]="","",IF(OR(_xll.BDP($B223&amp;" Corp",BH$1)="#N/A N/A"),"",_xll.BDP($B223&amp;" Corp",BH$1)))</f>
        <v/>
      </c>
      <c r="BI223" s="115" t="str">
        <f>IF(tbl_coded[[#This Row],[ISIN]]="","",IF(OR(tbl_coded[[#This Row],[Parent company tiker]]=""),"",IF(_xll.BDP(tbl_coded[[#This Row],[Parent company tiker]]&amp;" Equity",BI$1)="#N/A N/A","--",_xll.BDP(tbl_coded[[#This Row],[Parent company tiker]]&amp;" Equity",BI$1))))</f>
        <v/>
      </c>
      <c r="BJ223" s="115" t="str">
        <f>IF(tbl_coded[[#This Row],[ISIN]]="","",IF(OR(tbl_coded[[#This Row],[Parent company tiker]]=""),"",IF(_xll.BDP(tbl_coded[[#This Row],[Parent company tiker]]&amp;" Equity",BJ$1)="#N/A N/A","--",_xll.BDP(tbl_coded[[#This Row],[Parent company tiker]]&amp;" Equity",BJ$1))))</f>
        <v/>
      </c>
      <c r="BK223" s="115" t="str">
        <f>IF(tbl_coded[[#This Row],[ISIN]]="","",IF(OR(tbl_coded[[#This Row],[Parent company tiker]]=""),"",IF(_xll.BDP(tbl_coded[[#This Row],[Parent company tiker]]&amp;" Equity",BK$1)="#N/A N/A","--",_xll.BDP(tbl_coded[[#This Row],[Parent company tiker]]&amp;" Equity",BK$1))))</f>
        <v/>
      </c>
      <c r="BL223" s="115" t="str">
        <f>IF(tbl_coded[[#This Row],[ISIN]]="","",IF(OR(tbl_coded[[#This Row],[Parent company tiker]]=""),"",IF(_xll.BDP(tbl_coded[[#This Row],[Parent company tiker]]&amp;" Equity",BL$1)="#N/A N/A","--",_xll.BDP(tbl_coded[[#This Row],[Parent company tiker]]&amp;" Equity",BL$1))))</f>
        <v/>
      </c>
      <c r="BM223"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3" s="115" t="str">
        <f>IF(tbl_coded[[#This Row],[Column9]]&lt;&gt;"--",tbl_coded[[#This Row],[G''tor rating]],IF(tbl_coded[[#This Row],[KPW Name]]&lt;&gt;"",tbl_coded[[#This Row],[KPW Rating]],IF(tbl_coded[[#This Row],[Parent company tiker]]&lt;&gt;"",tbl_coded[[#This Row],[parent评级]],tbl_coded[[#This Row],[Issuer rating]])))</f>
        <v>//</v>
      </c>
      <c r="BO223" s="148" t="str">
        <f>IFERROR(IF(tbl_coded[[#This Row],[GREEN]]="Y","GREEN",IF(tbl_coded[[#This Row],[SUSTAINABLE]]="Y","SUSTAINABLE",IF(tbl_coded[[#This Row],[SOCIAL]]="Y","SOCIAL",IF(tbl_coded[[#This Row],[Sustainable linked]]="Y","SUSTAINABLE LINKED"," ")))),"")</f>
        <v xml:space="preserve"> </v>
      </c>
    </row>
    <row r="224" spans="1:67" ht="15" customHeight="1">
      <c r="A224" s="109">
        <v>222</v>
      </c>
      <c r="B224" s="110" t="str">
        <f>IF(美元债一级!$C$3:$C$1048576&lt;&gt;"",美元债一级!$C224,"")</f>
        <v/>
      </c>
      <c r="C224" s="112" t="str">
        <f>IF(tbl_coded[[#This Row],[ISIN]]="","",IF(tbl_coded[[#This Row],[Index]]&gt;$A$1,"",IF(_xll.BDP($B224&amp;" Corp",C$1)="#N/A N/A","",_xll.BDP($B224&amp;" Corp",C$1))))</f>
        <v/>
      </c>
      <c r="D224" s="112" t="str">
        <f>IF(tbl_coded[[#This Row],[ISIN]]="","",IF(_xll.BDP($B224&amp;" Corp",D$1)="#N/A N/A","",_xll.BDP($B224&amp;" Corp",D$1)))</f>
        <v/>
      </c>
      <c r="E224" s="112" t="str">
        <f>IF(tbl_coded[[#This Row],[ISIN]]="","",IF(_xll.BDP($B224&amp;" Corp",E$1)="#N/A N/A","--",_xll.BDP($B224&amp;" Corp",E$1)))</f>
        <v/>
      </c>
      <c r="F224" s="112" t="str">
        <f>IF(tbl_coded[[#This Row],[ISIN]]="","",IF(_xll.BDS($B224&amp;" Corp",F$1)="#N/A Field Not Applicable","",_xll.BDS($B224&amp;" Corp",F$1)))</f>
        <v/>
      </c>
      <c r="G224" s="112" t="str">
        <f>IF(tbl_coded[[#This Row],[ISIN]]="","",IF(_xll.BDP($F224&amp;" CompanyID",G$1)="#N/A Invalid Security","",_xll.BDP($F224&amp;" CompanyID",G$1)))</f>
        <v/>
      </c>
      <c r="H224" s="112" t="str">
        <f>IF(tbl_coded[[#This Row],[ISIN]]="","",IF(_xll.BDP($B224&amp;" Corp",H$1)="#N/A N/A","--",_xll.BDP($B224&amp;" Corp",H$1)))</f>
        <v/>
      </c>
      <c r="I224" s="112" t="str">
        <f>IF(tbl_coded[[#This Row],[ISIN]]="","",IF(_xll.BDP($B224&amp;" Corp",I$1)="#N/A N/A","--",_xll.BDP($B224&amp;" Corp",I$1)))</f>
        <v/>
      </c>
      <c r="J224" s="112" t="str">
        <f>IF(tbl_coded[[#This Row],[ISIN]]="","",IF(_xll.BDP($B224&amp;" Corp",J$1)="#N/A N/A","--",_xll.BDP($B224&amp;" Corp",J$1)))</f>
        <v/>
      </c>
      <c r="K224" s="112" t="str">
        <f>IF(tbl_coded[[#This Row],[ISIN]]="","",IF(_xll.BDP($B224&amp;" Corp",K$1)="#N/A N/A","--",_xll.BDP($B224&amp;" Corp",K$1)))</f>
        <v/>
      </c>
      <c r="L224" s="112" t="str">
        <f>IF(tbl_coded[[#This Row],[ISIN]]="","",IF(_xll.BDP($B224&amp;" Corp",L$1)="#N/A N/A","--",_xll.BDP($B224&amp;" Corp",L$1)))</f>
        <v/>
      </c>
      <c r="M224" s="112" t="str">
        <f>IF(tbl_coded[[#This Row],[ISIN]]="","",IF(_xll.BDP($B224&amp;" Corp",M$1)="#N/A N/A","--",_xll.BDP($B224&amp;" Corp",M$1)))</f>
        <v/>
      </c>
      <c r="N224" s="112" t="str">
        <f>IF(tbl_coded[[#This Row],[ISIN]]="","",IF(_xll.BDP($B224&amp;" Corp",N$1)="#N/A N/A","--",_xll.BDP($B224&amp;" Corp",N$1)))</f>
        <v/>
      </c>
      <c r="O224" s="112" t="str">
        <f>IF(tbl_coded[[#This Row],[ISIN]]="","",IF(_xll.BDP($B224&amp;" Corp",O$1)="#N/A N/A","--",_xll.BDP($B224&amp;" Corp",O$1)))</f>
        <v/>
      </c>
      <c r="P224" s="112" t="str">
        <f>IF(tbl_coded[[#This Row],[ISIN]]="","",IF(_xll.BDP($B224&amp;" Corp",P$1)="#N/A N/A","--",_xll.BDP($B224&amp;" Corp",P$1)))</f>
        <v/>
      </c>
      <c r="Q224"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4" s="112" t="str">
        <f>IF(tbl_coded[[#This Row],[ISIN]]="","",IF(OR(_xll.BDP($B224&amp;" Corp",R$1)="#N/A N/A",_xll.BDP($B224&amp;" Corp",R$1)="#N/A Invalid Security",_xll.BDP($B224&amp;" Corp",R$1)="#N/A Field Not Applicable"),"--",_xll.BDP($B224&amp;" Corp",R$1)))</f>
        <v/>
      </c>
      <c r="S224" s="112" t="str">
        <f>IF(tbl_coded[[#This Row],[ISIN]]="","",IF(OR(_xll.BDP($R224&amp;" Equity",S$1)="#N/A N/A",_xll.BDP($R224&amp;" Equity",S$1)="#N/A Invalid Security"),"--",_xll.BDP($R224&amp;" Equity",S$1)))</f>
        <v/>
      </c>
      <c r="T224" s="112" t="str">
        <f>IF(tbl_coded[[#This Row],[ISIN]]="","",IF(OR(_xll.BDP($R224&amp;" Equity",T$1)="#N/A N/A",_xll.BDP($R224&amp;" Equity",T$1)="#N/A Invalid Security"),"--",_xll.BDP($R224&amp;" Equity",T$1)))</f>
        <v/>
      </c>
      <c r="U224" s="112" t="str">
        <f>IF(tbl_coded[[#This Row],[ISIN]]="","",IF(OR(_xll.BDP($R224&amp;" Equity",U$1)="#N/A N/A",_xll.BDP($R224&amp;" Equity",U$1)="#N/A Invalid Security"),"--",_xll.BDP($R224&amp;" Equity",U$1)))</f>
        <v/>
      </c>
      <c r="V224" s="112" t="str">
        <f>IF(tbl_coded[[#This Row],[ISIN]]="","",IF(OR(_xll.BDP($R224&amp;" Equity",V$1)="#N/A N/A",_xll.BDP($R224&amp;" Equity",V$1)="#N/A Invalid Security"),"--",_xll.BDP($R224&amp;" Equity",V$1)))</f>
        <v/>
      </c>
      <c r="W224" s="112" t="str">
        <f>IF(tbl_coded[[#This Row],[ISIN]]="","",IF(OR(_xll.BDP($R224&amp;" Equity",W$1)="#N/A N/A",_xll.BDP($R224&amp;" Equity",W$1)="#N/A Invalid Security"),"--",_xll.BDP($R224&amp;" Equity",W$1)))</f>
        <v/>
      </c>
      <c r="X224" s="112" t="str">
        <f>IF(tbl_coded[[#This Row],[ISIN]]="","",IF(OR(_xll.BDP($R224&amp;" Equity",X$1)="#N/A N/A",_xll.BDP($R224&amp;" Equity",X$1)="#N/A Invalid Security"),"--",_xll.BDP($R224&amp;" Equity",X$1)))</f>
        <v/>
      </c>
      <c r="Y224"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4" s="112" t="str">
        <f>IF(tbl_coded[[#This Row],[ISIN]]="","",IF(ISNUMBER(_xll.BDP(B224&amp;" Corp",Z$1)),_xll.BDP(B224&amp;" Corp",Z$1),""))</f>
        <v/>
      </c>
      <c r="AA224" s="112" t="str">
        <f>IF(tbl_coded[[#This Row],[ISIN]]="","",IF(ISNUMBER(_xll.BDP(B224&amp;" Corp",AA$1)),_xll.BDP(B224&amp;" Corp",AA$1),""))</f>
        <v/>
      </c>
      <c r="AB224" s="112" t="str">
        <f>IF(tbl_coded[[#This Row],[ISIN]]="","",IF(ISNUMBER(_xll.BDP(B224&amp;" Corp",AB$1)),_xll.BDP(B224&amp;" Corp",AB$1),""))</f>
        <v/>
      </c>
      <c r="AC224" s="112" t="str">
        <f>IF(tbl_coded[[#This Row],[ISIN]]="","",IF(ISNUMBER(_xll.BDP(B224&amp;" Corp",AC$1)),_xll.BDP(B224&amp;" Corp",AC$1),""))</f>
        <v/>
      </c>
      <c r="AD224" s="112" t="str">
        <f>IF(tbl_coded[[#This Row],[ISIN]]="","",IF((_xll.BDP(B224&amp;" Corp",AD$1))="#N/A Field Not Applicable","",_xll.BDP(B224&amp;" Corp",AD$1)))</f>
        <v/>
      </c>
      <c r="AE224" s="112" t="str">
        <f>IF(tbl_coded[[#This Row],[ISIN]]="","",IF((_xll.BDP(B224&amp;" Corp",AE$1))="#N/A N/A","--",_xll.BDP(B224&amp;" Corp",AE$1)))</f>
        <v/>
      </c>
      <c r="AF224" s="112" t="str">
        <f>IF(tbl_coded[[#This Row],[ISIN]]="","",IF(IFERROR(MATCH(H224,rtg_num[Moody''s],0)&gt;10,0),"HY",IF(IFERROR(MATCH(I224,rtg_num[S&amp;P],0)&gt;10,0),"HY",IF(IFERROR(MATCH(J224,rtg_num[Fitch],0)&gt;10,0),"HY",IF(H224&amp;I224&amp;J224="------","NR",IF(IFERROR(FIND("#N/A",Coded!H224),0)&amp;IFERROR(FIND("#N/A",Coded!H224),0)&amp;IFERROR(FIND("#N/A",Coded!H224),0)&lt;&gt;"000",IF(INDEX(美元债一级!$O:$O,MATCH(tbl_coded[[#This Row],[ISIN]],美元债一级!$I:$I,0))="--/--/--","NR","IG"),"IG"))))))</f>
        <v/>
      </c>
      <c r="AG224"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4"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4" s="113" t="str">
        <f>IF(tbl_coded[[#This Row],[ISIN]]="","",IF(_xll.BDP($B224&amp;" Corp",AI$1)="#N/A N/A","--",_xll.BDP($B224&amp;" Corp",AI$1)))</f>
        <v/>
      </c>
      <c r="AJ224" s="112" t="str">
        <f>IF(tbl_coded[[#This Row],[ISIN]]="","",IF(OR(_xll.BDP(_xll.BDP(tbl_coded[[#This Row],[ISIN]]&amp;" Corp", "ISSUER_EQUITY_TICKER")&amp;" Equity",AJ$1)="#N/A N/A"),"--",_xll.BDP(_xll.BDP(tbl_coded[[#This Row],[ISIN]]&amp;" Corp", "ISSUER_EQUITY_TICKER")&amp;" Equity",AJ$1)))</f>
        <v/>
      </c>
      <c r="AK224"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4" s="115" t="str">
        <f>IF(tbl_coded[[#This Row],[ISIN]]="","",IF(OR(_xll.BDP(_xll.BDP(tbl_coded[[#This Row],[ISIN]]&amp;" Corp", "ISSUER_EQUITY_TICKER")&amp;" Equity",AL$1)="#N/A N/A"),"--",_xll.BDP(_xll.BDP(tbl_coded[[#This Row],[ISIN]]&amp;" Corp", "ISSUER_EQUITY_TICKER")&amp;" Equity",AL$1)))</f>
        <v/>
      </c>
      <c r="AM224" s="115" t="str">
        <f>IF(tbl_coded[[#This Row],[ISIN]]="","",IF(_xll.BDS($B224&amp;" Corp",AM$1)="#N/A Field Not Applicable","",_xll.BDS($B224&amp;" Corp",AM$1)))</f>
        <v/>
      </c>
      <c r="AN224" s="115" t="str">
        <f>IF(tbl_coded[[#This Row],[ISIN]]="","",IF(_xll.BDP(tbl_coded[[#This Row],[KPW Provider BBID]]&amp;" CompanyID","NAME")="#N/A Invalid Security","",_xll.BDP(tbl_coded[[#This Row],[KPW Provider BBID]]&amp;" CompanyID","NAME")))</f>
        <v/>
      </c>
      <c r="AO224" s="115" t="str">
        <f>IF(tbl_coded[[#This Row],[ISIN]]="","",IF(_xll.BDP(tbl_coded[[#This Row],[KPW Provider BBID]]&amp;" CompanyID",$AO$1)="#N/A Invalid Security","--",IF(_xll.BDP(tbl_coded[[#This Row],[KPW Provider BBID]]&amp;" CompanyID",$AO$1)="#N/A N/A","--",_xll.BDP(tbl_coded[[#This Row],[KPW Provider BBID]]&amp;" CompanyID",$AO$1))))</f>
        <v/>
      </c>
      <c r="AP224" s="115" t="str">
        <f>IF(tbl_coded[[#This Row],[ISIN]]="","",IF(_xll.BDP(tbl_coded[[#This Row],[KPW Provider BBID]]&amp;" CompanyID",$AP$1)="#N/A Invalid Security","--",IF(_xll.BDP(tbl_coded[[#This Row],[KPW Provider BBID]]&amp;" CompanyID",$AP$1)="#N/A N/A","--",_xll.BDP(tbl_coded[[#This Row],[KPW Provider BBID]]&amp;" CompanyID",$AP$1))))</f>
        <v/>
      </c>
      <c r="AQ224" s="115" t="str">
        <f>IF(tbl_coded[[#This Row],[ISIN]]="","",IF(_xll.BDP(tbl_coded[[#This Row],[KPW Provider BBID]]&amp;" CompanyID",$AQ$1)="#N/A Invalid Security","--",IF(_xll.BDP(tbl_coded[[#This Row],[KPW Provider BBID]]&amp;" CompanyID",$AQ$1)="#N/A N/A","--",_xll.BDP(tbl_coded[[#This Row],[KPW Provider BBID]]&amp;" CompanyID",$AQ$1))))</f>
        <v/>
      </c>
      <c r="AR224" s="115" t="str">
        <f>IF(tbl_coded[[#This Row],[ISIN]]="","",tbl_coded[[#This Row],[穆迪KPW评级]]&amp;"/"&amp;tbl_coded[[#This Row],[SPKPW评级]]&amp;"/"&amp;tbl_coded[[#This Row],[FITCHKPW评级]])</f>
        <v/>
      </c>
      <c r="AS224" s="115" t="str">
        <f>IF(tbl_coded[[#This Row],[ISIN]]="","",IF(OR(_xll.BDP($B224&amp;" Corp",AS$1)="#N/A N/A"),"--",_xll.BDP($B224&amp;" Corp",AS$1)))</f>
        <v/>
      </c>
      <c r="AT224" s="115" t="str">
        <f>IF(tbl_coded[[#This Row],[ISIN]]="","",IF(_xll.BDS($B224&amp;" Corp",AT$1)="#N/A Field Not Applicable","",_xll.BDS($B224&amp;" Corp",AT$1)))</f>
        <v/>
      </c>
      <c r="AU224" s="115" t="str">
        <f>IF(tbl_coded[[#This Row],[SBLC Provider BBID]]="","",_xll.BDP(tbl_coded[[#This Row],[SBLC Provider BBID]]&amp;" CompanyID","NAME"))</f>
        <v/>
      </c>
      <c r="AV224" s="115" t="str">
        <f>IF(tbl_coded[[#This Row],[ISIN]]="","",IF(OR(_xll.BDP($B224&amp;" Corp",AV$1)="#N/A N/A"),"--",TEXT(_xll.BDP($B224&amp;" Corp",AV$1),"yyyy/mm/dd")))</f>
        <v/>
      </c>
      <c r="AW224" s="115" t="str">
        <f>IF(tbl_coded[[#This Row],[ISIN]]="","",IF(OR(_xll.BDP($B224&amp;" Corp",AW$1)="#N/A N/A"),"--",TEXT(_xll.BDP($B224&amp;" Corp",AW$1),"yyyy/mm/dd")))</f>
        <v/>
      </c>
      <c r="AX224" s="115" t="str">
        <f>IF(tbl_coded[[#This Row],[ISIN]]="","",IF(OR(_xll.BDP($B224&amp;" Corp",AX$1)="#N/A N/A"),"--",TEXT(_xll.BDP($B224&amp;" Corp",AX$1),"yyyy/mm/dd")))</f>
        <v/>
      </c>
      <c r="AY224" s="115" t="str">
        <f>IF(tbl_coded[[#This Row],[ISIN]]="","",IF(OR(_xll.BDP($B224&amp;" Corp",AY$1)="#N/A Field Not Applicable"),"--",TEXT(_xll.BDP($B224&amp;" Corp",AY$1),"yyyy/mm/dd")))</f>
        <v/>
      </c>
      <c r="AZ224" s="115" t="str">
        <f>IF(tbl_coded[[#This Row],[ISIN]]="","",IF(OR(_xll.BDP($B224&amp;" Corp",AZ$1)="#N/A N/A"),"--",_xll.BDP($B224&amp;" Corp",AZ$1)))</f>
        <v/>
      </c>
      <c r="BA224" s="115" t="str">
        <f>IF(tbl_coded[[#This Row],[ISIN]]="","",IF(OR(_xll.BDP($B224&amp;" Corp",BA$1)="#N/A N/A"),"--",_xll.BDP($B224&amp;" Corp",BA$1)))</f>
        <v/>
      </c>
      <c r="BB224" s="115" t="str">
        <f>IF(tbl_coded[[#This Row],[ISIN]]="","",IF(OR(_xll.BDP($B224&amp;" Corp",BB$1)="#N/A N/A"),"--",_xll.BDP($B224&amp;" Corp",BB$1)))</f>
        <v/>
      </c>
      <c r="BC224" s="115" t="str">
        <f>IF(tbl_coded[[#This Row],[ISIN]]="","",IF(OR(_xll.BDP($B224&amp;" Corp",BC$1)="#N/A Field Not Applicable"),"--",_xll.BDP($B224&amp;" Corp",BC$1)))</f>
        <v/>
      </c>
      <c r="BD224" s="115" t="str">
        <f>IF(tbl_coded[[#This Row],[ISIN]]="","",IF(OR(_xll.BDP($B224&amp;" Corp",BD$1)="#N/A Field Not Applicable"),"--",_xll.BDP($B224&amp;" Corp",BD$1)))</f>
        <v/>
      </c>
      <c r="BE224" s="115" t="str">
        <f>IF(tbl_coded[[#This Row],[ISIN]]="","",IF(OR(_xll.BDP($B224&amp;" Corp",BE$1)="#N/A Field Not Applicable"),"--",_xll.BDP($B224&amp;" Corp",BE$1)))</f>
        <v/>
      </c>
      <c r="BF224" s="115" t="str">
        <f>IF(tbl_coded[[#This Row],[ISIN]]="","",IF(OR(_xll.BDP($B224&amp;" Corp",BF$1)="#N/A Field Not Applicable"),"--",_xll.BDP($B224&amp;" Corp",BF$1)))</f>
        <v/>
      </c>
      <c r="BG224" s="115" t="str">
        <f>IF(tbl_coded[[#This Row],[ISIN]]="","",IF(OR(_xll.BDP($B224&amp;" Corp",BG$1)="#N/A Field Not Applicable"),"--",IF(_xll.BDP($B224&amp;" Corp",BG$1)="#N/A N/A","N",_xll.BDP($B224&amp;" Corp",BG$1))))</f>
        <v/>
      </c>
      <c r="BH224" s="115" t="str">
        <f>IF(tbl_coded[[#This Row],[ISIN]]="","",IF(OR(_xll.BDP($B224&amp;" Corp",BH$1)="#N/A N/A"),"",_xll.BDP($B224&amp;" Corp",BH$1)))</f>
        <v/>
      </c>
      <c r="BI224" s="115" t="str">
        <f>IF(tbl_coded[[#This Row],[ISIN]]="","",IF(OR(tbl_coded[[#This Row],[Parent company tiker]]=""),"",IF(_xll.BDP(tbl_coded[[#This Row],[Parent company tiker]]&amp;" Equity",BI$1)="#N/A N/A","--",_xll.BDP(tbl_coded[[#This Row],[Parent company tiker]]&amp;" Equity",BI$1))))</f>
        <v/>
      </c>
      <c r="BJ224" s="115" t="str">
        <f>IF(tbl_coded[[#This Row],[ISIN]]="","",IF(OR(tbl_coded[[#This Row],[Parent company tiker]]=""),"",IF(_xll.BDP(tbl_coded[[#This Row],[Parent company tiker]]&amp;" Equity",BJ$1)="#N/A N/A","--",_xll.BDP(tbl_coded[[#This Row],[Parent company tiker]]&amp;" Equity",BJ$1))))</f>
        <v/>
      </c>
      <c r="BK224" s="115" t="str">
        <f>IF(tbl_coded[[#This Row],[ISIN]]="","",IF(OR(tbl_coded[[#This Row],[Parent company tiker]]=""),"",IF(_xll.BDP(tbl_coded[[#This Row],[Parent company tiker]]&amp;" Equity",BK$1)="#N/A N/A","--",_xll.BDP(tbl_coded[[#This Row],[Parent company tiker]]&amp;" Equity",BK$1))))</f>
        <v/>
      </c>
      <c r="BL224" s="115" t="str">
        <f>IF(tbl_coded[[#This Row],[ISIN]]="","",IF(OR(tbl_coded[[#This Row],[Parent company tiker]]=""),"",IF(_xll.BDP(tbl_coded[[#This Row],[Parent company tiker]]&amp;" Equity",BL$1)="#N/A N/A","--",_xll.BDP(tbl_coded[[#This Row],[Parent company tiker]]&amp;" Equity",BL$1))))</f>
        <v/>
      </c>
      <c r="BM224"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4" s="115" t="str">
        <f>IF(tbl_coded[[#This Row],[Column9]]&lt;&gt;"--",tbl_coded[[#This Row],[G''tor rating]],IF(tbl_coded[[#This Row],[KPW Name]]&lt;&gt;"",tbl_coded[[#This Row],[KPW Rating]],IF(tbl_coded[[#This Row],[Parent company tiker]]&lt;&gt;"",tbl_coded[[#This Row],[parent评级]],tbl_coded[[#This Row],[Issuer rating]])))</f>
        <v>//</v>
      </c>
      <c r="BO224" s="148" t="str">
        <f>IFERROR(IF(tbl_coded[[#This Row],[GREEN]]="Y","GREEN",IF(tbl_coded[[#This Row],[SUSTAINABLE]]="Y","SUSTAINABLE",IF(tbl_coded[[#This Row],[SOCIAL]]="Y","SOCIAL",IF(tbl_coded[[#This Row],[Sustainable linked]]="Y","SUSTAINABLE LINKED"," ")))),"")</f>
        <v xml:space="preserve"> </v>
      </c>
    </row>
    <row r="225" spans="1:67" ht="15" customHeight="1">
      <c r="A225" s="109">
        <v>223</v>
      </c>
      <c r="B225" s="110" t="str">
        <f>IF(美元债一级!$C$3:$C$1048576&lt;&gt;"",美元债一级!$C225,"")</f>
        <v/>
      </c>
      <c r="C225" s="112" t="str">
        <f>IF(tbl_coded[[#This Row],[ISIN]]="","",IF(tbl_coded[[#This Row],[Index]]&gt;$A$1,"",IF(_xll.BDP($B225&amp;" Corp",C$1)="#N/A N/A","",_xll.BDP($B225&amp;" Corp",C$1))))</f>
        <v/>
      </c>
      <c r="D225" s="112" t="str">
        <f>IF(tbl_coded[[#This Row],[ISIN]]="","",IF(_xll.BDP($B225&amp;" Corp",D$1)="#N/A N/A","",_xll.BDP($B225&amp;" Corp",D$1)))</f>
        <v/>
      </c>
      <c r="E225" s="112" t="str">
        <f>IF(tbl_coded[[#This Row],[ISIN]]="","",IF(_xll.BDP($B225&amp;" Corp",E$1)="#N/A N/A","--",_xll.BDP($B225&amp;" Corp",E$1)))</f>
        <v/>
      </c>
      <c r="F225" s="112" t="str">
        <f>IF(tbl_coded[[#This Row],[ISIN]]="","",IF(_xll.BDS($B225&amp;" Corp",F$1)="#N/A Field Not Applicable","",_xll.BDS($B225&amp;" Corp",F$1)))</f>
        <v/>
      </c>
      <c r="G225" s="112" t="str">
        <f>IF(tbl_coded[[#This Row],[ISIN]]="","",IF(_xll.BDP($F225&amp;" CompanyID",G$1)="#N/A Invalid Security","",_xll.BDP($F225&amp;" CompanyID",G$1)))</f>
        <v/>
      </c>
      <c r="H225" s="112" t="str">
        <f>IF(tbl_coded[[#This Row],[ISIN]]="","",IF(_xll.BDP($B225&amp;" Corp",H$1)="#N/A N/A","--",_xll.BDP($B225&amp;" Corp",H$1)))</f>
        <v/>
      </c>
      <c r="I225" s="112" t="str">
        <f>IF(tbl_coded[[#This Row],[ISIN]]="","",IF(_xll.BDP($B225&amp;" Corp",I$1)="#N/A N/A","--",_xll.BDP($B225&amp;" Corp",I$1)))</f>
        <v/>
      </c>
      <c r="J225" s="112" t="str">
        <f>IF(tbl_coded[[#This Row],[ISIN]]="","",IF(_xll.BDP($B225&amp;" Corp",J$1)="#N/A N/A","--",_xll.BDP($B225&amp;" Corp",J$1)))</f>
        <v/>
      </c>
      <c r="K225" s="112" t="str">
        <f>IF(tbl_coded[[#This Row],[ISIN]]="","",IF(_xll.BDP($B225&amp;" Corp",K$1)="#N/A N/A","--",_xll.BDP($B225&amp;" Corp",K$1)))</f>
        <v/>
      </c>
      <c r="L225" s="112" t="str">
        <f>IF(tbl_coded[[#This Row],[ISIN]]="","",IF(_xll.BDP($B225&amp;" Corp",L$1)="#N/A N/A","--",_xll.BDP($B225&amp;" Corp",L$1)))</f>
        <v/>
      </c>
      <c r="M225" s="112" t="str">
        <f>IF(tbl_coded[[#This Row],[ISIN]]="","",IF(_xll.BDP($B225&amp;" Corp",M$1)="#N/A N/A","--",_xll.BDP($B225&amp;" Corp",M$1)))</f>
        <v/>
      </c>
      <c r="N225" s="112" t="str">
        <f>IF(tbl_coded[[#This Row],[ISIN]]="","",IF(_xll.BDP($B225&amp;" Corp",N$1)="#N/A N/A","--",_xll.BDP($B225&amp;" Corp",N$1)))</f>
        <v/>
      </c>
      <c r="O225" s="112" t="str">
        <f>IF(tbl_coded[[#This Row],[ISIN]]="","",IF(_xll.BDP($B225&amp;" Corp",O$1)="#N/A N/A","--",_xll.BDP($B225&amp;" Corp",O$1)))</f>
        <v/>
      </c>
      <c r="P225" s="112" t="str">
        <f>IF(tbl_coded[[#This Row],[ISIN]]="","",IF(_xll.BDP($B225&amp;" Corp",P$1)="#N/A N/A","--",_xll.BDP($B225&amp;" Corp",P$1)))</f>
        <v/>
      </c>
      <c r="Q225"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5" s="112" t="str">
        <f>IF(tbl_coded[[#This Row],[ISIN]]="","",IF(OR(_xll.BDP($B225&amp;" Corp",R$1)="#N/A N/A",_xll.BDP($B225&amp;" Corp",R$1)="#N/A Invalid Security",_xll.BDP($B225&amp;" Corp",R$1)="#N/A Field Not Applicable"),"--",_xll.BDP($B225&amp;" Corp",R$1)))</f>
        <v/>
      </c>
      <c r="S225" s="112" t="str">
        <f>IF(tbl_coded[[#This Row],[ISIN]]="","",IF(OR(_xll.BDP($R225&amp;" Equity",S$1)="#N/A N/A",_xll.BDP($R225&amp;" Equity",S$1)="#N/A Invalid Security"),"--",_xll.BDP($R225&amp;" Equity",S$1)))</f>
        <v/>
      </c>
      <c r="T225" s="112" t="str">
        <f>IF(tbl_coded[[#This Row],[ISIN]]="","",IF(OR(_xll.BDP($R225&amp;" Equity",T$1)="#N/A N/A",_xll.BDP($R225&amp;" Equity",T$1)="#N/A Invalid Security"),"--",_xll.BDP($R225&amp;" Equity",T$1)))</f>
        <v/>
      </c>
      <c r="U225" s="112" t="str">
        <f>IF(tbl_coded[[#This Row],[ISIN]]="","",IF(OR(_xll.BDP($R225&amp;" Equity",U$1)="#N/A N/A",_xll.BDP($R225&amp;" Equity",U$1)="#N/A Invalid Security"),"--",_xll.BDP($R225&amp;" Equity",U$1)))</f>
        <v/>
      </c>
      <c r="V225" s="112" t="str">
        <f>IF(tbl_coded[[#This Row],[ISIN]]="","",IF(OR(_xll.BDP($R225&amp;" Equity",V$1)="#N/A N/A",_xll.BDP($R225&amp;" Equity",V$1)="#N/A Invalid Security"),"--",_xll.BDP($R225&amp;" Equity",V$1)))</f>
        <v/>
      </c>
      <c r="W225" s="112" t="str">
        <f>IF(tbl_coded[[#This Row],[ISIN]]="","",IF(OR(_xll.BDP($R225&amp;" Equity",W$1)="#N/A N/A",_xll.BDP($R225&amp;" Equity",W$1)="#N/A Invalid Security"),"--",_xll.BDP($R225&amp;" Equity",W$1)))</f>
        <v/>
      </c>
      <c r="X225" s="112" t="str">
        <f>IF(tbl_coded[[#This Row],[ISIN]]="","",IF(OR(_xll.BDP($R225&amp;" Equity",X$1)="#N/A N/A",_xll.BDP($R225&amp;" Equity",X$1)="#N/A Invalid Security"),"--",_xll.BDP($R225&amp;" Equity",X$1)))</f>
        <v/>
      </c>
      <c r="Y225"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5" s="112" t="str">
        <f>IF(tbl_coded[[#This Row],[ISIN]]="","",IF(ISNUMBER(_xll.BDP(B225&amp;" Corp",Z$1)),_xll.BDP(B225&amp;" Corp",Z$1),""))</f>
        <v/>
      </c>
      <c r="AA225" s="112" t="str">
        <f>IF(tbl_coded[[#This Row],[ISIN]]="","",IF(ISNUMBER(_xll.BDP(B225&amp;" Corp",AA$1)),_xll.BDP(B225&amp;" Corp",AA$1),""))</f>
        <v/>
      </c>
      <c r="AB225" s="112" t="str">
        <f>IF(tbl_coded[[#This Row],[ISIN]]="","",IF(ISNUMBER(_xll.BDP(B225&amp;" Corp",AB$1)),_xll.BDP(B225&amp;" Corp",AB$1),""))</f>
        <v/>
      </c>
      <c r="AC225" s="112" t="str">
        <f>IF(tbl_coded[[#This Row],[ISIN]]="","",IF(ISNUMBER(_xll.BDP(B225&amp;" Corp",AC$1)),_xll.BDP(B225&amp;" Corp",AC$1),""))</f>
        <v/>
      </c>
      <c r="AD225" s="112" t="str">
        <f>IF(tbl_coded[[#This Row],[ISIN]]="","",IF((_xll.BDP(B225&amp;" Corp",AD$1))="#N/A Field Not Applicable","",_xll.BDP(B225&amp;" Corp",AD$1)))</f>
        <v/>
      </c>
      <c r="AE225" s="112" t="str">
        <f>IF(tbl_coded[[#This Row],[ISIN]]="","",IF((_xll.BDP(B225&amp;" Corp",AE$1))="#N/A N/A","--",_xll.BDP(B225&amp;" Corp",AE$1)))</f>
        <v/>
      </c>
      <c r="AF225" s="112" t="str">
        <f>IF(tbl_coded[[#This Row],[ISIN]]="","",IF(IFERROR(MATCH(H225,rtg_num[Moody''s],0)&gt;10,0),"HY",IF(IFERROR(MATCH(I225,rtg_num[S&amp;P],0)&gt;10,0),"HY",IF(IFERROR(MATCH(J225,rtg_num[Fitch],0)&gt;10,0),"HY",IF(H225&amp;I225&amp;J225="------","NR",IF(IFERROR(FIND("#N/A",Coded!H225),0)&amp;IFERROR(FIND("#N/A",Coded!H225),0)&amp;IFERROR(FIND("#N/A",Coded!H225),0)&lt;&gt;"000",IF(INDEX(美元债一级!$O:$O,MATCH(tbl_coded[[#This Row],[ISIN]],美元债一级!$I:$I,0))="--/--/--","NR","IG"),"IG"))))))</f>
        <v/>
      </c>
      <c r="AG225"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5"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5" s="113" t="str">
        <f>IF(tbl_coded[[#This Row],[ISIN]]="","",IF(_xll.BDP($B225&amp;" Corp",AI$1)="#N/A N/A","--",_xll.BDP($B225&amp;" Corp",AI$1)))</f>
        <v/>
      </c>
      <c r="AJ225" s="112" t="str">
        <f>IF(tbl_coded[[#This Row],[ISIN]]="","",IF(OR(_xll.BDP(_xll.BDP(tbl_coded[[#This Row],[ISIN]]&amp;" Corp", "ISSUER_EQUITY_TICKER")&amp;" Equity",AJ$1)="#N/A N/A"),"--",_xll.BDP(_xll.BDP(tbl_coded[[#This Row],[ISIN]]&amp;" Corp", "ISSUER_EQUITY_TICKER")&amp;" Equity",AJ$1)))</f>
        <v/>
      </c>
      <c r="AK225"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5" s="115" t="str">
        <f>IF(tbl_coded[[#This Row],[ISIN]]="","",IF(OR(_xll.BDP(_xll.BDP(tbl_coded[[#This Row],[ISIN]]&amp;" Corp", "ISSUER_EQUITY_TICKER")&amp;" Equity",AL$1)="#N/A N/A"),"--",_xll.BDP(_xll.BDP(tbl_coded[[#This Row],[ISIN]]&amp;" Corp", "ISSUER_EQUITY_TICKER")&amp;" Equity",AL$1)))</f>
        <v/>
      </c>
      <c r="AM225" s="115" t="str">
        <f>IF(tbl_coded[[#This Row],[ISIN]]="","",IF(_xll.BDS($B225&amp;" Corp",AM$1)="#N/A Field Not Applicable","",_xll.BDS($B225&amp;" Corp",AM$1)))</f>
        <v/>
      </c>
      <c r="AN225" s="115" t="str">
        <f>IF(tbl_coded[[#This Row],[ISIN]]="","",IF(_xll.BDP(tbl_coded[[#This Row],[KPW Provider BBID]]&amp;" CompanyID","NAME")="#N/A Invalid Security","",_xll.BDP(tbl_coded[[#This Row],[KPW Provider BBID]]&amp;" CompanyID","NAME")))</f>
        <v/>
      </c>
      <c r="AO225" s="115" t="str">
        <f>IF(tbl_coded[[#This Row],[ISIN]]="","",IF(_xll.BDP(tbl_coded[[#This Row],[KPW Provider BBID]]&amp;" CompanyID",$AO$1)="#N/A Invalid Security","--",IF(_xll.BDP(tbl_coded[[#This Row],[KPW Provider BBID]]&amp;" CompanyID",$AO$1)="#N/A N/A","--",_xll.BDP(tbl_coded[[#This Row],[KPW Provider BBID]]&amp;" CompanyID",$AO$1))))</f>
        <v/>
      </c>
      <c r="AP225" s="115" t="str">
        <f>IF(tbl_coded[[#This Row],[ISIN]]="","",IF(_xll.BDP(tbl_coded[[#This Row],[KPW Provider BBID]]&amp;" CompanyID",$AP$1)="#N/A Invalid Security","--",IF(_xll.BDP(tbl_coded[[#This Row],[KPW Provider BBID]]&amp;" CompanyID",$AP$1)="#N/A N/A","--",_xll.BDP(tbl_coded[[#This Row],[KPW Provider BBID]]&amp;" CompanyID",$AP$1))))</f>
        <v/>
      </c>
      <c r="AQ225" s="115" t="str">
        <f>IF(tbl_coded[[#This Row],[ISIN]]="","",IF(_xll.BDP(tbl_coded[[#This Row],[KPW Provider BBID]]&amp;" CompanyID",$AQ$1)="#N/A Invalid Security","--",IF(_xll.BDP(tbl_coded[[#This Row],[KPW Provider BBID]]&amp;" CompanyID",$AQ$1)="#N/A N/A","--",_xll.BDP(tbl_coded[[#This Row],[KPW Provider BBID]]&amp;" CompanyID",$AQ$1))))</f>
        <v/>
      </c>
      <c r="AR225" s="115" t="str">
        <f>IF(tbl_coded[[#This Row],[ISIN]]="","",tbl_coded[[#This Row],[穆迪KPW评级]]&amp;"/"&amp;tbl_coded[[#This Row],[SPKPW评级]]&amp;"/"&amp;tbl_coded[[#This Row],[FITCHKPW评级]])</f>
        <v/>
      </c>
      <c r="AS225" s="115" t="str">
        <f>IF(tbl_coded[[#This Row],[ISIN]]="","",IF(OR(_xll.BDP($B225&amp;" Corp",AS$1)="#N/A N/A"),"--",_xll.BDP($B225&amp;" Corp",AS$1)))</f>
        <v/>
      </c>
      <c r="AT225" s="115" t="str">
        <f>IF(tbl_coded[[#This Row],[ISIN]]="","",IF(_xll.BDS($B225&amp;" Corp",AT$1)="#N/A Field Not Applicable","",_xll.BDS($B225&amp;" Corp",AT$1)))</f>
        <v/>
      </c>
      <c r="AU225" s="115" t="str">
        <f>IF(tbl_coded[[#This Row],[SBLC Provider BBID]]="","",_xll.BDP(tbl_coded[[#This Row],[SBLC Provider BBID]]&amp;" CompanyID","NAME"))</f>
        <v/>
      </c>
      <c r="AV225" s="115" t="str">
        <f>IF(tbl_coded[[#This Row],[ISIN]]="","",IF(OR(_xll.BDP($B225&amp;" Corp",AV$1)="#N/A N/A"),"--",TEXT(_xll.BDP($B225&amp;" Corp",AV$1),"yyyy/mm/dd")))</f>
        <v/>
      </c>
      <c r="AW225" s="115" t="str">
        <f>IF(tbl_coded[[#This Row],[ISIN]]="","",IF(OR(_xll.BDP($B225&amp;" Corp",AW$1)="#N/A N/A"),"--",TEXT(_xll.BDP($B225&amp;" Corp",AW$1),"yyyy/mm/dd")))</f>
        <v/>
      </c>
      <c r="AX225" s="115" t="str">
        <f>IF(tbl_coded[[#This Row],[ISIN]]="","",IF(OR(_xll.BDP($B225&amp;" Corp",AX$1)="#N/A N/A"),"--",TEXT(_xll.BDP($B225&amp;" Corp",AX$1),"yyyy/mm/dd")))</f>
        <v/>
      </c>
      <c r="AY225" s="115" t="str">
        <f>IF(tbl_coded[[#This Row],[ISIN]]="","",IF(OR(_xll.BDP($B225&amp;" Corp",AY$1)="#N/A Field Not Applicable"),"--",TEXT(_xll.BDP($B225&amp;" Corp",AY$1),"yyyy/mm/dd")))</f>
        <v/>
      </c>
      <c r="AZ225" s="115" t="str">
        <f>IF(tbl_coded[[#This Row],[ISIN]]="","",IF(OR(_xll.BDP($B225&amp;" Corp",AZ$1)="#N/A N/A"),"--",_xll.BDP($B225&amp;" Corp",AZ$1)))</f>
        <v/>
      </c>
      <c r="BA225" s="115" t="str">
        <f>IF(tbl_coded[[#This Row],[ISIN]]="","",IF(OR(_xll.BDP($B225&amp;" Corp",BA$1)="#N/A N/A"),"--",_xll.BDP($B225&amp;" Corp",BA$1)))</f>
        <v/>
      </c>
      <c r="BB225" s="115" t="str">
        <f>IF(tbl_coded[[#This Row],[ISIN]]="","",IF(OR(_xll.BDP($B225&amp;" Corp",BB$1)="#N/A N/A"),"--",_xll.BDP($B225&amp;" Corp",BB$1)))</f>
        <v/>
      </c>
      <c r="BC225" s="115" t="str">
        <f>IF(tbl_coded[[#This Row],[ISIN]]="","",IF(OR(_xll.BDP($B225&amp;" Corp",BC$1)="#N/A Field Not Applicable"),"--",_xll.BDP($B225&amp;" Corp",BC$1)))</f>
        <v/>
      </c>
      <c r="BD225" s="115" t="str">
        <f>IF(tbl_coded[[#This Row],[ISIN]]="","",IF(OR(_xll.BDP($B225&amp;" Corp",BD$1)="#N/A Field Not Applicable"),"--",_xll.BDP($B225&amp;" Corp",BD$1)))</f>
        <v/>
      </c>
      <c r="BE225" s="115" t="str">
        <f>IF(tbl_coded[[#This Row],[ISIN]]="","",IF(OR(_xll.BDP($B225&amp;" Corp",BE$1)="#N/A Field Not Applicable"),"--",_xll.BDP($B225&amp;" Corp",BE$1)))</f>
        <v/>
      </c>
      <c r="BF225" s="115" t="str">
        <f>IF(tbl_coded[[#This Row],[ISIN]]="","",IF(OR(_xll.BDP($B225&amp;" Corp",BF$1)="#N/A Field Not Applicable"),"--",_xll.BDP($B225&amp;" Corp",BF$1)))</f>
        <v/>
      </c>
      <c r="BG225" s="115" t="str">
        <f>IF(tbl_coded[[#This Row],[ISIN]]="","",IF(OR(_xll.BDP($B225&amp;" Corp",BG$1)="#N/A Field Not Applicable"),"--",IF(_xll.BDP($B225&amp;" Corp",BG$1)="#N/A N/A","N",_xll.BDP($B225&amp;" Corp",BG$1))))</f>
        <v/>
      </c>
      <c r="BH225" s="115" t="str">
        <f>IF(tbl_coded[[#This Row],[ISIN]]="","",IF(OR(_xll.BDP($B225&amp;" Corp",BH$1)="#N/A N/A"),"",_xll.BDP($B225&amp;" Corp",BH$1)))</f>
        <v/>
      </c>
      <c r="BI225" s="115" t="str">
        <f>IF(tbl_coded[[#This Row],[ISIN]]="","",IF(OR(tbl_coded[[#This Row],[Parent company tiker]]=""),"",IF(_xll.BDP(tbl_coded[[#This Row],[Parent company tiker]]&amp;" Equity",BI$1)="#N/A N/A","--",_xll.BDP(tbl_coded[[#This Row],[Parent company tiker]]&amp;" Equity",BI$1))))</f>
        <v/>
      </c>
      <c r="BJ225" s="115" t="str">
        <f>IF(tbl_coded[[#This Row],[ISIN]]="","",IF(OR(tbl_coded[[#This Row],[Parent company tiker]]=""),"",IF(_xll.BDP(tbl_coded[[#This Row],[Parent company tiker]]&amp;" Equity",BJ$1)="#N/A N/A","--",_xll.BDP(tbl_coded[[#This Row],[Parent company tiker]]&amp;" Equity",BJ$1))))</f>
        <v/>
      </c>
      <c r="BK225" s="115" t="str">
        <f>IF(tbl_coded[[#This Row],[ISIN]]="","",IF(OR(tbl_coded[[#This Row],[Parent company tiker]]=""),"",IF(_xll.BDP(tbl_coded[[#This Row],[Parent company tiker]]&amp;" Equity",BK$1)="#N/A N/A","--",_xll.BDP(tbl_coded[[#This Row],[Parent company tiker]]&amp;" Equity",BK$1))))</f>
        <v/>
      </c>
      <c r="BL225" s="115" t="str">
        <f>IF(tbl_coded[[#This Row],[ISIN]]="","",IF(OR(tbl_coded[[#This Row],[Parent company tiker]]=""),"",IF(_xll.BDP(tbl_coded[[#This Row],[Parent company tiker]]&amp;" Equity",BL$1)="#N/A N/A","--",_xll.BDP(tbl_coded[[#This Row],[Parent company tiker]]&amp;" Equity",BL$1))))</f>
        <v/>
      </c>
      <c r="BM225"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5" s="115" t="str">
        <f>IF(tbl_coded[[#This Row],[Column9]]&lt;&gt;"--",tbl_coded[[#This Row],[G''tor rating]],IF(tbl_coded[[#This Row],[KPW Name]]&lt;&gt;"",tbl_coded[[#This Row],[KPW Rating]],IF(tbl_coded[[#This Row],[Parent company tiker]]&lt;&gt;"",tbl_coded[[#This Row],[parent评级]],tbl_coded[[#This Row],[Issuer rating]])))</f>
        <v>//</v>
      </c>
      <c r="BO225" s="148" t="str">
        <f>IFERROR(IF(tbl_coded[[#This Row],[GREEN]]="Y","GREEN",IF(tbl_coded[[#This Row],[SUSTAINABLE]]="Y","SUSTAINABLE",IF(tbl_coded[[#This Row],[SOCIAL]]="Y","SOCIAL",IF(tbl_coded[[#This Row],[Sustainable linked]]="Y","SUSTAINABLE LINKED"," ")))),"")</f>
        <v xml:space="preserve"> </v>
      </c>
    </row>
    <row r="226" spans="1:67" ht="15" customHeight="1">
      <c r="A226" s="109">
        <v>224</v>
      </c>
      <c r="B226" s="110" t="str">
        <f>IF(美元债一级!$C$3:$C$1048576&lt;&gt;"",美元债一级!$C226,"")</f>
        <v/>
      </c>
      <c r="C226" s="114" t="str">
        <f>IF(tbl_coded[[#This Row],[ISIN]]="","",IF(tbl_coded[[#This Row],[Index]]&gt;$A$1,"",IF(_xll.BDP($B226&amp;" Corp",C$1)="#N/A N/A","",_xll.BDP($B226&amp;" Corp",C$1))))</f>
        <v/>
      </c>
      <c r="D226" s="114" t="str">
        <f>IF(tbl_coded[[#This Row],[ISIN]]="","",IF(_xll.BDP($B226&amp;" Corp",D$1)="#N/A N/A","",_xll.BDP($B226&amp;" Corp",D$1)))</f>
        <v/>
      </c>
      <c r="E226" s="114" t="str">
        <f>IF(tbl_coded[[#This Row],[ISIN]]="","",IF(_xll.BDP($B226&amp;" Corp",E$1)="#N/A N/A","--",_xll.BDP($B226&amp;" Corp",E$1)))</f>
        <v/>
      </c>
      <c r="F226" s="114" t="str">
        <f>IF(tbl_coded[[#This Row],[ISIN]]="","",IF(_xll.BDS($B226&amp;" Corp",F$1)="#N/A Field Not Applicable","",_xll.BDS($B226&amp;" Corp",F$1)))</f>
        <v/>
      </c>
      <c r="G226" s="114" t="str">
        <f>IF(tbl_coded[[#This Row],[ISIN]]="","",IF(_xll.BDP($F226&amp;" CompanyID",G$1)="#N/A Invalid Security","",_xll.BDP($F226&amp;" CompanyID",G$1)))</f>
        <v/>
      </c>
      <c r="H226" s="114" t="str">
        <f>IF(tbl_coded[[#This Row],[ISIN]]="","",IF(_xll.BDP($B226&amp;" Corp",H$1)="#N/A N/A","--",_xll.BDP($B226&amp;" Corp",H$1)))</f>
        <v/>
      </c>
      <c r="I226" s="114" t="str">
        <f>IF(tbl_coded[[#This Row],[ISIN]]="","",IF(_xll.BDP($B226&amp;" Corp",I$1)="#N/A N/A","--",_xll.BDP($B226&amp;" Corp",I$1)))</f>
        <v/>
      </c>
      <c r="J226" s="114" t="str">
        <f>IF(tbl_coded[[#This Row],[ISIN]]="","",IF(_xll.BDP($B226&amp;" Corp",J$1)="#N/A N/A","--",_xll.BDP($B226&amp;" Corp",J$1)))</f>
        <v/>
      </c>
      <c r="K226" s="114" t="str">
        <f>IF(tbl_coded[[#This Row],[ISIN]]="","",IF(_xll.BDP($B226&amp;" Corp",K$1)="#N/A N/A","--",_xll.BDP($B226&amp;" Corp",K$1)))</f>
        <v/>
      </c>
      <c r="L226" s="114" t="str">
        <f>IF(tbl_coded[[#This Row],[ISIN]]="","",IF(_xll.BDP($B226&amp;" Corp",L$1)="#N/A N/A","--",_xll.BDP($B226&amp;" Corp",L$1)))</f>
        <v/>
      </c>
      <c r="M226" s="114" t="str">
        <f>IF(tbl_coded[[#This Row],[ISIN]]="","",IF(_xll.BDP($B226&amp;" Corp",M$1)="#N/A N/A","--",_xll.BDP($B226&amp;" Corp",M$1)))</f>
        <v/>
      </c>
      <c r="N226" s="114" t="str">
        <f>IF(tbl_coded[[#This Row],[ISIN]]="","",IF(_xll.BDP($B226&amp;" Corp",N$1)="#N/A N/A","--",_xll.BDP($B226&amp;" Corp",N$1)))</f>
        <v/>
      </c>
      <c r="O226" s="114" t="str">
        <f>IF(tbl_coded[[#This Row],[ISIN]]="","",IF(_xll.BDP($B226&amp;" Corp",O$1)="#N/A N/A","--",_xll.BDP($B226&amp;" Corp",O$1)))</f>
        <v/>
      </c>
      <c r="P226" s="114" t="str">
        <f>IF(tbl_coded[[#This Row],[ISIN]]="","",IF(_xll.BDP($B226&amp;" Corp",P$1)="#N/A N/A","--",_xll.BDP($B226&amp;" Corp",P$1)))</f>
        <v/>
      </c>
      <c r="Q22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6" s="114" t="str">
        <f>IF(tbl_coded[[#This Row],[ISIN]]="","",IF(OR(_xll.BDP($B226&amp;" Corp",R$1)="#N/A N/A",_xll.BDP($B226&amp;" Corp",R$1)="#N/A Invalid Security",_xll.BDP($B226&amp;" Corp",R$1)="#N/A Field Not Applicable"),"--",_xll.BDP($B226&amp;" Corp",R$1)))</f>
        <v/>
      </c>
      <c r="S226" s="114" t="str">
        <f>IF(tbl_coded[[#This Row],[ISIN]]="","",IF(OR(_xll.BDP($R226&amp;" Equity",S$1)="#N/A N/A",_xll.BDP($R226&amp;" Equity",S$1)="#N/A Invalid Security"),"--",_xll.BDP($R226&amp;" Equity",S$1)))</f>
        <v/>
      </c>
      <c r="T226" s="114" t="str">
        <f>IF(tbl_coded[[#This Row],[ISIN]]="","",IF(OR(_xll.BDP($R226&amp;" Equity",T$1)="#N/A N/A",_xll.BDP($R226&amp;" Equity",T$1)="#N/A Invalid Security"),"--",_xll.BDP($R226&amp;" Equity",T$1)))</f>
        <v/>
      </c>
      <c r="U226" s="114" t="str">
        <f>IF(tbl_coded[[#This Row],[ISIN]]="","",IF(OR(_xll.BDP($R226&amp;" Equity",U$1)="#N/A N/A",_xll.BDP($R226&amp;" Equity",U$1)="#N/A Invalid Security"),"--",_xll.BDP($R226&amp;" Equity",U$1)))</f>
        <v/>
      </c>
      <c r="V226" s="114" t="str">
        <f>IF(tbl_coded[[#This Row],[ISIN]]="","",IF(OR(_xll.BDP($R226&amp;" Equity",V$1)="#N/A N/A",_xll.BDP($R226&amp;" Equity",V$1)="#N/A Invalid Security"),"--",_xll.BDP($R226&amp;" Equity",V$1)))</f>
        <v/>
      </c>
      <c r="W226" s="114" t="str">
        <f>IF(tbl_coded[[#This Row],[ISIN]]="","",IF(OR(_xll.BDP($R226&amp;" Equity",W$1)="#N/A N/A",_xll.BDP($R226&amp;" Equity",W$1)="#N/A Invalid Security"),"--",_xll.BDP($R226&amp;" Equity",W$1)))</f>
        <v/>
      </c>
      <c r="X226" s="114" t="str">
        <f>IF(tbl_coded[[#This Row],[ISIN]]="","",IF(OR(_xll.BDP($R226&amp;" Equity",X$1)="#N/A N/A",_xll.BDP($R226&amp;" Equity",X$1)="#N/A Invalid Security"),"--",_xll.BDP($R226&amp;" Equity",X$1)))</f>
        <v/>
      </c>
      <c r="Y22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6" s="114" t="str">
        <f>IF(tbl_coded[[#This Row],[ISIN]]="","",IF(ISNUMBER(_xll.BDP(B226&amp;" Corp",Z$1)),_xll.BDP(B226&amp;" Corp",Z$1),""))</f>
        <v/>
      </c>
      <c r="AA226" s="114" t="str">
        <f>IF(tbl_coded[[#This Row],[ISIN]]="","",IF(ISNUMBER(_xll.BDP(B226&amp;" Corp",AA$1)),_xll.BDP(B226&amp;" Corp",AA$1),""))</f>
        <v/>
      </c>
      <c r="AB226" s="114" t="str">
        <f>IF(tbl_coded[[#This Row],[ISIN]]="","",IF(ISNUMBER(_xll.BDP(B226&amp;" Corp",AB$1)),_xll.BDP(B226&amp;" Corp",AB$1),""))</f>
        <v/>
      </c>
      <c r="AC226" s="114" t="str">
        <f>IF(tbl_coded[[#This Row],[ISIN]]="","",IF(ISNUMBER(_xll.BDP(B226&amp;" Corp",AC$1)),_xll.BDP(B226&amp;" Corp",AC$1),""))</f>
        <v/>
      </c>
      <c r="AD226" s="114" t="str">
        <f>IF(tbl_coded[[#This Row],[ISIN]]="","",IF((_xll.BDP(B226&amp;" Corp",AD$1))="#N/A Field Not Applicable","",_xll.BDP(B226&amp;" Corp",AD$1)))</f>
        <v/>
      </c>
      <c r="AE226" s="114" t="str">
        <f>IF(tbl_coded[[#This Row],[ISIN]]="","",IF((_xll.BDP(B226&amp;" Corp",AE$1))="#N/A N/A","--",_xll.BDP(B226&amp;" Corp",AE$1)))</f>
        <v/>
      </c>
      <c r="AF226" s="114" t="str">
        <f>IF(tbl_coded[[#This Row],[ISIN]]="","",IF(IFERROR(MATCH(H226,rtg_num[Moody''s],0)&gt;10,0),"HY",IF(IFERROR(MATCH(I226,rtg_num[S&amp;P],0)&gt;10,0),"HY",IF(IFERROR(MATCH(J226,rtg_num[Fitch],0)&gt;10,0),"HY",IF(H226&amp;I226&amp;J226="------","NR",IF(IFERROR(FIND("#N/A",Coded!H226),0)&amp;IFERROR(FIND("#N/A",Coded!H226),0)&amp;IFERROR(FIND("#N/A",Coded!H226),0)&lt;&gt;"000",IF(INDEX(美元债一级!$O:$O,MATCH(tbl_coded[[#This Row],[ISIN]],美元债一级!$I:$I,0))="--/--/--","NR","IG"),"IG"))))))</f>
        <v/>
      </c>
      <c r="AG22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6" s="115" t="str">
        <f>IF(tbl_coded[[#This Row],[ISIN]]="","",IF(_xll.BDP($B226&amp;" Corp",AI$1)="#N/A N/A","--",_xll.BDP($B226&amp;" Corp",AI$1)))</f>
        <v/>
      </c>
      <c r="AJ226" s="112" t="str">
        <f>IF(tbl_coded[[#This Row],[ISIN]]="","",IF(OR(_xll.BDP(_xll.BDP(tbl_coded[[#This Row],[ISIN]]&amp;" Corp", "ISSUER_EQUITY_TICKER")&amp;" Equity",AJ$1)="#N/A N/A"),"--",_xll.BDP(_xll.BDP(tbl_coded[[#This Row],[ISIN]]&amp;" Corp", "ISSUER_EQUITY_TICKER")&amp;" Equity",AJ$1)))</f>
        <v/>
      </c>
      <c r="AK22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6" s="114" t="str">
        <f>IF(tbl_coded[[#This Row],[ISIN]]="","",IF(OR(_xll.BDP(_xll.BDP(tbl_coded[[#This Row],[ISIN]]&amp;" Corp", "ISSUER_EQUITY_TICKER")&amp;" Equity",AL$1)="#N/A N/A"),"--",_xll.BDP(_xll.BDP(tbl_coded[[#This Row],[ISIN]]&amp;" Corp", "ISSUER_EQUITY_TICKER")&amp;" Equity",AL$1)))</f>
        <v/>
      </c>
      <c r="AM226" s="114" t="str">
        <f>IF(tbl_coded[[#This Row],[ISIN]]="","",IF(_xll.BDS($B226&amp;" Corp",AM$1)="#N/A Field Not Applicable","",_xll.BDS($B226&amp;" Corp",AM$1)))</f>
        <v/>
      </c>
      <c r="AN226" s="114" t="str">
        <f>IF(tbl_coded[[#This Row],[ISIN]]="","",IF(_xll.BDP(tbl_coded[[#This Row],[KPW Provider BBID]]&amp;" CompanyID","NAME")="#N/A Invalid Security","",_xll.BDP(tbl_coded[[#This Row],[KPW Provider BBID]]&amp;" CompanyID","NAME")))</f>
        <v/>
      </c>
      <c r="AO226" s="114" t="str">
        <f>IF(tbl_coded[[#This Row],[ISIN]]="","",IF(_xll.BDP(tbl_coded[[#This Row],[KPW Provider BBID]]&amp;" CompanyID",$AO$1)="#N/A Invalid Security","--",IF(_xll.BDP(tbl_coded[[#This Row],[KPW Provider BBID]]&amp;" CompanyID",$AO$1)="#N/A N/A","--",_xll.BDP(tbl_coded[[#This Row],[KPW Provider BBID]]&amp;" CompanyID",$AO$1))))</f>
        <v/>
      </c>
      <c r="AP226" s="114" t="str">
        <f>IF(tbl_coded[[#This Row],[ISIN]]="","",IF(_xll.BDP(tbl_coded[[#This Row],[KPW Provider BBID]]&amp;" CompanyID",$AP$1)="#N/A Invalid Security","--",IF(_xll.BDP(tbl_coded[[#This Row],[KPW Provider BBID]]&amp;" CompanyID",$AP$1)="#N/A N/A","--",_xll.BDP(tbl_coded[[#This Row],[KPW Provider BBID]]&amp;" CompanyID",$AP$1))))</f>
        <v/>
      </c>
      <c r="AQ226" s="114" t="str">
        <f>IF(tbl_coded[[#This Row],[ISIN]]="","",IF(_xll.BDP(tbl_coded[[#This Row],[KPW Provider BBID]]&amp;" CompanyID",$AQ$1)="#N/A Invalid Security","--",IF(_xll.BDP(tbl_coded[[#This Row],[KPW Provider BBID]]&amp;" CompanyID",$AQ$1)="#N/A N/A","--",_xll.BDP(tbl_coded[[#This Row],[KPW Provider BBID]]&amp;" CompanyID",$AQ$1))))</f>
        <v/>
      </c>
      <c r="AR226" s="114" t="str">
        <f>IF(tbl_coded[[#This Row],[ISIN]]="","",tbl_coded[[#This Row],[穆迪KPW评级]]&amp;"/"&amp;tbl_coded[[#This Row],[SPKPW评级]]&amp;"/"&amp;tbl_coded[[#This Row],[FITCHKPW评级]])</f>
        <v/>
      </c>
      <c r="AS226" s="114" t="str">
        <f>IF(tbl_coded[[#This Row],[ISIN]]="","",IF(OR(_xll.BDP($B226&amp;" Corp",AS$1)="#N/A N/A"),"--",_xll.BDP($B226&amp;" Corp",AS$1)))</f>
        <v/>
      </c>
      <c r="AT226" s="114" t="str">
        <f>IF(tbl_coded[[#This Row],[ISIN]]="","",IF(_xll.BDS($B226&amp;" Corp",AT$1)="#N/A Field Not Applicable","",_xll.BDS($B226&amp;" Corp",AT$1)))</f>
        <v/>
      </c>
      <c r="AU226" s="114" t="str">
        <f>IF(tbl_coded[[#This Row],[SBLC Provider BBID]]="","",_xll.BDP(tbl_coded[[#This Row],[SBLC Provider BBID]]&amp;" CompanyID","NAME"))</f>
        <v/>
      </c>
      <c r="AV226" s="114" t="str">
        <f>IF(tbl_coded[[#This Row],[ISIN]]="","",IF(OR(_xll.BDP($B226&amp;" Corp",AV$1)="#N/A N/A"),"--",TEXT(_xll.BDP($B226&amp;" Corp",AV$1),"yyyy/mm/dd")))</f>
        <v/>
      </c>
      <c r="AW226" s="114" t="str">
        <f>IF(tbl_coded[[#This Row],[ISIN]]="","",IF(OR(_xll.BDP($B226&amp;" Corp",AW$1)="#N/A N/A"),"--",TEXT(_xll.BDP($B226&amp;" Corp",AW$1),"yyyy/mm/dd")))</f>
        <v/>
      </c>
      <c r="AX226" s="114" t="str">
        <f>IF(tbl_coded[[#This Row],[ISIN]]="","",IF(OR(_xll.BDP($B226&amp;" Corp",AX$1)="#N/A N/A"),"--",TEXT(_xll.BDP($B226&amp;" Corp",AX$1),"yyyy/mm/dd")))</f>
        <v/>
      </c>
      <c r="AY226" s="114" t="str">
        <f>IF(tbl_coded[[#This Row],[ISIN]]="","",IF(OR(_xll.BDP($B226&amp;" Corp",AY$1)="#N/A Field Not Applicable"),"--",TEXT(_xll.BDP($B226&amp;" Corp",AY$1),"yyyy/mm/dd")))</f>
        <v/>
      </c>
      <c r="AZ226" s="114" t="str">
        <f>IF(tbl_coded[[#This Row],[ISIN]]="","",IF(OR(_xll.BDP($B226&amp;" Corp",AZ$1)="#N/A N/A"),"--",_xll.BDP($B226&amp;" Corp",AZ$1)))</f>
        <v/>
      </c>
      <c r="BA226" s="114" t="str">
        <f>IF(tbl_coded[[#This Row],[ISIN]]="","",IF(OR(_xll.BDP($B226&amp;" Corp",BA$1)="#N/A N/A"),"--",_xll.BDP($B226&amp;" Corp",BA$1)))</f>
        <v/>
      </c>
      <c r="BB226" s="114" t="str">
        <f>IF(tbl_coded[[#This Row],[ISIN]]="","",IF(OR(_xll.BDP($B226&amp;" Corp",BB$1)="#N/A N/A"),"--",_xll.BDP($B226&amp;" Corp",BB$1)))</f>
        <v/>
      </c>
      <c r="BC226" s="114" t="str">
        <f>IF(tbl_coded[[#This Row],[ISIN]]="","",IF(OR(_xll.BDP($B226&amp;" Corp",BC$1)="#N/A Field Not Applicable"),"--",_xll.BDP($B226&amp;" Corp",BC$1)))</f>
        <v/>
      </c>
      <c r="BD226" s="114" t="str">
        <f>IF(tbl_coded[[#This Row],[ISIN]]="","",IF(OR(_xll.BDP($B226&amp;" Corp",BD$1)="#N/A Field Not Applicable"),"--",_xll.BDP($B226&amp;" Corp",BD$1)))</f>
        <v/>
      </c>
      <c r="BE226" s="114" t="str">
        <f>IF(tbl_coded[[#This Row],[ISIN]]="","",IF(OR(_xll.BDP($B226&amp;" Corp",BE$1)="#N/A Field Not Applicable"),"--",_xll.BDP($B226&amp;" Corp",BE$1)))</f>
        <v/>
      </c>
      <c r="BF226" s="114" t="str">
        <f>IF(tbl_coded[[#This Row],[ISIN]]="","",IF(OR(_xll.BDP($B226&amp;" Corp",BF$1)="#N/A Field Not Applicable"),"--",_xll.BDP($B226&amp;" Corp",BF$1)))</f>
        <v/>
      </c>
      <c r="BG226" s="114" t="str">
        <f>IF(tbl_coded[[#This Row],[ISIN]]="","",IF(OR(_xll.BDP($B226&amp;" Corp",BG$1)="#N/A Field Not Applicable"),"--",IF(_xll.BDP($B226&amp;" Corp",BG$1)="#N/A N/A","N",_xll.BDP($B226&amp;" Corp",BG$1))))</f>
        <v/>
      </c>
      <c r="BH226" s="114" t="str">
        <f>IF(tbl_coded[[#This Row],[ISIN]]="","",IF(OR(_xll.BDP($B226&amp;" Corp",BH$1)="#N/A N/A"),"",_xll.BDP($B226&amp;" Corp",BH$1)))</f>
        <v/>
      </c>
      <c r="BI226" s="114" t="str">
        <f>IF(tbl_coded[[#This Row],[ISIN]]="","",IF(OR(tbl_coded[[#This Row],[Parent company tiker]]=""),"",IF(_xll.BDP(tbl_coded[[#This Row],[Parent company tiker]]&amp;" Equity",BI$1)="#N/A N/A","--",_xll.BDP(tbl_coded[[#This Row],[Parent company tiker]]&amp;" Equity",BI$1))))</f>
        <v/>
      </c>
      <c r="BJ226" s="114" t="str">
        <f>IF(tbl_coded[[#This Row],[ISIN]]="","",IF(OR(tbl_coded[[#This Row],[Parent company tiker]]=""),"",IF(_xll.BDP(tbl_coded[[#This Row],[Parent company tiker]]&amp;" Equity",BJ$1)="#N/A N/A","--",_xll.BDP(tbl_coded[[#This Row],[Parent company tiker]]&amp;" Equity",BJ$1))))</f>
        <v/>
      </c>
      <c r="BK226" s="114" t="str">
        <f>IF(tbl_coded[[#This Row],[ISIN]]="","",IF(OR(tbl_coded[[#This Row],[Parent company tiker]]=""),"",IF(_xll.BDP(tbl_coded[[#This Row],[Parent company tiker]]&amp;" Equity",BK$1)="#N/A N/A","--",_xll.BDP(tbl_coded[[#This Row],[Parent company tiker]]&amp;" Equity",BK$1))))</f>
        <v/>
      </c>
      <c r="BL226" s="114" t="str">
        <f>IF(tbl_coded[[#This Row],[ISIN]]="","",IF(OR(tbl_coded[[#This Row],[Parent company tiker]]=""),"",IF(_xll.BDP(tbl_coded[[#This Row],[Parent company tiker]]&amp;" Equity",BL$1)="#N/A N/A","--",_xll.BDP(tbl_coded[[#This Row],[Parent company tiker]]&amp;" Equity",BL$1))))</f>
        <v/>
      </c>
      <c r="BM22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6" s="114" t="str">
        <f>IF(tbl_coded[[#This Row],[Column9]]&lt;&gt;"--",tbl_coded[[#This Row],[G''tor rating]],IF(tbl_coded[[#This Row],[KPW Name]]&lt;&gt;"",tbl_coded[[#This Row],[KPW Rating]],IF(tbl_coded[[#This Row],[Parent company tiker]]&lt;&gt;"",tbl_coded[[#This Row],[parent评级]],tbl_coded[[#This Row],[Issuer rating]])))</f>
        <v>//</v>
      </c>
      <c r="BO226" s="148" t="str">
        <f>IFERROR(IF(tbl_coded[[#This Row],[GREEN]]="Y","GREEN",IF(tbl_coded[[#This Row],[SUSTAINABLE]]="Y","SUSTAINABLE",IF(tbl_coded[[#This Row],[SOCIAL]]="Y","SOCIAL",IF(tbl_coded[[#This Row],[Sustainable linked]]="Y","SUSTAINABLE LINKED"," ")))),"")</f>
        <v xml:space="preserve"> </v>
      </c>
    </row>
    <row r="227" spans="1:67" ht="15" customHeight="1">
      <c r="A227" s="109">
        <v>225</v>
      </c>
      <c r="B227" s="110" t="str">
        <f>IF(美元债一级!$C$3:$C$1048576&lt;&gt;"",美元债一级!$C227,"")</f>
        <v/>
      </c>
      <c r="C227" s="114" t="str">
        <f>IF(tbl_coded[[#This Row],[ISIN]]="","",IF(tbl_coded[[#This Row],[Index]]&gt;$A$1,"",IF(_xll.BDP($B227&amp;" Corp",C$1)="#N/A N/A","",_xll.BDP($B227&amp;" Corp",C$1))))</f>
        <v/>
      </c>
      <c r="D227" s="114" t="str">
        <f>IF(tbl_coded[[#This Row],[ISIN]]="","",IF(_xll.BDP($B227&amp;" Corp",D$1)="#N/A N/A","",_xll.BDP($B227&amp;" Corp",D$1)))</f>
        <v/>
      </c>
      <c r="E227" s="114" t="str">
        <f>IF(tbl_coded[[#This Row],[ISIN]]="","",IF(_xll.BDP($B227&amp;" Corp",E$1)="#N/A N/A","--",_xll.BDP($B227&amp;" Corp",E$1)))</f>
        <v/>
      </c>
      <c r="F227" s="114" t="str">
        <f>IF(tbl_coded[[#This Row],[ISIN]]="","",IF(_xll.BDS($B227&amp;" Corp",F$1)="#N/A Field Not Applicable","",_xll.BDS($B227&amp;" Corp",F$1)))</f>
        <v/>
      </c>
      <c r="G227" s="114" t="str">
        <f>IF(tbl_coded[[#This Row],[ISIN]]="","",IF(_xll.BDP($F227&amp;" CompanyID",G$1)="#N/A Invalid Security","",_xll.BDP($F227&amp;" CompanyID",G$1)))</f>
        <v/>
      </c>
      <c r="H227" s="114" t="str">
        <f>IF(tbl_coded[[#This Row],[ISIN]]="","",IF(_xll.BDP($B227&amp;" Corp",H$1)="#N/A N/A","--",_xll.BDP($B227&amp;" Corp",H$1)))</f>
        <v/>
      </c>
      <c r="I227" s="114" t="str">
        <f>IF(tbl_coded[[#This Row],[ISIN]]="","",IF(_xll.BDP($B227&amp;" Corp",I$1)="#N/A N/A","--",_xll.BDP($B227&amp;" Corp",I$1)))</f>
        <v/>
      </c>
      <c r="J227" s="114" t="str">
        <f>IF(tbl_coded[[#This Row],[ISIN]]="","",IF(_xll.BDP($B227&amp;" Corp",J$1)="#N/A N/A","--",_xll.BDP($B227&amp;" Corp",J$1)))</f>
        <v/>
      </c>
      <c r="K227" s="114" t="str">
        <f>IF(tbl_coded[[#This Row],[ISIN]]="","",IF(_xll.BDP($B227&amp;" Corp",K$1)="#N/A N/A","--",_xll.BDP($B227&amp;" Corp",K$1)))</f>
        <v/>
      </c>
      <c r="L227" s="114" t="str">
        <f>IF(tbl_coded[[#This Row],[ISIN]]="","",IF(_xll.BDP($B227&amp;" Corp",L$1)="#N/A N/A","--",_xll.BDP($B227&amp;" Corp",L$1)))</f>
        <v/>
      </c>
      <c r="M227" s="114" t="str">
        <f>IF(tbl_coded[[#This Row],[ISIN]]="","",IF(_xll.BDP($B227&amp;" Corp",M$1)="#N/A N/A","--",_xll.BDP($B227&amp;" Corp",M$1)))</f>
        <v/>
      </c>
      <c r="N227" s="114" t="str">
        <f>IF(tbl_coded[[#This Row],[ISIN]]="","",IF(_xll.BDP($B227&amp;" Corp",N$1)="#N/A N/A","--",_xll.BDP($B227&amp;" Corp",N$1)))</f>
        <v/>
      </c>
      <c r="O227" s="114" t="str">
        <f>IF(tbl_coded[[#This Row],[ISIN]]="","",IF(_xll.BDP($B227&amp;" Corp",O$1)="#N/A N/A","--",_xll.BDP($B227&amp;" Corp",O$1)))</f>
        <v/>
      </c>
      <c r="P227" s="114" t="str">
        <f>IF(tbl_coded[[#This Row],[ISIN]]="","",IF(_xll.BDP($B227&amp;" Corp",P$1)="#N/A N/A","--",_xll.BDP($B227&amp;" Corp",P$1)))</f>
        <v/>
      </c>
      <c r="Q22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7" s="114" t="str">
        <f>IF(tbl_coded[[#This Row],[ISIN]]="","",IF(OR(_xll.BDP($B227&amp;" Corp",R$1)="#N/A N/A",_xll.BDP($B227&amp;" Corp",R$1)="#N/A Invalid Security",_xll.BDP($B227&amp;" Corp",R$1)="#N/A Field Not Applicable"),"--",_xll.BDP($B227&amp;" Corp",R$1)))</f>
        <v/>
      </c>
      <c r="S227" s="114" t="str">
        <f>IF(tbl_coded[[#This Row],[ISIN]]="","",IF(OR(_xll.BDP($R227&amp;" Equity",S$1)="#N/A N/A",_xll.BDP($R227&amp;" Equity",S$1)="#N/A Invalid Security"),"--",_xll.BDP($R227&amp;" Equity",S$1)))</f>
        <v/>
      </c>
      <c r="T227" s="114" t="str">
        <f>IF(tbl_coded[[#This Row],[ISIN]]="","",IF(OR(_xll.BDP($R227&amp;" Equity",T$1)="#N/A N/A",_xll.BDP($R227&amp;" Equity",T$1)="#N/A Invalid Security"),"--",_xll.BDP($R227&amp;" Equity",T$1)))</f>
        <v/>
      </c>
      <c r="U227" s="114" t="str">
        <f>IF(tbl_coded[[#This Row],[ISIN]]="","",IF(OR(_xll.BDP($R227&amp;" Equity",U$1)="#N/A N/A",_xll.BDP($R227&amp;" Equity",U$1)="#N/A Invalid Security"),"--",_xll.BDP($R227&amp;" Equity",U$1)))</f>
        <v/>
      </c>
      <c r="V227" s="114" t="str">
        <f>IF(tbl_coded[[#This Row],[ISIN]]="","",IF(OR(_xll.BDP($R227&amp;" Equity",V$1)="#N/A N/A",_xll.BDP($R227&amp;" Equity",V$1)="#N/A Invalid Security"),"--",_xll.BDP($R227&amp;" Equity",V$1)))</f>
        <v/>
      </c>
      <c r="W227" s="114" t="str">
        <f>IF(tbl_coded[[#This Row],[ISIN]]="","",IF(OR(_xll.BDP($R227&amp;" Equity",W$1)="#N/A N/A",_xll.BDP($R227&amp;" Equity",W$1)="#N/A Invalid Security"),"--",_xll.BDP($R227&amp;" Equity",W$1)))</f>
        <v/>
      </c>
      <c r="X227" s="114" t="str">
        <f>IF(tbl_coded[[#This Row],[ISIN]]="","",IF(OR(_xll.BDP($R227&amp;" Equity",X$1)="#N/A N/A",_xll.BDP($R227&amp;" Equity",X$1)="#N/A Invalid Security"),"--",_xll.BDP($R227&amp;" Equity",X$1)))</f>
        <v/>
      </c>
      <c r="Y22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7" s="114" t="str">
        <f>IF(tbl_coded[[#This Row],[ISIN]]="","",IF(ISNUMBER(_xll.BDP(B227&amp;" Corp",Z$1)),_xll.BDP(B227&amp;" Corp",Z$1),""))</f>
        <v/>
      </c>
      <c r="AA227" s="114" t="str">
        <f>IF(tbl_coded[[#This Row],[ISIN]]="","",IF(ISNUMBER(_xll.BDP(B227&amp;" Corp",AA$1)),_xll.BDP(B227&amp;" Corp",AA$1),""))</f>
        <v/>
      </c>
      <c r="AB227" s="114" t="str">
        <f>IF(tbl_coded[[#This Row],[ISIN]]="","",IF(ISNUMBER(_xll.BDP(B227&amp;" Corp",AB$1)),_xll.BDP(B227&amp;" Corp",AB$1),""))</f>
        <v/>
      </c>
      <c r="AC227" s="114" t="str">
        <f>IF(tbl_coded[[#This Row],[ISIN]]="","",IF(ISNUMBER(_xll.BDP(B227&amp;" Corp",AC$1)),_xll.BDP(B227&amp;" Corp",AC$1),""))</f>
        <v/>
      </c>
      <c r="AD227" s="114" t="str">
        <f>IF(tbl_coded[[#This Row],[ISIN]]="","",IF((_xll.BDP(B227&amp;" Corp",AD$1))="#N/A Field Not Applicable","",_xll.BDP(B227&amp;" Corp",AD$1)))</f>
        <v/>
      </c>
      <c r="AE227" s="114" t="str">
        <f>IF(tbl_coded[[#This Row],[ISIN]]="","",IF((_xll.BDP(B227&amp;" Corp",AE$1))="#N/A N/A","--",_xll.BDP(B227&amp;" Corp",AE$1)))</f>
        <v/>
      </c>
      <c r="AF227" s="114" t="str">
        <f>IF(tbl_coded[[#This Row],[ISIN]]="","",IF(IFERROR(MATCH(H227,rtg_num[Moody''s],0)&gt;10,0),"HY",IF(IFERROR(MATCH(I227,rtg_num[S&amp;P],0)&gt;10,0),"HY",IF(IFERROR(MATCH(J227,rtg_num[Fitch],0)&gt;10,0),"HY",IF(H227&amp;I227&amp;J227="------","NR",IF(IFERROR(FIND("#N/A",Coded!H227),0)&amp;IFERROR(FIND("#N/A",Coded!H227),0)&amp;IFERROR(FIND("#N/A",Coded!H227),0)&lt;&gt;"000",IF(INDEX(美元债一级!$O:$O,MATCH(tbl_coded[[#This Row],[ISIN]],美元债一级!$I:$I,0))="--/--/--","NR","IG"),"IG"))))))</f>
        <v/>
      </c>
      <c r="AG22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7" s="115" t="str">
        <f>IF(tbl_coded[[#This Row],[ISIN]]="","",IF(_xll.BDP($B227&amp;" Corp",AI$1)="#N/A N/A","--",_xll.BDP($B227&amp;" Corp",AI$1)))</f>
        <v/>
      </c>
      <c r="AJ227" s="112" t="str">
        <f>IF(tbl_coded[[#This Row],[ISIN]]="","",IF(OR(_xll.BDP(_xll.BDP(tbl_coded[[#This Row],[ISIN]]&amp;" Corp", "ISSUER_EQUITY_TICKER")&amp;" Equity",AJ$1)="#N/A N/A"),"--",_xll.BDP(_xll.BDP(tbl_coded[[#This Row],[ISIN]]&amp;" Corp", "ISSUER_EQUITY_TICKER")&amp;" Equity",AJ$1)))</f>
        <v/>
      </c>
      <c r="AK22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7" s="114" t="str">
        <f>IF(tbl_coded[[#This Row],[ISIN]]="","",IF(OR(_xll.BDP(_xll.BDP(tbl_coded[[#This Row],[ISIN]]&amp;" Corp", "ISSUER_EQUITY_TICKER")&amp;" Equity",AL$1)="#N/A N/A"),"--",_xll.BDP(_xll.BDP(tbl_coded[[#This Row],[ISIN]]&amp;" Corp", "ISSUER_EQUITY_TICKER")&amp;" Equity",AL$1)))</f>
        <v/>
      </c>
      <c r="AM227" s="114" t="str">
        <f>IF(tbl_coded[[#This Row],[ISIN]]="","",IF(_xll.BDS($B227&amp;" Corp",AM$1)="#N/A Field Not Applicable","",_xll.BDS($B227&amp;" Corp",AM$1)))</f>
        <v/>
      </c>
      <c r="AN227" s="114" t="str">
        <f>IF(tbl_coded[[#This Row],[ISIN]]="","",IF(_xll.BDP(tbl_coded[[#This Row],[KPW Provider BBID]]&amp;" CompanyID","NAME")="#N/A Invalid Security","",_xll.BDP(tbl_coded[[#This Row],[KPW Provider BBID]]&amp;" CompanyID","NAME")))</f>
        <v/>
      </c>
      <c r="AO227" s="114" t="str">
        <f>IF(tbl_coded[[#This Row],[ISIN]]="","",IF(_xll.BDP(tbl_coded[[#This Row],[KPW Provider BBID]]&amp;" CompanyID",$AO$1)="#N/A Invalid Security","--",IF(_xll.BDP(tbl_coded[[#This Row],[KPW Provider BBID]]&amp;" CompanyID",$AO$1)="#N/A N/A","--",_xll.BDP(tbl_coded[[#This Row],[KPW Provider BBID]]&amp;" CompanyID",$AO$1))))</f>
        <v/>
      </c>
      <c r="AP227" s="114" t="str">
        <f>IF(tbl_coded[[#This Row],[ISIN]]="","",IF(_xll.BDP(tbl_coded[[#This Row],[KPW Provider BBID]]&amp;" CompanyID",$AP$1)="#N/A Invalid Security","--",IF(_xll.BDP(tbl_coded[[#This Row],[KPW Provider BBID]]&amp;" CompanyID",$AP$1)="#N/A N/A","--",_xll.BDP(tbl_coded[[#This Row],[KPW Provider BBID]]&amp;" CompanyID",$AP$1))))</f>
        <v/>
      </c>
      <c r="AQ227" s="114" t="str">
        <f>IF(tbl_coded[[#This Row],[ISIN]]="","",IF(_xll.BDP(tbl_coded[[#This Row],[KPW Provider BBID]]&amp;" CompanyID",$AQ$1)="#N/A Invalid Security","--",IF(_xll.BDP(tbl_coded[[#This Row],[KPW Provider BBID]]&amp;" CompanyID",$AQ$1)="#N/A N/A","--",_xll.BDP(tbl_coded[[#This Row],[KPW Provider BBID]]&amp;" CompanyID",$AQ$1))))</f>
        <v/>
      </c>
      <c r="AR227" s="114" t="str">
        <f>IF(tbl_coded[[#This Row],[ISIN]]="","",tbl_coded[[#This Row],[穆迪KPW评级]]&amp;"/"&amp;tbl_coded[[#This Row],[SPKPW评级]]&amp;"/"&amp;tbl_coded[[#This Row],[FITCHKPW评级]])</f>
        <v/>
      </c>
      <c r="AS227" s="114" t="str">
        <f>IF(tbl_coded[[#This Row],[ISIN]]="","",IF(OR(_xll.BDP($B227&amp;" Corp",AS$1)="#N/A N/A"),"--",_xll.BDP($B227&amp;" Corp",AS$1)))</f>
        <v/>
      </c>
      <c r="AT227" s="114" t="str">
        <f>IF(tbl_coded[[#This Row],[ISIN]]="","",IF(_xll.BDS($B227&amp;" Corp",AT$1)="#N/A Field Not Applicable","",_xll.BDS($B227&amp;" Corp",AT$1)))</f>
        <v/>
      </c>
      <c r="AU227" s="114" t="str">
        <f>IF(tbl_coded[[#This Row],[SBLC Provider BBID]]="","",_xll.BDP(tbl_coded[[#This Row],[SBLC Provider BBID]]&amp;" CompanyID","NAME"))</f>
        <v/>
      </c>
      <c r="AV227" s="114" t="str">
        <f>IF(tbl_coded[[#This Row],[ISIN]]="","",IF(OR(_xll.BDP($B227&amp;" Corp",AV$1)="#N/A N/A"),"--",TEXT(_xll.BDP($B227&amp;" Corp",AV$1),"yyyy/mm/dd")))</f>
        <v/>
      </c>
      <c r="AW227" s="114" t="str">
        <f>IF(tbl_coded[[#This Row],[ISIN]]="","",IF(OR(_xll.BDP($B227&amp;" Corp",AW$1)="#N/A N/A"),"--",TEXT(_xll.BDP($B227&amp;" Corp",AW$1),"yyyy/mm/dd")))</f>
        <v/>
      </c>
      <c r="AX227" s="114" t="str">
        <f>IF(tbl_coded[[#This Row],[ISIN]]="","",IF(OR(_xll.BDP($B227&amp;" Corp",AX$1)="#N/A N/A"),"--",TEXT(_xll.BDP($B227&amp;" Corp",AX$1),"yyyy/mm/dd")))</f>
        <v/>
      </c>
      <c r="AY227" s="114" t="str">
        <f>IF(tbl_coded[[#This Row],[ISIN]]="","",IF(OR(_xll.BDP($B227&amp;" Corp",AY$1)="#N/A Field Not Applicable"),"--",TEXT(_xll.BDP($B227&amp;" Corp",AY$1),"yyyy/mm/dd")))</f>
        <v/>
      </c>
      <c r="AZ227" s="114" t="str">
        <f>IF(tbl_coded[[#This Row],[ISIN]]="","",IF(OR(_xll.BDP($B227&amp;" Corp",AZ$1)="#N/A N/A"),"--",_xll.BDP($B227&amp;" Corp",AZ$1)))</f>
        <v/>
      </c>
      <c r="BA227" s="114" t="str">
        <f>IF(tbl_coded[[#This Row],[ISIN]]="","",IF(OR(_xll.BDP($B227&amp;" Corp",BA$1)="#N/A N/A"),"--",_xll.BDP($B227&amp;" Corp",BA$1)))</f>
        <v/>
      </c>
      <c r="BB227" s="114" t="str">
        <f>IF(tbl_coded[[#This Row],[ISIN]]="","",IF(OR(_xll.BDP($B227&amp;" Corp",BB$1)="#N/A N/A"),"--",_xll.BDP($B227&amp;" Corp",BB$1)))</f>
        <v/>
      </c>
      <c r="BC227" s="114" t="str">
        <f>IF(tbl_coded[[#This Row],[ISIN]]="","",IF(OR(_xll.BDP($B227&amp;" Corp",BC$1)="#N/A Field Not Applicable"),"--",_xll.BDP($B227&amp;" Corp",BC$1)))</f>
        <v/>
      </c>
      <c r="BD227" s="114" t="str">
        <f>IF(tbl_coded[[#This Row],[ISIN]]="","",IF(OR(_xll.BDP($B227&amp;" Corp",BD$1)="#N/A Field Not Applicable"),"--",_xll.BDP($B227&amp;" Corp",BD$1)))</f>
        <v/>
      </c>
      <c r="BE227" s="114" t="str">
        <f>IF(tbl_coded[[#This Row],[ISIN]]="","",IF(OR(_xll.BDP($B227&amp;" Corp",BE$1)="#N/A Field Not Applicable"),"--",_xll.BDP($B227&amp;" Corp",BE$1)))</f>
        <v/>
      </c>
      <c r="BF227" s="114" t="str">
        <f>IF(tbl_coded[[#This Row],[ISIN]]="","",IF(OR(_xll.BDP($B227&amp;" Corp",BF$1)="#N/A Field Not Applicable"),"--",_xll.BDP($B227&amp;" Corp",BF$1)))</f>
        <v/>
      </c>
      <c r="BG227" s="114" t="str">
        <f>IF(tbl_coded[[#This Row],[ISIN]]="","",IF(OR(_xll.BDP($B227&amp;" Corp",BG$1)="#N/A Field Not Applicable"),"--",IF(_xll.BDP($B227&amp;" Corp",BG$1)="#N/A N/A","N",_xll.BDP($B227&amp;" Corp",BG$1))))</f>
        <v/>
      </c>
      <c r="BH227" s="114" t="str">
        <f>IF(tbl_coded[[#This Row],[ISIN]]="","",IF(OR(_xll.BDP($B227&amp;" Corp",BH$1)="#N/A N/A"),"",_xll.BDP($B227&amp;" Corp",BH$1)))</f>
        <v/>
      </c>
      <c r="BI227" s="114" t="str">
        <f>IF(tbl_coded[[#This Row],[ISIN]]="","",IF(OR(tbl_coded[[#This Row],[Parent company tiker]]=""),"",IF(_xll.BDP(tbl_coded[[#This Row],[Parent company tiker]]&amp;" Equity",BI$1)="#N/A N/A","--",_xll.BDP(tbl_coded[[#This Row],[Parent company tiker]]&amp;" Equity",BI$1))))</f>
        <v/>
      </c>
      <c r="BJ227" s="114" t="str">
        <f>IF(tbl_coded[[#This Row],[ISIN]]="","",IF(OR(tbl_coded[[#This Row],[Parent company tiker]]=""),"",IF(_xll.BDP(tbl_coded[[#This Row],[Parent company tiker]]&amp;" Equity",BJ$1)="#N/A N/A","--",_xll.BDP(tbl_coded[[#This Row],[Parent company tiker]]&amp;" Equity",BJ$1))))</f>
        <v/>
      </c>
      <c r="BK227" s="114" t="str">
        <f>IF(tbl_coded[[#This Row],[ISIN]]="","",IF(OR(tbl_coded[[#This Row],[Parent company tiker]]=""),"",IF(_xll.BDP(tbl_coded[[#This Row],[Parent company tiker]]&amp;" Equity",BK$1)="#N/A N/A","--",_xll.BDP(tbl_coded[[#This Row],[Parent company tiker]]&amp;" Equity",BK$1))))</f>
        <v/>
      </c>
      <c r="BL227" s="114" t="str">
        <f>IF(tbl_coded[[#This Row],[ISIN]]="","",IF(OR(tbl_coded[[#This Row],[Parent company tiker]]=""),"",IF(_xll.BDP(tbl_coded[[#This Row],[Parent company tiker]]&amp;" Equity",BL$1)="#N/A N/A","--",_xll.BDP(tbl_coded[[#This Row],[Parent company tiker]]&amp;" Equity",BL$1))))</f>
        <v/>
      </c>
      <c r="BM22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7" s="114" t="str">
        <f>IF(tbl_coded[[#This Row],[Column9]]&lt;&gt;"--",tbl_coded[[#This Row],[G''tor rating]],IF(tbl_coded[[#This Row],[KPW Name]]&lt;&gt;"",tbl_coded[[#This Row],[KPW Rating]],IF(tbl_coded[[#This Row],[Parent company tiker]]&lt;&gt;"",tbl_coded[[#This Row],[parent评级]],tbl_coded[[#This Row],[Issuer rating]])))</f>
        <v>//</v>
      </c>
      <c r="BO227" s="148" t="str">
        <f>IFERROR(IF(tbl_coded[[#This Row],[GREEN]]="Y","GREEN",IF(tbl_coded[[#This Row],[SUSTAINABLE]]="Y","SUSTAINABLE",IF(tbl_coded[[#This Row],[SOCIAL]]="Y","SOCIAL",IF(tbl_coded[[#This Row],[Sustainable linked]]="Y","SUSTAINABLE LINKED"," ")))),"")</f>
        <v xml:space="preserve"> </v>
      </c>
    </row>
    <row r="228" spans="1:67" ht="15" customHeight="1">
      <c r="A228" s="109">
        <v>226</v>
      </c>
      <c r="B228" s="110" t="str">
        <f>IF(美元债一级!$C$3:$C$1048576&lt;&gt;"",美元债一级!$C228,"")</f>
        <v/>
      </c>
      <c r="C228" s="114" t="str">
        <f>IF(tbl_coded[[#This Row],[ISIN]]="","",IF(tbl_coded[[#This Row],[Index]]&gt;$A$1,"",IF(_xll.BDP($B228&amp;" Corp",C$1)="#N/A N/A","",_xll.BDP($B228&amp;" Corp",C$1))))</f>
        <v/>
      </c>
      <c r="D228" s="114" t="str">
        <f>IF(tbl_coded[[#This Row],[ISIN]]="","",IF(_xll.BDP($B228&amp;" Corp",D$1)="#N/A N/A","",_xll.BDP($B228&amp;" Corp",D$1)))</f>
        <v/>
      </c>
      <c r="E228" s="114" t="str">
        <f>IF(tbl_coded[[#This Row],[ISIN]]="","",IF(_xll.BDP($B228&amp;" Corp",E$1)="#N/A N/A","--",_xll.BDP($B228&amp;" Corp",E$1)))</f>
        <v/>
      </c>
      <c r="F228" s="114" t="str">
        <f>IF(tbl_coded[[#This Row],[ISIN]]="","",IF(_xll.BDS($B228&amp;" Corp",F$1)="#N/A Field Not Applicable","",_xll.BDS($B228&amp;" Corp",F$1)))</f>
        <v/>
      </c>
      <c r="G228" s="114" t="str">
        <f>IF(tbl_coded[[#This Row],[ISIN]]="","",IF(_xll.BDP($F228&amp;" CompanyID",G$1)="#N/A Invalid Security","",_xll.BDP($F228&amp;" CompanyID",G$1)))</f>
        <v/>
      </c>
      <c r="H228" s="114" t="str">
        <f>IF(tbl_coded[[#This Row],[ISIN]]="","",IF(_xll.BDP($B228&amp;" Corp",H$1)="#N/A N/A","--",_xll.BDP($B228&amp;" Corp",H$1)))</f>
        <v/>
      </c>
      <c r="I228" s="114" t="str">
        <f>IF(tbl_coded[[#This Row],[ISIN]]="","",IF(_xll.BDP($B228&amp;" Corp",I$1)="#N/A N/A","--",_xll.BDP($B228&amp;" Corp",I$1)))</f>
        <v/>
      </c>
      <c r="J228" s="114" t="str">
        <f>IF(tbl_coded[[#This Row],[ISIN]]="","",IF(_xll.BDP($B228&amp;" Corp",J$1)="#N/A N/A","--",_xll.BDP($B228&amp;" Corp",J$1)))</f>
        <v/>
      </c>
      <c r="K228" s="114" t="str">
        <f>IF(tbl_coded[[#This Row],[ISIN]]="","",IF(_xll.BDP($B228&amp;" Corp",K$1)="#N/A N/A","--",_xll.BDP($B228&amp;" Corp",K$1)))</f>
        <v/>
      </c>
      <c r="L228" s="114" t="str">
        <f>IF(tbl_coded[[#This Row],[ISIN]]="","",IF(_xll.BDP($B228&amp;" Corp",L$1)="#N/A N/A","--",_xll.BDP($B228&amp;" Corp",L$1)))</f>
        <v/>
      </c>
      <c r="M228" s="114" t="str">
        <f>IF(tbl_coded[[#This Row],[ISIN]]="","",IF(_xll.BDP($B228&amp;" Corp",M$1)="#N/A N/A","--",_xll.BDP($B228&amp;" Corp",M$1)))</f>
        <v/>
      </c>
      <c r="N228" s="114" t="str">
        <f>IF(tbl_coded[[#This Row],[ISIN]]="","",IF(_xll.BDP($B228&amp;" Corp",N$1)="#N/A N/A","--",_xll.BDP($B228&amp;" Corp",N$1)))</f>
        <v/>
      </c>
      <c r="O228" s="114" t="str">
        <f>IF(tbl_coded[[#This Row],[ISIN]]="","",IF(_xll.BDP($B228&amp;" Corp",O$1)="#N/A N/A","--",_xll.BDP($B228&amp;" Corp",O$1)))</f>
        <v/>
      </c>
      <c r="P228" s="114" t="str">
        <f>IF(tbl_coded[[#This Row],[ISIN]]="","",IF(_xll.BDP($B228&amp;" Corp",P$1)="#N/A N/A","--",_xll.BDP($B228&amp;" Corp",P$1)))</f>
        <v/>
      </c>
      <c r="Q22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8" s="114" t="str">
        <f>IF(tbl_coded[[#This Row],[ISIN]]="","",IF(OR(_xll.BDP($B228&amp;" Corp",R$1)="#N/A N/A",_xll.BDP($B228&amp;" Corp",R$1)="#N/A Invalid Security",_xll.BDP($B228&amp;" Corp",R$1)="#N/A Field Not Applicable"),"--",_xll.BDP($B228&amp;" Corp",R$1)))</f>
        <v/>
      </c>
      <c r="S228" s="114" t="str">
        <f>IF(tbl_coded[[#This Row],[ISIN]]="","",IF(OR(_xll.BDP($R228&amp;" Equity",S$1)="#N/A N/A",_xll.BDP($R228&amp;" Equity",S$1)="#N/A Invalid Security"),"--",_xll.BDP($R228&amp;" Equity",S$1)))</f>
        <v/>
      </c>
      <c r="T228" s="114" t="str">
        <f>IF(tbl_coded[[#This Row],[ISIN]]="","",IF(OR(_xll.BDP($R228&amp;" Equity",T$1)="#N/A N/A",_xll.BDP($R228&amp;" Equity",T$1)="#N/A Invalid Security"),"--",_xll.BDP($R228&amp;" Equity",T$1)))</f>
        <v/>
      </c>
      <c r="U228" s="114" t="str">
        <f>IF(tbl_coded[[#This Row],[ISIN]]="","",IF(OR(_xll.BDP($R228&amp;" Equity",U$1)="#N/A N/A",_xll.BDP($R228&amp;" Equity",U$1)="#N/A Invalid Security"),"--",_xll.BDP($R228&amp;" Equity",U$1)))</f>
        <v/>
      </c>
      <c r="V228" s="114" t="str">
        <f>IF(tbl_coded[[#This Row],[ISIN]]="","",IF(OR(_xll.BDP($R228&amp;" Equity",V$1)="#N/A N/A",_xll.BDP($R228&amp;" Equity",V$1)="#N/A Invalid Security"),"--",_xll.BDP($R228&amp;" Equity",V$1)))</f>
        <v/>
      </c>
      <c r="W228" s="114" t="str">
        <f>IF(tbl_coded[[#This Row],[ISIN]]="","",IF(OR(_xll.BDP($R228&amp;" Equity",W$1)="#N/A N/A",_xll.BDP($R228&amp;" Equity",W$1)="#N/A Invalid Security"),"--",_xll.BDP($R228&amp;" Equity",W$1)))</f>
        <v/>
      </c>
      <c r="X228" s="114" t="str">
        <f>IF(tbl_coded[[#This Row],[ISIN]]="","",IF(OR(_xll.BDP($R228&amp;" Equity",X$1)="#N/A N/A",_xll.BDP($R228&amp;" Equity",X$1)="#N/A Invalid Security"),"--",_xll.BDP($R228&amp;" Equity",X$1)))</f>
        <v/>
      </c>
      <c r="Y22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8" s="114" t="str">
        <f>IF(tbl_coded[[#This Row],[ISIN]]="","",IF(ISNUMBER(_xll.BDP(B228&amp;" Corp",Z$1)),_xll.BDP(B228&amp;" Corp",Z$1),""))</f>
        <v/>
      </c>
      <c r="AA228" s="114" t="str">
        <f>IF(tbl_coded[[#This Row],[ISIN]]="","",IF(ISNUMBER(_xll.BDP(B228&amp;" Corp",AA$1)),_xll.BDP(B228&amp;" Corp",AA$1),""))</f>
        <v/>
      </c>
      <c r="AB228" s="114" t="str">
        <f>IF(tbl_coded[[#This Row],[ISIN]]="","",IF(ISNUMBER(_xll.BDP(B228&amp;" Corp",AB$1)),_xll.BDP(B228&amp;" Corp",AB$1),""))</f>
        <v/>
      </c>
      <c r="AC228" s="114" t="str">
        <f>IF(tbl_coded[[#This Row],[ISIN]]="","",IF(ISNUMBER(_xll.BDP(B228&amp;" Corp",AC$1)),_xll.BDP(B228&amp;" Corp",AC$1),""))</f>
        <v/>
      </c>
      <c r="AD228" s="114" t="str">
        <f>IF(tbl_coded[[#This Row],[ISIN]]="","",IF((_xll.BDP(B228&amp;" Corp",AD$1))="#N/A Field Not Applicable","",_xll.BDP(B228&amp;" Corp",AD$1)))</f>
        <v/>
      </c>
      <c r="AE228" s="114" t="str">
        <f>IF(tbl_coded[[#This Row],[ISIN]]="","",IF((_xll.BDP(B228&amp;" Corp",AE$1))="#N/A N/A","--",_xll.BDP(B228&amp;" Corp",AE$1)))</f>
        <v/>
      </c>
      <c r="AF228" s="114" t="str">
        <f>IF(tbl_coded[[#This Row],[ISIN]]="","",IF(IFERROR(MATCH(H228,rtg_num[Moody''s],0)&gt;10,0),"HY",IF(IFERROR(MATCH(I228,rtg_num[S&amp;P],0)&gt;10,0),"HY",IF(IFERROR(MATCH(J228,rtg_num[Fitch],0)&gt;10,0),"HY",IF(H228&amp;I228&amp;J228="------","NR",IF(IFERROR(FIND("#N/A",Coded!H228),0)&amp;IFERROR(FIND("#N/A",Coded!H228),0)&amp;IFERROR(FIND("#N/A",Coded!H228),0)&lt;&gt;"000",IF(INDEX(美元债一级!$O:$O,MATCH(tbl_coded[[#This Row],[ISIN]],美元债一级!$I:$I,0))="--/--/--","NR","IG"),"IG"))))))</f>
        <v/>
      </c>
      <c r="AG22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8" s="115" t="str">
        <f>IF(tbl_coded[[#This Row],[ISIN]]="","",IF(_xll.BDP($B228&amp;" Corp",AI$1)="#N/A N/A","--",_xll.BDP($B228&amp;" Corp",AI$1)))</f>
        <v/>
      </c>
      <c r="AJ228" s="112" t="str">
        <f>IF(tbl_coded[[#This Row],[ISIN]]="","",IF(OR(_xll.BDP(_xll.BDP(tbl_coded[[#This Row],[ISIN]]&amp;" Corp", "ISSUER_EQUITY_TICKER")&amp;" Equity",AJ$1)="#N/A N/A"),"--",_xll.BDP(_xll.BDP(tbl_coded[[#This Row],[ISIN]]&amp;" Corp", "ISSUER_EQUITY_TICKER")&amp;" Equity",AJ$1)))</f>
        <v/>
      </c>
      <c r="AK22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8" s="114" t="str">
        <f>IF(tbl_coded[[#This Row],[ISIN]]="","",IF(OR(_xll.BDP(_xll.BDP(tbl_coded[[#This Row],[ISIN]]&amp;" Corp", "ISSUER_EQUITY_TICKER")&amp;" Equity",AL$1)="#N/A N/A"),"--",_xll.BDP(_xll.BDP(tbl_coded[[#This Row],[ISIN]]&amp;" Corp", "ISSUER_EQUITY_TICKER")&amp;" Equity",AL$1)))</f>
        <v/>
      </c>
      <c r="AM228" s="114" t="str">
        <f>IF(tbl_coded[[#This Row],[ISIN]]="","",IF(_xll.BDS($B228&amp;" Corp",AM$1)="#N/A Field Not Applicable","",_xll.BDS($B228&amp;" Corp",AM$1)))</f>
        <v/>
      </c>
      <c r="AN228" s="114" t="str">
        <f>IF(tbl_coded[[#This Row],[ISIN]]="","",IF(_xll.BDP(tbl_coded[[#This Row],[KPW Provider BBID]]&amp;" CompanyID","NAME")="#N/A Invalid Security","",_xll.BDP(tbl_coded[[#This Row],[KPW Provider BBID]]&amp;" CompanyID","NAME")))</f>
        <v/>
      </c>
      <c r="AO228" s="114" t="str">
        <f>IF(tbl_coded[[#This Row],[ISIN]]="","",IF(_xll.BDP(tbl_coded[[#This Row],[KPW Provider BBID]]&amp;" CompanyID",$AO$1)="#N/A Invalid Security","--",IF(_xll.BDP(tbl_coded[[#This Row],[KPW Provider BBID]]&amp;" CompanyID",$AO$1)="#N/A N/A","--",_xll.BDP(tbl_coded[[#This Row],[KPW Provider BBID]]&amp;" CompanyID",$AO$1))))</f>
        <v/>
      </c>
      <c r="AP228" s="114" t="str">
        <f>IF(tbl_coded[[#This Row],[ISIN]]="","",IF(_xll.BDP(tbl_coded[[#This Row],[KPW Provider BBID]]&amp;" CompanyID",$AP$1)="#N/A Invalid Security","--",IF(_xll.BDP(tbl_coded[[#This Row],[KPW Provider BBID]]&amp;" CompanyID",$AP$1)="#N/A N/A","--",_xll.BDP(tbl_coded[[#This Row],[KPW Provider BBID]]&amp;" CompanyID",$AP$1))))</f>
        <v/>
      </c>
      <c r="AQ228" s="114" t="str">
        <f>IF(tbl_coded[[#This Row],[ISIN]]="","",IF(_xll.BDP(tbl_coded[[#This Row],[KPW Provider BBID]]&amp;" CompanyID",$AQ$1)="#N/A Invalid Security","--",IF(_xll.BDP(tbl_coded[[#This Row],[KPW Provider BBID]]&amp;" CompanyID",$AQ$1)="#N/A N/A","--",_xll.BDP(tbl_coded[[#This Row],[KPW Provider BBID]]&amp;" CompanyID",$AQ$1))))</f>
        <v/>
      </c>
      <c r="AR228" s="114" t="str">
        <f>IF(tbl_coded[[#This Row],[ISIN]]="","",tbl_coded[[#This Row],[穆迪KPW评级]]&amp;"/"&amp;tbl_coded[[#This Row],[SPKPW评级]]&amp;"/"&amp;tbl_coded[[#This Row],[FITCHKPW评级]])</f>
        <v/>
      </c>
      <c r="AS228" s="114" t="str">
        <f>IF(tbl_coded[[#This Row],[ISIN]]="","",IF(OR(_xll.BDP($B228&amp;" Corp",AS$1)="#N/A N/A"),"--",_xll.BDP($B228&amp;" Corp",AS$1)))</f>
        <v/>
      </c>
      <c r="AT228" s="114" t="str">
        <f>IF(tbl_coded[[#This Row],[ISIN]]="","",IF(_xll.BDS($B228&amp;" Corp",AT$1)="#N/A Field Not Applicable","",_xll.BDS($B228&amp;" Corp",AT$1)))</f>
        <v/>
      </c>
      <c r="AU228" s="114" t="str">
        <f>IF(tbl_coded[[#This Row],[SBLC Provider BBID]]="","",_xll.BDP(tbl_coded[[#This Row],[SBLC Provider BBID]]&amp;" CompanyID","NAME"))</f>
        <v/>
      </c>
      <c r="AV228" s="114" t="str">
        <f>IF(tbl_coded[[#This Row],[ISIN]]="","",IF(OR(_xll.BDP($B228&amp;" Corp",AV$1)="#N/A N/A"),"--",TEXT(_xll.BDP($B228&amp;" Corp",AV$1),"yyyy/mm/dd")))</f>
        <v/>
      </c>
      <c r="AW228" s="114" t="str">
        <f>IF(tbl_coded[[#This Row],[ISIN]]="","",IF(OR(_xll.BDP($B228&amp;" Corp",AW$1)="#N/A N/A"),"--",TEXT(_xll.BDP($B228&amp;" Corp",AW$1),"yyyy/mm/dd")))</f>
        <v/>
      </c>
      <c r="AX228" s="114" t="str">
        <f>IF(tbl_coded[[#This Row],[ISIN]]="","",IF(OR(_xll.BDP($B228&amp;" Corp",AX$1)="#N/A N/A"),"--",TEXT(_xll.BDP($B228&amp;" Corp",AX$1),"yyyy/mm/dd")))</f>
        <v/>
      </c>
      <c r="AY228" s="114" t="str">
        <f>IF(tbl_coded[[#This Row],[ISIN]]="","",IF(OR(_xll.BDP($B228&amp;" Corp",AY$1)="#N/A Field Not Applicable"),"--",TEXT(_xll.BDP($B228&amp;" Corp",AY$1),"yyyy/mm/dd")))</f>
        <v/>
      </c>
      <c r="AZ228" s="114" t="str">
        <f>IF(tbl_coded[[#This Row],[ISIN]]="","",IF(OR(_xll.BDP($B228&amp;" Corp",AZ$1)="#N/A N/A"),"--",_xll.BDP($B228&amp;" Corp",AZ$1)))</f>
        <v/>
      </c>
      <c r="BA228" s="114" t="str">
        <f>IF(tbl_coded[[#This Row],[ISIN]]="","",IF(OR(_xll.BDP($B228&amp;" Corp",BA$1)="#N/A N/A"),"--",_xll.BDP($B228&amp;" Corp",BA$1)))</f>
        <v/>
      </c>
      <c r="BB228" s="114" t="str">
        <f>IF(tbl_coded[[#This Row],[ISIN]]="","",IF(OR(_xll.BDP($B228&amp;" Corp",BB$1)="#N/A N/A"),"--",_xll.BDP($B228&amp;" Corp",BB$1)))</f>
        <v/>
      </c>
      <c r="BC228" s="114" t="str">
        <f>IF(tbl_coded[[#This Row],[ISIN]]="","",IF(OR(_xll.BDP($B228&amp;" Corp",BC$1)="#N/A Field Not Applicable"),"--",_xll.BDP($B228&amp;" Corp",BC$1)))</f>
        <v/>
      </c>
      <c r="BD228" s="114" t="str">
        <f>IF(tbl_coded[[#This Row],[ISIN]]="","",IF(OR(_xll.BDP($B228&amp;" Corp",BD$1)="#N/A Field Not Applicable"),"--",_xll.BDP($B228&amp;" Corp",BD$1)))</f>
        <v/>
      </c>
      <c r="BE228" s="114" t="str">
        <f>IF(tbl_coded[[#This Row],[ISIN]]="","",IF(OR(_xll.BDP($B228&amp;" Corp",BE$1)="#N/A Field Not Applicable"),"--",_xll.BDP($B228&amp;" Corp",BE$1)))</f>
        <v/>
      </c>
      <c r="BF228" s="114" t="str">
        <f>IF(tbl_coded[[#This Row],[ISIN]]="","",IF(OR(_xll.BDP($B228&amp;" Corp",BF$1)="#N/A Field Not Applicable"),"--",_xll.BDP($B228&amp;" Corp",BF$1)))</f>
        <v/>
      </c>
      <c r="BG228" s="114" t="str">
        <f>IF(tbl_coded[[#This Row],[ISIN]]="","",IF(OR(_xll.BDP($B228&amp;" Corp",BG$1)="#N/A Field Not Applicable"),"--",IF(_xll.BDP($B228&amp;" Corp",BG$1)="#N/A N/A","N",_xll.BDP($B228&amp;" Corp",BG$1))))</f>
        <v/>
      </c>
      <c r="BH228" s="114" t="str">
        <f>IF(tbl_coded[[#This Row],[ISIN]]="","",IF(OR(_xll.BDP($B228&amp;" Corp",BH$1)="#N/A N/A"),"",_xll.BDP($B228&amp;" Corp",BH$1)))</f>
        <v/>
      </c>
      <c r="BI228" s="114" t="str">
        <f>IF(tbl_coded[[#This Row],[ISIN]]="","",IF(OR(tbl_coded[[#This Row],[Parent company tiker]]=""),"",IF(_xll.BDP(tbl_coded[[#This Row],[Parent company tiker]]&amp;" Equity",BI$1)="#N/A N/A","--",_xll.BDP(tbl_coded[[#This Row],[Parent company tiker]]&amp;" Equity",BI$1))))</f>
        <v/>
      </c>
      <c r="BJ228" s="114" t="str">
        <f>IF(tbl_coded[[#This Row],[ISIN]]="","",IF(OR(tbl_coded[[#This Row],[Parent company tiker]]=""),"",IF(_xll.BDP(tbl_coded[[#This Row],[Parent company tiker]]&amp;" Equity",BJ$1)="#N/A N/A","--",_xll.BDP(tbl_coded[[#This Row],[Parent company tiker]]&amp;" Equity",BJ$1))))</f>
        <v/>
      </c>
      <c r="BK228" s="114" t="str">
        <f>IF(tbl_coded[[#This Row],[ISIN]]="","",IF(OR(tbl_coded[[#This Row],[Parent company tiker]]=""),"",IF(_xll.BDP(tbl_coded[[#This Row],[Parent company tiker]]&amp;" Equity",BK$1)="#N/A N/A","--",_xll.BDP(tbl_coded[[#This Row],[Parent company tiker]]&amp;" Equity",BK$1))))</f>
        <v/>
      </c>
      <c r="BL228" s="114" t="str">
        <f>IF(tbl_coded[[#This Row],[ISIN]]="","",IF(OR(tbl_coded[[#This Row],[Parent company tiker]]=""),"",IF(_xll.BDP(tbl_coded[[#This Row],[Parent company tiker]]&amp;" Equity",BL$1)="#N/A N/A","--",_xll.BDP(tbl_coded[[#This Row],[Parent company tiker]]&amp;" Equity",BL$1))))</f>
        <v/>
      </c>
      <c r="BM22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8" s="114" t="str">
        <f>IF(tbl_coded[[#This Row],[Column9]]&lt;&gt;"--",tbl_coded[[#This Row],[G''tor rating]],IF(tbl_coded[[#This Row],[KPW Name]]&lt;&gt;"",tbl_coded[[#This Row],[KPW Rating]],IF(tbl_coded[[#This Row],[Parent company tiker]]&lt;&gt;"",tbl_coded[[#This Row],[parent评级]],tbl_coded[[#This Row],[Issuer rating]])))</f>
        <v>//</v>
      </c>
      <c r="BO228" s="148" t="str">
        <f>IFERROR(IF(tbl_coded[[#This Row],[GREEN]]="Y","GREEN",IF(tbl_coded[[#This Row],[SUSTAINABLE]]="Y","SUSTAINABLE",IF(tbl_coded[[#This Row],[SOCIAL]]="Y","SOCIAL",IF(tbl_coded[[#This Row],[Sustainable linked]]="Y","SUSTAINABLE LINKED"," ")))),"")</f>
        <v xml:space="preserve"> </v>
      </c>
    </row>
    <row r="229" spans="1:67" ht="15" customHeight="1">
      <c r="A229" s="109">
        <v>227</v>
      </c>
      <c r="B229" s="110" t="str">
        <f>IF(美元债一级!$C$3:$C$1048576&lt;&gt;"",美元债一级!$C229,"")</f>
        <v/>
      </c>
      <c r="C229" s="114" t="str">
        <f>IF(tbl_coded[[#This Row],[ISIN]]="","",IF(tbl_coded[[#This Row],[Index]]&gt;$A$1,"",IF(_xll.BDP($B229&amp;" Corp",C$1)="#N/A N/A","",_xll.BDP($B229&amp;" Corp",C$1))))</f>
        <v/>
      </c>
      <c r="D229" s="114" t="str">
        <f>IF(tbl_coded[[#This Row],[ISIN]]="","",IF(_xll.BDP($B229&amp;" Corp",D$1)="#N/A N/A","",_xll.BDP($B229&amp;" Corp",D$1)))</f>
        <v/>
      </c>
      <c r="E229" s="114" t="str">
        <f>IF(tbl_coded[[#This Row],[ISIN]]="","",IF(_xll.BDP($B229&amp;" Corp",E$1)="#N/A N/A","--",_xll.BDP($B229&amp;" Corp",E$1)))</f>
        <v/>
      </c>
      <c r="F229" s="114" t="str">
        <f>IF(tbl_coded[[#This Row],[ISIN]]="","",IF(_xll.BDS($B229&amp;" Corp",F$1)="#N/A Field Not Applicable","",_xll.BDS($B229&amp;" Corp",F$1)))</f>
        <v/>
      </c>
      <c r="G229" s="114" t="str">
        <f>IF(tbl_coded[[#This Row],[ISIN]]="","",IF(_xll.BDP($F229&amp;" CompanyID",G$1)="#N/A Invalid Security","",_xll.BDP($F229&amp;" CompanyID",G$1)))</f>
        <v/>
      </c>
      <c r="H229" s="114" t="str">
        <f>IF(tbl_coded[[#This Row],[ISIN]]="","",IF(_xll.BDP($B229&amp;" Corp",H$1)="#N/A N/A","--",_xll.BDP($B229&amp;" Corp",H$1)))</f>
        <v/>
      </c>
      <c r="I229" s="114" t="str">
        <f>IF(tbl_coded[[#This Row],[ISIN]]="","",IF(_xll.BDP($B229&amp;" Corp",I$1)="#N/A N/A","--",_xll.BDP($B229&amp;" Corp",I$1)))</f>
        <v/>
      </c>
      <c r="J229" s="114" t="str">
        <f>IF(tbl_coded[[#This Row],[ISIN]]="","",IF(_xll.BDP($B229&amp;" Corp",J$1)="#N/A N/A","--",_xll.BDP($B229&amp;" Corp",J$1)))</f>
        <v/>
      </c>
      <c r="K229" s="114" t="str">
        <f>IF(tbl_coded[[#This Row],[ISIN]]="","",IF(_xll.BDP($B229&amp;" Corp",K$1)="#N/A N/A","--",_xll.BDP($B229&amp;" Corp",K$1)))</f>
        <v/>
      </c>
      <c r="L229" s="114" t="str">
        <f>IF(tbl_coded[[#This Row],[ISIN]]="","",IF(_xll.BDP($B229&amp;" Corp",L$1)="#N/A N/A","--",_xll.BDP($B229&amp;" Corp",L$1)))</f>
        <v/>
      </c>
      <c r="M229" s="114" t="str">
        <f>IF(tbl_coded[[#This Row],[ISIN]]="","",IF(_xll.BDP($B229&amp;" Corp",M$1)="#N/A N/A","--",_xll.BDP($B229&amp;" Corp",M$1)))</f>
        <v/>
      </c>
      <c r="N229" s="114" t="str">
        <f>IF(tbl_coded[[#This Row],[ISIN]]="","",IF(_xll.BDP($B229&amp;" Corp",N$1)="#N/A N/A","--",_xll.BDP($B229&amp;" Corp",N$1)))</f>
        <v/>
      </c>
      <c r="O229" s="114" t="str">
        <f>IF(tbl_coded[[#This Row],[ISIN]]="","",IF(_xll.BDP($B229&amp;" Corp",O$1)="#N/A N/A","--",_xll.BDP($B229&amp;" Corp",O$1)))</f>
        <v/>
      </c>
      <c r="P229" s="114" t="str">
        <f>IF(tbl_coded[[#This Row],[ISIN]]="","",IF(_xll.BDP($B229&amp;" Corp",P$1)="#N/A N/A","--",_xll.BDP($B229&amp;" Corp",P$1)))</f>
        <v/>
      </c>
      <c r="Q22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9" s="114" t="str">
        <f>IF(tbl_coded[[#This Row],[ISIN]]="","",IF(OR(_xll.BDP($B229&amp;" Corp",R$1)="#N/A N/A",_xll.BDP($B229&amp;" Corp",R$1)="#N/A Invalid Security",_xll.BDP($B229&amp;" Corp",R$1)="#N/A Field Not Applicable"),"--",_xll.BDP($B229&amp;" Corp",R$1)))</f>
        <v/>
      </c>
      <c r="S229" s="114" t="str">
        <f>IF(tbl_coded[[#This Row],[ISIN]]="","",IF(OR(_xll.BDP($R229&amp;" Equity",S$1)="#N/A N/A",_xll.BDP($R229&amp;" Equity",S$1)="#N/A Invalid Security"),"--",_xll.BDP($R229&amp;" Equity",S$1)))</f>
        <v/>
      </c>
      <c r="T229" s="114" t="str">
        <f>IF(tbl_coded[[#This Row],[ISIN]]="","",IF(OR(_xll.BDP($R229&amp;" Equity",T$1)="#N/A N/A",_xll.BDP($R229&amp;" Equity",T$1)="#N/A Invalid Security"),"--",_xll.BDP($R229&amp;" Equity",T$1)))</f>
        <v/>
      </c>
      <c r="U229" s="114" t="str">
        <f>IF(tbl_coded[[#This Row],[ISIN]]="","",IF(OR(_xll.BDP($R229&amp;" Equity",U$1)="#N/A N/A",_xll.BDP($R229&amp;" Equity",U$1)="#N/A Invalid Security"),"--",_xll.BDP($R229&amp;" Equity",U$1)))</f>
        <v/>
      </c>
      <c r="V229" s="114" t="str">
        <f>IF(tbl_coded[[#This Row],[ISIN]]="","",IF(OR(_xll.BDP($R229&amp;" Equity",V$1)="#N/A N/A",_xll.BDP($R229&amp;" Equity",V$1)="#N/A Invalid Security"),"--",_xll.BDP($R229&amp;" Equity",V$1)))</f>
        <v/>
      </c>
      <c r="W229" s="114" t="str">
        <f>IF(tbl_coded[[#This Row],[ISIN]]="","",IF(OR(_xll.BDP($R229&amp;" Equity",W$1)="#N/A N/A",_xll.BDP($R229&amp;" Equity",W$1)="#N/A Invalid Security"),"--",_xll.BDP($R229&amp;" Equity",W$1)))</f>
        <v/>
      </c>
      <c r="X229" s="114" t="str">
        <f>IF(tbl_coded[[#This Row],[ISIN]]="","",IF(OR(_xll.BDP($R229&amp;" Equity",X$1)="#N/A N/A",_xll.BDP($R229&amp;" Equity",X$1)="#N/A Invalid Security"),"--",_xll.BDP($R229&amp;" Equity",X$1)))</f>
        <v/>
      </c>
      <c r="Y22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9" s="114" t="str">
        <f>IF(tbl_coded[[#This Row],[ISIN]]="","",IF(ISNUMBER(_xll.BDP(B229&amp;" Corp",Z$1)),_xll.BDP(B229&amp;" Corp",Z$1),""))</f>
        <v/>
      </c>
      <c r="AA229" s="114" t="str">
        <f>IF(tbl_coded[[#This Row],[ISIN]]="","",IF(ISNUMBER(_xll.BDP(B229&amp;" Corp",AA$1)),_xll.BDP(B229&amp;" Corp",AA$1),""))</f>
        <v/>
      </c>
      <c r="AB229" s="114" t="str">
        <f>IF(tbl_coded[[#This Row],[ISIN]]="","",IF(ISNUMBER(_xll.BDP(B229&amp;" Corp",AB$1)),_xll.BDP(B229&amp;" Corp",AB$1),""))</f>
        <v/>
      </c>
      <c r="AC229" s="114" t="str">
        <f>IF(tbl_coded[[#This Row],[ISIN]]="","",IF(ISNUMBER(_xll.BDP(B229&amp;" Corp",AC$1)),_xll.BDP(B229&amp;" Corp",AC$1),""))</f>
        <v/>
      </c>
      <c r="AD229" s="114" t="str">
        <f>IF(tbl_coded[[#This Row],[ISIN]]="","",IF((_xll.BDP(B229&amp;" Corp",AD$1))="#N/A Field Not Applicable","",_xll.BDP(B229&amp;" Corp",AD$1)))</f>
        <v/>
      </c>
      <c r="AE229" s="114" t="str">
        <f>IF(tbl_coded[[#This Row],[ISIN]]="","",IF((_xll.BDP(B229&amp;" Corp",AE$1))="#N/A N/A","--",_xll.BDP(B229&amp;" Corp",AE$1)))</f>
        <v/>
      </c>
      <c r="AF229" s="114" t="str">
        <f>IF(tbl_coded[[#This Row],[ISIN]]="","",IF(IFERROR(MATCH(H229,rtg_num[Moody''s],0)&gt;10,0),"HY",IF(IFERROR(MATCH(I229,rtg_num[S&amp;P],0)&gt;10,0),"HY",IF(IFERROR(MATCH(J229,rtg_num[Fitch],0)&gt;10,0),"HY",IF(H229&amp;I229&amp;J229="------","NR",IF(IFERROR(FIND("#N/A",Coded!H229),0)&amp;IFERROR(FIND("#N/A",Coded!H229),0)&amp;IFERROR(FIND("#N/A",Coded!H229),0)&lt;&gt;"000",IF(INDEX(美元债一级!$O:$O,MATCH(tbl_coded[[#This Row],[ISIN]],美元债一级!$I:$I,0))="--/--/--","NR","IG"),"IG"))))))</f>
        <v/>
      </c>
      <c r="AG22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29" s="115" t="str">
        <f>IF(tbl_coded[[#This Row],[ISIN]]="","",IF(_xll.BDP($B229&amp;" Corp",AI$1)="#N/A N/A","--",_xll.BDP($B229&amp;" Corp",AI$1)))</f>
        <v/>
      </c>
      <c r="AJ229" s="112" t="str">
        <f>IF(tbl_coded[[#This Row],[ISIN]]="","",IF(OR(_xll.BDP(_xll.BDP(tbl_coded[[#This Row],[ISIN]]&amp;" Corp", "ISSUER_EQUITY_TICKER")&amp;" Equity",AJ$1)="#N/A N/A"),"--",_xll.BDP(_xll.BDP(tbl_coded[[#This Row],[ISIN]]&amp;" Corp", "ISSUER_EQUITY_TICKER")&amp;" Equity",AJ$1)))</f>
        <v/>
      </c>
      <c r="AK22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9" s="114" t="str">
        <f>IF(tbl_coded[[#This Row],[ISIN]]="","",IF(OR(_xll.BDP(_xll.BDP(tbl_coded[[#This Row],[ISIN]]&amp;" Corp", "ISSUER_EQUITY_TICKER")&amp;" Equity",AL$1)="#N/A N/A"),"--",_xll.BDP(_xll.BDP(tbl_coded[[#This Row],[ISIN]]&amp;" Corp", "ISSUER_EQUITY_TICKER")&amp;" Equity",AL$1)))</f>
        <v/>
      </c>
      <c r="AM229" s="114" t="str">
        <f>IF(tbl_coded[[#This Row],[ISIN]]="","",IF(_xll.BDS($B229&amp;" Corp",AM$1)="#N/A Field Not Applicable","",_xll.BDS($B229&amp;" Corp",AM$1)))</f>
        <v/>
      </c>
      <c r="AN229" s="114" t="str">
        <f>IF(tbl_coded[[#This Row],[ISIN]]="","",IF(_xll.BDP(tbl_coded[[#This Row],[KPW Provider BBID]]&amp;" CompanyID","NAME")="#N/A Invalid Security","",_xll.BDP(tbl_coded[[#This Row],[KPW Provider BBID]]&amp;" CompanyID","NAME")))</f>
        <v/>
      </c>
      <c r="AO229" s="114" t="str">
        <f>IF(tbl_coded[[#This Row],[ISIN]]="","",IF(_xll.BDP(tbl_coded[[#This Row],[KPW Provider BBID]]&amp;" CompanyID",$AO$1)="#N/A Invalid Security","--",IF(_xll.BDP(tbl_coded[[#This Row],[KPW Provider BBID]]&amp;" CompanyID",$AO$1)="#N/A N/A","--",_xll.BDP(tbl_coded[[#This Row],[KPW Provider BBID]]&amp;" CompanyID",$AO$1))))</f>
        <v/>
      </c>
      <c r="AP229" s="114" t="str">
        <f>IF(tbl_coded[[#This Row],[ISIN]]="","",IF(_xll.BDP(tbl_coded[[#This Row],[KPW Provider BBID]]&amp;" CompanyID",$AP$1)="#N/A Invalid Security","--",IF(_xll.BDP(tbl_coded[[#This Row],[KPW Provider BBID]]&amp;" CompanyID",$AP$1)="#N/A N/A","--",_xll.BDP(tbl_coded[[#This Row],[KPW Provider BBID]]&amp;" CompanyID",$AP$1))))</f>
        <v/>
      </c>
      <c r="AQ229" s="114" t="str">
        <f>IF(tbl_coded[[#This Row],[ISIN]]="","",IF(_xll.BDP(tbl_coded[[#This Row],[KPW Provider BBID]]&amp;" CompanyID",$AQ$1)="#N/A Invalid Security","--",IF(_xll.BDP(tbl_coded[[#This Row],[KPW Provider BBID]]&amp;" CompanyID",$AQ$1)="#N/A N/A","--",_xll.BDP(tbl_coded[[#This Row],[KPW Provider BBID]]&amp;" CompanyID",$AQ$1))))</f>
        <v/>
      </c>
      <c r="AR229" s="114" t="str">
        <f>IF(tbl_coded[[#This Row],[ISIN]]="","",tbl_coded[[#This Row],[穆迪KPW评级]]&amp;"/"&amp;tbl_coded[[#This Row],[SPKPW评级]]&amp;"/"&amp;tbl_coded[[#This Row],[FITCHKPW评级]])</f>
        <v/>
      </c>
      <c r="AS229" s="114" t="str">
        <f>IF(tbl_coded[[#This Row],[ISIN]]="","",IF(OR(_xll.BDP($B229&amp;" Corp",AS$1)="#N/A N/A"),"--",_xll.BDP($B229&amp;" Corp",AS$1)))</f>
        <v/>
      </c>
      <c r="AT229" s="114" t="str">
        <f>IF(tbl_coded[[#This Row],[ISIN]]="","",IF(_xll.BDS($B229&amp;" Corp",AT$1)="#N/A Field Not Applicable","",_xll.BDS($B229&amp;" Corp",AT$1)))</f>
        <v/>
      </c>
      <c r="AU229" s="114" t="str">
        <f>IF(tbl_coded[[#This Row],[SBLC Provider BBID]]="","",_xll.BDP(tbl_coded[[#This Row],[SBLC Provider BBID]]&amp;" CompanyID","NAME"))</f>
        <v/>
      </c>
      <c r="AV229" s="114" t="str">
        <f>IF(tbl_coded[[#This Row],[ISIN]]="","",IF(OR(_xll.BDP($B229&amp;" Corp",AV$1)="#N/A N/A"),"--",TEXT(_xll.BDP($B229&amp;" Corp",AV$1),"yyyy/mm/dd")))</f>
        <v/>
      </c>
      <c r="AW229" s="114" t="str">
        <f>IF(tbl_coded[[#This Row],[ISIN]]="","",IF(OR(_xll.BDP($B229&amp;" Corp",AW$1)="#N/A N/A"),"--",TEXT(_xll.BDP($B229&amp;" Corp",AW$1),"yyyy/mm/dd")))</f>
        <v/>
      </c>
      <c r="AX229" s="114" t="str">
        <f>IF(tbl_coded[[#This Row],[ISIN]]="","",IF(OR(_xll.BDP($B229&amp;" Corp",AX$1)="#N/A N/A"),"--",TEXT(_xll.BDP($B229&amp;" Corp",AX$1),"yyyy/mm/dd")))</f>
        <v/>
      </c>
      <c r="AY229" s="114" t="str">
        <f>IF(tbl_coded[[#This Row],[ISIN]]="","",IF(OR(_xll.BDP($B229&amp;" Corp",AY$1)="#N/A Field Not Applicable"),"--",TEXT(_xll.BDP($B229&amp;" Corp",AY$1),"yyyy/mm/dd")))</f>
        <v/>
      </c>
      <c r="AZ229" s="114" t="str">
        <f>IF(tbl_coded[[#This Row],[ISIN]]="","",IF(OR(_xll.BDP($B229&amp;" Corp",AZ$1)="#N/A N/A"),"--",_xll.BDP($B229&amp;" Corp",AZ$1)))</f>
        <v/>
      </c>
      <c r="BA229" s="114" t="str">
        <f>IF(tbl_coded[[#This Row],[ISIN]]="","",IF(OR(_xll.BDP($B229&amp;" Corp",BA$1)="#N/A N/A"),"--",_xll.BDP($B229&amp;" Corp",BA$1)))</f>
        <v/>
      </c>
      <c r="BB229" s="114" t="str">
        <f>IF(tbl_coded[[#This Row],[ISIN]]="","",IF(OR(_xll.BDP($B229&amp;" Corp",BB$1)="#N/A N/A"),"--",_xll.BDP($B229&amp;" Corp",BB$1)))</f>
        <v/>
      </c>
      <c r="BC229" s="114" t="str">
        <f>IF(tbl_coded[[#This Row],[ISIN]]="","",IF(OR(_xll.BDP($B229&amp;" Corp",BC$1)="#N/A Field Not Applicable"),"--",_xll.BDP($B229&amp;" Corp",BC$1)))</f>
        <v/>
      </c>
      <c r="BD229" s="114" t="str">
        <f>IF(tbl_coded[[#This Row],[ISIN]]="","",IF(OR(_xll.BDP($B229&amp;" Corp",BD$1)="#N/A Field Not Applicable"),"--",_xll.BDP($B229&amp;" Corp",BD$1)))</f>
        <v/>
      </c>
      <c r="BE229" s="114" t="str">
        <f>IF(tbl_coded[[#This Row],[ISIN]]="","",IF(OR(_xll.BDP($B229&amp;" Corp",BE$1)="#N/A Field Not Applicable"),"--",_xll.BDP($B229&amp;" Corp",BE$1)))</f>
        <v/>
      </c>
      <c r="BF229" s="114" t="str">
        <f>IF(tbl_coded[[#This Row],[ISIN]]="","",IF(OR(_xll.BDP($B229&amp;" Corp",BF$1)="#N/A Field Not Applicable"),"--",_xll.BDP($B229&amp;" Corp",BF$1)))</f>
        <v/>
      </c>
      <c r="BG229" s="114" t="str">
        <f>IF(tbl_coded[[#This Row],[ISIN]]="","",IF(OR(_xll.BDP($B229&amp;" Corp",BG$1)="#N/A Field Not Applicable"),"--",IF(_xll.BDP($B229&amp;" Corp",BG$1)="#N/A N/A","N",_xll.BDP($B229&amp;" Corp",BG$1))))</f>
        <v/>
      </c>
      <c r="BH229" s="114" t="str">
        <f>IF(tbl_coded[[#This Row],[ISIN]]="","",IF(OR(_xll.BDP($B229&amp;" Corp",BH$1)="#N/A N/A"),"",_xll.BDP($B229&amp;" Corp",BH$1)))</f>
        <v/>
      </c>
      <c r="BI229" s="114" t="str">
        <f>IF(tbl_coded[[#This Row],[ISIN]]="","",IF(OR(tbl_coded[[#This Row],[Parent company tiker]]=""),"",IF(_xll.BDP(tbl_coded[[#This Row],[Parent company tiker]]&amp;" Equity",BI$1)="#N/A N/A","--",_xll.BDP(tbl_coded[[#This Row],[Parent company tiker]]&amp;" Equity",BI$1))))</f>
        <v/>
      </c>
      <c r="BJ229" s="114" t="str">
        <f>IF(tbl_coded[[#This Row],[ISIN]]="","",IF(OR(tbl_coded[[#This Row],[Parent company tiker]]=""),"",IF(_xll.BDP(tbl_coded[[#This Row],[Parent company tiker]]&amp;" Equity",BJ$1)="#N/A N/A","--",_xll.BDP(tbl_coded[[#This Row],[Parent company tiker]]&amp;" Equity",BJ$1))))</f>
        <v/>
      </c>
      <c r="BK229" s="114" t="str">
        <f>IF(tbl_coded[[#This Row],[ISIN]]="","",IF(OR(tbl_coded[[#This Row],[Parent company tiker]]=""),"",IF(_xll.BDP(tbl_coded[[#This Row],[Parent company tiker]]&amp;" Equity",BK$1)="#N/A N/A","--",_xll.BDP(tbl_coded[[#This Row],[Parent company tiker]]&amp;" Equity",BK$1))))</f>
        <v/>
      </c>
      <c r="BL229" s="114" t="str">
        <f>IF(tbl_coded[[#This Row],[ISIN]]="","",IF(OR(tbl_coded[[#This Row],[Parent company tiker]]=""),"",IF(_xll.BDP(tbl_coded[[#This Row],[Parent company tiker]]&amp;" Equity",BL$1)="#N/A N/A","--",_xll.BDP(tbl_coded[[#This Row],[Parent company tiker]]&amp;" Equity",BL$1))))</f>
        <v/>
      </c>
      <c r="BM22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9" s="114" t="str">
        <f>IF(tbl_coded[[#This Row],[Column9]]&lt;&gt;"--",tbl_coded[[#This Row],[G''tor rating]],IF(tbl_coded[[#This Row],[KPW Name]]&lt;&gt;"",tbl_coded[[#This Row],[KPW Rating]],IF(tbl_coded[[#This Row],[Parent company tiker]]&lt;&gt;"",tbl_coded[[#This Row],[parent评级]],tbl_coded[[#This Row],[Issuer rating]])))</f>
        <v>//</v>
      </c>
      <c r="BO229" s="148" t="str">
        <f>IFERROR(IF(tbl_coded[[#This Row],[GREEN]]="Y","GREEN",IF(tbl_coded[[#This Row],[SUSTAINABLE]]="Y","SUSTAINABLE",IF(tbl_coded[[#This Row],[SOCIAL]]="Y","SOCIAL",IF(tbl_coded[[#This Row],[Sustainable linked]]="Y","SUSTAINABLE LINKED"," ")))),"")</f>
        <v xml:space="preserve"> </v>
      </c>
    </row>
    <row r="230" spans="1:67" ht="15" customHeight="1">
      <c r="A230" s="109">
        <v>228</v>
      </c>
      <c r="B230" s="110" t="str">
        <f>IF(美元债一级!$C$3:$C$1048576&lt;&gt;"",美元债一级!$C230,"")</f>
        <v/>
      </c>
      <c r="C230" s="114" t="str">
        <f>IF(tbl_coded[[#This Row],[ISIN]]="","",IF(tbl_coded[[#This Row],[Index]]&gt;$A$1,"",IF(_xll.BDP($B230&amp;" Corp",C$1)="#N/A N/A","",_xll.BDP($B230&amp;" Corp",C$1))))</f>
        <v/>
      </c>
      <c r="D230" s="114" t="str">
        <f>IF(tbl_coded[[#This Row],[ISIN]]="","",IF(_xll.BDP($B230&amp;" Corp",D$1)="#N/A N/A","",_xll.BDP($B230&amp;" Corp",D$1)))</f>
        <v/>
      </c>
      <c r="E230" s="114" t="str">
        <f>IF(tbl_coded[[#This Row],[ISIN]]="","",IF(_xll.BDP($B230&amp;" Corp",E$1)="#N/A N/A","--",_xll.BDP($B230&amp;" Corp",E$1)))</f>
        <v/>
      </c>
      <c r="F230" s="114" t="str">
        <f>IF(tbl_coded[[#This Row],[ISIN]]="","",IF(_xll.BDS($B230&amp;" Corp",F$1)="#N/A Field Not Applicable","",_xll.BDS($B230&amp;" Corp",F$1)))</f>
        <v/>
      </c>
      <c r="G230" s="114" t="str">
        <f>IF(tbl_coded[[#This Row],[ISIN]]="","",IF(_xll.BDP($F230&amp;" CompanyID",G$1)="#N/A Invalid Security","",_xll.BDP($F230&amp;" CompanyID",G$1)))</f>
        <v/>
      </c>
      <c r="H230" s="114" t="str">
        <f>IF(tbl_coded[[#This Row],[ISIN]]="","",IF(_xll.BDP($B230&amp;" Corp",H$1)="#N/A N/A","--",_xll.BDP($B230&amp;" Corp",H$1)))</f>
        <v/>
      </c>
      <c r="I230" s="114" t="str">
        <f>IF(tbl_coded[[#This Row],[ISIN]]="","",IF(_xll.BDP($B230&amp;" Corp",I$1)="#N/A N/A","--",_xll.BDP($B230&amp;" Corp",I$1)))</f>
        <v/>
      </c>
      <c r="J230" s="114" t="str">
        <f>IF(tbl_coded[[#This Row],[ISIN]]="","",IF(_xll.BDP($B230&amp;" Corp",J$1)="#N/A N/A","--",_xll.BDP($B230&amp;" Corp",J$1)))</f>
        <v/>
      </c>
      <c r="K230" s="114" t="str">
        <f>IF(tbl_coded[[#This Row],[ISIN]]="","",IF(_xll.BDP($B230&amp;" Corp",K$1)="#N/A N/A","--",_xll.BDP($B230&amp;" Corp",K$1)))</f>
        <v/>
      </c>
      <c r="L230" s="114" t="str">
        <f>IF(tbl_coded[[#This Row],[ISIN]]="","",IF(_xll.BDP($B230&amp;" Corp",L$1)="#N/A N/A","--",_xll.BDP($B230&amp;" Corp",L$1)))</f>
        <v/>
      </c>
      <c r="M230" s="114" t="str">
        <f>IF(tbl_coded[[#This Row],[ISIN]]="","",IF(_xll.BDP($B230&amp;" Corp",M$1)="#N/A N/A","--",_xll.BDP($B230&amp;" Corp",M$1)))</f>
        <v/>
      </c>
      <c r="N230" s="114" t="str">
        <f>IF(tbl_coded[[#This Row],[ISIN]]="","",IF(_xll.BDP($B230&amp;" Corp",N$1)="#N/A N/A","--",_xll.BDP($B230&amp;" Corp",N$1)))</f>
        <v/>
      </c>
      <c r="O230" s="114" t="str">
        <f>IF(tbl_coded[[#This Row],[ISIN]]="","",IF(_xll.BDP($B230&amp;" Corp",O$1)="#N/A N/A","--",_xll.BDP($B230&amp;" Corp",O$1)))</f>
        <v/>
      </c>
      <c r="P230" s="114" t="str">
        <f>IF(tbl_coded[[#This Row],[ISIN]]="","",IF(_xll.BDP($B230&amp;" Corp",P$1)="#N/A N/A","--",_xll.BDP($B230&amp;" Corp",P$1)))</f>
        <v/>
      </c>
      <c r="Q23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0" s="114" t="str">
        <f>IF(tbl_coded[[#This Row],[ISIN]]="","",IF(OR(_xll.BDP($B230&amp;" Corp",R$1)="#N/A N/A",_xll.BDP($B230&amp;" Corp",R$1)="#N/A Invalid Security",_xll.BDP($B230&amp;" Corp",R$1)="#N/A Field Not Applicable"),"--",_xll.BDP($B230&amp;" Corp",R$1)))</f>
        <v/>
      </c>
      <c r="S230" s="114" t="str">
        <f>IF(tbl_coded[[#This Row],[ISIN]]="","",IF(OR(_xll.BDP($R230&amp;" Equity",S$1)="#N/A N/A",_xll.BDP($R230&amp;" Equity",S$1)="#N/A Invalid Security"),"--",_xll.BDP($R230&amp;" Equity",S$1)))</f>
        <v/>
      </c>
      <c r="T230" s="114" t="str">
        <f>IF(tbl_coded[[#This Row],[ISIN]]="","",IF(OR(_xll.BDP($R230&amp;" Equity",T$1)="#N/A N/A",_xll.BDP($R230&amp;" Equity",T$1)="#N/A Invalid Security"),"--",_xll.BDP($R230&amp;" Equity",T$1)))</f>
        <v/>
      </c>
      <c r="U230" s="114" t="str">
        <f>IF(tbl_coded[[#This Row],[ISIN]]="","",IF(OR(_xll.BDP($R230&amp;" Equity",U$1)="#N/A N/A",_xll.BDP($R230&amp;" Equity",U$1)="#N/A Invalid Security"),"--",_xll.BDP($R230&amp;" Equity",U$1)))</f>
        <v/>
      </c>
      <c r="V230" s="114" t="str">
        <f>IF(tbl_coded[[#This Row],[ISIN]]="","",IF(OR(_xll.BDP($R230&amp;" Equity",V$1)="#N/A N/A",_xll.BDP($R230&amp;" Equity",V$1)="#N/A Invalid Security"),"--",_xll.BDP($R230&amp;" Equity",V$1)))</f>
        <v/>
      </c>
      <c r="W230" s="114" t="str">
        <f>IF(tbl_coded[[#This Row],[ISIN]]="","",IF(OR(_xll.BDP($R230&amp;" Equity",W$1)="#N/A N/A",_xll.BDP($R230&amp;" Equity",W$1)="#N/A Invalid Security"),"--",_xll.BDP($R230&amp;" Equity",W$1)))</f>
        <v/>
      </c>
      <c r="X230" s="114" t="str">
        <f>IF(tbl_coded[[#This Row],[ISIN]]="","",IF(OR(_xll.BDP($R230&amp;" Equity",X$1)="#N/A N/A",_xll.BDP($R230&amp;" Equity",X$1)="#N/A Invalid Security"),"--",_xll.BDP($R230&amp;" Equity",X$1)))</f>
        <v/>
      </c>
      <c r="Y23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0" s="114" t="str">
        <f>IF(tbl_coded[[#This Row],[ISIN]]="","",IF(ISNUMBER(_xll.BDP(B230&amp;" Corp",Z$1)),_xll.BDP(B230&amp;" Corp",Z$1),""))</f>
        <v/>
      </c>
      <c r="AA230" s="114" t="str">
        <f>IF(tbl_coded[[#This Row],[ISIN]]="","",IF(ISNUMBER(_xll.BDP(B230&amp;" Corp",AA$1)),_xll.BDP(B230&amp;" Corp",AA$1),""))</f>
        <v/>
      </c>
      <c r="AB230" s="114" t="str">
        <f>IF(tbl_coded[[#This Row],[ISIN]]="","",IF(ISNUMBER(_xll.BDP(B230&amp;" Corp",AB$1)),_xll.BDP(B230&amp;" Corp",AB$1),""))</f>
        <v/>
      </c>
      <c r="AC230" s="114" t="str">
        <f>IF(tbl_coded[[#This Row],[ISIN]]="","",IF(ISNUMBER(_xll.BDP(B230&amp;" Corp",AC$1)),_xll.BDP(B230&amp;" Corp",AC$1),""))</f>
        <v/>
      </c>
      <c r="AD230" s="114" t="str">
        <f>IF(tbl_coded[[#This Row],[ISIN]]="","",IF((_xll.BDP(B230&amp;" Corp",AD$1))="#N/A Field Not Applicable","",_xll.BDP(B230&amp;" Corp",AD$1)))</f>
        <v/>
      </c>
      <c r="AE230" s="114" t="str">
        <f>IF(tbl_coded[[#This Row],[ISIN]]="","",IF((_xll.BDP(B230&amp;" Corp",AE$1))="#N/A N/A","--",_xll.BDP(B230&amp;" Corp",AE$1)))</f>
        <v/>
      </c>
      <c r="AF230" s="114" t="str">
        <f>IF(tbl_coded[[#This Row],[ISIN]]="","",IF(IFERROR(MATCH(H230,rtg_num[Moody''s],0)&gt;10,0),"HY",IF(IFERROR(MATCH(I230,rtg_num[S&amp;P],0)&gt;10,0),"HY",IF(IFERROR(MATCH(J230,rtg_num[Fitch],0)&gt;10,0),"HY",IF(H230&amp;I230&amp;J230="------","NR",IF(IFERROR(FIND("#N/A",Coded!H230),0)&amp;IFERROR(FIND("#N/A",Coded!H230),0)&amp;IFERROR(FIND("#N/A",Coded!H230),0)&lt;&gt;"000",IF(INDEX(美元债一级!$O:$O,MATCH(tbl_coded[[#This Row],[ISIN]],美元债一级!$I:$I,0))="--/--/--","NR","IG"),"IG"))))))</f>
        <v/>
      </c>
      <c r="AG23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0" s="115" t="str">
        <f>IF(tbl_coded[[#This Row],[ISIN]]="","",IF(_xll.BDP($B230&amp;" Corp",AI$1)="#N/A N/A","--",_xll.BDP($B230&amp;" Corp",AI$1)))</f>
        <v/>
      </c>
      <c r="AJ230" s="112" t="str">
        <f>IF(tbl_coded[[#This Row],[ISIN]]="","",IF(OR(_xll.BDP(_xll.BDP(tbl_coded[[#This Row],[ISIN]]&amp;" Corp", "ISSUER_EQUITY_TICKER")&amp;" Equity",AJ$1)="#N/A N/A"),"--",_xll.BDP(_xll.BDP(tbl_coded[[#This Row],[ISIN]]&amp;" Corp", "ISSUER_EQUITY_TICKER")&amp;" Equity",AJ$1)))</f>
        <v/>
      </c>
      <c r="AK23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0" s="114" t="str">
        <f>IF(tbl_coded[[#This Row],[ISIN]]="","",IF(OR(_xll.BDP(_xll.BDP(tbl_coded[[#This Row],[ISIN]]&amp;" Corp", "ISSUER_EQUITY_TICKER")&amp;" Equity",AL$1)="#N/A N/A"),"--",_xll.BDP(_xll.BDP(tbl_coded[[#This Row],[ISIN]]&amp;" Corp", "ISSUER_EQUITY_TICKER")&amp;" Equity",AL$1)))</f>
        <v/>
      </c>
      <c r="AM230" s="114" t="str">
        <f>IF(tbl_coded[[#This Row],[ISIN]]="","",IF(_xll.BDS($B230&amp;" Corp",AM$1)="#N/A Field Not Applicable","",_xll.BDS($B230&amp;" Corp",AM$1)))</f>
        <v/>
      </c>
      <c r="AN230" s="114" t="str">
        <f>IF(tbl_coded[[#This Row],[ISIN]]="","",IF(_xll.BDP(tbl_coded[[#This Row],[KPW Provider BBID]]&amp;" CompanyID","NAME")="#N/A Invalid Security","",_xll.BDP(tbl_coded[[#This Row],[KPW Provider BBID]]&amp;" CompanyID","NAME")))</f>
        <v/>
      </c>
      <c r="AO230" s="114" t="str">
        <f>IF(tbl_coded[[#This Row],[ISIN]]="","",IF(_xll.BDP(tbl_coded[[#This Row],[KPW Provider BBID]]&amp;" CompanyID",$AO$1)="#N/A Invalid Security","--",IF(_xll.BDP(tbl_coded[[#This Row],[KPW Provider BBID]]&amp;" CompanyID",$AO$1)="#N/A N/A","--",_xll.BDP(tbl_coded[[#This Row],[KPW Provider BBID]]&amp;" CompanyID",$AO$1))))</f>
        <v/>
      </c>
      <c r="AP230" s="114" t="str">
        <f>IF(tbl_coded[[#This Row],[ISIN]]="","",IF(_xll.BDP(tbl_coded[[#This Row],[KPW Provider BBID]]&amp;" CompanyID",$AP$1)="#N/A Invalid Security","--",IF(_xll.BDP(tbl_coded[[#This Row],[KPW Provider BBID]]&amp;" CompanyID",$AP$1)="#N/A N/A","--",_xll.BDP(tbl_coded[[#This Row],[KPW Provider BBID]]&amp;" CompanyID",$AP$1))))</f>
        <v/>
      </c>
      <c r="AQ230" s="114" t="str">
        <f>IF(tbl_coded[[#This Row],[ISIN]]="","",IF(_xll.BDP(tbl_coded[[#This Row],[KPW Provider BBID]]&amp;" CompanyID",$AQ$1)="#N/A Invalid Security","--",IF(_xll.BDP(tbl_coded[[#This Row],[KPW Provider BBID]]&amp;" CompanyID",$AQ$1)="#N/A N/A","--",_xll.BDP(tbl_coded[[#This Row],[KPW Provider BBID]]&amp;" CompanyID",$AQ$1))))</f>
        <v/>
      </c>
      <c r="AR230" s="114" t="str">
        <f>IF(tbl_coded[[#This Row],[ISIN]]="","",tbl_coded[[#This Row],[穆迪KPW评级]]&amp;"/"&amp;tbl_coded[[#This Row],[SPKPW评级]]&amp;"/"&amp;tbl_coded[[#This Row],[FITCHKPW评级]])</f>
        <v/>
      </c>
      <c r="AS230" s="114" t="str">
        <f>IF(tbl_coded[[#This Row],[ISIN]]="","",IF(OR(_xll.BDP($B230&amp;" Corp",AS$1)="#N/A N/A"),"--",_xll.BDP($B230&amp;" Corp",AS$1)))</f>
        <v/>
      </c>
      <c r="AT230" s="114" t="str">
        <f>IF(tbl_coded[[#This Row],[ISIN]]="","",IF(_xll.BDS($B230&amp;" Corp",AT$1)="#N/A Field Not Applicable","",_xll.BDS($B230&amp;" Corp",AT$1)))</f>
        <v/>
      </c>
      <c r="AU230" s="114" t="str">
        <f>IF(tbl_coded[[#This Row],[SBLC Provider BBID]]="","",_xll.BDP(tbl_coded[[#This Row],[SBLC Provider BBID]]&amp;" CompanyID","NAME"))</f>
        <v/>
      </c>
      <c r="AV230" s="114" t="str">
        <f>IF(tbl_coded[[#This Row],[ISIN]]="","",IF(OR(_xll.BDP($B230&amp;" Corp",AV$1)="#N/A N/A"),"--",TEXT(_xll.BDP($B230&amp;" Corp",AV$1),"yyyy/mm/dd")))</f>
        <v/>
      </c>
      <c r="AW230" s="114" t="str">
        <f>IF(tbl_coded[[#This Row],[ISIN]]="","",IF(OR(_xll.BDP($B230&amp;" Corp",AW$1)="#N/A N/A"),"--",TEXT(_xll.BDP($B230&amp;" Corp",AW$1),"yyyy/mm/dd")))</f>
        <v/>
      </c>
      <c r="AX230" s="114" t="str">
        <f>IF(tbl_coded[[#This Row],[ISIN]]="","",IF(OR(_xll.BDP($B230&amp;" Corp",AX$1)="#N/A N/A"),"--",TEXT(_xll.BDP($B230&amp;" Corp",AX$1),"yyyy/mm/dd")))</f>
        <v/>
      </c>
      <c r="AY230" s="114" t="str">
        <f>IF(tbl_coded[[#This Row],[ISIN]]="","",IF(OR(_xll.BDP($B230&amp;" Corp",AY$1)="#N/A Field Not Applicable"),"--",TEXT(_xll.BDP($B230&amp;" Corp",AY$1),"yyyy/mm/dd")))</f>
        <v/>
      </c>
      <c r="AZ230" s="114" t="str">
        <f>IF(tbl_coded[[#This Row],[ISIN]]="","",IF(OR(_xll.BDP($B230&amp;" Corp",AZ$1)="#N/A N/A"),"--",_xll.BDP($B230&amp;" Corp",AZ$1)))</f>
        <v/>
      </c>
      <c r="BA230" s="114" t="str">
        <f>IF(tbl_coded[[#This Row],[ISIN]]="","",IF(OR(_xll.BDP($B230&amp;" Corp",BA$1)="#N/A N/A"),"--",_xll.BDP($B230&amp;" Corp",BA$1)))</f>
        <v/>
      </c>
      <c r="BB230" s="114" t="str">
        <f>IF(tbl_coded[[#This Row],[ISIN]]="","",IF(OR(_xll.BDP($B230&amp;" Corp",BB$1)="#N/A N/A"),"--",_xll.BDP($B230&amp;" Corp",BB$1)))</f>
        <v/>
      </c>
      <c r="BC230" s="114" t="str">
        <f>IF(tbl_coded[[#This Row],[ISIN]]="","",IF(OR(_xll.BDP($B230&amp;" Corp",BC$1)="#N/A Field Not Applicable"),"--",_xll.BDP($B230&amp;" Corp",BC$1)))</f>
        <v/>
      </c>
      <c r="BD230" s="114" t="str">
        <f>IF(tbl_coded[[#This Row],[ISIN]]="","",IF(OR(_xll.BDP($B230&amp;" Corp",BD$1)="#N/A Field Not Applicable"),"--",_xll.BDP($B230&amp;" Corp",BD$1)))</f>
        <v/>
      </c>
      <c r="BE230" s="114" t="str">
        <f>IF(tbl_coded[[#This Row],[ISIN]]="","",IF(OR(_xll.BDP($B230&amp;" Corp",BE$1)="#N/A Field Not Applicable"),"--",_xll.BDP($B230&amp;" Corp",BE$1)))</f>
        <v/>
      </c>
      <c r="BF230" s="114" t="str">
        <f>IF(tbl_coded[[#This Row],[ISIN]]="","",IF(OR(_xll.BDP($B230&amp;" Corp",BF$1)="#N/A Field Not Applicable"),"--",_xll.BDP($B230&amp;" Corp",BF$1)))</f>
        <v/>
      </c>
      <c r="BG230" s="114" t="str">
        <f>IF(tbl_coded[[#This Row],[ISIN]]="","",IF(OR(_xll.BDP($B230&amp;" Corp",BG$1)="#N/A Field Not Applicable"),"--",IF(_xll.BDP($B230&amp;" Corp",BG$1)="#N/A N/A","N",_xll.BDP($B230&amp;" Corp",BG$1))))</f>
        <v/>
      </c>
      <c r="BH230" s="114" t="str">
        <f>IF(tbl_coded[[#This Row],[ISIN]]="","",IF(OR(_xll.BDP($B230&amp;" Corp",BH$1)="#N/A N/A"),"",_xll.BDP($B230&amp;" Corp",BH$1)))</f>
        <v/>
      </c>
      <c r="BI230" s="114" t="str">
        <f>IF(tbl_coded[[#This Row],[ISIN]]="","",IF(OR(tbl_coded[[#This Row],[Parent company tiker]]=""),"",IF(_xll.BDP(tbl_coded[[#This Row],[Parent company tiker]]&amp;" Equity",BI$1)="#N/A N/A","--",_xll.BDP(tbl_coded[[#This Row],[Parent company tiker]]&amp;" Equity",BI$1))))</f>
        <v/>
      </c>
      <c r="BJ230" s="114" t="str">
        <f>IF(tbl_coded[[#This Row],[ISIN]]="","",IF(OR(tbl_coded[[#This Row],[Parent company tiker]]=""),"",IF(_xll.BDP(tbl_coded[[#This Row],[Parent company tiker]]&amp;" Equity",BJ$1)="#N/A N/A","--",_xll.BDP(tbl_coded[[#This Row],[Parent company tiker]]&amp;" Equity",BJ$1))))</f>
        <v/>
      </c>
      <c r="BK230" s="114" t="str">
        <f>IF(tbl_coded[[#This Row],[ISIN]]="","",IF(OR(tbl_coded[[#This Row],[Parent company tiker]]=""),"",IF(_xll.BDP(tbl_coded[[#This Row],[Parent company tiker]]&amp;" Equity",BK$1)="#N/A N/A","--",_xll.BDP(tbl_coded[[#This Row],[Parent company tiker]]&amp;" Equity",BK$1))))</f>
        <v/>
      </c>
      <c r="BL230" s="114" t="str">
        <f>IF(tbl_coded[[#This Row],[ISIN]]="","",IF(OR(tbl_coded[[#This Row],[Parent company tiker]]=""),"",IF(_xll.BDP(tbl_coded[[#This Row],[Parent company tiker]]&amp;" Equity",BL$1)="#N/A N/A","--",_xll.BDP(tbl_coded[[#This Row],[Parent company tiker]]&amp;" Equity",BL$1))))</f>
        <v/>
      </c>
      <c r="BM23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0" s="114" t="str">
        <f>IF(tbl_coded[[#This Row],[Column9]]&lt;&gt;"--",tbl_coded[[#This Row],[G''tor rating]],IF(tbl_coded[[#This Row],[KPW Name]]&lt;&gt;"",tbl_coded[[#This Row],[KPW Rating]],IF(tbl_coded[[#This Row],[Parent company tiker]]&lt;&gt;"",tbl_coded[[#This Row],[parent评级]],tbl_coded[[#This Row],[Issuer rating]])))</f>
        <v>//</v>
      </c>
      <c r="BO230" s="148" t="str">
        <f>IFERROR(IF(tbl_coded[[#This Row],[GREEN]]="Y","GREEN",IF(tbl_coded[[#This Row],[SUSTAINABLE]]="Y","SUSTAINABLE",IF(tbl_coded[[#This Row],[SOCIAL]]="Y","SOCIAL",IF(tbl_coded[[#This Row],[Sustainable linked]]="Y","SUSTAINABLE LINKED"," ")))),"")</f>
        <v xml:space="preserve"> </v>
      </c>
    </row>
    <row r="231" spans="1:67" ht="15" customHeight="1">
      <c r="A231" s="109">
        <v>229</v>
      </c>
      <c r="B231" s="110" t="str">
        <f>IF(美元债一级!$C$3:$C$1048576&lt;&gt;"",美元债一级!$C231,"")</f>
        <v/>
      </c>
      <c r="C231" s="114" t="str">
        <f>IF(tbl_coded[[#This Row],[ISIN]]="","",IF(tbl_coded[[#This Row],[Index]]&gt;$A$1,"",IF(_xll.BDP($B231&amp;" Corp",C$1)="#N/A N/A","",_xll.BDP($B231&amp;" Corp",C$1))))</f>
        <v/>
      </c>
      <c r="D231" s="114" t="str">
        <f>IF(tbl_coded[[#This Row],[ISIN]]="","",IF(_xll.BDP($B231&amp;" Corp",D$1)="#N/A N/A","",_xll.BDP($B231&amp;" Corp",D$1)))</f>
        <v/>
      </c>
      <c r="E231" s="114" t="str">
        <f>IF(tbl_coded[[#This Row],[ISIN]]="","",IF(_xll.BDP($B231&amp;" Corp",E$1)="#N/A N/A","--",_xll.BDP($B231&amp;" Corp",E$1)))</f>
        <v/>
      </c>
      <c r="F231" s="114" t="str">
        <f>IF(tbl_coded[[#This Row],[ISIN]]="","",IF(_xll.BDS($B231&amp;" Corp",F$1)="#N/A Field Not Applicable","",_xll.BDS($B231&amp;" Corp",F$1)))</f>
        <v/>
      </c>
      <c r="G231" s="114" t="str">
        <f>IF(tbl_coded[[#This Row],[ISIN]]="","",IF(_xll.BDP($F231&amp;" CompanyID",G$1)="#N/A Invalid Security","",_xll.BDP($F231&amp;" CompanyID",G$1)))</f>
        <v/>
      </c>
      <c r="H231" s="114" t="str">
        <f>IF(tbl_coded[[#This Row],[ISIN]]="","",IF(_xll.BDP($B231&amp;" Corp",H$1)="#N/A N/A","--",_xll.BDP($B231&amp;" Corp",H$1)))</f>
        <v/>
      </c>
      <c r="I231" s="114" t="str">
        <f>IF(tbl_coded[[#This Row],[ISIN]]="","",IF(_xll.BDP($B231&amp;" Corp",I$1)="#N/A N/A","--",_xll.BDP($B231&amp;" Corp",I$1)))</f>
        <v/>
      </c>
      <c r="J231" s="114" t="str">
        <f>IF(tbl_coded[[#This Row],[ISIN]]="","",IF(_xll.BDP($B231&amp;" Corp",J$1)="#N/A N/A","--",_xll.BDP($B231&amp;" Corp",J$1)))</f>
        <v/>
      </c>
      <c r="K231" s="114" t="str">
        <f>IF(tbl_coded[[#This Row],[ISIN]]="","",IF(_xll.BDP($B231&amp;" Corp",K$1)="#N/A N/A","--",_xll.BDP($B231&amp;" Corp",K$1)))</f>
        <v/>
      </c>
      <c r="L231" s="114" t="str">
        <f>IF(tbl_coded[[#This Row],[ISIN]]="","",IF(_xll.BDP($B231&amp;" Corp",L$1)="#N/A N/A","--",_xll.BDP($B231&amp;" Corp",L$1)))</f>
        <v/>
      </c>
      <c r="M231" s="114" t="str">
        <f>IF(tbl_coded[[#This Row],[ISIN]]="","",IF(_xll.BDP($B231&amp;" Corp",M$1)="#N/A N/A","--",_xll.BDP($B231&amp;" Corp",M$1)))</f>
        <v/>
      </c>
      <c r="N231" s="114" t="str">
        <f>IF(tbl_coded[[#This Row],[ISIN]]="","",IF(_xll.BDP($B231&amp;" Corp",N$1)="#N/A N/A","--",_xll.BDP($B231&amp;" Corp",N$1)))</f>
        <v/>
      </c>
      <c r="O231" s="114" t="str">
        <f>IF(tbl_coded[[#This Row],[ISIN]]="","",IF(_xll.BDP($B231&amp;" Corp",O$1)="#N/A N/A","--",_xll.BDP($B231&amp;" Corp",O$1)))</f>
        <v/>
      </c>
      <c r="P231" s="114" t="str">
        <f>IF(tbl_coded[[#This Row],[ISIN]]="","",IF(_xll.BDP($B231&amp;" Corp",P$1)="#N/A N/A","--",_xll.BDP($B231&amp;" Corp",P$1)))</f>
        <v/>
      </c>
      <c r="Q23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1" s="114" t="str">
        <f>IF(tbl_coded[[#This Row],[ISIN]]="","",IF(OR(_xll.BDP($B231&amp;" Corp",R$1)="#N/A N/A",_xll.BDP($B231&amp;" Corp",R$1)="#N/A Invalid Security",_xll.BDP($B231&amp;" Corp",R$1)="#N/A Field Not Applicable"),"--",_xll.BDP($B231&amp;" Corp",R$1)))</f>
        <v/>
      </c>
      <c r="S231" s="114" t="str">
        <f>IF(tbl_coded[[#This Row],[ISIN]]="","",IF(OR(_xll.BDP($R231&amp;" Equity",S$1)="#N/A N/A",_xll.BDP($R231&amp;" Equity",S$1)="#N/A Invalid Security"),"--",_xll.BDP($R231&amp;" Equity",S$1)))</f>
        <v/>
      </c>
      <c r="T231" s="114" t="str">
        <f>IF(tbl_coded[[#This Row],[ISIN]]="","",IF(OR(_xll.BDP($R231&amp;" Equity",T$1)="#N/A N/A",_xll.BDP($R231&amp;" Equity",T$1)="#N/A Invalid Security"),"--",_xll.BDP($R231&amp;" Equity",T$1)))</f>
        <v/>
      </c>
      <c r="U231" s="114" t="str">
        <f>IF(tbl_coded[[#This Row],[ISIN]]="","",IF(OR(_xll.BDP($R231&amp;" Equity",U$1)="#N/A N/A",_xll.BDP($R231&amp;" Equity",U$1)="#N/A Invalid Security"),"--",_xll.BDP($R231&amp;" Equity",U$1)))</f>
        <v/>
      </c>
      <c r="V231" s="114" t="str">
        <f>IF(tbl_coded[[#This Row],[ISIN]]="","",IF(OR(_xll.BDP($R231&amp;" Equity",V$1)="#N/A N/A",_xll.BDP($R231&amp;" Equity",V$1)="#N/A Invalid Security"),"--",_xll.BDP($R231&amp;" Equity",V$1)))</f>
        <v/>
      </c>
      <c r="W231" s="114" t="str">
        <f>IF(tbl_coded[[#This Row],[ISIN]]="","",IF(OR(_xll.BDP($R231&amp;" Equity",W$1)="#N/A N/A",_xll.BDP($R231&amp;" Equity",W$1)="#N/A Invalid Security"),"--",_xll.BDP($R231&amp;" Equity",W$1)))</f>
        <v/>
      </c>
      <c r="X231" s="114" t="str">
        <f>IF(tbl_coded[[#This Row],[ISIN]]="","",IF(OR(_xll.BDP($R231&amp;" Equity",X$1)="#N/A N/A",_xll.BDP($R231&amp;" Equity",X$1)="#N/A Invalid Security"),"--",_xll.BDP($R231&amp;" Equity",X$1)))</f>
        <v/>
      </c>
      <c r="Y23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1" s="114" t="str">
        <f>IF(tbl_coded[[#This Row],[ISIN]]="","",IF(ISNUMBER(_xll.BDP(B231&amp;" Corp",Z$1)),_xll.BDP(B231&amp;" Corp",Z$1),""))</f>
        <v/>
      </c>
      <c r="AA231" s="114" t="str">
        <f>IF(tbl_coded[[#This Row],[ISIN]]="","",IF(ISNUMBER(_xll.BDP(B231&amp;" Corp",AA$1)),_xll.BDP(B231&amp;" Corp",AA$1),""))</f>
        <v/>
      </c>
      <c r="AB231" s="114" t="str">
        <f>IF(tbl_coded[[#This Row],[ISIN]]="","",IF(ISNUMBER(_xll.BDP(B231&amp;" Corp",AB$1)),_xll.BDP(B231&amp;" Corp",AB$1),""))</f>
        <v/>
      </c>
      <c r="AC231" s="114" t="str">
        <f>IF(tbl_coded[[#This Row],[ISIN]]="","",IF(ISNUMBER(_xll.BDP(B231&amp;" Corp",AC$1)),_xll.BDP(B231&amp;" Corp",AC$1),""))</f>
        <v/>
      </c>
      <c r="AD231" s="114" t="str">
        <f>IF(tbl_coded[[#This Row],[ISIN]]="","",IF((_xll.BDP(B231&amp;" Corp",AD$1))="#N/A Field Not Applicable","",_xll.BDP(B231&amp;" Corp",AD$1)))</f>
        <v/>
      </c>
      <c r="AE231" s="114" t="str">
        <f>IF(tbl_coded[[#This Row],[ISIN]]="","",IF((_xll.BDP(B231&amp;" Corp",AE$1))="#N/A N/A","--",_xll.BDP(B231&amp;" Corp",AE$1)))</f>
        <v/>
      </c>
      <c r="AF231" s="114" t="str">
        <f>IF(tbl_coded[[#This Row],[ISIN]]="","",IF(IFERROR(MATCH(H231,rtg_num[Moody''s],0)&gt;10,0),"HY",IF(IFERROR(MATCH(I231,rtg_num[S&amp;P],0)&gt;10,0),"HY",IF(IFERROR(MATCH(J231,rtg_num[Fitch],0)&gt;10,0),"HY",IF(H231&amp;I231&amp;J231="------","NR",IF(IFERROR(FIND("#N/A",Coded!H231),0)&amp;IFERROR(FIND("#N/A",Coded!H231),0)&amp;IFERROR(FIND("#N/A",Coded!H231),0)&lt;&gt;"000",IF(INDEX(美元债一级!$O:$O,MATCH(tbl_coded[[#This Row],[ISIN]],美元债一级!$I:$I,0))="--/--/--","NR","IG"),"IG"))))))</f>
        <v/>
      </c>
      <c r="AG23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1" s="115" t="str">
        <f>IF(tbl_coded[[#This Row],[ISIN]]="","",IF(_xll.BDP($B231&amp;" Corp",AI$1)="#N/A N/A","--",_xll.BDP($B231&amp;" Corp",AI$1)))</f>
        <v/>
      </c>
      <c r="AJ231" s="112" t="str">
        <f>IF(tbl_coded[[#This Row],[ISIN]]="","",IF(OR(_xll.BDP(_xll.BDP(tbl_coded[[#This Row],[ISIN]]&amp;" Corp", "ISSUER_EQUITY_TICKER")&amp;" Equity",AJ$1)="#N/A N/A"),"--",_xll.BDP(_xll.BDP(tbl_coded[[#This Row],[ISIN]]&amp;" Corp", "ISSUER_EQUITY_TICKER")&amp;" Equity",AJ$1)))</f>
        <v/>
      </c>
      <c r="AK23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1" s="114" t="str">
        <f>IF(tbl_coded[[#This Row],[ISIN]]="","",IF(OR(_xll.BDP(_xll.BDP(tbl_coded[[#This Row],[ISIN]]&amp;" Corp", "ISSUER_EQUITY_TICKER")&amp;" Equity",AL$1)="#N/A N/A"),"--",_xll.BDP(_xll.BDP(tbl_coded[[#This Row],[ISIN]]&amp;" Corp", "ISSUER_EQUITY_TICKER")&amp;" Equity",AL$1)))</f>
        <v/>
      </c>
      <c r="AM231" s="114" t="s">
        <v>445</v>
      </c>
      <c r="AN231" s="114" t="str">
        <f>IF(tbl_coded[[#This Row],[ISIN]]="","",IF(_xll.BDP(tbl_coded[[#This Row],[KPW Provider BBID]]&amp;" CompanyID","NAME")="#N/A Invalid Security","",_xll.BDP(tbl_coded[[#This Row],[KPW Provider BBID]]&amp;" CompanyID","NAME")))</f>
        <v/>
      </c>
      <c r="AO231" s="114" t="str">
        <f>IF(tbl_coded[[#This Row],[ISIN]]="","",IF(_xll.BDP(tbl_coded[[#This Row],[KPW Provider BBID]]&amp;" CompanyID",$AO$1)="#N/A Invalid Security","--",IF(_xll.BDP(tbl_coded[[#This Row],[KPW Provider BBID]]&amp;" CompanyID",$AO$1)="#N/A N/A","--",_xll.BDP(tbl_coded[[#This Row],[KPW Provider BBID]]&amp;" CompanyID",$AO$1))))</f>
        <v/>
      </c>
      <c r="AP231" s="114" t="str">
        <f>IF(tbl_coded[[#This Row],[ISIN]]="","",IF(_xll.BDP(tbl_coded[[#This Row],[KPW Provider BBID]]&amp;" CompanyID",$AP$1)="#N/A Invalid Security","--",IF(_xll.BDP(tbl_coded[[#This Row],[KPW Provider BBID]]&amp;" CompanyID",$AP$1)="#N/A N/A","--",_xll.BDP(tbl_coded[[#This Row],[KPW Provider BBID]]&amp;" CompanyID",$AP$1))))</f>
        <v/>
      </c>
      <c r="AQ231" s="114" t="str">
        <f>IF(tbl_coded[[#This Row],[ISIN]]="","",IF(_xll.BDP(tbl_coded[[#This Row],[KPW Provider BBID]]&amp;" CompanyID",$AQ$1)="#N/A Invalid Security","--",IF(_xll.BDP(tbl_coded[[#This Row],[KPW Provider BBID]]&amp;" CompanyID",$AQ$1)="#N/A N/A","--",_xll.BDP(tbl_coded[[#This Row],[KPW Provider BBID]]&amp;" CompanyID",$AQ$1))))</f>
        <v/>
      </c>
      <c r="AR231" s="114" t="str">
        <f>IF(tbl_coded[[#This Row],[ISIN]]="","",tbl_coded[[#This Row],[穆迪KPW评级]]&amp;"/"&amp;tbl_coded[[#This Row],[SPKPW评级]]&amp;"/"&amp;tbl_coded[[#This Row],[FITCHKPW评级]])</f>
        <v/>
      </c>
      <c r="AS231" s="114" t="str">
        <f>IF(tbl_coded[[#This Row],[ISIN]]="","",IF(OR(_xll.BDP($B231&amp;" Corp",AS$1)="#N/A N/A"),"--",_xll.BDP($B231&amp;" Corp",AS$1)))</f>
        <v/>
      </c>
      <c r="AT231" s="114" t="str">
        <f>IF(tbl_coded[[#This Row],[ISIN]]="","",IF(_xll.BDS($B231&amp;" Corp",AT$1)="#N/A Field Not Applicable","",_xll.BDS($B231&amp;" Corp",AT$1)))</f>
        <v/>
      </c>
      <c r="AU231" s="114" t="str">
        <f>IF(tbl_coded[[#This Row],[SBLC Provider BBID]]="","",_xll.BDP(tbl_coded[[#This Row],[SBLC Provider BBID]]&amp;" CompanyID","NAME"))</f>
        <v/>
      </c>
      <c r="AV231" s="114" t="str">
        <f>IF(tbl_coded[[#This Row],[ISIN]]="","",IF(OR(_xll.BDP($B231&amp;" Corp",AV$1)="#N/A N/A"),"--",TEXT(_xll.BDP($B231&amp;" Corp",AV$1),"yyyy/mm/dd")))</f>
        <v/>
      </c>
      <c r="AW231" s="114" t="str">
        <f>IF(tbl_coded[[#This Row],[ISIN]]="","",IF(OR(_xll.BDP($B231&amp;" Corp",AW$1)="#N/A N/A"),"--",TEXT(_xll.BDP($B231&amp;" Corp",AW$1),"yyyy/mm/dd")))</f>
        <v/>
      </c>
      <c r="AX231" s="114" t="str">
        <f>IF(tbl_coded[[#This Row],[ISIN]]="","",IF(OR(_xll.BDP($B231&amp;" Corp",AX$1)="#N/A N/A"),"--",TEXT(_xll.BDP($B231&amp;" Corp",AX$1),"yyyy/mm/dd")))</f>
        <v/>
      </c>
      <c r="AY231" s="114" t="str">
        <f>IF(tbl_coded[[#This Row],[ISIN]]="","",IF(OR(_xll.BDP($B231&amp;" Corp",AY$1)="#N/A Field Not Applicable"),"--",TEXT(_xll.BDP($B231&amp;" Corp",AY$1),"yyyy/mm/dd")))</f>
        <v/>
      </c>
      <c r="AZ231" s="114" t="str">
        <f>IF(tbl_coded[[#This Row],[ISIN]]="","",IF(OR(_xll.BDP($B231&amp;" Corp",AZ$1)="#N/A N/A"),"--",_xll.BDP($B231&amp;" Corp",AZ$1)))</f>
        <v/>
      </c>
      <c r="BA231" s="114" t="str">
        <f>IF(tbl_coded[[#This Row],[ISIN]]="","",IF(OR(_xll.BDP($B231&amp;" Corp",BA$1)="#N/A N/A"),"--",_xll.BDP($B231&amp;" Corp",BA$1)))</f>
        <v/>
      </c>
      <c r="BB231" s="114" t="str">
        <f>IF(tbl_coded[[#This Row],[ISIN]]="","",IF(OR(_xll.BDP($B231&amp;" Corp",BB$1)="#N/A N/A"),"--",_xll.BDP($B231&amp;" Corp",BB$1)))</f>
        <v/>
      </c>
      <c r="BC231" s="114" t="str">
        <f>IF(tbl_coded[[#This Row],[ISIN]]="","",IF(OR(_xll.BDP($B231&amp;" Corp",BC$1)="#N/A Field Not Applicable"),"--",_xll.BDP($B231&amp;" Corp",BC$1)))</f>
        <v/>
      </c>
      <c r="BD231" s="114" t="str">
        <f>IF(tbl_coded[[#This Row],[ISIN]]="","",IF(OR(_xll.BDP($B231&amp;" Corp",BD$1)="#N/A Field Not Applicable"),"--",_xll.BDP($B231&amp;" Corp",BD$1)))</f>
        <v/>
      </c>
      <c r="BE231" s="114" t="str">
        <f>IF(tbl_coded[[#This Row],[ISIN]]="","",IF(OR(_xll.BDP($B231&amp;" Corp",BE$1)="#N/A Field Not Applicable"),"--",_xll.BDP($B231&amp;" Corp",BE$1)))</f>
        <v/>
      </c>
      <c r="BF231" s="114" t="str">
        <f>IF(tbl_coded[[#This Row],[ISIN]]="","",IF(OR(_xll.BDP($B231&amp;" Corp",BF$1)="#N/A Field Not Applicable"),"--",_xll.BDP($B231&amp;" Corp",BF$1)))</f>
        <v/>
      </c>
      <c r="BG231" s="114" t="str">
        <f>IF(tbl_coded[[#This Row],[ISIN]]="","",IF(OR(_xll.BDP($B231&amp;" Corp",BG$1)="#N/A Field Not Applicable"),"--",IF(_xll.BDP($B231&amp;" Corp",BG$1)="#N/A N/A","N",_xll.BDP($B231&amp;" Corp",BG$1))))</f>
        <v/>
      </c>
      <c r="BH231" s="114" t="str">
        <f>IF(tbl_coded[[#This Row],[ISIN]]="","",IF(OR(_xll.BDP($B231&amp;" Corp",BH$1)="#N/A N/A"),"",_xll.BDP($B231&amp;" Corp",BH$1)))</f>
        <v/>
      </c>
      <c r="BI231" s="114" t="str">
        <f>IF(tbl_coded[[#This Row],[ISIN]]="","",IF(OR(tbl_coded[[#This Row],[Parent company tiker]]=""),"",IF(_xll.BDP(tbl_coded[[#This Row],[Parent company tiker]]&amp;" Equity",BI$1)="#N/A N/A","--",_xll.BDP(tbl_coded[[#This Row],[Parent company tiker]]&amp;" Equity",BI$1))))</f>
        <v/>
      </c>
      <c r="BJ231" s="114" t="str">
        <f>IF(tbl_coded[[#This Row],[ISIN]]="","",IF(OR(tbl_coded[[#This Row],[Parent company tiker]]=""),"",IF(_xll.BDP(tbl_coded[[#This Row],[Parent company tiker]]&amp;" Equity",BJ$1)="#N/A N/A","--",_xll.BDP(tbl_coded[[#This Row],[Parent company tiker]]&amp;" Equity",BJ$1))))</f>
        <v/>
      </c>
      <c r="BK231" s="114" t="str">
        <f>IF(tbl_coded[[#This Row],[ISIN]]="","",IF(OR(tbl_coded[[#This Row],[Parent company tiker]]=""),"",IF(_xll.BDP(tbl_coded[[#This Row],[Parent company tiker]]&amp;" Equity",BK$1)="#N/A N/A","--",_xll.BDP(tbl_coded[[#This Row],[Parent company tiker]]&amp;" Equity",BK$1))))</f>
        <v/>
      </c>
      <c r="BL231" s="114" t="str">
        <f>IF(tbl_coded[[#This Row],[ISIN]]="","",IF(OR(tbl_coded[[#This Row],[Parent company tiker]]=""),"",IF(_xll.BDP(tbl_coded[[#This Row],[Parent company tiker]]&amp;" Equity",BL$1)="#N/A N/A","--",_xll.BDP(tbl_coded[[#This Row],[Parent company tiker]]&amp;" Equity",BL$1))))</f>
        <v/>
      </c>
      <c r="BM23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1" s="114" t="str">
        <f>IF(tbl_coded[[#This Row],[Column9]]&lt;&gt;"--",tbl_coded[[#This Row],[G''tor rating]],IF(tbl_coded[[#This Row],[KPW Name]]&lt;&gt;"",tbl_coded[[#This Row],[KPW Rating]],IF(tbl_coded[[#This Row],[Parent company tiker]]&lt;&gt;"",tbl_coded[[#This Row],[parent评级]],tbl_coded[[#This Row],[Issuer rating]])))</f>
        <v>//</v>
      </c>
      <c r="BO231" s="148" t="str">
        <f>IFERROR(IF(tbl_coded[[#This Row],[GREEN]]="Y","GREEN",IF(tbl_coded[[#This Row],[SUSTAINABLE]]="Y","SUSTAINABLE",IF(tbl_coded[[#This Row],[SOCIAL]]="Y","SOCIAL",IF(tbl_coded[[#This Row],[Sustainable linked]]="Y","SUSTAINABLE LINKED"," ")))),"")</f>
        <v xml:space="preserve"> </v>
      </c>
    </row>
    <row r="232" spans="1:67" ht="15" customHeight="1">
      <c r="A232" s="109">
        <v>230</v>
      </c>
      <c r="B232" s="110" t="str">
        <f>IF(美元债一级!$C$3:$C$1048576&lt;&gt;"",美元债一级!$C232,"")</f>
        <v/>
      </c>
      <c r="C232" s="112" t="str">
        <f>IF(tbl_coded[[#This Row],[ISIN]]="","",IF(tbl_coded[[#This Row],[Index]]&gt;$A$1,"",IF(_xll.BDP($B232&amp;" Corp",C$1)="#N/A N/A","",_xll.BDP($B232&amp;" Corp",C$1))))</f>
        <v/>
      </c>
      <c r="D232" s="112" t="str">
        <f>IF(tbl_coded[[#This Row],[ISIN]]="","",IF(_xll.BDP($B232&amp;" Corp",D$1)="#N/A N/A","",_xll.BDP($B232&amp;" Corp",D$1)))</f>
        <v/>
      </c>
      <c r="E232" s="112" t="str">
        <f>IF(tbl_coded[[#This Row],[ISIN]]="","",IF(_xll.BDP($B232&amp;" Corp",E$1)="#N/A N/A","--",_xll.BDP($B232&amp;" Corp",E$1)))</f>
        <v/>
      </c>
      <c r="F232" s="112" t="str">
        <f>IF(tbl_coded[[#This Row],[ISIN]]="","",IF(_xll.BDS($B232&amp;" Corp",F$1)="#N/A Field Not Applicable","",_xll.BDS($B232&amp;" Corp",F$1)))</f>
        <v/>
      </c>
      <c r="G232" s="112" t="str">
        <f>IF(tbl_coded[[#This Row],[ISIN]]="","",IF(_xll.BDP($F232&amp;" CompanyID",G$1)="#N/A Invalid Security","",_xll.BDP($F232&amp;" CompanyID",G$1)))</f>
        <v/>
      </c>
      <c r="H232" s="112" t="str">
        <f>IF(tbl_coded[[#This Row],[ISIN]]="","",IF(_xll.BDP($B232&amp;" Corp",H$1)="#N/A N/A","--",_xll.BDP($B232&amp;" Corp",H$1)))</f>
        <v/>
      </c>
      <c r="I232" s="112" t="str">
        <f>IF(tbl_coded[[#This Row],[ISIN]]="","",IF(_xll.BDP($B232&amp;" Corp",I$1)="#N/A N/A","--",_xll.BDP($B232&amp;" Corp",I$1)))</f>
        <v/>
      </c>
      <c r="J232" s="112" t="str">
        <f>IF(tbl_coded[[#This Row],[ISIN]]="","",IF(_xll.BDP($B232&amp;" Corp",J$1)="#N/A N/A","--",_xll.BDP($B232&amp;" Corp",J$1)))</f>
        <v/>
      </c>
      <c r="K232" s="112" t="str">
        <f>IF(tbl_coded[[#This Row],[ISIN]]="","",IF(_xll.BDP($B232&amp;" Corp",K$1)="#N/A N/A","--",_xll.BDP($B232&amp;" Corp",K$1)))</f>
        <v/>
      </c>
      <c r="L232" s="112" t="str">
        <f>IF(tbl_coded[[#This Row],[ISIN]]="","",IF(_xll.BDP($B232&amp;" Corp",L$1)="#N/A N/A","--",_xll.BDP($B232&amp;" Corp",L$1)))</f>
        <v/>
      </c>
      <c r="M232" s="112" t="str">
        <f>IF(tbl_coded[[#This Row],[ISIN]]="","",IF(_xll.BDP($B232&amp;" Corp",M$1)="#N/A N/A","--",_xll.BDP($B232&amp;" Corp",M$1)))</f>
        <v/>
      </c>
      <c r="N232" s="112" t="str">
        <f>IF(tbl_coded[[#This Row],[ISIN]]="","",IF(_xll.BDP($B232&amp;" Corp",N$1)="#N/A N/A","--",_xll.BDP($B232&amp;" Corp",N$1)))</f>
        <v/>
      </c>
      <c r="O232" s="112" t="str">
        <f>IF(tbl_coded[[#This Row],[ISIN]]="","",IF(_xll.BDP($B232&amp;" Corp",O$1)="#N/A N/A","--",_xll.BDP($B232&amp;" Corp",O$1)))</f>
        <v/>
      </c>
      <c r="P232" s="112" t="str">
        <f>IF(tbl_coded[[#This Row],[ISIN]]="","",IF(_xll.BDP($B232&amp;" Corp",P$1)="#N/A N/A","--",_xll.BDP($B232&amp;" Corp",P$1)))</f>
        <v/>
      </c>
      <c r="Q232"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2" s="112" t="str">
        <f>IF(tbl_coded[[#This Row],[ISIN]]="","",IF(OR(_xll.BDP($B232&amp;" Corp",R$1)="#N/A N/A",_xll.BDP($B232&amp;" Corp",R$1)="#N/A Invalid Security",_xll.BDP($B232&amp;" Corp",R$1)="#N/A Field Not Applicable"),"--",_xll.BDP($B232&amp;" Corp",R$1)))</f>
        <v/>
      </c>
      <c r="S232" s="112" t="str">
        <f>IF(tbl_coded[[#This Row],[ISIN]]="","",IF(OR(_xll.BDP($R232&amp;" Equity",S$1)="#N/A N/A",_xll.BDP($R232&amp;" Equity",S$1)="#N/A Invalid Security"),"--",_xll.BDP($R232&amp;" Equity",S$1)))</f>
        <v/>
      </c>
      <c r="T232" s="112" t="str">
        <f>IF(tbl_coded[[#This Row],[ISIN]]="","",IF(OR(_xll.BDP($R232&amp;" Equity",T$1)="#N/A N/A",_xll.BDP($R232&amp;" Equity",T$1)="#N/A Invalid Security"),"--",_xll.BDP($R232&amp;" Equity",T$1)))</f>
        <v/>
      </c>
      <c r="U232" s="112" t="str">
        <f>IF(tbl_coded[[#This Row],[ISIN]]="","",IF(OR(_xll.BDP($R232&amp;" Equity",U$1)="#N/A N/A",_xll.BDP($R232&amp;" Equity",U$1)="#N/A Invalid Security"),"--",_xll.BDP($R232&amp;" Equity",U$1)))</f>
        <v/>
      </c>
      <c r="V232" s="112" t="str">
        <f>IF(tbl_coded[[#This Row],[ISIN]]="","",IF(OR(_xll.BDP($R232&amp;" Equity",V$1)="#N/A N/A",_xll.BDP($R232&amp;" Equity",V$1)="#N/A Invalid Security"),"--",_xll.BDP($R232&amp;" Equity",V$1)))</f>
        <v/>
      </c>
      <c r="W232" s="112" t="str">
        <f>IF(tbl_coded[[#This Row],[ISIN]]="","",IF(OR(_xll.BDP($R232&amp;" Equity",W$1)="#N/A N/A",_xll.BDP($R232&amp;" Equity",W$1)="#N/A Invalid Security"),"--",_xll.BDP($R232&amp;" Equity",W$1)))</f>
        <v/>
      </c>
      <c r="X232" s="112" t="str">
        <f>IF(tbl_coded[[#This Row],[ISIN]]="","",IF(OR(_xll.BDP($R232&amp;" Equity",X$1)="#N/A N/A",_xll.BDP($R232&amp;" Equity",X$1)="#N/A Invalid Security"),"--",_xll.BDP($R232&amp;" Equity",X$1)))</f>
        <v/>
      </c>
      <c r="Y232"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2" s="112" t="str">
        <f>IF(tbl_coded[[#This Row],[ISIN]]="","",IF(ISNUMBER(_xll.BDP(B232&amp;" Corp",Z$1)),_xll.BDP(B232&amp;" Corp",Z$1),""))</f>
        <v/>
      </c>
      <c r="AA232" s="112" t="str">
        <f>IF(tbl_coded[[#This Row],[ISIN]]="","",IF(ISNUMBER(_xll.BDP(B232&amp;" Corp",AA$1)),_xll.BDP(B232&amp;" Corp",AA$1),""))</f>
        <v/>
      </c>
      <c r="AB232" s="112" t="str">
        <f>IF(tbl_coded[[#This Row],[ISIN]]="","",IF(ISNUMBER(_xll.BDP(B232&amp;" Corp",AB$1)),_xll.BDP(B232&amp;" Corp",AB$1),""))</f>
        <v/>
      </c>
      <c r="AC232" s="112" t="str">
        <f>IF(tbl_coded[[#This Row],[ISIN]]="","",IF(ISNUMBER(_xll.BDP(B232&amp;" Corp",AC$1)),_xll.BDP(B232&amp;" Corp",AC$1),""))</f>
        <v/>
      </c>
      <c r="AD232" s="112" t="str">
        <f>IF(tbl_coded[[#This Row],[ISIN]]="","",IF((_xll.BDP(B232&amp;" Corp",AD$1))="#N/A Field Not Applicable","",_xll.BDP(B232&amp;" Corp",AD$1)))</f>
        <v/>
      </c>
      <c r="AE232" s="112" t="str">
        <f>IF(tbl_coded[[#This Row],[ISIN]]="","",IF((_xll.BDP(B232&amp;" Corp",AE$1))="#N/A N/A","--",_xll.BDP(B232&amp;" Corp",AE$1)))</f>
        <v/>
      </c>
      <c r="AF232" s="112" t="str">
        <f>IF(tbl_coded[[#This Row],[ISIN]]="","",IF(IFERROR(MATCH(H232,rtg_num[Moody''s],0)&gt;10,0),"HY",IF(IFERROR(MATCH(I232,rtg_num[S&amp;P],0)&gt;10,0),"HY",IF(IFERROR(MATCH(J232,rtg_num[Fitch],0)&gt;10,0),"HY",IF(H232&amp;I232&amp;J232="------","NR",IF(IFERROR(FIND("#N/A",Coded!H232),0)&amp;IFERROR(FIND("#N/A",Coded!H232),0)&amp;IFERROR(FIND("#N/A",Coded!H232),0)&lt;&gt;"000",IF(INDEX(美元债一级!$O:$O,MATCH(tbl_coded[[#This Row],[ISIN]],美元债一级!$I:$I,0))="--/--/--","NR","IG"),"IG"))))))</f>
        <v/>
      </c>
      <c r="AG232"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2"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2" s="113" t="str">
        <f>IF(tbl_coded[[#This Row],[ISIN]]="","",IF(_xll.BDP($B232&amp;" Corp",AI$1)="#N/A N/A","--",_xll.BDP($B232&amp;" Corp",AI$1)))</f>
        <v/>
      </c>
      <c r="AJ232" s="112" t="str">
        <f>IF(tbl_coded[[#This Row],[ISIN]]="","",IF(OR(_xll.BDP(_xll.BDP(tbl_coded[[#This Row],[ISIN]]&amp;" Corp", "ISSUER_EQUITY_TICKER")&amp;" Equity",AJ$1)="#N/A N/A"),"--",_xll.BDP(_xll.BDP(tbl_coded[[#This Row],[ISIN]]&amp;" Corp", "ISSUER_EQUITY_TICKER")&amp;" Equity",AJ$1)))</f>
        <v/>
      </c>
      <c r="AK232"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2" s="115" t="str">
        <f>IF(tbl_coded[[#This Row],[ISIN]]="","",IF(OR(_xll.BDP(_xll.BDP(tbl_coded[[#This Row],[ISIN]]&amp;" Corp", "ISSUER_EQUITY_TICKER")&amp;" Equity",AL$1)="#N/A N/A"),"--",_xll.BDP(_xll.BDP(tbl_coded[[#This Row],[ISIN]]&amp;" Corp", "ISSUER_EQUITY_TICKER")&amp;" Equity",AL$1)))</f>
        <v/>
      </c>
      <c r="AM232" s="115" t="str">
        <f>IF(tbl_coded[[#This Row],[ISIN]]="","",IF(_xll.BDS($B232&amp;" Corp",AM$1)="#N/A Field Not Applicable","",_xll.BDS($B232&amp;" Corp",AM$1)))</f>
        <v/>
      </c>
      <c r="AN232" s="115" t="str">
        <f>IF(tbl_coded[[#This Row],[ISIN]]="","",IF(_xll.BDP(tbl_coded[[#This Row],[KPW Provider BBID]]&amp;" CompanyID","NAME")="#N/A Invalid Security","",_xll.BDP(tbl_coded[[#This Row],[KPW Provider BBID]]&amp;" CompanyID","NAME")))</f>
        <v/>
      </c>
      <c r="AO232" s="115" t="str">
        <f>IF(tbl_coded[[#This Row],[ISIN]]="","",IF(_xll.BDP(tbl_coded[[#This Row],[KPW Provider BBID]]&amp;" CompanyID",$AO$1)="#N/A Invalid Security","--",IF(_xll.BDP(tbl_coded[[#This Row],[KPW Provider BBID]]&amp;" CompanyID",$AO$1)="#N/A N/A","--",_xll.BDP(tbl_coded[[#This Row],[KPW Provider BBID]]&amp;" CompanyID",$AO$1))))</f>
        <v/>
      </c>
      <c r="AP232" s="115" t="str">
        <f>IF(tbl_coded[[#This Row],[ISIN]]="","",IF(_xll.BDP(tbl_coded[[#This Row],[KPW Provider BBID]]&amp;" CompanyID",$AP$1)="#N/A Invalid Security","--",IF(_xll.BDP(tbl_coded[[#This Row],[KPW Provider BBID]]&amp;" CompanyID",$AP$1)="#N/A N/A","--",_xll.BDP(tbl_coded[[#This Row],[KPW Provider BBID]]&amp;" CompanyID",$AP$1))))</f>
        <v/>
      </c>
      <c r="AQ232" s="115" t="str">
        <f>IF(tbl_coded[[#This Row],[ISIN]]="","",IF(_xll.BDP(tbl_coded[[#This Row],[KPW Provider BBID]]&amp;" CompanyID",$AQ$1)="#N/A Invalid Security","--",IF(_xll.BDP(tbl_coded[[#This Row],[KPW Provider BBID]]&amp;" CompanyID",$AQ$1)="#N/A N/A","--",_xll.BDP(tbl_coded[[#This Row],[KPW Provider BBID]]&amp;" CompanyID",$AQ$1))))</f>
        <v/>
      </c>
      <c r="AR232" s="115" t="str">
        <f>IF(tbl_coded[[#This Row],[ISIN]]="","",tbl_coded[[#This Row],[穆迪KPW评级]]&amp;"/"&amp;tbl_coded[[#This Row],[SPKPW评级]]&amp;"/"&amp;tbl_coded[[#This Row],[FITCHKPW评级]])</f>
        <v/>
      </c>
      <c r="AS232" s="115" t="str">
        <f>IF(tbl_coded[[#This Row],[ISIN]]="","",IF(OR(_xll.BDP($B232&amp;" Corp",AS$1)="#N/A N/A"),"--",_xll.BDP($B232&amp;" Corp",AS$1)))</f>
        <v/>
      </c>
      <c r="AT232" s="115" t="str">
        <f>IF(tbl_coded[[#This Row],[ISIN]]="","",IF(_xll.BDS($B232&amp;" Corp",AT$1)="#N/A Field Not Applicable","",_xll.BDS($B232&amp;" Corp",AT$1)))</f>
        <v/>
      </c>
      <c r="AU232" s="115" t="str">
        <f>IF(tbl_coded[[#This Row],[SBLC Provider BBID]]="","",_xll.BDP(tbl_coded[[#This Row],[SBLC Provider BBID]]&amp;" CompanyID","NAME"))</f>
        <v/>
      </c>
      <c r="AV232" s="115" t="str">
        <f>IF(tbl_coded[[#This Row],[ISIN]]="","",IF(OR(_xll.BDP($B232&amp;" Corp",AV$1)="#N/A N/A"),"--",TEXT(_xll.BDP($B232&amp;" Corp",AV$1),"yyyy/mm/dd")))</f>
        <v/>
      </c>
      <c r="AW232" s="115" t="str">
        <f>IF(tbl_coded[[#This Row],[ISIN]]="","",IF(OR(_xll.BDP($B232&amp;" Corp",AW$1)="#N/A N/A"),"--",TEXT(_xll.BDP($B232&amp;" Corp",AW$1),"yyyy/mm/dd")))</f>
        <v/>
      </c>
      <c r="AX232" s="115" t="str">
        <f>IF(tbl_coded[[#This Row],[ISIN]]="","",IF(OR(_xll.BDP($B232&amp;" Corp",AX$1)="#N/A N/A"),"--",TEXT(_xll.BDP($B232&amp;" Corp",AX$1),"yyyy/mm/dd")))</f>
        <v/>
      </c>
      <c r="AY232" s="115" t="str">
        <f>IF(tbl_coded[[#This Row],[ISIN]]="","",IF(OR(_xll.BDP($B232&amp;" Corp",AY$1)="#N/A Field Not Applicable"),"--",TEXT(_xll.BDP($B232&amp;" Corp",AY$1),"yyyy/mm/dd")))</f>
        <v/>
      </c>
      <c r="AZ232" s="115" t="str">
        <f>IF(tbl_coded[[#This Row],[ISIN]]="","",IF(OR(_xll.BDP($B232&amp;" Corp",AZ$1)="#N/A N/A"),"--",_xll.BDP($B232&amp;" Corp",AZ$1)))</f>
        <v/>
      </c>
      <c r="BA232" s="115" t="str">
        <f>IF(tbl_coded[[#This Row],[ISIN]]="","",IF(OR(_xll.BDP($B232&amp;" Corp",BA$1)="#N/A N/A"),"--",_xll.BDP($B232&amp;" Corp",BA$1)))</f>
        <v/>
      </c>
      <c r="BB232" s="115" t="str">
        <f>IF(tbl_coded[[#This Row],[ISIN]]="","",IF(OR(_xll.BDP($B232&amp;" Corp",BB$1)="#N/A N/A"),"--",_xll.BDP($B232&amp;" Corp",BB$1)))</f>
        <v/>
      </c>
      <c r="BC232" s="115" t="str">
        <f>IF(tbl_coded[[#This Row],[ISIN]]="","",IF(OR(_xll.BDP($B232&amp;" Corp",BC$1)="#N/A Field Not Applicable"),"--",_xll.BDP($B232&amp;" Corp",BC$1)))</f>
        <v/>
      </c>
      <c r="BD232" s="115" t="str">
        <f>IF(tbl_coded[[#This Row],[ISIN]]="","",IF(OR(_xll.BDP($B232&amp;" Corp",BD$1)="#N/A Field Not Applicable"),"--",_xll.BDP($B232&amp;" Corp",BD$1)))</f>
        <v/>
      </c>
      <c r="BE232" s="115" t="str">
        <f>IF(tbl_coded[[#This Row],[ISIN]]="","",IF(OR(_xll.BDP($B232&amp;" Corp",BE$1)="#N/A Field Not Applicable"),"--",_xll.BDP($B232&amp;" Corp",BE$1)))</f>
        <v/>
      </c>
      <c r="BF232" s="115" t="str">
        <f>IF(tbl_coded[[#This Row],[ISIN]]="","",IF(OR(_xll.BDP($B232&amp;" Corp",BF$1)="#N/A Field Not Applicable"),"--",_xll.BDP($B232&amp;" Corp",BF$1)))</f>
        <v/>
      </c>
      <c r="BG232" s="115" t="str">
        <f>IF(tbl_coded[[#This Row],[ISIN]]="","",IF(OR(_xll.BDP($B232&amp;" Corp",BG$1)="#N/A Field Not Applicable"),"--",IF(_xll.BDP($B232&amp;" Corp",BG$1)="#N/A N/A","N",_xll.BDP($B232&amp;" Corp",BG$1))))</f>
        <v/>
      </c>
      <c r="BH232" s="115" t="str">
        <f>IF(tbl_coded[[#This Row],[ISIN]]="","",IF(OR(_xll.BDP($B232&amp;" Corp",BH$1)="#N/A N/A"),"",_xll.BDP($B232&amp;" Corp",BH$1)))</f>
        <v/>
      </c>
      <c r="BI232" s="115" t="str">
        <f>IF(tbl_coded[[#This Row],[ISIN]]="","",IF(OR(tbl_coded[[#This Row],[Parent company tiker]]=""),"",IF(_xll.BDP(tbl_coded[[#This Row],[Parent company tiker]]&amp;" Equity",BI$1)="#N/A N/A","--",_xll.BDP(tbl_coded[[#This Row],[Parent company tiker]]&amp;" Equity",BI$1))))</f>
        <v/>
      </c>
      <c r="BJ232" s="115" t="str">
        <f>IF(tbl_coded[[#This Row],[ISIN]]="","",IF(OR(tbl_coded[[#This Row],[Parent company tiker]]=""),"",IF(_xll.BDP(tbl_coded[[#This Row],[Parent company tiker]]&amp;" Equity",BJ$1)="#N/A N/A","--",_xll.BDP(tbl_coded[[#This Row],[Parent company tiker]]&amp;" Equity",BJ$1))))</f>
        <v/>
      </c>
      <c r="BK232" s="115" t="str">
        <f>IF(tbl_coded[[#This Row],[ISIN]]="","",IF(OR(tbl_coded[[#This Row],[Parent company tiker]]=""),"",IF(_xll.BDP(tbl_coded[[#This Row],[Parent company tiker]]&amp;" Equity",BK$1)="#N/A N/A","--",_xll.BDP(tbl_coded[[#This Row],[Parent company tiker]]&amp;" Equity",BK$1))))</f>
        <v/>
      </c>
      <c r="BL232" s="115" t="str">
        <f>IF(tbl_coded[[#This Row],[ISIN]]="","",IF(OR(tbl_coded[[#This Row],[Parent company tiker]]=""),"",IF(_xll.BDP(tbl_coded[[#This Row],[Parent company tiker]]&amp;" Equity",BL$1)="#N/A N/A","--",_xll.BDP(tbl_coded[[#This Row],[Parent company tiker]]&amp;" Equity",BL$1))))</f>
        <v/>
      </c>
      <c r="BM232"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2" s="115" t="str">
        <f>IF(tbl_coded[[#This Row],[Column9]]&lt;&gt;"--",tbl_coded[[#This Row],[G''tor rating]],IF(tbl_coded[[#This Row],[KPW Name]]&lt;&gt;"",tbl_coded[[#This Row],[KPW Rating]],IF(tbl_coded[[#This Row],[Parent company tiker]]&lt;&gt;"",tbl_coded[[#This Row],[parent评级]],tbl_coded[[#This Row],[Issuer rating]])))</f>
        <v>//</v>
      </c>
      <c r="BO232" s="148" t="str">
        <f>IFERROR(IF(tbl_coded[[#This Row],[GREEN]]="Y","GREEN",IF(tbl_coded[[#This Row],[SUSTAINABLE]]="Y","SUSTAINABLE",IF(tbl_coded[[#This Row],[SOCIAL]]="Y","SOCIAL",IF(tbl_coded[[#This Row],[Sustainable linked]]="Y","SUSTAINABLE LINKED"," ")))),"")</f>
        <v xml:space="preserve"> </v>
      </c>
    </row>
    <row r="233" spans="1:67" ht="15" customHeight="1">
      <c r="A233" s="109">
        <v>231</v>
      </c>
      <c r="B233" s="110" t="str">
        <f>IF(美元债一级!$C$3:$C$1048576&lt;&gt;"",美元债一级!$C233,"")</f>
        <v/>
      </c>
      <c r="C233" s="112" t="str">
        <f>IF(tbl_coded[[#This Row],[ISIN]]="","",IF(tbl_coded[[#This Row],[Index]]&gt;$A$1,"",IF(_xll.BDP($B233&amp;" Corp",C$1)="#N/A N/A","",_xll.BDP($B233&amp;" Corp",C$1))))</f>
        <v/>
      </c>
      <c r="D233" s="112" t="str">
        <f>IF(tbl_coded[[#This Row],[ISIN]]="","",IF(_xll.BDP($B233&amp;" Corp",D$1)="#N/A N/A","",_xll.BDP($B233&amp;" Corp",D$1)))</f>
        <v/>
      </c>
      <c r="E233" s="112" t="str">
        <f>IF(tbl_coded[[#This Row],[ISIN]]="","",IF(_xll.BDP($B233&amp;" Corp",E$1)="#N/A N/A","--",_xll.BDP($B233&amp;" Corp",E$1)))</f>
        <v/>
      </c>
      <c r="F233" s="112" t="str">
        <f>IF(tbl_coded[[#This Row],[ISIN]]="","",IF(_xll.BDS($B233&amp;" Corp",F$1)="#N/A Field Not Applicable","",_xll.BDS($B233&amp;" Corp",F$1)))</f>
        <v/>
      </c>
      <c r="G233" s="112" t="str">
        <f>IF(tbl_coded[[#This Row],[ISIN]]="","",IF(_xll.BDP($F233&amp;" CompanyID",G$1)="#N/A Invalid Security","",_xll.BDP($F233&amp;" CompanyID",G$1)))</f>
        <v/>
      </c>
      <c r="H233" s="112" t="str">
        <f>IF(tbl_coded[[#This Row],[ISIN]]="","",IF(_xll.BDP($B233&amp;" Corp",H$1)="#N/A N/A","--",_xll.BDP($B233&amp;" Corp",H$1)))</f>
        <v/>
      </c>
      <c r="I233" s="112" t="str">
        <f>IF(tbl_coded[[#This Row],[ISIN]]="","",IF(_xll.BDP($B233&amp;" Corp",I$1)="#N/A N/A","--",_xll.BDP($B233&amp;" Corp",I$1)))</f>
        <v/>
      </c>
      <c r="J233" s="112" t="str">
        <f>IF(tbl_coded[[#This Row],[ISIN]]="","",IF(_xll.BDP($B233&amp;" Corp",J$1)="#N/A N/A","--",_xll.BDP($B233&amp;" Corp",J$1)))</f>
        <v/>
      </c>
      <c r="K233" s="112" t="str">
        <f>IF(tbl_coded[[#This Row],[ISIN]]="","",IF(_xll.BDP($B233&amp;" Corp",K$1)="#N/A N/A","--",_xll.BDP($B233&amp;" Corp",K$1)))</f>
        <v/>
      </c>
      <c r="L233" s="112" t="str">
        <f>IF(tbl_coded[[#This Row],[ISIN]]="","",IF(_xll.BDP($B233&amp;" Corp",L$1)="#N/A N/A","--",_xll.BDP($B233&amp;" Corp",L$1)))</f>
        <v/>
      </c>
      <c r="M233" s="112" t="str">
        <f>IF(tbl_coded[[#This Row],[ISIN]]="","",IF(_xll.BDP($B233&amp;" Corp",M$1)="#N/A N/A","--",_xll.BDP($B233&amp;" Corp",M$1)))</f>
        <v/>
      </c>
      <c r="N233" s="112" t="str">
        <f>IF(tbl_coded[[#This Row],[ISIN]]="","",IF(_xll.BDP($B233&amp;" Corp",N$1)="#N/A N/A","--",_xll.BDP($B233&amp;" Corp",N$1)))</f>
        <v/>
      </c>
      <c r="O233" s="112" t="str">
        <f>IF(tbl_coded[[#This Row],[ISIN]]="","",IF(_xll.BDP($B233&amp;" Corp",O$1)="#N/A N/A","--",_xll.BDP($B233&amp;" Corp",O$1)))</f>
        <v/>
      </c>
      <c r="P233" s="112" t="str">
        <f>IF(tbl_coded[[#This Row],[ISIN]]="","",IF(_xll.BDP($B233&amp;" Corp",P$1)="#N/A N/A","--",_xll.BDP($B233&amp;" Corp",P$1)))</f>
        <v/>
      </c>
      <c r="Q233"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3" s="112" t="str">
        <f>IF(tbl_coded[[#This Row],[ISIN]]="","",IF(OR(_xll.BDP($B233&amp;" Corp",R$1)="#N/A N/A",_xll.BDP($B233&amp;" Corp",R$1)="#N/A Invalid Security",_xll.BDP($B233&amp;" Corp",R$1)="#N/A Field Not Applicable"),"--",_xll.BDP($B233&amp;" Corp",R$1)))</f>
        <v/>
      </c>
      <c r="S233" s="112" t="str">
        <f>IF(tbl_coded[[#This Row],[ISIN]]="","",IF(OR(_xll.BDP($R233&amp;" Equity",S$1)="#N/A N/A",_xll.BDP($R233&amp;" Equity",S$1)="#N/A Invalid Security"),"--",_xll.BDP($R233&amp;" Equity",S$1)))</f>
        <v/>
      </c>
      <c r="T233" s="112" t="str">
        <f>IF(tbl_coded[[#This Row],[ISIN]]="","",IF(OR(_xll.BDP($R233&amp;" Equity",T$1)="#N/A N/A",_xll.BDP($R233&amp;" Equity",T$1)="#N/A Invalid Security"),"--",_xll.BDP($R233&amp;" Equity",T$1)))</f>
        <v/>
      </c>
      <c r="U233" s="112" t="str">
        <f>IF(tbl_coded[[#This Row],[ISIN]]="","",IF(OR(_xll.BDP($R233&amp;" Equity",U$1)="#N/A N/A",_xll.BDP($R233&amp;" Equity",U$1)="#N/A Invalid Security"),"--",_xll.BDP($R233&amp;" Equity",U$1)))</f>
        <v/>
      </c>
      <c r="V233" s="112" t="str">
        <f>IF(tbl_coded[[#This Row],[ISIN]]="","",IF(OR(_xll.BDP($R233&amp;" Equity",V$1)="#N/A N/A",_xll.BDP($R233&amp;" Equity",V$1)="#N/A Invalid Security"),"--",_xll.BDP($R233&amp;" Equity",V$1)))</f>
        <v/>
      </c>
      <c r="W233" s="112" t="str">
        <f>IF(tbl_coded[[#This Row],[ISIN]]="","",IF(OR(_xll.BDP($R233&amp;" Equity",W$1)="#N/A N/A",_xll.BDP($R233&amp;" Equity",W$1)="#N/A Invalid Security"),"--",_xll.BDP($R233&amp;" Equity",W$1)))</f>
        <v/>
      </c>
      <c r="X233" s="112" t="str">
        <f>IF(tbl_coded[[#This Row],[ISIN]]="","",IF(OR(_xll.BDP($R233&amp;" Equity",X$1)="#N/A N/A",_xll.BDP($R233&amp;" Equity",X$1)="#N/A Invalid Security"),"--",_xll.BDP($R233&amp;" Equity",X$1)))</f>
        <v/>
      </c>
      <c r="Y233"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3" s="112" t="str">
        <f>IF(tbl_coded[[#This Row],[ISIN]]="","",IF(ISNUMBER(_xll.BDP(B233&amp;" Corp",Z$1)),_xll.BDP(B233&amp;" Corp",Z$1),""))</f>
        <v/>
      </c>
      <c r="AA233" s="112" t="str">
        <f>IF(tbl_coded[[#This Row],[ISIN]]="","",IF(ISNUMBER(_xll.BDP(B233&amp;" Corp",AA$1)),_xll.BDP(B233&amp;" Corp",AA$1),""))</f>
        <v/>
      </c>
      <c r="AB233" s="112" t="str">
        <f>IF(tbl_coded[[#This Row],[ISIN]]="","",IF(ISNUMBER(_xll.BDP(B233&amp;" Corp",AB$1)),_xll.BDP(B233&amp;" Corp",AB$1),""))</f>
        <v/>
      </c>
      <c r="AC233" s="112" t="str">
        <f>IF(tbl_coded[[#This Row],[ISIN]]="","",IF(ISNUMBER(_xll.BDP(B233&amp;" Corp",AC$1)),_xll.BDP(B233&amp;" Corp",AC$1),""))</f>
        <v/>
      </c>
      <c r="AD233" s="112" t="str">
        <f>IF(tbl_coded[[#This Row],[ISIN]]="","",IF((_xll.BDP(B233&amp;" Corp",AD$1))="#N/A Field Not Applicable","",_xll.BDP(B233&amp;" Corp",AD$1)))</f>
        <v/>
      </c>
      <c r="AE233" s="112" t="str">
        <f>IF(tbl_coded[[#This Row],[ISIN]]="","",IF((_xll.BDP(B233&amp;" Corp",AE$1))="#N/A N/A","--",_xll.BDP(B233&amp;" Corp",AE$1)))</f>
        <v/>
      </c>
      <c r="AF233" s="112" t="str">
        <f>IF(tbl_coded[[#This Row],[ISIN]]="","",IF(IFERROR(MATCH(H233,rtg_num[Moody''s],0)&gt;10,0),"HY",IF(IFERROR(MATCH(I233,rtg_num[S&amp;P],0)&gt;10,0),"HY",IF(IFERROR(MATCH(J233,rtg_num[Fitch],0)&gt;10,0),"HY",IF(H233&amp;I233&amp;J233="------","NR",IF(IFERROR(FIND("#N/A",Coded!H233),0)&amp;IFERROR(FIND("#N/A",Coded!H233),0)&amp;IFERROR(FIND("#N/A",Coded!H233),0)&lt;&gt;"000",IF(INDEX(美元债一级!$O:$O,MATCH(tbl_coded[[#This Row],[ISIN]],美元债一级!$I:$I,0))="--/--/--","NR","IG"),"IG"))))))</f>
        <v/>
      </c>
      <c r="AG233"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3"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3" s="113" t="str">
        <f>IF(tbl_coded[[#This Row],[ISIN]]="","",IF(_xll.BDP($B233&amp;" Corp",AI$1)="#N/A N/A","--",_xll.BDP($B233&amp;" Corp",AI$1)))</f>
        <v/>
      </c>
      <c r="AJ233" s="112" t="str">
        <f>IF(tbl_coded[[#This Row],[ISIN]]="","",IF(OR(_xll.BDP(_xll.BDP(tbl_coded[[#This Row],[ISIN]]&amp;" Corp", "ISSUER_EQUITY_TICKER")&amp;" Equity",AJ$1)="#N/A N/A"),"--",_xll.BDP(_xll.BDP(tbl_coded[[#This Row],[ISIN]]&amp;" Corp", "ISSUER_EQUITY_TICKER")&amp;" Equity",AJ$1)))</f>
        <v/>
      </c>
      <c r="AK233"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3" s="115" t="str">
        <f>IF(tbl_coded[[#This Row],[ISIN]]="","",IF(OR(_xll.BDP(_xll.BDP(tbl_coded[[#This Row],[ISIN]]&amp;" Corp", "ISSUER_EQUITY_TICKER")&amp;" Equity",AL$1)="#N/A N/A"),"--",_xll.BDP(_xll.BDP(tbl_coded[[#This Row],[ISIN]]&amp;" Corp", "ISSUER_EQUITY_TICKER")&amp;" Equity",AL$1)))</f>
        <v/>
      </c>
      <c r="AM233" s="115" t="str">
        <f>IF(tbl_coded[[#This Row],[ISIN]]="","",IF(_xll.BDS($B233&amp;" Corp",AM$1)="#N/A Field Not Applicable","",_xll.BDS($B233&amp;" Corp",AM$1)))</f>
        <v/>
      </c>
      <c r="AN233" s="115" t="str">
        <f>IF(tbl_coded[[#This Row],[ISIN]]="","",IF(_xll.BDP(tbl_coded[[#This Row],[KPW Provider BBID]]&amp;" CompanyID","NAME")="#N/A Invalid Security","",_xll.BDP(tbl_coded[[#This Row],[KPW Provider BBID]]&amp;" CompanyID","NAME")))</f>
        <v/>
      </c>
      <c r="AO233" s="115" t="str">
        <f>IF(tbl_coded[[#This Row],[ISIN]]="","",IF(_xll.BDP(tbl_coded[[#This Row],[KPW Provider BBID]]&amp;" CompanyID",$AO$1)="#N/A Invalid Security","--",IF(_xll.BDP(tbl_coded[[#This Row],[KPW Provider BBID]]&amp;" CompanyID",$AO$1)="#N/A N/A","--",_xll.BDP(tbl_coded[[#This Row],[KPW Provider BBID]]&amp;" CompanyID",$AO$1))))</f>
        <v/>
      </c>
      <c r="AP233" s="115" t="str">
        <f>IF(tbl_coded[[#This Row],[ISIN]]="","",IF(_xll.BDP(tbl_coded[[#This Row],[KPW Provider BBID]]&amp;" CompanyID",$AP$1)="#N/A Invalid Security","--",IF(_xll.BDP(tbl_coded[[#This Row],[KPW Provider BBID]]&amp;" CompanyID",$AP$1)="#N/A N/A","--",_xll.BDP(tbl_coded[[#This Row],[KPW Provider BBID]]&amp;" CompanyID",$AP$1))))</f>
        <v/>
      </c>
      <c r="AQ233" s="115" t="str">
        <f>IF(tbl_coded[[#This Row],[ISIN]]="","",IF(_xll.BDP(tbl_coded[[#This Row],[KPW Provider BBID]]&amp;" CompanyID",$AQ$1)="#N/A Invalid Security","--",IF(_xll.BDP(tbl_coded[[#This Row],[KPW Provider BBID]]&amp;" CompanyID",$AQ$1)="#N/A N/A","--",_xll.BDP(tbl_coded[[#This Row],[KPW Provider BBID]]&amp;" CompanyID",$AQ$1))))</f>
        <v/>
      </c>
      <c r="AR233" s="115" t="str">
        <f>IF(tbl_coded[[#This Row],[ISIN]]="","",tbl_coded[[#This Row],[穆迪KPW评级]]&amp;"/"&amp;tbl_coded[[#This Row],[SPKPW评级]]&amp;"/"&amp;tbl_coded[[#This Row],[FITCHKPW评级]])</f>
        <v/>
      </c>
      <c r="AS233" s="115" t="str">
        <f>IF(tbl_coded[[#This Row],[ISIN]]="","",IF(OR(_xll.BDP($B233&amp;" Corp",AS$1)="#N/A N/A"),"--",_xll.BDP($B233&amp;" Corp",AS$1)))</f>
        <v/>
      </c>
      <c r="AT233" s="115" t="str">
        <f>IF(tbl_coded[[#This Row],[ISIN]]="","",IF(_xll.BDS($B233&amp;" Corp",AT$1)="#N/A Field Not Applicable","",_xll.BDS($B233&amp;" Corp",AT$1)))</f>
        <v/>
      </c>
      <c r="AU233" s="115" t="str">
        <f>IF(tbl_coded[[#This Row],[SBLC Provider BBID]]="","",_xll.BDP(tbl_coded[[#This Row],[SBLC Provider BBID]]&amp;" CompanyID","NAME"))</f>
        <v/>
      </c>
      <c r="AV233" s="115" t="str">
        <f>IF(tbl_coded[[#This Row],[ISIN]]="","",IF(OR(_xll.BDP($B233&amp;" Corp",AV$1)="#N/A N/A"),"--",TEXT(_xll.BDP($B233&amp;" Corp",AV$1),"yyyy/mm/dd")))</f>
        <v/>
      </c>
      <c r="AW233" s="115" t="str">
        <f>IF(tbl_coded[[#This Row],[ISIN]]="","",IF(OR(_xll.BDP($B233&amp;" Corp",AW$1)="#N/A N/A"),"--",TEXT(_xll.BDP($B233&amp;" Corp",AW$1),"yyyy/mm/dd")))</f>
        <v/>
      </c>
      <c r="AX233" s="115" t="str">
        <f>IF(tbl_coded[[#This Row],[ISIN]]="","",IF(OR(_xll.BDP($B233&amp;" Corp",AX$1)="#N/A N/A"),"--",TEXT(_xll.BDP($B233&amp;" Corp",AX$1),"yyyy/mm/dd")))</f>
        <v/>
      </c>
      <c r="AY233" s="115" t="str">
        <f>IF(tbl_coded[[#This Row],[ISIN]]="","",IF(OR(_xll.BDP($B233&amp;" Corp",AY$1)="#N/A Field Not Applicable"),"--",TEXT(_xll.BDP($B233&amp;" Corp",AY$1),"yyyy/mm/dd")))</f>
        <v/>
      </c>
      <c r="AZ233" s="115" t="str">
        <f>IF(tbl_coded[[#This Row],[ISIN]]="","",IF(OR(_xll.BDP($B233&amp;" Corp",AZ$1)="#N/A N/A"),"--",_xll.BDP($B233&amp;" Corp",AZ$1)))</f>
        <v/>
      </c>
      <c r="BA233" s="115" t="str">
        <f>IF(tbl_coded[[#This Row],[ISIN]]="","",IF(OR(_xll.BDP($B233&amp;" Corp",BA$1)="#N/A N/A"),"--",_xll.BDP($B233&amp;" Corp",BA$1)))</f>
        <v/>
      </c>
      <c r="BB233" s="115" t="str">
        <f>IF(tbl_coded[[#This Row],[ISIN]]="","",IF(OR(_xll.BDP($B233&amp;" Corp",BB$1)="#N/A N/A"),"--",_xll.BDP($B233&amp;" Corp",BB$1)))</f>
        <v/>
      </c>
      <c r="BC233" s="115" t="str">
        <f>IF(tbl_coded[[#This Row],[ISIN]]="","",IF(OR(_xll.BDP($B233&amp;" Corp",BC$1)="#N/A Field Not Applicable"),"--",_xll.BDP($B233&amp;" Corp",BC$1)))</f>
        <v/>
      </c>
      <c r="BD233" s="115" t="str">
        <f>IF(tbl_coded[[#This Row],[ISIN]]="","",IF(OR(_xll.BDP($B233&amp;" Corp",BD$1)="#N/A Field Not Applicable"),"--",_xll.BDP($B233&amp;" Corp",BD$1)))</f>
        <v/>
      </c>
      <c r="BE233" s="115" t="str">
        <f>IF(tbl_coded[[#This Row],[ISIN]]="","",IF(OR(_xll.BDP($B233&amp;" Corp",BE$1)="#N/A Field Not Applicable"),"--",_xll.BDP($B233&amp;" Corp",BE$1)))</f>
        <v/>
      </c>
      <c r="BF233" s="115" t="str">
        <f>IF(tbl_coded[[#This Row],[ISIN]]="","",IF(OR(_xll.BDP($B233&amp;" Corp",BF$1)="#N/A Field Not Applicable"),"--",_xll.BDP($B233&amp;" Corp",BF$1)))</f>
        <v/>
      </c>
      <c r="BG233" s="115" t="str">
        <f>IF(tbl_coded[[#This Row],[ISIN]]="","",IF(OR(_xll.BDP($B233&amp;" Corp",BG$1)="#N/A Field Not Applicable"),"--",IF(_xll.BDP($B233&amp;" Corp",BG$1)="#N/A N/A","N",_xll.BDP($B233&amp;" Corp",BG$1))))</f>
        <v/>
      </c>
      <c r="BH233" s="115" t="str">
        <f>IF(tbl_coded[[#This Row],[ISIN]]="","",IF(OR(_xll.BDP($B233&amp;" Corp",BH$1)="#N/A N/A"),"",_xll.BDP($B233&amp;" Corp",BH$1)))</f>
        <v/>
      </c>
      <c r="BI233" s="115" t="str">
        <f>IF(tbl_coded[[#This Row],[ISIN]]="","",IF(OR(tbl_coded[[#This Row],[Parent company tiker]]=""),"",IF(_xll.BDP(tbl_coded[[#This Row],[Parent company tiker]]&amp;" Equity",BI$1)="#N/A N/A","--",_xll.BDP(tbl_coded[[#This Row],[Parent company tiker]]&amp;" Equity",BI$1))))</f>
        <v/>
      </c>
      <c r="BJ233" s="115" t="str">
        <f>IF(tbl_coded[[#This Row],[ISIN]]="","",IF(OR(tbl_coded[[#This Row],[Parent company tiker]]=""),"",IF(_xll.BDP(tbl_coded[[#This Row],[Parent company tiker]]&amp;" Equity",BJ$1)="#N/A N/A","--",_xll.BDP(tbl_coded[[#This Row],[Parent company tiker]]&amp;" Equity",BJ$1))))</f>
        <v/>
      </c>
      <c r="BK233" s="115" t="str">
        <f>IF(tbl_coded[[#This Row],[ISIN]]="","",IF(OR(tbl_coded[[#This Row],[Parent company tiker]]=""),"",IF(_xll.BDP(tbl_coded[[#This Row],[Parent company tiker]]&amp;" Equity",BK$1)="#N/A N/A","--",_xll.BDP(tbl_coded[[#This Row],[Parent company tiker]]&amp;" Equity",BK$1))))</f>
        <v/>
      </c>
      <c r="BL233" s="115" t="str">
        <f>IF(tbl_coded[[#This Row],[ISIN]]="","",IF(OR(tbl_coded[[#This Row],[Parent company tiker]]=""),"",IF(_xll.BDP(tbl_coded[[#This Row],[Parent company tiker]]&amp;" Equity",BL$1)="#N/A N/A","--",_xll.BDP(tbl_coded[[#This Row],[Parent company tiker]]&amp;" Equity",BL$1))))</f>
        <v/>
      </c>
      <c r="BM233"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3" s="115" t="str">
        <f>IF(tbl_coded[[#This Row],[Column9]]&lt;&gt;"--",tbl_coded[[#This Row],[G''tor rating]],IF(tbl_coded[[#This Row],[KPW Name]]&lt;&gt;"",tbl_coded[[#This Row],[KPW Rating]],IF(tbl_coded[[#This Row],[Parent company tiker]]&lt;&gt;"",tbl_coded[[#This Row],[parent评级]],tbl_coded[[#This Row],[Issuer rating]])))</f>
        <v>//</v>
      </c>
      <c r="BO233" s="148" t="str">
        <f>IFERROR(IF(tbl_coded[[#This Row],[GREEN]]="Y","GREEN",IF(tbl_coded[[#This Row],[SUSTAINABLE]]="Y","SUSTAINABLE",IF(tbl_coded[[#This Row],[SOCIAL]]="Y","SOCIAL",IF(tbl_coded[[#This Row],[Sustainable linked]]="Y","SUSTAINABLE LINKED"," ")))),"")</f>
        <v xml:space="preserve"> </v>
      </c>
    </row>
    <row r="234" spans="1:67" ht="15" customHeight="1">
      <c r="A234" s="109">
        <v>232</v>
      </c>
      <c r="B234" s="110" t="str">
        <f>IF(美元债一级!$C$3:$C$1048576&lt;&gt;"",美元债一级!$C234,"")</f>
        <v/>
      </c>
      <c r="C234" s="112" t="str">
        <f>IF(tbl_coded[[#This Row],[ISIN]]="","",IF(tbl_coded[[#This Row],[Index]]&gt;$A$1,"",IF(_xll.BDP($B234&amp;" Corp",C$1)="#N/A N/A","",_xll.BDP($B234&amp;" Corp",C$1))))</f>
        <v/>
      </c>
      <c r="D234" s="112" t="str">
        <f>IF(tbl_coded[[#This Row],[ISIN]]="","",IF(_xll.BDP($B234&amp;" Corp",D$1)="#N/A N/A","",_xll.BDP($B234&amp;" Corp",D$1)))</f>
        <v/>
      </c>
      <c r="E234" s="112" t="str">
        <f>IF(tbl_coded[[#This Row],[ISIN]]="","",IF(_xll.BDP($B234&amp;" Corp",E$1)="#N/A N/A","--",_xll.BDP($B234&amp;" Corp",E$1)))</f>
        <v/>
      </c>
      <c r="F234" s="112" t="str">
        <f>IF(tbl_coded[[#This Row],[ISIN]]="","",IF(_xll.BDS($B234&amp;" Corp",F$1)="#N/A Field Not Applicable","",_xll.BDS($B234&amp;" Corp",F$1)))</f>
        <v/>
      </c>
      <c r="G234" s="112" t="str">
        <f>IF(tbl_coded[[#This Row],[ISIN]]="","",IF(_xll.BDP($F234&amp;" CompanyID",G$1)="#N/A Invalid Security","",_xll.BDP($F234&amp;" CompanyID",G$1)))</f>
        <v/>
      </c>
      <c r="H234" s="112" t="str">
        <f>IF(tbl_coded[[#This Row],[ISIN]]="","",IF(_xll.BDP($B234&amp;" Corp",H$1)="#N/A N/A","--",_xll.BDP($B234&amp;" Corp",H$1)))</f>
        <v/>
      </c>
      <c r="I234" s="112" t="str">
        <f>IF(tbl_coded[[#This Row],[ISIN]]="","",IF(_xll.BDP($B234&amp;" Corp",I$1)="#N/A N/A","--",_xll.BDP($B234&amp;" Corp",I$1)))</f>
        <v/>
      </c>
      <c r="J234" s="112" t="str">
        <f>IF(tbl_coded[[#This Row],[ISIN]]="","",IF(_xll.BDP($B234&amp;" Corp",J$1)="#N/A N/A","--",_xll.BDP($B234&amp;" Corp",J$1)))</f>
        <v/>
      </c>
      <c r="K234" s="112" t="str">
        <f>IF(tbl_coded[[#This Row],[ISIN]]="","",IF(_xll.BDP($B234&amp;" Corp",K$1)="#N/A N/A","--",_xll.BDP($B234&amp;" Corp",K$1)))</f>
        <v/>
      </c>
      <c r="L234" s="112" t="str">
        <f>IF(tbl_coded[[#This Row],[ISIN]]="","",IF(_xll.BDP($B234&amp;" Corp",L$1)="#N/A N/A","--",_xll.BDP($B234&amp;" Corp",L$1)))</f>
        <v/>
      </c>
      <c r="M234" s="112" t="str">
        <f>IF(tbl_coded[[#This Row],[ISIN]]="","",IF(_xll.BDP($B234&amp;" Corp",M$1)="#N/A N/A","--",_xll.BDP($B234&amp;" Corp",M$1)))</f>
        <v/>
      </c>
      <c r="N234" s="112" t="str">
        <f>IF(tbl_coded[[#This Row],[ISIN]]="","",IF(_xll.BDP($B234&amp;" Corp",N$1)="#N/A N/A","--",_xll.BDP($B234&amp;" Corp",N$1)))</f>
        <v/>
      </c>
      <c r="O234" s="112" t="str">
        <f>IF(tbl_coded[[#This Row],[ISIN]]="","",IF(_xll.BDP($B234&amp;" Corp",O$1)="#N/A N/A","--",_xll.BDP($B234&amp;" Corp",O$1)))</f>
        <v/>
      </c>
      <c r="P234" s="112" t="str">
        <f>IF(tbl_coded[[#This Row],[ISIN]]="","",IF(_xll.BDP($B234&amp;" Corp",P$1)="#N/A N/A","--",_xll.BDP($B234&amp;" Corp",P$1)))</f>
        <v/>
      </c>
      <c r="Q234"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4" s="112" t="str">
        <f>IF(tbl_coded[[#This Row],[ISIN]]="","",IF(OR(_xll.BDP($B234&amp;" Corp",R$1)="#N/A N/A",_xll.BDP($B234&amp;" Corp",R$1)="#N/A Invalid Security",_xll.BDP($B234&amp;" Corp",R$1)="#N/A Field Not Applicable"),"--",_xll.BDP($B234&amp;" Corp",R$1)))</f>
        <v/>
      </c>
      <c r="S234" s="112" t="str">
        <f>IF(tbl_coded[[#This Row],[ISIN]]="","",IF(OR(_xll.BDP($R234&amp;" Equity",S$1)="#N/A N/A",_xll.BDP($R234&amp;" Equity",S$1)="#N/A Invalid Security"),"--",_xll.BDP($R234&amp;" Equity",S$1)))</f>
        <v/>
      </c>
      <c r="T234" s="112" t="str">
        <f>IF(tbl_coded[[#This Row],[ISIN]]="","",IF(OR(_xll.BDP($R234&amp;" Equity",T$1)="#N/A N/A",_xll.BDP($R234&amp;" Equity",T$1)="#N/A Invalid Security"),"--",_xll.BDP($R234&amp;" Equity",T$1)))</f>
        <v/>
      </c>
      <c r="U234" s="112" t="str">
        <f>IF(tbl_coded[[#This Row],[ISIN]]="","",IF(OR(_xll.BDP($R234&amp;" Equity",U$1)="#N/A N/A",_xll.BDP($R234&amp;" Equity",U$1)="#N/A Invalid Security"),"--",_xll.BDP($R234&amp;" Equity",U$1)))</f>
        <v/>
      </c>
      <c r="V234" s="112" t="str">
        <f>IF(tbl_coded[[#This Row],[ISIN]]="","",IF(OR(_xll.BDP($R234&amp;" Equity",V$1)="#N/A N/A",_xll.BDP($R234&amp;" Equity",V$1)="#N/A Invalid Security"),"--",_xll.BDP($R234&amp;" Equity",V$1)))</f>
        <v/>
      </c>
      <c r="W234" s="112" t="str">
        <f>IF(tbl_coded[[#This Row],[ISIN]]="","",IF(OR(_xll.BDP($R234&amp;" Equity",W$1)="#N/A N/A",_xll.BDP($R234&amp;" Equity",W$1)="#N/A Invalid Security"),"--",_xll.BDP($R234&amp;" Equity",W$1)))</f>
        <v/>
      </c>
      <c r="X234" s="112" t="str">
        <f>IF(tbl_coded[[#This Row],[ISIN]]="","",IF(OR(_xll.BDP($R234&amp;" Equity",X$1)="#N/A N/A",_xll.BDP($R234&amp;" Equity",X$1)="#N/A Invalid Security"),"--",_xll.BDP($R234&amp;" Equity",X$1)))</f>
        <v/>
      </c>
      <c r="Y234"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4" s="112" t="str">
        <f>IF(tbl_coded[[#This Row],[ISIN]]="","",IF(ISNUMBER(_xll.BDP(B234&amp;" Corp",Z$1)),_xll.BDP(B234&amp;" Corp",Z$1),""))</f>
        <v/>
      </c>
      <c r="AA234" s="112" t="str">
        <f>IF(tbl_coded[[#This Row],[ISIN]]="","",IF(ISNUMBER(_xll.BDP(B234&amp;" Corp",AA$1)),_xll.BDP(B234&amp;" Corp",AA$1),""))</f>
        <v/>
      </c>
      <c r="AB234" s="112" t="str">
        <f>IF(tbl_coded[[#This Row],[ISIN]]="","",IF(ISNUMBER(_xll.BDP(B234&amp;" Corp",AB$1)),_xll.BDP(B234&amp;" Corp",AB$1),""))</f>
        <v/>
      </c>
      <c r="AC234" s="112" t="str">
        <f>IF(tbl_coded[[#This Row],[ISIN]]="","",IF(ISNUMBER(_xll.BDP(B234&amp;" Corp",AC$1)),_xll.BDP(B234&amp;" Corp",AC$1),""))</f>
        <v/>
      </c>
      <c r="AD234" s="112" t="str">
        <f>IF(tbl_coded[[#This Row],[ISIN]]="","",IF((_xll.BDP(B234&amp;" Corp",AD$1))="#N/A Field Not Applicable","",_xll.BDP(B234&amp;" Corp",AD$1)))</f>
        <v/>
      </c>
      <c r="AE234" s="112" t="str">
        <f>IF(tbl_coded[[#This Row],[ISIN]]="","",IF((_xll.BDP(B234&amp;" Corp",AE$1))="#N/A N/A","--",_xll.BDP(B234&amp;" Corp",AE$1)))</f>
        <v/>
      </c>
      <c r="AF234" s="112" t="str">
        <f>IF(tbl_coded[[#This Row],[ISIN]]="","",IF(IFERROR(MATCH(H234,rtg_num[Moody''s],0)&gt;10,0),"HY",IF(IFERROR(MATCH(I234,rtg_num[S&amp;P],0)&gt;10,0),"HY",IF(IFERROR(MATCH(J234,rtg_num[Fitch],0)&gt;10,0),"HY",IF(H234&amp;I234&amp;J234="------","NR",IF(IFERROR(FIND("#N/A",Coded!H234),0)&amp;IFERROR(FIND("#N/A",Coded!H234),0)&amp;IFERROR(FIND("#N/A",Coded!H234),0)&lt;&gt;"000",IF(INDEX(美元债一级!$O:$O,MATCH(tbl_coded[[#This Row],[ISIN]],美元债一级!$I:$I,0))="--/--/--","NR","IG"),"IG"))))))</f>
        <v/>
      </c>
      <c r="AG234"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4"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4" s="113" t="str">
        <f>IF(tbl_coded[[#This Row],[ISIN]]="","",IF(_xll.BDP($B234&amp;" Corp",AI$1)="#N/A N/A","--",_xll.BDP($B234&amp;" Corp",AI$1)))</f>
        <v/>
      </c>
      <c r="AJ234" s="112" t="str">
        <f>IF(tbl_coded[[#This Row],[ISIN]]="","",IF(OR(_xll.BDP(_xll.BDP(tbl_coded[[#This Row],[ISIN]]&amp;" Corp", "ISSUER_EQUITY_TICKER")&amp;" Equity",AJ$1)="#N/A N/A"),"--",_xll.BDP(_xll.BDP(tbl_coded[[#This Row],[ISIN]]&amp;" Corp", "ISSUER_EQUITY_TICKER")&amp;" Equity",AJ$1)))</f>
        <v/>
      </c>
      <c r="AK234"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4" s="115" t="str">
        <f>IF(tbl_coded[[#This Row],[ISIN]]="","",IF(OR(_xll.BDP(_xll.BDP(tbl_coded[[#This Row],[ISIN]]&amp;" Corp", "ISSUER_EQUITY_TICKER")&amp;" Equity",AL$1)="#N/A N/A"),"--",_xll.BDP(_xll.BDP(tbl_coded[[#This Row],[ISIN]]&amp;" Corp", "ISSUER_EQUITY_TICKER")&amp;" Equity",AL$1)))</f>
        <v/>
      </c>
      <c r="AM234" s="115" t="str">
        <f>IF(tbl_coded[[#This Row],[ISIN]]="","",IF(_xll.BDS($B234&amp;" Corp",AM$1)="#N/A Field Not Applicable","",_xll.BDS($B234&amp;" Corp",AM$1)))</f>
        <v/>
      </c>
      <c r="AN234" s="115" t="str">
        <f>IF(tbl_coded[[#This Row],[ISIN]]="","",IF(_xll.BDP(tbl_coded[[#This Row],[KPW Provider BBID]]&amp;" CompanyID","NAME")="#N/A Invalid Security","",_xll.BDP(tbl_coded[[#This Row],[KPW Provider BBID]]&amp;" CompanyID","NAME")))</f>
        <v/>
      </c>
      <c r="AO234" s="115" t="str">
        <f>IF(tbl_coded[[#This Row],[ISIN]]="","",IF(_xll.BDP(tbl_coded[[#This Row],[KPW Provider BBID]]&amp;" CompanyID",$AO$1)="#N/A Invalid Security","--",IF(_xll.BDP(tbl_coded[[#This Row],[KPW Provider BBID]]&amp;" CompanyID",$AO$1)="#N/A N/A","--",_xll.BDP(tbl_coded[[#This Row],[KPW Provider BBID]]&amp;" CompanyID",$AO$1))))</f>
        <v/>
      </c>
      <c r="AP234" s="115" t="str">
        <f>IF(tbl_coded[[#This Row],[ISIN]]="","",IF(_xll.BDP(tbl_coded[[#This Row],[KPW Provider BBID]]&amp;" CompanyID",$AP$1)="#N/A Invalid Security","--",IF(_xll.BDP(tbl_coded[[#This Row],[KPW Provider BBID]]&amp;" CompanyID",$AP$1)="#N/A N/A","--",_xll.BDP(tbl_coded[[#This Row],[KPW Provider BBID]]&amp;" CompanyID",$AP$1))))</f>
        <v/>
      </c>
      <c r="AQ234" s="115" t="str">
        <f>IF(tbl_coded[[#This Row],[ISIN]]="","",IF(_xll.BDP(tbl_coded[[#This Row],[KPW Provider BBID]]&amp;" CompanyID",$AQ$1)="#N/A Invalid Security","--",IF(_xll.BDP(tbl_coded[[#This Row],[KPW Provider BBID]]&amp;" CompanyID",$AQ$1)="#N/A N/A","--",_xll.BDP(tbl_coded[[#This Row],[KPW Provider BBID]]&amp;" CompanyID",$AQ$1))))</f>
        <v/>
      </c>
      <c r="AR234" s="115" t="str">
        <f>IF(tbl_coded[[#This Row],[ISIN]]="","",tbl_coded[[#This Row],[穆迪KPW评级]]&amp;"/"&amp;tbl_coded[[#This Row],[SPKPW评级]]&amp;"/"&amp;tbl_coded[[#This Row],[FITCHKPW评级]])</f>
        <v/>
      </c>
      <c r="AS234" s="115" t="str">
        <f>IF(tbl_coded[[#This Row],[ISIN]]="","",IF(OR(_xll.BDP($B234&amp;" Corp",AS$1)="#N/A N/A"),"--",_xll.BDP($B234&amp;" Corp",AS$1)))</f>
        <v/>
      </c>
      <c r="AT234" s="115" t="str">
        <f>IF(tbl_coded[[#This Row],[ISIN]]="","",IF(_xll.BDS($B234&amp;" Corp",AT$1)="#N/A Field Not Applicable","",_xll.BDS($B234&amp;" Corp",AT$1)))</f>
        <v/>
      </c>
      <c r="AU234" s="115" t="str">
        <f>IF(tbl_coded[[#This Row],[SBLC Provider BBID]]="","",_xll.BDP(tbl_coded[[#This Row],[SBLC Provider BBID]]&amp;" CompanyID","NAME"))</f>
        <v/>
      </c>
      <c r="AV234" s="115" t="str">
        <f>IF(tbl_coded[[#This Row],[ISIN]]="","",IF(OR(_xll.BDP($B234&amp;" Corp",AV$1)="#N/A N/A"),"--",TEXT(_xll.BDP($B234&amp;" Corp",AV$1),"yyyy/mm/dd")))</f>
        <v/>
      </c>
      <c r="AW234" s="115" t="str">
        <f>IF(tbl_coded[[#This Row],[ISIN]]="","",IF(OR(_xll.BDP($B234&amp;" Corp",AW$1)="#N/A N/A"),"--",TEXT(_xll.BDP($B234&amp;" Corp",AW$1),"yyyy/mm/dd")))</f>
        <v/>
      </c>
      <c r="AX234" s="115" t="str">
        <f>IF(tbl_coded[[#This Row],[ISIN]]="","",IF(OR(_xll.BDP($B234&amp;" Corp",AX$1)="#N/A N/A"),"--",TEXT(_xll.BDP($B234&amp;" Corp",AX$1),"yyyy/mm/dd")))</f>
        <v/>
      </c>
      <c r="AY234" s="115" t="str">
        <f>IF(tbl_coded[[#This Row],[ISIN]]="","",IF(OR(_xll.BDP($B234&amp;" Corp",AY$1)="#N/A Field Not Applicable"),"--",TEXT(_xll.BDP($B234&amp;" Corp",AY$1),"yyyy/mm/dd")))</f>
        <v/>
      </c>
      <c r="AZ234" s="115" t="str">
        <f>IF(tbl_coded[[#This Row],[ISIN]]="","",IF(OR(_xll.BDP($B234&amp;" Corp",AZ$1)="#N/A N/A"),"--",_xll.BDP($B234&amp;" Corp",AZ$1)))</f>
        <v/>
      </c>
      <c r="BA234" s="115" t="str">
        <f>IF(tbl_coded[[#This Row],[ISIN]]="","",IF(OR(_xll.BDP($B234&amp;" Corp",BA$1)="#N/A N/A"),"--",_xll.BDP($B234&amp;" Corp",BA$1)))</f>
        <v/>
      </c>
      <c r="BB234" s="115" t="str">
        <f>IF(tbl_coded[[#This Row],[ISIN]]="","",IF(OR(_xll.BDP($B234&amp;" Corp",BB$1)="#N/A N/A"),"--",_xll.BDP($B234&amp;" Corp",BB$1)))</f>
        <v/>
      </c>
      <c r="BC234" s="115" t="str">
        <f>IF(tbl_coded[[#This Row],[ISIN]]="","",IF(OR(_xll.BDP($B234&amp;" Corp",BC$1)="#N/A Field Not Applicable"),"--",_xll.BDP($B234&amp;" Corp",BC$1)))</f>
        <v/>
      </c>
      <c r="BD234" s="115" t="str">
        <f>IF(tbl_coded[[#This Row],[ISIN]]="","",IF(OR(_xll.BDP($B234&amp;" Corp",BD$1)="#N/A Field Not Applicable"),"--",_xll.BDP($B234&amp;" Corp",BD$1)))</f>
        <v/>
      </c>
      <c r="BE234" s="115" t="str">
        <f>IF(tbl_coded[[#This Row],[ISIN]]="","",IF(OR(_xll.BDP($B234&amp;" Corp",BE$1)="#N/A Field Not Applicable"),"--",_xll.BDP($B234&amp;" Corp",BE$1)))</f>
        <v/>
      </c>
      <c r="BF234" s="115" t="str">
        <f>IF(tbl_coded[[#This Row],[ISIN]]="","",IF(OR(_xll.BDP($B234&amp;" Corp",BF$1)="#N/A Field Not Applicable"),"--",_xll.BDP($B234&amp;" Corp",BF$1)))</f>
        <v/>
      </c>
      <c r="BG234" s="115" t="str">
        <f>IF(tbl_coded[[#This Row],[ISIN]]="","",IF(OR(_xll.BDP($B234&amp;" Corp",BG$1)="#N/A Field Not Applicable"),"--",IF(_xll.BDP($B234&amp;" Corp",BG$1)="#N/A N/A","N",_xll.BDP($B234&amp;" Corp",BG$1))))</f>
        <v/>
      </c>
      <c r="BH234" s="115" t="str">
        <f>IF(tbl_coded[[#This Row],[ISIN]]="","",IF(OR(_xll.BDP($B234&amp;" Corp",BH$1)="#N/A N/A"),"",_xll.BDP($B234&amp;" Corp",BH$1)))</f>
        <v/>
      </c>
      <c r="BI234" s="115" t="str">
        <f>IF(tbl_coded[[#This Row],[ISIN]]="","",IF(OR(tbl_coded[[#This Row],[Parent company tiker]]=""),"",IF(_xll.BDP(tbl_coded[[#This Row],[Parent company tiker]]&amp;" Equity",BI$1)="#N/A N/A","--",_xll.BDP(tbl_coded[[#This Row],[Parent company tiker]]&amp;" Equity",BI$1))))</f>
        <v/>
      </c>
      <c r="BJ234" s="115" t="str">
        <f>IF(tbl_coded[[#This Row],[ISIN]]="","",IF(OR(tbl_coded[[#This Row],[Parent company tiker]]=""),"",IF(_xll.BDP(tbl_coded[[#This Row],[Parent company tiker]]&amp;" Equity",BJ$1)="#N/A N/A","--",_xll.BDP(tbl_coded[[#This Row],[Parent company tiker]]&amp;" Equity",BJ$1))))</f>
        <v/>
      </c>
      <c r="BK234" s="115" t="str">
        <f>IF(tbl_coded[[#This Row],[ISIN]]="","",IF(OR(tbl_coded[[#This Row],[Parent company tiker]]=""),"",IF(_xll.BDP(tbl_coded[[#This Row],[Parent company tiker]]&amp;" Equity",BK$1)="#N/A N/A","--",_xll.BDP(tbl_coded[[#This Row],[Parent company tiker]]&amp;" Equity",BK$1))))</f>
        <v/>
      </c>
      <c r="BL234" s="115" t="str">
        <f>IF(tbl_coded[[#This Row],[ISIN]]="","",IF(OR(tbl_coded[[#This Row],[Parent company tiker]]=""),"",IF(_xll.BDP(tbl_coded[[#This Row],[Parent company tiker]]&amp;" Equity",BL$1)="#N/A N/A","--",_xll.BDP(tbl_coded[[#This Row],[Parent company tiker]]&amp;" Equity",BL$1))))</f>
        <v/>
      </c>
      <c r="BM234"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4" s="115" t="str">
        <f>IF(tbl_coded[[#This Row],[Column9]]&lt;&gt;"--",tbl_coded[[#This Row],[G''tor rating]],IF(tbl_coded[[#This Row],[KPW Name]]&lt;&gt;"",tbl_coded[[#This Row],[KPW Rating]],IF(tbl_coded[[#This Row],[Parent company tiker]]&lt;&gt;"",tbl_coded[[#This Row],[parent评级]],tbl_coded[[#This Row],[Issuer rating]])))</f>
        <v>//</v>
      </c>
      <c r="BO234" s="148" t="str">
        <f>IFERROR(IF(tbl_coded[[#This Row],[GREEN]]="Y","GREEN",IF(tbl_coded[[#This Row],[SUSTAINABLE]]="Y","SUSTAINABLE",IF(tbl_coded[[#This Row],[SOCIAL]]="Y","SOCIAL",IF(tbl_coded[[#This Row],[Sustainable linked]]="Y","SUSTAINABLE LINKED"," ")))),"")</f>
        <v xml:space="preserve"> </v>
      </c>
    </row>
    <row r="235" spans="1:67" ht="15" customHeight="1">
      <c r="A235" s="109">
        <v>233</v>
      </c>
      <c r="B235" s="110" t="str">
        <f>IF(美元债一级!$C$3:$C$1048576&lt;&gt;"",美元债一级!$C235,"")</f>
        <v/>
      </c>
      <c r="C235" s="114" t="str">
        <f>IF(tbl_coded[[#This Row],[ISIN]]="","",IF(tbl_coded[[#This Row],[Index]]&gt;$A$1,"",IF(_xll.BDP($B235&amp;" Corp",C$1)="#N/A N/A","",_xll.BDP($B235&amp;" Corp",C$1))))</f>
        <v/>
      </c>
      <c r="D235" s="114" t="str">
        <f>IF(tbl_coded[[#This Row],[ISIN]]="","",IF(_xll.BDP($B235&amp;" Corp",D$1)="#N/A N/A","",_xll.BDP($B235&amp;" Corp",D$1)))</f>
        <v/>
      </c>
      <c r="E235" s="114" t="str">
        <f>IF(tbl_coded[[#This Row],[ISIN]]="","",IF(_xll.BDP($B235&amp;" Corp",E$1)="#N/A N/A","--",_xll.BDP($B235&amp;" Corp",E$1)))</f>
        <v/>
      </c>
      <c r="F235" s="114" t="str">
        <f>IF(tbl_coded[[#This Row],[ISIN]]="","",IF(_xll.BDS($B235&amp;" Corp",F$1)="#N/A Field Not Applicable","",_xll.BDS($B235&amp;" Corp",F$1)))</f>
        <v/>
      </c>
      <c r="G235" s="114" t="str">
        <f>IF(tbl_coded[[#This Row],[ISIN]]="","",IF(_xll.BDP($F235&amp;" CompanyID",G$1)="#N/A Invalid Security","",_xll.BDP($F235&amp;" CompanyID",G$1)))</f>
        <v/>
      </c>
      <c r="H235" s="114" t="str">
        <f>IF(tbl_coded[[#This Row],[ISIN]]="","",IF(_xll.BDP($B235&amp;" Corp",H$1)="#N/A N/A","--",_xll.BDP($B235&amp;" Corp",H$1)))</f>
        <v/>
      </c>
      <c r="I235" s="114" t="str">
        <f>IF(tbl_coded[[#This Row],[ISIN]]="","",IF(_xll.BDP($B235&amp;" Corp",I$1)="#N/A N/A","--",_xll.BDP($B235&amp;" Corp",I$1)))</f>
        <v/>
      </c>
      <c r="J235" s="114" t="str">
        <f>IF(tbl_coded[[#This Row],[ISIN]]="","",IF(_xll.BDP($B235&amp;" Corp",J$1)="#N/A N/A","--",_xll.BDP($B235&amp;" Corp",J$1)))</f>
        <v/>
      </c>
      <c r="K235" s="114" t="str">
        <f>IF(tbl_coded[[#This Row],[ISIN]]="","",IF(_xll.BDP($B235&amp;" Corp",K$1)="#N/A N/A","--",_xll.BDP($B235&amp;" Corp",K$1)))</f>
        <v/>
      </c>
      <c r="L235" s="114" t="str">
        <f>IF(tbl_coded[[#This Row],[ISIN]]="","",IF(_xll.BDP($B235&amp;" Corp",L$1)="#N/A N/A","--",_xll.BDP($B235&amp;" Corp",L$1)))</f>
        <v/>
      </c>
      <c r="M235" s="114" t="str">
        <f>IF(tbl_coded[[#This Row],[ISIN]]="","",IF(_xll.BDP($B235&amp;" Corp",M$1)="#N/A N/A","--",_xll.BDP($B235&amp;" Corp",M$1)))</f>
        <v/>
      </c>
      <c r="N235" s="114" t="str">
        <f>IF(tbl_coded[[#This Row],[ISIN]]="","",IF(_xll.BDP($B235&amp;" Corp",N$1)="#N/A N/A","--",_xll.BDP($B235&amp;" Corp",N$1)))</f>
        <v/>
      </c>
      <c r="O235" s="114" t="str">
        <f>IF(tbl_coded[[#This Row],[ISIN]]="","",IF(_xll.BDP($B235&amp;" Corp",O$1)="#N/A N/A","--",_xll.BDP($B235&amp;" Corp",O$1)))</f>
        <v/>
      </c>
      <c r="P235" s="114" t="str">
        <f>IF(tbl_coded[[#This Row],[ISIN]]="","",IF(_xll.BDP($B235&amp;" Corp",P$1)="#N/A N/A","--",_xll.BDP($B235&amp;" Corp",P$1)))</f>
        <v/>
      </c>
      <c r="Q23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5" s="114" t="str">
        <f>IF(tbl_coded[[#This Row],[ISIN]]="","",IF(OR(_xll.BDP($B235&amp;" Corp",R$1)="#N/A N/A",_xll.BDP($B235&amp;" Corp",R$1)="#N/A Invalid Security",_xll.BDP($B235&amp;" Corp",R$1)="#N/A Field Not Applicable"),"--",_xll.BDP($B235&amp;" Corp",R$1)))</f>
        <v/>
      </c>
      <c r="S235" s="114" t="str">
        <f>IF(tbl_coded[[#This Row],[ISIN]]="","",IF(OR(_xll.BDP($R235&amp;" Equity",S$1)="#N/A N/A",_xll.BDP($R235&amp;" Equity",S$1)="#N/A Invalid Security"),"--",_xll.BDP($R235&amp;" Equity",S$1)))</f>
        <v/>
      </c>
      <c r="T235" s="114" t="str">
        <f>IF(tbl_coded[[#This Row],[ISIN]]="","",IF(OR(_xll.BDP($R235&amp;" Equity",T$1)="#N/A N/A",_xll.BDP($R235&amp;" Equity",T$1)="#N/A Invalid Security"),"--",_xll.BDP($R235&amp;" Equity",T$1)))</f>
        <v/>
      </c>
      <c r="U235" s="114" t="str">
        <f>IF(tbl_coded[[#This Row],[ISIN]]="","",IF(OR(_xll.BDP($R235&amp;" Equity",U$1)="#N/A N/A",_xll.BDP($R235&amp;" Equity",U$1)="#N/A Invalid Security"),"--",_xll.BDP($R235&amp;" Equity",U$1)))</f>
        <v/>
      </c>
      <c r="V235" s="114" t="str">
        <f>IF(tbl_coded[[#This Row],[ISIN]]="","",IF(OR(_xll.BDP($R235&amp;" Equity",V$1)="#N/A N/A",_xll.BDP($R235&amp;" Equity",V$1)="#N/A Invalid Security"),"--",_xll.BDP($R235&amp;" Equity",V$1)))</f>
        <v/>
      </c>
      <c r="W235" s="114" t="str">
        <f>IF(tbl_coded[[#This Row],[ISIN]]="","",IF(OR(_xll.BDP($R235&amp;" Equity",W$1)="#N/A N/A",_xll.BDP($R235&amp;" Equity",W$1)="#N/A Invalid Security"),"--",_xll.BDP($R235&amp;" Equity",W$1)))</f>
        <v/>
      </c>
      <c r="X235" s="114" t="str">
        <f>IF(tbl_coded[[#This Row],[ISIN]]="","",IF(OR(_xll.BDP($R235&amp;" Equity",X$1)="#N/A N/A",_xll.BDP($R235&amp;" Equity",X$1)="#N/A Invalid Security"),"--",_xll.BDP($R235&amp;" Equity",X$1)))</f>
        <v/>
      </c>
      <c r="Y23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5" s="114" t="str">
        <f>IF(tbl_coded[[#This Row],[ISIN]]="","",IF(ISNUMBER(_xll.BDP(B235&amp;" Corp",Z$1)),_xll.BDP(B235&amp;" Corp",Z$1),""))</f>
        <v/>
      </c>
      <c r="AA235" s="114" t="str">
        <f>IF(tbl_coded[[#This Row],[ISIN]]="","",IF(ISNUMBER(_xll.BDP(B235&amp;" Corp",AA$1)),_xll.BDP(B235&amp;" Corp",AA$1),""))</f>
        <v/>
      </c>
      <c r="AB235" s="114" t="str">
        <f>IF(tbl_coded[[#This Row],[ISIN]]="","",IF(ISNUMBER(_xll.BDP(B235&amp;" Corp",AB$1)),_xll.BDP(B235&amp;" Corp",AB$1),""))</f>
        <v/>
      </c>
      <c r="AC235" s="114" t="str">
        <f>IF(tbl_coded[[#This Row],[ISIN]]="","",IF(ISNUMBER(_xll.BDP(B235&amp;" Corp",AC$1)),_xll.BDP(B235&amp;" Corp",AC$1),""))</f>
        <v/>
      </c>
      <c r="AD235" s="114" t="str">
        <f>IF(tbl_coded[[#This Row],[ISIN]]="","",IF((_xll.BDP(B235&amp;" Corp",AD$1))="#N/A Field Not Applicable","",_xll.BDP(B235&amp;" Corp",AD$1)))</f>
        <v/>
      </c>
      <c r="AE235" s="114" t="str">
        <f>IF(tbl_coded[[#This Row],[ISIN]]="","",IF((_xll.BDP(B235&amp;" Corp",AE$1))="#N/A N/A","--",_xll.BDP(B235&amp;" Corp",AE$1)))</f>
        <v/>
      </c>
      <c r="AF235" s="114" t="str">
        <f>IF(tbl_coded[[#This Row],[ISIN]]="","",IF(IFERROR(MATCH(H235,rtg_num[Moody''s],0)&gt;10,0),"HY",IF(IFERROR(MATCH(I235,rtg_num[S&amp;P],0)&gt;10,0),"HY",IF(IFERROR(MATCH(J235,rtg_num[Fitch],0)&gt;10,0),"HY",IF(H235&amp;I235&amp;J235="------","NR",IF(IFERROR(FIND("#N/A",Coded!H235),0)&amp;IFERROR(FIND("#N/A",Coded!H235),0)&amp;IFERROR(FIND("#N/A",Coded!H235),0)&lt;&gt;"000",IF(INDEX(美元债一级!$O:$O,MATCH(tbl_coded[[#This Row],[ISIN]],美元债一级!$I:$I,0))="--/--/--","NR","IG"),"IG"))))))</f>
        <v/>
      </c>
      <c r="AG23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5" s="115" t="str">
        <f>IF(tbl_coded[[#This Row],[ISIN]]="","",IF(_xll.BDP($B235&amp;" Corp",AI$1)="#N/A N/A","--",_xll.BDP($B235&amp;" Corp",AI$1)))</f>
        <v/>
      </c>
      <c r="AJ235" s="112" t="str">
        <f>IF(tbl_coded[[#This Row],[ISIN]]="","",IF(OR(_xll.BDP(_xll.BDP(tbl_coded[[#This Row],[ISIN]]&amp;" Corp", "ISSUER_EQUITY_TICKER")&amp;" Equity",AJ$1)="#N/A N/A"),"--",_xll.BDP(_xll.BDP(tbl_coded[[#This Row],[ISIN]]&amp;" Corp", "ISSUER_EQUITY_TICKER")&amp;" Equity",AJ$1)))</f>
        <v/>
      </c>
      <c r="AK23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5" s="114" t="str">
        <f>IF(tbl_coded[[#This Row],[ISIN]]="","",IF(OR(_xll.BDP(_xll.BDP(tbl_coded[[#This Row],[ISIN]]&amp;" Corp", "ISSUER_EQUITY_TICKER")&amp;" Equity",AL$1)="#N/A N/A"),"--",_xll.BDP(_xll.BDP(tbl_coded[[#This Row],[ISIN]]&amp;" Corp", "ISSUER_EQUITY_TICKER")&amp;" Equity",AL$1)))</f>
        <v/>
      </c>
      <c r="AM235" s="114" t="str">
        <f>IF(tbl_coded[[#This Row],[ISIN]]="","",IF(_xll.BDS($B235&amp;" Corp",AM$1)="#N/A Field Not Applicable","",_xll.BDS($B235&amp;" Corp",AM$1)))</f>
        <v/>
      </c>
      <c r="AN235" s="114" t="str">
        <f>IF(tbl_coded[[#This Row],[ISIN]]="","",IF(_xll.BDP(tbl_coded[[#This Row],[KPW Provider BBID]]&amp;" CompanyID","NAME")="#N/A Invalid Security","",_xll.BDP(tbl_coded[[#This Row],[KPW Provider BBID]]&amp;" CompanyID","NAME")))</f>
        <v/>
      </c>
      <c r="AO235" s="114" t="str">
        <f>IF(tbl_coded[[#This Row],[ISIN]]="","",IF(_xll.BDP(tbl_coded[[#This Row],[KPW Provider BBID]]&amp;" CompanyID",$AO$1)="#N/A Invalid Security","--",IF(_xll.BDP(tbl_coded[[#This Row],[KPW Provider BBID]]&amp;" CompanyID",$AO$1)="#N/A N/A","--",_xll.BDP(tbl_coded[[#This Row],[KPW Provider BBID]]&amp;" CompanyID",$AO$1))))</f>
        <v/>
      </c>
      <c r="AP235" s="114" t="str">
        <f>IF(tbl_coded[[#This Row],[ISIN]]="","",IF(_xll.BDP(tbl_coded[[#This Row],[KPW Provider BBID]]&amp;" CompanyID",$AP$1)="#N/A Invalid Security","--",IF(_xll.BDP(tbl_coded[[#This Row],[KPW Provider BBID]]&amp;" CompanyID",$AP$1)="#N/A N/A","--",_xll.BDP(tbl_coded[[#This Row],[KPW Provider BBID]]&amp;" CompanyID",$AP$1))))</f>
        <v/>
      </c>
      <c r="AQ235" s="114" t="str">
        <f>IF(tbl_coded[[#This Row],[ISIN]]="","",IF(_xll.BDP(tbl_coded[[#This Row],[KPW Provider BBID]]&amp;" CompanyID",$AQ$1)="#N/A Invalid Security","--",IF(_xll.BDP(tbl_coded[[#This Row],[KPW Provider BBID]]&amp;" CompanyID",$AQ$1)="#N/A N/A","--",_xll.BDP(tbl_coded[[#This Row],[KPW Provider BBID]]&amp;" CompanyID",$AQ$1))))</f>
        <v/>
      </c>
      <c r="AR235" s="114" t="str">
        <f>IF(tbl_coded[[#This Row],[ISIN]]="","",tbl_coded[[#This Row],[穆迪KPW评级]]&amp;"/"&amp;tbl_coded[[#This Row],[SPKPW评级]]&amp;"/"&amp;tbl_coded[[#This Row],[FITCHKPW评级]])</f>
        <v/>
      </c>
      <c r="AS235" s="114" t="str">
        <f>IF(tbl_coded[[#This Row],[ISIN]]="","",IF(OR(_xll.BDP($B235&amp;" Corp",AS$1)="#N/A N/A"),"--",_xll.BDP($B235&amp;" Corp",AS$1)))</f>
        <v/>
      </c>
      <c r="AT235" s="114" t="str">
        <f>IF(tbl_coded[[#This Row],[ISIN]]="","",IF(_xll.BDS($B235&amp;" Corp",AT$1)="#N/A Field Not Applicable","",_xll.BDS($B235&amp;" Corp",AT$1)))</f>
        <v/>
      </c>
      <c r="AU235" s="114" t="str">
        <f>IF(tbl_coded[[#This Row],[SBLC Provider BBID]]="","",_xll.BDP(tbl_coded[[#This Row],[SBLC Provider BBID]]&amp;" CompanyID","NAME"))</f>
        <v/>
      </c>
      <c r="AV235" s="114" t="str">
        <f>IF(tbl_coded[[#This Row],[ISIN]]="","",IF(OR(_xll.BDP($B235&amp;" Corp",AV$1)="#N/A N/A"),"--",TEXT(_xll.BDP($B235&amp;" Corp",AV$1),"yyyy/mm/dd")))</f>
        <v/>
      </c>
      <c r="AW235" s="114" t="str">
        <f>IF(tbl_coded[[#This Row],[ISIN]]="","",IF(OR(_xll.BDP($B235&amp;" Corp",AW$1)="#N/A N/A"),"--",TEXT(_xll.BDP($B235&amp;" Corp",AW$1),"yyyy/mm/dd")))</f>
        <v/>
      </c>
      <c r="AX235" s="114" t="str">
        <f>IF(tbl_coded[[#This Row],[ISIN]]="","",IF(OR(_xll.BDP($B235&amp;" Corp",AX$1)="#N/A N/A"),"--",TEXT(_xll.BDP($B235&amp;" Corp",AX$1),"yyyy/mm/dd")))</f>
        <v/>
      </c>
      <c r="AY235" s="114" t="str">
        <f>IF(tbl_coded[[#This Row],[ISIN]]="","",IF(OR(_xll.BDP($B235&amp;" Corp",AY$1)="#N/A Field Not Applicable"),"--",TEXT(_xll.BDP($B235&amp;" Corp",AY$1),"yyyy/mm/dd")))</f>
        <v/>
      </c>
      <c r="AZ235" s="114" t="str">
        <f>IF(tbl_coded[[#This Row],[ISIN]]="","",IF(OR(_xll.BDP($B235&amp;" Corp",AZ$1)="#N/A N/A"),"--",_xll.BDP($B235&amp;" Corp",AZ$1)))</f>
        <v/>
      </c>
      <c r="BA235" s="114" t="str">
        <f>IF(tbl_coded[[#This Row],[ISIN]]="","",IF(OR(_xll.BDP($B235&amp;" Corp",BA$1)="#N/A N/A"),"--",_xll.BDP($B235&amp;" Corp",BA$1)))</f>
        <v/>
      </c>
      <c r="BB235" s="114" t="str">
        <f>IF(tbl_coded[[#This Row],[ISIN]]="","",IF(OR(_xll.BDP($B235&amp;" Corp",BB$1)="#N/A N/A"),"--",_xll.BDP($B235&amp;" Corp",BB$1)))</f>
        <v/>
      </c>
      <c r="BC235" s="114" t="str">
        <f>IF(tbl_coded[[#This Row],[ISIN]]="","",IF(OR(_xll.BDP($B235&amp;" Corp",BC$1)="#N/A Field Not Applicable"),"--",_xll.BDP($B235&amp;" Corp",BC$1)))</f>
        <v/>
      </c>
      <c r="BD235" s="114" t="str">
        <f>IF(tbl_coded[[#This Row],[ISIN]]="","",IF(OR(_xll.BDP($B235&amp;" Corp",BD$1)="#N/A Field Not Applicable"),"--",_xll.BDP($B235&amp;" Corp",BD$1)))</f>
        <v/>
      </c>
      <c r="BE235" s="114" t="str">
        <f>IF(tbl_coded[[#This Row],[ISIN]]="","",IF(OR(_xll.BDP($B235&amp;" Corp",BE$1)="#N/A Field Not Applicable"),"--",_xll.BDP($B235&amp;" Corp",BE$1)))</f>
        <v/>
      </c>
      <c r="BF235" s="114" t="str">
        <f>IF(tbl_coded[[#This Row],[ISIN]]="","",IF(OR(_xll.BDP($B235&amp;" Corp",BF$1)="#N/A Field Not Applicable"),"--",_xll.BDP($B235&amp;" Corp",BF$1)))</f>
        <v/>
      </c>
      <c r="BG235" s="114" t="str">
        <f>IF(tbl_coded[[#This Row],[ISIN]]="","",IF(OR(_xll.BDP($B235&amp;" Corp",BG$1)="#N/A Field Not Applicable"),"--",IF(_xll.BDP($B235&amp;" Corp",BG$1)="#N/A N/A","N",_xll.BDP($B235&amp;" Corp",BG$1))))</f>
        <v/>
      </c>
      <c r="BH235" s="114" t="str">
        <f>IF(tbl_coded[[#This Row],[ISIN]]="","",IF(OR(_xll.BDP($B235&amp;" Corp",BH$1)="#N/A N/A"),"",_xll.BDP($B235&amp;" Corp",BH$1)))</f>
        <v/>
      </c>
      <c r="BI235" s="114" t="str">
        <f>IF(tbl_coded[[#This Row],[ISIN]]="","",IF(OR(tbl_coded[[#This Row],[Parent company tiker]]=""),"",IF(_xll.BDP(tbl_coded[[#This Row],[Parent company tiker]]&amp;" Equity",BI$1)="#N/A N/A","--",_xll.BDP(tbl_coded[[#This Row],[Parent company tiker]]&amp;" Equity",BI$1))))</f>
        <v/>
      </c>
      <c r="BJ235" s="114" t="str">
        <f>IF(tbl_coded[[#This Row],[ISIN]]="","",IF(OR(tbl_coded[[#This Row],[Parent company tiker]]=""),"",IF(_xll.BDP(tbl_coded[[#This Row],[Parent company tiker]]&amp;" Equity",BJ$1)="#N/A N/A","--",_xll.BDP(tbl_coded[[#This Row],[Parent company tiker]]&amp;" Equity",BJ$1))))</f>
        <v/>
      </c>
      <c r="BK235" s="114" t="str">
        <f>IF(tbl_coded[[#This Row],[ISIN]]="","",IF(OR(tbl_coded[[#This Row],[Parent company tiker]]=""),"",IF(_xll.BDP(tbl_coded[[#This Row],[Parent company tiker]]&amp;" Equity",BK$1)="#N/A N/A","--",_xll.BDP(tbl_coded[[#This Row],[Parent company tiker]]&amp;" Equity",BK$1))))</f>
        <v/>
      </c>
      <c r="BL235" s="114" t="str">
        <f>IF(tbl_coded[[#This Row],[ISIN]]="","",IF(OR(tbl_coded[[#This Row],[Parent company tiker]]=""),"",IF(_xll.BDP(tbl_coded[[#This Row],[Parent company tiker]]&amp;" Equity",BL$1)="#N/A N/A","--",_xll.BDP(tbl_coded[[#This Row],[Parent company tiker]]&amp;" Equity",BL$1))))</f>
        <v/>
      </c>
      <c r="BM23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5" s="114" t="str">
        <f>IF(tbl_coded[[#This Row],[Column9]]&lt;&gt;"--",tbl_coded[[#This Row],[G''tor rating]],IF(tbl_coded[[#This Row],[KPW Name]]&lt;&gt;"",tbl_coded[[#This Row],[KPW Rating]],IF(tbl_coded[[#This Row],[Parent company tiker]]&lt;&gt;"",tbl_coded[[#This Row],[parent评级]],tbl_coded[[#This Row],[Issuer rating]])))</f>
        <v>//</v>
      </c>
      <c r="BO235" s="148" t="str">
        <f>IFERROR(IF(tbl_coded[[#This Row],[GREEN]]="Y","GREEN",IF(tbl_coded[[#This Row],[SUSTAINABLE]]="Y","SUSTAINABLE",IF(tbl_coded[[#This Row],[SOCIAL]]="Y","SOCIAL",IF(tbl_coded[[#This Row],[Sustainable linked]]="Y","SUSTAINABLE LINKED"," ")))),"")</f>
        <v xml:space="preserve"> </v>
      </c>
    </row>
    <row r="236" spans="1:67" ht="15" customHeight="1">
      <c r="A236" s="109">
        <v>234</v>
      </c>
      <c r="B236" s="110" t="str">
        <f>IF(美元债一级!$C$3:$C$1048576&lt;&gt;"",美元债一级!$C236,"")</f>
        <v/>
      </c>
      <c r="C236" s="114" t="str">
        <f>IF(tbl_coded[[#This Row],[ISIN]]="","",IF(tbl_coded[[#This Row],[Index]]&gt;$A$1,"",IF(_xll.BDP($B236&amp;" Corp",C$1)="#N/A N/A","",_xll.BDP($B236&amp;" Corp",C$1))))</f>
        <v/>
      </c>
      <c r="D236" s="114" t="str">
        <f>IF(tbl_coded[[#This Row],[ISIN]]="","",IF(_xll.BDP($B236&amp;" Corp",D$1)="#N/A N/A","",_xll.BDP($B236&amp;" Corp",D$1)))</f>
        <v/>
      </c>
      <c r="E236" s="114" t="str">
        <f>IF(tbl_coded[[#This Row],[ISIN]]="","",IF(_xll.BDP($B236&amp;" Corp",E$1)="#N/A N/A","--",_xll.BDP($B236&amp;" Corp",E$1)))</f>
        <v/>
      </c>
      <c r="F236" s="114" t="str">
        <f>IF(tbl_coded[[#This Row],[ISIN]]="","",IF(_xll.BDS($B236&amp;" Corp",F$1)="#N/A Field Not Applicable","",_xll.BDS($B236&amp;" Corp",F$1)))</f>
        <v/>
      </c>
      <c r="G236" s="114" t="str">
        <f>IF(tbl_coded[[#This Row],[ISIN]]="","",IF(_xll.BDP($F236&amp;" CompanyID",G$1)="#N/A Invalid Security","",_xll.BDP($F236&amp;" CompanyID",G$1)))</f>
        <v/>
      </c>
      <c r="H236" s="114" t="str">
        <f>IF(tbl_coded[[#This Row],[ISIN]]="","",IF(_xll.BDP($B236&amp;" Corp",H$1)="#N/A N/A","--",_xll.BDP($B236&amp;" Corp",H$1)))</f>
        <v/>
      </c>
      <c r="I236" s="114" t="str">
        <f>IF(tbl_coded[[#This Row],[ISIN]]="","",IF(_xll.BDP($B236&amp;" Corp",I$1)="#N/A N/A","--",_xll.BDP($B236&amp;" Corp",I$1)))</f>
        <v/>
      </c>
      <c r="J236" s="114" t="str">
        <f>IF(tbl_coded[[#This Row],[ISIN]]="","",IF(_xll.BDP($B236&amp;" Corp",J$1)="#N/A N/A","--",_xll.BDP($B236&amp;" Corp",J$1)))</f>
        <v/>
      </c>
      <c r="K236" s="114" t="str">
        <f>IF(tbl_coded[[#This Row],[ISIN]]="","",IF(_xll.BDP($B236&amp;" Corp",K$1)="#N/A N/A","--",_xll.BDP($B236&amp;" Corp",K$1)))</f>
        <v/>
      </c>
      <c r="L236" s="114" t="str">
        <f>IF(tbl_coded[[#This Row],[ISIN]]="","",IF(_xll.BDP($B236&amp;" Corp",L$1)="#N/A N/A","--",_xll.BDP($B236&amp;" Corp",L$1)))</f>
        <v/>
      </c>
      <c r="M236" s="114" t="str">
        <f>IF(tbl_coded[[#This Row],[ISIN]]="","",IF(_xll.BDP($B236&amp;" Corp",M$1)="#N/A N/A","--",_xll.BDP($B236&amp;" Corp",M$1)))</f>
        <v/>
      </c>
      <c r="N236" s="114" t="str">
        <f>IF(tbl_coded[[#This Row],[ISIN]]="","",IF(_xll.BDP($B236&amp;" Corp",N$1)="#N/A N/A","--",_xll.BDP($B236&amp;" Corp",N$1)))</f>
        <v/>
      </c>
      <c r="O236" s="114" t="str">
        <f>IF(tbl_coded[[#This Row],[ISIN]]="","",IF(_xll.BDP($B236&amp;" Corp",O$1)="#N/A N/A","--",_xll.BDP($B236&amp;" Corp",O$1)))</f>
        <v/>
      </c>
      <c r="P236" s="114" t="str">
        <f>IF(tbl_coded[[#This Row],[ISIN]]="","",IF(_xll.BDP($B236&amp;" Corp",P$1)="#N/A N/A","--",_xll.BDP($B236&amp;" Corp",P$1)))</f>
        <v/>
      </c>
      <c r="Q23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6" s="114" t="str">
        <f>IF(tbl_coded[[#This Row],[ISIN]]="","",IF(OR(_xll.BDP($B236&amp;" Corp",R$1)="#N/A N/A",_xll.BDP($B236&amp;" Corp",R$1)="#N/A Invalid Security",_xll.BDP($B236&amp;" Corp",R$1)="#N/A Field Not Applicable"),"--",_xll.BDP($B236&amp;" Corp",R$1)))</f>
        <v/>
      </c>
      <c r="S236" s="114" t="str">
        <f>IF(tbl_coded[[#This Row],[ISIN]]="","",IF(OR(_xll.BDP($R236&amp;" Equity",S$1)="#N/A N/A",_xll.BDP($R236&amp;" Equity",S$1)="#N/A Invalid Security"),"--",_xll.BDP($R236&amp;" Equity",S$1)))</f>
        <v/>
      </c>
      <c r="T236" s="114" t="str">
        <f>IF(tbl_coded[[#This Row],[ISIN]]="","",IF(OR(_xll.BDP($R236&amp;" Equity",T$1)="#N/A N/A",_xll.BDP($R236&amp;" Equity",T$1)="#N/A Invalid Security"),"--",_xll.BDP($R236&amp;" Equity",T$1)))</f>
        <v/>
      </c>
      <c r="U236" s="114" t="str">
        <f>IF(tbl_coded[[#This Row],[ISIN]]="","",IF(OR(_xll.BDP($R236&amp;" Equity",U$1)="#N/A N/A",_xll.BDP($R236&amp;" Equity",U$1)="#N/A Invalid Security"),"--",_xll.BDP($R236&amp;" Equity",U$1)))</f>
        <v/>
      </c>
      <c r="V236" s="114" t="str">
        <f>IF(tbl_coded[[#This Row],[ISIN]]="","",IF(OR(_xll.BDP($R236&amp;" Equity",V$1)="#N/A N/A",_xll.BDP($R236&amp;" Equity",V$1)="#N/A Invalid Security"),"--",_xll.BDP($R236&amp;" Equity",V$1)))</f>
        <v/>
      </c>
      <c r="W236" s="114" t="str">
        <f>IF(tbl_coded[[#This Row],[ISIN]]="","",IF(OR(_xll.BDP($R236&amp;" Equity",W$1)="#N/A N/A",_xll.BDP($R236&amp;" Equity",W$1)="#N/A Invalid Security"),"--",_xll.BDP($R236&amp;" Equity",W$1)))</f>
        <v/>
      </c>
      <c r="X236" s="114" t="str">
        <f>IF(tbl_coded[[#This Row],[ISIN]]="","",IF(OR(_xll.BDP($R236&amp;" Equity",X$1)="#N/A N/A",_xll.BDP($R236&amp;" Equity",X$1)="#N/A Invalid Security"),"--",_xll.BDP($R236&amp;" Equity",X$1)))</f>
        <v/>
      </c>
      <c r="Y23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6" s="114" t="str">
        <f>IF(tbl_coded[[#This Row],[ISIN]]="","",IF(ISNUMBER(_xll.BDP(B236&amp;" Corp",Z$1)),_xll.BDP(B236&amp;" Corp",Z$1),""))</f>
        <v/>
      </c>
      <c r="AA236" s="114" t="str">
        <f>IF(tbl_coded[[#This Row],[ISIN]]="","",IF(ISNUMBER(_xll.BDP(B236&amp;" Corp",AA$1)),_xll.BDP(B236&amp;" Corp",AA$1),""))</f>
        <v/>
      </c>
      <c r="AB236" s="114" t="str">
        <f>IF(tbl_coded[[#This Row],[ISIN]]="","",IF(ISNUMBER(_xll.BDP(B236&amp;" Corp",AB$1)),_xll.BDP(B236&amp;" Corp",AB$1),""))</f>
        <v/>
      </c>
      <c r="AC236" s="114" t="str">
        <f>IF(tbl_coded[[#This Row],[ISIN]]="","",IF(ISNUMBER(_xll.BDP(B236&amp;" Corp",AC$1)),_xll.BDP(B236&amp;" Corp",AC$1),""))</f>
        <v/>
      </c>
      <c r="AD236" s="114" t="str">
        <f>IF(tbl_coded[[#This Row],[ISIN]]="","",IF((_xll.BDP(B236&amp;" Corp",AD$1))="#N/A Field Not Applicable","",_xll.BDP(B236&amp;" Corp",AD$1)))</f>
        <v/>
      </c>
      <c r="AE236" s="114" t="str">
        <f>IF(tbl_coded[[#This Row],[ISIN]]="","",IF((_xll.BDP(B236&amp;" Corp",AE$1))="#N/A N/A","--",_xll.BDP(B236&amp;" Corp",AE$1)))</f>
        <v/>
      </c>
      <c r="AF236" s="114" t="str">
        <f>IF(tbl_coded[[#This Row],[ISIN]]="","",IF(IFERROR(MATCH(H236,rtg_num[Moody''s],0)&gt;10,0),"HY",IF(IFERROR(MATCH(I236,rtg_num[S&amp;P],0)&gt;10,0),"HY",IF(IFERROR(MATCH(J236,rtg_num[Fitch],0)&gt;10,0),"HY",IF(H236&amp;I236&amp;J236="------","NR",IF(IFERROR(FIND("#N/A",Coded!H236),0)&amp;IFERROR(FIND("#N/A",Coded!H236),0)&amp;IFERROR(FIND("#N/A",Coded!H236),0)&lt;&gt;"000",IF(INDEX(美元债一级!$O:$O,MATCH(tbl_coded[[#This Row],[ISIN]],美元债一级!$I:$I,0))="--/--/--","NR","IG"),"IG"))))))</f>
        <v/>
      </c>
      <c r="AG23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6" s="115" t="str">
        <f>IF(tbl_coded[[#This Row],[ISIN]]="","",IF(_xll.BDP($B236&amp;" Corp",AI$1)="#N/A N/A","--",_xll.BDP($B236&amp;" Corp",AI$1)))</f>
        <v/>
      </c>
      <c r="AJ236" s="112" t="str">
        <f>IF(tbl_coded[[#This Row],[ISIN]]="","",IF(OR(_xll.BDP(_xll.BDP(tbl_coded[[#This Row],[ISIN]]&amp;" Corp", "ISSUER_EQUITY_TICKER")&amp;" Equity",AJ$1)="#N/A N/A"),"--",_xll.BDP(_xll.BDP(tbl_coded[[#This Row],[ISIN]]&amp;" Corp", "ISSUER_EQUITY_TICKER")&amp;" Equity",AJ$1)))</f>
        <v/>
      </c>
      <c r="AK23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6" s="114" t="str">
        <f>IF(tbl_coded[[#This Row],[ISIN]]="","",IF(OR(_xll.BDP(_xll.BDP(tbl_coded[[#This Row],[ISIN]]&amp;" Corp", "ISSUER_EQUITY_TICKER")&amp;" Equity",AL$1)="#N/A N/A"),"--",_xll.BDP(_xll.BDP(tbl_coded[[#This Row],[ISIN]]&amp;" Corp", "ISSUER_EQUITY_TICKER")&amp;" Equity",AL$1)))</f>
        <v/>
      </c>
      <c r="AM236" s="114" t="str">
        <f>IF(tbl_coded[[#This Row],[ISIN]]="","",IF(_xll.BDS($B236&amp;" Corp",AM$1)="#N/A Field Not Applicable","",_xll.BDS($B236&amp;" Corp",AM$1)))</f>
        <v/>
      </c>
      <c r="AN236" s="114" t="str">
        <f>IF(tbl_coded[[#This Row],[ISIN]]="","",IF(_xll.BDP(tbl_coded[[#This Row],[KPW Provider BBID]]&amp;" CompanyID","NAME")="#N/A Invalid Security","",_xll.BDP(tbl_coded[[#This Row],[KPW Provider BBID]]&amp;" CompanyID","NAME")))</f>
        <v/>
      </c>
      <c r="AO236" s="114" t="str">
        <f>IF(tbl_coded[[#This Row],[ISIN]]="","",IF(_xll.BDP(tbl_coded[[#This Row],[KPW Provider BBID]]&amp;" CompanyID",$AO$1)="#N/A Invalid Security","--",IF(_xll.BDP(tbl_coded[[#This Row],[KPW Provider BBID]]&amp;" CompanyID",$AO$1)="#N/A N/A","--",_xll.BDP(tbl_coded[[#This Row],[KPW Provider BBID]]&amp;" CompanyID",$AO$1))))</f>
        <v/>
      </c>
      <c r="AP236" s="114" t="str">
        <f>IF(tbl_coded[[#This Row],[ISIN]]="","",IF(_xll.BDP(tbl_coded[[#This Row],[KPW Provider BBID]]&amp;" CompanyID",$AP$1)="#N/A Invalid Security","--",IF(_xll.BDP(tbl_coded[[#This Row],[KPW Provider BBID]]&amp;" CompanyID",$AP$1)="#N/A N/A","--",_xll.BDP(tbl_coded[[#This Row],[KPW Provider BBID]]&amp;" CompanyID",$AP$1))))</f>
        <v/>
      </c>
      <c r="AQ236" s="114" t="str">
        <f>IF(tbl_coded[[#This Row],[ISIN]]="","",IF(_xll.BDP(tbl_coded[[#This Row],[KPW Provider BBID]]&amp;" CompanyID",$AQ$1)="#N/A Invalid Security","--",IF(_xll.BDP(tbl_coded[[#This Row],[KPW Provider BBID]]&amp;" CompanyID",$AQ$1)="#N/A N/A","--",_xll.BDP(tbl_coded[[#This Row],[KPW Provider BBID]]&amp;" CompanyID",$AQ$1))))</f>
        <v/>
      </c>
      <c r="AR236" s="114" t="str">
        <f>IF(tbl_coded[[#This Row],[ISIN]]="","",tbl_coded[[#This Row],[穆迪KPW评级]]&amp;"/"&amp;tbl_coded[[#This Row],[SPKPW评级]]&amp;"/"&amp;tbl_coded[[#This Row],[FITCHKPW评级]])</f>
        <v/>
      </c>
      <c r="AS236" s="114" t="str">
        <f>IF(tbl_coded[[#This Row],[ISIN]]="","",IF(OR(_xll.BDP($B236&amp;" Corp",AS$1)="#N/A N/A"),"--",_xll.BDP($B236&amp;" Corp",AS$1)))</f>
        <v/>
      </c>
      <c r="AT236" s="114" t="str">
        <f>IF(tbl_coded[[#This Row],[ISIN]]="","",IF(_xll.BDS($B236&amp;" Corp",AT$1)="#N/A Field Not Applicable","",_xll.BDS($B236&amp;" Corp",AT$1)))</f>
        <v/>
      </c>
      <c r="AU236" s="114" t="str">
        <f>IF(tbl_coded[[#This Row],[SBLC Provider BBID]]="","",_xll.BDP(tbl_coded[[#This Row],[SBLC Provider BBID]]&amp;" CompanyID","NAME"))</f>
        <v/>
      </c>
      <c r="AV236" s="114" t="str">
        <f>IF(tbl_coded[[#This Row],[ISIN]]="","",IF(OR(_xll.BDP($B236&amp;" Corp",AV$1)="#N/A N/A"),"--",TEXT(_xll.BDP($B236&amp;" Corp",AV$1),"yyyy/mm/dd")))</f>
        <v/>
      </c>
      <c r="AW236" s="114" t="str">
        <f>IF(tbl_coded[[#This Row],[ISIN]]="","",IF(OR(_xll.BDP($B236&amp;" Corp",AW$1)="#N/A N/A"),"--",TEXT(_xll.BDP($B236&amp;" Corp",AW$1),"yyyy/mm/dd")))</f>
        <v/>
      </c>
      <c r="AX236" s="114" t="str">
        <f>IF(tbl_coded[[#This Row],[ISIN]]="","",IF(OR(_xll.BDP($B236&amp;" Corp",AX$1)="#N/A N/A"),"--",TEXT(_xll.BDP($B236&amp;" Corp",AX$1),"yyyy/mm/dd")))</f>
        <v/>
      </c>
      <c r="AY236" s="114" t="str">
        <f>IF(tbl_coded[[#This Row],[ISIN]]="","",IF(OR(_xll.BDP($B236&amp;" Corp",AY$1)="#N/A Field Not Applicable"),"--",TEXT(_xll.BDP($B236&amp;" Corp",AY$1),"yyyy/mm/dd")))</f>
        <v/>
      </c>
      <c r="AZ236" s="114" t="str">
        <f>IF(tbl_coded[[#This Row],[ISIN]]="","",IF(OR(_xll.BDP($B236&amp;" Corp",AZ$1)="#N/A N/A"),"--",_xll.BDP($B236&amp;" Corp",AZ$1)))</f>
        <v/>
      </c>
      <c r="BA236" s="114" t="str">
        <f>IF(tbl_coded[[#This Row],[ISIN]]="","",IF(OR(_xll.BDP($B236&amp;" Corp",BA$1)="#N/A N/A"),"--",_xll.BDP($B236&amp;" Corp",BA$1)))</f>
        <v/>
      </c>
      <c r="BB236" s="114" t="str">
        <f>IF(tbl_coded[[#This Row],[ISIN]]="","",IF(OR(_xll.BDP($B236&amp;" Corp",BB$1)="#N/A N/A"),"--",_xll.BDP($B236&amp;" Corp",BB$1)))</f>
        <v/>
      </c>
      <c r="BC236" s="114" t="str">
        <f>IF(tbl_coded[[#This Row],[ISIN]]="","",IF(OR(_xll.BDP($B236&amp;" Corp",BC$1)="#N/A Field Not Applicable"),"--",_xll.BDP($B236&amp;" Corp",BC$1)))</f>
        <v/>
      </c>
      <c r="BD236" s="114" t="str">
        <f>IF(tbl_coded[[#This Row],[ISIN]]="","",IF(OR(_xll.BDP($B236&amp;" Corp",BD$1)="#N/A Field Not Applicable"),"--",_xll.BDP($B236&amp;" Corp",BD$1)))</f>
        <v/>
      </c>
      <c r="BE236" s="114" t="str">
        <f>IF(tbl_coded[[#This Row],[ISIN]]="","",IF(OR(_xll.BDP($B236&amp;" Corp",BE$1)="#N/A Field Not Applicable"),"--",_xll.BDP($B236&amp;" Corp",BE$1)))</f>
        <v/>
      </c>
      <c r="BF236" s="114" t="str">
        <f>IF(tbl_coded[[#This Row],[ISIN]]="","",IF(OR(_xll.BDP($B236&amp;" Corp",BF$1)="#N/A Field Not Applicable"),"--",_xll.BDP($B236&amp;" Corp",BF$1)))</f>
        <v/>
      </c>
      <c r="BG236" s="114" t="str">
        <f>IF(tbl_coded[[#This Row],[ISIN]]="","",IF(OR(_xll.BDP($B236&amp;" Corp",BG$1)="#N/A Field Not Applicable"),"--",IF(_xll.BDP($B236&amp;" Corp",BG$1)="#N/A N/A","N",_xll.BDP($B236&amp;" Corp",BG$1))))</f>
        <v/>
      </c>
      <c r="BH236" s="114" t="str">
        <f>IF(tbl_coded[[#This Row],[ISIN]]="","",IF(OR(_xll.BDP($B236&amp;" Corp",BH$1)="#N/A N/A"),"",_xll.BDP($B236&amp;" Corp",BH$1)))</f>
        <v/>
      </c>
      <c r="BI236" s="114" t="str">
        <f>IF(tbl_coded[[#This Row],[ISIN]]="","",IF(OR(tbl_coded[[#This Row],[Parent company tiker]]=""),"",IF(_xll.BDP(tbl_coded[[#This Row],[Parent company tiker]]&amp;" Equity",BI$1)="#N/A N/A","--",_xll.BDP(tbl_coded[[#This Row],[Parent company tiker]]&amp;" Equity",BI$1))))</f>
        <v/>
      </c>
      <c r="BJ236" s="114" t="str">
        <f>IF(tbl_coded[[#This Row],[ISIN]]="","",IF(OR(tbl_coded[[#This Row],[Parent company tiker]]=""),"",IF(_xll.BDP(tbl_coded[[#This Row],[Parent company tiker]]&amp;" Equity",BJ$1)="#N/A N/A","--",_xll.BDP(tbl_coded[[#This Row],[Parent company tiker]]&amp;" Equity",BJ$1))))</f>
        <v/>
      </c>
      <c r="BK236" s="114" t="str">
        <f>IF(tbl_coded[[#This Row],[ISIN]]="","",IF(OR(tbl_coded[[#This Row],[Parent company tiker]]=""),"",IF(_xll.BDP(tbl_coded[[#This Row],[Parent company tiker]]&amp;" Equity",BK$1)="#N/A N/A","--",_xll.BDP(tbl_coded[[#This Row],[Parent company tiker]]&amp;" Equity",BK$1))))</f>
        <v/>
      </c>
      <c r="BL236" s="114" t="str">
        <f>IF(tbl_coded[[#This Row],[ISIN]]="","",IF(OR(tbl_coded[[#This Row],[Parent company tiker]]=""),"",IF(_xll.BDP(tbl_coded[[#This Row],[Parent company tiker]]&amp;" Equity",BL$1)="#N/A N/A","--",_xll.BDP(tbl_coded[[#This Row],[Parent company tiker]]&amp;" Equity",BL$1))))</f>
        <v/>
      </c>
      <c r="BM23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6" s="114" t="str">
        <f>IF(tbl_coded[[#This Row],[Column9]]&lt;&gt;"--",tbl_coded[[#This Row],[G''tor rating]],IF(tbl_coded[[#This Row],[KPW Name]]&lt;&gt;"",tbl_coded[[#This Row],[KPW Rating]],IF(tbl_coded[[#This Row],[Parent company tiker]]&lt;&gt;"",tbl_coded[[#This Row],[parent评级]],tbl_coded[[#This Row],[Issuer rating]])))</f>
        <v>//</v>
      </c>
      <c r="BO236" s="148" t="str">
        <f>IFERROR(IF(tbl_coded[[#This Row],[GREEN]]="Y","GREEN",IF(tbl_coded[[#This Row],[SUSTAINABLE]]="Y","SUSTAINABLE",IF(tbl_coded[[#This Row],[SOCIAL]]="Y","SOCIAL",IF(tbl_coded[[#This Row],[Sustainable linked]]="Y","SUSTAINABLE LINKED"," ")))),"")</f>
        <v xml:space="preserve"> </v>
      </c>
    </row>
    <row r="237" spans="1:67" ht="15" customHeight="1">
      <c r="A237" s="109">
        <v>235</v>
      </c>
      <c r="B237" s="110" t="str">
        <f>IF(美元债一级!$C$3:$C$1048576&lt;&gt;"",美元债一级!$C237,"")</f>
        <v/>
      </c>
      <c r="C237" s="114" t="str">
        <f>IF(tbl_coded[[#This Row],[ISIN]]="","",IF(tbl_coded[[#This Row],[Index]]&gt;$A$1,"",IF(_xll.BDP($B237&amp;" Corp",C$1)="#N/A N/A","",_xll.BDP($B237&amp;" Corp",C$1))))</f>
        <v/>
      </c>
      <c r="D237" s="114" t="str">
        <f>IF(tbl_coded[[#This Row],[ISIN]]="","",IF(_xll.BDP($B237&amp;" Corp",D$1)="#N/A N/A","",_xll.BDP($B237&amp;" Corp",D$1)))</f>
        <v/>
      </c>
      <c r="E237" s="114" t="str">
        <f>IF(tbl_coded[[#This Row],[ISIN]]="","",IF(_xll.BDP($B237&amp;" Corp",E$1)="#N/A N/A","--",_xll.BDP($B237&amp;" Corp",E$1)))</f>
        <v/>
      </c>
      <c r="F237" s="114" t="str">
        <f>IF(tbl_coded[[#This Row],[ISIN]]="","",IF(_xll.BDS($B237&amp;" Corp",F$1)="#N/A Field Not Applicable","",_xll.BDS($B237&amp;" Corp",F$1)))</f>
        <v/>
      </c>
      <c r="G237" s="114" t="str">
        <f>IF(tbl_coded[[#This Row],[ISIN]]="","",IF(_xll.BDP($F237&amp;" CompanyID",G$1)="#N/A Invalid Security","",_xll.BDP($F237&amp;" CompanyID",G$1)))</f>
        <v/>
      </c>
      <c r="H237" s="114" t="str">
        <f>IF(tbl_coded[[#This Row],[ISIN]]="","",IF(_xll.BDP($B237&amp;" Corp",H$1)="#N/A N/A","--",_xll.BDP($B237&amp;" Corp",H$1)))</f>
        <v/>
      </c>
      <c r="I237" s="114" t="str">
        <f>IF(tbl_coded[[#This Row],[ISIN]]="","",IF(_xll.BDP($B237&amp;" Corp",I$1)="#N/A N/A","--",_xll.BDP($B237&amp;" Corp",I$1)))</f>
        <v/>
      </c>
      <c r="J237" s="114" t="str">
        <f>IF(tbl_coded[[#This Row],[ISIN]]="","",IF(_xll.BDP($B237&amp;" Corp",J$1)="#N/A N/A","--",_xll.BDP($B237&amp;" Corp",J$1)))</f>
        <v/>
      </c>
      <c r="K237" s="114" t="str">
        <f>IF(tbl_coded[[#This Row],[ISIN]]="","",IF(_xll.BDP($B237&amp;" Corp",K$1)="#N/A N/A","--",_xll.BDP($B237&amp;" Corp",K$1)))</f>
        <v/>
      </c>
      <c r="L237" s="114" t="str">
        <f>IF(tbl_coded[[#This Row],[ISIN]]="","",IF(_xll.BDP($B237&amp;" Corp",L$1)="#N/A N/A","--",_xll.BDP($B237&amp;" Corp",L$1)))</f>
        <v/>
      </c>
      <c r="M237" s="114" t="str">
        <f>IF(tbl_coded[[#This Row],[ISIN]]="","",IF(_xll.BDP($B237&amp;" Corp",M$1)="#N/A N/A","--",_xll.BDP($B237&amp;" Corp",M$1)))</f>
        <v/>
      </c>
      <c r="N237" s="114" t="str">
        <f>IF(tbl_coded[[#This Row],[ISIN]]="","",IF(_xll.BDP($B237&amp;" Corp",N$1)="#N/A N/A","--",_xll.BDP($B237&amp;" Corp",N$1)))</f>
        <v/>
      </c>
      <c r="O237" s="114" t="str">
        <f>IF(tbl_coded[[#This Row],[ISIN]]="","",IF(_xll.BDP($B237&amp;" Corp",O$1)="#N/A N/A","--",_xll.BDP($B237&amp;" Corp",O$1)))</f>
        <v/>
      </c>
      <c r="P237" s="114" t="str">
        <f>IF(tbl_coded[[#This Row],[ISIN]]="","",IF(_xll.BDP($B237&amp;" Corp",P$1)="#N/A N/A","--",_xll.BDP($B237&amp;" Corp",P$1)))</f>
        <v/>
      </c>
      <c r="Q23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7" s="114" t="str">
        <f>IF(tbl_coded[[#This Row],[ISIN]]="","",IF(OR(_xll.BDP($B237&amp;" Corp",R$1)="#N/A N/A",_xll.BDP($B237&amp;" Corp",R$1)="#N/A Invalid Security",_xll.BDP($B237&amp;" Corp",R$1)="#N/A Field Not Applicable"),"--",_xll.BDP($B237&amp;" Corp",R$1)))</f>
        <v/>
      </c>
      <c r="S237" s="114" t="str">
        <f>IF(tbl_coded[[#This Row],[ISIN]]="","",IF(OR(_xll.BDP($R237&amp;" Equity",S$1)="#N/A N/A",_xll.BDP($R237&amp;" Equity",S$1)="#N/A Invalid Security"),"--",_xll.BDP($R237&amp;" Equity",S$1)))</f>
        <v/>
      </c>
      <c r="T237" s="114" t="str">
        <f>IF(tbl_coded[[#This Row],[ISIN]]="","",IF(OR(_xll.BDP($R237&amp;" Equity",T$1)="#N/A N/A",_xll.BDP($R237&amp;" Equity",T$1)="#N/A Invalid Security"),"--",_xll.BDP($R237&amp;" Equity",T$1)))</f>
        <v/>
      </c>
      <c r="U237" s="114" t="str">
        <f>IF(tbl_coded[[#This Row],[ISIN]]="","",IF(OR(_xll.BDP($R237&amp;" Equity",U$1)="#N/A N/A",_xll.BDP($R237&amp;" Equity",U$1)="#N/A Invalid Security"),"--",_xll.BDP($R237&amp;" Equity",U$1)))</f>
        <v/>
      </c>
      <c r="V237" s="114" t="str">
        <f>IF(tbl_coded[[#This Row],[ISIN]]="","",IF(OR(_xll.BDP($R237&amp;" Equity",V$1)="#N/A N/A",_xll.BDP($R237&amp;" Equity",V$1)="#N/A Invalid Security"),"--",_xll.BDP($R237&amp;" Equity",V$1)))</f>
        <v/>
      </c>
      <c r="W237" s="114" t="str">
        <f>IF(tbl_coded[[#This Row],[ISIN]]="","",IF(OR(_xll.BDP($R237&amp;" Equity",W$1)="#N/A N/A",_xll.BDP($R237&amp;" Equity",W$1)="#N/A Invalid Security"),"--",_xll.BDP($R237&amp;" Equity",W$1)))</f>
        <v/>
      </c>
      <c r="X237" s="114" t="str">
        <f>IF(tbl_coded[[#This Row],[ISIN]]="","",IF(OR(_xll.BDP($R237&amp;" Equity",X$1)="#N/A N/A",_xll.BDP($R237&amp;" Equity",X$1)="#N/A Invalid Security"),"--",_xll.BDP($R237&amp;" Equity",X$1)))</f>
        <v/>
      </c>
      <c r="Y23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7" s="114" t="str">
        <f>IF(tbl_coded[[#This Row],[ISIN]]="","",IF(ISNUMBER(_xll.BDP(B237&amp;" Corp",Z$1)),_xll.BDP(B237&amp;" Corp",Z$1),""))</f>
        <v/>
      </c>
      <c r="AA237" s="114" t="str">
        <f>IF(tbl_coded[[#This Row],[ISIN]]="","",IF(ISNUMBER(_xll.BDP(B237&amp;" Corp",AA$1)),_xll.BDP(B237&amp;" Corp",AA$1),""))</f>
        <v/>
      </c>
      <c r="AB237" s="114" t="str">
        <f>IF(tbl_coded[[#This Row],[ISIN]]="","",IF(ISNUMBER(_xll.BDP(B237&amp;" Corp",AB$1)),_xll.BDP(B237&amp;" Corp",AB$1),""))</f>
        <v/>
      </c>
      <c r="AC237" s="114" t="str">
        <f>IF(tbl_coded[[#This Row],[ISIN]]="","",IF(ISNUMBER(_xll.BDP(B237&amp;" Corp",AC$1)),_xll.BDP(B237&amp;" Corp",AC$1),""))</f>
        <v/>
      </c>
      <c r="AD237" s="114" t="str">
        <f>IF(tbl_coded[[#This Row],[ISIN]]="","",IF((_xll.BDP(B237&amp;" Corp",AD$1))="#N/A Field Not Applicable","",_xll.BDP(B237&amp;" Corp",AD$1)))</f>
        <v/>
      </c>
      <c r="AE237" s="114" t="str">
        <f>IF(tbl_coded[[#This Row],[ISIN]]="","",IF((_xll.BDP(B237&amp;" Corp",AE$1))="#N/A N/A","--",_xll.BDP(B237&amp;" Corp",AE$1)))</f>
        <v/>
      </c>
      <c r="AF237" s="114" t="str">
        <f>IF(tbl_coded[[#This Row],[ISIN]]="","",IF(IFERROR(MATCH(H237,rtg_num[Moody''s],0)&gt;10,0),"HY",IF(IFERROR(MATCH(I237,rtg_num[S&amp;P],0)&gt;10,0),"HY",IF(IFERROR(MATCH(J237,rtg_num[Fitch],0)&gt;10,0),"HY",IF(H237&amp;I237&amp;J237="------","NR",IF(IFERROR(FIND("#N/A",Coded!H237),0)&amp;IFERROR(FIND("#N/A",Coded!H237),0)&amp;IFERROR(FIND("#N/A",Coded!H237),0)&lt;&gt;"000",IF(INDEX(美元债一级!$O:$O,MATCH(tbl_coded[[#This Row],[ISIN]],美元债一级!$I:$I,0))="--/--/--","NR","IG"),"IG"))))))</f>
        <v/>
      </c>
      <c r="AG23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7" s="115" t="str">
        <f>IF(tbl_coded[[#This Row],[ISIN]]="","",IF(_xll.BDP($B237&amp;" Corp",AI$1)="#N/A N/A","--",_xll.BDP($B237&amp;" Corp",AI$1)))</f>
        <v/>
      </c>
      <c r="AJ237" s="112" t="str">
        <f>IF(tbl_coded[[#This Row],[ISIN]]="","",IF(OR(_xll.BDP(_xll.BDP(tbl_coded[[#This Row],[ISIN]]&amp;" Corp", "ISSUER_EQUITY_TICKER")&amp;" Equity",AJ$1)="#N/A N/A"),"--",_xll.BDP(_xll.BDP(tbl_coded[[#This Row],[ISIN]]&amp;" Corp", "ISSUER_EQUITY_TICKER")&amp;" Equity",AJ$1)))</f>
        <v/>
      </c>
      <c r="AK23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7" s="114" t="str">
        <f>IF(tbl_coded[[#This Row],[ISIN]]="","",IF(OR(_xll.BDP(_xll.BDP(tbl_coded[[#This Row],[ISIN]]&amp;" Corp", "ISSUER_EQUITY_TICKER")&amp;" Equity",AL$1)="#N/A N/A"),"--",_xll.BDP(_xll.BDP(tbl_coded[[#This Row],[ISIN]]&amp;" Corp", "ISSUER_EQUITY_TICKER")&amp;" Equity",AL$1)))</f>
        <v/>
      </c>
      <c r="AM237" s="114" t="str">
        <f>IF(tbl_coded[[#This Row],[ISIN]]="","",IF(_xll.BDS($B237&amp;" Corp",AM$1)="#N/A Field Not Applicable","",_xll.BDS($B237&amp;" Corp",AM$1)))</f>
        <v/>
      </c>
      <c r="AN237" s="114" t="str">
        <f>IF(tbl_coded[[#This Row],[ISIN]]="","",IF(_xll.BDP(tbl_coded[[#This Row],[KPW Provider BBID]]&amp;" CompanyID","NAME")="#N/A Invalid Security","",_xll.BDP(tbl_coded[[#This Row],[KPW Provider BBID]]&amp;" CompanyID","NAME")))</f>
        <v/>
      </c>
      <c r="AO237" s="114" t="str">
        <f>IF(tbl_coded[[#This Row],[ISIN]]="","",IF(_xll.BDP(tbl_coded[[#This Row],[KPW Provider BBID]]&amp;" CompanyID",$AO$1)="#N/A Invalid Security","--",IF(_xll.BDP(tbl_coded[[#This Row],[KPW Provider BBID]]&amp;" CompanyID",$AO$1)="#N/A N/A","--",_xll.BDP(tbl_coded[[#This Row],[KPW Provider BBID]]&amp;" CompanyID",$AO$1))))</f>
        <v/>
      </c>
      <c r="AP237" s="114" t="str">
        <f>IF(tbl_coded[[#This Row],[ISIN]]="","",IF(_xll.BDP(tbl_coded[[#This Row],[KPW Provider BBID]]&amp;" CompanyID",$AP$1)="#N/A Invalid Security","--",IF(_xll.BDP(tbl_coded[[#This Row],[KPW Provider BBID]]&amp;" CompanyID",$AP$1)="#N/A N/A","--",_xll.BDP(tbl_coded[[#This Row],[KPW Provider BBID]]&amp;" CompanyID",$AP$1))))</f>
        <v/>
      </c>
      <c r="AQ237" s="114" t="str">
        <f>IF(tbl_coded[[#This Row],[ISIN]]="","",IF(_xll.BDP(tbl_coded[[#This Row],[KPW Provider BBID]]&amp;" CompanyID",$AQ$1)="#N/A Invalid Security","--",IF(_xll.BDP(tbl_coded[[#This Row],[KPW Provider BBID]]&amp;" CompanyID",$AQ$1)="#N/A N/A","--",_xll.BDP(tbl_coded[[#This Row],[KPW Provider BBID]]&amp;" CompanyID",$AQ$1))))</f>
        <v/>
      </c>
      <c r="AR237" s="114" t="str">
        <f>IF(tbl_coded[[#This Row],[ISIN]]="","",tbl_coded[[#This Row],[穆迪KPW评级]]&amp;"/"&amp;tbl_coded[[#This Row],[SPKPW评级]]&amp;"/"&amp;tbl_coded[[#This Row],[FITCHKPW评级]])</f>
        <v/>
      </c>
      <c r="AS237" s="114" t="str">
        <f>IF(tbl_coded[[#This Row],[ISIN]]="","",IF(OR(_xll.BDP($B237&amp;" Corp",AS$1)="#N/A N/A"),"--",_xll.BDP($B237&amp;" Corp",AS$1)))</f>
        <v/>
      </c>
      <c r="AT237" s="114" t="str">
        <f>IF(tbl_coded[[#This Row],[ISIN]]="","",IF(_xll.BDS($B237&amp;" Corp",AT$1)="#N/A Field Not Applicable","",_xll.BDS($B237&amp;" Corp",AT$1)))</f>
        <v/>
      </c>
      <c r="AU237" s="114" t="str">
        <f>IF(tbl_coded[[#This Row],[SBLC Provider BBID]]="","",_xll.BDP(tbl_coded[[#This Row],[SBLC Provider BBID]]&amp;" CompanyID","NAME"))</f>
        <v/>
      </c>
      <c r="AV237" s="114" t="str">
        <f>IF(tbl_coded[[#This Row],[ISIN]]="","",IF(OR(_xll.BDP($B237&amp;" Corp",AV$1)="#N/A N/A"),"--",TEXT(_xll.BDP($B237&amp;" Corp",AV$1),"yyyy/mm/dd")))</f>
        <v/>
      </c>
      <c r="AW237" s="114" t="str">
        <f>IF(tbl_coded[[#This Row],[ISIN]]="","",IF(OR(_xll.BDP($B237&amp;" Corp",AW$1)="#N/A N/A"),"--",TEXT(_xll.BDP($B237&amp;" Corp",AW$1),"yyyy/mm/dd")))</f>
        <v/>
      </c>
      <c r="AX237" s="114" t="str">
        <f>IF(tbl_coded[[#This Row],[ISIN]]="","",IF(OR(_xll.BDP($B237&amp;" Corp",AX$1)="#N/A N/A"),"--",TEXT(_xll.BDP($B237&amp;" Corp",AX$1),"yyyy/mm/dd")))</f>
        <v/>
      </c>
      <c r="AY237" s="114" t="str">
        <f>IF(tbl_coded[[#This Row],[ISIN]]="","",IF(OR(_xll.BDP($B237&amp;" Corp",AY$1)="#N/A Field Not Applicable"),"--",TEXT(_xll.BDP($B237&amp;" Corp",AY$1),"yyyy/mm/dd")))</f>
        <v/>
      </c>
      <c r="AZ237" s="114" t="str">
        <f>IF(tbl_coded[[#This Row],[ISIN]]="","",IF(OR(_xll.BDP($B237&amp;" Corp",AZ$1)="#N/A N/A"),"--",_xll.BDP($B237&amp;" Corp",AZ$1)))</f>
        <v/>
      </c>
      <c r="BA237" s="114" t="str">
        <f>IF(tbl_coded[[#This Row],[ISIN]]="","",IF(OR(_xll.BDP($B237&amp;" Corp",BA$1)="#N/A N/A"),"--",_xll.BDP($B237&amp;" Corp",BA$1)))</f>
        <v/>
      </c>
      <c r="BB237" s="114" t="str">
        <f>IF(tbl_coded[[#This Row],[ISIN]]="","",IF(OR(_xll.BDP($B237&amp;" Corp",BB$1)="#N/A N/A"),"--",_xll.BDP($B237&amp;" Corp",BB$1)))</f>
        <v/>
      </c>
      <c r="BC237" s="114" t="str">
        <f>IF(tbl_coded[[#This Row],[ISIN]]="","",IF(OR(_xll.BDP($B237&amp;" Corp",BC$1)="#N/A Field Not Applicable"),"--",_xll.BDP($B237&amp;" Corp",BC$1)))</f>
        <v/>
      </c>
      <c r="BD237" s="114" t="str">
        <f>IF(tbl_coded[[#This Row],[ISIN]]="","",IF(OR(_xll.BDP($B237&amp;" Corp",BD$1)="#N/A Field Not Applicable"),"--",_xll.BDP($B237&amp;" Corp",BD$1)))</f>
        <v/>
      </c>
      <c r="BE237" s="114" t="str">
        <f>IF(tbl_coded[[#This Row],[ISIN]]="","",IF(OR(_xll.BDP($B237&amp;" Corp",BE$1)="#N/A Field Not Applicable"),"--",_xll.BDP($B237&amp;" Corp",BE$1)))</f>
        <v/>
      </c>
      <c r="BF237" s="114" t="str">
        <f>IF(tbl_coded[[#This Row],[ISIN]]="","",IF(OR(_xll.BDP($B237&amp;" Corp",BF$1)="#N/A Field Not Applicable"),"--",_xll.BDP($B237&amp;" Corp",BF$1)))</f>
        <v/>
      </c>
      <c r="BG237" s="114" t="str">
        <f>IF(tbl_coded[[#This Row],[ISIN]]="","",IF(OR(_xll.BDP($B237&amp;" Corp",BG$1)="#N/A Field Not Applicable"),"--",IF(_xll.BDP($B237&amp;" Corp",BG$1)="#N/A N/A","N",_xll.BDP($B237&amp;" Corp",BG$1))))</f>
        <v/>
      </c>
      <c r="BH237" s="114" t="str">
        <f>IF(tbl_coded[[#This Row],[ISIN]]="","",IF(OR(_xll.BDP($B237&amp;" Corp",BH$1)="#N/A N/A"),"",_xll.BDP($B237&amp;" Corp",BH$1)))</f>
        <v/>
      </c>
      <c r="BI237" s="114" t="str">
        <f>IF(tbl_coded[[#This Row],[ISIN]]="","",IF(OR(tbl_coded[[#This Row],[Parent company tiker]]=""),"",IF(_xll.BDP(tbl_coded[[#This Row],[Parent company tiker]]&amp;" Equity",BI$1)="#N/A N/A","--",_xll.BDP(tbl_coded[[#This Row],[Parent company tiker]]&amp;" Equity",BI$1))))</f>
        <v/>
      </c>
      <c r="BJ237" s="114" t="str">
        <f>IF(tbl_coded[[#This Row],[ISIN]]="","",IF(OR(tbl_coded[[#This Row],[Parent company tiker]]=""),"",IF(_xll.BDP(tbl_coded[[#This Row],[Parent company tiker]]&amp;" Equity",BJ$1)="#N/A N/A","--",_xll.BDP(tbl_coded[[#This Row],[Parent company tiker]]&amp;" Equity",BJ$1))))</f>
        <v/>
      </c>
      <c r="BK237" s="114" t="str">
        <f>IF(tbl_coded[[#This Row],[ISIN]]="","",IF(OR(tbl_coded[[#This Row],[Parent company tiker]]=""),"",IF(_xll.BDP(tbl_coded[[#This Row],[Parent company tiker]]&amp;" Equity",BK$1)="#N/A N/A","--",_xll.BDP(tbl_coded[[#This Row],[Parent company tiker]]&amp;" Equity",BK$1))))</f>
        <v/>
      </c>
      <c r="BL237" s="114" t="str">
        <f>IF(tbl_coded[[#This Row],[ISIN]]="","",IF(OR(tbl_coded[[#This Row],[Parent company tiker]]=""),"",IF(_xll.BDP(tbl_coded[[#This Row],[Parent company tiker]]&amp;" Equity",BL$1)="#N/A N/A","--",_xll.BDP(tbl_coded[[#This Row],[Parent company tiker]]&amp;" Equity",BL$1))))</f>
        <v/>
      </c>
      <c r="BM23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7" s="114" t="str">
        <f>IF(tbl_coded[[#This Row],[Column9]]&lt;&gt;"--",tbl_coded[[#This Row],[G''tor rating]],IF(tbl_coded[[#This Row],[KPW Name]]&lt;&gt;"",tbl_coded[[#This Row],[KPW Rating]],IF(tbl_coded[[#This Row],[Parent company tiker]]&lt;&gt;"",tbl_coded[[#This Row],[parent评级]],tbl_coded[[#This Row],[Issuer rating]])))</f>
        <v>//</v>
      </c>
      <c r="BO237" s="148" t="str">
        <f>IFERROR(IF(tbl_coded[[#This Row],[GREEN]]="Y","GREEN",IF(tbl_coded[[#This Row],[SUSTAINABLE]]="Y","SUSTAINABLE",IF(tbl_coded[[#This Row],[SOCIAL]]="Y","SOCIAL",IF(tbl_coded[[#This Row],[Sustainable linked]]="Y","SUSTAINABLE LINKED"," ")))),"")</f>
        <v xml:space="preserve"> </v>
      </c>
    </row>
    <row r="238" spans="1:67" ht="15" customHeight="1">
      <c r="A238" s="109">
        <v>236</v>
      </c>
      <c r="B238" s="110" t="str">
        <f>IF(美元债一级!$C$3:$C$1048576&lt;&gt;"",美元债一级!$C238,"")</f>
        <v/>
      </c>
      <c r="C238" s="114" t="str">
        <f>IF(tbl_coded[[#This Row],[ISIN]]="","",IF(tbl_coded[[#This Row],[Index]]&gt;$A$1,"",IF(_xll.BDP($B238&amp;" Corp",C$1)="#N/A N/A","",_xll.BDP($B238&amp;" Corp",C$1))))</f>
        <v/>
      </c>
      <c r="D238" s="114" t="str">
        <f>IF(tbl_coded[[#This Row],[ISIN]]="","",IF(_xll.BDP($B238&amp;" Corp",D$1)="#N/A N/A","",_xll.BDP($B238&amp;" Corp",D$1)))</f>
        <v/>
      </c>
      <c r="E238" s="114" t="str">
        <f>IF(tbl_coded[[#This Row],[ISIN]]="","",IF(_xll.BDP($B238&amp;" Corp",E$1)="#N/A N/A","--",_xll.BDP($B238&amp;" Corp",E$1)))</f>
        <v/>
      </c>
      <c r="F238" s="114" t="str">
        <f>IF(tbl_coded[[#This Row],[ISIN]]="","",IF(_xll.BDS($B238&amp;" Corp",F$1)="#N/A Field Not Applicable","",_xll.BDS($B238&amp;" Corp",F$1)))</f>
        <v/>
      </c>
      <c r="G238" s="114" t="str">
        <f>IF(tbl_coded[[#This Row],[ISIN]]="","",IF(_xll.BDP($F238&amp;" CompanyID",G$1)="#N/A Invalid Security","",_xll.BDP($F238&amp;" CompanyID",G$1)))</f>
        <v/>
      </c>
      <c r="H238" s="114" t="str">
        <f>IF(tbl_coded[[#This Row],[ISIN]]="","",IF(_xll.BDP($B238&amp;" Corp",H$1)="#N/A N/A","--",_xll.BDP($B238&amp;" Corp",H$1)))</f>
        <v/>
      </c>
      <c r="I238" s="114" t="str">
        <f>IF(tbl_coded[[#This Row],[ISIN]]="","",IF(_xll.BDP($B238&amp;" Corp",I$1)="#N/A N/A","--",_xll.BDP($B238&amp;" Corp",I$1)))</f>
        <v/>
      </c>
      <c r="J238" s="114" t="str">
        <f>IF(tbl_coded[[#This Row],[ISIN]]="","",IF(_xll.BDP($B238&amp;" Corp",J$1)="#N/A N/A","--",_xll.BDP($B238&amp;" Corp",J$1)))</f>
        <v/>
      </c>
      <c r="K238" s="114" t="str">
        <f>IF(tbl_coded[[#This Row],[ISIN]]="","",IF(_xll.BDP($B238&amp;" Corp",K$1)="#N/A N/A","--",_xll.BDP($B238&amp;" Corp",K$1)))</f>
        <v/>
      </c>
      <c r="L238" s="114" t="str">
        <f>IF(tbl_coded[[#This Row],[ISIN]]="","",IF(_xll.BDP($B238&amp;" Corp",L$1)="#N/A N/A","--",_xll.BDP($B238&amp;" Corp",L$1)))</f>
        <v/>
      </c>
      <c r="M238" s="114" t="str">
        <f>IF(tbl_coded[[#This Row],[ISIN]]="","",IF(_xll.BDP($B238&amp;" Corp",M$1)="#N/A N/A","--",_xll.BDP($B238&amp;" Corp",M$1)))</f>
        <v/>
      </c>
      <c r="N238" s="114" t="str">
        <f>IF(tbl_coded[[#This Row],[ISIN]]="","",IF(_xll.BDP($B238&amp;" Corp",N$1)="#N/A N/A","--",_xll.BDP($B238&amp;" Corp",N$1)))</f>
        <v/>
      </c>
      <c r="O238" s="114" t="str">
        <f>IF(tbl_coded[[#This Row],[ISIN]]="","",IF(_xll.BDP($B238&amp;" Corp",O$1)="#N/A N/A","--",_xll.BDP($B238&amp;" Corp",O$1)))</f>
        <v/>
      </c>
      <c r="P238" s="114" t="str">
        <f>IF(tbl_coded[[#This Row],[ISIN]]="","",IF(_xll.BDP($B238&amp;" Corp",P$1)="#N/A N/A","--",_xll.BDP($B238&amp;" Corp",P$1)))</f>
        <v/>
      </c>
      <c r="Q23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8" s="114" t="str">
        <f>IF(tbl_coded[[#This Row],[ISIN]]="","",IF(OR(_xll.BDP($B238&amp;" Corp",R$1)="#N/A N/A",_xll.BDP($B238&amp;" Corp",R$1)="#N/A Invalid Security",_xll.BDP($B238&amp;" Corp",R$1)="#N/A Field Not Applicable"),"--",_xll.BDP($B238&amp;" Corp",R$1)))</f>
        <v/>
      </c>
      <c r="S238" s="114" t="str">
        <f>IF(tbl_coded[[#This Row],[ISIN]]="","",IF(OR(_xll.BDP($R238&amp;" Equity",S$1)="#N/A N/A",_xll.BDP($R238&amp;" Equity",S$1)="#N/A Invalid Security"),"--",_xll.BDP($R238&amp;" Equity",S$1)))</f>
        <v/>
      </c>
      <c r="T238" s="114" t="str">
        <f>IF(tbl_coded[[#This Row],[ISIN]]="","",IF(OR(_xll.BDP($R238&amp;" Equity",T$1)="#N/A N/A",_xll.BDP($R238&amp;" Equity",T$1)="#N/A Invalid Security"),"--",_xll.BDP($R238&amp;" Equity",T$1)))</f>
        <v/>
      </c>
      <c r="U238" s="114" t="str">
        <f>IF(tbl_coded[[#This Row],[ISIN]]="","",IF(OR(_xll.BDP($R238&amp;" Equity",U$1)="#N/A N/A",_xll.BDP($R238&amp;" Equity",U$1)="#N/A Invalid Security"),"--",_xll.BDP($R238&amp;" Equity",U$1)))</f>
        <v/>
      </c>
      <c r="V238" s="114" t="str">
        <f>IF(tbl_coded[[#This Row],[ISIN]]="","",IF(OR(_xll.BDP($R238&amp;" Equity",V$1)="#N/A N/A",_xll.BDP($R238&amp;" Equity",V$1)="#N/A Invalid Security"),"--",_xll.BDP($R238&amp;" Equity",V$1)))</f>
        <v/>
      </c>
      <c r="W238" s="114" t="str">
        <f>IF(tbl_coded[[#This Row],[ISIN]]="","",IF(OR(_xll.BDP($R238&amp;" Equity",W$1)="#N/A N/A",_xll.BDP($R238&amp;" Equity",W$1)="#N/A Invalid Security"),"--",_xll.BDP($R238&amp;" Equity",W$1)))</f>
        <v/>
      </c>
      <c r="X238" s="114" t="str">
        <f>IF(tbl_coded[[#This Row],[ISIN]]="","",IF(OR(_xll.BDP($R238&amp;" Equity",X$1)="#N/A N/A",_xll.BDP($R238&amp;" Equity",X$1)="#N/A Invalid Security"),"--",_xll.BDP($R238&amp;" Equity",X$1)))</f>
        <v/>
      </c>
      <c r="Y23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8" s="114" t="str">
        <f>IF(tbl_coded[[#This Row],[ISIN]]="","",IF(ISNUMBER(_xll.BDP(B238&amp;" Corp",Z$1)),_xll.BDP(B238&amp;" Corp",Z$1),""))</f>
        <v/>
      </c>
      <c r="AA238" s="114" t="str">
        <f>IF(tbl_coded[[#This Row],[ISIN]]="","",IF(ISNUMBER(_xll.BDP(B238&amp;" Corp",AA$1)),_xll.BDP(B238&amp;" Corp",AA$1),""))</f>
        <v/>
      </c>
      <c r="AB238" s="114" t="str">
        <f>IF(tbl_coded[[#This Row],[ISIN]]="","",IF(ISNUMBER(_xll.BDP(B238&amp;" Corp",AB$1)),_xll.BDP(B238&amp;" Corp",AB$1),""))</f>
        <v/>
      </c>
      <c r="AC238" s="114" t="str">
        <f>IF(tbl_coded[[#This Row],[ISIN]]="","",IF(ISNUMBER(_xll.BDP(B238&amp;" Corp",AC$1)),_xll.BDP(B238&amp;" Corp",AC$1),""))</f>
        <v/>
      </c>
      <c r="AD238" s="114" t="str">
        <f>IF(tbl_coded[[#This Row],[ISIN]]="","",IF((_xll.BDP(B238&amp;" Corp",AD$1))="#N/A Field Not Applicable","",_xll.BDP(B238&amp;" Corp",AD$1)))</f>
        <v/>
      </c>
      <c r="AE238" s="114" t="str">
        <f>IF(tbl_coded[[#This Row],[ISIN]]="","",IF((_xll.BDP(B238&amp;" Corp",AE$1))="#N/A N/A","--",_xll.BDP(B238&amp;" Corp",AE$1)))</f>
        <v/>
      </c>
      <c r="AF238" s="114" t="str">
        <f>IF(tbl_coded[[#This Row],[ISIN]]="","",IF(IFERROR(MATCH(H238,rtg_num[Moody''s],0)&gt;10,0),"HY",IF(IFERROR(MATCH(I238,rtg_num[S&amp;P],0)&gt;10,0),"HY",IF(IFERROR(MATCH(J238,rtg_num[Fitch],0)&gt;10,0),"HY",IF(H238&amp;I238&amp;J238="------","NR",IF(IFERROR(FIND("#N/A",Coded!H238),0)&amp;IFERROR(FIND("#N/A",Coded!H238),0)&amp;IFERROR(FIND("#N/A",Coded!H238),0)&lt;&gt;"000",IF(INDEX(美元债一级!$O:$O,MATCH(tbl_coded[[#This Row],[ISIN]],美元债一级!$I:$I,0))="--/--/--","NR","IG"),"IG"))))))</f>
        <v/>
      </c>
      <c r="AG23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8" s="115" t="str">
        <f>IF(tbl_coded[[#This Row],[ISIN]]="","",IF(_xll.BDP($B238&amp;" Corp",AI$1)="#N/A N/A","--",_xll.BDP($B238&amp;" Corp",AI$1)))</f>
        <v/>
      </c>
      <c r="AJ238" s="112" t="str">
        <f>IF(tbl_coded[[#This Row],[ISIN]]="","",IF(OR(_xll.BDP(_xll.BDP(tbl_coded[[#This Row],[ISIN]]&amp;" Corp", "ISSUER_EQUITY_TICKER")&amp;" Equity",AJ$1)="#N/A N/A"),"--",_xll.BDP(_xll.BDP(tbl_coded[[#This Row],[ISIN]]&amp;" Corp", "ISSUER_EQUITY_TICKER")&amp;" Equity",AJ$1)))</f>
        <v/>
      </c>
      <c r="AK23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8" s="114" t="str">
        <f>IF(tbl_coded[[#This Row],[ISIN]]="","",IF(OR(_xll.BDP(_xll.BDP(tbl_coded[[#This Row],[ISIN]]&amp;" Corp", "ISSUER_EQUITY_TICKER")&amp;" Equity",AL$1)="#N/A N/A"),"--",_xll.BDP(_xll.BDP(tbl_coded[[#This Row],[ISIN]]&amp;" Corp", "ISSUER_EQUITY_TICKER")&amp;" Equity",AL$1)))</f>
        <v/>
      </c>
      <c r="AM238" s="114" t="str">
        <f>IF(tbl_coded[[#This Row],[ISIN]]="","",IF(_xll.BDS($B238&amp;" Corp",AM$1)="#N/A Field Not Applicable","",_xll.BDS($B238&amp;" Corp",AM$1)))</f>
        <v/>
      </c>
      <c r="AN238" s="114" t="str">
        <f>IF(tbl_coded[[#This Row],[ISIN]]="","",IF(_xll.BDP(tbl_coded[[#This Row],[KPW Provider BBID]]&amp;" CompanyID","NAME")="#N/A Invalid Security","",_xll.BDP(tbl_coded[[#This Row],[KPW Provider BBID]]&amp;" CompanyID","NAME")))</f>
        <v/>
      </c>
      <c r="AO238" s="114" t="str">
        <f>IF(tbl_coded[[#This Row],[ISIN]]="","",IF(_xll.BDP(tbl_coded[[#This Row],[KPW Provider BBID]]&amp;" CompanyID",$AO$1)="#N/A Invalid Security","--",IF(_xll.BDP(tbl_coded[[#This Row],[KPW Provider BBID]]&amp;" CompanyID",$AO$1)="#N/A N/A","--",_xll.BDP(tbl_coded[[#This Row],[KPW Provider BBID]]&amp;" CompanyID",$AO$1))))</f>
        <v/>
      </c>
      <c r="AP238" s="114" t="str">
        <f>IF(tbl_coded[[#This Row],[ISIN]]="","",IF(_xll.BDP(tbl_coded[[#This Row],[KPW Provider BBID]]&amp;" CompanyID",$AP$1)="#N/A Invalid Security","--",IF(_xll.BDP(tbl_coded[[#This Row],[KPW Provider BBID]]&amp;" CompanyID",$AP$1)="#N/A N/A","--",_xll.BDP(tbl_coded[[#This Row],[KPW Provider BBID]]&amp;" CompanyID",$AP$1))))</f>
        <v/>
      </c>
      <c r="AQ238" s="114" t="str">
        <f>IF(tbl_coded[[#This Row],[ISIN]]="","",IF(_xll.BDP(tbl_coded[[#This Row],[KPW Provider BBID]]&amp;" CompanyID",$AQ$1)="#N/A Invalid Security","--",IF(_xll.BDP(tbl_coded[[#This Row],[KPW Provider BBID]]&amp;" CompanyID",$AQ$1)="#N/A N/A","--",_xll.BDP(tbl_coded[[#This Row],[KPW Provider BBID]]&amp;" CompanyID",$AQ$1))))</f>
        <v/>
      </c>
      <c r="AR238" s="114" t="str">
        <f>IF(tbl_coded[[#This Row],[ISIN]]="","",tbl_coded[[#This Row],[穆迪KPW评级]]&amp;"/"&amp;tbl_coded[[#This Row],[SPKPW评级]]&amp;"/"&amp;tbl_coded[[#This Row],[FITCHKPW评级]])</f>
        <v/>
      </c>
      <c r="AS238" s="114" t="str">
        <f>IF(tbl_coded[[#This Row],[ISIN]]="","",IF(OR(_xll.BDP($B238&amp;" Corp",AS$1)="#N/A N/A"),"--",_xll.BDP($B238&amp;" Corp",AS$1)))</f>
        <v/>
      </c>
      <c r="AT238" s="114" t="str">
        <f>IF(tbl_coded[[#This Row],[ISIN]]="","",IF(_xll.BDS($B238&amp;" Corp",AT$1)="#N/A Field Not Applicable","",_xll.BDS($B238&amp;" Corp",AT$1)))</f>
        <v/>
      </c>
      <c r="AU238" s="114" t="str">
        <f>IF(tbl_coded[[#This Row],[SBLC Provider BBID]]="","",_xll.BDP(tbl_coded[[#This Row],[SBLC Provider BBID]]&amp;" CompanyID","NAME"))</f>
        <v/>
      </c>
      <c r="AV238" s="114" t="str">
        <f>IF(tbl_coded[[#This Row],[ISIN]]="","",IF(OR(_xll.BDP($B238&amp;" Corp",AV$1)="#N/A N/A"),"--",TEXT(_xll.BDP($B238&amp;" Corp",AV$1),"yyyy/mm/dd")))</f>
        <v/>
      </c>
      <c r="AW238" s="114" t="str">
        <f>IF(tbl_coded[[#This Row],[ISIN]]="","",IF(OR(_xll.BDP($B238&amp;" Corp",AW$1)="#N/A N/A"),"--",TEXT(_xll.BDP($B238&amp;" Corp",AW$1),"yyyy/mm/dd")))</f>
        <v/>
      </c>
      <c r="AX238" s="114" t="str">
        <f>IF(tbl_coded[[#This Row],[ISIN]]="","",IF(OR(_xll.BDP($B238&amp;" Corp",AX$1)="#N/A N/A"),"--",TEXT(_xll.BDP($B238&amp;" Corp",AX$1),"yyyy/mm/dd")))</f>
        <v/>
      </c>
      <c r="AY238" s="114" t="str">
        <f>IF(tbl_coded[[#This Row],[ISIN]]="","",IF(OR(_xll.BDP($B238&amp;" Corp",AY$1)="#N/A Field Not Applicable"),"--",TEXT(_xll.BDP($B238&amp;" Corp",AY$1),"yyyy/mm/dd")))</f>
        <v/>
      </c>
      <c r="AZ238" s="114" t="str">
        <f>IF(tbl_coded[[#This Row],[ISIN]]="","",IF(OR(_xll.BDP($B238&amp;" Corp",AZ$1)="#N/A N/A"),"--",_xll.BDP($B238&amp;" Corp",AZ$1)))</f>
        <v/>
      </c>
      <c r="BA238" s="114" t="str">
        <f>IF(tbl_coded[[#This Row],[ISIN]]="","",IF(OR(_xll.BDP($B238&amp;" Corp",BA$1)="#N/A N/A"),"--",_xll.BDP($B238&amp;" Corp",BA$1)))</f>
        <v/>
      </c>
      <c r="BB238" s="114" t="str">
        <f>IF(tbl_coded[[#This Row],[ISIN]]="","",IF(OR(_xll.BDP($B238&amp;" Corp",BB$1)="#N/A N/A"),"--",_xll.BDP($B238&amp;" Corp",BB$1)))</f>
        <v/>
      </c>
      <c r="BC238" s="114" t="str">
        <f>IF(tbl_coded[[#This Row],[ISIN]]="","",IF(OR(_xll.BDP($B238&amp;" Corp",BC$1)="#N/A Field Not Applicable"),"--",_xll.BDP($B238&amp;" Corp",BC$1)))</f>
        <v/>
      </c>
      <c r="BD238" s="114" t="str">
        <f>IF(tbl_coded[[#This Row],[ISIN]]="","",IF(OR(_xll.BDP($B238&amp;" Corp",BD$1)="#N/A Field Not Applicable"),"--",_xll.BDP($B238&amp;" Corp",BD$1)))</f>
        <v/>
      </c>
      <c r="BE238" s="114" t="str">
        <f>IF(tbl_coded[[#This Row],[ISIN]]="","",IF(OR(_xll.BDP($B238&amp;" Corp",BE$1)="#N/A Field Not Applicable"),"--",_xll.BDP($B238&amp;" Corp",BE$1)))</f>
        <v/>
      </c>
      <c r="BF238" s="114" t="str">
        <f>IF(tbl_coded[[#This Row],[ISIN]]="","",IF(OR(_xll.BDP($B238&amp;" Corp",BF$1)="#N/A Field Not Applicable"),"--",_xll.BDP($B238&amp;" Corp",BF$1)))</f>
        <v/>
      </c>
      <c r="BG238" s="114" t="str">
        <f>IF(tbl_coded[[#This Row],[ISIN]]="","",IF(OR(_xll.BDP($B238&amp;" Corp",BG$1)="#N/A Field Not Applicable"),"--",IF(_xll.BDP($B238&amp;" Corp",BG$1)="#N/A N/A","N",_xll.BDP($B238&amp;" Corp",BG$1))))</f>
        <v/>
      </c>
      <c r="BH238" s="114" t="str">
        <f>IF(tbl_coded[[#This Row],[ISIN]]="","",IF(OR(_xll.BDP($B238&amp;" Corp",BH$1)="#N/A N/A"),"",_xll.BDP($B238&amp;" Corp",BH$1)))</f>
        <v/>
      </c>
      <c r="BI238" s="114" t="str">
        <f>IF(tbl_coded[[#This Row],[ISIN]]="","",IF(OR(tbl_coded[[#This Row],[Parent company tiker]]=""),"",IF(_xll.BDP(tbl_coded[[#This Row],[Parent company tiker]]&amp;" Equity",BI$1)="#N/A N/A","--",_xll.BDP(tbl_coded[[#This Row],[Parent company tiker]]&amp;" Equity",BI$1))))</f>
        <v/>
      </c>
      <c r="BJ238" s="114" t="str">
        <f>IF(tbl_coded[[#This Row],[ISIN]]="","",IF(OR(tbl_coded[[#This Row],[Parent company tiker]]=""),"",IF(_xll.BDP(tbl_coded[[#This Row],[Parent company tiker]]&amp;" Equity",BJ$1)="#N/A N/A","--",_xll.BDP(tbl_coded[[#This Row],[Parent company tiker]]&amp;" Equity",BJ$1))))</f>
        <v/>
      </c>
      <c r="BK238" s="114" t="str">
        <f>IF(tbl_coded[[#This Row],[ISIN]]="","",IF(OR(tbl_coded[[#This Row],[Parent company tiker]]=""),"",IF(_xll.BDP(tbl_coded[[#This Row],[Parent company tiker]]&amp;" Equity",BK$1)="#N/A N/A","--",_xll.BDP(tbl_coded[[#This Row],[Parent company tiker]]&amp;" Equity",BK$1))))</f>
        <v/>
      </c>
      <c r="BL238" s="114" t="str">
        <f>IF(tbl_coded[[#This Row],[ISIN]]="","",IF(OR(tbl_coded[[#This Row],[Parent company tiker]]=""),"",IF(_xll.BDP(tbl_coded[[#This Row],[Parent company tiker]]&amp;" Equity",BL$1)="#N/A N/A","--",_xll.BDP(tbl_coded[[#This Row],[Parent company tiker]]&amp;" Equity",BL$1))))</f>
        <v/>
      </c>
      <c r="BM23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8" s="114" t="str">
        <f>IF(tbl_coded[[#This Row],[Column9]]&lt;&gt;"--",tbl_coded[[#This Row],[G''tor rating]],IF(tbl_coded[[#This Row],[KPW Name]]&lt;&gt;"",tbl_coded[[#This Row],[KPW Rating]],IF(tbl_coded[[#This Row],[Parent company tiker]]&lt;&gt;"",tbl_coded[[#This Row],[parent评级]],tbl_coded[[#This Row],[Issuer rating]])))</f>
        <v>//</v>
      </c>
      <c r="BO238" s="148" t="str">
        <f>IFERROR(IF(tbl_coded[[#This Row],[GREEN]]="Y","GREEN",IF(tbl_coded[[#This Row],[SUSTAINABLE]]="Y","SUSTAINABLE",IF(tbl_coded[[#This Row],[SOCIAL]]="Y","SOCIAL",IF(tbl_coded[[#This Row],[Sustainable linked]]="Y","SUSTAINABLE LINKED"," ")))),"")</f>
        <v xml:space="preserve"> </v>
      </c>
    </row>
    <row r="239" spans="1:67" ht="15" customHeight="1">
      <c r="A239" s="109">
        <v>237</v>
      </c>
      <c r="B239" s="110" t="str">
        <f>IF(美元债一级!$C$3:$C$1048576&lt;&gt;"",美元债一级!$C239,"")</f>
        <v/>
      </c>
      <c r="C239" s="114" t="str">
        <f>IF(tbl_coded[[#This Row],[ISIN]]="","",IF(tbl_coded[[#This Row],[Index]]&gt;$A$1,"",IF(_xll.BDP($B239&amp;" Corp",C$1)="#N/A N/A","",_xll.BDP($B239&amp;" Corp",C$1))))</f>
        <v/>
      </c>
      <c r="D239" s="114" t="str">
        <f>IF(tbl_coded[[#This Row],[ISIN]]="","",IF(_xll.BDP($B239&amp;" Corp",D$1)="#N/A N/A","",_xll.BDP($B239&amp;" Corp",D$1)))</f>
        <v/>
      </c>
      <c r="E239" s="114" t="str">
        <f>IF(tbl_coded[[#This Row],[ISIN]]="","",IF(_xll.BDP($B239&amp;" Corp",E$1)="#N/A N/A","--",_xll.BDP($B239&amp;" Corp",E$1)))</f>
        <v/>
      </c>
      <c r="F239" s="114" t="str">
        <f>IF(tbl_coded[[#This Row],[ISIN]]="","",IF(_xll.BDS($B239&amp;" Corp",F$1)="#N/A Field Not Applicable","",_xll.BDS($B239&amp;" Corp",F$1)))</f>
        <v/>
      </c>
      <c r="G239" s="114" t="str">
        <f>IF(tbl_coded[[#This Row],[ISIN]]="","",IF(_xll.BDP($F239&amp;" CompanyID",G$1)="#N/A Invalid Security","",_xll.BDP($F239&amp;" CompanyID",G$1)))</f>
        <v/>
      </c>
      <c r="H239" s="114" t="str">
        <f>IF(tbl_coded[[#This Row],[ISIN]]="","",IF(_xll.BDP($B239&amp;" Corp",H$1)="#N/A N/A","--",_xll.BDP($B239&amp;" Corp",H$1)))</f>
        <v/>
      </c>
      <c r="I239" s="114" t="str">
        <f>IF(tbl_coded[[#This Row],[ISIN]]="","",IF(_xll.BDP($B239&amp;" Corp",I$1)="#N/A N/A","--",_xll.BDP($B239&amp;" Corp",I$1)))</f>
        <v/>
      </c>
      <c r="J239" s="114" t="str">
        <f>IF(tbl_coded[[#This Row],[ISIN]]="","",IF(_xll.BDP($B239&amp;" Corp",J$1)="#N/A N/A","--",_xll.BDP($B239&amp;" Corp",J$1)))</f>
        <v/>
      </c>
      <c r="K239" s="114" t="str">
        <f>IF(tbl_coded[[#This Row],[ISIN]]="","",IF(_xll.BDP($B239&amp;" Corp",K$1)="#N/A N/A","--",_xll.BDP($B239&amp;" Corp",K$1)))</f>
        <v/>
      </c>
      <c r="L239" s="114" t="str">
        <f>IF(tbl_coded[[#This Row],[ISIN]]="","",IF(_xll.BDP($B239&amp;" Corp",L$1)="#N/A N/A","--",_xll.BDP($B239&amp;" Corp",L$1)))</f>
        <v/>
      </c>
      <c r="M239" s="114" t="str">
        <f>IF(tbl_coded[[#This Row],[ISIN]]="","",IF(_xll.BDP($B239&amp;" Corp",M$1)="#N/A N/A","--",_xll.BDP($B239&amp;" Corp",M$1)))</f>
        <v/>
      </c>
      <c r="N239" s="114" t="str">
        <f>IF(tbl_coded[[#This Row],[ISIN]]="","",IF(_xll.BDP($B239&amp;" Corp",N$1)="#N/A N/A","--",_xll.BDP($B239&amp;" Corp",N$1)))</f>
        <v/>
      </c>
      <c r="O239" s="114" t="str">
        <f>IF(tbl_coded[[#This Row],[ISIN]]="","",IF(_xll.BDP($B239&amp;" Corp",O$1)="#N/A N/A","--",_xll.BDP($B239&amp;" Corp",O$1)))</f>
        <v/>
      </c>
      <c r="P239" s="114" t="str">
        <f>IF(tbl_coded[[#This Row],[ISIN]]="","",IF(_xll.BDP($B239&amp;" Corp",P$1)="#N/A N/A","--",_xll.BDP($B239&amp;" Corp",P$1)))</f>
        <v/>
      </c>
      <c r="Q23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9" s="114" t="str">
        <f>IF(tbl_coded[[#This Row],[ISIN]]="","",IF(OR(_xll.BDP($B239&amp;" Corp",R$1)="#N/A N/A",_xll.BDP($B239&amp;" Corp",R$1)="#N/A Invalid Security",_xll.BDP($B239&amp;" Corp",R$1)="#N/A Field Not Applicable"),"--",_xll.BDP($B239&amp;" Corp",R$1)))</f>
        <v/>
      </c>
      <c r="S239" s="114" t="str">
        <f>IF(tbl_coded[[#This Row],[ISIN]]="","",IF(OR(_xll.BDP($R239&amp;" Equity",S$1)="#N/A N/A",_xll.BDP($R239&amp;" Equity",S$1)="#N/A Invalid Security"),"--",_xll.BDP($R239&amp;" Equity",S$1)))</f>
        <v/>
      </c>
      <c r="T239" s="114" t="str">
        <f>IF(tbl_coded[[#This Row],[ISIN]]="","",IF(OR(_xll.BDP($R239&amp;" Equity",T$1)="#N/A N/A",_xll.BDP($R239&amp;" Equity",T$1)="#N/A Invalid Security"),"--",_xll.BDP($R239&amp;" Equity",T$1)))</f>
        <v/>
      </c>
      <c r="U239" s="114" t="str">
        <f>IF(tbl_coded[[#This Row],[ISIN]]="","",IF(OR(_xll.BDP($R239&amp;" Equity",U$1)="#N/A N/A",_xll.BDP($R239&amp;" Equity",U$1)="#N/A Invalid Security"),"--",_xll.BDP($R239&amp;" Equity",U$1)))</f>
        <v/>
      </c>
      <c r="V239" s="114" t="str">
        <f>IF(tbl_coded[[#This Row],[ISIN]]="","",IF(OR(_xll.BDP($R239&amp;" Equity",V$1)="#N/A N/A",_xll.BDP($R239&amp;" Equity",V$1)="#N/A Invalid Security"),"--",_xll.BDP($R239&amp;" Equity",V$1)))</f>
        <v/>
      </c>
      <c r="W239" s="114" t="str">
        <f>IF(tbl_coded[[#This Row],[ISIN]]="","",IF(OR(_xll.BDP($R239&amp;" Equity",W$1)="#N/A N/A",_xll.BDP($R239&amp;" Equity",W$1)="#N/A Invalid Security"),"--",_xll.BDP($R239&amp;" Equity",W$1)))</f>
        <v/>
      </c>
      <c r="X239" s="114" t="str">
        <f>IF(tbl_coded[[#This Row],[ISIN]]="","",IF(OR(_xll.BDP($R239&amp;" Equity",X$1)="#N/A N/A",_xll.BDP($R239&amp;" Equity",X$1)="#N/A Invalid Security"),"--",_xll.BDP($R239&amp;" Equity",X$1)))</f>
        <v/>
      </c>
      <c r="Y23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9" s="114" t="str">
        <f>IF(tbl_coded[[#This Row],[ISIN]]="","",IF(ISNUMBER(_xll.BDP(B239&amp;" Corp",Z$1)),_xll.BDP(B239&amp;" Corp",Z$1),""))</f>
        <v/>
      </c>
      <c r="AA239" s="114" t="str">
        <f>IF(tbl_coded[[#This Row],[ISIN]]="","",IF(ISNUMBER(_xll.BDP(B239&amp;" Corp",AA$1)),_xll.BDP(B239&amp;" Corp",AA$1),""))</f>
        <v/>
      </c>
      <c r="AB239" s="114" t="str">
        <f>IF(tbl_coded[[#This Row],[ISIN]]="","",IF(ISNUMBER(_xll.BDP(B239&amp;" Corp",AB$1)),_xll.BDP(B239&amp;" Corp",AB$1),""))</f>
        <v/>
      </c>
      <c r="AC239" s="114" t="str">
        <f>IF(tbl_coded[[#This Row],[ISIN]]="","",IF(ISNUMBER(_xll.BDP(B239&amp;" Corp",AC$1)),_xll.BDP(B239&amp;" Corp",AC$1),""))</f>
        <v/>
      </c>
      <c r="AD239" s="114" t="str">
        <f>IF(tbl_coded[[#This Row],[ISIN]]="","",IF((_xll.BDP(B239&amp;" Corp",AD$1))="#N/A Field Not Applicable","",_xll.BDP(B239&amp;" Corp",AD$1)))</f>
        <v/>
      </c>
      <c r="AE239" s="114" t="str">
        <f>IF(tbl_coded[[#This Row],[ISIN]]="","",IF((_xll.BDP(B239&amp;" Corp",AE$1))="#N/A N/A","--",_xll.BDP(B239&amp;" Corp",AE$1)))</f>
        <v/>
      </c>
      <c r="AF239" s="114" t="str">
        <f>IF(tbl_coded[[#This Row],[ISIN]]="","",IF(IFERROR(MATCH(H239,rtg_num[Moody''s],0)&gt;10,0),"HY",IF(IFERROR(MATCH(I239,rtg_num[S&amp;P],0)&gt;10,0),"HY",IF(IFERROR(MATCH(J239,rtg_num[Fitch],0)&gt;10,0),"HY",IF(H239&amp;I239&amp;J239="------","NR",IF(IFERROR(FIND("#N/A",Coded!H239),0)&amp;IFERROR(FIND("#N/A",Coded!H239),0)&amp;IFERROR(FIND("#N/A",Coded!H239),0)&lt;&gt;"000",IF(INDEX(美元债一级!$O:$O,MATCH(tbl_coded[[#This Row],[ISIN]],美元债一级!$I:$I,0))="--/--/--","NR","IG"),"IG"))))))</f>
        <v/>
      </c>
      <c r="AG23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39" s="115" t="str">
        <f>IF(tbl_coded[[#This Row],[ISIN]]="","",IF(_xll.BDP($B239&amp;" Corp",AI$1)="#N/A N/A","--",_xll.BDP($B239&amp;" Corp",AI$1)))</f>
        <v/>
      </c>
      <c r="AJ239" s="112" t="str">
        <f>IF(tbl_coded[[#This Row],[ISIN]]="","",IF(OR(_xll.BDP(_xll.BDP(tbl_coded[[#This Row],[ISIN]]&amp;" Corp", "ISSUER_EQUITY_TICKER")&amp;" Equity",AJ$1)="#N/A N/A"),"--",_xll.BDP(_xll.BDP(tbl_coded[[#This Row],[ISIN]]&amp;" Corp", "ISSUER_EQUITY_TICKER")&amp;" Equity",AJ$1)))</f>
        <v/>
      </c>
      <c r="AK23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9" s="114" t="str">
        <f>IF(tbl_coded[[#This Row],[ISIN]]="","",IF(OR(_xll.BDP(_xll.BDP(tbl_coded[[#This Row],[ISIN]]&amp;" Corp", "ISSUER_EQUITY_TICKER")&amp;" Equity",AL$1)="#N/A N/A"),"--",_xll.BDP(_xll.BDP(tbl_coded[[#This Row],[ISIN]]&amp;" Corp", "ISSUER_EQUITY_TICKER")&amp;" Equity",AL$1)))</f>
        <v/>
      </c>
      <c r="AM239" s="114" t="str">
        <f>IF(tbl_coded[[#This Row],[ISIN]]="","",IF(_xll.BDS($B239&amp;" Corp",AM$1)="#N/A Field Not Applicable","",_xll.BDS($B239&amp;" Corp",AM$1)))</f>
        <v/>
      </c>
      <c r="AN239" s="114" t="str">
        <f>IF(tbl_coded[[#This Row],[ISIN]]="","",IF(_xll.BDP(tbl_coded[[#This Row],[KPW Provider BBID]]&amp;" CompanyID","NAME")="#N/A Invalid Security","",_xll.BDP(tbl_coded[[#This Row],[KPW Provider BBID]]&amp;" CompanyID","NAME")))</f>
        <v/>
      </c>
      <c r="AO239" s="114" t="str">
        <f>IF(tbl_coded[[#This Row],[ISIN]]="","",IF(_xll.BDP(tbl_coded[[#This Row],[KPW Provider BBID]]&amp;" CompanyID",$AO$1)="#N/A Invalid Security","--",IF(_xll.BDP(tbl_coded[[#This Row],[KPW Provider BBID]]&amp;" CompanyID",$AO$1)="#N/A N/A","--",_xll.BDP(tbl_coded[[#This Row],[KPW Provider BBID]]&amp;" CompanyID",$AO$1))))</f>
        <v/>
      </c>
      <c r="AP239" s="114" t="str">
        <f>IF(tbl_coded[[#This Row],[ISIN]]="","",IF(_xll.BDP(tbl_coded[[#This Row],[KPW Provider BBID]]&amp;" CompanyID",$AP$1)="#N/A Invalid Security","--",IF(_xll.BDP(tbl_coded[[#This Row],[KPW Provider BBID]]&amp;" CompanyID",$AP$1)="#N/A N/A","--",_xll.BDP(tbl_coded[[#This Row],[KPW Provider BBID]]&amp;" CompanyID",$AP$1))))</f>
        <v/>
      </c>
      <c r="AQ239" s="114" t="str">
        <f>IF(tbl_coded[[#This Row],[ISIN]]="","",IF(_xll.BDP(tbl_coded[[#This Row],[KPW Provider BBID]]&amp;" CompanyID",$AQ$1)="#N/A Invalid Security","--",IF(_xll.BDP(tbl_coded[[#This Row],[KPW Provider BBID]]&amp;" CompanyID",$AQ$1)="#N/A N/A","--",_xll.BDP(tbl_coded[[#This Row],[KPW Provider BBID]]&amp;" CompanyID",$AQ$1))))</f>
        <v/>
      </c>
      <c r="AR239" s="114" t="str">
        <f>IF(tbl_coded[[#This Row],[ISIN]]="","",tbl_coded[[#This Row],[穆迪KPW评级]]&amp;"/"&amp;tbl_coded[[#This Row],[SPKPW评级]]&amp;"/"&amp;tbl_coded[[#This Row],[FITCHKPW评级]])</f>
        <v/>
      </c>
      <c r="AS239" s="114" t="str">
        <f>IF(tbl_coded[[#This Row],[ISIN]]="","",IF(OR(_xll.BDP($B239&amp;" Corp",AS$1)="#N/A N/A"),"--",_xll.BDP($B239&amp;" Corp",AS$1)))</f>
        <v/>
      </c>
      <c r="AT239" s="114" t="str">
        <f>IF(tbl_coded[[#This Row],[ISIN]]="","",IF(_xll.BDS($B239&amp;" Corp",AT$1)="#N/A Field Not Applicable","",_xll.BDS($B239&amp;" Corp",AT$1)))</f>
        <v/>
      </c>
      <c r="AU239" s="114" t="str">
        <f>IF(tbl_coded[[#This Row],[SBLC Provider BBID]]="","",_xll.BDP(tbl_coded[[#This Row],[SBLC Provider BBID]]&amp;" CompanyID","NAME"))</f>
        <v/>
      </c>
      <c r="AV239" s="114" t="str">
        <f>IF(tbl_coded[[#This Row],[ISIN]]="","",IF(OR(_xll.BDP($B239&amp;" Corp",AV$1)="#N/A N/A"),"--",TEXT(_xll.BDP($B239&amp;" Corp",AV$1),"yyyy/mm/dd")))</f>
        <v/>
      </c>
      <c r="AW239" s="114" t="str">
        <f>IF(tbl_coded[[#This Row],[ISIN]]="","",IF(OR(_xll.BDP($B239&amp;" Corp",AW$1)="#N/A N/A"),"--",TEXT(_xll.BDP($B239&amp;" Corp",AW$1),"yyyy/mm/dd")))</f>
        <v/>
      </c>
      <c r="AX239" s="114" t="str">
        <f>IF(tbl_coded[[#This Row],[ISIN]]="","",IF(OR(_xll.BDP($B239&amp;" Corp",AX$1)="#N/A N/A"),"--",TEXT(_xll.BDP($B239&amp;" Corp",AX$1),"yyyy/mm/dd")))</f>
        <v/>
      </c>
      <c r="AY239" s="114" t="str">
        <f>IF(tbl_coded[[#This Row],[ISIN]]="","",IF(OR(_xll.BDP($B239&amp;" Corp",AY$1)="#N/A Field Not Applicable"),"--",TEXT(_xll.BDP($B239&amp;" Corp",AY$1),"yyyy/mm/dd")))</f>
        <v/>
      </c>
      <c r="AZ239" s="114" t="str">
        <f>IF(tbl_coded[[#This Row],[ISIN]]="","",IF(OR(_xll.BDP($B239&amp;" Corp",AZ$1)="#N/A N/A"),"--",_xll.BDP($B239&amp;" Corp",AZ$1)))</f>
        <v/>
      </c>
      <c r="BA239" s="114" t="str">
        <f>IF(tbl_coded[[#This Row],[ISIN]]="","",IF(OR(_xll.BDP($B239&amp;" Corp",BA$1)="#N/A N/A"),"--",_xll.BDP($B239&amp;" Corp",BA$1)))</f>
        <v/>
      </c>
      <c r="BB239" s="114" t="str">
        <f>IF(tbl_coded[[#This Row],[ISIN]]="","",IF(OR(_xll.BDP($B239&amp;" Corp",BB$1)="#N/A N/A"),"--",_xll.BDP($B239&amp;" Corp",BB$1)))</f>
        <v/>
      </c>
      <c r="BC239" s="114" t="str">
        <f>IF(tbl_coded[[#This Row],[ISIN]]="","",IF(OR(_xll.BDP($B239&amp;" Corp",BC$1)="#N/A Field Not Applicable"),"--",_xll.BDP($B239&amp;" Corp",BC$1)))</f>
        <v/>
      </c>
      <c r="BD239" s="114" t="str">
        <f>IF(tbl_coded[[#This Row],[ISIN]]="","",IF(OR(_xll.BDP($B239&amp;" Corp",BD$1)="#N/A Field Not Applicable"),"--",_xll.BDP($B239&amp;" Corp",BD$1)))</f>
        <v/>
      </c>
      <c r="BE239" s="114" t="str">
        <f>IF(tbl_coded[[#This Row],[ISIN]]="","",IF(OR(_xll.BDP($B239&amp;" Corp",BE$1)="#N/A Field Not Applicable"),"--",_xll.BDP($B239&amp;" Corp",BE$1)))</f>
        <v/>
      </c>
      <c r="BF239" s="114" t="str">
        <f>IF(tbl_coded[[#This Row],[ISIN]]="","",IF(OR(_xll.BDP($B239&amp;" Corp",BF$1)="#N/A Field Not Applicable"),"--",_xll.BDP($B239&amp;" Corp",BF$1)))</f>
        <v/>
      </c>
      <c r="BG239" s="114" t="str">
        <f>IF(tbl_coded[[#This Row],[ISIN]]="","",IF(OR(_xll.BDP($B239&amp;" Corp",BG$1)="#N/A Field Not Applicable"),"--",IF(_xll.BDP($B239&amp;" Corp",BG$1)="#N/A N/A","N",_xll.BDP($B239&amp;" Corp",BG$1))))</f>
        <v/>
      </c>
      <c r="BH239" s="114" t="str">
        <f>IF(tbl_coded[[#This Row],[ISIN]]="","",IF(OR(_xll.BDP($B239&amp;" Corp",BH$1)="#N/A N/A"),"",_xll.BDP($B239&amp;" Corp",BH$1)))</f>
        <v/>
      </c>
      <c r="BI239" s="114" t="str">
        <f>IF(tbl_coded[[#This Row],[ISIN]]="","",IF(OR(tbl_coded[[#This Row],[Parent company tiker]]=""),"",IF(_xll.BDP(tbl_coded[[#This Row],[Parent company tiker]]&amp;" Equity",BI$1)="#N/A N/A","--",_xll.BDP(tbl_coded[[#This Row],[Parent company tiker]]&amp;" Equity",BI$1))))</f>
        <v/>
      </c>
      <c r="BJ239" s="114" t="str">
        <f>IF(tbl_coded[[#This Row],[ISIN]]="","",IF(OR(tbl_coded[[#This Row],[Parent company tiker]]=""),"",IF(_xll.BDP(tbl_coded[[#This Row],[Parent company tiker]]&amp;" Equity",BJ$1)="#N/A N/A","--",_xll.BDP(tbl_coded[[#This Row],[Parent company tiker]]&amp;" Equity",BJ$1))))</f>
        <v/>
      </c>
      <c r="BK239" s="114" t="str">
        <f>IF(tbl_coded[[#This Row],[ISIN]]="","",IF(OR(tbl_coded[[#This Row],[Parent company tiker]]=""),"",IF(_xll.BDP(tbl_coded[[#This Row],[Parent company tiker]]&amp;" Equity",BK$1)="#N/A N/A","--",_xll.BDP(tbl_coded[[#This Row],[Parent company tiker]]&amp;" Equity",BK$1))))</f>
        <v/>
      </c>
      <c r="BL239" s="114" t="str">
        <f>IF(tbl_coded[[#This Row],[ISIN]]="","",IF(OR(tbl_coded[[#This Row],[Parent company tiker]]=""),"",IF(_xll.BDP(tbl_coded[[#This Row],[Parent company tiker]]&amp;" Equity",BL$1)="#N/A N/A","--",_xll.BDP(tbl_coded[[#This Row],[Parent company tiker]]&amp;" Equity",BL$1))))</f>
        <v/>
      </c>
      <c r="BM23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9" s="114" t="str">
        <f>IF(tbl_coded[[#This Row],[Column9]]&lt;&gt;"--",tbl_coded[[#This Row],[G''tor rating]],IF(tbl_coded[[#This Row],[KPW Name]]&lt;&gt;"",tbl_coded[[#This Row],[KPW Rating]],IF(tbl_coded[[#This Row],[Parent company tiker]]&lt;&gt;"",tbl_coded[[#This Row],[parent评级]],tbl_coded[[#This Row],[Issuer rating]])))</f>
        <v>//</v>
      </c>
      <c r="BO239" s="148" t="str">
        <f>IFERROR(IF(tbl_coded[[#This Row],[GREEN]]="Y","GREEN",IF(tbl_coded[[#This Row],[SUSTAINABLE]]="Y","SUSTAINABLE",IF(tbl_coded[[#This Row],[SOCIAL]]="Y","SOCIAL",IF(tbl_coded[[#This Row],[Sustainable linked]]="Y","SUSTAINABLE LINKED"," ")))),"")</f>
        <v xml:space="preserve"> </v>
      </c>
    </row>
    <row r="240" spans="1:67" ht="15" customHeight="1">
      <c r="A240" s="109">
        <v>238</v>
      </c>
      <c r="B240" s="110" t="str">
        <f>IF(美元债一级!$C$3:$C$1048576&lt;&gt;"",美元债一级!$C240,"")</f>
        <v/>
      </c>
      <c r="C240" s="114" t="str">
        <f>IF(tbl_coded[[#This Row],[ISIN]]="","",IF(tbl_coded[[#This Row],[Index]]&gt;$A$1,"",IF(_xll.BDP($B240&amp;" Corp",C$1)="#N/A N/A","",_xll.BDP($B240&amp;" Corp",C$1))))</f>
        <v/>
      </c>
      <c r="D240" s="114" t="str">
        <f>IF(tbl_coded[[#This Row],[ISIN]]="","",IF(_xll.BDP($B240&amp;" Corp",D$1)="#N/A N/A","",_xll.BDP($B240&amp;" Corp",D$1)))</f>
        <v/>
      </c>
      <c r="E240" s="114" t="str">
        <f>IF(tbl_coded[[#This Row],[ISIN]]="","",IF(_xll.BDP($B240&amp;" Corp",E$1)="#N/A N/A","--",_xll.BDP($B240&amp;" Corp",E$1)))</f>
        <v/>
      </c>
      <c r="F240" s="114" t="str">
        <f>IF(tbl_coded[[#This Row],[ISIN]]="","",IF(_xll.BDS($B240&amp;" Corp",F$1)="#N/A Field Not Applicable","",_xll.BDS($B240&amp;" Corp",F$1)))</f>
        <v/>
      </c>
      <c r="G240" s="114" t="str">
        <f>IF(tbl_coded[[#This Row],[ISIN]]="","",IF(_xll.BDP($F240&amp;" CompanyID",G$1)="#N/A Invalid Security","",_xll.BDP($F240&amp;" CompanyID",G$1)))</f>
        <v/>
      </c>
      <c r="H240" s="114" t="str">
        <f>IF(tbl_coded[[#This Row],[ISIN]]="","",IF(_xll.BDP($B240&amp;" Corp",H$1)="#N/A N/A","--",_xll.BDP($B240&amp;" Corp",H$1)))</f>
        <v/>
      </c>
      <c r="I240" s="114" t="str">
        <f>IF(tbl_coded[[#This Row],[ISIN]]="","",IF(_xll.BDP($B240&amp;" Corp",I$1)="#N/A N/A","--",_xll.BDP($B240&amp;" Corp",I$1)))</f>
        <v/>
      </c>
      <c r="J240" s="114" t="str">
        <f>IF(tbl_coded[[#This Row],[ISIN]]="","",IF(_xll.BDP($B240&amp;" Corp",J$1)="#N/A N/A","--",_xll.BDP($B240&amp;" Corp",J$1)))</f>
        <v/>
      </c>
      <c r="K240" s="114" t="str">
        <f>IF(tbl_coded[[#This Row],[ISIN]]="","",IF(_xll.BDP($B240&amp;" Corp",K$1)="#N/A N/A","--",_xll.BDP($B240&amp;" Corp",K$1)))</f>
        <v/>
      </c>
      <c r="L240" s="114" t="str">
        <f>IF(tbl_coded[[#This Row],[ISIN]]="","",IF(_xll.BDP($B240&amp;" Corp",L$1)="#N/A N/A","--",_xll.BDP($B240&amp;" Corp",L$1)))</f>
        <v/>
      </c>
      <c r="M240" s="114" t="str">
        <f>IF(tbl_coded[[#This Row],[ISIN]]="","",IF(_xll.BDP($B240&amp;" Corp",M$1)="#N/A N/A","--",_xll.BDP($B240&amp;" Corp",M$1)))</f>
        <v/>
      </c>
      <c r="N240" s="114" t="str">
        <f>IF(tbl_coded[[#This Row],[ISIN]]="","",IF(_xll.BDP($B240&amp;" Corp",N$1)="#N/A N/A","--",_xll.BDP($B240&amp;" Corp",N$1)))</f>
        <v/>
      </c>
      <c r="O240" s="114" t="str">
        <f>IF(tbl_coded[[#This Row],[ISIN]]="","",IF(_xll.BDP($B240&amp;" Corp",O$1)="#N/A N/A","--",_xll.BDP($B240&amp;" Corp",O$1)))</f>
        <v/>
      </c>
      <c r="P240" s="114" t="str">
        <f>IF(tbl_coded[[#This Row],[ISIN]]="","",IF(_xll.BDP($B240&amp;" Corp",P$1)="#N/A N/A","--",_xll.BDP($B240&amp;" Corp",P$1)))</f>
        <v/>
      </c>
      <c r="Q24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0" s="114" t="str">
        <f>IF(tbl_coded[[#This Row],[ISIN]]="","",IF(OR(_xll.BDP($B240&amp;" Corp",R$1)="#N/A N/A",_xll.BDP($B240&amp;" Corp",R$1)="#N/A Invalid Security",_xll.BDP($B240&amp;" Corp",R$1)="#N/A Field Not Applicable"),"--",_xll.BDP($B240&amp;" Corp",R$1)))</f>
        <v/>
      </c>
      <c r="S240" s="114" t="str">
        <f>IF(tbl_coded[[#This Row],[ISIN]]="","",IF(OR(_xll.BDP($R240&amp;" Equity",S$1)="#N/A N/A",_xll.BDP($R240&amp;" Equity",S$1)="#N/A Invalid Security"),"--",_xll.BDP($R240&amp;" Equity",S$1)))</f>
        <v/>
      </c>
      <c r="T240" s="114" t="str">
        <f>IF(tbl_coded[[#This Row],[ISIN]]="","",IF(OR(_xll.BDP($R240&amp;" Equity",T$1)="#N/A N/A",_xll.BDP($R240&amp;" Equity",T$1)="#N/A Invalid Security"),"--",_xll.BDP($R240&amp;" Equity",T$1)))</f>
        <v/>
      </c>
      <c r="U240" s="114" t="str">
        <f>IF(tbl_coded[[#This Row],[ISIN]]="","",IF(OR(_xll.BDP($R240&amp;" Equity",U$1)="#N/A N/A",_xll.BDP($R240&amp;" Equity",U$1)="#N/A Invalid Security"),"--",_xll.BDP($R240&amp;" Equity",U$1)))</f>
        <v/>
      </c>
      <c r="V240" s="114" t="str">
        <f>IF(tbl_coded[[#This Row],[ISIN]]="","",IF(OR(_xll.BDP($R240&amp;" Equity",V$1)="#N/A N/A",_xll.BDP($R240&amp;" Equity",V$1)="#N/A Invalid Security"),"--",_xll.BDP($R240&amp;" Equity",V$1)))</f>
        <v/>
      </c>
      <c r="W240" s="114" t="str">
        <f>IF(tbl_coded[[#This Row],[ISIN]]="","",IF(OR(_xll.BDP($R240&amp;" Equity",W$1)="#N/A N/A",_xll.BDP($R240&amp;" Equity",W$1)="#N/A Invalid Security"),"--",_xll.BDP($R240&amp;" Equity",W$1)))</f>
        <v/>
      </c>
      <c r="X240" s="114" t="str">
        <f>IF(tbl_coded[[#This Row],[ISIN]]="","",IF(OR(_xll.BDP($R240&amp;" Equity",X$1)="#N/A N/A",_xll.BDP($R240&amp;" Equity",X$1)="#N/A Invalid Security"),"--",_xll.BDP($R240&amp;" Equity",X$1)))</f>
        <v/>
      </c>
      <c r="Y24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0" s="114" t="str">
        <f>IF(tbl_coded[[#This Row],[ISIN]]="","",IF(ISNUMBER(_xll.BDP(B240&amp;" Corp",Z$1)),_xll.BDP(B240&amp;" Corp",Z$1),""))</f>
        <v/>
      </c>
      <c r="AA240" s="114" t="str">
        <f>IF(tbl_coded[[#This Row],[ISIN]]="","",IF(ISNUMBER(_xll.BDP(B240&amp;" Corp",AA$1)),_xll.BDP(B240&amp;" Corp",AA$1),""))</f>
        <v/>
      </c>
      <c r="AB240" s="114" t="str">
        <f>IF(tbl_coded[[#This Row],[ISIN]]="","",IF(ISNUMBER(_xll.BDP(B240&amp;" Corp",AB$1)),_xll.BDP(B240&amp;" Corp",AB$1),""))</f>
        <v/>
      </c>
      <c r="AC240" s="114" t="str">
        <f>IF(tbl_coded[[#This Row],[ISIN]]="","",IF(ISNUMBER(_xll.BDP(B240&amp;" Corp",AC$1)),_xll.BDP(B240&amp;" Corp",AC$1),""))</f>
        <v/>
      </c>
      <c r="AD240" s="114" t="str">
        <f>IF(tbl_coded[[#This Row],[ISIN]]="","",IF((_xll.BDP(B240&amp;" Corp",AD$1))="#N/A Field Not Applicable","",_xll.BDP(B240&amp;" Corp",AD$1)))</f>
        <v/>
      </c>
      <c r="AE240" s="114" t="str">
        <f>IF(tbl_coded[[#This Row],[ISIN]]="","",IF((_xll.BDP(B240&amp;" Corp",AE$1))="#N/A N/A","--",_xll.BDP(B240&amp;" Corp",AE$1)))</f>
        <v/>
      </c>
      <c r="AF240" s="114" t="str">
        <f>IF(tbl_coded[[#This Row],[ISIN]]="","",IF(IFERROR(MATCH(H240,rtg_num[Moody''s],0)&gt;10,0),"HY",IF(IFERROR(MATCH(I240,rtg_num[S&amp;P],0)&gt;10,0),"HY",IF(IFERROR(MATCH(J240,rtg_num[Fitch],0)&gt;10,0),"HY",IF(H240&amp;I240&amp;J240="------","NR",IF(IFERROR(FIND("#N/A",Coded!H240),0)&amp;IFERROR(FIND("#N/A",Coded!H240),0)&amp;IFERROR(FIND("#N/A",Coded!H240),0)&lt;&gt;"000",IF(INDEX(美元债一级!$O:$O,MATCH(tbl_coded[[#This Row],[ISIN]],美元债一级!$I:$I,0))="--/--/--","NR","IG"),"IG"))))))</f>
        <v/>
      </c>
      <c r="AG24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0" s="115" t="str">
        <f>IF(tbl_coded[[#This Row],[ISIN]]="","",IF(_xll.BDP($B240&amp;" Corp",AI$1)="#N/A N/A","--",_xll.BDP($B240&amp;" Corp",AI$1)))</f>
        <v/>
      </c>
      <c r="AJ240" s="112" t="str">
        <f>IF(tbl_coded[[#This Row],[ISIN]]="","",IF(OR(_xll.BDP(_xll.BDP(tbl_coded[[#This Row],[ISIN]]&amp;" Corp", "ISSUER_EQUITY_TICKER")&amp;" Equity",AJ$1)="#N/A N/A"),"--",_xll.BDP(_xll.BDP(tbl_coded[[#This Row],[ISIN]]&amp;" Corp", "ISSUER_EQUITY_TICKER")&amp;" Equity",AJ$1)))</f>
        <v/>
      </c>
      <c r="AK24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0" s="114" t="str">
        <f>IF(tbl_coded[[#This Row],[ISIN]]="","",IF(OR(_xll.BDP(_xll.BDP(tbl_coded[[#This Row],[ISIN]]&amp;" Corp", "ISSUER_EQUITY_TICKER")&amp;" Equity",AL$1)="#N/A N/A"),"--",_xll.BDP(_xll.BDP(tbl_coded[[#This Row],[ISIN]]&amp;" Corp", "ISSUER_EQUITY_TICKER")&amp;" Equity",AL$1)))</f>
        <v/>
      </c>
      <c r="AM240" s="114" t="s">
        <v>445</v>
      </c>
      <c r="AN240" s="114" t="str">
        <f>IF(tbl_coded[[#This Row],[ISIN]]="","",IF(_xll.BDP(tbl_coded[[#This Row],[KPW Provider BBID]]&amp;" CompanyID","NAME")="#N/A Invalid Security","",_xll.BDP(tbl_coded[[#This Row],[KPW Provider BBID]]&amp;" CompanyID","NAME")))</f>
        <v/>
      </c>
      <c r="AO240" s="114" t="str">
        <f>IF(tbl_coded[[#This Row],[ISIN]]="","",IF(_xll.BDP(tbl_coded[[#This Row],[KPW Provider BBID]]&amp;" CompanyID",$AO$1)="#N/A Invalid Security","--",IF(_xll.BDP(tbl_coded[[#This Row],[KPW Provider BBID]]&amp;" CompanyID",$AO$1)="#N/A N/A","--",_xll.BDP(tbl_coded[[#This Row],[KPW Provider BBID]]&amp;" CompanyID",$AO$1))))</f>
        <v/>
      </c>
      <c r="AP240" s="114" t="str">
        <f>IF(tbl_coded[[#This Row],[ISIN]]="","",IF(_xll.BDP(tbl_coded[[#This Row],[KPW Provider BBID]]&amp;" CompanyID",$AP$1)="#N/A Invalid Security","--",IF(_xll.BDP(tbl_coded[[#This Row],[KPW Provider BBID]]&amp;" CompanyID",$AP$1)="#N/A N/A","--",_xll.BDP(tbl_coded[[#This Row],[KPW Provider BBID]]&amp;" CompanyID",$AP$1))))</f>
        <v/>
      </c>
      <c r="AQ240" s="114" t="str">
        <f>IF(tbl_coded[[#This Row],[ISIN]]="","",IF(_xll.BDP(tbl_coded[[#This Row],[KPW Provider BBID]]&amp;" CompanyID",$AQ$1)="#N/A Invalid Security","--",IF(_xll.BDP(tbl_coded[[#This Row],[KPW Provider BBID]]&amp;" CompanyID",$AQ$1)="#N/A N/A","--",_xll.BDP(tbl_coded[[#This Row],[KPW Provider BBID]]&amp;" CompanyID",$AQ$1))))</f>
        <v/>
      </c>
      <c r="AR240" s="114" t="str">
        <f>IF(tbl_coded[[#This Row],[ISIN]]="","",tbl_coded[[#This Row],[穆迪KPW评级]]&amp;"/"&amp;tbl_coded[[#This Row],[SPKPW评级]]&amp;"/"&amp;tbl_coded[[#This Row],[FITCHKPW评级]])</f>
        <v/>
      </c>
      <c r="AS240" s="114" t="str">
        <f>IF(tbl_coded[[#This Row],[ISIN]]="","",IF(OR(_xll.BDP($B240&amp;" Corp",AS$1)="#N/A N/A"),"--",_xll.BDP($B240&amp;" Corp",AS$1)))</f>
        <v/>
      </c>
      <c r="AT240" s="114" t="str">
        <f>IF(tbl_coded[[#This Row],[ISIN]]="","",IF(_xll.BDS($B240&amp;" Corp",AT$1)="#N/A Field Not Applicable","",_xll.BDS($B240&amp;" Corp",AT$1)))</f>
        <v/>
      </c>
      <c r="AU240" s="114" t="str">
        <f>IF(tbl_coded[[#This Row],[SBLC Provider BBID]]="","",_xll.BDP(tbl_coded[[#This Row],[SBLC Provider BBID]]&amp;" CompanyID","NAME"))</f>
        <v/>
      </c>
      <c r="AV240" s="114" t="str">
        <f>IF(tbl_coded[[#This Row],[ISIN]]="","",IF(OR(_xll.BDP($B240&amp;" Corp",AV$1)="#N/A N/A"),"--",TEXT(_xll.BDP($B240&amp;" Corp",AV$1),"yyyy/mm/dd")))</f>
        <v/>
      </c>
      <c r="AW240" s="114" t="str">
        <f>IF(tbl_coded[[#This Row],[ISIN]]="","",IF(OR(_xll.BDP($B240&amp;" Corp",AW$1)="#N/A N/A"),"--",TEXT(_xll.BDP($B240&amp;" Corp",AW$1),"yyyy/mm/dd")))</f>
        <v/>
      </c>
      <c r="AX240" s="114" t="str">
        <f>IF(tbl_coded[[#This Row],[ISIN]]="","",IF(OR(_xll.BDP($B240&amp;" Corp",AX$1)="#N/A N/A"),"--",TEXT(_xll.BDP($B240&amp;" Corp",AX$1),"yyyy/mm/dd")))</f>
        <v/>
      </c>
      <c r="AY240" s="114" t="str">
        <f>IF(tbl_coded[[#This Row],[ISIN]]="","",IF(OR(_xll.BDP($B240&amp;" Corp",AY$1)="#N/A Field Not Applicable"),"--",TEXT(_xll.BDP($B240&amp;" Corp",AY$1),"yyyy/mm/dd")))</f>
        <v/>
      </c>
      <c r="AZ240" s="114" t="str">
        <f>IF(tbl_coded[[#This Row],[ISIN]]="","",IF(OR(_xll.BDP($B240&amp;" Corp",AZ$1)="#N/A N/A"),"--",_xll.BDP($B240&amp;" Corp",AZ$1)))</f>
        <v/>
      </c>
      <c r="BA240" s="114" t="str">
        <f>IF(tbl_coded[[#This Row],[ISIN]]="","",IF(OR(_xll.BDP($B240&amp;" Corp",BA$1)="#N/A N/A"),"--",_xll.BDP($B240&amp;" Corp",BA$1)))</f>
        <v/>
      </c>
      <c r="BB240" s="114" t="str">
        <f>IF(tbl_coded[[#This Row],[ISIN]]="","",IF(OR(_xll.BDP($B240&amp;" Corp",BB$1)="#N/A N/A"),"--",_xll.BDP($B240&amp;" Corp",BB$1)))</f>
        <v/>
      </c>
      <c r="BC240" s="114" t="str">
        <f>IF(tbl_coded[[#This Row],[ISIN]]="","",IF(OR(_xll.BDP($B240&amp;" Corp",BC$1)="#N/A Field Not Applicable"),"--",_xll.BDP($B240&amp;" Corp",BC$1)))</f>
        <v/>
      </c>
      <c r="BD240" s="114" t="str">
        <f>IF(tbl_coded[[#This Row],[ISIN]]="","",IF(OR(_xll.BDP($B240&amp;" Corp",BD$1)="#N/A Field Not Applicable"),"--",_xll.BDP($B240&amp;" Corp",BD$1)))</f>
        <v/>
      </c>
      <c r="BE240" s="114" t="str">
        <f>IF(tbl_coded[[#This Row],[ISIN]]="","",IF(OR(_xll.BDP($B240&amp;" Corp",BE$1)="#N/A Field Not Applicable"),"--",_xll.BDP($B240&amp;" Corp",BE$1)))</f>
        <v/>
      </c>
      <c r="BF240" s="114" t="str">
        <f>IF(tbl_coded[[#This Row],[ISIN]]="","",IF(OR(_xll.BDP($B240&amp;" Corp",BF$1)="#N/A Field Not Applicable"),"--",_xll.BDP($B240&amp;" Corp",BF$1)))</f>
        <v/>
      </c>
      <c r="BG240" s="114" t="str">
        <f>IF(tbl_coded[[#This Row],[ISIN]]="","",IF(OR(_xll.BDP($B240&amp;" Corp",BG$1)="#N/A Field Not Applicable"),"--",IF(_xll.BDP($B240&amp;" Corp",BG$1)="#N/A N/A","N",_xll.BDP($B240&amp;" Corp",BG$1))))</f>
        <v/>
      </c>
      <c r="BH240" s="114" t="str">
        <f>IF(tbl_coded[[#This Row],[ISIN]]="","",IF(OR(_xll.BDP($B240&amp;" Corp",BH$1)="#N/A N/A"),"",_xll.BDP($B240&amp;" Corp",BH$1)))</f>
        <v/>
      </c>
      <c r="BI240" s="114" t="str">
        <f>IF(tbl_coded[[#This Row],[ISIN]]="","",IF(OR(tbl_coded[[#This Row],[Parent company tiker]]=""),"",IF(_xll.BDP(tbl_coded[[#This Row],[Parent company tiker]]&amp;" Equity",BI$1)="#N/A N/A","--",_xll.BDP(tbl_coded[[#This Row],[Parent company tiker]]&amp;" Equity",BI$1))))</f>
        <v/>
      </c>
      <c r="BJ240" s="114" t="str">
        <f>IF(tbl_coded[[#This Row],[ISIN]]="","",IF(OR(tbl_coded[[#This Row],[Parent company tiker]]=""),"",IF(_xll.BDP(tbl_coded[[#This Row],[Parent company tiker]]&amp;" Equity",BJ$1)="#N/A N/A","--",_xll.BDP(tbl_coded[[#This Row],[Parent company tiker]]&amp;" Equity",BJ$1))))</f>
        <v/>
      </c>
      <c r="BK240" s="114" t="str">
        <f>IF(tbl_coded[[#This Row],[ISIN]]="","",IF(OR(tbl_coded[[#This Row],[Parent company tiker]]=""),"",IF(_xll.BDP(tbl_coded[[#This Row],[Parent company tiker]]&amp;" Equity",BK$1)="#N/A N/A","--",_xll.BDP(tbl_coded[[#This Row],[Parent company tiker]]&amp;" Equity",BK$1))))</f>
        <v/>
      </c>
      <c r="BL240" s="114" t="str">
        <f>IF(tbl_coded[[#This Row],[ISIN]]="","",IF(OR(tbl_coded[[#This Row],[Parent company tiker]]=""),"",IF(_xll.BDP(tbl_coded[[#This Row],[Parent company tiker]]&amp;" Equity",BL$1)="#N/A N/A","--",_xll.BDP(tbl_coded[[#This Row],[Parent company tiker]]&amp;" Equity",BL$1))))</f>
        <v/>
      </c>
      <c r="BM24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0" s="114" t="str">
        <f>IF(tbl_coded[[#This Row],[Column9]]&lt;&gt;"--",tbl_coded[[#This Row],[G''tor rating]],IF(tbl_coded[[#This Row],[KPW Name]]&lt;&gt;"",tbl_coded[[#This Row],[KPW Rating]],IF(tbl_coded[[#This Row],[Parent company tiker]]&lt;&gt;"",tbl_coded[[#This Row],[parent评级]],tbl_coded[[#This Row],[Issuer rating]])))</f>
        <v>//</v>
      </c>
      <c r="BO240" s="148" t="str">
        <f>IFERROR(IF(tbl_coded[[#This Row],[GREEN]]="Y","GREEN",IF(tbl_coded[[#This Row],[SUSTAINABLE]]="Y","SUSTAINABLE",IF(tbl_coded[[#This Row],[SOCIAL]]="Y","SOCIAL",IF(tbl_coded[[#This Row],[Sustainable linked]]="Y","SUSTAINABLE LINKED"," ")))),"")</f>
        <v xml:space="preserve"> </v>
      </c>
    </row>
    <row r="241" spans="1:67" ht="15" customHeight="1">
      <c r="A241" s="109">
        <v>239</v>
      </c>
      <c r="B241" s="110" t="str">
        <f>IF(美元债一级!$C$3:$C$1048576&lt;&gt;"",美元债一级!$C241,"")</f>
        <v/>
      </c>
      <c r="C241" s="112" t="str">
        <f>IF(tbl_coded[[#This Row],[ISIN]]="","",IF(tbl_coded[[#This Row],[Index]]&gt;$A$1,"",IF(_xll.BDP($B241&amp;" Corp",C$1)="#N/A N/A","",_xll.BDP($B241&amp;" Corp",C$1))))</f>
        <v/>
      </c>
      <c r="D241" s="112" t="str">
        <f>IF(tbl_coded[[#This Row],[ISIN]]="","",IF(_xll.BDP($B241&amp;" Corp",D$1)="#N/A N/A","",_xll.BDP($B241&amp;" Corp",D$1)))</f>
        <v/>
      </c>
      <c r="E241" s="112" t="str">
        <f>IF(tbl_coded[[#This Row],[ISIN]]="","",IF(_xll.BDP($B241&amp;" Corp",E$1)="#N/A N/A","--",_xll.BDP($B241&amp;" Corp",E$1)))</f>
        <v/>
      </c>
      <c r="F241" s="112" t="str">
        <f>IF(tbl_coded[[#This Row],[ISIN]]="","",IF(_xll.BDS($B241&amp;" Corp",F$1)="#N/A Field Not Applicable","",_xll.BDS($B241&amp;" Corp",F$1)))</f>
        <v/>
      </c>
      <c r="G241" s="112" t="str">
        <f>IF(tbl_coded[[#This Row],[ISIN]]="","",IF(_xll.BDP($F241&amp;" CompanyID",G$1)="#N/A Invalid Security","",_xll.BDP($F241&amp;" CompanyID",G$1)))</f>
        <v/>
      </c>
      <c r="H241" s="112" t="str">
        <f>IF(tbl_coded[[#This Row],[ISIN]]="","",IF(_xll.BDP($B241&amp;" Corp",H$1)="#N/A N/A","--",_xll.BDP($B241&amp;" Corp",H$1)))</f>
        <v/>
      </c>
      <c r="I241" s="112" t="str">
        <f>IF(tbl_coded[[#This Row],[ISIN]]="","",IF(_xll.BDP($B241&amp;" Corp",I$1)="#N/A N/A","--",_xll.BDP($B241&amp;" Corp",I$1)))</f>
        <v/>
      </c>
      <c r="J241" s="112" t="str">
        <f>IF(tbl_coded[[#This Row],[ISIN]]="","",IF(_xll.BDP($B241&amp;" Corp",J$1)="#N/A N/A","--",_xll.BDP($B241&amp;" Corp",J$1)))</f>
        <v/>
      </c>
      <c r="K241" s="112" t="str">
        <f>IF(tbl_coded[[#This Row],[ISIN]]="","",IF(_xll.BDP($B241&amp;" Corp",K$1)="#N/A N/A","--",_xll.BDP($B241&amp;" Corp",K$1)))</f>
        <v/>
      </c>
      <c r="L241" s="112" t="str">
        <f>IF(tbl_coded[[#This Row],[ISIN]]="","",IF(_xll.BDP($B241&amp;" Corp",L$1)="#N/A N/A","--",_xll.BDP($B241&amp;" Corp",L$1)))</f>
        <v/>
      </c>
      <c r="M241" s="112" t="str">
        <f>IF(tbl_coded[[#This Row],[ISIN]]="","",IF(_xll.BDP($B241&amp;" Corp",M$1)="#N/A N/A","--",_xll.BDP($B241&amp;" Corp",M$1)))</f>
        <v/>
      </c>
      <c r="N241" s="112" t="str">
        <f>IF(tbl_coded[[#This Row],[ISIN]]="","",IF(_xll.BDP($B241&amp;" Corp",N$1)="#N/A N/A","--",_xll.BDP($B241&amp;" Corp",N$1)))</f>
        <v/>
      </c>
      <c r="O241" s="112" t="str">
        <f>IF(tbl_coded[[#This Row],[ISIN]]="","",IF(_xll.BDP($B241&amp;" Corp",O$1)="#N/A N/A","--",_xll.BDP($B241&amp;" Corp",O$1)))</f>
        <v/>
      </c>
      <c r="P241" s="112" t="str">
        <f>IF(tbl_coded[[#This Row],[ISIN]]="","",IF(_xll.BDP($B241&amp;" Corp",P$1)="#N/A N/A","--",_xll.BDP($B241&amp;" Corp",P$1)))</f>
        <v/>
      </c>
      <c r="Q241"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1" s="112" t="str">
        <f>IF(tbl_coded[[#This Row],[ISIN]]="","",IF(OR(_xll.BDP($B241&amp;" Corp",R$1)="#N/A N/A",_xll.BDP($B241&amp;" Corp",R$1)="#N/A Invalid Security",_xll.BDP($B241&amp;" Corp",R$1)="#N/A Field Not Applicable"),"--",_xll.BDP($B241&amp;" Corp",R$1)))</f>
        <v/>
      </c>
      <c r="S241" s="112" t="str">
        <f>IF(tbl_coded[[#This Row],[ISIN]]="","",IF(OR(_xll.BDP($R241&amp;" Equity",S$1)="#N/A N/A",_xll.BDP($R241&amp;" Equity",S$1)="#N/A Invalid Security"),"--",_xll.BDP($R241&amp;" Equity",S$1)))</f>
        <v/>
      </c>
      <c r="T241" s="112" t="str">
        <f>IF(tbl_coded[[#This Row],[ISIN]]="","",IF(OR(_xll.BDP($R241&amp;" Equity",T$1)="#N/A N/A",_xll.BDP($R241&amp;" Equity",T$1)="#N/A Invalid Security"),"--",_xll.BDP($R241&amp;" Equity",T$1)))</f>
        <v/>
      </c>
      <c r="U241" s="112" t="str">
        <f>IF(tbl_coded[[#This Row],[ISIN]]="","",IF(OR(_xll.BDP($R241&amp;" Equity",U$1)="#N/A N/A",_xll.BDP($R241&amp;" Equity",U$1)="#N/A Invalid Security"),"--",_xll.BDP($R241&amp;" Equity",U$1)))</f>
        <v/>
      </c>
      <c r="V241" s="112" t="str">
        <f>IF(tbl_coded[[#This Row],[ISIN]]="","",IF(OR(_xll.BDP($R241&amp;" Equity",V$1)="#N/A N/A",_xll.BDP($R241&amp;" Equity",V$1)="#N/A Invalid Security"),"--",_xll.BDP($R241&amp;" Equity",V$1)))</f>
        <v/>
      </c>
      <c r="W241" s="112" t="str">
        <f>IF(tbl_coded[[#This Row],[ISIN]]="","",IF(OR(_xll.BDP($R241&amp;" Equity",W$1)="#N/A N/A",_xll.BDP($R241&amp;" Equity",W$1)="#N/A Invalid Security"),"--",_xll.BDP($R241&amp;" Equity",W$1)))</f>
        <v/>
      </c>
      <c r="X241" s="112" t="str">
        <f>IF(tbl_coded[[#This Row],[ISIN]]="","",IF(OR(_xll.BDP($R241&amp;" Equity",X$1)="#N/A N/A",_xll.BDP($R241&amp;" Equity",X$1)="#N/A Invalid Security"),"--",_xll.BDP($R241&amp;" Equity",X$1)))</f>
        <v/>
      </c>
      <c r="Y241"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1" s="112" t="str">
        <f>IF(tbl_coded[[#This Row],[ISIN]]="","",IF(ISNUMBER(_xll.BDP(B241&amp;" Corp",Z$1)),_xll.BDP(B241&amp;" Corp",Z$1),""))</f>
        <v/>
      </c>
      <c r="AA241" s="112" t="str">
        <f>IF(tbl_coded[[#This Row],[ISIN]]="","",IF(ISNUMBER(_xll.BDP(B241&amp;" Corp",AA$1)),_xll.BDP(B241&amp;" Corp",AA$1),""))</f>
        <v/>
      </c>
      <c r="AB241" s="112" t="str">
        <f>IF(tbl_coded[[#This Row],[ISIN]]="","",IF(ISNUMBER(_xll.BDP(B241&amp;" Corp",AB$1)),_xll.BDP(B241&amp;" Corp",AB$1),""))</f>
        <v/>
      </c>
      <c r="AC241" s="112" t="str">
        <f>IF(tbl_coded[[#This Row],[ISIN]]="","",IF(ISNUMBER(_xll.BDP(B241&amp;" Corp",AC$1)),_xll.BDP(B241&amp;" Corp",AC$1),""))</f>
        <v/>
      </c>
      <c r="AD241" s="112" t="str">
        <f>IF(tbl_coded[[#This Row],[ISIN]]="","",IF((_xll.BDP(B241&amp;" Corp",AD$1))="#N/A Field Not Applicable","",_xll.BDP(B241&amp;" Corp",AD$1)))</f>
        <v/>
      </c>
      <c r="AE241" s="112" t="str">
        <f>IF(tbl_coded[[#This Row],[ISIN]]="","",IF((_xll.BDP(B241&amp;" Corp",AE$1))="#N/A N/A","--",_xll.BDP(B241&amp;" Corp",AE$1)))</f>
        <v/>
      </c>
      <c r="AF241" s="112" t="str">
        <f>IF(tbl_coded[[#This Row],[ISIN]]="","",IF(IFERROR(MATCH(H241,rtg_num[Moody''s],0)&gt;10,0),"HY",IF(IFERROR(MATCH(I241,rtg_num[S&amp;P],0)&gt;10,0),"HY",IF(IFERROR(MATCH(J241,rtg_num[Fitch],0)&gt;10,0),"HY",IF(H241&amp;I241&amp;J241="------","NR",IF(IFERROR(FIND("#N/A",Coded!H241),0)&amp;IFERROR(FIND("#N/A",Coded!H241),0)&amp;IFERROR(FIND("#N/A",Coded!H241),0)&lt;&gt;"000",IF(INDEX(美元债一级!$O:$O,MATCH(tbl_coded[[#This Row],[ISIN]],美元债一级!$I:$I,0))="--/--/--","NR","IG"),"IG"))))))</f>
        <v/>
      </c>
      <c r="AG241"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1"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1" s="113" t="str">
        <f>IF(tbl_coded[[#This Row],[ISIN]]="","",IF(_xll.BDP($B241&amp;" Corp",AI$1)="#N/A N/A","--",_xll.BDP($B241&amp;" Corp",AI$1)))</f>
        <v/>
      </c>
      <c r="AJ241" s="112" t="str">
        <f>IF(tbl_coded[[#This Row],[ISIN]]="","",IF(OR(_xll.BDP(_xll.BDP(tbl_coded[[#This Row],[ISIN]]&amp;" Corp", "ISSUER_EQUITY_TICKER")&amp;" Equity",AJ$1)="#N/A N/A"),"--",_xll.BDP(_xll.BDP(tbl_coded[[#This Row],[ISIN]]&amp;" Corp", "ISSUER_EQUITY_TICKER")&amp;" Equity",AJ$1)))</f>
        <v/>
      </c>
      <c r="AK241"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1" s="115" t="str">
        <f>IF(tbl_coded[[#This Row],[ISIN]]="","",IF(OR(_xll.BDP(_xll.BDP(tbl_coded[[#This Row],[ISIN]]&amp;" Corp", "ISSUER_EQUITY_TICKER")&amp;" Equity",AL$1)="#N/A N/A"),"--",_xll.BDP(_xll.BDP(tbl_coded[[#This Row],[ISIN]]&amp;" Corp", "ISSUER_EQUITY_TICKER")&amp;" Equity",AL$1)))</f>
        <v/>
      </c>
      <c r="AM241" s="115" t="str">
        <f>IF(tbl_coded[[#This Row],[ISIN]]="","",IF(_xll.BDS($B241&amp;" Corp",AM$1)="#N/A Field Not Applicable","",_xll.BDS($B241&amp;" Corp",AM$1)))</f>
        <v/>
      </c>
      <c r="AN241" s="115" t="str">
        <f>IF(tbl_coded[[#This Row],[ISIN]]="","",IF(_xll.BDP(tbl_coded[[#This Row],[KPW Provider BBID]]&amp;" CompanyID","NAME")="#N/A Invalid Security","",_xll.BDP(tbl_coded[[#This Row],[KPW Provider BBID]]&amp;" CompanyID","NAME")))</f>
        <v/>
      </c>
      <c r="AO241" s="115" t="str">
        <f>IF(tbl_coded[[#This Row],[ISIN]]="","",IF(_xll.BDP(tbl_coded[[#This Row],[KPW Provider BBID]]&amp;" CompanyID",$AO$1)="#N/A Invalid Security","--",IF(_xll.BDP(tbl_coded[[#This Row],[KPW Provider BBID]]&amp;" CompanyID",$AO$1)="#N/A N/A","--",_xll.BDP(tbl_coded[[#This Row],[KPW Provider BBID]]&amp;" CompanyID",$AO$1))))</f>
        <v/>
      </c>
      <c r="AP241" s="115" t="str">
        <f>IF(tbl_coded[[#This Row],[ISIN]]="","",IF(_xll.BDP(tbl_coded[[#This Row],[KPW Provider BBID]]&amp;" CompanyID",$AP$1)="#N/A Invalid Security","--",IF(_xll.BDP(tbl_coded[[#This Row],[KPW Provider BBID]]&amp;" CompanyID",$AP$1)="#N/A N/A","--",_xll.BDP(tbl_coded[[#This Row],[KPW Provider BBID]]&amp;" CompanyID",$AP$1))))</f>
        <v/>
      </c>
      <c r="AQ241" s="115" t="str">
        <f>IF(tbl_coded[[#This Row],[ISIN]]="","",IF(_xll.BDP(tbl_coded[[#This Row],[KPW Provider BBID]]&amp;" CompanyID",$AQ$1)="#N/A Invalid Security","--",IF(_xll.BDP(tbl_coded[[#This Row],[KPW Provider BBID]]&amp;" CompanyID",$AQ$1)="#N/A N/A","--",_xll.BDP(tbl_coded[[#This Row],[KPW Provider BBID]]&amp;" CompanyID",$AQ$1))))</f>
        <v/>
      </c>
      <c r="AR241" s="115" t="str">
        <f>IF(tbl_coded[[#This Row],[ISIN]]="","",tbl_coded[[#This Row],[穆迪KPW评级]]&amp;"/"&amp;tbl_coded[[#This Row],[SPKPW评级]]&amp;"/"&amp;tbl_coded[[#This Row],[FITCHKPW评级]])</f>
        <v/>
      </c>
      <c r="AS241" s="115" t="str">
        <f>IF(tbl_coded[[#This Row],[ISIN]]="","",IF(OR(_xll.BDP($B241&amp;" Corp",AS$1)="#N/A N/A"),"--",_xll.BDP($B241&amp;" Corp",AS$1)))</f>
        <v/>
      </c>
      <c r="AT241" s="115" t="str">
        <f>IF(tbl_coded[[#This Row],[ISIN]]="","",IF(_xll.BDS($B241&amp;" Corp",AT$1)="#N/A Field Not Applicable","",_xll.BDS($B241&amp;" Corp",AT$1)))</f>
        <v/>
      </c>
      <c r="AU241" s="115" t="str">
        <f>IF(tbl_coded[[#This Row],[SBLC Provider BBID]]="","",_xll.BDP(tbl_coded[[#This Row],[SBLC Provider BBID]]&amp;" CompanyID","NAME"))</f>
        <v/>
      </c>
      <c r="AV241" s="115" t="str">
        <f>IF(tbl_coded[[#This Row],[ISIN]]="","",IF(OR(_xll.BDP($B241&amp;" Corp",AV$1)="#N/A N/A"),"--",TEXT(_xll.BDP($B241&amp;" Corp",AV$1),"yyyy/mm/dd")))</f>
        <v/>
      </c>
      <c r="AW241" s="115" t="str">
        <f>IF(tbl_coded[[#This Row],[ISIN]]="","",IF(OR(_xll.BDP($B241&amp;" Corp",AW$1)="#N/A N/A"),"--",TEXT(_xll.BDP($B241&amp;" Corp",AW$1),"yyyy/mm/dd")))</f>
        <v/>
      </c>
      <c r="AX241" s="115" t="str">
        <f>IF(tbl_coded[[#This Row],[ISIN]]="","",IF(OR(_xll.BDP($B241&amp;" Corp",AX$1)="#N/A N/A"),"--",TEXT(_xll.BDP($B241&amp;" Corp",AX$1),"yyyy/mm/dd")))</f>
        <v/>
      </c>
      <c r="AY241" s="115" t="str">
        <f>IF(tbl_coded[[#This Row],[ISIN]]="","",IF(OR(_xll.BDP($B241&amp;" Corp",AY$1)="#N/A Field Not Applicable"),"--",TEXT(_xll.BDP($B241&amp;" Corp",AY$1),"yyyy/mm/dd")))</f>
        <v/>
      </c>
      <c r="AZ241" s="115" t="str">
        <f>IF(tbl_coded[[#This Row],[ISIN]]="","",IF(OR(_xll.BDP($B241&amp;" Corp",AZ$1)="#N/A N/A"),"--",_xll.BDP($B241&amp;" Corp",AZ$1)))</f>
        <v/>
      </c>
      <c r="BA241" s="115" t="str">
        <f>IF(tbl_coded[[#This Row],[ISIN]]="","",IF(OR(_xll.BDP($B241&amp;" Corp",BA$1)="#N/A N/A"),"--",_xll.BDP($B241&amp;" Corp",BA$1)))</f>
        <v/>
      </c>
      <c r="BB241" s="115" t="str">
        <f>IF(tbl_coded[[#This Row],[ISIN]]="","",IF(OR(_xll.BDP($B241&amp;" Corp",BB$1)="#N/A N/A"),"--",_xll.BDP($B241&amp;" Corp",BB$1)))</f>
        <v/>
      </c>
      <c r="BC241" s="115" t="str">
        <f>IF(tbl_coded[[#This Row],[ISIN]]="","",IF(OR(_xll.BDP($B241&amp;" Corp",BC$1)="#N/A Field Not Applicable"),"--",_xll.BDP($B241&amp;" Corp",BC$1)))</f>
        <v/>
      </c>
      <c r="BD241" s="115" t="str">
        <f>IF(tbl_coded[[#This Row],[ISIN]]="","",IF(OR(_xll.BDP($B241&amp;" Corp",BD$1)="#N/A Field Not Applicable"),"--",_xll.BDP($B241&amp;" Corp",BD$1)))</f>
        <v/>
      </c>
      <c r="BE241" s="115" t="str">
        <f>IF(tbl_coded[[#This Row],[ISIN]]="","",IF(OR(_xll.BDP($B241&amp;" Corp",BE$1)="#N/A Field Not Applicable"),"--",_xll.BDP($B241&amp;" Corp",BE$1)))</f>
        <v/>
      </c>
      <c r="BF241" s="115" t="str">
        <f>IF(tbl_coded[[#This Row],[ISIN]]="","",IF(OR(_xll.BDP($B241&amp;" Corp",BF$1)="#N/A Field Not Applicable"),"--",_xll.BDP($B241&amp;" Corp",BF$1)))</f>
        <v/>
      </c>
      <c r="BG241" s="115" t="str">
        <f>IF(tbl_coded[[#This Row],[ISIN]]="","",IF(OR(_xll.BDP($B241&amp;" Corp",BG$1)="#N/A Field Not Applicable"),"--",IF(_xll.BDP($B241&amp;" Corp",BG$1)="#N/A N/A","N",_xll.BDP($B241&amp;" Corp",BG$1))))</f>
        <v/>
      </c>
      <c r="BH241" s="115" t="str">
        <f>IF(tbl_coded[[#This Row],[ISIN]]="","",IF(OR(_xll.BDP($B241&amp;" Corp",BH$1)="#N/A N/A"),"",_xll.BDP($B241&amp;" Corp",BH$1)))</f>
        <v/>
      </c>
      <c r="BI241" s="115" t="str">
        <f>IF(tbl_coded[[#This Row],[ISIN]]="","",IF(OR(tbl_coded[[#This Row],[Parent company tiker]]=""),"",IF(_xll.BDP(tbl_coded[[#This Row],[Parent company tiker]]&amp;" Equity",BI$1)="#N/A N/A","--",_xll.BDP(tbl_coded[[#This Row],[Parent company tiker]]&amp;" Equity",BI$1))))</f>
        <v/>
      </c>
      <c r="BJ241" s="115" t="str">
        <f>IF(tbl_coded[[#This Row],[ISIN]]="","",IF(OR(tbl_coded[[#This Row],[Parent company tiker]]=""),"",IF(_xll.BDP(tbl_coded[[#This Row],[Parent company tiker]]&amp;" Equity",BJ$1)="#N/A N/A","--",_xll.BDP(tbl_coded[[#This Row],[Parent company tiker]]&amp;" Equity",BJ$1))))</f>
        <v/>
      </c>
      <c r="BK241" s="115" t="str">
        <f>IF(tbl_coded[[#This Row],[ISIN]]="","",IF(OR(tbl_coded[[#This Row],[Parent company tiker]]=""),"",IF(_xll.BDP(tbl_coded[[#This Row],[Parent company tiker]]&amp;" Equity",BK$1)="#N/A N/A","--",_xll.BDP(tbl_coded[[#This Row],[Parent company tiker]]&amp;" Equity",BK$1))))</f>
        <v/>
      </c>
      <c r="BL241" s="115" t="str">
        <f>IF(tbl_coded[[#This Row],[ISIN]]="","",IF(OR(tbl_coded[[#This Row],[Parent company tiker]]=""),"",IF(_xll.BDP(tbl_coded[[#This Row],[Parent company tiker]]&amp;" Equity",BL$1)="#N/A N/A","--",_xll.BDP(tbl_coded[[#This Row],[Parent company tiker]]&amp;" Equity",BL$1))))</f>
        <v/>
      </c>
      <c r="BM241"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1" s="115" t="str">
        <f>IF(tbl_coded[[#This Row],[Column9]]&lt;&gt;"--",tbl_coded[[#This Row],[G''tor rating]],IF(tbl_coded[[#This Row],[KPW Name]]&lt;&gt;"",tbl_coded[[#This Row],[KPW Rating]],IF(tbl_coded[[#This Row],[Parent company tiker]]&lt;&gt;"",tbl_coded[[#This Row],[parent评级]],tbl_coded[[#This Row],[Issuer rating]])))</f>
        <v>//</v>
      </c>
      <c r="BO241" s="148" t="str">
        <f>IFERROR(IF(tbl_coded[[#This Row],[GREEN]]="Y","GREEN",IF(tbl_coded[[#This Row],[SUSTAINABLE]]="Y","SUSTAINABLE",IF(tbl_coded[[#This Row],[SOCIAL]]="Y","SOCIAL",IF(tbl_coded[[#This Row],[Sustainable linked]]="Y","SUSTAINABLE LINKED"," ")))),"")</f>
        <v xml:space="preserve"> </v>
      </c>
    </row>
    <row r="242" spans="1:67" ht="15" customHeight="1">
      <c r="A242" s="109">
        <v>240</v>
      </c>
      <c r="B242" s="110" t="str">
        <f>IF(美元债一级!$C$3:$C$1048576&lt;&gt;"",美元债一级!$C242,"")</f>
        <v/>
      </c>
      <c r="C242" s="112" t="str">
        <f>IF(tbl_coded[[#This Row],[ISIN]]="","",IF(tbl_coded[[#This Row],[Index]]&gt;$A$1,"",IF(_xll.BDP($B242&amp;" Corp",C$1)="#N/A N/A","",_xll.BDP($B242&amp;" Corp",C$1))))</f>
        <v/>
      </c>
      <c r="D242" s="112" t="str">
        <f>IF(tbl_coded[[#This Row],[ISIN]]="","",IF(_xll.BDP($B242&amp;" Corp",D$1)="#N/A N/A","",_xll.BDP($B242&amp;" Corp",D$1)))</f>
        <v/>
      </c>
      <c r="E242" s="112" t="str">
        <f>IF(tbl_coded[[#This Row],[ISIN]]="","",IF(_xll.BDP($B242&amp;" Corp",E$1)="#N/A N/A","--",_xll.BDP($B242&amp;" Corp",E$1)))</f>
        <v/>
      </c>
      <c r="F242" s="112" t="str">
        <f>IF(tbl_coded[[#This Row],[ISIN]]="","",IF(_xll.BDS($B242&amp;" Corp",F$1)="#N/A Field Not Applicable","",_xll.BDS($B242&amp;" Corp",F$1)))</f>
        <v/>
      </c>
      <c r="G242" s="112" t="str">
        <f>IF(tbl_coded[[#This Row],[ISIN]]="","",IF(_xll.BDP($F242&amp;" CompanyID",G$1)="#N/A Invalid Security","",_xll.BDP($F242&amp;" CompanyID",G$1)))</f>
        <v/>
      </c>
      <c r="H242" s="112" t="str">
        <f>IF(tbl_coded[[#This Row],[ISIN]]="","",IF(_xll.BDP($B242&amp;" Corp",H$1)="#N/A N/A","--",_xll.BDP($B242&amp;" Corp",H$1)))</f>
        <v/>
      </c>
      <c r="I242" s="112" t="str">
        <f>IF(tbl_coded[[#This Row],[ISIN]]="","",IF(_xll.BDP($B242&amp;" Corp",I$1)="#N/A N/A","--",_xll.BDP($B242&amp;" Corp",I$1)))</f>
        <v/>
      </c>
      <c r="J242" s="112" t="str">
        <f>IF(tbl_coded[[#This Row],[ISIN]]="","",IF(_xll.BDP($B242&amp;" Corp",J$1)="#N/A N/A","--",_xll.BDP($B242&amp;" Corp",J$1)))</f>
        <v/>
      </c>
      <c r="K242" s="112" t="str">
        <f>IF(tbl_coded[[#This Row],[ISIN]]="","",IF(_xll.BDP($B242&amp;" Corp",K$1)="#N/A N/A","--",_xll.BDP($B242&amp;" Corp",K$1)))</f>
        <v/>
      </c>
      <c r="L242" s="112" t="str">
        <f>IF(tbl_coded[[#This Row],[ISIN]]="","",IF(_xll.BDP($B242&amp;" Corp",L$1)="#N/A N/A","--",_xll.BDP($B242&amp;" Corp",L$1)))</f>
        <v/>
      </c>
      <c r="M242" s="112" t="str">
        <f>IF(tbl_coded[[#This Row],[ISIN]]="","",IF(_xll.BDP($B242&amp;" Corp",M$1)="#N/A N/A","--",_xll.BDP($B242&amp;" Corp",M$1)))</f>
        <v/>
      </c>
      <c r="N242" s="112" t="str">
        <f>IF(tbl_coded[[#This Row],[ISIN]]="","",IF(_xll.BDP($B242&amp;" Corp",N$1)="#N/A N/A","--",_xll.BDP($B242&amp;" Corp",N$1)))</f>
        <v/>
      </c>
      <c r="O242" s="112" t="str">
        <f>IF(tbl_coded[[#This Row],[ISIN]]="","",IF(_xll.BDP($B242&amp;" Corp",O$1)="#N/A N/A","--",_xll.BDP($B242&amp;" Corp",O$1)))</f>
        <v/>
      </c>
      <c r="P242" s="112" t="str">
        <f>IF(tbl_coded[[#This Row],[ISIN]]="","",IF(_xll.BDP($B242&amp;" Corp",P$1)="#N/A N/A","--",_xll.BDP($B242&amp;" Corp",P$1)))</f>
        <v/>
      </c>
      <c r="Q242"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2" s="112" t="str">
        <f>IF(tbl_coded[[#This Row],[ISIN]]="","",IF(OR(_xll.BDP($B242&amp;" Corp",R$1)="#N/A N/A",_xll.BDP($B242&amp;" Corp",R$1)="#N/A Invalid Security",_xll.BDP($B242&amp;" Corp",R$1)="#N/A Field Not Applicable"),"--",_xll.BDP($B242&amp;" Corp",R$1)))</f>
        <v/>
      </c>
      <c r="S242" s="112" t="str">
        <f>IF(tbl_coded[[#This Row],[ISIN]]="","",IF(OR(_xll.BDP($R242&amp;" Equity",S$1)="#N/A N/A",_xll.BDP($R242&amp;" Equity",S$1)="#N/A Invalid Security"),"--",_xll.BDP($R242&amp;" Equity",S$1)))</f>
        <v/>
      </c>
      <c r="T242" s="112" t="str">
        <f>IF(tbl_coded[[#This Row],[ISIN]]="","",IF(OR(_xll.BDP($R242&amp;" Equity",T$1)="#N/A N/A",_xll.BDP($R242&amp;" Equity",T$1)="#N/A Invalid Security"),"--",_xll.BDP($R242&amp;" Equity",T$1)))</f>
        <v/>
      </c>
      <c r="U242" s="112" t="str">
        <f>IF(tbl_coded[[#This Row],[ISIN]]="","",IF(OR(_xll.BDP($R242&amp;" Equity",U$1)="#N/A N/A",_xll.BDP($R242&amp;" Equity",U$1)="#N/A Invalid Security"),"--",_xll.BDP($R242&amp;" Equity",U$1)))</f>
        <v/>
      </c>
      <c r="V242" s="112" t="str">
        <f>IF(tbl_coded[[#This Row],[ISIN]]="","",IF(OR(_xll.BDP($R242&amp;" Equity",V$1)="#N/A N/A",_xll.BDP($R242&amp;" Equity",V$1)="#N/A Invalid Security"),"--",_xll.BDP($R242&amp;" Equity",V$1)))</f>
        <v/>
      </c>
      <c r="W242" s="112" t="str">
        <f>IF(tbl_coded[[#This Row],[ISIN]]="","",IF(OR(_xll.BDP($R242&amp;" Equity",W$1)="#N/A N/A",_xll.BDP($R242&amp;" Equity",W$1)="#N/A Invalid Security"),"--",_xll.BDP($R242&amp;" Equity",W$1)))</f>
        <v/>
      </c>
      <c r="X242" s="112" t="str">
        <f>IF(tbl_coded[[#This Row],[ISIN]]="","",IF(OR(_xll.BDP($R242&amp;" Equity",X$1)="#N/A N/A",_xll.BDP($R242&amp;" Equity",X$1)="#N/A Invalid Security"),"--",_xll.BDP($R242&amp;" Equity",X$1)))</f>
        <v/>
      </c>
      <c r="Y242"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2" s="112" t="str">
        <f>IF(tbl_coded[[#This Row],[ISIN]]="","",IF(ISNUMBER(_xll.BDP(B242&amp;" Corp",Z$1)),_xll.BDP(B242&amp;" Corp",Z$1),""))</f>
        <v/>
      </c>
      <c r="AA242" s="112" t="str">
        <f>IF(tbl_coded[[#This Row],[ISIN]]="","",IF(ISNUMBER(_xll.BDP(B242&amp;" Corp",AA$1)),_xll.BDP(B242&amp;" Corp",AA$1),""))</f>
        <v/>
      </c>
      <c r="AB242" s="112" t="str">
        <f>IF(tbl_coded[[#This Row],[ISIN]]="","",IF(ISNUMBER(_xll.BDP(B242&amp;" Corp",AB$1)),_xll.BDP(B242&amp;" Corp",AB$1),""))</f>
        <v/>
      </c>
      <c r="AC242" s="112" t="str">
        <f>IF(tbl_coded[[#This Row],[ISIN]]="","",IF(ISNUMBER(_xll.BDP(B242&amp;" Corp",AC$1)),_xll.BDP(B242&amp;" Corp",AC$1),""))</f>
        <v/>
      </c>
      <c r="AD242" s="112" t="str">
        <f>IF(tbl_coded[[#This Row],[ISIN]]="","",IF((_xll.BDP(B242&amp;" Corp",AD$1))="#N/A Field Not Applicable","",_xll.BDP(B242&amp;" Corp",AD$1)))</f>
        <v/>
      </c>
      <c r="AE242" s="112" t="str">
        <f>IF(tbl_coded[[#This Row],[ISIN]]="","",IF((_xll.BDP(B242&amp;" Corp",AE$1))="#N/A N/A","--",_xll.BDP(B242&amp;" Corp",AE$1)))</f>
        <v/>
      </c>
      <c r="AF242" s="112" t="str">
        <f>IF(tbl_coded[[#This Row],[ISIN]]="","",IF(IFERROR(MATCH(H242,rtg_num[Moody''s],0)&gt;10,0),"HY",IF(IFERROR(MATCH(I242,rtg_num[S&amp;P],0)&gt;10,0),"HY",IF(IFERROR(MATCH(J242,rtg_num[Fitch],0)&gt;10,0),"HY",IF(H242&amp;I242&amp;J242="------","NR",IF(IFERROR(FIND("#N/A",Coded!H242),0)&amp;IFERROR(FIND("#N/A",Coded!H242),0)&amp;IFERROR(FIND("#N/A",Coded!H242),0)&lt;&gt;"000",IF(INDEX(美元债一级!$O:$O,MATCH(tbl_coded[[#This Row],[ISIN]],美元债一级!$I:$I,0))="--/--/--","NR","IG"),"IG"))))))</f>
        <v/>
      </c>
      <c r="AG242"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2"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2" s="113" t="str">
        <f>IF(tbl_coded[[#This Row],[ISIN]]="","",IF(_xll.BDP($B242&amp;" Corp",AI$1)="#N/A N/A","--",_xll.BDP($B242&amp;" Corp",AI$1)))</f>
        <v/>
      </c>
      <c r="AJ242" s="112" t="str">
        <f>IF(tbl_coded[[#This Row],[ISIN]]="","",IF(OR(_xll.BDP(_xll.BDP(tbl_coded[[#This Row],[ISIN]]&amp;" Corp", "ISSUER_EQUITY_TICKER")&amp;" Equity",AJ$1)="#N/A N/A"),"--",_xll.BDP(_xll.BDP(tbl_coded[[#This Row],[ISIN]]&amp;" Corp", "ISSUER_EQUITY_TICKER")&amp;" Equity",AJ$1)))</f>
        <v/>
      </c>
      <c r="AK242"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2" s="115" t="str">
        <f>IF(tbl_coded[[#This Row],[ISIN]]="","",IF(OR(_xll.BDP(_xll.BDP(tbl_coded[[#This Row],[ISIN]]&amp;" Corp", "ISSUER_EQUITY_TICKER")&amp;" Equity",AL$1)="#N/A N/A"),"--",_xll.BDP(_xll.BDP(tbl_coded[[#This Row],[ISIN]]&amp;" Corp", "ISSUER_EQUITY_TICKER")&amp;" Equity",AL$1)))</f>
        <v/>
      </c>
      <c r="AM242" s="115" t="str">
        <f>IF(tbl_coded[[#This Row],[ISIN]]="","",IF(_xll.BDS($B242&amp;" Corp",AM$1)="#N/A Field Not Applicable","",_xll.BDS($B242&amp;" Corp",AM$1)))</f>
        <v/>
      </c>
      <c r="AN242" s="115" t="str">
        <f>IF(tbl_coded[[#This Row],[ISIN]]="","",IF(_xll.BDP(tbl_coded[[#This Row],[KPW Provider BBID]]&amp;" CompanyID","NAME")="#N/A Invalid Security","",_xll.BDP(tbl_coded[[#This Row],[KPW Provider BBID]]&amp;" CompanyID","NAME")))</f>
        <v/>
      </c>
      <c r="AO242" s="115" t="str">
        <f>IF(tbl_coded[[#This Row],[ISIN]]="","",IF(_xll.BDP(tbl_coded[[#This Row],[KPW Provider BBID]]&amp;" CompanyID",$AO$1)="#N/A Invalid Security","--",IF(_xll.BDP(tbl_coded[[#This Row],[KPW Provider BBID]]&amp;" CompanyID",$AO$1)="#N/A N/A","--",_xll.BDP(tbl_coded[[#This Row],[KPW Provider BBID]]&amp;" CompanyID",$AO$1))))</f>
        <v/>
      </c>
      <c r="AP242" s="115" t="str">
        <f>IF(tbl_coded[[#This Row],[ISIN]]="","",IF(_xll.BDP(tbl_coded[[#This Row],[KPW Provider BBID]]&amp;" CompanyID",$AP$1)="#N/A Invalid Security","--",IF(_xll.BDP(tbl_coded[[#This Row],[KPW Provider BBID]]&amp;" CompanyID",$AP$1)="#N/A N/A","--",_xll.BDP(tbl_coded[[#This Row],[KPW Provider BBID]]&amp;" CompanyID",$AP$1))))</f>
        <v/>
      </c>
      <c r="AQ242" s="115" t="str">
        <f>IF(tbl_coded[[#This Row],[ISIN]]="","",IF(_xll.BDP(tbl_coded[[#This Row],[KPW Provider BBID]]&amp;" CompanyID",$AQ$1)="#N/A Invalid Security","--",IF(_xll.BDP(tbl_coded[[#This Row],[KPW Provider BBID]]&amp;" CompanyID",$AQ$1)="#N/A N/A","--",_xll.BDP(tbl_coded[[#This Row],[KPW Provider BBID]]&amp;" CompanyID",$AQ$1))))</f>
        <v/>
      </c>
      <c r="AR242" s="115" t="str">
        <f>IF(tbl_coded[[#This Row],[ISIN]]="","",tbl_coded[[#This Row],[穆迪KPW评级]]&amp;"/"&amp;tbl_coded[[#This Row],[SPKPW评级]]&amp;"/"&amp;tbl_coded[[#This Row],[FITCHKPW评级]])</f>
        <v/>
      </c>
      <c r="AS242" s="115" t="str">
        <f>IF(tbl_coded[[#This Row],[ISIN]]="","",IF(OR(_xll.BDP($B242&amp;" Corp",AS$1)="#N/A N/A"),"--",_xll.BDP($B242&amp;" Corp",AS$1)))</f>
        <v/>
      </c>
      <c r="AT242" s="115" t="str">
        <f>IF(tbl_coded[[#This Row],[ISIN]]="","",IF(_xll.BDS($B242&amp;" Corp",AT$1)="#N/A Field Not Applicable","",_xll.BDS($B242&amp;" Corp",AT$1)))</f>
        <v/>
      </c>
      <c r="AU242" s="115" t="str">
        <f>IF(tbl_coded[[#This Row],[SBLC Provider BBID]]="","",_xll.BDP(tbl_coded[[#This Row],[SBLC Provider BBID]]&amp;" CompanyID","NAME"))</f>
        <v/>
      </c>
      <c r="AV242" s="115" t="str">
        <f>IF(tbl_coded[[#This Row],[ISIN]]="","",IF(OR(_xll.BDP($B242&amp;" Corp",AV$1)="#N/A N/A"),"--",TEXT(_xll.BDP($B242&amp;" Corp",AV$1),"yyyy/mm/dd")))</f>
        <v/>
      </c>
      <c r="AW242" s="115" t="str">
        <f>IF(tbl_coded[[#This Row],[ISIN]]="","",IF(OR(_xll.BDP($B242&amp;" Corp",AW$1)="#N/A N/A"),"--",TEXT(_xll.BDP($B242&amp;" Corp",AW$1),"yyyy/mm/dd")))</f>
        <v/>
      </c>
      <c r="AX242" s="115" t="str">
        <f>IF(tbl_coded[[#This Row],[ISIN]]="","",IF(OR(_xll.BDP($B242&amp;" Corp",AX$1)="#N/A N/A"),"--",TEXT(_xll.BDP($B242&amp;" Corp",AX$1),"yyyy/mm/dd")))</f>
        <v/>
      </c>
      <c r="AY242" s="115" t="str">
        <f>IF(tbl_coded[[#This Row],[ISIN]]="","",IF(OR(_xll.BDP($B242&amp;" Corp",AY$1)="#N/A Field Not Applicable"),"--",TEXT(_xll.BDP($B242&amp;" Corp",AY$1),"yyyy/mm/dd")))</f>
        <v/>
      </c>
      <c r="AZ242" s="115" t="str">
        <f>IF(tbl_coded[[#This Row],[ISIN]]="","",IF(OR(_xll.BDP($B242&amp;" Corp",AZ$1)="#N/A N/A"),"--",_xll.BDP($B242&amp;" Corp",AZ$1)))</f>
        <v/>
      </c>
      <c r="BA242" s="115" t="str">
        <f>IF(tbl_coded[[#This Row],[ISIN]]="","",IF(OR(_xll.BDP($B242&amp;" Corp",BA$1)="#N/A N/A"),"--",_xll.BDP($B242&amp;" Corp",BA$1)))</f>
        <v/>
      </c>
      <c r="BB242" s="115" t="str">
        <f>IF(tbl_coded[[#This Row],[ISIN]]="","",IF(OR(_xll.BDP($B242&amp;" Corp",BB$1)="#N/A N/A"),"--",_xll.BDP($B242&amp;" Corp",BB$1)))</f>
        <v/>
      </c>
      <c r="BC242" s="115" t="str">
        <f>IF(tbl_coded[[#This Row],[ISIN]]="","",IF(OR(_xll.BDP($B242&amp;" Corp",BC$1)="#N/A Field Not Applicable"),"--",_xll.BDP($B242&amp;" Corp",BC$1)))</f>
        <v/>
      </c>
      <c r="BD242" s="115" t="str">
        <f>IF(tbl_coded[[#This Row],[ISIN]]="","",IF(OR(_xll.BDP($B242&amp;" Corp",BD$1)="#N/A Field Not Applicable"),"--",_xll.BDP($B242&amp;" Corp",BD$1)))</f>
        <v/>
      </c>
      <c r="BE242" s="115" t="str">
        <f>IF(tbl_coded[[#This Row],[ISIN]]="","",IF(OR(_xll.BDP($B242&amp;" Corp",BE$1)="#N/A Field Not Applicable"),"--",_xll.BDP($B242&amp;" Corp",BE$1)))</f>
        <v/>
      </c>
      <c r="BF242" s="115" t="str">
        <f>IF(tbl_coded[[#This Row],[ISIN]]="","",IF(OR(_xll.BDP($B242&amp;" Corp",BF$1)="#N/A Field Not Applicable"),"--",_xll.BDP($B242&amp;" Corp",BF$1)))</f>
        <v/>
      </c>
      <c r="BG242" s="115" t="str">
        <f>IF(tbl_coded[[#This Row],[ISIN]]="","",IF(OR(_xll.BDP($B242&amp;" Corp",BG$1)="#N/A Field Not Applicable"),"--",IF(_xll.BDP($B242&amp;" Corp",BG$1)="#N/A N/A","N",_xll.BDP($B242&amp;" Corp",BG$1))))</f>
        <v/>
      </c>
      <c r="BH242" s="115" t="str">
        <f>IF(tbl_coded[[#This Row],[ISIN]]="","",IF(OR(_xll.BDP($B242&amp;" Corp",BH$1)="#N/A N/A"),"",_xll.BDP($B242&amp;" Corp",BH$1)))</f>
        <v/>
      </c>
      <c r="BI242" s="115" t="str">
        <f>IF(tbl_coded[[#This Row],[ISIN]]="","",IF(OR(tbl_coded[[#This Row],[Parent company tiker]]=""),"",IF(_xll.BDP(tbl_coded[[#This Row],[Parent company tiker]]&amp;" Equity",BI$1)="#N/A N/A","--",_xll.BDP(tbl_coded[[#This Row],[Parent company tiker]]&amp;" Equity",BI$1))))</f>
        <v/>
      </c>
      <c r="BJ242" s="115" t="str">
        <f>IF(tbl_coded[[#This Row],[ISIN]]="","",IF(OR(tbl_coded[[#This Row],[Parent company tiker]]=""),"",IF(_xll.BDP(tbl_coded[[#This Row],[Parent company tiker]]&amp;" Equity",BJ$1)="#N/A N/A","--",_xll.BDP(tbl_coded[[#This Row],[Parent company tiker]]&amp;" Equity",BJ$1))))</f>
        <v/>
      </c>
      <c r="BK242" s="115" t="str">
        <f>IF(tbl_coded[[#This Row],[ISIN]]="","",IF(OR(tbl_coded[[#This Row],[Parent company tiker]]=""),"",IF(_xll.BDP(tbl_coded[[#This Row],[Parent company tiker]]&amp;" Equity",BK$1)="#N/A N/A","--",_xll.BDP(tbl_coded[[#This Row],[Parent company tiker]]&amp;" Equity",BK$1))))</f>
        <v/>
      </c>
      <c r="BL242" s="115" t="str">
        <f>IF(tbl_coded[[#This Row],[ISIN]]="","",IF(OR(tbl_coded[[#This Row],[Parent company tiker]]=""),"",IF(_xll.BDP(tbl_coded[[#This Row],[Parent company tiker]]&amp;" Equity",BL$1)="#N/A N/A","--",_xll.BDP(tbl_coded[[#This Row],[Parent company tiker]]&amp;" Equity",BL$1))))</f>
        <v/>
      </c>
      <c r="BM242"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2" s="115" t="str">
        <f>IF(tbl_coded[[#This Row],[Column9]]&lt;&gt;"--",tbl_coded[[#This Row],[G''tor rating]],IF(tbl_coded[[#This Row],[KPW Name]]&lt;&gt;"",tbl_coded[[#This Row],[KPW Rating]],IF(tbl_coded[[#This Row],[Parent company tiker]]&lt;&gt;"",tbl_coded[[#This Row],[parent评级]],tbl_coded[[#This Row],[Issuer rating]])))</f>
        <v>//</v>
      </c>
      <c r="BO242" s="148" t="str">
        <f>IFERROR(IF(tbl_coded[[#This Row],[GREEN]]="Y","GREEN",IF(tbl_coded[[#This Row],[SUSTAINABLE]]="Y","SUSTAINABLE",IF(tbl_coded[[#This Row],[SOCIAL]]="Y","SOCIAL",IF(tbl_coded[[#This Row],[Sustainable linked]]="Y","SUSTAINABLE LINKED"," ")))),"")</f>
        <v xml:space="preserve"> </v>
      </c>
    </row>
    <row r="243" spans="1:67" ht="15" customHeight="1">
      <c r="A243" s="109">
        <v>241</v>
      </c>
      <c r="B243" s="110" t="str">
        <f>IF(美元债一级!$C$3:$C$1048576&lt;&gt;"",美元债一级!$C243,"")</f>
        <v/>
      </c>
      <c r="C243" s="112" t="str">
        <f>IF(tbl_coded[[#This Row],[ISIN]]="","",IF(tbl_coded[[#This Row],[Index]]&gt;$A$1,"",IF(_xll.BDP($B243&amp;" Corp",C$1)="#N/A N/A","",_xll.BDP($B243&amp;" Corp",C$1))))</f>
        <v/>
      </c>
      <c r="D243" s="112" t="str">
        <f>IF(tbl_coded[[#This Row],[ISIN]]="","",IF(_xll.BDP($B243&amp;" Corp",D$1)="#N/A N/A","",_xll.BDP($B243&amp;" Corp",D$1)))</f>
        <v/>
      </c>
      <c r="E243" s="112" t="str">
        <f>IF(tbl_coded[[#This Row],[ISIN]]="","",IF(_xll.BDP($B243&amp;" Corp",E$1)="#N/A N/A","--",_xll.BDP($B243&amp;" Corp",E$1)))</f>
        <v/>
      </c>
      <c r="F243" s="112" t="str">
        <f>IF(tbl_coded[[#This Row],[ISIN]]="","",IF(_xll.BDS($B243&amp;" Corp",F$1)="#N/A Field Not Applicable","",_xll.BDS($B243&amp;" Corp",F$1)))</f>
        <v/>
      </c>
      <c r="G243" s="112" t="str">
        <f>IF(tbl_coded[[#This Row],[ISIN]]="","",IF(_xll.BDP($F243&amp;" CompanyID",G$1)="#N/A Invalid Security","",_xll.BDP($F243&amp;" CompanyID",G$1)))</f>
        <v/>
      </c>
      <c r="H243" s="112" t="str">
        <f>IF(tbl_coded[[#This Row],[ISIN]]="","",IF(_xll.BDP($B243&amp;" Corp",H$1)="#N/A N/A","--",_xll.BDP($B243&amp;" Corp",H$1)))</f>
        <v/>
      </c>
      <c r="I243" s="112" t="str">
        <f>IF(tbl_coded[[#This Row],[ISIN]]="","",IF(_xll.BDP($B243&amp;" Corp",I$1)="#N/A N/A","--",_xll.BDP($B243&amp;" Corp",I$1)))</f>
        <v/>
      </c>
      <c r="J243" s="112" t="str">
        <f>IF(tbl_coded[[#This Row],[ISIN]]="","",IF(_xll.BDP($B243&amp;" Corp",J$1)="#N/A N/A","--",_xll.BDP($B243&amp;" Corp",J$1)))</f>
        <v/>
      </c>
      <c r="K243" s="112" t="str">
        <f>IF(tbl_coded[[#This Row],[ISIN]]="","",IF(_xll.BDP($B243&amp;" Corp",K$1)="#N/A N/A","--",_xll.BDP($B243&amp;" Corp",K$1)))</f>
        <v/>
      </c>
      <c r="L243" s="112" t="str">
        <f>IF(tbl_coded[[#This Row],[ISIN]]="","",IF(_xll.BDP($B243&amp;" Corp",L$1)="#N/A N/A","--",_xll.BDP($B243&amp;" Corp",L$1)))</f>
        <v/>
      </c>
      <c r="M243" s="112" t="str">
        <f>IF(tbl_coded[[#This Row],[ISIN]]="","",IF(_xll.BDP($B243&amp;" Corp",M$1)="#N/A N/A","--",_xll.BDP($B243&amp;" Corp",M$1)))</f>
        <v/>
      </c>
      <c r="N243" s="112" t="str">
        <f>IF(tbl_coded[[#This Row],[ISIN]]="","",IF(_xll.BDP($B243&amp;" Corp",N$1)="#N/A N/A","--",_xll.BDP($B243&amp;" Corp",N$1)))</f>
        <v/>
      </c>
      <c r="O243" s="112" t="str">
        <f>IF(tbl_coded[[#This Row],[ISIN]]="","",IF(_xll.BDP($B243&amp;" Corp",O$1)="#N/A N/A","--",_xll.BDP($B243&amp;" Corp",O$1)))</f>
        <v/>
      </c>
      <c r="P243" s="112" t="str">
        <f>IF(tbl_coded[[#This Row],[ISIN]]="","",IF(_xll.BDP($B243&amp;" Corp",P$1)="#N/A N/A","--",_xll.BDP($B243&amp;" Corp",P$1)))</f>
        <v/>
      </c>
      <c r="Q243"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3" s="112" t="str">
        <f>IF(tbl_coded[[#This Row],[ISIN]]="","",IF(OR(_xll.BDP($B243&amp;" Corp",R$1)="#N/A N/A",_xll.BDP($B243&amp;" Corp",R$1)="#N/A Invalid Security",_xll.BDP($B243&amp;" Corp",R$1)="#N/A Field Not Applicable"),"--",_xll.BDP($B243&amp;" Corp",R$1)))</f>
        <v/>
      </c>
      <c r="S243" s="112" t="str">
        <f>IF(tbl_coded[[#This Row],[ISIN]]="","",IF(OR(_xll.BDP($R243&amp;" Equity",S$1)="#N/A N/A",_xll.BDP($R243&amp;" Equity",S$1)="#N/A Invalid Security"),"--",_xll.BDP($R243&amp;" Equity",S$1)))</f>
        <v/>
      </c>
      <c r="T243" s="112" t="str">
        <f>IF(tbl_coded[[#This Row],[ISIN]]="","",IF(OR(_xll.BDP($R243&amp;" Equity",T$1)="#N/A N/A",_xll.BDP($R243&amp;" Equity",T$1)="#N/A Invalid Security"),"--",_xll.BDP($R243&amp;" Equity",T$1)))</f>
        <v/>
      </c>
      <c r="U243" s="112" t="str">
        <f>IF(tbl_coded[[#This Row],[ISIN]]="","",IF(OR(_xll.BDP($R243&amp;" Equity",U$1)="#N/A N/A",_xll.BDP($R243&amp;" Equity",U$1)="#N/A Invalid Security"),"--",_xll.BDP($R243&amp;" Equity",U$1)))</f>
        <v/>
      </c>
      <c r="V243" s="112" t="str">
        <f>IF(tbl_coded[[#This Row],[ISIN]]="","",IF(OR(_xll.BDP($R243&amp;" Equity",V$1)="#N/A N/A",_xll.BDP($R243&amp;" Equity",V$1)="#N/A Invalid Security"),"--",_xll.BDP($R243&amp;" Equity",V$1)))</f>
        <v/>
      </c>
      <c r="W243" s="112" t="str">
        <f>IF(tbl_coded[[#This Row],[ISIN]]="","",IF(OR(_xll.BDP($R243&amp;" Equity",W$1)="#N/A N/A",_xll.BDP($R243&amp;" Equity",W$1)="#N/A Invalid Security"),"--",_xll.BDP($R243&amp;" Equity",W$1)))</f>
        <v/>
      </c>
      <c r="X243" s="112" t="str">
        <f>IF(tbl_coded[[#This Row],[ISIN]]="","",IF(OR(_xll.BDP($R243&amp;" Equity",X$1)="#N/A N/A",_xll.BDP($R243&amp;" Equity",X$1)="#N/A Invalid Security"),"--",_xll.BDP($R243&amp;" Equity",X$1)))</f>
        <v/>
      </c>
      <c r="Y243"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3" s="112" t="str">
        <f>IF(tbl_coded[[#This Row],[ISIN]]="","",IF(ISNUMBER(_xll.BDP(B243&amp;" Corp",Z$1)),_xll.BDP(B243&amp;" Corp",Z$1),""))</f>
        <v/>
      </c>
      <c r="AA243" s="112" t="str">
        <f>IF(tbl_coded[[#This Row],[ISIN]]="","",IF(ISNUMBER(_xll.BDP(B243&amp;" Corp",AA$1)),_xll.BDP(B243&amp;" Corp",AA$1),""))</f>
        <v/>
      </c>
      <c r="AB243" s="112" t="str">
        <f>IF(tbl_coded[[#This Row],[ISIN]]="","",IF(ISNUMBER(_xll.BDP(B243&amp;" Corp",AB$1)),_xll.BDP(B243&amp;" Corp",AB$1),""))</f>
        <v/>
      </c>
      <c r="AC243" s="112" t="str">
        <f>IF(tbl_coded[[#This Row],[ISIN]]="","",IF(ISNUMBER(_xll.BDP(B243&amp;" Corp",AC$1)),_xll.BDP(B243&amp;" Corp",AC$1),""))</f>
        <v/>
      </c>
      <c r="AD243" s="112" t="str">
        <f>IF(tbl_coded[[#This Row],[ISIN]]="","",IF((_xll.BDP(B243&amp;" Corp",AD$1))="#N/A Field Not Applicable","",_xll.BDP(B243&amp;" Corp",AD$1)))</f>
        <v/>
      </c>
      <c r="AE243" s="112" t="str">
        <f>IF(tbl_coded[[#This Row],[ISIN]]="","",IF((_xll.BDP(B243&amp;" Corp",AE$1))="#N/A N/A","--",_xll.BDP(B243&amp;" Corp",AE$1)))</f>
        <v/>
      </c>
      <c r="AF243" s="112" t="str">
        <f>IF(tbl_coded[[#This Row],[ISIN]]="","",IF(IFERROR(MATCH(H243,rtg_num[Moody''s],0)&gt;10,0),"HY",IF(IFERROR(MATCH(I243,rtg_num[S&amp;P],0)&gt;10,0),"HY",IF(IFERROR(MATCH(J243,rtg_num[Fitch],0)&gt;10,0),"HY",IF(H243&amp;I243&amp;J243="------","NR",IF(IFERROR(FIND("#N/A",Coded!H243),0)&amp;IFERROR(FIND("#N/A",Coded!H243),0)&amp;IFERROR(FIND("#N/A",Coded!H243),0)&lt;&gt;"000",IF(INDEX(美元债一级!$O:$O,MATCH(tbl_coded[[#This Row],[ISIN]],美元债一级!$I:$I,0))="--/--/--","NR","IG"),"IG"))))))</f>
        <v/>
      </c>
      <c r="AG243"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3"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3" s="113" t="str">
        <f>IF(tbl_coded[[#This Row],[ISIN]]="","",IF(_xll.BDP($B243&amp;" Corp",AI$1)="#N/A N/A","--",_xll.BDP($B243&amp;" Corp",AI$1)))</f>
        <v/>
      </c>
      <c r="AJ243" s="112" t="str">
        <f>IF(tbl_coded[[#This Row],[ISIN]]="","",IF(OR(_xll.BDP(_xll.BDP(tbl_coded[[#This Row],[ISIN]]&amp;" Corp", "ISSUER_EQUITY_TICKER")&amp;" Equity",AJ$1)="#N/A N/A"),"--",_xll.BDP(_xll.BDP(tbl_coded[[#This Row],[ISIN]]&amp;" Corp", "ISSUER_EQUITY_TICKER")&amp;" Equity",AJ$1)))</f>
        <v/>
      </c>
      <c r="AK243"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3" s="115" t="str">
        <f>IF(tbl_coded[[#This Row],[ISIN]]="","",IF(OR(_xll.BDP(_xll.BDP(tbl_coded[[#This Row],[ISIN]]&amp;" Corp", "ISSUER_EQUITY_TICKER")&amp;" Equity",AL$1)="#N/A N/A"),"--",_xll.BDP(_xll.BDP(tbl_coded[[#This Row],[ISIN]]&amp;" Corp", "ISSUER_EQUITY_TICKER")&amp;" Equity",AL$1)))</f>
        <v/>
      </c>
      <c r="AM243" s="115" t="str">
        <f>IF(tbl_coded[[#This Row],[ISIN]]="","",IF(_xll.BDS($B243&amp;" Corp",AM$1)="#N/A Field Not Applicable","",_xll.BDS($B243&amp;" Corp",AM$1)))</f>
        <v/>
      </c>
      <c r="AN243" s="115" t="str">
        <f>IF(tbl_coded[[#This Row],[ISIN]]="","",IF(_xll.BDP(tbl_coded[[#This Row],[KPW Provider BBID]]&amp;" CompanyID","NAME")="#N/A Invalid Security","",_xll.BDP(tbl_coded[[#This Row],[KPW Provider BBID]]&amp;" CompanyID","NAME")))</f>
        <v/>
      </c>
      <c r="AO243" s="115" t="str">
        <f>IF(tbl_coded[[#This Row],[ISIN]]="","",IF(_xll.BDP(tbl_coded[[#This Row],[KPW Provider BBID]]&amp;" CompanyID",$AO$1)="#N/A Invalid Security","--",IF(_xll.BDP(tbl_coded[[#This Row],[KPW Provider BBID]]&amp;" CompanyID",$AO$1)="#N/A N/A","--",_xll.BDP(tbl_coded[[#This Row],[KPW Provider BBID]]&amp;" CompanyID",$AO$1))))</f>
        <v/>
      </c>
      <c r="AP243" s="115" t="str">
        <f>IF(tbl_coded[[#This Row],[ISIN]]="","",IF(_xll.BDP(tbl_coded[[#This Row],[KPW Provider BBID]]&amp;" CompanyID",$AP$1)="#N/A Invalid Security","--",IF(_xll.BDP(tbl_coded[[#This Row],[KPW Provider BBID]]&amp;" CompanyID",$AP$1)="#N/A N/A","--",_xll.BDP(tbl_coded[[#This Row],[KPW Provider BBID]]&amp;" CompanyID",$AP$1))))</f>
        <v/>
      </c>
      <c r="AQ243" s="115" t="str">
        <f>IF(tbl_coded[[#This Row],[ISIN]]="","",IF(_xll.BDP(tbl_coded[[#This Row],[KPW Provider BBID]]&amp;" CompanyID",$AQ$1)="#N/A Invalid Security","--",IF(_xll.BDP(tbl_coded[[#This Row],[KPW Provider BBID]]&amp;" CompanyID",$AQ$1)="#N/A N/A","--",_xll.BDP(tbl_coded[[#This Row],[KPW Provider BBID]]&amp;" CompanyID",$AQ$1))))</f>
        <v/>
      </c>
      <c r="AR243" s="115" t="str">
        <f>IF(tbl_coded[[#This Row],[ISIN]]="","",tbl_coded[[#This Row],[穆迪KPW评级]]&amp;"/"&amp;tbl_coded[[#This Row],[SPKPW评级]]&amp;"/"&amp;tbl_coded[[#This Row],[FITCHKPW评级]])</f>
        <v/>
      </c>
      <c r="AS243" s="115" t="str">
        <f>IF(tbl_coded[[#This Row],[ISIN]]="","",IF(OR(_xll.BDP($B243&amp;" Corp",AS$1)="#N/A N/A"),"--",_xll.BDP($B243&amp;" Corp",AS$1)))</f>
        <v/>
      </c>
      <c r="AT243" s="115" t="str">
        <f>IF(tbl_coded[[#This Row],[ISIN]]="","",IF(_xll.BDS($B243&amp;" Corp",AT$1)="#N/A Field Not Applicable","",_xll.BDS($B243&amp;" Corp",AT$1)))</f>
        <v/>
      </c>
      <c r="AU243" s="115" t="str">
        <f>IF(tbl_coded[[#This Row],[SBLC Provider BBID]]="","",_xll.BDP(tbl_coded[[#This Row],[SBLC Provider BBID]]&amp;" CompanyID","NAME"))</f>
        <v/>
      </c>
      <c r="AV243" s="115" t="str">
        <f>IF(tbl_coded[[#This Row],[ISIN]]="","",IF(OR(_xll.BDP($B243&amp;" Corp",AV$1)="#N/A N/A"),"--",TEXT(_xll.BDP($B243&amp;" Corp",AV$1),"yyyy/mm/dd")))</f>
        <v/>
      </c>
      <c r="AW243" s="115" t="str">
        <f>IF(tbl_coded[[#This Row],[ISIN]]="","",IF(OR(_xll.BDP($B243&amp;" Corp",AW$1)="#N/A N/A"),"--",TEXT(_xll.BDP($B243&amp;" Corp",AW$1),"yyyy/mm/dd")))</f>
        <v/>
      </c>
      <c r="AX243" s="115" t="str">
        <f>IF(tbl_coded[[#This Row],[ISIN]]="","",IF(OR(_xll.BDP($B243&amp;" Corp",AX$1)="#N/A N/A"),"--",TEXT(_xll.BDP($B243&amp;" Corp",AX$1),"yyyy/mm/dd")))</f>
        <v/>
      </c>
      <c r="AY243" s="115" t="str">
        <f>IF(tbl_coded[[#This Row],[ISIN]]="","",IF(OR(_xll.BDP($B243&amp;" Corp",AY$1)="#N/A Field Not Applicable"),"--",TEXT(_xll.BDP($B243&amp;" Corp",AY$1),"yyyy/mm/dd")))</f>
        <v/>
      </c>
      <c r="AZ243" s="115" t="str">
        <f>IF(tbl_coded[[#This Row],[ISIN]]="","",IF(OR(_xll.BDP($B243&amp;" Corp",AZ$1)="#N/A N/A"),"--",_xll.BDP($B243&amp;" Corp",AZ$1)))</f>
        <v/>
      </c>
      <c r="BA243" s="115" t="str">
        <f>IF(tbl_coded[[#This Row],[ISIN]]="","",IF(OR(_xll.BDP($B243&amp;" Corp",BA$1)="#N/A N/A"),"--",_xll.BDP($B243&amp;" Corp",BA$1)))</f>
        <v/>
      </c>
      <c r="BB243" s="115" t="str">
        <f>IF(tbl_coded[[#This Row],[ISIN]]="","",IF(OR(_xll.BDP($B243&amp;" Corp",BB$1)="#N/A N/A"),"--",_xll.BDP($B243&amp;" Corp",BB$1)))</f>
        <v/>
      </c>
      <c r="BC243" s="115" t="str">
        <f>IF(tbl_coded[[#This Row],[ISIN]]="","",IF(OR(_xll.BDP($B243&amp;" Corp",BC$1)="#N/A Field Not Applicable"),"--",_xll.BDP($B243&amp;" Corp",BC$1)))</f>
        <v/>
      </c>
      <c r="BD243" s="115" t="str">
        <f>IF(tbl_coded[[#This Row],[ISIN]]="","",IF(OR(_xll.BDP($B243&amp;" Corp",BD$1)="#N/A Field Not Applicable"),"--",_xll.BDP($B243&amp;" Corp",BD$1)))</f>
        <v/>
      </c>
      <c r="BE243" s="115" t="str">
        <f>IF(tbl_coded[[#This Row],[ISIN]]="","",IF(OR(_xll.BDP($B243&amp;" Corp",BE$1)="#N/A Field Not Applicable"),"--",_xll.BDP($B243&amp;" Corp",BE$1)))</f>
        <v/>
      </c>
      <c r="BF243" s="115" t="str">
        <f>IF(tbl_coded[[#This Row],[ISIN]]="","",IF(OR(_xll.BDP($B243&amp;" Corp",BF$1)="#N/A Field Not Applicable"),"--",_xll.BDP($B243&amp;" Corp",BF$1)))</f>
        <v/>
      </c>
      <c r="BG243" s="115" t="str">
        <f>IF(tbl_coded[[#This Row],[ISIN]]="","",IF(OR(_xll.BDP($B243&amp;" Corp",BG$1)="#N/A Field Not Applicable"),"--",IF(_xll.BDP($B243&amp;" Corp",BG$1)="#N/A N/A","N",_xll.BDP($B243&amp;" Corp",BG$1))))</f>
        <v/>
      </c>
      <c r="BH243" s="115" t="str">
        <f>IF(tbl_coded[[#This Row],[ISIN]]="","",IF(OR(_xll.BDP($B243&amp;" Corp",BH$1)="#N/A N/A"),"",_xll.BDP($B243&amp;" Corp",BH$1)))</f>
        <v/>
      </c>
      <c r="BI243" s="115" t="str">
        <f>IF(tbl_coded[[#This Row],[ISIN]]="","",IF(OR(tbl_coded[[#This Row],[Parent company tiker]]=""),"",IF(_xll.BDP(tbl_coded[[#This Row],[Parent company tiker]]&amp;" Equity",BI$1)="#N/A N/A","--",_xll.BDP(tbl_coded[[#This Row],[Parent company tiker]]&amp;" Equity",BI$1))))</f>
        <v/>
      </c>
      <c r="BJ243" s="115" t="str">
        <f>IF(tbl_coded[[#This Row],[ISIN]]="","",IF(OR(tbl_coded[[#This Row],[Parent company tiker]]=""),"",IF(_xll.BDP(tbl_coded[[#This Row],[Parent company tiker]]&amp;" Equity",BJ$1)="#N/A N/A","--",_xll.BDP(tbl_coded[[#This Row],[Parent company tiker]]&amp;" Equity",BJ$1))))</f>
        <v/>
      </c>
      <c r="BK243" s="115" t="str">
        <f>IF(tbl_coded[[#This Row],[ISIN]]="","",IF(OR(tbl_coded[[#This Row],[Parent company tiker]]=""),"",IF(_xll.BDP(tbl_coded[[#This Row],[Parent company tiker]]&amp;" Equity",BK$1)="#N/A N/A","--",_xll.BDP(tbl_coded[[#This Row],[Parent company tiker]]&amp;" Equity",BK$1))))</f>
        <v/>
      </c>
      <c r="BL243" s="115" t="str">
        <f>IF(tbl_coded[[#This Row],[ISIN]]="","",IF(OR(tbl_coded[[#This Row],[Parent company tiker]]=""),"",IF(_xll.BDP(tbl_coded[[#This Row],[Parent company tiker]]&amp;" Equity",BL$1)="#N/A N/A","--",_xll.BDP(tbl_coded[[#This Row],[Parent company tiker]]&amp;" Equity",BL$1))))</f>
        <v/>
      </c>
      <c r="BM243"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3" s="115" t="str">
        <f>IF(tbl_coded[[#This Row],[Column9]]&lt;&gt;"--",tbl_coded[[#This Row],[G''tor rating]],IF(tbl_coded[[#This Row],[KPW Name]]&lt;&gt;"",tbl_coded[[#This Row],[KPW Rating]],IF(tbl_coded[[#This Row],[Parent company tiker]]&lt;&gt;"",tbl_coded[[#This Row],[parent评级]],tbl_coded[[#This Row],[Issuer rating]])))</f>
        <v>//</v>
      </c>
      <c r="BO243" s="148" t="str">
        <f>IFERROR(IF(tbl_coded[[#This Row],[GREEN]]="Y","GREEN",IF(tbl_coded[[#This Row],[SUSTAINABLE]]="Y","SUSTAINABLE",IF(tbl_coded[[#This Row],[SOCIAL]]="Y","SOCIAL",IF(tbl_coded[[#This Row],[Sustainable linked]]="Y","SUSTAINABLE LINKED"," ")))),"")</f>
        <v xml:space="preserve"> </v>
      </c>
    </row>
    <row r="244" spans="1:67" ht="15" customHeight="1">
      <c r="A244" s="109">
        <v>242</v>
      </c>
      <c r="B244" s="110" t="str">
        <f>IF(美元债一级!$C$3:$C$1048576&lt;&gt;"",美元债一级!$C244,"")</f>
        <v/>
      </c>
      <c r="C244" s="114" t="str">
        <f>IF(tbl_coded[[#This Row],[ISIN]]="","",IF(tbl_coded[[#This Row],[Index]]&gt;$A$1,"",IF(_xll.BDP($B244&amp;" Corp",C$1)="#N/A N/A","",_xll.BDP($B244&amp;" Corp",C$1))))</f>
        <v/>
      </c>
      <c r="D244" s="114" t="str">
        <f>IF(tbl_coded[[#This Row],[ISIN]]="","",IF(_xll.BDP($B244&amp;" Corp",D$1)="#N/A N/A","",_xll.BDP($B244&amp;" Corp",D$1)))</f>
        <v/>
      </c>
      <c r="E244" s="114" t="str">
        <f>IF(tbl_coded[[#This Row],[ISIN]]="","",IF(_xll.BDP($B244&amp;" Corp",E$1)="#N/A N/A","--",_xll.BDP($B244&amp;" Corp",E$1)))</f>
        <v/>
      </c>
      <c r="F244" s="114" t="str">
        <f>IF(tbl_coded[[#This Row],[ISIN]]="","",IF(_xll.BDS($B244&amp;" Corp",F$1)="#N/A Field Not Applicable","",_xll.BDS($B244&amp;" Corp",F$1)))</f>
        <v/>
      </c>
      <c r="G244" s="114" t="str">
        <f>IF(tbl_coded[[#This Row],[ISIN]]="","",IF(_xll.BDP($F244&amp;" CompanyID",G$1)="#N/A Invalid Security","",_xll.BDP($F244&amp;" CompanyID",G$1)))</f>
        <v/>
      </c>
      <c r="H244" s="114" t="str">
        <f>IF(tbl_coded[[#This Row],[ISIN]]="","",IF(_xll.BDP($B244&amp;" Corp",H$1)="#N/A N/A","--",_xll.BDP($B244&amp;" Corp",H$1)))</f>
        <v/>
      </c>
      <c r="I244" s="114" t="str">
        <f>IF(tbl_coded[[#This Row],[ISIN]]="","",IF(_xll.BDP($B244&amp;" Corp",I$1)="#N/A N/A","--",_xll.BDP($B244&amp;" Corp",I$1)))</f>
        <v/>
      </c>
      <c r="J244" s="114" t="str">
        <f>IF(tbl_coded[[#This Row],[ISIN]]="","",IF(_xll.BDP($B244&amp;" Corp",J$1)="#N/A N/A","--",_xll.BDP($B244&amp;" Corp",J$1)))</f>
        <v/>
      </c>
      <c r="K244" s="114" t="str">
        <f>IF(tbl_coded[[#This Row],[ISIN]]="","",IF(_xll.BDP($B244&amp;" Corp",K$1)="#N/A N/A","--",_xll.BDP($B244&amp;" Corp",K$1)))</f>
        <v/>
      </c>
      <c r="L244" s="114" t="str">
        <f>IF(tbl_coded[[#This Row],[ISIN]]="","",IF(_xll.BDP($B244&amp;" Corp",L$1)="#N/A N/A","--",_xll.BDP($B244&amp;" Corp",L$1)))</f>
        <v/>
      </c>
      <c r="M244" s="114" t="str">
        <f>IF(tbl_coded[[#This Row],[ISIN]]="","",IF(_xll.BDP($B244&amp;" Corp",M$1)="#N/A N/A","--",_xll.BDP($B244&amp;" Corp",M$1)))</f>
        <v/>
      </c>
      <c r="N244" s="114" t="str">
        <f>IF(tbl_coded[[#This Row],[ISIN]]="","",IF(_xll.BDP($B244&amp;" Corp",N$1)="#N/A N/A","--",_xll.BDP($B244&amp;" Corp",N$1)))</f>
        <v/>
      </c>
      <c r="O244" s="114" t="str">
        <f>IF(tbl_coded[[#This Row],[ISIN]]="","",IF(_xll.BDP($B244&amp;" Corp",O$1)="#N/A N/A","--",_xll.BDP($B244&amp;" Corp",O$1)))</f>
        <v/>
      </c>
      <c r="P244" s="114" t="str">
        <f>IF(tbl_coded[[#This Row],[ISIN]]="","",IF(_xll.BDP($B244&amp;" Corp",P$1)="#N/A N/A","--",_xll.BDP($B244&amp;" Corp",P$1)))</f>
        <v/>
      </c>
      <c r="Q24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4" s="114" t="str">
        <f>IF(tbl_coded[[#This Row],[ISIN]]="","",IF(OR(_xll.BDP($B244&amp;" Corp",R$1)="#N/A N/A",_xll.BDP($B244&amp;" Corp",R$1)="#N/A Invalid Security",_xll.BDP($B244&amp;" Corp",R$1)="#N/A Field Not Applicable"),"--",_xll.BDP($B244&amp;" Corp",R$1)))</f>
        <v/>
      </c>
      <c r="S244" s="114" t="str">
        <f>IF(tbl_coded[[#This Row],[ISIN]]="","",IF(OR(_xll.BDP($R244&amp;" Equity",S$1)="#N/A N/A",_xll.BDP($R244&amp;" Equity",S$1)="#N/A Invalid Security"),"--",_xll.BDP($R244&amp;" Equity",S$1)))</f>
        <v/>
      </c>
      <c r="T244" s="114" t="str">
        <f>IF(tbl_coded[[#This Row],[ISIN]]="","",IF(OR(_xll.BDP($R244&amp;" Equity",T$1)="#N/A N/A",_xll.BDP($R244&amp;" Equity",T$1)="#N/A Invalid Security"),"--",_xll.BDP($R244&amp;" Equity",T$1)))</f>
        <v/>
      </c>
      <c r="U244" s="114" t="str">
        <f>IF(tbl_coded[[#This Row],[ISIN]]="","",IF(OR(_xll.BDP($R244&amp;" Equity",U$1)="#N/A N/A",_xll.BDP($R244&amp;" Equity",U$1)="#N/A Invalid Security"),"--",_xll.BDP($R244&amp;" Equity",U$1)))</f>
        <v/>
      </c>
      <c r="V244" s="114" t="str">
        <f>IF(tbl_coded[[#This Row],[ISIN]]="","",IF(OR(_xll.BDP($R244&amp;" Equity",V$1)="#N/A N/A",_xll.BDP($R244&amp;" Equity",V$1)="#N/A Invalid Security"),"--",_xll.BDP($R244&amp;" Equity",V$1)))</f>
        <v/>
      </c>
      <c r="W244" s="114" t="str">
        <f>IF(tbl_coded[[#This Row],[ISIN]]="","",IF(OR(_xll.BDP($R244&amp;" Equity",W$1)="#N/A N/A",_xll.BDP($R244&amp;" Equity",W$1)="#N/A Invalid Security"),"--",_xll.BDP($R244&amp;" Equity",W$1)))</f>
        <v/>
      </c>
      <c r="X244" s="114" t="str">
        <f>IF(tbl_coded[[#This Row],[ISIN]]="","",IF(OR(_xll.BDP($R244&amp;" Equity",X$1)="#N/A N/A",_xll.BDP($R244&amp;" Equity",X$1)="#N/A Invalid Security"),"--",_xll.BDP($R244&amp;" Equity",X$1)))</f>
        <v/>
      </c>
      <c r="Y24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4" s="114" t="str">
        <f>IF(tbl_coded[[#This Row],[ISIN]]="","",IF(ISNUMBER(_xll.BDP(B244&amp;" Corp",Z$1)),_xll.BDP(B244&amp;" Corp",Z$1),""))</f>
        <v/>
      </c>
      <c r="AA244" s="114" t="str">
        <f>IF(tbl_coded[[#This Row],[ISIN]]="","",IF(ISNUMBER(_xll.BDP(B244&amp;" Corp",AA$1)),_xll.BDP(B244&amp;" Corp",AA$1),""))</f>
        <v/>
      </c>
      <c r="AB244" s="114" t="str">
        <f>IF(tbl_coded[[#This Row],[ISIN]]="","",IF(ISNUMBER(_xll.BDP(B244&amp;" Corp",AB$1)),_xll.BDP(B244&amp;" Corp",AB$1),""))</f>
        <v/>
      </c>
      <c r="AC244" s="114" t="str">
        <f>IF(tbl_coded[[#This Row],[ISIN]]="","",IF(ISNUMBER(_xll.BDP(B244&amp;" Corp",AC$1)),_xll.BDP(B244&amp;" Corp",AC$1),""))</f>
        <v/>
      </c>
      <c r="AD244" s="114" t="str">
        <f>IF(tbl_coded[[#This Row],[ISIN]]="","",IF((_xll.BDP(B244&amp;" Corp",AD$1))="#N/A Field Not Applicable","",_xll.BDP(B244&amp;" Corp",AD$1)))</f>
        <v/>
      </c>
      <c r="AE244" s="114" t="str">
        <f>IF(tbl_coded[[#This Row],[ISIN]]="","",IF((_xll.BDP(B244&amp;" Corp",AE$1))="#N/A N/A","--",_xll.BDP(B244&amp;" Corp",AE$1)))</f>
        <v/>
      </c>
      <c r="AF244" s="114" t="str">
        <f>IF(tbl_coded[[#This Row],[ISIN]]="","",IF(IFERROR(MATCH(H244,rtg_num[Moody''s],0)&gt;10,0),"HY",IF(IFERROR(MATCH(I244,rtg_num[S&amp;P],0)&gt;10,0),"HY",IF(IFERROR(MATCH(J244,rtg_num[Fitch],0)&gt;10,0),"HY",IF(H244&amp;I244&amp;J244="------","NR",IF(IFERROR(FIND("#N/A",Coded!H244),0)&amp;IFERROR(FIND("#N/A",Coded!H244),0)&amp;IFERROR(FIND("#N/A",Coded!H244),0)&lt;&gt;"000",IF(INDEX(美元债一级!$O:$O,MATCH(tbl_coded[[#This Row],[ISIN]],美元债一级!$I:$I,0))="--/--/--","NR","IG"),"IG"))))))</f>
        <v/>
      </c>
      <c r="AG24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4" s="115" t="str">
        <f>IF(tbl_coded[[#This Row],[ISIN]]="","",IF(_xll.BDP($B244&amp;" Corp",AI$1)="#N/A N/A","--",_xll.BDP($B244&amp;" Corp",AI$1)))</f>
        <v/>
      </c>
      <c r="AJ244" s="112" t="str">
        <f>IF(tbl_coded[[#This Row],[ISIN]]="","",IF(OR(_xll.BDP(_xll.BDP(tbl_coded[[#This Row],[ISIN]]&amp;" Corp", "ISSUER_EQUITY_TICKER")&amp;" Equity",AJ$1)="#N/A N/A"),"--",_xll.BDP(_xll.BDP(tbl_coded[[#This Row],[ISIN]]&amp;" Corp", "ISSUER_EQUITY_TICKER")&amp;" Equity",AJ$1)))</f>
        <v/>
      </c>
      <c r="AK24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4" s="114" t="str">
        <f>IF(tbl_coded[[#This Row],[ISIN]]="","",IF(OR(_xll.BDP(_xll.BDP(tbl_coded[[#This Row],[ISIN]]&amp;" Corp", "ISSUER_EQUITY_TICKER")&amp;" Equity",AL$1)="#N/A N/A"),"--",_xll.BDP(_xll.BDP(tbl_coded[[#This Row],[ISIN]]&amp;" Corp", "ISSUER_EQUITY_TICKER")&amp;" Equity",AL$1)))</f>
        <v/>
      </c>
      <c r="AM244" s="114" t="str">
        <f>IF(tbl_coded[[#This Row],[ISIN]]="","",IF(_xll.BDS($B244&amp;" Corp",AM$1)="#N/A Field Not Applicable","",_xll.BDS($B244&amp;" Corp",AM$1)))</f>
        <v/>
      </c>
      <c r="AN244" s="114" t="str">
        <f>IF(tbl_coded[[#This Row],[ISIN]]="","",IF(_xll.BDP(tbl_coded[[#This Row],[KPW Provider BBID]]&amp;" CompanyID","NAME")="#N/A Invalid Security","",_xll.BDP(tbl_coded[[#This Row],[KPW Provider BBID]]&amp;" CompanyID","NAME")))</f>
        <v/>
      </c>
      <c r="AO244" s="114" t="str">
        <f>IF(tbl_coded[[#This Row],[ISIN]]="","",IF(_xll.BDP(tbl_coded[[#This Row],[KPW Provider BBID]]&amp;" CompanyID",$AO$1)="#N/A Invalid Security","--",IF(_xll.BDP(tbl_coded[[#This Row],[KPW Provider BBID]]&amp;" CompanyID",$AO$1)="#N/A N/A","--",_xll.BDP(tbl_coded[[#This Row],[KPW Provider BBID]]&amp;" CompanyID",$AO$1))))</f>
        <v/>
      </c>
      <c r="AP244" s="114" t="str">
        <f>IF(tbl_coded[[#This Row],[ISIN]]="","",IF(_xll.BDP(tbl_coded[[#This Row],[KPW Provider BBID]]&amp;" CompanyID",$AP$1)="#N/A Invalid Security","--",IF(_xll.BDP(tbl_coded[[#This Row],[KPW Provider BBID]]&amp;" CompanyID",$AP$1)="#N/A N/A","--",_xll.BDP(tbl_coded[[#This Row],[KPW Provider BBID]]&amp;" CompanyID",$AP$1))))</f>
        <v/>
      </c>
      <c r="AQ244" s="114" t="str">
        <f>IF(tbl_coded[[#This Row],[ISIN]]="","",IF(_xll.BDP(tbl_coded[[#This Row],[KPW Provider BBID]]&amp;" CompanyID",$AQ$1)="#N/A Invalid Security","--",IF(_xll.BDP(tbl_coded[[#This Row],[KPW Provider BBID]]&amp;" CompanyID",$AQ$1)="#N/A N/A","--",_xll.BDP(tbl_coded[[#This Row],[KPW Provider BBID]]&amp;" CompanyID",$AQ$1))))</f>
        <v/>
      </c>
      <c r="AR244" s="114" t="str">
        <f>IF(tbl_coded[[#This Row],[ISIN]]="","",tbl_coded[[#This Row],[穆迪KPW评级]]&amp;"/"&amp;tbl_coded[[#This Row],[SPKPW评级]]&amp;"/"&amp;tbl_coded[[#This Row],[FITCHKPW评级]])</f>
        <v/>
      </c>
      <c r="AS244" s="114" t="str">
        <f>IF(tbl_coded[[#This Row],[ISIN]]="","",IF(OR(_xll.BDP($B244&amp;" Corp",AS$1)="#N/A N/A"),"--",_xll.BDP($B244&amp;" Corp",AS$1)))</f>
        <v/>
      </c>
      <c r="AT244" s="114" t="str">
        <f>IF(tbl_coded[[#This Row],[ISIN]]="","",IF(_xll.BDS($B244&amp;" Corp",AT$1)="#N/A Field Not Applicable","",_xll.BDS($B244&amp;" Corp",AT$1)))</f>
        <v/>
      </c>
      <c r="AU244" s="114" t="str">
        <f>IF(tbl_coded[[#This Row],[SBLC Provider BBID]]="","",_xll.BDP(tbl_coded[[#This Row],[SBLC Provider BBID]]&amp;" CompanyID","NAME"))</f>
        <v/>
      </c>
      <c r="AV244" s="114" t="str">
        <f>IF(tbl_coded[[#This Row],[ISIN]]="","",IF(OR(_xll.BDP($B244&amp;" Corp",AV$1)="#N/A N/A"),"--",TEXT(_xll.BDP($B244&amp;" Corp",AV$1),"yyyy/mm/dd")))</f>
        <v/>
      </c>
      <c r="AW244" s="114" t="str">
        <f>IF(tbl_coded[[#This Row],[ISIN]]="","",IF(OR(_xll.BDP($B244&amp;" Corp",AW$1)="#N/A N/A"),"--",TEXT(_xll.BDP($B244&amp;" Corp",AW$1),"yyyy/mm/dd")))</f>
        <v/>
      </c>
      <c r="AX244" s="114" t="str">
        <f>IF(tbl_coded[[#This Row],[ISIN]]="","",IF(OR(_xll.BDP($B244&amp;" Corp",AX$1)="#N/A N/A"),"--",TEXT(_xll.BDP($B244&amp;" Corp",AX$1),"yyyy/mm/dd")))</f>
        <v/>
      </c>
      <c r="AY244" s="114" t="str">
        <f>IF(tbl_coded[[#This Row],[ISIN]]="","",IF(OR(_xll.BDP($B244&amp;" Corp",AY$1)="#N/A Field Not Applicable"),"--",TEXT(_xll.BDP($B244&amp;" Corp",AY$1),"yyyy/mm/dd")))</f>
        <v/>
      </c>
      <c r="AZ244" s="114" t="str">
        <f>IF(tbl_coded[[#This Row],[ISIN]]="","",IF(OR(_xll.BDP($B244&amp;" Corp",AZ$1)="#N/A N/A"),"--",_xll.BDP($B244&amp;" Corp",AZ$1)))</f>
        <v/>
      </c>
      <c r="BA244" s="114" t="str">
        <f>IF(tbl_coded[[#This Row],[ISIN]]="","",IF(OR(_xll.BDP($B244&amp;" Corp",BA$1)="#N/A N/A"),"--",_xll.BDP($B244&amp;" Corp",BA$1)))</f>
        <v/>
      </c>
      <c r="BB244" s="114" t="str">
        <f>IF(tbl_coded[[#This Row],[ISIN]]="","",IF(OR(_xll.BDP($B244&amp;" Corp",BB$1)="#N/A N/A"),"--",_xll.BDP($B244&amp;" Corp",BB$1)))</f>
        <v/>
      </c>
      <c r="BC244" s="114" t="str">
        <f>IF(tbl_coded[[#This Row],[ISIN]]="","",IF(OR(_xll.BDP($B244&amp;" Corp",BC$1)="#N/A Field Not Applicable"),"--",_xll.BDP($B244&amp;" Corp",BC$1)))</f>
        <v/>
      </c>
      <c r="BD244" s="114" t="str">
        <f>IF(tbl_coded[[#This Row],[ISIN]]="","",IF(OR(_xll.BDP($B244&amp;" Corp",BD$1)="#N/A Field Not Applicable"),"--",_xll.BDP($B244&amp;" Corp",BD$1)))</f>
        <v/>
      </c>
      <c r="BE244" s="114" t="str">
        <f>IF(tbl_coded[[#This Row],[ISIN]]="","",IF(OR(_xll.BDP($B244&amp;" Corp",BE$1)="#N/A Field Not Applicable"),"--",_xll.BDP($B244&amp;" Corp",BE$1)))</f>
        <v/>
      </c>
      <c r="BF244" s="114" t="str">
        <f>IF(tbl_coded[[#This Row],[ISIN]]="","",IF(OR(_xll.BDP($B244&amp;" Corp",BF$1)="#N/A Field Not Applicable"),"--",_xll.BDP($B244&amp;" Corp",BF$1)))</f>
        <v/>
      </c>
      <c r="BG244" s="114" t="str">
        <f>IF(tbl_coded[[#This Row],[ISIN]]="","",IF(OR(_xll.BDP($B244&amp;" Corp",BG$1)="#N/A Field Not Applicable"),"--",IF(_xll.BDP($B244&amp;" Corp",BG$1)="#N/A N/A","N",_xll.BDP($B244&amp;" Corp",BG$1))))</f>
        <v/>
      </c>
      <c r="BH244" s="114" t="str">
        <f>IF(tbl_coded[[#This Row],[ISIN]]="","",IF(OR(_xll.BDP($B244&amp;" Corp",BH$1)="#N/A N/A"),"",_xll.BDP($B244&amp;" Corp",BH$1)))</f>
        <v/>
      </c>
      <c r="BI244" s="114" t="str">
        <f>IF(tbl_coded[[#This Row],[ISIN]]="","",IF(OR(tbl_coded[[#This Row],[Parent company tiker]]=""),"",IF(_xll.BDP(tbl_coded[[#This Row],[Parent company tiker]]&amp;" Equity",BI$1)="#N/A N/A","--",_xll.BDP(tbl_coded[[#This Row],[Parent company tiker]]&amp;" Equity",BI$1))))</f>
        <v/>
      </c>
      <c r="BJ244" s="114" t="str">
        <f>IF(tbl_coded[[#This Row],[ISIN]]="","",IF(OR(tbl_coded[[#This Row],[Parent company tiker]]=""),"",IF(_xll.BDP(tbl_coded[[#This Row],[Parent company tiker]]&amp;" Equity",BJ$1)="#N/A N/A","--",_xll.BDP(tbl_coded[[#This Row],[Parent company tiker]]&amp;" Equity",BJ$1))))</f>
        <v/>
      </c>
      <c r="BK244" s="114" t="str">
        <f>IF(tbl_coded[[#This Row],[ISIN]]="","",IF(OR(tbl_coded[[#This Row],[Parent company tiker]]=""),"",IF(_xll.BDP(tbl_coded[[#This Row],[Parent company tiker]]&amp;" Equity",BK$1)="#N/A N/A","--",_xll.BDP(tbl_coded[[#This Row],[Parent company tiker]]&amp;" Equity",BK$1))))</f>
        <v/>
      </c>
      <c r="BL244" s="114" t="str">
        <f>IF(tbl_coded[[#This Row],[ISIN]]="","",IF(OR(tbl_coded[[#This Row],[Parent company tiker]]=""),"",IF(_xll.BDP(tbl_coded[[#This Row],[Parent company tiker]]&amp;" Equity",BL$1)="#N/A N/A","--",_xll.BDP(tbl_coded[[#This Row],[Parent company tiker]]&amp;" Equity",BL$1))))</f>
        <v/>
      </c>
      <c r="BM24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4" s="114" t="str">
        <f>IF(tbl_coded[[#This Row],[Column9]]&lt;&gt;"--",tbl_coded[[#This Row],[G''tor rating]],IF(tbl_coded[[#This Row],[KPW Name]]&lt;&gt;"",tbl_coded[[#This Row],[KPW Rating]],IF(tbl_coded[[#This Row],[Parent company tiker]]&lt;&gt;"",tbl_coded[[#This Row],[parent评级]],tbl_coded[[#This Row],[Issuer rating]])))</f>
        <v>//</v>
      </c>
      <c r="BO244" s="148" t="str">
        <f>IFERROR(IF(tbl_coded[[#This Row],[GREEN]]="Y","GREEN",IF(tbl_coded[[#This Row],[SUSTAINABLE]]="Y","SUSTAINABLE",IF(tbl_coded[[#This Row],[SOCIAL]]="Y","SOCIAL",IF(tbl_coded[[#This Row],[Sustainable linked]]="Y","SUSTAINABLE LINKED"," ")))),"")</f>
        <v xml:space="preserve"> </v>
      </c>
    </row>
    <row r="245" spans="1:67" ht="15" customHeight="1">
      <c r="A245" s="109">
        <v>243</v>
      </c>
      <c r="B245" s="110" t="str">
        <f>IF(美元债一级!$C$3:$C$1048576&lt;&gt;"",美元债一级!$C245,"")</f>
        <v/>
      </c>
      <c r="C245" s="114" t="str">
        <f>IF(tbl_coded[[#This Row],[ISIN]]="","",IF(tbl_coded[[#This Row],[Index]]&gt;$A$1,"",IF(_xll.BDP($B245&amp;" Corp",C$1)="#N/A N/A","",_xll.BDP($B245&amp;" Corp",C$1))))</f>
        <v/>
      </c>
      <c r="D245" s="114" t="str">
        <f>IF(tbl_coded[[#This Row],[ISIN]]="","",IF(_xll.BDP($B245&amp;" Corp",D$1)="#N/A N/A","",_xll.BDP($B245&amp;" Corp",D$1)))</f>
        <v/>
      </c>
      <c r="E245" s="114" t="str">
        <f>IF(tbl_coded[[#This Row],[ISIN]]="","",IF(_xll.BDP($B245&amp;" Corp",E$1)="#N/A N/A","--",_xll.BDP($B245&amp;" Corp",E$1)))</f>
        <v/>
      </c>
      <c r="F245" s="114" t="str">
        <f>IF(tbl_coded[[#This Row],[ISIN]]="","",IF(_xll.BDS($B245&amp;" Corp",F$1)="#N/A Field Not Applicable","",_xll.BDS($B245&amp;" Corp",F$1)))</f>
        <v/>
      </c>
      <c r="G245" s="114" t="str">
        <f>IF(tbl_coded[[#This Row],[ISIN]]="","",IF(_xll.BDP($F245&amp;" CompanyID",G$1)="#N/A Invalid Security","",_xll.BDP($F245&amp;" CompanyID",G$1)))</f>
        <v/>
      </c>
      <c r="H245" s="114" t="str">
        <f>IF(tbl_coded[[#This Row],[ISIN]]="","",IF(_xll.BDP($B245&amp;" Corp",H$1)="#N/A N/A","--",_xll.BDP($B245&amp;" Corp",H$1)))</f>
        <v/>
      </c>
      <c r="I245" s="114" t="str">
        <f>IF(tbl_coded[[#This Row],[ISIN]]="","",IF(_xll.BDP($B245&amp;" Corp",I$1)="#N/A N/A","--",_xll.BDP($B245&amp;" Corp",I$1)))</f>
        <v/>
      </c>
      <c r="J245" s="114" t="str">
        <f>IF(tbl_coded[[#This Row],[ISIN]]="","",IF(_xll.BDP($B245&amp;" Corp",J$1)="#N/A N/A","--",_xll.BDP($B245&amp;" Corp",J$1)))</f>
        <v/>
      </c>
      <c r="K245" s="114" t="str">
        <f>IF(tbl_coded[[#This Row],[ISIN]]="","",IF(_xll.BDP($B245&amp;" Corp",K$1)="#N/A N/A","--",_xll.BDP($B245&amp;" Corp",K$1)))</f>
        <v/>
      </c>
      <c r="L245" s="114" t="str">
        <f>IF(tbl_coded[[#This Row],[ISIN]]="","",IF(_xll.BDP($B245&amp;" Corp",L$1)="#N/A N/A","--",_xll.BDP($B245&amp;" Corp",L$1)))</f>
        <v/>
      </c>
      <c r="M245" s="114" t="str">
        <f>IF(tbl_coded[[#This Row],[ISIN]]="","",IF(_xll.BDP($B245&amp;" Corp",M$1)="#N/A N/A","--",_xll.BDP($B245&amp;" Corp",M$1)))</f>
        <v/>
      </c>
      <c r="N245" s="114" t="str">
        <f>IF(tbl_coded[[#This Row],[ISIN]]="","",IF(_xll.BDP($B245&amp;" Corp",N$1)="#N/A N/A","--",_xll.BDP($B245&amp;" Corp",N$1)))</f>
        <v/>
      </c>
      <c r="O245" s="114" t="str">
        <f>IF(tbl_coded[[#This Row],[ISIN]]="","",IF(_xll.BDP($B245&amp;" Corp",O$1)="#N/A N/A","--",_xll.BDP($B245&amp;" Corp",O$1)))</f>
        <v/>
      </c>
      <c r="P245" s="114" t="str">
        <f>IF(tbl_coded[[#This Row],[ISIN]]="","",IF(_xll.BDP($B245&amp;" Corp",P$1)="#N/A N/A","--",_xll.BDP($B245&amp;" Corp",P$1)))</f>
        <v/>
      </c>
      <c r="Q24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5" s="114" t="str">
        <f>IF(tbl_coded[[#This Row],[ISIN]]="","",IF(OR(_xll.BDP($B245&amp;" Corp",R$1)="#N/A N/A",_xll.BDP($B245&amp;" Corp",R$1)="#N/A Invalid Security",_xll.BDP($B245&amp;" Corp",R$1)="#N/A Field Not Applicable"),"--",_xll.BDP($B245&amp;" Corp",R$1)))</f>
        <v/>
      </c>
      <c r="S245" s="114" t="str">
        <f>IF(tbl_coded[[#This Row],[ISIN]]="","",IF(OR(_xll.BDP($R245&amp;" Equity",S$1)="#N/A N/A",_xll.BDP($R245&amp;" Equity",S$1)="#N/A Invalid Security"),"--",_xll.BDP($R245&amp;" Equity",S$1)))</f>
        <v/>
      </c>
      <c r="T245" s="114" t="str">
        <f>IF(tbl_coded[[#This Row],[ISIN]]="","",IF(OR(_xll.BDP($R245&amp;" Equity",T$1)="#N/A N/A",_xll.BDP($R245&amp;" Equity",T$1)="#N/A Invalid Security"),"--",_xll.BDP($R245&amp;" Equity",T$1)))</f>
        <v/>
      </c>
      <c r="U245" s="114" t="str">
        <f>IF(tbl_coded[[#This Row],[ISIN]]="","",IF(OR(_xll.BDP($R245&amp;" Equity",U$1)="#N/A N/A",_xll.BDP($R245&amp;" Equity",U$1)="#N/A Invalid Security"),"--",_xll.BDP($R245&amp;" Equity",U$1)))</f>
        <v/>
      </c>
      <c r="V245" s="114" t="str">
        <f>IF(tbl_coded[[#This Row],[ISIN]]="","",IF(OR(_xll.BDP($R245&amp;" Equity",V$1)="#N/A N/A",_xll.BDP($R245&amp;" Equity",V$1)="#N/A Invalid Security"),"--",_xll.BDP($R245&amp;" Equity",V$1)))</f>
        <v/>
      </c>
      <c r="W245" s="114" t="str">
        <f>IF(tbl_coded[[#This Row],[ISIN]]="","",IF(OR(_xll.BDP($R245&amp;" Equity",W$1)="#N/A N/A",_xll.BDP($R245&amp;" Equity",W$1)="#N/A Invalid Security"),"--",_xll.BDP($R245&amp;" Equity",W$1)))</f>
        <v/>
      </c>
      <c r="X245" s="114" t="str">
        <f>IF(tbl_coded[[#This Row],[ISIN]]="","",IF(OR(_xll.BDP($R245&amp;" Equity",X$1)="#N/A N/A",_xll.BDP($R245&amp;" Equity",X$1)="#N/A Invalid Security"),"--",_xll.BDP($R245&amp;" Equity",X$1)))</f>
        <v/>
      </c>
      <c r="Y24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5" s="114" t="str">
        <f>IF(tbl_coded[[#This Row],[ISIN]]="","",IF(ISNUMBER(_xll.BDP(B245&amp;" Corp",Z$1)),_xll.BDP(B245&amp;" Corp",Z$1),""))</f>
        <v/>
      </c>
      <c r="AA245" s="114" t="str">
        <f>IF(tbl_coded[[#This Row],[ISIN]]="","",IF(ISNUMBER(_xll.BDP(B245&amp;" Corp",AA$1)),_xll.BDP(B245&amp;" Corp",AA$1),""))</f>
        <v/>
      </c>
      <c r="AB245" s="114" t="str">
        <f>IF(tbl_coded[[#This Row],[ISIN]]="","",IF(ISNUMBER(_xll.BDP(B245&amp;" Corp",AB$1)),_xll.BDP(B245&amp;" Corp",AB$1),""))</f>
        <v/>
      </c>
      <c r="AC245" s="114" t="str">
        <f>IF(tbl_coded[[#This Row],[ISIN]]="","",IF(ISNUMBER(_xll.BDP(B245&amp;" Corp",AC$1)),_xll.BDP(B245&amp;" Corp",AC$1),""))</f>
        <v/>
      </c>
      <c r="AD245" s="114" t="str">
        <f>IF(tbl_coded[[#This Row],[ISIN]]="","",IF((_xll.BDP(B245&amp;" Corp",AD$1))="#N/A Field Not Applicable","",_xll.BDP(B245&amp;" Corp",AD$1)))</f>
        <v/>
      </c>
      <c r="AE245" s="114" t="str">
        <f>IF(tbl_coded[[#This Row],[ISIN]]="","",IF((_xll.BDP(B245&amp;" Corp",AE$1))="#N/A N/A","--",_xll.BDP(B245&amp;" Corp",AE$1)))</f>
        <v/>
      </c>
      <c r="AF245" s="114" t="str">
        <f>IF(tbl_coded[[#This Row],[ISIN]]="","",IF(IFERROR(MATCH(H245,rtg_num[Moody''s],0)&gt;10,0),"HY",IF(IFERROR(MATCH(I245,rtg_num[S&amp;P],0)&gt;10,0),"HY",IF(IFERROR(MATCH(J245,rtg_num[Fitch],0)&gt;10,0),"HY",IF(H245&amp;I245&amp;J245="------","NR",IF(IFERROR(FIND("#N/A",Coded!H245),0)&amp;IFERROR(FIND("#N/A",Coded!H245),0)&amp;IFERROR(FIND("#N/A",Coded!H245),0)&lt;&gt;"000",IF(INDEX(美元债一级!$O:$O,MATCH(tbl_coded[[#This Row],[ISIN]],美元债一级!$I:$I,0))="--/--/--","NR","IG"),"IG"))))))</f>
        <v/>
      </c>
      <c r="AG24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5" s="115" t="str">
        <f>IF(tbl_coded[[#This Row],[ISIN]]="","",IF(_xll.BDP($B245&amp;" Corp",AI$1)="#N/A N/A","--",_xll.BDP($B245&amp;" Corp",AI$1)))</f>
        <v/>
      </c>
      <c r="AJ245" s="112" t="str">
        <f>IF(tbl_coded[[#This Row],[ISIN]]="","",IF(OR(_xll.BDP(_xll.BDP(tbl_coded[[#This Row],[ISIN]]&amp;" Corp", "ISSUER_EQUITY_TICKER")&amp;" Equity",AJ$1)="#N/A N/A"),"--",_xll.BDP(_xll.BDP(tbl_coded[[#This Row],[ISIN]]&amp;" Corp", "ISSUER_EQUITY_TICKER")&amp;" Equity",AJ$1)))</f>
        <v/>
      </c>
      <c r="AK24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5" s="114" t="str">
        <f>IF(tbl_coded[[#This Row],[ISIN]]="","",IF(OR(_xll.BDP(_xll.BDP(tbl_coded[[#This Row],[ISIN]]&amp;" Corp", "ISSUER_EQUITY_TICKER")&amp;" Equity",AL$1)="#N/A N/A"),"--",_xll.BDP(_xll.BDP(tbl_coded[[#This Row],[ISIN]]&amp;" Corp", "ISSUER_EQUITY_TICKER")&amp;" Equity",AL$1)))</f>
        <v/>
      </c>
      <c r="AM245" s="114" t="str">
        <f>IF(tbl_coded[[#This Row],[ISIN]]="","",IF(_xll.BDS($B245&amp;" Corp",AM$1)="#N/A Field Not Applicable","",_xll.BDS($B245&amp;" Corp",AM$1)))</f>
        <v/>
      </c>
      <c r="AN245" s="114" t="str">
        <f>IF(tbl_coded[[#This Row],[ISIN]]="","",IF(_xll.BDP(tbl_coded[[#This Row],[KPW Provider BBID]]&amp;" CompanyID","NAME")="#N/A Invalid Security","",_xll.BDP(tbl_coded[[#This Row],[KPW Provider BBID]]&amp;" CompanyID","NAME")))</f>
        <v/>
      </c>
      <c r="AO245" s="114" t="str">
        <f>IF(tbl_coded[[#This Row],[ISIN]]="","",IF(_xll.BDP(tbl_coded[[#This Row],[KPW Provider BBID]]&amp;" CompanyID",$AO$1)="#N/A Invalid Security","--",IF(_xll.BDP(tbl_coded[[#This Row],[KPW Provider BBID]]&amp;" CompanyID",$AO$1)="#N/A N/A","--",_xll.BDP(tbl_coded[[#This Row],[KPW Provider BBID]]&amp;" CompanyID",$AO$1))))</f>
        <v/>
      </c>
      <c r="AP245" s="114" t="str">
        <f>IF(tbl_coded[[#This Row],[ISIN]]="","",IF(_xll.BDP(tbl_coded[[#This Row],[KPW Provider BBID]]&amp;" CompanyID",$AP$1)="#N/A Invalid Security","--",IF(_xll.BDP(tbl_coded[[#This Row],[KPW Provider BBID]]&amp;" CompanyID",$AP$1)="#N/A N/A","--",_xll.BDP(tbl_coded[[#This Row],[KPW Provider BBID]]&amp;" CompanyID",$AP$1))))</f>
        <v/>
      </c>
      <c r="AQ245" s="114" t="str">
        <f>IF(tbl_coded[[#This Row],[ISIN]]="","",IF(_xll.BDP(tbl_coded[[#This Row],[KPW Provider BBID]]&amp;" CompanyID",$AQ$1)="#N/A Invalid Security","--",IF(_xll.BDP(tbl_coded[[#This Row],[KPW Provider BBID]]&amp;" CompanyID",$AQ$1)="#N/A N/A","--",_xll.BDP(tbl_coded[[#This Row],[KPW Provider BBID]]&amp;" CompanyID",$AQ$1))))</f>
        <v/>
      </c>
      <c r="AR245" s="114" t="str">
        <f>IF(tbl_coded[[#This Row],[ISIN]]="","",tbl_coded[[#This Row],[穆迪KPW评级]]&amp;"/"&amp;tbl_coded[[#This Row],[SPKPW评级]]&amp;"/"&amp;tbl_coded[[#This Row],[FITCHKPW评级]])</f>
        <v/>
      </c>
      <c r="AS245" s="114" t="str">
        <f>IF(tbl_coded[[#This Row],[ISIN]]="","",IF(OR(_xll.BDP($B245&amp;" Corp",AS$1)="#N/A N/A"),"--",_xll.BDP($B245&amp;" Corp",AS$1)))</f>
        <v/>
      </c>
      <c r="AT245" s="114" t="str">
        <f>IF(tbl_coded[[#This Row],[ISIN]]="","",IF(_xll.BDS($B245&amp;" Corp",AT$1)="#N/A Field Not Applicable","",_xll.BDS($B245&amp;" Corp",AT$1)))</f>
        <v/>
      </c>
      <c r="AU245" s="114" t="str">
        <f>IF(tbl_coded[[#This Row],[SBLC Provider BBID]]="","",_xll.BDP(tbl_coded[[#This Row],[SBLC Provider BBID]]&amp;" CompanyID","NAME"))</f>
        <v/>
      </c>
      <c r="AV245" s="114" t="str">
        <f>IF(tbl_coded[[#This Row],[ISIN]]="","",IF(OR(_xll.BDP($B245&amp;" Corp",AV$1)="#N/A N/A"),"--",TEXT(_xll.BDP($B245&amp;" Corp",AV$1),"yyyy/mm/dd")))</f>
        <v/>
      </c>
      <c r="AW245" s="114" t="str">
        <f>IF(tbl_coded[[#This Row],[ISIN]]="","",IF(OR(_xll.BDP($B245&amp;" Corp",AW$1)="#N/A N/A"),"--",TEXT(_xll.BDP($B245&amp;" Corp",AW$1),"yyyy/mm/dd")))</f>
        <v/>
      </c>
      <c r="AX245" s="114" t="str">
        <f>IF(tbl_coded[[#This Row],[ISIN]]="","",IF(OR(_xll.BDP($B245&amp;" Corp",AX$1)="#N/A N/A"),"--",TEXT(_xll.BDP($B245&amp;" Corp",AX$1),"yyyy/mm/dd")))</f>
        <v/>
      </c>
      <c r="AY245" s="114" t="str">
        <f>IF(tbl_coded[[#This Row],[ISIN]]="","",IF(OR(_xll.BDP($B245&amp;" Corp",AY$1)="#N/A Field Not Applicable"),"--",TEXT(_xll.BDP($B245&amp;" Corp",AY$1),"yyyy/mm/dd")))</f>
        <v/>
      </c>
      <c r="AZ245" s="114" t="str">
        <f>IF(tbl_coded[[#This Row],[ISIN]]="","",IF(OR(_xll.BDP($B245&amp;" Corp",AZ$1)="#N/A N/A"),"--",_xll.BDP($B245&amp;" Corp",AZ$1)))</f>
        <v/>
      </c>
      <c r="BA245" s="114" t="str">
        <f>IF(tbl_coded[[#This Row],[ISIN]]="","",IF(OR(_xll.BDP($B245&amp;" Corp",BA$1)="#N/A N/A"),"--",_xll.BDP($B245&amp;" Corp",BA$1)))</f>
        <v/>
      </c>
      <c r="BB245" s="114" t="str">
        <f>IF(tbl_coded[[#This Row],[ISIN]]="","",IF(OR(_xll.BDP($B245&amp;" Corp",BB$1)="#N/A N/A"),"--",_xll.BDP($B245&amp;" Corp",BB$1)))</f>
        <v/>
      </c>
      <c r="BC245" s="114" t="str">
        <f>IF(tbl_coded[[#This Row],[ISIN]]="","",IF(OR(_xll.BDP($B245&amp;" Corp",BC$1)="#N/A Field Not Applicable"),"--",_xll.BDP($B245&amp;" Corp",BC$1)))</f>
        <v/>
      </c>
      <c r="BD245" s="114" t="str">
        <f>IF(tbl_coded[[#This Row],[ISIN]]="","",IF(OR(_xll.BDP($B245&amp;" Corp",BD$1)="#N/A Field Not Applicable"),"--",_xll.BDP($B245&amp;" Corp",BD$1)))</f>
        <v/>
      </c>
      <c r="BE245" s="114" t="str">
        <f>IF(tbl_coded[[#This Row],[ISIN]]="","",IF(OR(_xll.BDP($B245&amp;" Corp",BE$1)="#N/A Field Not Applicable"),"--",_xll.BDP($B245&amp;" Corp",BE$1)))</f>
        <v/>
      </c>
      <c r="BF245" s="114" t="str">
        <f>IF(tbl_coded[[#This Row],[ISIN]]="","",IF(OR(_xll.BDP($B245&amp;" Corp",BF$1)="#N/A Field Not Applicable"),"--",_xll.BDP($B245&amp;" Corp",BF$1)))</f>
        <v/>
      </c>
      <c r="BG245" s="114" t="str">
        <f>IF(tbl_coded[[#This Row],[ISIN]]="","",IF(OR(_xll.BDP($B245&amp;" Corp",BG$1)="#N/A Field Not Applicable"),"--",IF(_xll.BDP($B245&amp;" Corp",BG$1)="#N/A N/A","N",_xll.BDP($B245&amp;" Corp",BG$1))))</f>
        <v/>
      </c>
      <c r="BH245" s="114" t="str">
        <f>IF(tbl_coded[[#This Row],[ISIN]]="","",IF(OR(_xll.BDP($B245&amp;" Corp",BH$1)="#N/A N/A"),"",_xll.BDP($B245&amp;" Corp",BH$1)))</f>
        <v/>
      </c>
      <c r="BI245" s="114" t="str">
        <f>IF(tbl_coded[[#This Row],[ISIN]]="","",IF(OR(tbl_coded[[#This Row],[Parent company tiker]]=""),"",IF(_xll.BDP(tbl_coded[[#This Row],[Parent company tiker]]&amp;" Equity",BI$1)="#N/A N/A","--",_xll.BDP(tbl_coded[[#This Row],[Parent company tiker]]&amp;" Equity",BI$1))))</f>
        <v/>
      </c>
      <c r="BJ245" s="114" t="str">
        <f>IF(tbl_coded[[#This Row],[ISIN]]="","",IF(OR(tbl_coded[[#This Row],[Parent company tiker]]=""),"",IF(_xll.BDP(tbl_coded[[#This Row],[Parent company tiker]]&amp;" Equity",BJ$1)="#N/A N/A","--",_xll.BDP(tbl_coded[[#This Row],[Parent company tiker]]&amp;" Equity",BJ$1))))</f>
        <v/>
      </c>
      <c r="BK245" s="114" t="str">
        <f>IF(tbl_coded[[#This Row],[ISIN]]="","",IF(OR(tbl_coded[[#This Row],[Parent company tiker]]=""),"",IF(_xll.BDP(tbl_coded[[#This Row],[Parent company tiker]]&amp;" Equity",BK$1)="#N/A N/A","--",_xll.BDP(tbl_coded[[#This Row],[Parent company tiker]]&amp;" Equity",BK$1))))</f>
        <v/>
      </c>
      <c r="BL245" s="114" t="str">
        <f>IF(tbl_coded[[#This Row],[ISIN]]="","",IF(OR(tbl_coded[[#This Row],[Parent company tiker]]=""),"",IF(_xll.BDP(tbl_coded[[#This Row],[Parent company tiker]]&amp;" Equity",BL$1)="#N/A N/A","--",_xll.BDP(tbl_coded[[#This Row],[Parent company tiker]]&amp;" Equity",BL$1))))</f>
        <v/>
      </c>
      <c r="BM24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5" s="114" t="str">
        <f>IF(tbl_coded[[#This Row],[Column9]]&lt;&gt;"--",tbl_coded[[#This Row],[G''tor rating]],IF(tbl_coded[[#This Row],[KPW Name]]&lt;&gt;"",tbl_coded[[#This Row],[KPW Rating]],IF(tbl_coded[[#This Row],[Parent company tiker]]&lt;&gt;"",tbl_coded[[#This Row],[parent评级]],tbl_coded[[#This Row],[Issuer rating]])))</f>
        <v>//</v>
      </c>
      <c r="BO245" s="148" t="str">
        <f>IFERROR(IF(tbl_coded[[#This Row],[GREEN]]="Y","GREEN",IF(tbl_coded[[#This Row],[SUSTAINABLE]]="Y","SUSTAINABLE",IF(tbl_coded[[#This Row],[SOCIAL]]="Y","SOCIAL",IF(tbl_coded[[#This Row],[Sustainable linked]]="Y","SUSTAINABLE LINKED"," ")))),"")</f>
        <v xml:space="preserve"> </v>
      </c>
    </row>
    <row r="246" spans="1:67" ht="15" customHeight="1">
      <c r="A246" s="109">
        <v>244</v>
      </c>
      <c r="B246" s="110" t="str">
        <f>IF(美元债一级!$C$3:$C$1048576&lt;&gt;"",美元债一级!$C246,"")</f>
        <v/>
      </c>
      <c r="C246" s="114" t="str">
        <f>IF(tbl_coded[[#This Row],[ISIN]]="","",IF(tbl_coded[[#This Row],[Index]]&gt;$A$1,"",IF(_xll.BDP($B246&amp;" Corp",C$1)="#N/A N/A","",_xll.BDP($B246&amp;" Corp",C$1))))</f>
        <v/>
      </c>
      <c r="D246" s="114" t="str">
        <f>IF(tbl_coded[[#This Row],[ISIN]]="","",IF(_xll.BDP($B246&amp;" Corp",D$1)="#N/A N/A","",_xll.BDP($B246&amp;" Corp",D$1)))</f>
        <v/>
      </c>
      <c r="E246" s="114" t="str">
        <f>IF(tbl_coded[[#This Row],[ISIN]]="","",IF(_xll.BDP($B246&amp;" Corp",E$1)="#N/A N/A","--",_xll.BDP($B246&amp;" Corp",E$1)))</f>
        <v/>
      </c>
      <c r="F246" s="114" t="str">
        <f>IF(tbl_coded[[#This Row],[ISIN]]="","",IF(_xll.BDS($B246&amp;" Corp",F$1)="#N/A Field Not Applicable","",_xll.BDS($B246&amp;" Corp",F$1)))</f>
        <v/>
      </c>
      <c r="G246" s="114" t="str">
        <f>IF(tbl_coded[[#This Row],[ISIN]]="","",IF(_xll.BDP($F246&amp;" CompanyID",G$1)="#N/A Invalid Security","",_xll.BDP($F246&amp;" CompanyID",G$1)))</f>
        <v/>
      </c>
      <c r="H246" s="114" t="str">
        <f>IF(tbl_coded[[#This Row],[ISIN]]="","",IF(_xll.BDP($B246&amp;" Corp",H$1)="#N/A N/A","--",_xll.BDP($B246&amp;" Corp",H$1)))</f>
        <v/>
      </c>
      <c r="I246" s="114" t="str">
        <f>IF(tbl_coded[[#This Row],[ISIN]]="","",IF(_xll.BDP($B246&amp;" Corp",I$1)="#N/A N/A","--",_xll.BDP($B246&amp;" Corp",I$1)))</f>
        <v/>
      </c>
      <c r="J246" s="114" t="str">
        <f>IF(tbl_coded[[#This Row],[ISIN]]="","",IF(_xll.BDP($B246&amp;" Corp",J$1)="#N/A N/A","--",_xll.BDP($B246&amp;" Corp",J$1)))</f>
        <v/>
      </c>
      <c r="K246" s="114" t="str">
        <f>IF(tbl_coded[[#This Row],[ISIN]]="","",IF(_xll.BDP($B246&amp;" Corp",K$1)="#N/A N/A","--",_xll.BDP($B246&amp;" Corp",K$1)))</f>
        <v/>
      </c>
      <c r="L246" s="114" t="str">
        <f>IF(tbl_coded[[#This Row],[ISIN]]="","",IF(_xll.BDP($B246&amp;" Corp",L$1)="#N/A N/A","--",_xll.BDP($B246&amp;" Corp",L$1)))</f>
        <v/>
      </c>
      <c r="M246" s="114" t="str">
        <f>IF(tbl_coded[[#This Row],[ISIN]]="","",IF(_xll.BDP($B246&amp;" Corp",M$1)="#N/A N/A","--",_xll.BDP($B246&amp;" Corp",M$1)))</f>
        <v/>
      </c>
      <c r="N246" s="114" t="str">
        <f>IF(tbl_coded[[#This Row],[ISIN]]="","",IF(_xll.BDP($B246&amp;" Corp",N$1)="#N/A N/A","--",_xll.BDP($B246&amp;" Corp",N$1)))</f>
        <v/>
      </c>
      <c r="O246" s="114" t="str">
        <f>IF(tbl_coded[[#This Row],[ISIN]]="","",IF(_xll.BDP($B246&amp;" Corp",O$1)="#N/A N/A","--",_xll.BDP($B246&amp;" Corp",O$1)))</f>
        <v/>
      </c>
      <c r="P246" s="114" t="str">
        <f>IF(tbl_coded[[#This Row],[ISIN]]="","",IF(_xll.BDP($B246&amp;" Corp",P$1)="#N/A N/A","--",_xll.BDP($B246&amp;" Corp",P$1)))</f>
        <v/>
      </c>
      <c r="Q24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6" s="114" t="str">
        <f>IF(tbl_coded[[#This Row],[ISIN]]="","",IF(OR(_xll.BDP($B246&amp;" Corp",R$1)="#N/A N/A",_xll.BDP($B246&amp;" Corp",R$1)="#N/A Invalid Security",_xll.BDP($B246&amp;" Corp",R$1)="#N/A Field Not Applicable"),"--",_xll.BDP($B246&amp;" Corp",R$1)))</f>
        <v/>
      </c>
      <c r="S246" s="114" t="str">
        <f>IF(tbl_coded[[#This Row],[ISIN]]="","",IF(OR(_xll.BDP($R246&amp;" Equity",S$1)="#N/A N/A",_xll.BDP($R246&amp;" Equity",S$1)="#N/A Invalid Security"),"--",_xll.BDP($R246&amp;" Equity",S$1)))</f>
        <v/>
      </c>
      <c r="T246" s="114" t="str">
        <f>IF(tbl_coded[[#This Row],[ISIN]]="","",IF(OR(_xll.BDP($R246&amp;" Equity",T$1)="#N/A N/A",_xll.BDP($R246&amp;" Equity",T$1)="#N/A Invalid Security"),"--",_xll.BDP($R246&amp;" Equity",T$1)))</f>
        <v/>
      </c>
      <c r="U246" s="114" t="str">
        <f>IF(tbl_coded[[#This Row],[ISIN]]="","",IF(OR(_xll.BDP($R246&amp;" Equity",U$1)="#N/A N/A",_xll.BDP($R246&amp;" Equity",U$1)="#N/A Invalid Security"),"--",_xll.BDP($R246&amp;" Equity",U$1)))</f>
        <v/>
      </c>
      <c r="V246" s="114" t="str">
        <f>IF(tbl_coded[[#This Row],[ISIN]]="","",IF(OR(_xll.BDP($R246&amp;" Equity",V$1)="#N/A N/A",_xll.BDP($R246&amp;" Equity",V$1)="#N/A Invalid Security"),"--",_xll.BDP($R246&amp;" Equity",V$1)))</f>
        <v/>
      </c>
      <c r="W246" s="114" t="str">
        <f>IF(tbl_coded[[#This Row],[ISIN]]="","",IF(OR(_xll.BDP($R246&amp;" Equity",W$1)="#N/A N/A",_xll.BDP($R246&amp;" Equity",W$1)="#N/A Invalid Security"),"--",_xll.BDP($R246&amp;" Equity",W$1)))</f>
        <v/>
      </c>
      <c r="X246" s="114" t="str">
        <f>IF(tbl_coded[[#This Row],[ISIN]]="","",IF(OR(_xll.BDP($R246&amp;" Equity",X$1)="#N/A N/A",_xll.BDP($R246&amp;" Equity",X$1)="#N/A Invalid Security"),"--",_xll.BDP($R246&amp;" Equity",X$1)))</f>
        <v/>
      </c>
      <c r="Y24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6" s="114" t="str">
        <f>IF(tbl_coded[[#This Row],[ISIN]]="","",IF(ISNUMBER(_xll.BDP(B246&amp;" Corp",Z$1)),_xll.BDP(B246&amp;" Corp",Z$1),""))</f>
        <v/>
      </c>
      <c r="AA246" s="114" t="str">
        <f>IF(tbl_coded[[#This Row],[ISIN]]="","",IF(ISNUMBER(_xll.BDP(B246&amp;" Corp",AA$1)),_xll.BDP(B246&amp;" Corp",AA$1),""))</f>
        <v/>
      </c>
      <c r="AB246" s="114" t="str">
        <f>IF(tbl_coded[[#This Row],[ISIN]]="","",IF(ISNUMBER(_xll.BDP(B246&amp;" Corp",AB$1)),_xll.BDP(B246&amp;" Corp",AB$1),""))</f>
        <v/>
      </c>
      <c r="AC246" s="114" t="str">
        <f>IF(tbl_coded[[#This Row],[ISIN]]="","",IF(ISNUMBER(_xll.BDP(B246&amp;" Corp",AC$1)),_xll.BDP(B246&amp;" Corp",AC$1),""))</f>
        <v/>
      </c>
      <c r="AD246" s="114" t="str">
        <f>IF(tbl_coded[[#This Row],[ISIN]]="","",IF((_xll.BDP(B246&amp;" Corp",AD$1))="#N/A Field Not Applicable","",_xll.BDP(B246&amp;" Corp",AD$1)))</f>
        <v/>
      </c>
      <c r="AE246" s="114" t="str">
        <f>IF(tbl_coded[[#This Row],[ISIN]]="","",IF((_xll.BDP(B246&amp;" Corp",AE$1))="#N/A N/A","--",_xll.BDP(B246&amp;" Corp",AE$1)))</f>
        <v/>
      </c>
      <c r="AF246" s="114" t="str">
        <f>IF(tbl_coded[[#This Row],[ISIN]]="","",IF(IFERROR(MATCH(H246,rtg_num[Moody''s],0)&gt;10,0),"HY",IF(IFERROR(MATCH(I246,rtg_num[S&amp;P],0)&gt;10,0),"HY",IF(IFERROR(MATCH(J246,rtg_num[Fitch],0)&gt;10,0),"HY",IF(H246&amp;I246&amp;J246="------","NR",IF(IFERROR(FIND("#N/A",Coded!H246),0)&amp;IFERROR(FIND("#N/A",Coded!H246),0)&amp;IFERROR(FIND("#N/A",Coded!H246),0)&lt;&gt;"000",IF(INDEX(美元债一级!$O:$O,MATCH(tbl_coded[[#This Row],[ISIN]],美元债一级!$I:$I,0))="--/--/--","NR","IG"),"IG"))))))</f>
        <v/>
      </c>
      <c r="AG24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6" s="115" t="str">
        <f>IF(tbl_coded[[#This Row],[ISIN]]="","",IF(_xll.BDP($B246&amp;" Corp",AI$1)="#N/A N/A","--",_xll.BDP($B246&amp;" Corp",AI$1)))</f>
        <v/>
      </c>
      <c r="AJ246" s="112" t="str">
        <f>IF(tbl_coded[[#This Row],[ISIN]]="","",IF(OR(_xll.BDP(_xll.BDP(tbl_coded[[#This Row],[ISIN]]&amp;" Corp", "ISSUER_EQUITY_TICKER")&amp;" Equity",AJ$1)="#N/A N/A"),"--",_xll.BDP(_xll.BDP(tbl_coded[[#This Row],[ISIN]]&amp;" Corp", "ISSUER_EQUITY_TICKER")&amp;" Equity",AJ$1)))</f>
        <v/>
      </c>
      <c r="AK24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6" s="114" t="str">
        <f>IF(tbl_coded[[#This Row],[ISIN]]="","",IF(OR(_xll.BDP(_xll.BDP(tbl_coded[[#This Row],[ISIN]]&amp;" Corp", "ISSUER_EQUITY_TICKER")&amp;" Equity",AL$1)="#N/A N/A"),"--",_xll.BDP(_xll.BDP(tbl_coded[[#This Row],[ISIN]]&amp;" Corp", "ISSUER_EQUITY_TICKER")&amp;" Equity",AL$1)))</f>
        <v/>
      </c>
      <c r="AM246" s="114" t="str">
        <f>IF(tbl_coded[[#This Row],[ISIN]]="","",IF(_xll.BDS($B246&amp;" Corp",AM$1)="#N/A Field Not Applicable","",_xll.BDS($B246&amp;" Corp",AM$1)))</f>
        <v/>
      </c>
      <c r="AN246" s="114" t="str">
        <f>IF(tbl_coded[[#This Row],[ISIN]]="","",IF(_xll.BDP(tbl_coded[[#This Row],[KPW Provider BBID]]&amp;" CompanyID","NAME")="#N/A Invalid Security","",_xll.BDP(tbl_coded[[#This Row],[KPW Provider BBID]]&amp;" CompanyID","NAME")))</f>
        <v/>
      </c>
      <c r="AO246" s="114" t="str">
        <f>IF(tbl_coded[[#This Row],[ISIN]]="","",IF(_xll.BDP(tbl_coded[[#This Row],[KPW Provider BBID]]&amp;" CompanyID",$AO$1)="#N/A Invalid Security","--",IF(_xll.BDP(tbl_coded[[#This Row],[KPW Provider BBID]]&amp;" CompanyID",$AO$1)="#N/A N/A","--",_xll.BDP(tbl_coded[[#This Row],[KPW Provider BBID]]&amp;" CompanyID",$AO$1))))</f>
        <v/>
      </c>
      <c r="AP246" s="114" t="str">
        <f>IF(tbl_coded[[#This Row],[ISIN]]="","",IF(_xll.BDP(tbl_coded[[#This Row],[KPW Provider BBID]]&amp;" CompanyID",$AP$1)="#N/A Invalid Security","--",IF(_xll.BDP(tbl_coded[[#This Row],[KPW Provider BBID]]&amp;" CompanyID",$AP$1)="#N/A N/A","--",_xll.BDP(tbl_coded[[#This Row],[KPW Provider BBID]]&amp;" CompanyID",$AP$1))))</f>
        <v/>
      </c>
      <c r="AQ246" s="114" t="str">
        <f>IF(tbl_coded[[#This Row],[ISIN]]="","",IF(_xll.BDP(tbl_coded[[#This Row],[KPW Provider BBID]]&amp;" CompanyID",$AQ$1)="#N/A Invalid Security","--",IF(_xll.BDP(tbl_coded[[#This Row],[KPW Provider BBID]]&amp;" CompanyID",$AQ$1)="#N/A N/A","--",_xll.BDP(tbl_coded[[#This Row],[KPW Provider BBID]]&amp;" CompanyID",$AQ$1))))</f>
        <v/>
      </c>
      <c r="AR246" s="114" t="str">
        <f>IF(tbl_coded[[#This Row],[ISIN]]="","",tbl_coded[[#This Row],[穆迪KPW评级]]&amp;"/"&amp;tbl_coded[[#This Row],[SPKPW评级]]&amp;"/"&amp;tbl_coded[[#This Row],[FITCHKPW评级]])</f>
        <v/>
      </c>
      <c r="AS246" s="114" t="str">
        <f>IF(tbl_coded[[#This Row],[ISIN]]="","",IF(OR(_xll.BDP($B246&amp;" Corp",AS$1)="#N/A N/A"),"--",_xll.BDP($B246&amp;" Corp",AS$1)))</f>
        <v/>
      </c>
      <c r="AT246" s="114" t="str">
        <f>IF(tbl_coded[[#This Row],[ISIN]]="","",IF(_xll.BDS($B246&amp;" Corp",AT$1)="#N/A Field Not Applicable","",_xll.BDS($B246&amp;" Corp",AT$1)))</f>
        <v/>
      </c>
      <c r="AU246" s="114" t="str">
        <f>IF(tbl_coded[[#This Row],[SBLC Provider BBID]]="","",_xll.BDP(tbl_coded[[#This Row],[SBLC Provider BBID]]&amp;" CompanyID","NAME"))</f>
        <v/>
      </c>
      <c r="AV246" s="114" t="str">
        <f>IF(tbl_coded[[#This Row],[ISIN]]="","",IF(OR(_xll.BDP($B246&amp;" Corp",AV$1)="#N/A N/A"),"--",TEXT(_xll.BDP($B246&amp;" Corp",AV$1),"yyyy/mm/dd")))</f>
        <v/>
      </c>
      <c r="AW246" s="114" t="str">
        <f>IF(tbl_coded[[#This Row],[ISIN]]="","",IF(OR(_xll.BDP($B246&amp;" Corp",AW$1)="#N/A N/A"),"--",TEXT(_xll.BDP($B246&amp;" Corp",AW$1),"yyyy/mm/dd")))</f>
        <v/>
      </c>
      <c r="AX246" s="114" t="str">
        <f>IF(tbl_coded[[#This Row],[ISIN]]="","",IF(OR(_xll.BDP($B246&amp;" Corp",AX$1)="#N/A N/A"),"--",TEXT(_xll.BDP($B246&amp;" Corp",AX$1),"yyyy/mm/dd")))</f>
        <v/>
      </c>
      <c r="AY246" s="114" t="str">
        <f>IF(tbl_coded[[#This Row],[ISIN]]="","",IF(OR(_xll.BDP($B246&amp;" Corp",AY$1)="#N/A Field Not Applicable"),"--",TEXT(_xll.BDP($B246&amp;" Corp",AY$1),"yyyy/mm/dd")))</f>
        <v/>
      </c>
      <c r="AZ246" s="114" t="str">
        <f>IF(tbl_coded[[#This Row],[ISIN]]="","",IF(OR(_xll.BDP($B246&amp;" Corp",AZ$1)="#N/A N/A"),"--",_xll.BDP($B246&amp;" Corp",AZ$1)))</f>
        <v/>
      </c>
      <c r="BA246" s="114" t="str">
        <f>IF(tbl_coded[[#This Row],[ISIN]]="","",IF(OR(_xll.BDP($B246&amp;" Corp",BA$1)="#N/A N/A"),"--",_xll.BDP($B246&amp;" Corp",BA$1)))</f>
        <v/>
      </c>
      <c r="BB246" s="114" t="str">
        <f>IF(tbl_coded[[#This Row],[ISIN]]="","",IF(OR(_xll.BDP($B246&amp;" Corp",BB$1)="#N/A N/A"),"--",_xll.BDP($B246&amp;" Corp",BB$1)))</f>
        <v/>
      </c>
      <c r="BC246" s="114" t="str">
        <f>IF(tbl_coded[[#This Row],[ISIN]]="","",IF(OR(_xll.BDP($B246&amp;" Corp",BC$1)="#N/A Field Not Applicable"),"--",_xll.BDP($B246&amp;" Corp",BC$1)))</f>
        <v/>
      </c>
      <c r="BD246" s="114" t="str">
        <f>IF(tbl_coded[[#This Row],[ISIN]]="","",IF(OR(_xll.BDP($B246&amp;" Corp",BD$1)="#N/A Field Not Applicable"),"--",_xll.BDP($B246&amp;" Corp",BD$1)))</f>
        <v/>
      </c>
      <c r="BE246" s="114" t="str">
        <f>IF(tbl_coded[[#This Row],[ISIN]]="","",IF(OR(_xll.BDP($B246&amp;" Corp",BE$1)="#N/A Field Not Applicable"),"--",_xll.BDP($B246&amp;" Corp",BE$1)))</f>
        <v/>
      </c>
      <c r="BF246" s="114" t="str">
        <f>IF(tbl_coded[[#This Row],[ISIN]]="","",IF(OR(_xll.BDP($B246&amp;" Corp",BF$1)="#N/A Field Not Applicable"),"--",_xll.BDP($B246&amp;" Corp",BF$1)))</f>
        <v/>
      </c>
      <c r="BG246" s="114" t="str">
        <f>IF(tbl_coded[[#This Row],[ISIN]]="","",IF(OR(_xll.BDP($B246&amp;" Corp",BG$1)="#N/A Field Not Applicable"),"--",IF(_xll.BDP($B246&amp;" Corp",BG$1)="#N/A N/A","N",_xll.BDP($B246&amp;" Corp",BG$1))))</f>
        <v/>
      </c>
      <c r="BH246" s="114" t="str">
        <f>IF(tbl_coded[[#This Row],[ISIN]]="","",IF(OR(_xll.BDP($B246&amp;" Corp",BH$1)="#N/A N/A"),"",_xll.BDP($B246&amp;" Corp",BH$1)))</f>
        <v/>
      </c>
      <c r="BI246" s="114" t="str">
        <f>IF(tbl_coded[[#This Row],[ISIN]]="","",IF(OR(tbl_coded[[#This Row],[Parent company tiker]]=""),"",IF(_xll.BDP(tbl_coded[[#This Row],[Parent company tiker]]&amp;" Equity",BI$1)="#N/A N/A","--",_xll.BDP(tbl_coded[[#This Row],[Parent company tiker]]&amp;" Equity",BI$1))))</f>
        <v/>
      </c>
      <c r="BJ246" s="114" t="str">
        <f>IF(tbl_coded[[#This Row],[ISIN]]="","",IF(OR(tbl_coded[[#This Row],[Parent company tiker]]=""),"",IF(_xll.BDP(tbl_coded[[#This Row],[Parent company tiker]]&amp;" Equity",BJ$1)="#N/A N/A","--",_xll.BDP(tbl_coded[[#This Row],[Parent company tiker]]&amp;" Equity",BJ$1))))</f>
        <v/>
      </c>
      <c r="BK246" s="114" t="str">
        <f>IF(tbl_coded[[#This Row],[ISIN]]="","",IF(OR(tbl_coded[[#This Row],[Parent company tiker]]=""),"",IF(_xll.BDP(tbl_coded[[#This Row],[Parent company tiker]]&amp;" Equity",BK$1)="#N/A N/A","--",_xll.BDP(tbl_coded[[#This Row],[Parent company tiker]]&amp;" Equity",BK$1))))</f>
        <v/>
      </c>
      <c r="BL246" s="114" t="str">
        <f>IF(tbl_coded[[#This Row],[ISIN]]="","",IF(OR(tbl_coded[[#This Row],[Parent company tiker]]=""),"",IF(_xll.BDP(tbl_coded[[#This Row],[Parent company tiker]]&amp;" Equity",BL$1)="#N/A N/A","--",_xll.BDP(tbl_coded[[#This Row],[Parent company tiker]]&amp;" Equity",BL$1))))</f>
        <v/>
      </c>
      <c r="BM24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6" s="114" t="str">
        <f>IF(tbl_coded[[#This Row],[Column9]]&lt;&gt;"--",tbl_coded[[#This Row],[G''tor rating]],IF(tbl_coded[[#This Row],[KPW Name]]&lt;&gt;"",tbl_coded[[#This Row],[KPW Rating]],IF(tbl_coded[[#This Row],[Parent company tiker]]&lt;&gt;"",tbl_coded[[#This Row],[parent评级]],tbl_coded[[#This Row],[Issuer rating]])))</f>
        <v>//</v>
      </c>
      <c r="BO246" s="148" t="str">
        <f>IFERROR(IF(tbl_coded[[#This Row],[GREEN]]="Y","GREEN",IF(tbl_coded[[#This Row],[SUSTAINABLE]]="Y","SUSTAINABLE",IF(tbl_coded[[#This Row],[SOCIAL]]="Y","SOCIAL",IF(tbl_coded[[#This Row],[Sustainable linked]]="Y","SUSTAINABLE LINKED"," ")))),"")</f>
        <v xml:space="preserve"> </v>
      </c>
    </row>
    <row r="247" spans="1:67" ht="15" customHeight="1">
      <c r="A247" s="109">
        <v>245</v>
      </c>
      <c r="B247" s="110" t="str">
        <f>IF(美元债一级!$C$3:$C$1048576&lt;&gt;"",美元债一级!$C247,"")</f>
        <v/>
      </c>
      <c r="C247" s="114" t="str">
        <f>IF(tbl_coded[[#This Row],[ISIN]]="","",IF(tbl_coded[[#This Row],[Index]]&gt;$A$1,"",IF(_xll.BDP($B247&amp;" Corp",C$1)="#N/A N/A","",_xll.BDP($B247&amp;" Corp",C$1))))</f>
        <v/>
      </c>
      <c r="D247" s="114" t="str">
        <f>IF(tbl_coded[[#This Row],[ISIN]]="","",IF(_xll.BDP($B247&amp;" Corp",D$1)="#N/A N/A","",_xll.BDP($B247&amp;" Corp",D$1)))</f>
        <v/>
      </c>
      <c r="E247" s="114" t="str">
        <f>IF(tbl_coded[[#This Row],[ISIN]]="","",IF(_xll.BDP($B247&amp;" Corp",E$1)="#N/A N/A","--",_xll.BDP($B247&amp;" Corp",E$1)))</f>
        <v/>
      </c>
      <c r="F247" s="114" t="str">
        <f>IF(tbl_coded[[#This Row],[ISIN]]="","",IF(_xll.BDS($B247&amp;" Corp",F$1)="#N/A Field Not Applicable","",_xll.BDS($B247&amp;" Corp",F$1)))</f>
        <v/>
      </c>
      <c r="G247" s="114" t="str">
        <f>IF(tbl_coded[[#This Row],[ISIN]]="","",IF(_xll.BDP($F247&amp;" CompanyID",G$1)="#N/A Invalid Security","",_xll.BDP($F247&amp;" CompanyID",G$1)))</f>
        <v/>
      </c>
      <c r="H247" s="114" t="str">
        <f>IF(tbl_coded[[#This Row],[ISIN]]="","",IF(_xll.BDP($B247&amp;" Corp",H$1)="#N/A N/A","--",_xll.BDP($B247&amp;" Corp",H$1)))</f>
        <v/>
      </c>
      <c r="I247" s="114" t="str">
        <f>IF(tbl_coded[[#This Row],[ISIN]]="","",IF(_xll.BDP($B247&amp;" Corp",I$1)="#N/A N/A","--",_xll.BDP($B247&amp;" Corp",I$1)))</f>
        <v/>
      </c>
      <c r="J247" s="114" t="str">
        <f>IF(tbl_coded[[#This Row],[ISIN]]="","",IF(_xll.BDP($B247&amp;" Corp",J$1)="#N/A N/A","--",_xll.BDP($B247&amp;" Corp",J$1)))</f>
        <v/>
      </c>
      <c r="K247" s="114" t="str">
        <f>IF(tbl_coded[[#This Row],[ISIN]]="","",IF(_xll.BDP($B247&amp;" Corp",K$1)="#N/A N/A","--",_xll.BDP($B247&amp;" Corp",K$1)))</f>
        <v/>
      </c>
      <c r="L247" s="114" t="str">
        <f>IF(tbl_coded[[#This Row],[ISIN]]="","",IF(_xll.BDP($B247&amp;" Corp",L$1)="#N/A N/A","--",_xll.BDP($B247&amp;" Corp",L$1)))</f>
        <v/>
      </c>
      <c r="M247" s="114" t="str">
        <f>IF(tbl_coded[[#This Row],[ISIN]]="","",IF(_xll.BDP($B247&amp;" Corp",M$1)="#N/A N/A","--",_xll.BDP($B247&amp;" Corp",M$1)))</f>
        <v/>
      </c>
      <c r="N247" s="114" t="str">
        <f>IF(tbl_coded[[#This Row],[ISIN]]="","",IF(_xll.BDP($B247&amp;" Corp",N$1)="#N/A N/A","--",_xll.BDP($B247&amp;" Corp",N$1)))</f>
        <v/>
      </c>
      <c r="O247" s="114" t="str">
        <f>IF(tbl_coded[[#This Row],[ISIN]]="","",IF(_xll.BDP($B247&amp;" Corp",O$1)="#N/A N/A","--",_xll.BDP($B247&amp;" Corp",O$1)))</f>
        <v/>
      </c>
      <c r="P247" s="114" t="str">
        <f>IF(tbl_coded[[#This Row],[ISIN]]="","",IF(_xll.BDP($B247&amp;" Corp",P$1)="#N/A N/A","--",_xll.BDP($B247&amp;" Corp",P$1)))</f>
        <v/>
      </c>
      <c r="Q24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7" s="114" t="str">
        <f>IF(tbl_coded[[#This Row],[ISIN]]="","",IF(OR(_xll.BDP($B247&amp;" Corp",R$1)="#N/A N/A",_xll.BDP($B247&amp;" Corp",R$1)="#N/A Invalid Security",_xll.BDP($B247&amp;" Corp",R$1)="#N/A Field Not Applicable"),"--",_xll.BDP($B247&amp;" Corp",R$1)))</f>
        <v/>
      </c>
      <c r="S247" s="114" t="str">
        <f>IF(tbl_coded[[#This Row],[ISIN]]="","",IF(OR(_xll.BDP($R247&amp;" Equity",S$1)="#N/A N/A",_xll.BDP($R247&amp;" Equity",S$1)="#N/A Invalid Security"),"--",_xll.BDP($R247&amp;" Equity",S$1)))</f>
        <v/>
      </c>
      <c r="T247" s="114" t="str">
        <f>IF(tbl_coded[[#This Row],[ISIN]]="","",IF(OR(_xll.BDP($R247&amp;" Equity",T$1)="#N/A N/A",_xll.BDP($R247&amp;" Equity",T$1)="#N/A Invalid Security"),"--",_xll.BDP($R247&amp;" Equity",T$1)))</f>
        <v/>
      </c>
      <c r="U247" s="114" t="str">
        <f>IF(tbl_coded[[#This Row],[ISIN]]="","",IF(OR(_xll.BDP($R247&amp;" Equity",U$1)="#N/A N/A",_xll.BDP($R247&amp;" Equity",U$1)="#N/A Invalid Security"),"--",_xll.BDP($R247&amp;" Equity",U$1)))</f>
        <v/>
      </c>
      <c r="V247" s="114" t="str">
        <f>IF(tbl_coded[[#This Row],[ISIN]]="","",IF(OR(_xll.BDP($R247&amp;" Equity",V$1)="#N/A N/A",_xll.BDP($R247&amp;" Equity",V$1)="#N/A Invalid Security"),"--",_xll.BDP($R247&amp;" Equity",V$1)))</f>
        <v/>
      </c>
      <c r="W247" s="114" t="str">
        <f>IF(tbl_coded[[#This Row],[ISIN]]="","",IF(OR(_xll.BDP($R247&amp;" Equity",W$1)="#N/A N/A",_xll.BDP($R247&amp;" Equity",W$1)="#N/A Invalid Security"),"--",_xll.BDP($R247&amp;" Equity",W$1)))</f>
        <v/>
      </c>
      <c r="X247" s="114" t="str">
        <f>IF(tbl_coded[[#This Row],[ISIN]]="","",IF(OR(_xll.BDP($R247&amp;" Equity",X$1)="#N/A N/A",_xll.BDP($R247&amp;" Equity",X$1)="#N/A Invalid Security"),"--",_xll.BDP($R247&amp;" Equity",X$1)))</f>
        <v/>
      </c>
      <c r="Y24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7" s="114" t="str">
        <f>IF(tbl_coded[[#This Row],[ISIN]]="","",IF(ISNUMBER(_xll.BDP(B247&amp;" Corp",Z$1)),_xll.BDP(B247&amp;" Corp",Z$1),""))</f>
        <v/>
      </c>
      <c r="AA247" s="114" t="str">
        <f>IF(tbl_coded[[#This Row],[ISIN]]="","",IF(ISNUMBER(_xll.BDP(B247&amp;" Corp",AA$1)),_xll.BDP(B247&amp;" Corp",AA$1),""))</f>
        <v/>
      </c>
      <c r="AB247" s="114" t="str">
        <f>IF(tbl_coded[[#This Row],[ISIN]]="","",IF(ISNUMBER(_xll.BDP(B247&amp;" Corp",AB$1)),_xll.BDP(B247&amp;" Corp",AB$1),""))</f>
        <v/>
      </c>
      <c r="AC247" s="114" t="str">
        <f>IF(tbl_coded[[#This Row],[ISIN]]="","",IF(ISNUMBER(_xll.BDP(B247&amp;" Corp",AC$1)),_xll.BDP(B247&amp;" Corp",AC$1),""))</f>
        <v/>
      </c>
      <c r="AD247" s="114" t="str">
        <f>IF(tbl_coded[[#This Row],[ISIN]]="","",IF((_xll.BDP(B247&amp;" Corp",AD$1))="#N/A Field Not Applicable","",_xll.BDP(B247&amp;" Corp",AD$1)))</f>
        <v/>
      </c>
      <c r="AE247" s="114" t="str">
        <f>IF(tbl_coded[[#This Row],[ISIN]]="","",IF((_xll.BDP(B247&amp;" Corp",AE$1))="#N/A N/A","--",_xll.BDP(B247&amp;" Corp",AE$1)))</f>
        <v/>
      </c>
      <c r="AF247" s="114" t="str">
        <f>IF(tbl_coded[[#This Row],[ISIN]]="","",IF(IFERROR(MATCH(H247,rtg_num[Moody''s],0)&gt;10,0),"HY",IF(IFERROR(MATCH(I247,rtg_num[S&amp;P],0)&gt;10,0),"HY",IF(IFERROR(MATCH(J247,rtg_num[Fitch],0)&gt;10,0),"HY",IF(H247&amp;I247&amp;J247="------","NR",IF(IFERROR(FIND("#N/A",Coded!H247),0)&amp;IFERROR(FIND("#N/A",Coded!H247),0)&amp;IFERROR(FIND("#N/A",Coded!H247),0)&lt;&gt;"000",IF(INDEX(美元债一级!$O:$O,MATCH(tbl_coded[[#This Row],[ISIN]],美元债一级!$I:$I,0))="--/--/--","NR","IG"),"IG"))))))</f>
        <v/>
      </c>
      <c r="AG24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7" s="115" t="str">
        <f>IF(tbl_coded[[#This Row],[ISIN]]="","",IF(_xll.BDP($B247&amp;" Corp",AI$1)="#N/A N/A","--",_xll.BDP($B247&amp;" Corp",AI$1)))</f>
        <v/>
      </c>
      <c r="AJ247" s="112" t="str">
        <f>IF(tbl_coded[[#This Row],[ISIN]]="","",IF(OR(_xll.BDP(_xll.BDP(tbl_coded[[#This Row],[ISIN]]&amp;" Corp", "ISSUER_EQUITY_TICKER")&amp;" Equity",AJ$1)="#N/A N/A"),"--",_xll.BDP(_xll.BDP(tbl_coded[[#This Row],[ISIN]]&amp;" Corp", "ISSUER_EQUITY_TICKER")&amp;" Equity",AJ$1)))</f>
        <v/>
      </c>
      <c r="AK24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7" s="114" t="str">
        <f>IF(tbl_coded[[#This Row],[ISIN]]="","",IF(OR(_xll.BDP(_xll.BDP(tbl_coded[[#This Row],[ISIN]]&amp;" Corp", "ISSUER_EQUITY_TICKER")&amp;" Equity",AL$1)="#N/A N/A"),"--",_xll.BDP(_xll.BDP(tbl_coded[[#This Row],[ISIN]]&amp;" Corp", "ISSUER_EQUITY_TICKER")&amp;" Equity",AL$1)))</f>
        <v/>
      </c>
      <c r="AM247" s="114" t="str">
        <f>IF(tbl_coded[[#This Row],[ISIN]]="","",IF(_xll.BDS($B247&amp;" Corp",AM$1)="#N/A Field Not Applicable","",_xll.BDS($B247&amp;" Corp",AM$1)))</f>
        <v/>
      </c>
      <c r="AN247" s="114" t="str">
        <f>IF(tbl_coded[[#This Row],[ISIN]]="","",IF(_xll.BDP(tbl_coded[[#This Row],[KPW Provider BBID]]&amp;" CompanyID","NAME")="#N/A Invalid Security","",_xll.BDP(tbl_coded[[#This Row],[KPW Provider BBID]]&amp;" CompanyID","NAME")))</f>
        <v/>
      </c>
      <c r="AO247" s="114" t="str">
        <f>IF(tbl_coded[[#This Row],[ISIN]]="","",IF(_xll.BDP(tbl_coded[[#This Row],[KPW Provider BBID]]&amp;" CompanyID",$AO$1)="#N/A Invalid Security","--",IF(_xll.BDP(tbl_coded[[#This Row],[KPW Provider BBID]]&amp;" CompanyID",$AO$1)="#N/A N/A","--",_xll.BDP(tbl_coded[[#This Row],[KPW Provider BBID]]&amp;" CompanyID",$AO$1))))</f>
        <v/>
      </c>
      <c r="AP247" s="114" t="str">
        <f>IF(tbl_coded[[#This Row],[ISIN]]="","",IF(_xll.BDP(tbl_coded[[#This Row],[KPW Provider BBID]]&amp;" CompanyID",$AP$1)="#N/A Invalid Security","--",IF(_xll.BDP(tbl_coded[[#This Row],[KPW Provider BBID]]&amp;" CompanyID",$AP$1)="#N/A N/A","--",_xll.BDP(tbl_coded[[#This Row],[KPW Provider BBID]]&amp;" CompanyID",$AP$1))))</f>
        <v/>
      </c>
      <c r="AQ247" s="114" t="str">
        <f>IF(tbl_coded[[#This Row],[ISIN]]="","",IF(_xll.BDP(tbl_coded[[#This Row],[KPW Provider BBID]]&amp;" CompanyID",$AQ$1)="#N/A Invalid Security","--",IF(_xll.BDP(tbl_coded[[#This Row],[KPW Provider BBID]]&amp;" CompanyID",$AQ$1)="#N/A N/A","--",_xll.BDP(tbl_coded[[#This Row],[KPW Provider BBID]]&amp;" CompanyID",$AQ$1))))</f>
        <v/>
      </c>
      <c r="AR247" s="114" t="str">
        <f>IF(tbl_coded[[#This Row],[ISIN]]="","",tbl_coded[[#This Row],[穆迪KPW评级]]&amp;"/"&amp;tbl_coded[[#This Row],[SPKPW评级]]&amp;"/"&amp;tbl_coded[[#This Row],[FITCHKPW评级]])</f>
        <v/>
      </c>
      <c r="AS247" s="114" t="str">
        <f>IF(tbl_coded[[#This Row],[ISIN]]="","",IF(OR(_xll.BDP($B247&amp;" Corp",AS$1)="#N/A N/A"),"--",_xll.BDP($B247&amp;" Corp",AS$1)))</f>
        <v/>
      </c>
      <c r="AT247" s="114" t="str">
        <f>IF(tbl_coded[[#This Row],[ISIN]]="","",IF(_xll.BDS($B247&amp;" Corp",AT$1)="#N/A Field Not Applicable","",_xll.BDS($B247&amp;" Corp",AT$1)))</f>
        <v/>
      </c>
      <c r="AU247" s="114" t="str">
        <f>IF(tbl_coded[[#This Row],[SBLC Provider BBID]]="","",_xll.BDP(tbl_coded[[#This Row],[SBLC Provider BBID]]&amp;" CompanyID","NAME"))</f>
        <v/>
      </c>
      <c r="AV247" s="114" t="str">
        <f>IF(tbl_coded[[#This Row],[ISIN]]="","",IF(OR(_xll.BDP($B247&amp;" Corp",AV$1)="#N/A N/A"),"--",TEXT(_xll.BDP($B247&amp;" Corp",AV$1),"yyyy/mm/dd")))</f>
        <v/>
      </c>
      <c r="AW247" s="114" t="str">
        <f>IF(tbl_coded[[#This Row],[ISIN]]="","",IF(OR(_xll.BDP($B247&amp;" Corp",AW$1)="#N/A N/A"),"--",TEXT(_xll.BDP($B247&amp;" Corp",AW$1),"yyyy/mm/dd")))</f>
        <v/>
      </c>
      <c r="AX247" s="114" t="str">
        <f>IF(tbl_coded[[#This Row],[ISIN]]="","",IF(OR(_xll.BDP($B247&amp;" Corp",AX$1)="#N/A N/A"),"--",TEXT(_xll.BDP($B247&amp;" Corp",AX$1),"yyyy/mm/dd")))</f>
        <v/>
      </c>
      <c r="AY247" s="114" t="str">
        <f>IF(tbl_coded[[#This Row],[ISIN]]="","",IF(OR(_xll.BDP($B247&amp;" Corp",AY$1)="#N/A Field Not Applicable"),"--",TEXT(_xll.BDP($B247&amp;" Corp",AY$1),"yyyy/mm/dd")))</f>
        <v/>
      </c>
      <c r="AZ247" s="114" t="str">
        <f>IF(tbl_coded[[#This Row],[ISIN]]="","",IF(OR(_xll.BDP($B247&amp;" Corp",AZ$1)="#N/A N/A"),"--",_xll.BDP($B247&amp;" Corp",AZ$1)))</f>
        <v/>
      </c>
      <c r="BA247" s="114" t="str">
        <f>IF(tbl_coded[[#This Row],[ISIN]]="","",IF(OR(_xll.BDP($B247&amp;" Corp",BA$1)="#N/A N/A"),"--",_xll.BDP($B247&amp;" Corp",BA$1)))</f>
        <v/>
      </c>
      <c r="BB247" s="114" t="str">
        <f>IF(tbl_coded[[#This Row],[ISIN]]="","",IF(OR(_xll.BDP($B247&amp;" Corp",BB$1)="#N/A N/A"),"--",_xll.BDP($B247&amp;" Corp",BB$1)))</f>
        <v/>
      </c>
      <c r="BC247" s="114" t="str">
        <f>IF(tbl_coded[[#This Row],[ISIN]]="","",IF(OR(_xll.BDP($B247&amp;" Corp",BC$1)="#N/A Field Not Applicable"),"--",_xll.BDP($B247&amp;" Corp",BC$1)))</f>
        <v/>
      </c>
      <c r="BD247" s="114" t="str">
        <f>IF(tbl_coded[[#This Row],[ISIN]]="","",IF(OR(_xll.BDP($B247&amp;" Corp",BD$1)="#N/A Field Not Applicable"),"--",_xll.BDP($B247&amp;" Corp",BD$1)))</f>
        <v/>
      </c>
      <c r="BE247" s="114" t="str">
        <f>IF(tbl_coded[[#This Row],[ISIN]]="","",IF(OR(_xll.BDP($B247&amp;" Corp",BE$1)="#N/A Field Not Applicable"),"--",_xll.BDP($B247&amp;" Corp",BE$1)))</f>
        <v/>
      </c>
      <c r="BF247" s="114" t="str">
        <f>IF(tbl_coded[[#This Row],[ISIN]]="","",IF(OR(_xll.BDP($B247&amp;" Corp",BF$1)="#N/A Field Not Applicable"),"--",_xll.BDP($B247&amp;" Corp",BF$1)))</f>
        <v/>
      </c>
      <c r="BG247" s="114" t="str">
        <f>IF(tbl_coded[[#This Row],[ISIN]]="","",IF(OR(_xll.BDP($B247&amp;" Corp",BG$1)="#N/A Field Not Applicable"),"--",IF(_xll.BDP($B247&amp;" Corp",BG$1)="#N/A N/A","N",_xll.BDP($B247&amp;" Corp",BG$1))))</f>
        <v/>
      </c>
      <c r="BH247" s="114" t="str">
        <f>IF(tbl_coded[[#This Row],[ISIN]]="","",IF(OR(_xll.BDP($B247&amp;" Corp",BH$1)="#N/A N/A"),"",_xll.BDP($B247&amp;" Corp",BH$1)))</f>
        <v/>
      </c>
      <c r="BI247" s="114" t="str">
        <f>IF(tbl_coded[[#This Row],[ISIN]]="","",IF(OR(tbl_coded[[#This Row],[Parent company tiker]]=""),"",IF(_xll.BDP(tbl_coded[[#This Row],[Parent company tiker]]&amp;" Equity",BI$1)="#N/A N/A","--",_xll.BDP(tbl_coded[[#This Row],[Parent company tiker]]&amp;" Equity",BI$1))))</f>
        <v/>
      </c>
      <c r="BJ247" s="114" t="str">
        <f>IF(tbl_coded[[#This Row],[ISIN]]="","",IF(OR(tbl_coded[[#This Row],[Parent company tiker]]=""),"",IF(_xll.BDP(tbl_coded[[#This Row],[Parent company tiker]]&amp;" Equity",BJ$1)="#N/A N/A","--",_xll.BDP(tbl_coded[[#This Row],[Parent company tiker]]&amp;" Equity",BJ$1))))</f>
        <v/>
      </c>
      <c r="BK247" s="114" t="str">
        <f>IF(tbl_coded[[#This Row],[ISIN]]="","",IF(OR(tbl_coded[[#This Row],[Parent company tiker]]=""),"",IF(_xll.BDP(tbl_coded[[#This Row],[Parent company tiker]]&amp;" Equity",BK$1)="#N/A N/A","--",_xll.BDP(tbl_coded[[#This Row],[Parent company tiker]]&amp;" Equity",BK$1))))</f>
        <v/>
      </c>
      <c r="BL247" s="114" t="str">
        <f>IF(tbl_coded[[#This Row],[ISIN]]="","",IF(OR(tbl_coded[[#This Row],[Parent company tiker]]=""),"",IF(_xll.BDP(tbl_coded[[#This Row],[Parent company tiker]]&amp;" Equity",BL$1)="#N/A N/A","--",_xll.BDP(tbl_coded[[#This Row],[Parent company tiker]]&amp;" Equity",BL$1))))</f>
        <v/>
      </c>
      <c r="BM24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7" s="114" t="str">
        <f>IF(tbl_coded[[#This Row],[Column9]]&lt;&gt;"--",tbl_coded[[#This Row],[G''tor rating]],IF(tbl_coded[[#This Row],[KPW Name]]&lt;&gt;"",tbl_coded[[#This Row],[KPW Rating]],IF(tbl_coded[[#This Row],[Parent company tiker]]&lt;&gt;"",tbl_coded[[#This Row],[parent评级]],tbl_coded[[#This Row],[Issuer rating]])))</f>
        <v>//</v>
      </c>
      <c r="BO247" s="148" t="str">
        <f>IFERROR(IF(tbl_coded[[#This Row],[GREEN]]="Y","GREEN",IF(tbl_coded[[#This Row],[SUSTAINABLE]]="Y","SUSTAINABLE",IF(tbl_coded[[#This Row],[SOCIAL]]="Y","SOCIAL",IF(tbl_coded[[#This Row],[Sustainable linked]]="Y","SUSTAINABLE LINKED"," ")))),"")</f>
        <v xml:space="preserve"> </v>
      </c>
    </row>
    <row r="248" spans="1:67" ht="15" customHeight="1">
      <c r="A248" s="109">
        <v>246</v>
      </c>
      <c r="B248" s="110" t="str">
        <f>IF(美元债一级!$C$3:$C$1048576&lt;&gt;"",美元债一级!$C248,"")</f>
        <v/>
      </c>
      <c r="C248" s="114" t="str">
        <f>IF(tbl_coded[[#This Row],[ISIN]]="","",IF(tbl_coded[[#This Row],[Index]]&gt;$A$1,"",IF(_xll.BDP($B248&amp;" Corp",C$1)="#N/A N/A","",_xll.BDP($B248&amp;" Corp",C$1))))</f>
        <v/>
      </c>
      <c r="D248" s="114" t="str">
        <f>IF(tbl_coded[[#This Row],[ISIN]]="","",IF(_xll.BDP($B248&amp;" Corp",D$1)="#N/A N/A","",_xll.BDP($B248&amp;" Corp",D$1)))</f>
        <v/>
      </c>
      <c r="E248" s="114" t="str">
        <f>IF(tbl_coded[[#This Row],[ISIN]]="","",IF(_xll.BDP($B248&amp;" Corp",E$1)="#N/A N/A","--",_xll.BDP($B248&amp;" Corp",E$1)))</f>
        <v/>
      </c>
      <c r="F248" s="114" t="str">
        <f>IF(tbl_coded[[#This Row],[ISIN]]="","",IF(_xll.BDS($B248&amp;" Corp",F$1)="#N/A Field Not Applicable","",_xll.BDS($B248&amp;" Corp",F$1)))</f>
        <v/>
      </c>
      <c r="G248" s="114" t="str">
        <f>IF(tbl_coded[[#This Row],[ISIN]]="","",IF(_xll.BDP($F248&amp;" CompanyID",G$1)="#N/A Invalid Security","",_xll.BDP($F248&amp;" CompanyID",G$1)))</f>
        <v/>
      </c>
      <c r="H248" s="114" t="str">
        <f>IF(tbl_coded[[#This Row],[ISIN]]="","",IF(_xll.BDP($B248&amp;" Corp",H$1)="#N/A N/A","--",_xll.BDP($B248&amp;" Corp",H$1)))</f>
        <v/>
      </c>
      <c r="I248" s="114" t="str">
        <f>IF(tbl_coded[[#This Row],[ISIN]]="","",IF(_xll.BDP($B248&amp;" Corp",I$1)="#N/A N/A","--",_xll.BDP($B248&amp;" Corp",I$1)))</f>
        <v/>
      </c>
      <c r="J248" s="114" t="str">
        <f>IF(tbl_coded[[#This Row],[ISIN]]="","",IF(_xll.BDP($B248&amp;" Corp",J$1)="#N/A N/A","--",_xll.BDP($B248&amp;" Corp",J$1)))</f>
        <v/>
      </c>
      <c r="K248" s="114" t="str">
        <f>IF(tbl_coded[[#This Row],[ISIN]]="","",IF(_xll.BDP($B248&amp;" Corp",K$1)="#N/A N/A","--",_xll.BDP($B248&amp;" Corp",K$1)))</f>
        <v/>
      </c>
      <c r="L248" s="114" t="str">
        <f>IF(tbl_coded[[#This Row],[ISIN]]="","",IF(_xll.BDP($B248&amp;" Corp",L$1)="#N/A N/A","--",_xll.BDP($B248&amp;" Corp",L$1)))</f>
        <v/>
      </c>
      <c r="M248" s="114" t="str">
        <f>IF(tbl_coded[[#This Row],[ISIN]]="","",IF(_xll.BDP($B248&amp;" Corp",M$1)="#N/A N/A","--",_xll.BDP($B248&amp;" Corp",M$1)))</f>
        <v/>
      </c>
      <c r="N248" s="114" t="str">
        <f>IF(tbl_coded[[#This Row],[ISIN]]="","",IF(_xll.BDP($B248&amp;" Corp",N$1)="#N/A N/A","--",_xll.BDP($B248&amp;" Corp",N$1)))</f>
        <v/>
      </c>
      <c r="O248" s="114" t="str">
        <f>IF(tbl_coded[[#This Row],[ISIN]]="","",IF(_xll.BDP($B248&amp;" Corp",O$1)="#N/A N/A","--",_xll.BDP($B248&amp;" Corp",O$1)))</f>
        <v/>
      </c>
      <c r="P248" s="114" t="str">
        <f>IF(tbl_coded[[#This Row],[ISIN]]="","",IF(_xll.BDP($B248&amp;" Corp",P$1)="#N/A N/A","--",_xll.BDP($B248&amp;" Corp",P$1)))</f>
        <v/>
      </c>
      <c r="Q24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8" s="114" t="str">
        <f>IF(tbl_coded[[#This Row],[ISIN]]="","",IF(OR(_xll.BDP($B248&amp;" Corp",R$1)="#N/A N/A",_xll.BDP($B248&amp;" Corp",R$1)="#N/A Invalid Security",_xll.BDP($B248&amp;" Corp",R$1)="#N/A Field Not Applicable"),"--",_xll.BDP($B248&amp;" Corp",R$1)))</f>
        <v/>
      </c>
      <c r="S248" s="114" t="str">
        <f>IF(tbl_coded[[#This Row],[ISIN]]="","",IF(OR(_xll.BDP($R248&amp;" Equity",S$1)="#N/A N/A",_xll.BDP($R248&amp;" Equity",S$1)="#N/A Invalid Security"),"--",_xll.BDP($R248&amp;" Equity",S$1)))</f>
        <v/>
      </c>
      <c r="T248" s="114" t="str">
        <f>IF(tbl_coded[[#This Row],[ISIN]]="","",IF(OR(_xll.BDP($R248&amp;" Equity",T$1)="#N/A N/A",_xll.BDP($R248&amp;" Equity",T$1)="#N/A Invalid Security"),"--",_xll.BDP($R248&amp;" Equity",T$1)))</f>
        <v/>
      </c>
      <c r="U248" s="114" t="str">
        <f>IF(tbl_coded[[#This Row],[ISIN]]="","",IF(OR(_xll.BDP($R248&amp;" Equity",U$1)="#N/A N/A",_xll.BDP($R248&amp;" Equity",U$1)="#N/A Invalid Security"),"--",_xll.BDP($R248&amp;" Equity",U$1)))</f>
        <v/>
      </c>
      <c r="V248" s="114" t="str">
        <f>IF(tbl_coded[[#This Row],[ISIN]]="","",IF(OR(_xll.BDP($R248&amp;" Equity",V$1)="#N/A N/A",_xll.BDP($R248&amp;" Equity",V$1)="#N/A Invalid Security"),"--",_xll.BDP($R248&amp;" Equity",V$1)))</f>
        <v/>
      </c>
      <c r="W248" s="114" t="str">
        <f>IF(tbl_coded[[#This Row],[ISIN]]="","",IF(OR(_xll.BDP($R248&amp;" Equity",W$1)="#N/A N/A",_xll.BDP($R248&amp;" Equity",W$1)="#N/A Invalid Security"),"--",_xll.BDP($R248&amp;" Equity",W$1)))</f>
        <v/>
      </c>
      <c r="X248" s="114" t="str">
        <f>IF(tbl_coded[[#This Row],[ISIN]]="","",IF(OR(_xll.BDP($R248&amp;" Equity",X$1)="#N/A N/A",_xll.BDP($R248&amp;" Equity",X$1)="#N/A Invalid Security"),"--",_xll.BDP($R248&amp;" Equity",X$1)))</f>
        <v/>
      </c>
      <c r="Y24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8" s="114" t="str">
        <f>IF(tbl_coded[[#This Row],[ISIN]]="","",IF(ISNUMBER(_xll.BDP(B248&amp;" Corp",Z$1)),_xll.BDP(B248&amp;" Corp",Z$1),""))</f>
        <v/>
      </c>
      <c r="AA248" s="114" t="str">
        <f>IF(tbl_coded[[#This Row],[ISIN]]="","",IF(ISNUMBER(_xll.BDP(B248&amp;" Corp",AA$1)),_xll.BDP(B248&amp;" Corp",AA$1),""))</f>
        <v/>
      </c>
      <c r="AB248" s="114" t="str">
        <f>IF(tbl_coded[[#This Row],[ISIN]]="","",IF(ISNUMBER(_xll.BDP(B248&amp;" Corp",AB$1)),_xll.BDP(B248&amp;" Corp",AB$1),""))</f>
        <v/>
      </c>
      <c r="AC248" s="114" t="str">
        <f>IF(tbl_coded[[#This Row],[ISIN]]="","",IF(ISNUMBER(_xll.BDP(B248&amp;" Corp",AC$1)),_xll.BDP(B248&amp;" Corp",AC$1),""))</f>
        <v/>
      </c>
      <c r="AD248" s="114" t="str">
        <f>IF(tbl_coded[[#This Row],[ISIN]]="","",IF((_xll.BDP(B248&amp;" Corp",AD$1))="#N/A Field Not Applicable","",_xll.BDP(B248&amp;" Corp",AD$1)))</f>
        <v/>
      </c>
      <c r="AE248" s="114" t="str">
        <f>IF(tbl_coded[[#This Row],[ISIN]]="","",IF((_xll.BDP(B248&amp;" Corp",AE$1))="#N/A N/A","--",_xll.BDP(B248&amp;" Corp",AE$1)))</f>
        <v/>
      </c>
      <c r="AF248" s="114" t="str">
        <f>IF(tbl_coded[[#This Row],[ISIN]]="","",IF(IFERROR(MATCH(H248,rtg_num[Moody''s],0)&gt;10,0),"HY",IF(IFERROR(MATCH(I248,rtg_num[S&amp;P],0)&gt;10,0),"HY",IF(IFERROR(MATCH(J248,rtg_num[Fitch],0)&gt;10,0),"HY",IF(H248&amp;I248&amp;J248="------","NR",IF(IFERROR(FIND("#N/A",Coded!H248),0)&amp;IFERROR(FIND("#N/A",Coded!H248),0)&amp;IFERROR(FIND("#N/A",Coded!H248),0)&lt;&gt;"000",IF(INDEX(美元债一级!$O:$O,MATCH(tbl_coded[[#This Row],[ISIN]],美元债一级!$I:$I,0))="--/--/--","NR","IG"),"IG"))))))</f>
        <v/>
      </c>
      <c r="AG24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8" s="115" t="str">
        <f>IF(tbl_coded[[#This Row],[ISIN]]="","",IF(_xll.BDP($B248&amp;" Corp",AI$1)="#N/A N/A","--",_xll.BDP($B248&amp;" Corp",AI$1)))</f>
        <v/>
      </c>
      <c r="AJ248" s="112" t="str">
        <f>IF(tbl_coded[[#This Row],[ISIN]]="","",IF(OR(_xll.BDP(_xll.BDP(tbl_coded[[#This Row],[ISIN]]&amp;" Corp", "ISSUER_EQUITY_TICKER")&amp;" Equity",AJ$1)="#N/A N/A"),"--",_xll.BDP(_xll.BDP(tbl_coded[[#This Row],[ISIN]]&amp;" Corp", "ISSUER_EQUITY_TICKER")&amp;" Equity",AJ$1)))</f>
        <v/>
      </c>
      <c r="AK24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8" s="114" t="str">
        <f>IF(tbl_coded[[#This Row],[ISIN]]="","",IF(OR(_xll.BDP(_xll.BDP(tbl_coded[[#This Row],[ISIN]]&amp;" Corp", "ISSUER_EQUITY_TICKER")&amp;" Equity",AL$1)="#N/A N/A"),"--",_xll.BDP(_xll.BDP(tbl_coded[[#This Row],[ISIN]]&amp;" Corp", "ISSUER_EQUITY_TICKER")&amp;" Equity",AL$1)))</f>
        <v/>
      </c>
      <c r="AM248" s="114" t="str">
        <f>IF(tbl_coded[[#This Row],[ISIN]]="","",IF(_xll.BDS($B248&amp;" Corp",AM$1)="#N/A Field Not Applicable","",_xll.BDS($B248&amp;" Corp",AM$1)))</f>
        <v/>
      </c>
      <c r="AN248" s="114" t="str">
        <f>IF(tbl_coded[[#This Row],[ISIN]]="","",IF(_xll.BDP(tbl_coded[[#This Row],[KPW Provider BBID]]&amp;" CompanyID","NAME")="#N/A Invalid Security","",_xll.BDP(tbl_coded[[#This Row],[KPW Provider BBID]]&amp;" CompanyID","NAME")))</f>
        <v/>
      </c>
      <c r="AO248" s="114" t="str">
        <f>IF(tbl_coded[[#This Row],[ISIN]]="","",IF(_xll.BDP(tbl_coded[[#This Row],[KPW Provider BBID]]&amp;" CompanyID",$AO$1)="#N/A Invalid Security","--",IF(_xll.BDP(tbl_coded[[#This Row],[KPW Provider BBID]]&amp;" CompanyID",$AO$1)="#N/A N/A","--",_xll.BDP(tbl_coded[[#This Row],[KPW Provider BBID]]&amp;" CompanyID",$AO$1))))</f>
        <v/>
      </c>
      <c r="AP248" s="114" t="str">
        <f>IF(tbl_coded[[#This Row],[ISIN]]="","",IF(_xll.BDP(tbl_coded[[#This Row],[KPW Provider BBID]]&amp;" CompanyID",$AP$1)="#N/A Invalid Security","--",IF(_xll.BDP(tbl_coded[[#This Row],[KPW Provider BBID]]&amp;" CompanyID",$AP$1)="#N/A N/A","--",_xll.BDP(tbl_coded[[#This Row],[KPW Provider BBID]]&amp;" CompanyID",$AP$1))))</f>
        <v/>
      </c>
      <c r="AQ248" s="114" t="str">
        <f>IF(tbl_coded[[#This Row],[ISIN]]="","",IF(_xll.BDP(tbl_coded[[#This Row],[KPW Provider BBID]]&amp;" CompanyID",$AQ$1)="#N/A Invalid Security","--",IF(_xll.BDP(tbl_coded[[#This Row],[KPW Provider BBID]]&amp;" CompanyID",$AQ$1)="#N/A N/A","--",_xll.BDP(tbl_coded[[#This Row],[KPW Provider BBID]]&amp;" CompanyID",$AQ$1))))</f>
        <v/>
      </c>
      <c r="AR248" s="114" t="str">
        <f>IF(tbl_coded[[#This Row],[ISIN]]="","",tbl_coded[[#This Row],[穆迪KPW评级]]&amp;"/"&amp;tbl_coded[[#This Row],[SPKPW评级]]&amp;"/"&amp;tbl_coded[[#This Row],[FITCHKPW评级]])</f>
        <v/>
      </c>
      <c r="AS248" s="114" t="str">
        <f>IF(tbl_coded[[#This Row],[ISIN]]="","",IF(OR(_xll.BDP($B248&amp;" Corp",AS$1)="#N/A N/A"),"--",_xll.BDP($B248&amp;" Corp",AS$1)))</f>
        <v/>
      </c>
      <c r="AT248" s="114" t="str">
        <f>IF(tbl_coded[[#This Row],[ISIN]]="","",IF(_xll.BDS($B248&amp;" Corp",AT$1)="#N/A Field Not Applicable","",_xll.BDS($B248&amp;" Corp",AT$1)))</f>
        <v/>
      </c>
      <c r="AU248" s="114" t="str">
        <f>IF(tbl_coded[[#This Row],[SBLC Provider BBID]]="","",_xll.BDP(tbl_coded[[#This Row],[SBLC Provider BBID]]&amp;" CompanyID","NAME"))</f>
        <v/>
      </c>
      <c r="AV248" s="114" t="str">
        <f>IF(tbl_coded[[#This Row],[ISIN]]="","",IF(OR(_xll.BDP($B248&amp;" Corp",AV$1)="#N/A N/A"),"--",TEXT(_xll.BDP($B248&amp;" Corp",AV$1),"yyyy/mm/dd")))</f>
        <v/>
      </c>
      <c r="AW248" s="114" t="str">
        <f>IF(tbl_coded[[#This Row],[ISIN]]="","",IF(OR(_xll.BDP($B248&amp;" Corp",AW$1)="#N/A N/A"),"--",TEXT(_xll.BDP($B248&amp;" Corp",AW$1),"yyyy/mm/dd")))</f>
        <v/>
      </c>
      <c r="AX248" s="114" t="str">
        <f>IF(tbl_coded[[#This Row],[ISIN]]="","",IF(OR(_xll.BDP($B248&amp;" Corp",AX$1)="#N/A N/A"),"--",TEXT(_xll.BDP($B248&amp;" Corp",AX$1),"yyyy/mm/dd")))</f>
        <v/>
      </c>
      <c r="AY248" s="114" t="str">
        <f>IF(tbl_coded[[#This Row],[ISIN]]="","",IF(OR(_xll.BDP($B248&amp;" Corp",AY$1)="#N/A Field Not Applicable"),"--",TEXT(_xll.BDP($B248&amp;" Corp",AY$1),"yyyy/mm/dd")))</f>
        <v/>
      </c>
      <c r="AZ248" s="114" t="str">
        <f>IF(tbl_coded[[#This Row],[ISIN]]="","",IF(OR(_xll.BDP($B248&amp;" Corp",AZ$1)="#N/A N/A"),"--",_xll.BDP($B248&amp;" Corp",AZ$1)))</f>
        <v/>
      </c>
      <c r="BA248" s="114" t="str">
        <f>IF(tbl_coded[[#This Row],[ISIN]]="","",IF(OR(_xll.BDP($B248&amp;" Corp",BA$1)="#N/A N/A"),"--",_xll.BDP($B248&amp;" Corp",BA$1)))</f>
        <v/>
      </c>
      <c r="BB248" s="114" t="str">
        <f>IF(tbl_coded[[#This Row],[ISIN]]="","",IF(OR(_xll.BDP($B248&amp;" Corp",BB$1)="#N/A N/A"),"--",_xll.BDP($B248&amp;" Corp",BB$1)))</f>
        <v/>
      </c>
      <c r="BC248" s="114" t="str">
        <f>IF(tbl_coded[[#This Row],[ISIN]]="","",IF(OR(_xll.BDP($B248&amp;" Corp",BC$1)="#N/A Field Not Applicable"),"--",_xll.BDP($B248&amp;" Corp",BC$1)))</f>
        <v/>
      </c>
      <c r="BD248" s="114" t="str">
        <f>IF(tbl_coded[[#This Row],[ISIN]]="","",IF(OR(_xll.BDP($B248&amp;" Corp",BD$1)="#N/A Field Not Applicable"),"--",_xll.BDP($B248&amp;" Corp",BD$1)))</f>
        <v/>
      </c>
      <c r="BE248" s="114" t="str">
        <f>IF(tbl_coded[[#This Row],[ISIN]]="","",IF(OR(_xll.BDP($B248&amp;" Corp",BE$1)="#N/A Field Not Applicable"),"--",_xll.BDP($B248&amp;" Corp",BE$1)))</f>
        <v/>
      </c>
      <c r="BF248" s="114" t="str">
        <f>IF(tbl_coded[[#This Row],[ISIN]]="","",IF(OR(_xll.BDP($B248&amp;" Corp",BF$1)="#N/A Field Not Applicable"),"--",_xll.BDP($B248&amp;" Corp",BF$1)))</f>
        <v/>
      </c>
      <c r="BG248" s="114" t="str">
        <f>IF(tbl_coded[[#This Row],[ISIN]]="","",IF(OR(_xll.BDP($B248&amp;" Corp",BG$1)="#N/A Field Not Applicable"),"--",IF(_xll.BDP($B248&amp;" Corp",BG$1)="#N/A N/A","N",_xll.BDP($B248&amp;" Corp",BG$1))))</f>
        <v/>
      </c>
      <c r="BH248" s="114" t="str">
        <f>IF(tbl_coded[[#This Row],[ISIN]]="","",IF(OR(_xll.BDP($B248&amp;" Corp",BH$1)="#N/A N/A"),"",_xll.BDP($B248&amp;" Corp",BH$1)))</f>
        <v/>
      </c>
      <c r="BI248" s="114" t="str">
        <f>IF(tbl_coded[[#This Row],[ISIN]]="","",IF(OR(tbl_coded[[#This Row],[Parent company tiker]]=""),"",IF(_xll.BDP(tbl_coded[[#This Row],[Parent company tiker]]&amp;" Equity",BI$1)="#N/A N/A","--",_xll.BDP(tbl_coded[[#This Row],[Parent company tiker]]&amp;" Equity",BI$1))))</f>
        <v/>
      </c>
      <c r="BJ248" s="114" t="str">
        <f>IF(tbl_coded[[#This Row],[ISIN]]="","",IF(OR(tbl_coded[[#This Row],[Parent company tiker]]=""),"",IF(_xll.BDP(tbl_coded[[#This Row],[Parent company tiker]]&amp;" Equity",BJ$1)="#N/A N/A","--",_xll.BDP(tbl_coded[[#This Row],[Parent company tiker]]&amp;" Equity",BJ$1))))</f>
        <v/>
      </c>
      <c r="BK248" s="114" t="str">
        <f>IF(tbl_coded[[#This Row],[ISIN]]="","",IF(OR(tbl_coded[[#This Row],[Parent company tiker]]=""),"",IF(_xll.BDP(tbl_coded[[#This Row],[Parent company tiker]]&amp;" Equity",BK$1)="#N/A N/A","--",_xll.BDP(tbl_coded[[#This Row],[Parent company tiker]]&amp;" Equity",BK$1))))</f>
        <v/>
      </c>
      <c r="BL248" s="114" t="str">
        <f>IF(tbl_coded[[#This Row],[ISIN]]="","",IF(OR(tbl_coded[[#This Row],[Parent company tiker]]=""),"",IF(_xll.BDP(tbl_coded[[#This Row],[Parent company tiker]]&amp;" Equity",BL$1)="#N/A N/A","--",_xll.BDP(tbl_coded[[#This Row],[Parent company tiker]]&amp;" Equity",BL$1))))</f>
        <v/>
      </c>
      <c r="BM24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8" s="114" t="str">
        <f>IF(tbl_coded[[#This Row],[Column9]]&lt;&gt;"--",tbl_coded[[#This Row],[G''tor rating]],IF(tbl_coded[[#This Row],[KPW Name]]&lt;&gt;"",tbl_coded[[#This Row],[KPW Rating]],IF(tbl_coded[[#This Row],[Parent company tiker]]&lt;&gt;"",tbl_coded[[#This Row],[parent评级]],tbl_coded[[#This Row],[Issuer rating]])))</f>
        <v>//</v>
      </c>
      <c r="BO248" s="148" t="str">
        <f>IFERROR(IF(tbl_coded[[#This Row],[GREEN]]="Y","GREEN",IF(tbl_coded[[#This Row],[SUSTAINABLE]]="Y","SUSTAINABLE",IF(tbl_coded[[#This Row],[SOCIAL]]="Y","SOCIAL",IF(tbl_coded[[#This Row],[Sustainable linked]]="Y","SUSTAINABLE LINKED"," ")))),"")</f>
        <v xml:space="preserve"> </v>
      </c>
    </row>
    <row r="249" spans="1:67" ht="15" customHeight="1">
      <c r="A249" s="109">
        <v>247</v>
      </c>
      <c r="B249" s="110" t="str">
        <f>IF(美元债一级!$C$3:$C$1048576&lt;&gt;"",美元债一级!$C249,"")</f>
        <v/>
      </c>
      <c r="C249" s="114" t="str">
        <f>IF(tbl_coded[[#This Row],[ISIN]]="","",IF(tbl_coded[[#This Row],[Index]]&gt;$A$1,"",IF(_xll.BDP($B249&amp;" Corp",C$1)="#N/A N/A","",_xll.BDP($B249&amp;" Corp",C$1))))</f>
        <v/>
      </c>
      <c r="D249" s="114" t="str">
        <f>IF(tbl_coded[[#This Row],[ISIN]]="","",IF(_xll.BDP($B249&amp;" Corp",D$1)="#N/A N/A","",_xll.BDP($B249&amp;" Corp",D$1)))</f>
        <v/>
      </c>
      <c r="E249" s="114" t="str">
        <f>IF(tbl_coded[[#This Row],[ISIN]]="","",IF(_xll.BDP($B249&amp;" Corp",E$1)="#N/A N/A","--",_xll.BDP($B249&amp;" Corp",E$1)))</f>
        <v/>
      </c>
      <c r="F249" s="114" t="str">
        <f>IF(tbl_coded[[#This Row],[ISIN]]="","",IF(_xll.BDS($B249&amp;" Corp",F$1)="#N/A Field Not Applicable","",_xll.BDS($B249&amp;" Corp",F$1)))</f>
        <v/>
      </c>
      <c r="G249" s="114" t="str">
        <f>IF(tbl_coded[[#This Row],[ISIN]]="","",IF(_xll.BDP($F249&amp;" CompanyID",G$1)="#N/A Invalid Security","",_xll.BDP($F249&amp;" CompanyID",G$1)))</f>
        <v/>
      </c>
      <c r="H249" s="114" t="str">
        <f>IF(tbl_coded[[#This Row],[ISIN]]="","",IF(_xll.BDP($B249&amp;" Corp",H$1)="#N/A N/A","--",_xll.BDP($B249&amp;" Corp",H$1)))</f>
        <v/>
      </c>
      <c r="I249" s="114" t="str">
        <f>IF(tbl_coded[[#This Row],[ISIN]]="","",IF(_xll.BDP($B249&amp;" Corp",I$1)="#N/A N/A","--",_xll.BDP($B249&amp;" Corp",I$1)))</f>
        <v/>
      </c>
      <c r="J249" s="114" t="str">
        <f>IF(tbl_coded[[#This Row],[ISIN]]="","",IF(_xll.BDP($B249&amp;" Corp",J$1)="#N/A N/A","--",_xll.BDP($B249&amp;" Corp",J$1)))</f>
        <v/>
      </c>
      <c r="K249" s="114" t="str">
        <f>IF(tbl_coded[[#This Row],[ISIN]]="","",IF(_xll.BDP($B249&amp;" Corp",K$1)="#N/A N/A","--",_xll.BDP($B249&amp;" Corp",K$1)))</f>
        <v/>
      </c>
      <c r="L249" s="114" t="str">
        <f>IF(tbl_coded[[#This Row],[ISIN]]="","",IF(_xll.BDP($B249&amp;" Corp",L$1)="#N/A N/A","--",_xll.BDP($B249&amp;" Corp",L$1)))</f>
        <v/>
      </c>
      <c r="M249" s="114" t="str">
        <f>IF(tbl_coded[[#This Row],[ISIN]]="","",IF(_xll.BDP($B249&amp;" Corp",M$1)="#N/A N/A","--",_xll.BDP($B249&amp;" Corp",M$1)))</f>
        <v/>
      </c>
      <c r="N249" s="114" t="str">
        <f>IF(tbl_coded[[#This Row],[ISIN]]="","",IF(_xll.BDP($B249&amp;" Corp",N$1)="#N/A N/A","--",_xll.BDP($B249&amp;" Corp",N$1)))</f>
        <v/>
      </c>
      <c r="O249" s="114" t="str">
        <f>IF(tbl_coded[[#This Row],[ISIN]]="","",IF(_xll.BDP($B249&amp;" Corp",O$1)="#N/A N/A","--",_xll.BDP($B249&amp;" Corp",O$1)))</f>
        <v/>
      </c>
      <c r="P249" s="114" t="str">
        <f>IF(tbl_coded[[#This Row],[ISIN]]="","",IF(_xll.BDP($B249&amp;" Corp",P$1)="#N/A N/A","--",_xll.BDP($B249&amp;" Corp",P$1)))</f>
        <v/>
      </c>
      <c r="Q24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9" s="114" t="str">
        <f>IF(tbl_coded[[#This Row],[ISIN]]="","",IF(OR(_xll.BDP($B249&amp;" Corp",R$1)="#N/A N/A",_xll.BDP($B249&amp;" Corp",R$1)="#N/A Invalid Security",_xll.BDP($B249&amp;" Corp",R$1)="#N/A Field Not Applicable"),"--",_xll.BDP($B249&amp;" Corp",R$1)))</f>
        <v/>
      </c>
      <c r="S249" s="114" t="str">
        <f>IF(tbl_coded[[#This Row],[ISIN]]="","",IF(OR(_xll.BDP($R249&amp;" Equity",S$1)="#N/A N/A",_xll.BDP($R249&amp;" Equity",S$1)="#N/A Invalid Security"),"--",_xll.BDP($R249&amp;" Equity",S$1)))</f>
        <v/>
      </c>
      <c r="T249" s="114" t="str">
        <f>IF(tbl_coded[[#This Row],[ISIN]]="","",IF(OR(_xll.BDP($R249&amp;" Equity",T$1)="#N/A N/A",_xll.BDP($R249&amp;" Equity",T$1)="#N/A Invalid Security"),"--",_xll.BDP($R249&amp;" Equity",T$1)))</f>
        <v/>
      </c>
      <c r="U249" s="114" t="str">
        <f>IF(tbl_coded[[#This Row],[ISIN]]="","",IF(OR(_xll.BDP($R249&amp;" Equity",U$1)="#N/A N/A",_xll.BDP($R249&amp;" Equity",U$1)="#N/A Invalid Security"),"--",_xll.BDP($R249&amp;" Equity",U$1)))</f>
        <v/>
      </c>
      <c r="V249" s="114" t="str">
        <f>IF(tbl_coded[[#This Row],[ISIN]]="","",IF(OR(_xll.BDP($R249&amp;" Equity",V$1)="#N/A N/A",_xll.BDP($R249&amp;" Equity",V$1)="#N/A Invalid Security"),"--",_xll.BDP($R249&amp;" Equity",V$1)))</f>
        <v/>
      </c>
      <c r="W249" s="114" t="str">
        <f>IF(tbl_coded[[#This Row],[ISIN]]="","",IF(OR(_xll.BDP($R249&amp;" Equity",W$1)="#N/A N/A",_xll.BDP($R249&amp;" Equity",W$1)="#N/A Invalid Security"),"--",_xll.BDP($R249&amp;" Equity",W$1)))</f>
        <v/>
      </c>
      <c r="X249" s="114" t="str">
        <f>IF(tbl_coded[[#This Row],[ISIN]]="","",IF(OR(_xll.BDP($R249&amp;" Equity",X$1)="#N/A N/A",_xll.BDP($R249&amp;" Equity",X$1)="#N/A Invalid Security"),"--",_xll.BDP($R249&amp;" Equity",X$1)))</f>
        <v/>
      </c>
      <c r="Y24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9" s="114" t="str">
        <f>IF(tbl_coded[[#This Row],[ISIN]]="","",IF(ISNUMBER(_xll.BDP(B249&amp;" Corp",Z$1)),_xll.BDP(B249&amp;" Corp",Z$1),""))</f>
        <v/>
      </c>
      <c r="AA249" s="114" t="str">
        <f>IF(tbl_coded[[#This Row],[ISIN]]="","",IF(ISNUMBER(_xll.BDP(B249&amp;" Corp",AA$1)),_xll.BDP(B249&amp;" Corp",AA$1),""))</f>
        <v/>
      </c>
      <c r="AB249" s="114" t="str">
        <f>IF(tbl_coded[[#This Row],[ISIN]]="","",IF(ISNUMBER(_xll.BDP(B249&amp;" Corp",AB$1)),_xll.BDP(B249&amp;" Corp",AB$1),""))</f>
        <v/>
      </c>
      <c r="AC249" s="114" t="str">
        <f>IF(tbl_coded[[#This Row],[ISIN]]="","",IF(ISNUMBER(_xll.BDP(B249&amp;" Corp",AC$1)),_xll.BDP(B249&amp;" Corp",AC$1),""))</f>
        <v/>
      </c>
      <c r="AD249" s="114" t="str">
        <f>IF(tbl_coded[[#This Row],[ISIN]]="","",IF((_xll.BDP(B249&amp;" Corp",AD$1))="#N/A Field Not Applicable","",_xll.BDP(B249&amp;" Corp",AD$1)))</f>
        <v/>
      </c>
      <c r="AE249" s="114" t="str">
        <f>IF(tbl_coded[[#This Row],[ISIN]]="","",IF((_xll.BDP(B249&amp;" Corp",AE$1))="#N/A N/A","--",_xll.BDP(B249&amp;" Corp",AE$1)))</f>
        <v/>
      </c>
      <c r="AF249" s="114" t="str">
        <f>IF(tbl_coded[[#This Row],[ISIN]]="","",IF(IFERROR(MATCH(H249,rtg_num[Moody''s],0)&gt;10,0),"HY",IF(IFERROR(MATCH(I249,rtg_num[S&amp;P],0)&gt;10,0),"HY",IF(IFERROR(MATCH(J249,rtg_num[Fitch],0)&gt;10,0),"HY",IF(H249&amp;I249&amp;J249="------","NR",IF(IFERROR(FIND("#N/A",Coded!H249),0)&amp;IFERROR(FIND("#N/A",Coded!H249),0)&amp;IFERROR(FIND("#N/A",Coded!H249),0)&lt;&gt;"000",IF(INDEX(美元债一级!$O:$O,MATCH(tbl_coded[[#This Row],[ISIN]],美元债一级!$I:$I,0))="--/--/--","NR","IG"),"IG"))))))</f>
        <v/>
      </c>
      <c r="AG24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49" s="115" t="str">
        <f>IF(tbl_coded[[#This Row],[ISIN]]="","",IF(_xll.BDP($B249&amp;" Corp",AI$1)="#N/A N/A","--",_xll.BDP($B249&amp;" Corp",AI$1)))</f>
        <v/>
      </c>
      <c r="AJ249" s="112" t="str">
        <f>IF(tbl_coded[[#This Row],[ISIN]]="","",IF(OR(_xll.BDP(_xll.BDP(tbl_coded[[#This Row],[ISIN]]&amp;" Corp", "ISSUER_EQUITY_TICKER")&amp;" Equity",AJ$1)="#N/A N/A"),"--",_xll.BDP(_xll.BDP(tbl_coded[[#This Row],[ISIN]]&amp;" Corp", "ISSUER_EQUITY_TICKER")&amp;" Equity",AJ$1)))</f>
        <v/>
      </c>
      <c r="AK24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9" s="114" t="str">
        <f>IF(tbl_coded[[#This Row],[ISIN]]="","",IF(OR(_xll.BDP(_xll.BDP(tbl_coded[[#This Row],[ISIN]]&amp;" Corp", "ISSUER_EQUITY_TICKER")&amp;" Equity",AL$1)="#N/A N/A"),"--",_xll.BDP(_xll.BDP(tbl_coded[[#This Row],[ISIN]]&amp;" Corp", "ISSUER_EQUITY_TICKER")&amp;" Equity",AL$1)))</f>
        <v/>
      </c>
      <c r="AM249" s="114" t="s">
        <v>445</v>
      </c>
      <c r="AN249" s="114" t="str">
        <f>IF(tbl_coded[[#This Row],[ISIN]]="","",IF(_xll.BDP(tbl_coded[[#This Row],[KPW Provider BBID]]&amp;" CompanyID","NAME")="#N/A Invalid Security","",_xll.BDP(tbl_coded[[#This Row],[KPW Provider BBID]]&amp;" CompanyID","NAME")))</f>
        <v/>
      </c>
      <c r="AO249" s="114" t="str">
        <f>IF(tbl_coded[[#This Row],[ISIN]]="","",IF(_xll.BDP(tbl_coded[[#This Row],[KPW Provider BBID]]&amp;" CompanyID",$AO$1)="#N/A Invalid Security","--",IF(_xll.BDP(tbl_coded[[#This Row],[KPW Provider BBID]]&amp;" CompanyID",$AO$1)="#N/A N/A","--",_xll.BDP(tbl_coded[[#This Row],[KPW Provider BBID]]&amp;" CompanyID",$AO$1))))</f>
        <v/>
      </c>
      <c r="AP249" s="114" t="str">
        <f>IF(tbl_coded[[#This Row],[ISIN]]="","",IF(_xll.BDP(tbl_coded[[#This Row],[KPW Provider BBID]]&amp;" CompanyID",$AP$1)="#N/A Invalid Security","--",IF(_xll.BDP(tbl_coded[[#This Row],[KPW Provider BBID]]&amp;" CompanyID",$AP$1)="#N/A N/A","--",_xll.BDP(tbl_coded[[#This Row],[KPW Provider BBID]]&amp;" CompanyID",$AP$1))))</f>
        <v/>
      </c>
      <c r="AQ249" s="114" t="str">
        <f>IF(tbl_coded[[#This Row],[ISIN]]="","",IF(_xll.BDP(tbl_coded[[#This Row],[KPW Provider BBID]]&amp;" CompanyID",$AQ$1)="#N/A Invalid Security","--",IF(_xll.BDP(tbl_coded[[#This Row],[KPW Provider BBID]]&amp;" CompanyID",$AQ$1)="#N/A N/A","--",_xll.BDP(tbl_coded[[#This Row],[KPW Provider BBID]]&amp;" CompanyID",$AQ$1))))</f>
        <v/>
      </c>
      <c r="AR249" s="114" t="str">
        <f>IF(tbl_coded[[#This Row],[ISIN]]="","",tbl_coded[[#This Row],[穆迪KPW评级]]&amp;"/"&amp;tbl_coded[[#This Row],[SPKPW评级]]&amp;"/"&amp;tbl_coded[[#This Row],[FITCHKPW评级]])</f>
        <v/>
      </c>
      <c r="AS249" s="114" t="str">
        <f>IF(tbl_coded[[#This Row],[ISIN]]="","",IF(OR(_xll.BDP($B249&amp;" Corp",AS$1)="#N/A N/A"),"--",_xll.BDP($B249&amp;" Corp",AS$1)))</f>
        <v/>
      </c>
      <c r="AT249" s="114" t="str">
        <f>IF(tbl_coded[[#This Row],[ISIN]]="","",IF(_xll.BDS($B249&amp;" Corp",AT$1)="#N/A Field Not Applicable","",_xll.BDS($B249&amp;" Corp",AT$1)))</f>
        <v/>
      </c>
      <c r="AU249" s="114" t="str">
        <f>IF(tbl_coded[[#This Row],[SBLC Provider BBID]]="","",_xll.BDP(tbl_coded[[#This Row],[SBLC Provider BBID]]&amp;" CompanyID","NAME"))</f>
        <v/>
      </c>
      <c r="AV249" s="114" t="str">
        <f>IF(tbl_coded[[#This Row],[ISIN]]="","",IF(OR(_xll.BDP($B249&amp;" Corp",AV$1)="#N/A N/A"),"--",TEXT(_xll.BDP($B249&amp;" Corp",AV$1),"yyyy/mm/dd")))</f>
        <v/>
      </c>
      <c r="AW249" s="114" t="str">
        <f>IF(tbl_coded[[#This Row],[ISIN]]="","",IF(OR(_xll.BDP($B249&amp;" Corp",AW$1)="#N/A N/A"),"--",TEXT(_xll.BDP($B249&amp;" Corp",AW$1),"yyyy/mm/dd")))</f>
        <v/>
      </c>
      <c r="AX249" s="114" t="str">
        <f>IF(tbl_coded[[#This Row],[ISIN]]="","",IF(OR(_xll.BDP($B249&amp;" Corp",AX$1)="#N/A N/A"),"--",TEXT(_xll.BDP($B249&amp;" Corp",AX$1),"yyyy/mm/dd")))</f>
        <v/>
      </c>
      <c r="AY249" s="114" t="str">
        <f>IF(tbl_coded[[#This Row],[ISIN]]="","",IF(OR(_xll.BDP($B249&amp;" Corp",AY$1)="#N/A Field Not Applicable"),"--",TEXT(_xll.BDP($B249&amp;" Corp",AY$1),"yyyy/mm/dd")))</f>
        <v/>
      </c>
      <c r="AZ249" s="114" t="str">
        <f>IF(tbl_coded[[#This Row],[ISIN]]="","",IF(OR(_xll.BDP($B249&amp;" Corp",AZ$1)="#N/A N/A"),"--",_xll.BDP($B249&amp;" Corp",AZ$1)))</f>
        <v/>
      </c>
      <c r="BA249" s="114" t="str">
        <f>IF(tbl_coded[[#This Row],[ISIN]]="","",IF(OR(_xll.BDP($B249&amp;" Corp",BA$1)="#N/A N/A"),"--",_xll.BDP($B249&amp;" Corp",BA$1)))</f>
        <v/>
      </c>
      <c r="BB249" s="114" t="str">
        <f>IF(tbl_coded[[#This Row],[ISIN]]="","",IF(OR(_xll.BDP($B249&amp;" Corp",BB$1)="#N/A N/A"),"--",_xll.BDP($B249&amp;" Corp",BB$1)))</f>
        <v/>
      </c>
      <c r="BC249" s="114" t="str">
        <f>IF(tbl_coded[[#This Row],[ISIN]]="","",IF(OR(_xll.BDP($B249&amp;" Corp",BC$1)="#N/A Field Not Applicable"),"--",_xll.BDP($B249&amp;" Corp",BC$1)))</f>
        <v/>
      </c>
      <c r="BD249" s="114" t="str">
        <f>IF(tbl_coded[[#This Row],[ISIN]]="","",IF(OR(_xll.BDP($B249&amp;" Corp",BD$1)="#N/A Field Not Applicable"),"--",_xll.BDP($B249&amp;" Corp",BD$1)))</f>
        <v/>
      </c>
      <c r="BE249" s="114" t="str">
        <f>IF(tbl_coded[[#This Row],[ISIN]]="","",IF(OR(_xll.BDP($B249&amp;" Corp",BE$1)="#N/A Field Not Applicable"),"--",_xll.BDP($B249&amp;" Corp",BE$1)))</f>
        <v/>
      </c>
      <c r="BF249" s="114" t="str">
        <f>IF(tbl_coded[[#This Row],[ISIN]]="","",IF(OR(_xll.BDP($B249&amp;" Corp",BF$1)="#N/A Field Not Applicable"),"--",_xll.BDP($B249&amp;" Corp",BF$1)))</f>
        <v/>
      </c>
      <c r="BG249" s="114" t="str">
        <f>IF(tbl_coded[[#This Row],[ISIN]]="","",IF(OR(_xll.BDP($B249&amp;" Corp",BG$1)="#N/A Field Not Applicable"),"--",IF(_xll.BDP($B249&amp;" Corp",BG$1)="#N/A N/A","N",_xll.BDP($B249&amp;" Corp",BG$1))))</f>
        <v/>
      </c>
      <c r="BH249" s="114" t="str">
        <f>IF(tbl_coded[[#This Row],[ISIN]]="","",IF(OR(_xll.BDP($B249&amp;" Corp",BH$1)="#N/A N/A"),"",_xll.BDP($B249&amp;" Corp",BH$1)))</f>
        <v/>
      </c>
      <c r="BI249" s="114" t="str">
        <f>IF(tbl_coded[[#This Row],[ISIN]]="","",IF(OR(tbl_coded[[#This Row],[Parent company tiker]]=""),"",IF(_xll.BDP(tbl_coded[[#This Row],[Parent company tiker]]&amp;" Equity",BI$1)="#N/A N/A","--",_xll.BDP(tbl_coded[[#This Row],[Parent company tiker]]&amp;" Equity",BI$1))))</f>
        <v/>
      </c>
      <c r="BJ249" s="114" t="str">
        <f>IF(tbl_coded[[#This Row],[ISIN]]="","",IF(OR(tbl_coded[[#This Row],[Parent company tiker]]=""),"",IF(_xll.BDP(tbl_coded[[#This Row],[Parent company tiker]]&amp;" Equity",BJ$1)="#N/A N/A","--",_xll.BDP(tbl_coded[[#This Row],[Parent company tiker]]&amp;" Equity",BJ$1))))</f>
        <v/>
      </c>
      <c r="BK249" s="114" t="str">
        <f>IF(tbl_coded[[#This Row],[ISIN]]="","",IF(OR(tbl_coded[[#This Row],[Parent company tiker]]=""),"",IF(_xll.BDP(tbl_coded[[#This Row],[Parent company tiker]]&amp;" Equity",BK$1)="#N/A N/A","--",_xll.BDP(tbl_coded[[#This Row],[Parent company tiker]]&amp;" Equity",BK$1))))</f>
        <v/>
      </c>
      <c r="BL249" s="114" t="str">
        <f>IF(tbl_coded[[#This Row],[ISIN]]="","",IF(OR(tbl_coded[[#This Row],[Parent company tiker]]=""),"",IF(_xll.BDP(tbl_coded[[#This Row],[Parent company tiker]]&amp;" Equity",BL$1)="#N/A N/A","--",_xll.BDP(tbl_coded[[#This Row],[Parent company tiker]]&amp;" Equity",BL$1))))</f>
        <v/>
      </c>
      <c r="BM24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9" s="114" t="str">
        <f>IF(tbl_coded[[#This Row],[Column9]]&lt;&gt;"--",tbl_coded[[#This Row],[G''tor rating]],IF(tbl_coded[[#This Row],[KPW Name]]&lt;&gt;"",tbl_coded[[#This Row],[KPW Rating]],IF(tbl_coded[[#This Row],[Parent company tiker]]&lt;&gt;"",tbl_coded[[#This Row],[parent评级]],tbl_coded[[#This Row],[Issuer rating]])))</f>
        <v>//</v>
      </c>
      <c r="BO249" s="148" t="str">
        <f>IFERROR(IF(tbl_coded[[#This Row],[GREEN]]="Y","GREEN",IF(tbl_coded[[#This Row],[SUSTAINABLE]]="Y","SUSTAINABLE",IF(tbl_coded[[#This Row],[SOCIAL]]="Y","SOCIAL",IF(tbl_coded[[#This Row],[Sustainable linked]]="Y","SUSTAINABLE LINKED"," ")))),"")</f>
        <v xml:space="preserve"> </v>
      </c>
    </row>
    <row r="250" spans="1:67" ht="15" customHeight="1">
      <c r="A250" s="109">
        <v>248</v>
      </c>
      <c r="B250" s="110" t="str">
        <f>IF(美元债一级!$C$3:$C$1048576&lt;&gt;"",美元债一级!$C250,"")</f>
        <v/>
      </c>
      <c r="C250" s="112" t="str">
        <f>IF(tbl_coded[[#This Row],[ISIN]]="","",IF(tbl_coded[[#This Row],[Index]]&gt;$A$1,"",IF(_xll.BDP($B250&amp;" Corp",C$1)="#N/A N/A","",_xll.BDP($B250&amp;" Corp",C$1))))</f>
        <v/>
      </c>
      <c r="D250" s="112" t="str">
        <f>IF(tbl_coded[[#This Row],[ISIN]]="","",IF(_xll.BDP($B250&amp;" Corp",D$1)="#N/A N/A","",_xll.BDP($B250&amp;" Corp",D$1)))</f>
        <v/>
      </c>
      <c r="E250" s="112" t="str">
        <f>IF(tbl_coded[[#This Row],[ISIN]]="","",IF(_xll.BDP($B250&amp;" Corp",E$1)="#N/A N/A","--",_xll.BDP($B250&amp;" Corp",E$1)))</f>
        <v/>
      </c>
      <c r="F250" s="112" t="str">
        <f>IF(tbl_coded[[#This Row],[ISIN]]="","",IF(_xll.BDS($B250&amp;" Corp",F$1)="#N/A Field Not Applicable","",_xll.BDS($B250&amp;" Corp",F$1)))</f>
        <v/>
      </c>
      <c r="G250" s="112" t="str">
        <f>IF(tbl_coded[[#This Row],[ISIN]]="","",IF(_xll.BDP($F250&amp;" CompanyID",G$1)="#N/A Invalid Security","",_xll.BDP($F250&amp;" CompanyID",G$1)))</f>
        <v/>
      </c>
      <c r="H250" s="112" t="str">
        <f>IF(tbl_coded[[#This Row],[ISIN]]="","",IF(_xll.BDP($B250&amp;" Corp",H$1)="#N/A N/A","--",_xll.BDP($B250&amp;" Corp",H$1)))</f>
        <v/>
      </c>
      <c r="I250" s="112" t="str">
        <f>IF(tbl_coded[[#This Row],[ISIN]]="","",IF(_xll.BDP($B250&amp;" Corp",I$1)="#N/A N/A","--",_xll.BDP($B250&amp;" Corp",I$1)))</f>
        <v/>
      </c>
      <c r="J250" s="112" t="str">
        <f>IF(tbl_coded[[#This Row],[ISIN]]="","",IF(_xll.BDP($B250&amp;" Corp",J$1)="#N/A N/A","--",_xll.BDP($B250&amp;" Corp",J$1)))</f>
        <v/>
      </c>
      <c r="K250" s="112" t="str">
        <f>IF(tbl_coded[[#This Row],[ISIN]]="","",IF(_xll.BDP($B250&amp;" Corp",K$1)="#N/A N/A","--",_xll.BDP($B250&amp;" Corp",K$1)))</f>
        <v/>
      </c>
      <c r="L250" s="112" t="str">
        <f>IF(tbl_coded[[#This Row],[ISIN]]="","",IF(_xll.BDP($B250&amp;" Corp",L$1)="#N/A N/A","--",_xll.BDP($B250&amp;" Corp",L$1)))</f>
        <v/>
      </c>
      <c r="M250" s="112" t="str">
        <f>IF(tbl_coded[[#This Row],[ISIN]]="","",IF(_xll.BDP($B250&amp;" Corp",M$1)="#N/A N/A","--",_xll.BDP($B250&amp;" Corp",M$1)))</f>
        <v/>
      </c>
      <c r="N250" s="112" t="str">
        <f>IF(tbl_coded[[#This Row],[ISIN]]="","",IF(_xll.BDP($B250&amp;" Corp",N$1)="#N/A N/A","--",_xll.BDP($B250&amp;" Corp",N$1)))</f>
        <v/>
      </c>
      <c r="O250" s="112" t="str">
        <f>IF(tbl_coded[[#This Row],[ISIN]]="","",IF(_xll.BDP($B250&amp;" Corp",O$1)="#N/A N/A","--",_xll.BDP($B250&amp;" Corp",O$1)))</f>
        <v/>
      </c>
      <c r="P250" s="112" t="str">
        <f>IF(tbl_coded[[#This Row],[ISIN]]="","",IF(_xll.BDP($B250&amp;" Corp",P$1)="#N/A N/A","--",_xll.BDP($B250&amp;" Corp",P$1)))</f>
        <v/>
      </c>
      <c r="Q250"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0" s="112" t="str">
        <f>IF(tbl_coded[[#This Row],[ISIN]]="","",IF(OR(_xll.BDP($B250&amp;" Corp",R$1)="#N/A N/A",_xll.BDP($B250&amp;" Corp",R$1)="#N/A Invalid Security",_xll.BDP($B250&amp;" Corp",R$1)="#N/A Field Not Applicable"),"--",_xll.BDP($B250&amp;" Corp",R$1)))</f>
        <v/>
      </c>
      <c r="S250" s="112" t="str">
        <f>IF(tbl_coded[[#This Row],[ISIN]]="","",IF(OR(_xll.BDP($R250&amp;" Equity",S$1)="#N/A N/A",_xll.BDP($R250&amp;" Equity",S$1)="#N/A Invalid Security"),"--",_xll.BDP($R250&amp;" Equity",S$1)))</f>
        <v/>
      </c>
      <c r="T250" s="112" t="str">
        <f>IF(tbl_coded[[#This Row],[ISIN]]="","",IF(OR(_xll.BDP($R250&amp;" Equity",T$1)="#N/A N/A",_xll.BDP($R250&amp;" Equity",T$1)="#N/A Invalid Security"),"--",_xll.BDP($R250&amp;" Equity",T$1)))</f>
        <v/>
      </c>
      <c r="U250" s="112" t="str">
        <f>IF(tbl_coded[[#This Row],[ISIN]]="","",IF(OR(_xll.BDP($R250&amp;" Equity",U$1)="#N/A N/A",_xll.BDP($R250&amp;" Equity",U$1)="#N/A Invalid Security"),"--",_xll.BDP($R250&amp;" Equity",U$1)))</f>
        <v/>
      </c>
      <c r="V250" s="112" t="str">
        <f>IF(tbl_coded[[#This Row],[ISIN]]="","",IF(OR(_xll.BDP($R250&amp;" Equity",V$1)="#N/A N/A",_xll.BDP($R250&amp;" Equity",V$1)="#N/A Invalid Security"),"--",_xll.BDP($R250&amp;" Equity",V$1)))</f>
        <v/>
      </c>
      <c r="W250" s="112" t="str">
        <f>IF(tbl_coded[[#This Row],[ISIN]]="","",IF(OR(_xll.BDP($R250&amp;" Equity",W$1)="#N/A N/A",_xll.BDP($R250&amp;" Equity",W$1)="#N/A Invalid Security"),"--",_xll.BDP($R250&amp;" Equity",W$1)))</f>
        <v/>
      </c>
      <c r="X250" s="112" t="str">
        <f>IF(tbl_coded[[#This Row],[ISIN]]="","",IF(OR(_xll.BDP($R250&amp;" Equity",X$1)="#N/A N/A",_xll.BDP($R250&amp;" Equity",X$1)="#N/A Invalid Security"),"--",_xll.BDP($R250&amp;" Equity",X$1)))</f>
        <v/>
      </c>
      <c r="Y250"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0" s="112" t="str">
        <f>IF(tbl_coded[[#This Row],[ISIN]]="","",IF(ISNUMBER(_xll.BDP(B250&amp;" Corp",Z$1)),_xll.BDP(B250&amp;" Corp",Z$1),""))</f>
        <v/>
      </c>
      <c r="AA250" s="112" t="str">
        <f>IF(tbl_coded[[#This Row],[ISIN]]="","",IF(ISNUMBER(_xll.BDP(B250&amp;" Corp",AA$1)),_xll.BDP(B250&amp;" Corp",AA$1),""))</f>
        <v/>
      </c>
      <c r="AB250" s="112" t="str">
        <f>IF(tbl_coded[[#This Row],[ISIN]]="","",IF(ISNUMBER(_xll.BDP(B250&amp;" Corp",AB$1)),_xll.BDP(B250&amp;" Corp",AB$1),""))</f>
        <v/>
      </c>
      <c r="AC250" s="112" t="str">
        <f>IF(tbl_coded[[#This Row],[ISIN]]="","",IF(ISNUMBER(_xll.BDP(B250&amp;" Corp",AC$1)),_xll.BDP(B250&amp;" Corp",AC$1),""))</f>
        <v/>
      </c>
      <c r="AD250" s="112" t="str">
        <f>IF(tbl_coded[[#This Row],[ISIN]]="","",IF((_xll.BDP(B250&amp;" Corp",AD$1))="#N/A Field Not Applicable","",_xll.BDP(B250&amp;" Corp",AD$1)))</f>
        <v/>
      </c>
      <c r="AE250" s="112" t="str">
        <f>IF(tbl_coded[[#This Row],[ISIN]]="","",IF((_xll.BDP(B250&amp;" Corp",AE$1))="#N/A N/A","--",_xll.BDP(B250&amp;" Corp",AE$1)))</f>
        <v/>
      </c>
      <c r="AF250" s="112" t="str">
        <f>IF(tbl_coded[[#This Row],[ISIN]]="","",IF(IFERROR(MATCH(H250,rtg_num[Moody''s],0)&gt;10,0),"HY",IF(IFERROR(MATCH(I250,rtg_num[S&amp;P],0)&gt;10,0),"HY",IF(IFERROR(MATCH(J250,rtg_num[Fitch],0)&gt;10,0),"HY",IF(H250&amp;I250&amp;J250="------","NR",IF(IFERROR(FIND("#N/A",Coded!H250),0)&amp;IFERROR(FIND("#N/A",Coded!H250),0)&amp;IFERROR(FIND("#N/A",Coded!H250),0)&lt;&gt;"000",IF(INDEX(美元债一级!$O:$O,MATCH(tbl_coded[[#This Row],[ISIN]],美元债一级!$I:$I,0))="--/--/--","NR","IG"),"IG"))))))</f>
        <v/>
      </c>
      <c r="AG250"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0"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0" s="113" t="str">
        <f>IF(tbl_coded[[#This Row],[ISIN]]="","",IF(_xll.BDP($B250&amp;" Corp",AI$1)="#N/A N/A","--",_xll.BDP($B250&amp;" Corp",AI$1)))</f>
        <v/>
      </c>
      <c r="AJ250" s="112" t="str">
        <f>IF(tbl_coded[[#This Row],[ISIN]]="","",IF(OR(_xll.BDP(_xll.BDP(tbl_coded[[#This Row],[ISIN]]&amp;" Corp", "ISSUER_EQUITY_TICKER")&amp;" Equity",AJ$1)="#N/A N/A"),"--",_xll.BDP(_xll.BDP(tbl_coded[[#This Row],[ISIN]]&amp;" Corp", "ISSUER_EQUITY_TICKER")&amp;" Equity",AJ$1)))</f>
        <v/>
      </c>
      <c r="AK250"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0" s="115" t="str">
        <f>IF(tbl_coded[[#This Row],[ISIN]]="","",IF(OR(_xll.BDP(_xll.BDP(tbl_coded[[#This Row],[ISIN]]&amp;" Corp", "ISSUER_EQUITY_TICKER")&amp;" Equity",AL$1)="#N/A N/A"),"--",_xll.BDP(_xll.BDP(tbl_coded[[#This Row],[ISIN]]&amp;" Corp", "ISSUER_EQUITY_TICKER")&amp;" Equity",AL$1)))</f>
        <v/>
      </c>
      <c r="AM250" s="115" t="str">
        <f>IF(tbl_coded[[#This Row],[ISIN]]="","",IF(_xll.BDS($B250&amp;" Corp",AM$1)="#N/A Field Not Applicable","",_xll.BDS($B250&amp;" Corp",AM$1)))</f>
        <v/>
      </c>
      <c r="AN250" s="115" t="str">
        <f>IF(tbl_coded[[#This Row],[ISIN]]="","",IF(_xll.BDP(tbl_coded[[#This Row],[KPW Provider BBID]]&amp;" CompanyID","NAME")="#N/A Invalid Security","",_xll.BDP(tbl_coded[[#This Row],[KPW Provider BBID]]&amp;" CompanyID","NAME")))</f>
        <v/>
      </c>
      <c r="AO250" s="115" t="str">
        <f>IF(tbl_coded[[#This Row],[ISIN]]="","",IF(_xll.BDP(tbl_coded[[#This Row],[KPW Provider BBID]]&amp;" CompanyID",$AO$1)="#N/A Invalid Security","--",IF(_xll.BDP(tbl_coded[[#This Row],[KPW Provider BBID]]&amp;" CompanyID",$AO$1)="#N/A N/A","--",_xll.BDP(tbl_coded[[#This Row],[KPW Provider BBID]]&amp;" CompanyID",$AO$1))))</f>
        <v/>
      </c>
      <c r="AP250" s="115" t="str">
        <f>IF(tbl_coded[[#This Row],[ISIN]]="","",IF(_xll.BDP(tbl_coded[[#This Row],[KPW Provider BBID]]&amp;" CompanyID",$AP$1)="#N/A Invalid Security","--",IF(_xll.BDP(tbl_coded[[#This Row],[KPW Provider BBID]]&amp;" CompanyID",$AP$1)="#N/A N/A","--",_xll.BDP(tbl_coded[[#This Row],[KPW Provider BBID]]&amp;" CompanyID",$AP$1))))</f>
        <v/>
      </c>
      <c r="AQ250" s="115" t="str">
        <f>IF(tbl_coded[[#This Row],[ISIN]]="","",IF(_xll.BDP(tbl_coded[[#This Row],[KPW Provider BBID]]&amp;" CompanyID",$AQ$1)="#N/A Invalid Security","--",IF(_xll.BDP(tbl_coded[[#This Row],[KPW Provider BBID]]&amp;" CompanyID",$AQ$1)="#N/A N/A","--",_xll.BDP(tbl_coded[[#This Row],[KPW Provider BBID]]&amp;" CompanyID",$AQ$1))))</f>
        <v/>
      </c>
      <c r="AR250" s="115" t="str">
        <f>IF(tbl_coded[[#This Row],[ISIN]]="","",tbl_coded[[#This Row],[穆迪KPW评级]]&amp;"/"&amp;tbl_coded[[#This Row],[SPKPW评级]]&amp;"/"&amp;tbl_coded[[#This Row],[FITCHKPW评级]])</f>
        <v/>
      </c>
      <c r="AS250" s="115" t="str">
        <f>IF(tbl_coded[[#This Row],[ISIN]]="","",IF(OR(_xll.BDP($B250&amp;" Corp",AS$1)="#N/A N/A"),"--",_xll.BDP($B250&amp;" Corp",AS$1)))</f>
        <v/>
      </c>
      <c r="AT250" s="115" t="str">
        <f>IF(tbl_coded[[#This Row],[ISIN]]="","",IF(_xll.BDS($B250&amp;" Corp",AT$1)="#N/A Field Not Applicable","",_xll.BDS($B250&amp;" Corp",AT$1)))</f>
        <v/>
      </c>
      <c r="AU250" s="115" t="str">
        <f>IF(tbl_coded[[#This Row],[SBLC Provider BBID]]="","",_xll.BDP(tbl_coded[[#This Row],[SBLC Provider BBID]]&amp;" CompanyID","NAME"))</f>
        <v/>
      </c>
      <c r="AV250" s="115" t="str">
        <f>IF(tbl_coded[[#This Row],[ISIN]]="","",IF(OR(_xll.BDP($B250&amp;" Corp",AV$1)="#N/A N/A"),"--",TEXT(_xll.BDP($B250&amp;" Corp",AV$1),"yyyy/mm/dd")))</f>
        <v/>
      </c>
      <c r="AW250" s="115" t="str">
        <f>IF(tbl_coded[[#This Row],[ISIN]]="","",IF(OR(_xll.BDP($B250&amp;" Corp",AW$1)="#N/A N/A"),"--",TEXT(_xll.BDP($B250&amp;" Corp",AW$1),"yyyy/mm/dd")))</f>
        <v/>
      </c>
      <c r="AX250" s="115" t="str">
        <f>IF(tbl_coded[[#This Row],[ISIN]]="","",IF(OR(_xll.BDP($B250&amp;" Corp",AX$1)="#N/A N/A"),"--",TEXT(_xll.BDP($B250&amp;" Corp",AX$1),"yyyy/mm/dd")))</f>
        <v/>
      </c>
      <c r="AY250" s="115" t="str">
        <f>IF(tbl_coded[[#This Row],[ISIN]]="","",IF(OR(_xll.BDP($B250&amp;" Corp",AY$1)="#N/A Field Not Applicable"),"--",TEXT(_xll.BDP($B250&amp;" Corp",AY$1),"yyyy/mm/dd")))</f>
        <v/>
      </c>
      <c r="AZ250" s="115" t="str">
        <f>IF(tbl_coded[[#This Row],[ISIN]]="","",IF(OR(_xll.BDP($B250&amp;" Corp",AZ$1)="#N/A N/A"),"--",_xll.BDP($B250&amp;" Corp",AZ$1)))</f>
        <v/>
      </c>
      <c r="BA250" s="115" t="str">
        <f>IF(tbl_coded[[#This Row],[ISIN]]="","",IF(OR(_xll.BDP($B250&amp;" Corp",BA$1)="#N/A N/A"),"--",_xll.BDP($B250&amp;" Corp",BA$1)))</f>
        <v/>
      </c>
      <c r="BB250" s="115" t="str">
        <f>IF(tbl_coded[[#This Row],[ISIN]]="","",IF(OR(_xll.BDP($B250&amp;" Corp",BB$1)="#N/A N/A"),"--",_xll.BDP($B250&amp;" Corp",BB$1)))</f>
        <v/>
      </c>
      <c r="BC250" s="115" t="str">
        <f>IF(tbl_coded[[#This Row],[ISIN]]="","",IF(OR(_xll.BDP($B250&amp;" Corp",BC$1)="#N/A Field Not Applicable"),"--",_xll.BDP($B250&amp;" Corp",BC$1)))</f>
        <v/>
      </c>
      <c r="BD250" s="115" t="str">
        <f>IF(tbl_coded[[#This Row],[ISIN]]="","",IF(OR(_xll.BDP($B250&amp;" Corp",BD$1)="#N/A Field Not Applicable"),"--",_xll.BDP($B250&amp;" Corp",BD$1)))</f>
        <v/>
      </c>
      <c r="BE250" s="115" t="str">
        <f>IF(tbl_coded[[#This Row],[ISIN]]="","",IF(OR(_xll.BDP($B250&amp;" Corp",BE$1)="#N/A Field Not Applicable"),"--",_xll.BDP($B250&amp;" Corp",BE$1)))</f>
        <v/>
      </c>
      <c r="BF250" s="115" t="str">
        <f>IF(tbl_coded[[#This Row],[ISIN]]="","",IF(OR(_xll.BDP($B250&amp;" Corp",BF$1)="#N/A Field Not Applicable"),"--",_xll.BDP($B250&amp;" Corp",BF$1)))</f>
        <v/>
      </c>
      <c r="BG250" s="115" t="str">
        <f>IF(tbl_coded[[#This Row],[ISIN]]="","",IF(OR(_xll.BDP($B250&amp;" Corp",BG$1)="#N/A Field Not Applicable"),"--",IF(_xll.BDP($B250&amp;" Corp",BG$1)="#N/A N/A","N",_xll.BDP($B250&amp;" Corp",BG$1))))</f>
        <v/>
      </c>
      <c r="BH250" s="115" t="str">
        <f>IF(tbl_coded[[#This Row],[ISIN]]="","",IF(OR(_xll.BDP($B250&amp;" Corp",BH$1)="#N/A N/A"),"",_xll.BDP($B250&amp;" Corp",BH$1)))</f>
        <v/>
      </c>
      <c r="BI250" s="115" t="str">
        <f>IF(tbl_coded[[#This Row],[ISIN]]="","",IF(OR(tbl_coded[[#This Row],[Parent company tiker]]=""),"",IF(_xll.BDP(tbl_coded[[#This Row],[Parent company tiker]]&amp;" Equity",BI$1)="#N/A N/A","--",_xll.BDP(tbl_coded[[#This Row],[Parent company tiker]]&amp;" Equity",BI$1))))</f>
        <v/>
      </c>
      <c r="BJ250" s="115" t="str">
        <f>IF(tbl_coded[[#This Row],[ISIN]]="","",IF(OR(tbl_coded[[#This Row],[Parent company tiker]]=""),"",IF(_xll.BDP(tbl_coded[[#This Row],[Parent company tiker]]&amp;" Equity",BJ$1)="#N/A N/A","--",_xll.BDP(tbl_coded[[#This Row],[Parent company tiker]]&amp;" Equity",BJ$1))))</f>
        <v/>
      </c>
      <c r="BK250" s="115" t="str">
        <f>IF(tbl_coded[[#This Row],[ISIN]]="","",IF(OR(tbl_coded[[#This Row],[Parent company tiker]]=""),"",IF(_xll.BDP(tbl_coded[[#This Row],[Parent company tiker]]&amp;" Equity",BK$1)="#N/A N/A","--",_xll.BDP(tbl_coded[[#This Row],[Parent company tiker]]&amp;" Equity",BK$1))))</f>
        <v/>
      </c>
      <c r="BL250" s="115" t="str">
        <f>IF(tbl_coded[[#This Row],[ISIN]]="","",IF(OR(tbl_coded[[#This Row],[Parent company tiker]]=""),"",IF(_xll.BDP(tbl_coded[[#This Row],[Parent company tiker]]&amp;" Equity",BL$1)="#N/A N/A","--",_xll.BDP(tbl_coded[[#This Row],[Parent company tiker]]&amp;" Equity",BL$1))))</f>
        <v/>
      </c>
      <c r="BM250"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0" s="115" t="str">
        <f>IF(tbl_coded[[#This Row],[Column9]]&lt;&gt;"--",tbl_coded[[#This Row],[G''tor rating]],IF(tbl_coded[[#This Row],[KPW Name]]&lt;&gt;"",tbl_coded[[#This Row],[KPW Rating]],IF(tbl_coded[[#This Row],[Parent company tiker]]&lt;&gt;"",tbl_coded[[#This Row],[parent评级]],tbl_coded[[#This Row],[Issuer rating]])))</f>
        <v>//</v>
      </c>
      <c r="BO250" s="148" t="str">
        <f>IFERROR(IF(tbl_coded[[#This Row],[GREEN]]="Y","GREEN",IF(tbl_coded[[#This Row],[SUSTAINABLE]]="Y","SUSTAINABLE",IF(tbl_coded[[#This Row],[SOCIAL]]="Y","SOCIAL",IF(tbl_coded[[#This Row],[Sustainable linked]]="Y","SUSTAINABLE LINKED"," ")))),"")</f>
        <v xml:space="preserve"> </v>
      </c>
    </row>
    <row r="251" spans="1:67" ht="15" customHeight="1">
      <c r="A251" s="109">
        <v>249</v>
      </c>
      <c r="B251" s="110" t="str">
        <f>IF(美元债一级!$C$3:$C$1048576&lt;&gt;"",美元债一级!$C251,"")</f>
        <v/>
      </c>
      <c r="C251" s="112" t="str">
        <f>IF(tbl_coded[[#This Row],[ISIN]]="","",IF(tbl_coded[[#This Row],[Index]]&gt;$A$1,"",IF(_xll.BDP($B251&amp;" Corp",C$1)="#N/A N/A","",_xll.BDP($B251&amp;" Corp",C$1))))</f>
        <v/>
      </c>
      <c r="D251" s="112" t="str">
        <f>IF(tbl_coded[[#This Row],[ISIN]]="","",IF(_xll.BDP($B251&amp;" Corp",D$1)="#N/A N/A","",_xll.BDP($B251&amp;" Corp",D$1)))</f>
        <v/>
      </c>
      <c r="E251" s="112" t="str">
        <f>IF(tbl_coded[[#This Row],[ISIN]]="","",IF(_xll.BDP($B251&amp;" Corp",E$1)="#N/A N/A","--",_xll.BDP($B251&amp;" Corp",E$1)))</f>
        <v/>
      </c>
      <c r="F251" s="112" t="str">
        <f>IF(tbl_coded[[#This Row],[ISIN]]="","",IF(_xll.BDS($B251&amp;" Corp",F$1)="#N/A Field Not Applicable","",_xll.BDS($B251&amp;" Corp",F$1)))</f>
        <v/>
      </c>
      <c r="G251" s="112" t="str">
        <f>IF(tbl_coded[[#This Row],[ISIN]]="","",IF(_xll.BDP($F251&amp;" CompanyID",G$1)="#N/A Invalid Security","",_xll.BDP($F251&amp;" CompanyID",G$1)))</f>
        <v/>
      </c>
      <c r="H251" s="112" t="str">
        <f>IF(tbl_coded[[#This Row],[ISIN]]="","",IF(_xll.BDP($B251&amp;" Corp",H$1)="#N/A N/A","--",_xll.BDP($B251&amp;" Corp",H$1)))</f>
        <v/>
      </c>
      <c r="I251" s="112" t="str">
        <f>IF(tbl_coded[[#This Row],[ISIN]]="","",IF(_xll.BDP($B251&amp;" Corp",I$1)="#N/A N/A","--",_xll.BDP($B251&amp;" Corp",I$1)))</f>
        <v/>
      </c>
      <c r="J251" s="112" t="str">
        <f>IF(tbl_coded[[#This Row],[ISIN]]="","",IF(_xll.BDP($B251&amp;" Corp",J$1)="#N/A N/A","--",_xll.BDP($B251&amp;" Corp",J$1)))</f>
        <v/>
      </c>
      <c r="K251" s="112" t="str">
        <f>IF(tbl_coded[[#This Row],[ISIN]]="","",IF(_xll.BDP($B251&amp;" Corp",K$1)="#N/A N/A","--",_xll.BDP($B251&amp;" Corp",K$1)))</f>
        <v/>
      </c>
      <c r="L251" s="112" t="str">
        <f>IF(tbl_coded[[#This Row],[ISIN]]="","",IF(_xll.BDP($B251&amp;" Corp",L$1)="#N/A N/A","--",_xll.BDP($B251&amp;" Corp",L$1)))</f>
        <v/>
      </c>
      <c r="M251" s="112" t="str">
        <f>IF(tbl_coded[[#This Row],[ISIN]]="","",IF(_xll.BDP($B251&amp;" Corp",M$1)="#N/A N/A","--",_xll.BDP($B251&amp;" Corp",M$1)))</f>
        <v/>
      </c>
      <c r="N251" s="112" t="str">
        <f>IF(tbl_coded[[#This Row],[ISIN]]="","",IF(_xll.BDP($B251&amp;" Corp",N$1)="#N/A N/A","--",_xll.BDP($B251&amp;" Corp",N$1)))</f>
        <v/>
      </c>
      <c r="O251" s="112" t="str">
        <f>IF(tbl_coded[[#This Row],[ISIN]]="","",IF(_xll.BDP($B251&amp;" Corp",O$1)="#N/A N/A","--",_xll.BDP($B251&amp;" Corp",O$1)))</f>
        <v/>
      </c>
      <c r="P251" s="112" t="str">
        <f>IF(tbl_coded[[#This Row],[ISIN]]="","",IF(_xll.BDP($B251&amp;" Corp",P$1)="#N/A N/A","--",_xll.BDP($B251&amp;" Corp",P$1)))</f>
        <v/>
      </c>
      <c r="Q251"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1" s="112" t="str">
        <f>IF(tbl_coded[[#This Row],[ISIN]]="","",IF(OR(_xll.BDP($B251&amp;" Corp",R$1)="#N/A N/A",_xll.BDP($B251&amp;" Corp",R$1)="#N/A Invalid Security",_xll.BDP($B251&amp;" Corp",R$1)="#N/A Field Not Applicable"),"--",_xll.BDP($B251&amp;" Corp",R$1)))</f>
        <v/>
      </c>
      <c r="S251" s="112" t="str">
        <f>IF(tbl_coded[[#This Row],[ISIN]]="","",IF(OR(_xll.BDP($R251&amp;" Equity",S$1)="#N/A N/A",_xll.BDP($R251&amp;" Equity",S$1)="#N/A Invalid Security"),"--",_xll.BDP($R251&amp;" Equity",S$1)))</f>
        <v/>
      </c>
      <c r="T251" s="112" t="str">
        <f>IF(tbl_coded[[#This Row],[ISIN]]="","",IF(OR(_xll.BDP($R251&amp;" Equity",T$1)="#N/A N/A",_xll.BDP($R251&amp;" Equity",T$1)="#N/A Invalid Security"),"--",_xll.BDP($R251&amp;" Equity",T$1)))</f>
        <v/>
      </c>
      <c r="U251" s="112" t="str">
        <f>IF(tbl_coded[[#This Row],[ISIN]]="","",IF(OR(_xll.BDP($R251&amp;" Equity",U$1)="#N/A N/A",_xll.BDP($R251&amp;" Equity",U$1)="#N/A Invalid Security"),"--",_xll.BDP($R251&amp;" Equity",U$1)))</f>
        <v/>
      </c>
      <c r="V251" s="112" t="str">
        <f>IF(tbl_coded[[#This Row],[ISIN]]="","",IF(OR(_xll.BDP($R251&amp;" Equity",V$1)="#N/A N/A",_xll.BDP($R251&amp;" Equity",V$1)="#N/A Invalid Security"),"--",_xll.BDP($R251&amp;" Equity",V$1)))</f>
        <v/>
      </c>
      <c r="W251" s="112" t="str">
        <f>IF(tbl_coded[[#This Row],[ISIN]]="","",IF(OR(_xll.BDP($R251&amp;" Equity",W$1)="#N/A N/A",_xll.BDP($R251&amp;" Equity",W$1)="#N/A Invalid Security"),"--",_xll.BDP($R251&amp;" Equity",W$1)))</f>
        <v/>
      </c>
      <c r="X251" s="112" t="str">
        <f>IF(tbl_coded[[#This Row],[ISIN]]="","",IF(OR(_xll.BDP($R251&amp;" Equity",X$1)="#N/A N/A",_xll.BDP($R251&amp;" Equity",X$1)="#N/A Invalid Security"),"--",_xll.BDP($R251&amp;" Equity",X$1)))</f>
        <v/>
      </c>
      <c r="Y251"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1" s="112" t="str">
        <f>IF(tbl_coded[[#This Row],[ISIN]]="","",IF(ISNUMBER(_xll.BDP(B251&amp;" Corp",Z$1)),_xll.BDP(B251&amp;" Corp",Z$1),""))</f>
        <v/>
      </c>
      <c r="AA251" s="112" t="str">
        <f>IF(tbl_coded[[#This Row],[ISIN]]="","",IF(ISNUMBER(_xll.BDP(B251&amp;" Corp",AA$1)),_xll.BDP(B251&amp;" Corp",AA$1),""))</f>
        <v/>
      </c>
      <c r="AB251" s="112" t="str">
        <f>IF(tbl_coded[[#This Row],[ISIN]]="","",IF(ISNUMBER(_xll.BDP(B251&amp;" Corp",AB$1)),_xll.BDP(B251&amp;" Corp",AB$1),""))</f>
        <v/>
      </c>
      <c r="AC251" s="112" t="str">
        <f>IF(tbl_coded[[#This Row],[ISIN]]="","",IF(ISNUMBER(_xll.BDP(B251&amp;" Corp",AC$1)),_xll.BDP(B251&amp;" Corp",AC$1),""))</f>
        <v/>
      </c>
      <c r="AD251" s="112" t="str">
        <f>IF(tbl_coded[[#This Row],[ISIN]]="","",IF((_xll.BDP(B251&amp;" Corp",AD$1))="#N/A Field Not Applicable","",_xll.BDP(B251&amp;" Corp",AD$1)))</f>
        <v/>
      </c>
      <c r="AE251" s="112" t="str">
        <f>IF(tbl_coded[[#This Row],[ISIN]]="","",IF((_xll.BDP(B251&amp;" Corp",AE$1))="#N/A N/A","--",_xll.BDP(B251&amp;" Corp",AE$1)))</f>
        <v/>
      </c>
      <c r="AF251" s="112" t="str">
        <f>IF(tbl_coded[[#This Row],[ISIN]]="","",IF(IFERROR(MATCH(H251,rtg_num[Moody''s],0)&gt;10,0),"HY",IF(IFERROR(MATCH(I251,rtg_num[S&amp;P],0)&gt;10,0),"HY",IF(IFERROR(MATCH(J251,rtg_num[Fitch],0)&gt;10,0),"HY",IF(H251&amp;I251&amp;J251="------","NR",IF(IFERROR(FIND("#N/A",Coded!H251),0)&amp;IFERROR(FIND("#N/A",Coded!H251),0)&amp;IFERROR(FIND("#N/A",Coded!H251),0)&lt;&gt;"000",IF(INDEX(美元债一级!$O:$O,MATCH(tbl_coded[[#This Row],[ISIN]],美元债一级!$I:$I,0))="--/--/--","NR","IG"),"IG"))))))</f>
        <v/>
      </c>
      <c r="AG251"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1"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1" s="113" t="str">
        <f>IF(tbl_coded[[#This Row],[ISIN]]="","",IF(_xll.BDP($B251&amp;" Corp",AI$1)="#N/A N/A","--",_xll.BDP($B251&amp;" Corp",AI$1)))</f>
        <v/>
      </c>
      <c r="AJ251" s="112" t="str">
        <f>IF(tbl_coded[[#This Row],[ISIN]]="","",IF(OR(_xll.BDP(_xll.BDP(tbl_coded[[#This Row],[ISIN]]&amp;" Corp", "ISSUER_EQUITY_TICKER")&amp;" Equity",AJ$1)="#N/A N/A"),"--",_xll.BDP(_xll.BDP(tbl_coded[[#This Row],[ISIN]]&amp;" Corp", "ISSUER_EQUITY_TICKER")&amp;" Equity",AJ$1)))</f>
        <v/>
      </c>
      <c r="AK251"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1" s="115" t="str">
        <f>IF(tbl_coded[[#This Row],[ISIN]]="","",IF(OR(_xll.BDP(_xll.BDP(tbl_coded[[#This Row],[ISIN]]&amp;" Corp", "ISSUER_EQUITY_TICKER")&amp;" Equity",AL$1)="#N/A N/A"),"--",_xll.BDP(_xll.BDP(tbl_coded[[#This Row],[ISIN]]&amp;" Corp", "ISSUER_EQUITY_TICKER")&amp;" Equity",AL$1)))</f>
        <v/>
      </c>
      <c r="AM251" s="115" t="str">
        <f>IF(tbl_coded[[#This Row],[ISIN]]="","",IF(_xll.BDS($B251&amp;" Corp",AM$1)="#N/A Field Not Applicable","",_xll.BDS($B251&amp;" Corp",AM$1)))</f>
        <v/>
      </c>
      <c r="AN251" s="115" t="str">
        <f>IF(tbl_coded[[#This Row],[ISIN]]="","",IF(_xll.BDP(tbl_coded[[#This Row],[KPW Provider BBID]]&amp;" CompanyID","NAME")="#N/A Invalid Security","",_xll.BDP(tbl_coded[[#This Row],[KPW Provider BBID]]&amp;" CompanyID","NAME")))</f>
        <v/>
      </c>
      <c r="AO251" s="115" t="str">
        <f>IF(tbl_coded[[#This Row],[ISIN]]="","",IF(_xll.BDP(tbl_coded[[#This Row],[KPW Provider BBID]]&amp;" CompanyID",$AO$1)="#N/A Invalid Security","--",IF(_xll.BDP(tbl_coded[[#This Row],[KPW Provider BBID]]&amp;" CompanyID",$AO$1)="#N/A N/A","--",_xll.BDP(tbl_coded[[#This Row],[KPW Provider BBID]]&amp;" CompanyID",$AO$1))))</f>
        <v/>
      </c>
      <c r="AP251" s="115" t="str">
        <f>IF(tbl_coded[[#This Row],[ISIN]]="","",IF(_xll.BDP(tbl_coded[[#This Row],[KPW Provider BBID]]&amp;" CompanyID",$AP$1)="#N/A Invalid Security","--",IF(_xll.BDP(tbl_coded[[#This Row],[KPW Provider BBID]]&amp;" CompanyID",$AP$1)="#N/A N/A","--",_xll.BDP(tbl_coded[[#This Row],[KPW Provider BBID]]&amp;" CompanyID",$AP$1))))</f>
        <v/>
      </c>
      <c r="AQ251" s="115" t="str">
        <f>IF(tbl_coded[[#This Row],[ISIN]]="","",IF(_xll.BDP(tbl_coded[[#This Row],[KPW Provider BBID]]&amp;" CompanyID",$AQ$1)="#N/A Invalid Security","--",IF(_xll.BDP(tbl_coded[[#This Row],[KPW Provider BBID]]&amp;" CompanyID",$AQ$1)="#N/A N/A","--",_xll.BDP(tbl_coded[[#This Row],[KPW Provider BBID]]&amp;" CompanyID",$AQ$1))))</f>
        <v/>
      </c>
      <c r="AR251" s="115" t="str">
        <f>IF(tbl_coded[[#This Row],[ISIN]]="","",tbl_coded[[#This Row],[穆迪KPW评级]]&amp;"/"&amp;tbl_coded[[#This Row],[SPKPW评级]]&amp;"/"&amp;tbl_coded[[#This Row],[FITCHKPW评级]])</f>
        <v/>
      </c>
      <c r="AS251" s="115" t="str">
        <f>IF(tbl_coded[[#This Row],[ISIN]]="","",IF(OR(_xll.BDP($B251&amp;" Corp",AS$1)="#N/A N/A"),"--",_xll.BDP($B251&amp;" Corp",AS$1)))</f>
        <v/>
      </c>
      <c r="AT251" s="115" t="str">
        <f>IF(tbl_coded[[#This Row],[ISIN]]="","",IF(_xll.BDS($B251&amp;" Corp",AT$1)="#N/A Field Not Applicable","",_xll.BDS($B251&amp;" Corp",AT$1)))</f>
        <v/>
      </c>
      <c r="AU251" s="115" t="str">
        <f>IF(tbl_coded[[#This Row],[SBLC Provider BBID]]="","",_xll.BDP(tbl_coded[[#This Row],[SBLC Provider BBID]]&amp;" CompanyID","NAME"))</f>
        <v/>
      </c>
      <c r="AV251" s="115" t="str">
        <f>IF(tbl_coded[[#This Row],[ISIN]]="","",IF(OR(_xll.BDP($B251&amp;" Corp",AV$1)="#N/A N/A"),"--",TEXT(_xll.BDP($B251&amp;" Corp",AV$1),"yyyy/mm/dd")))</f>
        <v/>
      </c>
      <c r="AW251" s="115" t="str">
        <f>IF(tbl_coded[[#This Row],[ISIN]]="","",IF(OR(_xll.BDP($B251&amp;" Corp",AW$1)="#N/A N/A"),"--",TEXT(_xll.BDP($B251&amp;" Corp",AW$1),"yyyy/mm/dd")))</f>
        <v/>
      </c>
      <c r="AX251" s="115" t="str">
        <f>IF(tbl_coded[[#This Row],[ISIN]]="","",IF(OR(_xll.BDP($B251&amp;" Corp",AX$1)="#N/A N/A"),"--",TEXT(_xll.BDP($B251&amp;" Corp",AX$1),"yyyy/mm/dd")))</f>
        <v/>
      </c>
      <c r="AY251" s="115" t="str">
        <f>IF(tbl_coded[[#This Row],[ISIN]]="","",IF(OR(_xll.BDP($B251&amp;" Corp",AY$1)="#N/A Field Not Applicable"),"--",TEXT(_xll.BDP($B251&amp;" Corp",AY$1),"yyyy/mm/dd")))</f>
        <v/>
      </c>
      <c r="AZ251" s="115" t="str">
        <f>IF(tbl_coded[[#This Row],[ISIN]]="","",IF(OR(_xll.BDP($B251&amp;" Corp",AZ$1)="#N/A N/A"),"--",_xll.BDP($B251&amp;" Corp",AZ$1)))</f>
        <v/>
      </c>
      <c r="BA251" s="115" t="str">
        <f>IF(tbl_coded[[#This Row],[ISIN]]="","",IF(OR(_xll.BDP($B251&amp;" Corp",BA$1)="#N/A N/A"),"--",_xll.BDP($B251&amp;" Corp",BA$1)))</f>
        <v/>
      </c>
      <c r="BB251" s="115" t="str">
        <f>IF(tbl_coded[[#This Row],[ISIN]]="","",IF(OR(_xll.BDP($B251&amp;" Corp",BB$1)="#N/A N/A"),"--",_xll.BDP($B251&amp;" Corp",BB$1)))</f>
        <v/>
      </c>
      <c r="BC251" s="115" t="str">
        <f>IF(tbl_coded[[#This Row],[ISIN]]="","",IF(OR(_xll.BDP($B251&amp;" Corp",BC$1)="#N/A Field Not Applicable"),"--",_xll.BDP($B251&amp;" Corp",BC$1)))</f>
        <v/>
      </c>
      <c r="BD251" s="115" t="str">
        <f>IF(tbl_coded[[#This Row],[ISIN]]="","",IF(OR(_xll.BDP($B251&amp;" Corp",BD$1)="#N/A Field Not Applicable"),"--",_xll.BDP($B251&amp;" Corp",BD$1)))</f>
        <v/>
      </c>
      <c r="BE251" s="115" t="str">
        <f>IF(tbl_coded[[#This Row],[ISIN]]="","",IF(OR(_xll.BDP($B251&amp;" Corp",BE$1)="#N/A Field Not Applicable"),"--",_xll.BDP($B251&amp;" Corp",BE$1)))</f>
        <v/>
      </c>
      <c r="BF251" s="115" t="str">
        <f>IF(tbl_coded[[#This Row],[ISIN]]="","",IF(OR(_xll.BDP($B251&amp;" Corp",BF$1)="#N/A Field Not Applicable"),"--",_xll.BDP($B251&amp;" Corp",BF$1)))</f>
        <v/>
      </c>
      <c r="BG251" s="115" t="str">
        <f>IF(tbl_coded[[#This Row],[ISIN]]="","",IF(OR(_xll.BDP($B251&amp;" Corp",BG$1)="#N/A Field Not Applicable"),"--",IF(_xll.BDP($B251&amp;" Corp",BG$1)="#N/A N/A","N",_xll.BDP($B251&amp;" Corp",BG$1))))</f>
        <v/>
      </c>
      <c r="BH251" s="115" t="str">
        <f>IF(tbl_coded[[#This Row],[ISIN]]="","",IF(OR(_xll.BDP($B251&amp;" Corp",BH$1)="#N/A N/A"),"",_xll.BDP($B251&amp;" Corp",BH$1)))</f>
        <v/>
      </c>
      <c r="BI251" s="115" t="str">
        <f>IF(tbl_coded[[#This Row],[ISIN]]="","",IF(OR(tbl_coded[[#This Row],[Parent company tiker]]=""),"",IF(_xll.BDP(tbl_coded[[#This Row],[Parent company tiker]]&amp;" Equity",BI$1)="#N/A N/A","--",_xll.BDP(tbl_coded[[#This Row],[Parent company tiker]]&amp;" Equity",BI$1))))</f>
        <v/>
      </c>
      <c r="BJ251" s="115" t="str">
        <f>IF(tbl_coded[[#This Row],[ISIN]]="","",IF(OR(tbl_coded[[#This Row],[Parent company tiker]]=""),"",IF(_xll.BDP(tbl_coded[[#This Row],[Parent company tiker]]&amp;" Equity",BJ$1)="#N/A N/A","--",_xll.BDP(tbl_coded[[#This Row],[Parent company tiker]]&amp;" Equity",BJ$1))))</f>
        <v/>
      </c>
      <c r="BK251" s="115" t="str">
        <f>IF(tbl_coded[[#This Row],[ISIN]]="","",IF(OR(tbl_coded[[#This Row],[Parent company tiker]]=""),"",IF(_xll.BDP(tbl_coded[[#This Row],[Parent company tiker]]&amp;" Equity",BK$1)="#N/A N/A","--",_xll.BDP(tbl_coded[[#This Row],[Parent company tiker]]&amp;" Equity",BK$1))))</f>
        <v/>
      </c>
      <c r="BL251" s="115" t="str">
        <f>IF(tbl_coded[[#This Row],[ISIN]]="","",IF(OR(tbl_coded[[#This Row],[Parent company tiker]]=""),"",IF(_xll.BDP(tbl_coded[[#This Row],[Parent company tiker]]&amp;" Equity",BL$1)="#N/A N/A","--",_xll.BDP(tbl_coded[[#This Row],[Parent company tiker]]&amp;" Equity",BL$1))))</f>
        <v/>
      </c>
      <c r="BM251"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1" s="115" t="str">
        <f>IF(tbl_coded[[#This Row],[Column9]]&lt;&gt;"--",tbl_coded[[#This Row],[G''tor rating]],IF(tbl_coded[[#This Row],[KPW Name]]&lt;&gt;"",tbl_coded[[#This Row],[KPW Rating]],IF(tbl_coded[[#This Row],[Parent company tiker]]&lt;&gt;"",tbl_coded[[#This Row],[parent评级]],tbl_coded[[#This Row],[Issuer rating]])))</f>
        <v>//</v>
      </c>
      <c r="BO251" s="148" t="str">
        <f>IFERROR(IF(tbl_coded[[#This Row],[GREEN]]="Y","GREEN",IF(tbl_coded[[#This Row],[SUSTAINABLE]]="Y","SUSTAINABLE",IF(tbl_coded[[#This Row],[SOCIAL]]="Y","SOCIAL",IF(tbl_coded[[#This Row],[Sustainable linked]]="Y","SUSTAINABLE LINKED"," ")))),"")</f>
        <v xml:space="preserve"> </v>
      </c>
    </row>
    <row r="252" spans="1:67" ht="15" customHeight="1">
      <c r="A252" s="109">
        <v>250</v>
      </c>
      <c r="B252" s="110" t="str">
        <f>IF(美元债一级!$C$3:$C$1048576&lt;&gt;"",美元债一级!$C252,"")</f>
        <v/>
      </c>
      <c r="C252" s="112" t="str">
        <f>IF(tbl_coded[[#This Row],[ISIN]]="","",IF(tbl_coded[[#This Row],[Index]]&gt;$A$1,"",IF(_xll.BDP($B252&amp;" Corp",C$1)="#N/A N/A","",_xll.BDP($B252&amp;" Corp",C$1))))</f>
        <v/>
      </c>
      <c r="D252" s="112" t="str">
        <f>IF(tbl_coded[[#This Row],[ISIN]]="","",IF(_xll.BDP($B252&amp;" Corp",D$1)="#N/A N/A","",_xll.BDP($B252&amp;" Corp",D$1)))</f>
        <v/>
      </c>
      <c r="E252" s="112" t="str">
        <f>IF(tbl_coded[[#This Row],[ISIN]]="","",IF(_xll.BDP($B252&amp;" Corp",E$1)="#N/A N/A","--",_xll.BDP($B252&amp;" Corp",E$1)))</f>
        <v/>
      </c>
      <c r="F252" s="112" t="str">
        <f>IF(tbl_coded[[#This Row],[ISIN]]="","",IF(_xll.BDS($B252&amp;" Corp",F$1)="#N/A Field Not Applicable","",_xll.BDS($B252&amp;" Corp",F$1)))</f>
        <v/>
      </c>
      <c r="G252" s="112" t="str">
        <f>IF(tbl_coded[[#This Row],[ISIN]]="","",IF(_xll.BDP($F252&amp;" CompanyID",G$1)="#N/A Invalid Security","",_xll.BDP($F252&amp;" CompanyID",G$1)))</f>
        <v/>
      </c>
      <c r="H252" s="112" t="str">
        <f>IF(tbl_coded[[#This Row],[ISIN]]="","",IF(_xll.BDP($B252&amp;" Corp",H$1)="#N/A N/A","--",_xll.BDP($B252&amp;" Corp",H$1)))</f>
        <v/>
      </c>
      <c r="I252" s="112" t="str">
        <f>IF(tbl_coded[[#This Row],[ISIN]]="","",IF(_xll.BDP($B252&amp;" Corp",I$1)="#N/A N/A","--",_xll.BDP($B252&amp;" Corp",I$1)))</f>
        <v/>
      </c>
      <c r="J252" s="112" t="str">
        <f>IF(tbl_coded[[#This Row],[ISIN]]="","",IF(_xll.BDP($B252&amp;" Corp",J$1)="#N/A N/A","--",_xll.BDP($B252&amp;" Corp",J$1)))</f>
        <v/>
      </c>
      <c r="K252" s="112" t="str">
        <f>IF(tbl_coded[[#This Row],[ISIN]]="","",IF(_xll.BDP($B252&amp;" Corp",K$1)="#N/A N/A","--",_xll.BDP($B252&amp;" Corp",K$1)))</f>
        <v/>
      </c>
      <c r="L252" s="112" t="str">
        <f>IF(tbl_coded[[#This Row],[ISIN]]="","",IF(_xll.BDP($B252&amp;" Corp",L$1)="#N/A N/A","--",_xll.BDP($B252&amp;" Corp",L$1)))</f>
        <v/>
      </c>
      <c r="M252" s="112" t="str">
        <f>IF(tbl_coded[[#This Row],[ISIN]]="","",IF(_xll.BDP($B252&amp;" Corp",M$1)="#N/A N/A","--",_xll.BDP($B252&amp;" Corp",M$1)))</f>
        <v/>
      </c>
      <c r="N252" s="112" t="str">
        <f>IF(tbl_coded[[#This Row],[ISIN]]="","",IF(_xll.BDP($B252&amp;" Corp",N$1)="#N/A N/A","--",_xll.BDP($B252&amp;" Corp",N$1)))</f>
        <v/>
      </c>
      <c r="O252" s="112" t="str">
        <f>IF(tbl_coded[[#This Row],[ISIN]]="","",IF(_xll.BDP($B252&amp;" Corp",O$1)="#N/A N/A","--",_xll.BDP($B252&amp;" Corp",O$1)))</f>
        <v/>
      </c>
      <c r="P252" s="112" t="str">
        <f>IF(tbl_coded[[#This Row],[ISIN]]="","",IF(_xll.BDP($B252&amp;" Corp",P$1)="#N/A N/A","--",_xll.BDP($B252&amp;" Corp",P$1)))</f>
        <v/>
      </c>
      <c r="Q252"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2" s="112" t="str">
        <f>IF(tbl_coded[[#This Row],[ISIN]]="","",IF(OR(_xll.BDP($B252&amp;" Corp",R$1)="#N/A N/A",_xll.BDP($B252&amp;" Corp",R$1)="#N/A Invalid Security",_xll.BDP($B252&amp;" Corp",R$1)="#N/A Field Not Applicable"),"--",_xll.BDP($B252&amp;" Corp",R$1)))</f>
        <v/>
      </c>
      <c r="S252" s="112" t="str">
        <f>IF(tbl_coded[[#This Row],[ISIN]]="","",IF(OR(_xll.BDP($R252&amp;" Equity",S$1)="#N/A N/A",_xll.BDP($R252&amp;" Equity",S$1)="#N/A Invalid Security"),"--",_xll.BDP($R252&amp;" Equity",S$1)))</f>
        <v/>
      </c>
      <c r="T252" s="112" t="str">
        <f>IF(tbl_coded[[#This Row],[ISIN]]="","",IF(OR(_xll.BDP($R252&amp;" Equity",T$1)="#N/A N/A",_xll.BDP($R252&amp;" Equity",T$1)="#N/A Invalid Security"),"--",_xll.BDP($R252&amp;" Equity",T$1)))</f>
        <v/>
      </c>
      <c r="U252" s="112" t="str">
        <f>IF(tbl_coded[[#This Row],[ISIN]]="","",IF(OR(_xll.BDP($R252&amp;" Equity",U$1)="#N/A N/A",_xll.BDP($R252&amp;" Equity",U$1)="#N/A Invalid Security"),"--",_xll.BDP($R252&amp;" Equity",U$1)))</f>
        <v/>
      </c>
      <c r="V252" s="112" t="str">
        <f>IF(tbl_coded[[#This Row],[ISIN]]="","",IF(OR(_xll.BDP($R252&amp;" Equity",V$1)="#N/A N/A",_xll.BDP($R252&amp;" Equity",V$1)="#N/A Invalid Security"),"--",_xll.BDP($R252&amp;" Equity",V$1)))</f>
        <v/>
      </c>
      <c r="W252" s="112" t="str">
        <f>IF(tbl_coded[[#This Row],[ISIN]]="","",IF(OR(_xll.BDP($R252&amp;" Equity",W$1)="#N/A N/A",_xll.BDP($R252&amp;" Equity",W$1)="#N/A Invalid Security"),"--",_xll.BDP($R252&amp;" Equity",W$1)))</f>
        <v/>
      </c>
      <c r="X252" s="112" t="str">
        <f>IF(tbl_coded[[#This Row],[ISIN]]="","",IF(OR(_xll.BDP($R252&amp;" Equity",X$1)="#N/A N/A",_xll.BDP($R252&amp;" Equity",X$1)="#N/A Invalid Security"),"--",_xll.BDP($R252&amp;" Equity",X$1)))</f>
        <v/>
      </c>
      <c r="Y252"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2" s="112" t="str">
        <f>IF(tbl_coded[[#This Row],[ISIN]]="","",IF(ISNUMBER(_xll.BDP(B252&amp;" Corp",Z$1)),_xll.BDP(B252&amp;" Corp",Z$1),""))</f>
        <v/>
      </c>
      <c r="AA252" s="112" t="str">
        <f>IF(tbl_coded[[#This Row],[ISIN]]="","",IF(ISNUMBER(_xll.BDP(B252&amp;" Corp",AA$1)),_xll.BDP(B252&amp;" Corp",AA$1),""))</f>
        <v/>
      </c>
      <c r="AB252" s="112" t="str">
        <f>IF(tbl_coded[[#This Row],[ISIN]]="","",IF(ISNUMBER(_xll.BDP(B252&amp;" Corp",AB$1)),_xll.BDP(B252&amp;" Corp",AB$1),""))</f>
        <v/>
      </c>
      <c r="AC252" s="112" t="str">
        <f>IF(tbl_coded[[#This Row],[ISIN]]="","",IF(ISNUMBER(_xll.BDP(B252&amp;" Corp",AC$1)),_xll.BDP(B252&amp;" Corp",AC$1),""))</f>
        <v/>
      </c>
      <c r="AD252" s="112" t="str">
        <f>IF(tbl_coded[[#This Row],[ISIN]]="","",IF((_xll.BDP(B252&amp;" Corp",AD$1))="#N/A Field Not Applicable","",_xll.BDP(B252&amp;" Corp",AD$1)))</f>
        <v/>
      </c>
      <c r="AE252" s="112" t="str">
        <f>IF(tbl_coded[[#This Row],[ISIN]]="","",IF((_xll.BDP(B252&amp;" Corp",AE$1))="#N/A N/A","--",_xll.BDP(B252&amp;" Corp",AE$1)))</f>
        <v/>
      </c>
      <c r="AF252" s="112" t="str">
        <f>IF(tbl_coded[[#This Row],[ISIN]]="","",IF(IFERROR(MATCH(H252,rtg_num[Moody''s],0)&gt;10,0),"HY",IF(IFERROR(MATCH(I252,rtg_num[S&amp;P],0)&gt;10,0),"HY",IF(IFERROR(MATCH(J252,rtg_num[Fitch],0)&gt;10,0),"HY",IF(H252&amp;I252&amp;J252="------","NR",IF(IFERROR(FIND("#N/A",Coded!H252),0)&amp;IFERROR(FIND("#N/A",Coded!H252),0)&amp;IFERROR(FIND("#N/A",Coded!H252),0)&lt;&gt;"000",IF(INDEX(美元债一级!$O:$O,MATCH(tbl_coded[[#This Row],[ISIN]],美元债一级!$I:$I,0))="--/--/--","NR","IG"),"IG"))))))</f>
        <v/>
      </c>
      <c r="AG252"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2"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2" s="113" t="str">
        <f>IF(tbl_coded[[#This Row],[ISIN]]="","",IF(_xll.BDP($B252&amp;" Corp",AI$1)="#N/A N/A","--",_xll.BDP($B252&amp;" Corp",AI$1)))</f>
        <v/>
      </c>
      <c r="AJ252" s="112" t="str">
        <f>IF(tbl_coded[[#This Row],[ISIN]]="","",IF(OR(_xll.BDP(_xll.BDP(tbl_coded[[#This Row],[ISIN]]&amp;" Corp", "ISSUER_EQUITY_TICKER")&amp;" Equity",AJ$1)="#N/A N/A"),"--",_xll.BDP(_xll.BDP(tbl_coded[[#This Row],[ISIN]]&amp;" Corp", "ISSUER_EQUITY_TICKER")&amp;" Equity",AJ$1)))</f>
        <v/>
      </c>
      <c r="AK252"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2" s="115" t="str">
        <f>IF(tbl_coded[[#This Row],[ISIN]]="","",IF(OR(_xll.BDP(_xll.BDP(tbl_coded[[#This Row],[ISIN]]&amp;" Corp", "ISSUER_EQUITY_TICKER")&amp;" Equity",AL$1)="#N/A N/A"),"--",_xll.BDP(_xll.BDP(tbl_coded[[#This Row],[ISIN]]&amp;" Corp", "ISSUER_EQUITY_TICKER")&amp;" Equity",AL$1)))</f>
        <v/>
      </c>
      <c r="AM252" s="115" t="str">
        <f>IF(tbl_coded[[#This Row],[ISIN]]="","",IF(_xll.BDS($B252&amp;" Corp",AM$1)="#N/A Field Not Applicable","",_xll.BDS($B252&amp;" Corp",AM$1)))</f>
        <v/>
      </c>
      <c r="AN252" s="115" t="str">
        <f>IF(tbl_coded[[#This Row],[ISIN]]="","",IF(_xll.BDP(tbl_coded[[#This Row],[KPW Provider BBID]]&amp;" CompanyID","NAME")="#N/A Invalid Security","",_xll.BDP(tbl_coded[[#This Row],[KPW Provider BBID]]&amp;" CompanyID","NAME")))</f>
        <v/>
      </c>
      <c r="AO252" s="115" t="str">
        <f>IF(tbl_coded[[#This Row],[ISIN]]="","",IF(_xll.BDP(tbl_coded[[#This Row],[KPW Provider BBID]]&amp;" CompanyID",$AO$1)="#N/A Invalid Security","--",IF(_xll.BDP(tbl_coded[[#This Row],[KPW Provider BBID]]&amp;" CompanyID",$AO$1)="#N/A N/A","--",_xll.BDP(tbl_coded[[#This Row],[KPW Provider BBID]]&amp;" CompanyID",$AO$1))))</f>
        <v/>
      </c>
      <c r="AP252" s="115" t="str">
        <f>IF(tbl_coded[[#This Row],[ISIN]]="","",IF(_xll.BDP(tbl_coded[[#This Row],[KPW Provider BBID]]&amp;" CompanyID",$AP$1)="#N/A Invalid Security","--",IF(_xll.BDP(tbl_coded[[#This Row],[KPW Provider BBID]]&amp;" CompanyID",$AP$1)="#N/A N/A","--",_xll.BDP(tbl_coded[[#This Row],[KPW Provider BBID]]&amp;" CompanyID",$AP$1))))</f>
        <v/>
      </c>
      <c r="AQ252" s="115" t="str">
        <f>IF(tbl_coded[[#This Row],[ISIN]]="","",IF(_xll.BDP(tbl_coded[[#This Row],[KPW Provider BBID]]&amp;" CompanyID",$AQ$1)="#N/A Invalid Security","--",IF(_xll.BDP(tbl_coded[[#This Row],[KPW Provider BBID]]&amp;" CompanyID",$AQ$1)="#N/A N/A","--",_xll.BDP(tbl_coded[[#This Row],[KPW Provider BBID]]&amp;" CompanyID",$AQ$1))))</f>
        <v/>
      </c>
      <c r="AR252" s="115" t="str">
        <f>IF(tbl_coded[[#This Row],[ISIN]]="","",tbl_coded[[#This Row],[穆迪KPW评级]]&amp;"/"&amp;tbl_coded[[#This Row],[SPKPW评级]]&amp;"/"&amp;tbl_coded[[#This Row],[FITCHKPW评级]])</f>
        <v/>
      </c>
      <c r="AS252" s="115" t="str">
        <f>IF(tbl_coded[[#This Row],[ISIN]]="","",IF(OR(_xll.BDP($B252&amp;" Corp",AS$1)="#N/A N/A"),"--",_xll.BDP($B252&amp;" Corp",AS$1)))</f>
        <v/>
      </c>
      <c r="AT252" s="115" t="str">
        <f>IF(tbl_coded[[#This Row],[ISIN]]="","",IF(_xll.BDS($B252&amp;" Corp",AT$1)="#N/A Field Not Applicable","",_xll.BDS($B252&amp;" Corp",AT$1)))</f>
        <v/>
      </c>
      <c r="AU252" s="115" t="str">
        <f>IF(tbl_coded[[#This Row],[SBLC Provider BBID]]="","",_xll.BDP(tbl_coded[[#This Row],[SBLC Provider BBID]]&amp;" CompanyID","NAME"))</f>
        <v/>
      </c>
      <c r="AV252" s="115" t="str">
        <f>IF(tbl_coded[[#This Row],[ISIN]]="","",IF(OR(_xll.BDP($B252&amp;" Corp",AV$1)="#N/A N/A"),"--",TEXT(_xll.BDP($B252&amp;" Corp",AV$1),"yyyy/mm/dd")))</f>
        <v/>
      </c>
      <c r="AW252" s="115" t="str">
        <f>IF(tbl_coded[[#This Row],[ISIN]]="","",IF(OR(_xll.BDP($B252&amp;" Corp",AW$1)="#N/A N/A"),"--",TEXT(_xll.BDP($B252&amp;" Corp",AW$1),"yyyy/mm/dd")))</f>
        <v/>
      </c>
      <c r="AX252" s="115" t="str">
        <f>IF(tbl_coded[[#This Row],[ISIN]]="","",IF(OR(_xll.BDP($B252&amp;" Corp",AX$1)="#N/A N/A"),"--",TEXT(_xll.BDP($B252&amp;" Corp",AX$1),"yyyy/mm/dd")))</f>
        <v/>
      </c>
      <c r="AY252" s="115" t="str">
        <f>IF(tbl_coded[[#This Row],[ISIN]]="","",IF(OR(_xll.BDP($B252&amp;" Corp",AY$1)="#N/A Field Not Applicable"),"--",TEXT(_xll.BDP($B252&amp;" Corp",AY$1),"yyyy/mm/dd")))</f>
        <v/>
      </c>
      <c r="AZ252" s="115" t="str">
        <f>IF(tbl_coded[[#This Row],[ISIN]]="","",IF(OR(_xll.BDP($B252&amp;" Corp",AZ$1)="#N/A N/A"),"--",_xll.BDP($B252&amp;" Corp",AZ$1)))</f>
        <v/>
      </c>
      <c r="BA252" s="115" t="str">
        <f>IF(tbl_coded[[#This Row],[ISIN]]="","",IF(OR(_xll.BDP($B252&amp;" Corp",BA$1)="#N/A N/A"),"--",_xll.BDP($B252&amp;" Corp",BA$1)))</f>
        <v/>
      </c>
      <c r="BB252" s="115" t="str">
        <f>IF(tbl_coded[[#This Row],[ISIN]]="","",IF(OR(_xll.BDP($B252&amp;" Corp",BB$1)="#N/A N/A"),"--",_xll.BDP($B252&amp;" Corp",BB$1)))</f>
        <v/>
      </c>
      <c r="BC252" s="115" t="str">
        <f>IF(tbl_coded[[#This Row],[ISIN]]="","",IF(OR(_xll.BDP($B252&amp;" Corp",BC$1)="#N/A Field Not Applicable"),"--",_xll.BDP($B252&amp;" Corp",BC$1)))</f>
        <v/>
      </c>
      <c r="BD252" s="115" t="str">
        <f>IF(tbl_coded[[#This Row],[ISIN]]="","",IF(OR(_xll.BDP($B252&amp;" Corp",BD$1)="#N/A Field Not Applicable"),"--",_xll.BDP($B252&amp;" Corp",BD$1)))</f>
        <v/>
      </c>
      <c r="BE252" s="115" t="str">
        <f>IF(tbl_coded[[#This Row],[ISIN]]="","",IF(OR(_xll.BDP($B252&amp;" Corp",BE$1)="#N/A Field Not Applicable"),"--",_xll.BDP($B252&amp;" Corp",BE$1)))</f>
        <v/>
      </c>
      <c r="BF252" s="115" t="str">
        <f>IF(tbl_coded[[#This Row],[ISIN]]="","",IF(OR(_xll.BDP($B252&amp;" Corp",BF$1)="#N/A Field Not Applicable"),"--",_xll.BDP($B252&amp;" Corp",BF$1)))</f>
        <v/>
      </c>
      <c r="BG252" s="115" t="str">
        <f>IF(tbl_coded[[#This Row],[ISIN]]="","",IF(OR(_xll.BDP($B252&amp;" Corp",BG$1)="#N/A Field Not Applicable"),"--",IF(_xll.BDP($B252&amp;" Corp",BG$1)="#N/A N/A","N",_xll.BDP($B252&amp;" Corp",BG$1))))</f>
        <v/>
      </c>
      <c r="BH252" s="115" t="str">
        <f>IF(tbl_coded[[#This Row],[ISIN]]="","",IF(OR(_xll.BDP($B252&amp;" Corp",BH$1)="#N/A N/A"),"",_xll.BDP($B252&amp;" Corp",BH$1)))</f>
        <v/>
      </c>
      <c r="BI252" s="115" t="str">
        <f>IF(tbl_coded[[#This Row],[ISIN]]="","",IF(OR(tbl_coded[[#This Row],[Parent company tiker]]=""),"",IF(_xll.BDP(tbl_coded[[#This Row],[Parent company tiker]]&amp;" Equity",BI$1)="#N/A N/A","--",_xll.BDP(tbl_coded[[#This Row],[Parent company tiker]]&amp;" Equity",BI$1))))</f>
        <v/>
      </c>
      <c r="BJ252" s="115" t="str">
        <f>IF(tbl_coded[[#This Row],[ISIN]]="","",IF(OR(tbl_coded[[#This Row],[Parent company tiker]]=""),"",IF(_xll.BDP(tbl_coded[[#This Row],[Parent company tiker]]&amp;" Equity",BJ$1)="#N/A N/A","--",_xll.BDP(tbl_coded[[#This Row],[Parent company tiker]]&amp;" Equity",BJ$1))))</f>
        <v/>
      </c>
      <c r="BK252" s="115" t="str">
        <f>IF(tbl_coded[[#This Row],[ISIN]]="","",IF(OR(tbl_coded[[#This Row],[Parent company tiker]]=""),"",IF(_xll.BDP(tbl_coded[[#This Row],[Parent company tiker]]&amp;" Equity",BK$1)="#N/A N/A","--",_xll.BDP(tbl_coded[[#This Row],[Parent company tiker]]&amp;" Equity",BK$1))))</f>
        <v/>
      </c>
      <c r="BL252" s="115" t="str">
        <f>IF(tbl_coded[[#This Row],[ISIN]]="","",IF(OR(tbl_coded[[#This Row],[Parent company tiker]]=""),"",IF(_xll.BDP(tbl_coded[[#This Row],[Parent company tiker]]&amp;" Equity",BL$1)="#N/A N/A","--",_xll.BDP(tbl_coded[[#This Row],[Parent company tiker]]&amp;" Equity",BL$1))))</f>
        <v/>
      </c>
      <c r="BM252"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2" s="115" t="str">
        <f>IF(tbl_coded[[#This Row],[Column9]]&lt;&gt;"--",tbl_coded[[#This Row],[G''tor rating]],IF(tbl_coded[[#This Row],[KPW Name]]&lt;&gt;"",tbl_coded[[#This Row],[KPW Rating]],IF(tbl_coded[[#This Row],[Parent company tiker]]&lt;&gt;"",tbl_coded[[#This Row],[parent评级]],tbl_coded[[#This Row],[Issuer rating]])))</f>
        <v>//</v>
      </c>
      <c r="BO252" s="148" t="str">
        <f>IFERROR(IF(tbl_coded[[#This Row],[GREEN]]="Y","GREEN",IF(tbl_coded[[#This Row],[SUSTAINABLE]]="Y","SUSTAINABLE",IF(tbl_coded[[#This Row],[SOCIAL]]="Y","SOCIAL",IF(tbl_coded[[#This Row],[Sustainable linked]]="Y","SUSTAINABLE LINKED"," ")))),"")</f>
        <v xml:space="preserve"> </v>
      </c>
    </row>
    <row r="253" spans="1:67" ht="15" customHeight="1">
      <c r="A253" s="109">
        <v>251</v>
      </c>
      <c r="B253" s="110" t="str">
        <f>IF(美元债一级!$C$3:$C$1048576&lt;&gt;"",美元债一级!$C253,"")</f>
        <v/>
      </c>
      <c r="C253" s="114" t="str">
        <f>IF(tbl_coded[[#This Row],[ISIN]]="","",IF(tbl_coded[[#This Row],[Index]]&gt;$A$1,"",IF(_xll.BDP($B253&amp;" Corp",C$1)="#N/A N/A","",_xll.BDP($B253&amp;" Corp",C$1))))</f>
        <v/>
      </c>
      <c r="D253" s="114" t="str">
        <f>IF(tbl_coded[[#This Row],[ISIN]]="","",IF(_xll.BDP($B253&amp;" Corp",D$1)="#N/A N/A","",_xll.BDP($B253&amp;" Corp",D$1)))</f>
        <v/>
      </c>
      <c r="E253" s="114" t="str">
        <f>IF(tbl_coded[[#This Row],[ISIN]]="","",IF(_xll.BDP($B253&amp;" Corp",E$1)="#N/A N/A","--",_xll.BDP($B253&amp;" Corp",E$1)))</f>
        <v/>
      </c>
      <c r="F253" s="114" t="str">
        <f>IF(tbl_coded[[#This Row],[ISIN]]="","",IF(_xll.BDS($B253&amp;" Corp",F$1)="#N/A Field Not Applicable","",_xll.BDS($B253&amp;" Corp",F$1)))</f>
        <v/>
      </c>
      <c r="G253" s="114" t="str">
        <f>IF(tbl_coded[[#This Row],[ISIN]]="","",IF(_xll.BDP($F253&amp;" CompanyID",G$1)="#N/A Invalid Security","",_xll.BDP($F253&amp;" CompanyID",G$1)))</f>
        <v/>
      </c>
      <c r="H253" s="114" t="str">
        <f>IF(tbl_coded[[#This Row],[ISIN]]="","",IF(_xll.BDP($B253&amp;" Corp",H$1)="#N/A N/A","--",_xll.BDP($B253&amp;" Corp",H$1)))</f>
        <v/>
      </c>
      <c r="I253" s="114" t="str">
        <f>IF(tbl_coded[[#This Row],[ISIN]]="","",IF(_xll.BDP($B253&amp;" Corp",I$1)="#N/A N/A","--",_xll.BDP($B253&amp;" Corp",I$1)))</f>
        <v/>
      </c>
      <c r="J253" s="114" t="str">
        <f>IF(tbl_coded[[#This Row],[ISIN]]="","",IF(_xll.BDP($B253&amp;" Corp",J$1)="#N/A N/A","--",_xll.BDP($B253&amp;" Corp",J$1)))</f>
        <v/>
      </c>
      <c r="K253" s="114" t="str">
        <f>IF(tbl_coded[[#This Row],[ISIN]]="","",IF(_xll.BDP($B253&amp;" Corp",K$1)="#N/A N/A","--",_xll.BDP($B253&amp;" Corp",K$1)))</f>
        <v/>
      </c>
      <c r="L253" s="114" t="str">
        <f>IF(tbl_coded[[#This Row],[ISIN]]="","",IF(_xll.BDP($B253&amp;" Corp",L$1)="#N/A N/A","--",_xll.BDP($B253&amp;" Corp",L$1)))</f>
        <v/>
      </c>
      <c r="M253" s="114" t="str">
        <f>IF(tbl_coded[[#This Row],[ISIN]]="","",IF(_xll.BDP($B253&amp;" Corp",M$1)="#N/A N/A","--",_xll.BDP($B253&amp;" Corp",M$1)))</f>
        <v/>
      </c>
      <c r="N253" s="114" t="str">
        <f>IF(tbl_coded[[#This Row],[ISIN]]="","",IF(_xll.BDP($B253&amp;" Corp",N$1)="#N/A N/A","--",_xll.BDP($B253&amp;" Corp",N$1)))</f>
        <v/>
      </c>
      <c r="O253" s="114" t="str">
        <f>IF(tbl_coded[[#This Row],[ISIN]]="","",IF(_xll.BDP($B253&amp;" Corp",O$1)="#N/A N/A","--",_xll.BDP($B253&amp;" Corp",O$1)))</f>
        <v/>
      </c>
      <c r="P253" s="114" t="str">
        <f>IF(tbl_coded[[#This Row],[ISIN]]="","",IF(_xll.BDP($B253&amp;" Corp",P$1)="#N/A N/A","--",_xll.BDP($B253&amp;" Corp",P$1)))</f>
        <v/>
      </c>
      <c r="Q25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3" s="114" t="str">
        <f>IF(tbl_coded[[#This Row],[ISIN]]="","",IF(OR(_xll.BDP($B253&amp;" Corp",R$1)="#N/A N/A",_xll.BDP($B253&amp;" Corp",R$1)="#N/A Invalid Security",_xll.BDP($B253&amp;" Corp",R$1)="#N/A Field Not Applicable"),"--",_xll.BDP($B253&amp;" Corp",R$1)))</f>
        <v/>
      </c>
      <c r="S253" s="114" t="str">
        <f>IF(tbl_coded[[#This Row],[ISIN]]="","",IF(OR(_xll.BDP($R253&amp;" Equity",S$1)="#N/A N/A",_xll.BDP($R253&amp;" Equity",S$1)="#N/A Invalid Security"),"--",_xll.BDP($R253&amp;" Equity",S$1)))</f>
        <v/>
      </c>
      <c r="T253" s="114" t="str">
        <f>IF(tbl_coded[[#This Row],[ISIN]]="","",IF(OR(_xll.BDP($R253&amp;" Equity",T$1)="#N/A N/A",_xll.BDP($R253&amp;" Equity",T$1)="#N/A Invalid Security"),"--",_xll.BDP($R253&amp;" Equity",T$1)))</f>
        <v/>
      </c>
      <c r="U253" s="114" t="str">
        <f>IF(tbl_coded[[#This Row],[ISIN]]="","",IF(OR(_xll.BDP($R253&amp;" Equity",U$1)="#N/A N/A",_xll.BDP($R253&amp;" Equity",U$1)="#N/A Invalid Security"),"--",_xll.BDP($R253&amp;" Equity",U$1)))</f>
        <v/>
      </c>
      <c r="V253" s="114" t="str">
        <f>IF(tbl_coded[[#This Row],[ISIN]]="","",IF(OR(_xll.BDP($R253&amp;" Equity",V$1)="#N/A N/A",_xll.BDP($R253&amp;" Equity",V$1)="#N/A Invalid Security"),"--",_xll.BDP($R253&amp;" Equity",V$1)))</f>
        <v/>
      </c>
      <c r="W253" s="114" t="str">
        <f>IF(tbl_coded[[#This Row],[ISIN]]="","",IF(OR(_xll.BDP($R253&amp;" Equity",W$1)="#N/A N/A",_xll.BDP($R253&amp;" Equity",W$1)="#N/A Invalid Security"),"--",_xll.BDP($R253&amp;" Equity",W$1)))</f>
        <v/>
      </c>
      <c r="X253" s="114" t="str">
        <f>IF(tbl_coded[[#This Row],[ISIN]]="","",IF(OR(_xll.BDP($R253&amp;" Equity",X$1)="#N/A N/A",_xll.BDP($R253&amp;" Equity",X$1)="#N/A Invalid Security"),"--",_xll.BDP($R253&amp;" Equity",X$1)))</f>
        <v/>
      </c>
      <c r="Y25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3" s="114" t="str">
        <f>IF(tbl_coded[[#This Row],[ISIN]]="","",IF(ISNUMBER(_xll.BDP(B253&amp;" Corp",Z$1)),_xll.BDP(B253&amp;" Corp",Z$1),""))</f>
        <v/>
      </c>
      <c r="AA253" s="114" t="str">
        <f>IF(tbl_coded[[#This Row],[ISIN]]="","",IF(ISNUMBER(_xll.BDP(B253&amp;" Corp",AA$1)),_xll.BDP(B253&amp;" Corp",AA$1),""))</f>
        <v/>
      </c>
      <c r="AB253" s="114" t="str">
        <f>IF(tbl_coded[[#This Row],[ISIN]]="","",IF(ISNUMBER(_xll.BDP(B253&amp;" Corp",AB$1)),_xll.BDP(B253&amp;" Corp",AB$1),""))</f>
        <v/>
      </c>
      <c r="AC253" s="114" t="str">
        <f>IF(tbl_coded[[#This Row],[ISIN]]="","",IF(ISNUMBER(_xll.BDP(B253&amp;" Corp",AC$1)),_xll.BDP(B253&amp;" Corp",AC$1),""))</f>
        <v/>
      </c>
      <c r="AD253" s="114" t="str">
        <f>IF(tbl_coded[[#This Row],[ISIN]]="","",IF((_xll.BDP(B253&amp;" Corp",AD$1))="#N/A Field Not Applicable","",_xll.BDP(B253&amp;" Corp",AD$1)))</f>
        <v/>
      </c>
      <c r="AE253" s="114" t="str">
        <f>IF(tbl_coded[[#This Row],[ISIN]]="","",IF((_xll.BDP(B253&amp;" Corp",AE$1))="#N/A N/A","--",_xll.BDP(B253&amp;" Corp",AE$1)))</f>
        <v/>
      </c>
      <c r="AF253" s="114" t="str">
        <f>IF(tbl_coded[[#This Row],[ISIN]]="","",IF(IFERROR(MATCH(H253,rtg_num[Moody''s],0)&gt;10,0),"HY",IF(IFERROR(MATCH(I253,rtg_num[S&amp;P],0)&gt;10,0),"HY",IF(IFERROR(MATCH(J253,rtg_num[Fitch],0)&gt;10,0),"HY",IF(H253&amp;I253&amp;J253="------","NR",IF(IFERROR(FIND("#N/A",Coded!H253),0)&amp;IFERROR(FIND("#N/A",Coded!H253),0)&amp;IFERROR(FIND("#N/A",Coded!H253),0)&lt;&gt;"000",IF(INDEX(美元债一级!$O:$O,MATCH(tbl_coded[[#This Row],[ISIN]],美元债一级!$I:$I,0))="--/--/--","NR","IG"),"IG"))))))</f>
        <v/>
      </c>
      <c r="AG25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3" s="115" t="str">
        <f>IF(tbl_coded[[#This Row],[ISIN]]="","",IF(_xll.BDP($B253&amp;" Corp",AI$1)="#N/A N/A","--",_xll.BDP($B253&amp;" Corp",AI$1)))</f>
        <v/>
      </c>
      <c r="AJ253" s="112" t="str">
        <f>IF(tbl_coded[[#This Row],[ISIN]]="","",IF(OR(_xll.BDP(_xll.BDP(tbl_coded[[#This Row],[ISIN]]&amp;" Corp", "ISSUER_EQUITY_TICKER")&amp;" Equity",AJ$1)="#N/A N/A"),"--",_xll.BDP(_xll.BDP(tbl_coded[[#This Row],[ISIN]]&amp;" Corp", "ISSUER_EQUITY_TICKER")&amp;" Equity",AJ$1)))</f>
        <v/>
      </c>
      <c r="AK25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3" s="114" t="str">
        <f>IF(tbl_coded[[#This Row],[ISIN]]="","",IF(OR(_xll.BDP(_xll.BDP(tbl_coded[[#This Row],[ISIN]]&amp;" Corp", "ISSUER_EQUITY_TICKER")&amp;" Equity",AL$1)="#N/A N/A"),"--",_xll.BDP(_xll.BDP(tbl_coded[[#This Row],[ISIN]]&amp;" Corp", "ISSUER_EQUITY_TICKER")&amp;" Equity",AL$1)))</f>
        <v/>
      </c>
      <c r="AM253" s="114" t="str">
        <f>IF(tbl_coded[[#This Row],[ISIN]]="","",IF(_xll.BDS($B253&amp;" Corp",AM$1)="#N/A Field Not Applicable","",_xll.BDS($B253&amp;" Corp",AM$1)))</f>
        <v/>
      </c>
      <c r="AN253" s="114" t="str">
        <f>IF(tbl_coded[[#This Row],[ISIN]]="","",IF(_xll.BDP(tbl_coded[[#This Row],[KPW Provider BBID]]&amp;" CompanyID","NAME")="#N/A Invalid Security","",_xll.BDP(tbl_coded[[#This Row],[KPW Provider BBID]]&amp;" CompanyID","NAME")))</f>
        <v/>
      </c>
      <c r="AO253" s="114" t="str">
        <f>IF(tbl_coded[[#This Row],[ISIN]]="","",IF(_xll.BDP(tbl_coded[[#This Row],[KPW Provider BBID]]&amp;" CompanyID",$AO$1)="#N/A Invalid Security","--",IF(_xll.BDP(tbl_coded[[#This Row],[KPW Provider BBID]]&amp;" CompanyID",$AO$1)="#N/A N/A","--",_xll.BDP(tbl_coded[[#This Row],[KPW Provider BBID]]&amp;" CompanyID",$AO$1))))</f>
        <v/>
      </c>
      <c r="AP253" s="114" t="str">
        <f>IF(tbl_coded[[#This Row],[ISIN]]="","",IF(_xll.BDP(tbl_coded[[#This Row],[KPW Provider BBID]]&amp;" CompanyID",$AP$1)="#N/A Invalid Security","--",IF(_xll.BDP(tbl_coded[[#This Row],[KPW Provider BBID]]&amp;" CompanyID",$AP$1)="#N/A N/A","--",_xll.BDP(tbl_coded[[#This Row],[KPW Provider BBID]]&amp;" CompanyID",$AP$1))))</f>
        <v/>
      </c>
      <c r="AQ253" s="114" t="str">
        <f>IF(tbl_coded[[#This Row],[ISIN]]="","",IF(_xll.BDP(tbl_coded[[#This Row],[KPW Provider BBID]]&amp;" CompanyID",$AQ$1)="#N/A Invalid Security","--",IF(_xll.BDP(tbl_coded[[#This Row],[KPW Provider BBID]]&amp;" CompanyID",$AQ$1)="#N/A N/A","--",_xll.BDP(tbl_coded[[#This Row],[KPW Provider BBID]]&amp;" CompanyID",$AQ$1))))</f>
        <v/>
      </c>
      <c r="AR253" s="114" t="str">
        <f>IF(tbl_coded[[#This Row],[ISIN]]="","",tbl_coded[[#This Row],[穆迪KPW评级]]&amp;"/"&amp;tbl_coded[[#This Row],[SPKPW评级]]&amp;"/"&amp;tbl_coded[[#This Row],[FITCHKPW评级]])</f>
        <v/>
      </c>
      <c r="AS253" s="114" t="str">
        <f>IF(tbl_coded[[#This Row],[ISIN]]="","",IF(OR(_xll.BDP($B253&amp;" Corp",AS$1)="#N/A N/A"),"--",_xll.BDP($B253&amp;" Corp",AS$1)))</f>
        <v/>
      </c>
      <c r="AT253" s="114" t="str">
        <f>IF(tbl_coded[[#This Row],[ISIN]]="","",IF(_xll.BDS($B253&amp;" Corp",AT$1)="#N/A Field Not Applicable","",_xll.BDS($B253&amp;" Corp",AT$1)))</f>
        <v/>
      </c>
      <c r="AU253" s="114" t="str">
        <f>IF(tbl_coded[[#This Row],[SBLC Provider BBID]]="","",_xll.BDP(tbl_coded[[#This Row],[SBLC Provider BBID]]&amp;" CompanyID","NAME"))</f>
        <v/>
      </c>
      <c r="AV253" s="114" t="str">
        <f>IF(tbl_coded[[#This Row],[ISIN]]="","",IF(OR(_xll.BDP($B253&amp;" Corp",AV$1)="#N/A N/A"),"--",TEXT(_xll.BDP($B253&amp;" Corp",AV$1),"yyyy/mm/dd")))</f>
        <v/>
      </c>
      <c r="AW253" s="114" t="str">
        <f>IF(tbl_coded[[#This Row],[ISIN]]="","",IF(OR(_xll.BDP($B253&amp;" Corp",AW$1)="#N/A N/A"),"--",TEXT(_xll.BDP($B253&amp;" Corp",AW$1),"yyyy/mm/dd")))</f>
        <v/>
      </c>
      <c r="AX253" s="114" t="str">
        <f>IF(tbl_coded[[#This Row],[ISIN]]="","",IF(OR(_xll.BDP($B253&amp;" Corp",AX$1)="#N/A N/A"),"--",TEXT(_xll.BDP($B253&amp;" Corp",AX$1),"yyyy/mm/dd")))</f>
        <v/>
      </c>
      <c r="AY253" s="114" t="str">
        <f>IF(tbl_coded[[#This Row],[ISIN]]="","",IF(OR(_xll.BDP($B253&amp;" Corp",AY$1)="#N/A Field Not Applicable"),"--",TEXT(_xll.BDP($B253&amp;" Corp",AY$1),"yyyy/mm/dd")))</f>
        <v/>
      </c>
      <c r="AZ253" s="114" t="str">
        <f>IF(tbl_coded[[#This Row],[ISIN]]="","",IF(OR(_xll.BDP($B253&amp;" Corp",AZ$1)="#N/A N/A"),"--",_xll.BDP($B253&amp;" Corp",AZ$1)))</f>
        <v/>
      </c>
      <c r="BA253" s="114" t="str">
        <f>IF(tbl_coded[[#This Row],[ISIN]]="","",IF(OR(_xll.BDP($B253&amp;" Corp",BA$1)="#N/A N/A"),"--",_xll.BDP($B253&amp;" Corp",BA$1)))</f>
        <v/>
      </c>
      <c r="BB253" s="114" t="str">
        <f>IF(tbl_coded[[#This Row],[ISIN]]="","",IF(OR(_xll.BDP($B253&amp;" Corp",BB$1)="#N/A N/A"),"--",_xll.BDP($B253&amp;" Corp",BB$1)))</f>
        <v/>
      </c>
      <c r="BC253" s="114" t="str">
        <f>IF(tbl_coded[[#This Row],[ISIN]]="","",IF(OR(_xll.BDP($B253&amp;" Corp",BC$1)="#N/A Field Not Applicable"),"--",_xll.BDP($B253&amp;" Corp",BC$1)))</f>
        <v/>
      </c>
      <c r="BD253" s="114" t="str">
        <f>IF(tbl_coded[[#This Row],[ISIN]]="","",IF(OR(_xll.BDP($B253&amp;" Corp",BD$1)="#N/A Field Not Applicable"),"--",_xll.BDP($B253&amp;" Corp",BD$1)))</f>
        <v/>
      </c>
      <c r="BE253" s="114" t="str">
        <f>IF(tbl_coded[[#This Row],[ISIN]]="","",IF(OR(_xll.BDP($B253&amp;" Corp",BE$1)="#N/A Field Not Applicable"),"--",_xll.BDP($B253&amp;" Corp",BE$1)))</f>
        <v/>
      </c>
      <c r="BF253" s="114" t="str">
        <f>IF(tbl_coded[[#This Row],[ISIN]]="","",IF(OR(_xll.BDP($B253&amp;" Corp",BF$1)="#N/A Field Not Applicable"),"--",_xll.BDP($B253&amp;" Corp",BF$1)))</f>
        <v/>
      </c>
      <c r="BG253" s="114" t="str">
        <f>IF(tbl_coded[[#This Row],[ISIN]]="","",IF(OR(_xll.BDP($B253&amp;" Corp",BG$1)="#N/A Field Not Applicable"),"--",IF(_xll.BDP($B253&amp;" Corp",BG$1)="#N/A N/A","N",_xll.BDP($B253&amp;" Corp",BG$1))))</f>
        <v/>
      </c>
      <c r="BH253" s="114" t="str">
        <f>IF(tbl_coded[[#This Row],[ISIN]]="","",IF(OR(_xll.BDP($B253&amp;" Corp",BH$1)="#N/A N/A"),"",_xll.BDP($B253&amp;" Corp",BH$1)))</f>
        <v/>
      </c>
      <c r="BI253" s="114" t="str">
        <f>IF(tbl_coded[[#This Row],[ISIN]]="","",IF(OR(tbl_coded[[#This Row],[Parent company tiker]]=""),"",IF(_xll.BDP(tbl_coded[[#This Row],[Parent company tiker]]&amp;" Equity",BI$1)="#N/A N/A","--",_xll.BDP(tbl_coded[[#This Row],[Parent company tiker]]&amp;" Equity",BI$1))))</f>
        <v/>
      </c>
      <c r="BJ253" s="114" t="str">
        <f>IF(tbl_coded[[#This Row],[ISIN]]="","",IF(OR(tbl_coded[[#This Row],[Parent company tiker]]=""),"",IF(_xll.BDP(tbl_coded[[#This Row],[Parent company tiker]]&amp;" Equity",BJ$1)="#N/A N/A","--",_xll.BDP(tbl_coded[[#This Row],[Parent company tiker]]&amp;" Equity",BJ$1))))</f>
        <v/>
      </c>
      <c r="BK253" s="114" t="str">
        <f>IF(tbl_coded[[#This Row],[ISIN]]="","",IF(OR(tbl_coded[[#This Row],[Parent company tiker]]=""),"",IF(_xll.BDP(tbl_coded[[#This Row],[Parent company tiker]]&amp;" Equity",BK$1)="#N/A N/A","--",_xll.BDP(tbl_coded[[#This Row],[Parent company tiker]]&amp;" Equity",BK$1))))</f>
        <v/>
      </c>
      <c r="BL253" s="114" t="str">
        <f>IF(tbl_coded[[#This Row],[ISIN]]="","",IF(OR(tbl_coded[[#This Row],[Parent company tiker]]=""),"",IF(_xll.BDP(tbl_coded[[#This Row],[Parent company tiker]]&amp;" Equity",BL$1)="#N/A N/A","--",_xll.BDP(tbl_coded[[#This Row],[Parent company tiker]]&amp;" Equity",BL$1))))</f>
        <v/>
      </c>
      <c r="BM25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3" s="114" t="str">
        <f>IF(tbl_coded[[#This Row],[Column9]]&lt;&gt;"--",tbl_coded[[#This Row],[G''tor rating]],IF(tbl_coded[[#This Row],[KPW Name]]&lt;&gt;"",tbl_coded[[#This Row],[KPW Rating]],IF(tbl_coded[[#This Row],[Parent company tiker]]&lt;&gt;"",tbl_coded[[#This Row],[parent评级]],tbl_coded[[#This Row],[Issuer rating]])))</f>
        <v>//</v>
      </c>
      <c r="BO253" s="148" t="str">
        <f>IFERROR(IF(tbl_coded[[#This Row],[GREEN]]="Y","GREEN",IF(tbl_coded[[#This Row],[SUSTAINABLE]]="Y","SUSTAINABLE",IF(tbl_coded[[#This Row],[SOCIAL]]="Y","SOCIAL",IF(tbl_coded[[#This Row],[Sustainable linked]]="Y","SUSTAINABLE LINKED"," ")))),"")</f>
        <v xml:space="preserve"> </v>
      </c>
    </row>
    <row r="254" spans="1:67" ht="15" customHeight="1">
      <c r="A254" s="109">
        <v>252</v>
      </c>
      <c r="B254" s="110" t="str">
        <f>IF(美元债一级!$C$3:$C$1048576&lt;&gt;"",美元债一级!$C254,"")</f>
        <v/>
      </c>
      <c r="C254" s="114" t="str">
        <f>IF(tbl_coded[[#This Row],[ISIN]]="","",IF(tbl_coded[[#This Row],[Index]]&gt;$A$1,"",IF(_xll.BDP($B254&amp;" Corp",C$1)="#N/A N/A","",_xll.BDP($B254&amp;" Corp",C$1))))</f>
        <v/>
      </c>
      <c r="D254" s="114" t="str">
        <f>IF(tbl_coded[[#This Row],[ISIN]]="","",IF(_xll.BDP($B254&amp;" Corp",D$1)="#N/A N/A","",_xll.BDP($B254&amp;" Corp",D$1)))</f>
        <v/>
      </c>
      <c r="E254" s="114" t="str">
        <f>IF(tbl_coded[[#This Row],[ISIN]]="","",IF(_xll.BDP($B254&amp;" Corp",E$1)="#N/A N/A","--",_xll.BDP($B254&amp;" Corp",E$1)))</f>
        <v/>
      </c>
      <c r="F254" s="114" t="str">
        <f>IF(tbl_coded[[#This Row],[ISIN]]="","",IF(_xll.BDS($B254&amp;" Corp",F$1)="#N/A Field Not Applicable","",_xll.BDS($B254&amp;" Corp",F$1)))</f>
        <v/>
      </c>
      <c r="G254" s="114" t="str">
        <f>IF(tbl_coded[[#This Row],[ISIN]]="","",IF(_xll.BDP($F254&amp;" CompanyID",G$1)="#N/A Invalid Security","",_xll.BDP($F254&amp;" CompanyID",G$1)))</f>
        <v/>
      </c>
      <c r="H254" s="114" t="str">
        <f>IF(tbl_coded[[#This Row],[ISIN]]="","",IF(_xll.BDP($B254&amp;" Corp",H$1)="#N/A N/A","--",_xll.BDP($B254&amp;" Corp",H$1)))</f>
        <v/>
      </c>
      <c r="I254" s="114" t="str">
        <f>IF(tbl_coded[[#This Row],[ISIN]]="","",IF(_xll.BDP($B254&amp;" Corp",I$1)="#N/A N/A","--",_xll.BDP($B254&amp;" Corp",I$1)))</f>
        <v/>
      </c>
      <c r="J254" s="114" t="str">
        <f>IF(tbl_coded[[#This Row],[ISIN]]="","",IF(_xll.BDP($B254&amp;" Corp",J$1)="#N/A N/A","--",_xll.BDP($B254&amp;" Corp",J$1)))</f>
        <v/>
      </c>
      <c r="K254" s="114" t="str">
        <f>IF(tbl_coded[[#This Row],[ISIN]]="","",IF(_xll.BDP($B254&amp;" Corp",K$1)="#N/A N/A","--",_xll.BDP($B254&amp;" Corp",K$1)))</f>
        <v/>
      </c>
      <c r="L254" s="114" t="str">
        <f>IF(tbl_coded[[#This Row],[ISIN]]="","",IF(_xll.BDP($B254&amp;" Corp",L$1)="#N/A N/A","--",_xll.BDP($B254&amp;" Corp",L$1)))</f>
        <v/>
      </c>
      <c r="M254" s="114" t="str">
        <f>IF(tbl_coded[[#This Row],[ISIN]]="","",IF(_xll.BDP($B254&amp;" Corp",M$1)="#N/A N/A","--",_xll.BDP($B254&amp;" Corp",M$1)))</f>
        <v/>
      </c>
      <c r="N254" s="114" t="str">
        <f>IF(tbl_coded[[#This Row],[ISIN]]="","",IF(_xll.BDP($B254&amp;" Corp",N$1)="#N/A N/A","--",_xll.BDP($B254&amp;" Corp",N$1)))</f>
        <v/>
      </c>
      <c r="O254" s="114" t="str">
        <f>IF(tbl_coded[[#This Row],[ISIN]]="","",IF(_xll.BDP($B254&amp;" Corp",O$1)="#N/A N/A","--",_xll.BDP($B254&amp;" Corp",O$1)))</f>
        <v/>
      </c>
      <c r="P254" s="114" t="str">
        <f>IF(tbl_coded[[#This Row],[ISIN]]="","",IF(_xll.BDP($B254&amp;" Corp",P$1)="#N/A N/A","--",_xll.BDP($B254&amp;" Corp",P$1)))</f>
        <v/>
      </c>
      <c r="Q25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4" s="114" t="str">
        <f>IF(tbl_coded[[#This Row],[ISIN]]="","",IF(OR(_xll.BDP($B254&amp;" Corp",R$1)="#N/A N/A",_xll.BDP($B254&amp;" Corp",R$1)="#N/A Invalid Security",_xll.BDP($B254&amp;" Corp",R$1)="#N/A Field Not Applicable"),"--",_xll.BDP($B254&amp;" Corp",R$1)))</f>
        <v/>
      </c>
      <c r="S254" s="114" t="str">
        <f>IF(tbl_coded[[#This Row],[ISIN]]="","",IF(OR(_xll.BDP($R254&amp;" Equity",S$1)="#N/A N/A",_xll.BDP($R254&amp;" Equity",S$1)="#N/A Invalid Security"),"--",_xll.BDP($R254&amp;" Equity",S$1)))</f>
        <v/>
      </c>
      <c r="T254" s="114" t="str">
        <f>IF(tbl_coded[[#This Row],[ISIN]]="","",IF(OR(_xll.BDP($R254&amp;" Equity",T$1)="#N/A N/A",_xll.BDP($R254&amp;" Equity",T$1)="#N/A Invalid Security"),"--",_xll.BDP($R254&amp;" Equity",T$1)))</f>
        <v/>
      </c>
      <c r="U254" s="114" t="str">
        <f>IF(tbl_coded[[#This Row],[ISIN]]="","",IF(OR(_xll.BDP($R254&amp;" Equity",U$1)="#N/A N/A",_xll.BDP($R254&amp;" Equity",U$1)="#N/A Invalid Security"),"--",_xll.BDP($R254&amp;" Equity",U$1)))</f>
        <v/>
      </c>
      <c r="V254" s="114" t="str">
        <f>IF(tbl_coded[[#This Row],[ISIN]]="","",IF(OR(_xll.BDP($R254&amp;" Equity",V$1)="#N/A N/A",_xll.BDP($R254&amp;" Equity",V$1)="#N/A Invalid Security"),"--",_xll.BDP($R254&amp;" Equity",V$1)))</f>
        <v/>
      </c>
      <c r="W254" s="114" t="str">
        <f>IF(tbl_coded[[#This Row],[ISIN]]="","",IF(OR(_xll.BDP($R254&amp;" Equity",W$1)="#N/A N/A",_xll.BDP($R254&amp;" Equity",W$1)="#N/A Invalid Security"),"--",_xll.BDP($R254&amp;" Equity",W$1)))</f>
        <v/>
      </c>
      <c r="X254" s="114" t="str">
        <f>IF(tbl_coded[[#This Row],[ISIN]]="","",IF(OR(_xll.BDP($R254&amp;" Equity",X$1)="#N/A N/A",_xll.BDP($R254&amp;" Equity",X$1)="#N/A Invalid Security"),"--",_xll.BDP($R254&amp;" Equity",X$1)))</f>
        <v/>
      </c>
      <c r="Y25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4" s="114" t="str">
        <f>IF(tbl_coded[[#This Row],[ISIN]]="","",IF(ISNUMBER(_xll.BDP(B254&amp;" Corp",Z$1)),_xll.BDP(B254&amp;" Corp",Z$1),""))</f>
        <v/>
      </c>
      <c r="AA254" s="114" t="str">
        <f>IF(tbl_coded[[#This Row],[ISIN]]="","",IF(ISNUMBER(_xll.BDP(B254&amp;" Corp",AA$1)),_xll.BDP(B254&amp;" Corp",AA$1),""))</f>
        <v/>
      </c>
      <c r="AB254" s="114" t="str">
        <f>IF(tbl_coded[[#This Row],[ISIN]]="","",IF(ISNUMBER(_xll.BDP(B254&amp;" Corp",AB$1)),_xll.BDP(B254&amp;" Corp",AB$1),""))</f>
        <v/>
      </c>
      <c r="AC254" s="114" t="str">
        <f>IF(tbl_coded[[#This Row],[ISIN]]="","",IF(ISNUMBER(_xll.BDP(B254&amp;" Corp",AC$1)),_xll.BDP(B254&amp;" Corp",AC$1),""))</f>
        <v/>
      </c>
      <c r="AD254" s="114" t="str">
        <f>IF(tbl_coded[[#This Row],[ISIN]]="","",IF((_xll.BDP(B254&amp;" Corp",AD$1))="#N/A Field Not Applicable","",_xll.BDP(B254&amp;" Corp",AD$1)))</f>
        <v/>
      </c>
      <c r="AE254" s="114" t="str">
        <f>IF(tbl_coded[[#This Row],[ISIN]]="","",IF((_xll.BDP(B254&amp;" Corp",AE$1))="#N/A N/A","--",_xll.BDP(B254&amp;" Corp",AE$1)))</f>
        <v/>
      </c>
      <c r="AF254" s="114" t="str">
        <f>IF(tbl_coded[[#This Row],[ISIN]]="","",IF(IFERROR(MATCH(H254,rtg_num[Moody''s],0)&gt;10,0),"HY",IF(IFERROR(MATCH(I254,rtg_num[S&amp;P],0)&gt;10,0),"HY",IF(IFERROR(MATCH(J254,rtg_num[Fitch],0)&gt;10,0),"HY",IF(H254&amp;I254&amp;J254="------","NR",IF(IFERROR(FIND("#N/A",Coded!H254),0)&amp;IFERROR(FIND("#N/A",Coded!H254),0)&amp;IFERROR(FIND("#N/A",Coded!H254),0)&lt;&gt;"000",IF(INDEX(美元债一级!$O:$O,MATCH(tbl_coded[[#This Row],[ISIN]],美元债一级!$I:$I,0))="--/--/--","NR","IG"),"IG"))))))</f>
        <v/>
      </c>
      <c r="AG25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4" s="115" t="str">
        <f>IF(tbl_coded[[#This Row],[ISIN]]="","",IF(_xll.BDP($B254&amp;" Corp",AI$1)="#N/A N/A","--",_xll.BDP($B254&amp;" Corp",AI$1)))</f>
        <v/>
      </c>
      <c r="AJ254" s="112" t="str">
        <f>IF(tbl_coded[[#This Row],[ISIN]]="","",IF(OR(_xll.BDP(_xll.BDP(tbl_coded[[#This Row],[ISIN]]&amp;" Corp", "ISSUER_EQUITY_TICKER")&amp;" Equity",AJ$1)="#N/A N/A"),"--",_xll.BDP(_xll.BDP(tbl_coded[[#This Row],[ISIN]]&amp;" Corp", "ISSUER_EQUITY_TICKER")&amp;" Equity",AJ$1)))</f>
        <v/>
      </c>
      <c r="AK25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4" s="114" t="str">
        <f>IF(tbl_coded[[#This Row],[ISIN]]="","",IF(OR(_xll.BDP(_xll.BDP(tbl_coded[[#This Row],[ISIN]]&amp;" Corp", "ISSUER_EQUITY_TICKER")&amp;" Equity",AL$1)="#N/A N/A"),"--",_xll.BDP(_xll.BDP(tbl_coded[[#This Row],[ISIN]]&amp;" Corp", "ISSUER_EQUITY_TICKER")&amp;" Equity",AL$1)))</f>
        <v/>
      </c>
      <c r="AM254" s="114" t="str">
        <f>IF(tbl_coded[[#This Row],[ISIN]]="","",IF(_xll.BDS($B254&amp;" Corp",AM$1)="#N/A Field Not Applicable","",_xll.BDS($B254&amp;" Corp",AM$1)))</f>
        <v/>
      </c>
      <c r="AN254" s="114" t="str">
        <f>IF(tbl_coded[[#This Row],[ISIN]]="","",IF(_xll.BDP(tbl_coded[[#This Row],[KPW Provider BBID]]&amp;" CompanyID","NAME")="#N/A Invalid Security","",_xll.BDP(tbl_coded[[#This Row],[KPW Provider BBID]]&amp;" CompanyID","NAME")))</f>
        <v/>
      </c>
      <c r="AO254" s="114" t="str">
        <f>IF(tbl_coded[[#This Row],[ISIN]]="","",IF(_xll.BDP(tbl_coded[[#This Row],[KPW Provider BBID]]&amp;" CompanyID",$AO$1)="#N/A Invalid Security","--",IF(_xll.BDP(tbl_coded[[#This Row],[KPW Provider BBID]]&amp;" CompanyID",$AO$1)="#N/A N/A","--",_xll.BDP(tbl_coded[[#This Row],[KPW Provider BBID]]&amp;" CompanyID",$AO$1))))</f>
        <v/>
      </c>
      <c r="AP254" s="114" t="str">
        <f>IF(tbl_coded[[#This Row],[ISIN]]="","",IF(_xll.BDP(tbl_coded[[#This Row],[KPW Provider BBID]]&amp;" CompanyID",$AP$1)="#N/A Invalid Security","--",IF(_xll.BDP(tbl_coded[[#This Row],[KPW Provider BBID]]&amp;" CompanyID",$AP$1)="#N/A N/A","--",_xll.BDP(tbl_coded[[#This Row],[KPW Provider BBID]]&amp;" CompanyID",$AP$1))))</f>
        <v/>
      </c>
      <c r="AQ254" s="114" t="str">
        <f>IF(tbl_coded[[#This Row],[ISIN]]="","",IF(_xll.BDP(tbl_coded[[#This Row],[KPW Provider BBID]]&amp;" CompanyID",$AQ$1)="#N/A Invalid Security","--",IF(_xll.BDP(tbl_coded[[#This Row],[KPW Provider BBID]]&amp;" CompanyID",$AQ$1)="#N/A N/A","--",_xll.BDP(tbl_coded[[#This Row],[KPW Provider BBID]]&amp;" CompanyID",$AQ$1))))</f>
        <v/>
      </c>
      <c r="AR254" s="114" t="str">
        <f>IF(tbl_coded[[#This Row],[ISIN]]="","",tbl_coded[[#This Row],[穆迪KPW评级]]&amp;"/"&amp;tbl_coded[[#This Row],[SPKPW评级]]&amp;"/"&amp;tbl_coded[[#This Row],[FITCHKPW评级]])</f>
        <v/>
      </c>
      <c r="AS254" s="114" t="str">
        <f>IF(tbl_coded[[#This Row],[ISIN]]="","",IF(OR(_xll.BDP($B254&amp;" Corp",AS$1)="#N/A N/A"),"--",_xll.BDP($B254&amp;" Corp",AS$1)))</f>
        <v/>
      </c>
      <c r="AT254" s="114" t="str">
        <f>IF(tbl_coded[[#This Row],[ISIN]]="","",IF(_xll.BDS($B254&amp;" Corp",AT$1)="#N/A Field Not Applicable","",_xll.BDS($B254&amp;" Corp",AT$1)))</f>
        <v/>
      </c>
      <c r="AU254" s="114" t="str">
        <f>IF(tbl_coded[[#This Row],[SBLC Provider BBID]]="","",_xll.BDP(tbl_coded[[#This Row],[SBLC Provider BBID]]&amp;" CompanyID","NAME"))</f>
        <v/>
      </c>
      <c r="AV254" s="114" t="str">
        <f>IF(tbl_coded[[#This Row],[ISIN]]="","",IF(OR(_xll.BDP($B254&amp;" Corp",AV$1)="#N/A N/A"),"--",TEXT(_xll.BDP($B254&amp;" Corp",AV$1),"yyyy/mm/dd")))</f>
        <v/>
      </c>
      <c r="AW254" s="114" t="str">
        <f>IF(tbl_coded[[#This Row],[ISIN]]="","",IF(OR(_xll.BDP($B254&amp;" Corp",AW$1)="#N/A N/A"),"--",TEXT(_xll.BDP($B254&amp;" Corp",AW$1),"yyyy/mm/dd")))</f>
        <v/>
      </c>
      <c r="AX254" s="114" t="str">
        <f>IF(tbl_coded[[#This Row],[ISIN]]="","",IF(OR(_xll.BDP($B254&amp;" Corp",AX$1)="#N/A N/A"),"--",TEXT(_xll.BDP($B254&amp;" Corp",AX$1),"yyyy/mm/dd")))</f>
        <v/>
      </c>
      <c r="AY254" s="114" t="str">
        <f>IF(tbl_coded[[#This Row],[ISIN]]="","",IF(OR(_xll.BDP($B254&amp;" Corp",AY$1)="#N/A Field Not Applicable"),"--",TEXT(_xll.BDP($B254&amp;" Corp",AY$1),"yyyy/mm/dd")))</f>
        <v/>
      </c>
      <c r="AZ254" s="114" t="str">
        <f>IF(tbl_coded[[#This Row],[ISIN]]="","",IF(OR(_xll.BDP($B254&amp;" Corp",AZ$1)="#N/A N/A"),"--",_xll.BDP($B254&amp;" Corp",AZ$1)))</f>
        <v/>
      </c>
      <c r="BA254" s="114" t="str">
        <f>IF(tbl_coded[[#This Row],[ISIN]]="","",IF(OR(_xll.BDP($B254&amp;" Corp",BA$1)="#N/A N/A"),"--",_xll.BDP($B254&amp;" Corp",BA$1)))</f>
        <v/>
      </c>
      <c r="BB254" s="114" t="str">
        <f>IF(tbl_coded[[#This Row],[ISIN]]="","",IF(OR(_xll.BDP($B254&amp;" Corp",BB$1)="#N/A N/A"),"--",_xll.BDP($B254&amp;" Corp",BB$1)))</f>
        <v/>
      </c>
      <c r="BC254" s="114" t="str">
        <f>IF(tbl_coded[[#This Row],[ISIN]]="","",IF(OR(_xll.BDP($B254&amp;" Corp",BC$1)="#N/A Field Not Applicable"),"--",_xll.BDP($B254&amp;" Corp",BC$1)))</f>
        <v/>
      </c>
      <c r="BD254" s="114" t="str">
        <f>IF(tbl_coded[[#This Row],[ISIN]]="","",IF(OR(_xll.BDP($B254&amp;" Corp",BD$1)="#N/A Field Not Applicable"),"--",_xll.BDP($B254&amp;" Corp",BD$1)))</f>
        <v/>
      </c>
      <c r="BE254" s="114" t="str">
        <f>IF(tbl_coded[[#This Row],[ISIN]]="","",IF(OR(_xll.BDP($B254&amp;" Corp",BE$1)="#N/A Field Not Applicable"),"--",_xll.BDP($B254&amp;" Corp",BE$1)))</f>
        <v/>
      </c>
      <c r="BF254" s="114" t="str">
        <f>IF(tbl_coded[[#This Row],[ISIN]]="","",IF(OR(_xll.BDP($B254&amp;" Corp",BF$1)="#N/A Field Not Applicable"),"--",_xll.BDP($B254&amp;" Corp",BF$1)))</f>
        <v/>
      </c>
      <c r="BG254" s="114" t="str">
        <f>IF(tbl_coded[[#This Row],[ISIN]]="","",IF(OR(_xll.BDP($B254&amp;" Corp",BG$1)="#N/A Field Not Applicable"),"--",IF(_xll.BDP($B254&amp;" Corp",BG$1)="#N/A N/A","N",_xll.BDP($B254&amp;" Corp",BG$1))))</f>
        <v/>
      </c>
      <c r="BH254" s="114" t="str">
        <f>IF(tbl_coded[[#This Row],[ISIN]]="","",IF(OR(_xll.BDP($B254&amp;" Corp",BH$1)="#N/A N/A"),"",_xll.BDP($B254&amp;" Corp",BH$1)))</f>
        <v/>
      </c>
      <c r="BI254" s="114" t="str">
        <f>IF(tbl_coded[[#This Row],[ISIN]]="","",IF(OR(tbl_coded[[#This Row],[Parent company tiker]]=""),"",IF(_xll.BDP(tbl_coded[[#This Row],[Parent company tiker]]&amp;" Equity",BI$1)="#N/A N/A","--",_xll.BDP(tbl_coded[[#This Row],[Parent company tiker]]&amp;" Equity",BI$1))))</f>
        <v/>
      </c>
      <c r="BJ254" s="114" t="str">
        <f>IF(tbl_coded[[#This Row],[ISIN]]="","",IF(OR(tbl_coded[[#This Row],[Parent company tiker]]=""),"",IF(_xll.BDP(tbl_coded[[#This Row],[Parent company tiker]]&amp;" Equity",BJ$1)="#N/A N/A","--",_xll.BDP(tbl_coded[[#This Row],[Parent company tiker]]&amp;" Equity",BJ$1))))</f>
        <v/>
      </c>
      <c r="BK254" s="114" t="str">
        <f>IF(tbl_coded[[#This Row],[ISIN]]="","",IF(OR(tbl_coded[[#This Row],[Parent company tiker]]=""),"",IF(_xll.BDP(tbl_coded[[#This Row],[Parent company tiker]]&amp;" Equity",BK$1)="#N/A N/A","--",_xll.BDP(tbl_coded[[#This Row],[Parent company tiker]]&amp;" Equity",BK$1))))</f>
        <v/>
      </c>
      <c r="BL254" s="114" t="str">
        <f>IF(tbl_coded[[#This Row],[ISIN]]="","",IF(OR(tbl_coded[[#This Row],[Parent company tiker]]=""),"",IF(_xll.BDP(tbl_coded[[#This Row],[Parent company tiker]]&amp;" Equity",BL$1)="#N/A N/A","--",_xll.BDP(tbl_coded[[#This Row],[Parent company tiker]]&amp;" Equity",BL$1))))</f>
        <v/>
      </c>
      <c r="BM25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4" s="114" t="str">
        <f>IF(tbl_coded[[#This Row],[Column9]]&lt;&gt;"--",tbl_coded[[#This Row],[G''tor rating]],IF(tbl_coded[[#This Row],[KPW Name]]&lt;&gt;"",tbl_coded[[#This Row],[KPW Rating]],IF(tbl_coded[[#This Row],[Parent company tiker]]&lt;&gt;"",tbl_coded[[#This Row],[parent评级]],tbl_coded[[#This Row],[Issuer rating]])))</f>
        <v>//</v>
      </c>
      <c r="BO254" s="148" t="str">
        <f>IFERROR(IF(tbl_coded[[#This Row],[GREEN]]="Y","GREEN",IF(tbl_coded[[#This Row],[SUSTAINABLE]]="Y","SUSTAINABLE",IF(tbl_coded[[#This Row],[SOCIAL]]="Y","SOCIAL",IF(tbl_coded[[#This Row],[Sustainable linked]]="Y","SUSTAINABLE LINKED"," ")))),"")</f>
        <v xml:space="preserve"> </v>
      </c>
    </row>
    <row r="255" spans="1:67" ht="15" customHeight="1">
      <c r="A255" s="109">
        <v>253</v>
      </c>
      <c r="B255" s="110" t="str">
        <f>IF(美元债一级!$C$3:$C$1048576&lt;&gt;"",美元债一级!$C255,"")</f>
        <v/>
      </c>
      <c r="C255" s="114" t="str">
        <f>IF(tbl_coded[[#This Row],[ISIN]]="","",IF(tbl_coded[[#This Row],[Index]]&gt;$A$1,"",IF(_xll.BDP($B255&amp;" Corp",C$1)="#N/A N/A","",_xll.BDP($B255&amp;" Corp",C$1))))</f>
        <v/>
      </c>
      <c r="D255" s="114" t="str">
        <f>IF(tbl_coded[[#This Row],[ISIN]]="","",IF(_xll.BDP($B255&amp;" Corp",D$1)="#N/A N/A","",_xll.BDP($B255&amp;" Corp",D$1)))</f>
        <v/>
      </c>
      <c r="E255" s="114" t="str">
        <f>IF(tbl_coded[[#This Row],[ISIN]]="","",IF(_xll.BDP($B255&amp;" Corp",E$1)="#N/A N/A","--",_xll.BDP($B255&amp;" Corp",E$1)))</f>
        <v/>
      </c>
      <c r="F255" s="114" t="str">
        <f>IF(tbl_coded[[#This Row],[ISIN]]="","",IF(_xll.BDS($B255&amp;" Corp",F$1)="#N/A Field Not Applicable","",_xll.BDS($B255&amp;" Corp",F$1)))</f>
        <v/>
      </c>
      <c r="G255" s="114" t="str">
        <f>IF(tbl_coded[[#This Row],[ISIN]]="","",IF(_xll.BDP($F255&amp;" CompanyID",G$1)="#N/A Invalid Security","",_xll.BDP($F255&amp;" CompanyID",G$1)))</f>
        <v/>
      </c>
      <c r="H255" s="114" t="str">
        <f>IF(tbl_coded[[#This Row],[ISIN]]="","",IF(_xll.BDP($B255&amp;" Corp",H$1)="#N/A N/A","--",_xll.BDP($B255&amp;" Corp",H$1)))</f>
        <v/>
      </c>
      <c r="I255" s="114" t="str">
        <f>IF(tbl_coded[[#This Row],[ISIN]]="","",IF(_xll.BDP($B255&amp;" Corp",I$1)="#N/A N/A","--",_xll.BDP($B255&amp;" Corp",I$1)))</f>
        <v/>
      </c>
      <c r="J255" s="114" t="str">
        <f>IF(tbl_coded[[#This Row],[ISIN]]="","",IF(_xll.BDP($B255&amp;" Corp",J$1)="#N/A N/A","--",_xll.BDP($B255&amp;" Corp",J$1)))</f>
        <v/>
      </c>
      <c r="K255" s="114" t="str">
        <f>IF(tbl_coded[[#This Row],[ISIN]]="","",IF(_xll.BDP($B255&amp;" Corp",K$1)="#N/A N/A","--",_xll.BDP($B255&amp;" Corp",K$1)))</f>
        <v/>
      </c>
      <c r="L255" s="114" t="str">
        <f>IF(tbl_coded[[#This Row],[ISIN]]="","",IF(_xll.BDP($B255&amp;" Corp",L$1)="#N/A N/A","--",_xll.BDP($B255&amp;" Corp",L$1)))</f>
        <v/>
      </c>
      <c r="M255" s="114" t="str">
        <f>IF(tbl_coded[[#This Row],[ISIN]]="","",IF(_xll.BDP($B255&amp;" Corp",M$1)="#N/A N/A","--",_xll.BDP($B255&amp;" Corp",M$1)))</f>
        <v/>
      </c>
      <c r="N255" s="114" t="str">
        <f>IF(tbl_coded[[#This Row],[ISIN]]="","",IF(_xll.BDP($B255&amp;" Corp",N$1)="#N/A N/A","--",_xll.BDP($B255&amp;" Corp",N$1)))</f>
        <v/>
      </c>
      <c r="O255" s="114" t="str">
        <f>IF(tbl_coded[[#This Row],[ISIN]]="","",IF(_xll.BDP($B255&amp;" Corp",O$1)="#N/A N/A","--",_xll.BDP($B255&amp;" Corp",O$1)))</f>
        <v/>
      </c>
      <c r="P255" s="114" t="str">
        <f>IF(tbl_coded[[#This Row],[ISIN]]="","",IF(_xll.BDP($B255&amp;" Corp",P$1)="#N/A N/A","--",_xll.BDP($B255&amp;" Corp",P$1)))</f>
        <v/>
      </c>
      <c r="Q25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5" s="114" t="str">
        <f>IF(tbl_coded[[#This Row],[ISIN]]="","",IF(OR(_xll.BDP($B255&amp;" Corp",R$1)="#N/A N/A",_xll.BDP($B255&amp;" Corp",R$1)="#N/A Invalid Security",_xll.BDP($B255&amp;" Corp",R$1)="#N/A Field Not Applicable"),"--",_xll.BDP($B255&amp;" Corp",R$1)))</f>
        <v/>
      </c>
      <c r="S255" s="114" t="str">
        <f>IF(tbl_coded[[#This Row],[ISIN]]="","",IF(OR(_xll.BDP($R255&amp;" Equity",S$1)="#N/A N/A",_xll.BDP($R255&amp;" Equity",S$1)="#N/A Invalid Security"),"--",_xll.BDP($R255&amp;" Equity",S$1)))</f>
        <v/>
      </c>
      <c r="T255" s="114" t="str">
        <f>IF(tbl_coded[[#This Row],[ISIN]]="","",IF(OR(_xll.BDP($R255&amp;" Equity",T$1)="#N/A N/A",_xll.BDP($R255&amp;" Equity",T$1)="#N/A Invalid Security"),"--",_xll.BDP($R255&amp;" Equity",T$1)))</f>
        <v/>
      </c>
      <c r="U255" s="114" t="str">
        <f>IF(tbl_coded[[#This Row],[ISIN]]="","",IF(OR(_xll.BDP($R255&amp;" Equity",U$1)="#N/A N/A",_xll.BDP($R255&amp;" Equity",U$1)="#N/A Invalid Security"),"--",_xll.BDP($R255&amp;" Equity",U$1)))</f>
        <v/>
      </c>
      <c r="V255" s="114" t="str">
        <f>IF(tbl_coded[[#This Row],[ISIN]]="","",IF(OR(_xll.BDP($R255&amp;" Equity",V$1)="#N/A N/A",_xll.BDP($R255&amp;" Equity",V$1)="#N/A Invalid Security"),"--",_xll.BDP($R255&amp;" Equity",V$1)))</f>
        <v/>
      </c>
      <c r="W255" s="114" t="str">
        <f>IF(tbl_coded[[#This Row],[ISIN]]="","",IF(OR(_xll.BDP($R255&amp;" Equity",W$1)="#N/A N/A",_xll.BDP($R255&amp;" Equity",W$1)="#N/A Invalid Security"),"--",_xll.BDP($R255&amp;" Equity",W$1)))</f>
        <v/>
      </c>
      <c r="X255" s="114" t="str">
        <f>IF(tbl_coded[[#This Row],[ISIN]]="","",IF(OR(_xll.BDP($R255&amp;" Equity",X$1)="#N/A N/A",_xll.BDP($R255&amp;" Equity",X$1)="#N/A Invalid Security"),"--",_xll.BDP($R255&amp;" Equity",X$1)))</f>
        <v/>
      </c>
      <c r="Y25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5" s="114" t="str">
        <f>IF(tbl_coded[[#This Row],[ISIN]]="","",IF(ISNUMBER(_xll.BDP(B255&amp;" Corp",Z$1)),_xll.BDP(B255&amp;" Corp",Z$1),""))</f>
        <v/>
      </c>
      <c r="AA255" s="114" t="str">
        <f>IF(tbl_coded[[#This Row],[ISIN]]="","",IF(ISNUMBER(_xll.BDP(B255&amp;" Corp",AA$1)),_xll.BDP(B255&amp;" Corp",AA$1),""))</f>
        <v/>
      </c>
      <c r="AB255" s="114" t="str">
        <f>IF(tbl_coded[[#This Row],[ISIN]]="","",IF(ISNUMBER(_xll.BDP(B255&amp;" Corp",AB$1)),_xll.BDP(B255&amp;" Corp",AB$1),""))</f>
        <v/>
      </c>
      <c r="AC255" s="114" t="str">
        <f>IF(tbl_coded[[#This Row],[ISIN]]="","",IF(ISNUMBER(_xll.BDP(B255&amp;" Corp",AC$1)),_xll.BDP(B255&amp;" Corp",AC$1),""))</f>
        <v/>
      </c>
      <c r="AD255" s="114" t="str">
        <f>IF(tbl_coded[[#This Row],[ISIN]]="","",IF((_xll.BDP(B255&amp;" Corp",AD$1))="#N/A Field Not Applicable","",_xll.BDP(B255&amp;" Corp",AD$1)))</f>
        <v/>
      </c>
      <c r="AE255" s="114" t="str">
        <f>IF(tbl_coded[[#This Row],[ISIN]]="","",IF((_xll.BDP(B255&amp;" Corp",AE$1))="#N/A N/A","--",_xll.BDP(B255&amp;" Corp",AE$1)))</f>
        <v/>
      </c>
      <c r="AF255" s="114" t="str">
        <f>IF(tbl_coded[[#This Row],[ISIN]]="","",IF(IFERROR(MATCH(H255,rtg_num[Moody''s],0)&gt;10,0),"HY",IF(IFERROR(MATCH(I255,rtg_num[S&amp;P],0)&gt;10,0),"HY",IF(IFERROR(MATCH(J255,rtg_num[Fitch],0)&gt;10,0),"HY",IF(H255&amp;I255&amp;J255="------","NR",IF(IFERROR(FIND("#N/A",Coded!H255),0)&amp;IFERROR(FIND("#N/A",Coded!H255),0)&amp;IFERROR(FIND("#N/A",Coded!H255),0)&lt;&gt;"000",IF(INDEX(美元债一级!$O:$O,MATCH(tbl_coded[[#This Row],[ISIN]],美元债一级!$I:$I,0))="--/--/--","NR","IG"),"IG"))))))</f>
        <v/>
      </c>
      <c r="AG25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5" s="115" t="str">
        <f>IF(tbl_coded[[#This Row],[ISIN]]="","",IF(_xll.BDP($B255&amp;" Corp",AI$1)="#N/A N/A","--",_xll.BDP($B255&amp;" Corp",AI$1)))</f>
        <v/>
      </c>
      <c r="AJ255" s="112" t="str">
        <f>IF(tbl_coded[[#This Row],[ISIN]]="","",IF(OR(_xll.BDP(_xll.BDP(tbl_coded[[#This Row],[ISIN]]&amp;" Corp", "ISSUER_EQUITY_TICKER")&amp;" Equity",AJ$1)="#N/A N/A"),"--",_xll.BDP(_xll.BDP(tbl_coded[[#This Row],[ISIN]]&amp;" Corp", "ISSUER_EQUITY_TICKER")&amp;" Equity",AJ$1)))</f>
        <v/>
      </c>
      <c r="AK25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5" s="114" t="str">
        <f>IF(tbl_coded[[#This Row],[ISIN]]="","",IF(OR(_xll.BDP(_xll.BDP(tbl_coded[[#This Row],[ISIN]]&amp;" Corp", "ISSUER_EQUITY_TICKER")&amp;" Equity",AL$1)="#N/A N/A"),"--",_xll.BDP(_xll.BDP(tbl_coded[[#This Row],[ISIN]]&amp;" Corp", "ISSUER_EQUITY_TICKER")&amp;" Equity",AL$1)))</f>
        <v/>
      </c>
      <c r="AM255" s="114" t="str">
        <f>IF(tbl_coded[[#This Row],[ISIN]]="","",IF(_xll.BDS($B255&amp;" Corp",AM$1)="#N/A Field Not Applicable","",_xll.BDS($B255&amp;" Corp",AM$1)))</f>
        <v/>
      </c>
      <c r="AN255" s="114" t="str">
        <f>IF(tbl_coded[[#This Row],[ISIN]]="","",IF(_xll.BDP(tbl_coded[[#This Row],[KPW Provider BBID]]&amp;" CompanyID","NAME")="#N/A Invalid Security","",_xll.BDP(tbl_coded[[#This Row],[KPW Provider BBID]]&amp;" CompanyID","NAME")))</f>
        <v/>
      </c>
      <c r="AO255" s="114" t="str">
        <f>IF(tbl_coded[[#This Row],[ISIN]]="","",IF(_xll.BDP(tbl_coded[[#This Row],[KPW Provider BBID]]&amp;" CompanyID",$AO$1)="#N/A Invalid Security","--",IF(_xll.BDP(tbl_coded[[#This Row],[KPW Provider BBID]]&amp;" CompanyID",$AO$1)="#N/A N/A","--",_xll.BDP(tbl_coded[[#This Row],[KPW Provider BBID]]&amp;" CompanyID",$AO$1))))</f>
        <v/>
      </c>
      <c r="AP255" s="114" t="str">
        <f>IF(tbl_coded[[#This Row],[ISIN]]="","",IF(_xll.BDP(tbl_coded[[#This Row],[KPW Provider BBID]]&amp;" CompanyID",$AP$1)="#N/A Invalid Security","--",IF(_xll.BDP(tbl_coded[[#This Row],[KPW Provider BBID]]&amp;" CompanyID",$AP$1)="#N/A N/A","--",_xll.BDP(tbl_coded[[#This Row],[KPW Provider BBID]]&amp;" CompanyID",$AP$1))))</f>
        <v/>
      </c>
      <c r="AQ255" s="114" t="str">
        <f>IF(tbl_coded[[#This Row],[ISIN]]="","",IF(_xll.BDP(tbl_coded[[#This Row],[KPW Provider BBID]]&amp;" CompanyID",$AQ$1)="#N/A Invalid Security","--",IF(_xll.BDP(tbl_coded[[#This Row],[KPW Provider BBID]]&amp;" CompanyID",$AQ$1)="#N/A N/A","--",_xll.BDP(tbl_coded[[#This Row],[KPW Provider BBID]]&amp;" CompanyID",$AQ$1))))</f>
        <v/>
      </c>
      <c r="AR255" s="114" t="str">
        <f>IF(tbl_coded[[#This Row],[ISIN]]="","",tbl_coded[[#This Row],[穆迪KPW评级]]&amp;"/"&amp;tbl_coded[[#This Row],[SPKPW评级]]&amp;"/"&amp;tbl_coded[[#This Row],[FITCHKPW评级]])</f>
        <v/>
      </c>
      <c r="AS255" s="114" t="str">
        <f>IF(tbl_coded[[#This Row],[ISIN]]="","",IF(OR(_xll.BDP($B255&amp;" Corp",AS$1)="#N/A N/A"),"--",_xll.BDP($B255&amp;" Corp",AS$1)))</f>
        <v/>
      </c>
      <c r="AT255" s="114" t="str">
        <f>IF(tbl_coded[[#This Row],[ISIN]]="","",IF(_xll.BDS($B255&amp;" Corp",AT$1)="#N/A Field Not Applicable","",_xll.BDS($B255&amp;" Corp",AT$1)))</f>
        <v/>
      </c>
      <c r="AU255" s="114" t="str">
        <f>IF(tbl_coded[[#This Row],[SBLC Provider BBID]]="","",_xll.BDP(tbl_coded[[#This Row],[SBLC Provider BBID]]&amp;" CompanyID","NAME"))</f>
        <v/>
      </c>
      <c r="AV255" s="114" t="str">
        <f>IF(tbl_coded[[#This Row],[ISIN]]="","",IF(OR(_xll.BDP($B255&amp;" Corp",AV$1)="#N/A N/A"),"--",TEXT(_xll.BDP($B255&amp;" Corp",AV$1),"yyyy/mm/dd")))</f>
        <v/>
      </c>
      <c r="AW255" s="114" t="str">
        <f>IF(tbl_coded[[#This Row],[ISIN]]="","",IF(OR(_xll.BDP($B255&amp;" Corp",AW$1)="#N/A N/A"),"--",TEXT(_xll.BDP($B255&amp;" Corp",AW$1),"yyyy/mm/dd")))</f>
        <v/>
      </c>
      <c r="AX255" s="114" t="str">
        <f>IF(tbl_coded[[#This Row],[ISIN]]="","",IF(OR(_xll.BDP($B255&amp;" Corp",AX$1)="#N/A N/A"),"--",TEXT(_xll.BDP($B255&amp;" Corp",AX$1),"yyyy/mm/dd")))</f>
        <v/>
      </c>
      <c r="AY255" s="114" t="str">
        <f>IF(tbl_coded[[#This Row],[ISIN]]="","",IF(OR(_xll.BDP($B255&amp;" Corp",AY$1)="#N/A Field Not Applicable"),"--",TEXT(_xll.BDP($B255&amp;" Corp",AY$1),"yyyy/mm/dd")))</f>
        <v/>
      </c>
      <c r="AZ255" s="114" t="str">
        <f>IF(tbl_coded[[#This Row],[ISIN]]="","",IF(OR(_xll.BDP($B255&amp;" Corp",AZ$1)="#N/A N/A"),"--",_xll.BDP($B255&amp;" Corp",AZ$1)))</f>
        <v/>
      </c>
      <c r="BA255" s="114" t="str">
        <f>IF(tbl_coded[[#This Row],[ISIN]]="","",IF(OR(_xll.BDP($B255&amp;" Corp",BA$1)="#N/A N/A"),"--",_xll.BDP($B255&amp;" Corp",BA$1)))</f>
        <v/>
      </c>
      <c r="BB255" s="114" t="str">
        <f>IF(tbl_coded[[#This Row],[ISIN]]="","",IF(OR(_xll.BDP($B255&amp;" Corp",BB$1)="#N/A N/A"),"--",_xll.BDP($B255&amp;" Corp",BB$1)))</f>
        <v/>
      </c>
      <c r="BC255" s="114" t="str">
        <f>IF(tbl_coded[[#This Row],[ISIN]]="","",IF(OR(_xll.BDP($B255&amp;" Corp",BC$1)="#N/A Field Not Applicable"),"--",_xll.BDP($B255&amp;" Corp",BC$1)))</f>
        <v/>
      </c>
      <c r="BD255" s="114" t="str">
        <f>IF(tbl_coded[[#This Row],[ISIN]]="","",IF(OR(_xll.BDP($B255&amp;" Corp",BD$1)="#N/A Field Not Applicable"),"--",_xll.BDP($B255&amp;" Corp",BD$1)))</f>
        <v/>
      </c>
      <c r="BE255" s="114" t="str">
        <f>IF(tbl_coded[[#This Row],[ISIN]]="","",IF(OR(_xll.BDP($B255&amp;" Corp",BE$1)="#N/A Field Not Applicable"),"--",_xll.BDP($B255&amp;" Corp",BE$1)))</f>
        <v/>
      </c>
      <c r="BF255" s="114" t="str">
        <f>IF(tbl_coded[[#This Row],[ISIN]]="","",IF(OR(_xll.BDP($B255&amp;" Corp",BF$1)="#N/A Field Not Applicable"),"--",_xll.BDP($B255&amp;" Corp",BF$1)))</f>
        <v/>
      </c>
      <c r="BG255" s="114" t="str">
        <f>IF(tbl_coded[[#This Row],[ISIN]]="","",IF(OR(_xll.BDP($B255&amp;" Corp",BG$1)="#N/A Field Not Applicable"),"--",IF(_xll.BDP($B255&amp;" Corp",BG$1)="#N/A N/A","N",_xll.BDP($B255&amp;" Corp",BG$1))))</f>
        <v/>
      </c>
      <c r="BH255" s="114" t="str">
        <f>IF(tbl_coded[[#This Row],[ISIN]]="","",IF(OR(_xll.BDP($B255&amp;" Corp",BH$1)="#N/A N/A"),"",_xll.BDP($B255&amp;" Corp",BH$1)))</f>
        <v/>
      </c>
      <c r="BI255" s="114" t="str">
        <f>IF(tbl_coded[[#This Row],[ISIN]]="","",IF(OR(tbl_coded[[#This Row],[Parent company tiker]]=""),"",IF(_xll.BDP(tbl_coded[[#This Row],[Parent company tiker]]&amp;" Equity",BI$1)="#N/A N/A","--",_xll.BDP(tbl_coded[[#This Row],[Parent company tiker]]&amp;" Equity",BI$1))))</f>
        <v/>
      </c>
      <c r="BJ255" s="114" t="str">
        <f>IF(tbl_coded[[#This Row],[ISIN]]="","",IF(OR(tbl_coded[[#This Row],[Parent company tiker]]=""),"",IF(_xll.BDP(tbl_coded[[#This Row],[Parent company tiker]]&amp;" Equity",BJ$1)="#N/A N/A","--",_xll.BDP(tbl_coded[[#This Row],[Parent company tiker]]&amp;" Equity",BJ$1))))</f>
        <v/>
      </c>
      <c r="BK255" s="114" t="str">
        <f>IF(tbl_coded[[#This Row],[ISIN]]="","",IF(OR(tbl_coded[[#This Row],[Parent company tiker]]=""),"",IF(_xll.BDP(tbl_coded[[#This Row],[Parent company tiker]]&amp;" Equity",BK$1)="#N/A N/A","--",_xll.BDP(tbl_coded[[#This Row],[Parent company tiker]]&amp;" Equity",BK$1))))</f>
        <v/>
      </c>
      <c r="BL255" s="114" t="str">
        <f>IF(tbl_coded[[#This Row],[ISIN]]="","",IF(OR(tbl_coded[[#This Row],[Parent company tiker]]=""),"",IF(_xll.BDP(tbl_coded[[#This Row],[Parent company tiker]]&amp;" Equity",BL$1)="#N/A N/A","--",_xll.BDP(tbl_coded[[#This Row],[Parent company tiker]]&amp;" Equity",BL$1))))</f>
        <v/>
      </c>
      <c r="BM25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5" s="114" t="str">
        <f>IF(tbl_coded[[#This Row],[Column9]]&lt;&gt;"--",tbl_coded[[#This Row],[G''tor rating]],IF(tbl_coded[[#This Row],[KPW Name]]&lt;&gt;"",tbl_coded[[#This Row],[KPW Rating]],IF(tbl_coded[[#This Row],[Parent company tiker]]&lt;&gt;"",tbl_coded[[#This Row],[parent评级]],tbl_coded[[#This Row],[Issuer rating]])))</f>
        <v>//</v>
      </c>
      <c r="BO255" s="148" t="str">
        <f>IFERROR(IF(tbl_coded[[#This Row],[GREEN]]="Y","GREEN",IF(tbl_coded[[#This Row],[SUSTAINABLE]]="Y","SUSTAINABLE",IF(tbl_coded[[#This Row],[SOCIAL]]="Y","SOCIAL",IF(tbl_coded[[#This Row],[Sustainable linked]]="Y","SUSTAINABLE LINKED"," ")))),"")</f>
        <v xml:space="preserve"> </v>
      </c>
    </row>
    <row r="256" spans="1:67" ht="15" customHeight="1">
      <c r="A256" s="109">
        <v>254</v>
      </c>
      <c r="B256" s="110" t="str">
        <f>IF(美元债一级!$C$3:$C$1048576&lt;&gt;"",美元债一级!$C256,"")</f>
        <v/>
      </c>
      <c r="C256" s="114" t="str">
        <f>IF(tbl_coded[[#This Row],[ISIN]]="","",IF(tbl_coded[[#This Row],[Index]]&gt;$A$1,"",IF(_xll.BDP($B256&amp;" Corp",C$1)="#N/A N/A","",_xll.BDP($B256&amp;" Corp",C$1))))</f>
        <v/>
      </c>
      <c r="D256" s="114" t="str">
        <f>IF(tbl_coded[[#This Row],[ISIN]]="","",IF(_xll.BDP($B256&amp;" Corp",D$1)="#N/A N/A","",_xll.BDP($B256&amp;" Corp",D$1)))</f>
        <v/>
      </c>
      <c r="E256" s="114" t="str">
        <f>IF(tbl_coded[[#This Row],[ISIN]]="","",IF(_xll.BDP($B256&amp;" Corp",E$1)="#N/A N/A","--",_xll.BDP($B256&amp;" Corp",E$1)))</f>
        <v/>
      </c>
      <c r="F256" s="114" t="str">
        <f>IF(tbl_coded[[#This Row],[ISIN]]="","",IF(_xll.BDS($B256&amp;" Corp",F$1)="#N/A Field Not Applicable","",_xll.BDS($B256&amp;" Corp",F$1)))</f>
        <v/>
      </c>
      <c r="G256" s="114" t="str">
        <f>IF(tbl_coded[[#This Row],[ISIN]]="","",IF(_xll.BDP($F256&amp;" CompanyID",G$1)="#N/A Invalid Security","",_xll.BDP($F256&amp;" CompanyID",G$1)))</f>
        <v/>
      </c>
      <c r="H256" s="114" t="str">
        <f>IF(tbl_coded[[#This Row],[ISIN]]="","",IF(_xll.BDP($B256&amp;" Corp",H$1)="#N/A N/A","--",_xll.BDP($B256&amp;" Corp",H$1)))</f>
        <v/>
      </c>
      <c r="I256" s="114" t="str">
        <f>IF(tbl_coded[[#This Row],[ISIN]]="","",IF(_xll.BDP($B256&amp;" Corp",I$1)="#N/A N/A","--",_xll.BDP($B256&amp;" Corp",I$1)))</f>
        <v/>
      </c>
      <c r="J256" s="114" t="str">
        <f>IF(tbl_coded[[#This Row],[ISIN]]="","",IF(_xll.BDP($B256&amp;" Corp",J$1)="#N/A N/A","--",_xll.BDP($B256&amp;" Corp",J$1)))</f>
        <v/>
      </c>
      <c r="K256" s="114" t="str">
        <f>IF(tbl_coded[[#This Row],[ISIN]]="","",IF(_xll.BDP($B256&amp;" Corp",K$1)="#N/A N/A","--",_xll.BDP($B256&amp;" Corp",K$1)))</f>
        <v/>
      </c>
      <c r="L256" s="114" t="str">
        <f>IF(tbl_coded[[#This Row],[ISIN]]="","",IF(_xll.BDP($B256&amp;" Corp",L$1)="#N/A N/A","--",_xll.BDP($B256&amp;" Corp",L$1)))</f>
        <v/>
      </c>
      <c r="M256" s="114" t="str">
        <f>IF(tbl_coded[[#This Row],[ISIN]]="","",IF(_xll.BDP($B256&amp;" Corp",M$1)="#N/A N/A","--",_xll.BDP($B256&amp;" Corp",M$1)))</f>
        <v/>
      </c>
      <c r="N256" s="114" t="str">
        <f>IF(tbl_coded[[#This Row],[ISIN]]="","",IF(_xll.BDP($B256&amp;" Corp",N$1)="#N/A N/A","--",_xll.BDP($B256&amp;" Corp",N$1)))</f>
        <v/>
      </c>
      <c r="O256" s="114" t="str">
        <f>IF(tbl_coded[[#This Row],[ISIN]]="","",IF(_xll.BDP($B256&amp;" Corp",O$1)="#N/A N/A","--",_xll.BDP($B256&amp;" Corp",O$1)))</f>
        <v/>
      </c>
      <c r="P256" s="114" t="str">
        <f>IF(tbl_coded[[#This Row],[ISIN]]="","",IF(_xll.BDP($B256&amp;" Corp",P$1)="#N/A N/A","--",_xll.BDP($B256&amp;" Corp",P$1)))</f>
        <v/>
      </c>
      <c r="Q25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6" s="114" t="str">
        <f>IF(tbl_coded[[#This Row],[ISIN]]="","",IF(OR(_xll.BDP($B256&amp;" Corp",R$1)="#N/A N/A",_xll.BDP($B256&amp;" Corp",R$1)="#N/A Invalid Security",_xll.BDP($B256&amp;" Corp",R$1)="#N/A Field Not Applicable"),"--",_xll.BDP($B256&amp;" Corp",R$1)))</f>
        <v/>
      </c>
      <c r="S256" s="114" t="str">
        <f>IF(tbl_coded[[#This Row],[ISIN]]="","",IF(OR(_xll.BDP($R256&amp;" Equity",S$1)="#N/A N/A",_xll.BDP($R256&amp;" Equity",S$1)="#N/A Invalid Security"),"--",_xll.BDP($R256&amp;" Equity",S$1)))</f>
        <v/>
      </c>
      <c r="T256" s="114" t="str">
        <f>IF(tbl_coded[[#This Row],[ISIN]]="","",IF(OR(_xll.BDP($R256&amp;" Equity",T$1)="#N/A N/A",_xll.BDP($R256&amp;" Equity",T$1)="#N/A Invalid Security"),"--",_xll.BDP($R256&amp;" Equity",T$1)))</f>
        <v/>
      </c>
      <c r="U256" s="114" t="str">
        <f>IF(tbl_coded[[#This Row],[ISIN]]="","",IF(OR(_xll.BDP($R256&amp;" Equity",U$1)="#N/A N/A",_xll.BDP($R256&amp;" Equity",U$1)="#N/A Invalid Security"),"--",_xll.BDP($R256&amp;" Equity",U$1)))</f>
        <v/>
      </c>
      <c r="V256" s="114" t="str">
        <f>IF(tbl_coded[[#This Row],[ISIN]]="","",IF(OR(_xll.BDP($R256&amp;" Equity",V$1)="#N/A N/A",_xll.BDP($R256&amp;" Equity",V$1)="#N/A Invalid Security"),"--",_xll.BDP($R256&amp;" Equity",V$1)))</f>
        <v/>
      </c>
      <c r="W256" s="114" t="str">
        <f>IF(tbl_coded[[#This Row],[ISIN]]="","",IF(OR(_xll.BDP($R256&amp;" Equity",W$1)="#N/A N/A",_xll.BDP($R256&amp;" Equity",W$1)="#N/A Invalid Security"),"--",_xll.BDP($R256&amp;" Equity",W$1)))</f>
        <v/>
      </c>
      <c r="X256" s="114" t="str">
        <f>IF(tbl_coded[[#This Row],[ISIN]]="","",IF(OR(_xll.BDP($R256&amp;" Equity",X$1)="#N/A N/A",_xll.BDP($R256&amp;" Equity",X$1)="#N/A Invalid Security"),"--",_xll.BDP($R256&amp;" Equity",X$1)))</f>
        <v/>
      </c>
      <c r="Y25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6" s="114" t="str">
        <f>IF(tbl_coded[[#This Row],[ISIN]]="","",IF(ISNUMBER(_xll.BDP(B256&amp;" Corp",Z$1)),_xll.BDP(B256&amp;" Corp",Z$1),""))</f>
        <v/>
      </c>
      <c r="AA256" s="114" t="str">
        <f>IF(tbl_coded[[#This Row],[ISIN]]="","",IF(ISNUMBER(_xll.BDP(B256&amp;" Corp",AA$1)),_xll.BDP(B256&amp;" Corp",AA$1),""))</f>
        <v/>
      </c>
      <c r="AB256" s="114" t="str">
        <f>IF(tbl_coded[[#This Row],[ISIN]]="","",IF(ISNUMBER(_xll.BDP(B256&amp;" Corp",AB$1)),_xll.BDP(B256&amp;" Corp",AB$1),""))</f>
        <v/>
      </c>
      <c r="AC256" s="114" t="str">
        <f>IF(tbl_coded[[#This Row],[ISIN]]="","",IF(ISNUMBER(_xll.BDP(B256&amp;" Corp",AC$1)),_xll.BDP(B256&amp;" Corp",AC$1),""))</f>
        <v/>
      </c>
      <c r="AD256" s="114" t="str">
        <f>IF(tbl_coded[[#This Row],[ISIN]]="","",IF((_xll.BDP(B256&amp;" Corp",AD$1))="#N/A Field Not Applicable","",_xll.BDP(B256&amp;" Corp",AD$1)))</f>
        <v/>
      </c>
      <c r="AE256" s="114" t="str">
        <f>IF(tbl_coded[[#This Row],[ISIN]]="","",IF((_xll.BDP(B256&amp;" Corp",AE$1))="#N/A N/A","--",_xll.BDP(B256&amp;" Corp",AE$1)))</f>
        <v/>
      </c>
      <c r="AF256" s="114" t="str">
        <f>IF(tbl_coded[[#This Row],[ISIN]]="","",IF(IFERROR(MATCH(H256,rtg_num[Moody''s],0)&gt;10,0),"HY",IF(IFERROR(MATCH(I256,rtg_num[S&amp;P],0)&gt;10,0),"HY",IF(IFERROR(MATCH(J256,rtg_num[Fitch],0)&gt;10,0),"HY",IF(H256&amp;I256&amp;J256="------","NR",IF(IFERROR(FIND("#N/A",Coded!H256),0)&amp;IFERROR(FIND("#N/A",Coded!H256),0)&amp;IFERROR(FIND("#N/A",Coded!H256),0)&lt;&gt;"000",IF(INDEX(美元债一级!$O:$O,MATCH(tbl_coded[[#This Row],[ISIN]],美元债一级!$I:$I,0))="--/--/--","NR","IG"),"IG"))))))</f>
        <v/>
      </c>
      <c r="AG25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6" s="115" t="str">
        <f>IF(tbl_coded[[#This Row],[ISIN]]="","",IF(_xll.BDP($B256&amp;" Corp",AI$1)="#N/A N/A","--",_xll.BDP($B256&amp;" Corp",AI$1)))</f>
        <v/>
      </c>
      <c r="AJ256" s="112" t="str">
        <f>IF(tbl_coded[[#This Row],[ISIN]]="","",IF(OR(_xll.BDP(_xll.BDP(tbl_coded[[#This Row],[ISIN]]&amp;" Corp", "ISSUER_EQUITY_TICKER")&amp;" Equity",AJ$1)="#N/A N/A"),"--",_xll.BDP(_xll.BDP(tbl_coded[[#This Row],[ISIN]]&amp;" Corp", "ISSUER_EQUITY_TICKER")&amp;" Equity",AJ$1)))</f>
        <v/>
      </c>
      <c r="AK25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6" s="114" t="str">
        <f>IF(tbl_coded[[#This Row],[ISIN]]="","",IF(OR(_xll.BDP(_xll.BDP(tbl_coded[[#This Row],[ISIN]]&amp;" Corp", "ISSUER_EQUITY_TICKER")&amp;" Equity",AL$1)="#N/A N/A"),"--",_xll.BDP(_xll.BDP(tbl_coded[[#This Row],[ISIN]]&amp;" Corp", "ISSUER_EQUITY_TICKER")&amp;" Equity",AL$1)))</f>
        <v/>
      </c>
      <c r="AM256" s="114" t="str">
        <f>IF(tbl_coded[[#This Row],[ISIN]]="","",IF(_xll.BDS($B256&amp;" Corp",AM$1)="#N/A Field Not Applicable","",_xll.BDS($B256&amp;" Corp",AM$1)))</f>
        <v/>
      </c>
      <c r="AN256" s="114" t="str">
        <f>IF(tbl_coded[[#This Row],[ISIN]]="","",IF(_xll.BDP(tbl_coded[[#This Row],[KPW Provider BBID]]&amp;" CompanyID","NAME")="#N/A Invalid Security","",_xll.BDP(tbl_coded[[#This Row],[KPW Provider BBID]]&amp;" CompanyID","NAME")))</f>
        <v/>
      </c>
      <c r="AO256" s="114" t="str">
        <f>IF(tbl_coded[[#This Row],[ISIN]]="","",IF(_xll.BDP(tbl_coded[[#This Row],[KPW Provider BBID]]&amp;" CompanyID",$AO$1)="#N/A Invalid Security","--",IF(_xll.BDP(tbl_coded[[#This Row],[KPW Provider BBID]]&amp;" CompanyID",$AO$1)="#N/A N/A","--",_xll.BDP(tbl_coded[[#This Row],[KPW Provider BBID]]&amp;" CompanyID",$AO$1))))</f>
        <v/>
      </c>
      <c r="AP256" s="114" t="str">
        <f>IF(tbl_coded[[#This Row],[ISIN]]="","",IF(_xll.BDP(tbl_coded[[#This Row],[KPW Provider BBID]]&amp;" CompanyID",$AP$1)="#N/A Invalid Security","--",IF(_xll.BDP(tbl_coded[[#This Row],[KPW Provider BBID]]&amp;" CompanyID",$AP$1)="#N/A N/A","--",_xll.BDP(tbl_coded[[#This Row],[KPW Provider BBID]]&amp;" CompanyID",$AP$1))))</f>
        <v/>
      </c>
      <c r="AQ256" s="114" t="str">
        <f>IF(tbl_coded[[#This Row],[ISIN]]="","",IF(_xll.BDP(tbl_coded[[#This Row],[KPW Provider BBID]]&amp;" CompanyID",$AQ$1)="#N/A Invalid Security","--",IF(_xll.BDP(tbl_coded[[#This Row],[KPW Provider BBID]]&amp;" CompanyID",$AQ$1)="#N/A N/A","--",_xll.BDP(tbl_coded[[#This Row],[KPW Provider BBID]]&amp;" CompanyID",$AQ$1))))</f>
        <v/>
      </c>
      <c r="AR256" s="114" t="str">
        <f>IF(tbl_coded[[#This Row],[ISIN]]="","",tbl_coded[[#This Row],[穆迪KPW评级]]&amp;"/"&amp;tbl_coded[[#This Row],[SPKPW评级]]&amp;"/"&amp;tbl_coded[[#This Row],[FITCHKPW评级]])</f>
        <v/>
      </c>
      <c r="AS256" s="114" t="str">
        <f>IF(tbl_coded[[#This Row],[ISIN]]="","",IF(OR(_xll.BDP($B256&amp;" Corp",AS$1)="#N/A N/A"),"--",_xll.BDP($B256&amp;" Corp",AS$1)))</f>
        <v/>
      </c>
      <c r="AT256" s="114" t="str">
        <f>IF(tbl_coded[[#This Row],[ISIN]]="","",IF(_xll.BDS($B256&amp;" Corp",AT$1)="#N/A Field Not Applicable","",_xll.BDS($B256&amp;" Corp",AT$1)))</f>
        <v/>
      </c>
      <c r="AU256" s="114" t="str">
        <f>IF(tbl_coded[[#This Row],[SBLC Provider BBID]]="","",_xll.BDP(tbl_coded[[#This Row],[SBLC Provider BBID]]&amp;" CompanyID","NAME"))</f>
        <v/>
      </c>
      <c r="AV256" s="114" t="str">
        <f>IF(tbl_coded[[#This Row],[ISIN]]="","",IF(OR(_xll.BDP($B256&amp;" Corp",AV$1)="#N/A N/A"),"--",TEXT(_xll.BDP($B256&amp;" Corp",AV$1),"yyyy/mm/dd")))</f>
        <v/>
      </c>
      <c r="AW256" s="114" t="str">
        <f>IF(tbl_coded[[#This Row],[ISIN]]="","",IF(OR(_xll.BDP($B256&amp;" Corp",AW$1)="#N/A N/A"),"--",TEXT(_xll.BDP($B256&amp;" Corp",AW$1),"yyyy/mm/dd")))</f>
        <v/>
      </c>
      <c r="AX256" s="114" t="str">
        <f>IF(tbl_coded[[#This Row],[ISIN]]="","",IF(OR(_xll.BDP($B256&amp;" Corp",AX$1)="#N/A N/A"),"--",TEXT(_xll.BDP($B256&amp;" Corp",AX$1),"yyyy/mm/dd")))</f>
        <v/>
      </c>
      <c r="AY256" s="114" t="str">
        <f>IF(tbl_coded[[#This Row],[ISIN]]="","",IF(OR(_xll.BDP($B256&amp;" Corp",AY$1)="#N/A Field Not Applicable"),"--",TEXT(_xll.BDP($B256&amp;" Corp",AY$1),"yyyy/mm/dd")))</f>
        <v/>
      </c>
      <c r="AZ256" s="114" t="str">
        <f>IF(tbl_coded[[#This Row],[ISIN]]="","",IF(OR(_xll.BDP($B256&amp;" Corp",AZ$1)="#N/A N/A"),"--",_xll.BDP($B256&amp;" Corp",AZ$1)))</f>
        <v/>
      </c>
      <c r="BA256" s="114" t="str">
        <f>IF(tbl_coded[[#This Row],[ISIN]]="","",IF(OR(_xll.BDP($B256&amp;" Corp",BA$1)="#N/A N/A"),"--",_xll.BDP($B256&amp;" Corp",BA$1)))</f>
        <v/>
      </c>
      <c r="BB256" s="114" t="str">
        <f>IF(tbl_coded[[#This Row],[ISIN]]="","",IF(OR(_xll.BDP($B256&amp;" Corp",BB$1)="#N/A N/A"),"--",_xll.BDP($B256&amp;" Corp",BB$1)))</f>
        <v/>
      </c>
      <c r="BC256" s="114" t="str">
        <f>IF(tbl_coded[[#This Row],[ISIN]]="","",IF(OR(_xll.BDP($B256&amp;" Corp",BC$1)="#N/A Field Not Applicable"),"--",_xll.BDP($B256&amp;" Corp",BC$1)))</f>
        <v/>
      </c>
      <c r="BD256" s="114" t="str">
        <f>IF(tbl_coded[[#This Row],[ISIN]]="","",IF(OR(_xll.BDP($B256&amp;" Corp",BD$1)="#N/A Field Not Applicable"),"--",_xll.BDP($B256&amp;" Corp",BD$1)))</f>
        <v/>
      </c>
      <c r="BE256" s="114" t="str">
        <f>IF(tbl_coded[[#This Row],[ISIN]]="","",IF(OR(_xll.BDP($B256&amp;" Corp",BE$1)="#N/A Field Not Applicable"),"--",_xll.BDP($B256&amp;" Corp",BE$1)))</f>
        <v/>
      </c>
      <c r="BF256" s="114" t="str">
        <f>IF(tbl_coded[[#This Row],[ISIN]]="","",IF(OR(_xll.BDP($B256&amp;" Corp",BF$1)="#N/A Field Not Applicable"),"--",_xll.BDP($B256&amp;" Corp",BF$1)))</f>
        <v/>
      </c>
      <c r="BG256" s="114" t="str">
        <f>IF(tbl_coded[[#This Row],[ISIN]]="","",IF(OR(_xll.BDP($B256&amp;" Corp",BG$1)="#N/A Field Not Applicable"),"--",IF(_xll.BDP($B256&amp;" Corp",BG$1)="#N/A N/A","N",_xll.BDP($B256&amp;" Corp",BG$1))))</f>
        <v/>
      </c>
      <c r="BH256" s="114" t="str">
        <f>IF(tbl_coded[[#This Row],[ISIN]]="","",IF(OR(_xll.BDP($B256&amp;" Corp",BH$1)="#N/A N/A"),"",_xll.BDP($B256&amp;" Corp",BH$1)))</f>
        <v/>
      </c>
      <c r="BI256" s="114" t="str">
        <f>IF(tbl_coded[[#This Row],[ISIN]]="","",IF(OR(tbl_coded[[#This Row],[Parent company tiker]]=""),"",IF(_xll.BDP(tbl_coded[[#This Row],[Parent company tiker]]&amp;" Equity",BI$1)="#N/A N/A","--",_xll.BDP(tbl_coded[[#This Row],[Parent company tiker]]&amp;" Equity",BI$1))))</f>
        <v/>
      </c>
      <c r="BJ256" s="114" t="str">
        <f>IF(tbl_coded[[#This Row],[ISIN]]="","",IF(OR(tbl_coded[[#This Row],[Parent company tiker]]=""),"",IF(_xll.BDP(tbl_coded[[#This Row],[Parent company tiker]]&amp;" Equity",BJ$1)="#N/A N/A","--",_xll.BDP(tbl_coded[[#This Row],[Parent company tiker]]&amp;" Equity",BJ$1))))</f>
        <v/>
      </c>
      <c r="BK256" s="114" t="str">
        <f>IF(tbl_coded[[#This Row],[ISIN]]="","",IF(OR(tbl_coded[[#This Row],[Parent company tiker]]=""),"",IF(_xll.BDP(tbl_coded[[#This Row],[Parent company tiker]]&amp;" Equity",BK$1)="#N/A N/A","--",_xll.BDP(tbl_coded[[#This Row],[Parent company tiker]]&amp;" Equity",BK$1))))</f>
        <v/>
      </c>
      <c r="BL256" s="114" t="str">
        <f>IF(tbl_coded[[#This Row],[ISIN]]="","",IF(OR(tbl_coded[[#This Row],[Parent company tiker]]=""),"",IF(_xll.BDP(tbl_coded[[#This Row],[Parent company tiker]]&amp;" Equity",BL$1)="#N/A N/A","--",_xll.BDP(tbl_coded[[#This Row],[Parent company tiker]]&amp;" Equity",BL$1))))</f>
        <v/>
      </c>
      <c r="BM25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6" s="114" t="str">
        <f>IF(tbl_coded[[#This Row],[Column9]]&lt;&gt;"--",tbl_coded[[#This Row],[G''tor rating]],IF(tbl_coded[[#This Row],[KPW Name]]&lt;&gt;"",tbl_coded[[#This Row],[KPW Rating]],IF(tbl_coded[[#This Row],[Parent company tiker]]&lt;&gt;"",tbl_coded[[#This Row],[parent评级]],tbl_coded[[#This Row],[Issuer rating]])))</f>
        <v>//</v>
      </c>
      <c r="BO256" s="148" t="str">
        <f>IFERROR(IF(tbl_coded[[#This Row],[GREEN]]="Y","GREEN",IF(tbl_coded[[#This Row],[SUSTAINABLE]]="Y","SUSTAINABLE",IF(tbl_coded[[#This Row],[SOCIAL]]="Y","SOCIAL",IF(tbl_coded[[#This Row],[Sustainable linked]]="Y","SUSTAINABLE LINKED"," ")))),"")</f>
        <v xml:space="preserve"> </v>
      </c>
    </row>
    <row r="257" spans="1:67" ht="15" customHeight="1">
      <c r="A257" s="109">
        <v>255</v>
      </c>
      <c r="B257" s="110" t="str">
        <f>IF(美元债一级!$C$3:$C$1048576&lt;&gt;"",美元债一级!$C257,"")</f>
        <v/>
      </c>
      <c r="C257" s="114" t="str">
        <f>IF(tbl_coded[[#This Row],[ISIN]]="","",IF(tbl_coded[[#This Row],[Index]]&gt;$A$1,"",IF(_xll.BDP($B257&amp;" Corp",C$1)="#N/A N/A","",_xll.BDP($B257&amp;" Corp",C$1))))</f>
        <v/>
      </c>
      <c r="D257" s="114" t="str">
        <f>IF(tbl_coded[[#This Row],[ISIN]]="","",IF(_xll.BDP($B257&amp;" Corp",D$1)="#N/A N/A","",_xll.BDP($B257&amp;" Corp",D$1)))</f>
        <v/>
      </c>
      <c r="E257" s="114" t="str">
        <f>IF(tbl_coded[[#This Row],[ISIN]]="","",IF(_xll.BDP($B257&amp;" Corp",E$1)="#N/A N/A","--",_xll.BDP($B257&amp;" Corp",E$1)))</f>
        <v/>
      </c>
      <c r="F257" s="114" t="str">
        <f>IF(tbl_coded[[#This Row],[ISIN]]="","",IF(_xll.BDS($B257&amp;" Corp",F$1)="#N/A Field Not Applicable","",_xll.BDS($B257&amp;" Corp",F$1)))</f>
        <v/>
      </c>
      <c r="G257" s="114" t="str">
        <f>IF(tbl_coded[[#This Row],[ISIN]]="","",IF(_xll.BDP($F257&amp;" CompanyID",G$1)="#N/A Invalid Security","",_xll.BDP($F257&amp;" CompanyID",G$1)))</f>
        <v/>
      </c>
      <c r="H257" s="114" t="str">
        <f>IF(tbl_coded[[#This Row],[ISIN]]="","",IF(_xll.BDP($B257&amp;" Corp",H$1)="#N/A N/A","--",_xll.BDP($B257&amp;" Corp",H$1)))</f>
        <v/>
      </c>
      <c r="I257" s="114" t="str">
        <f>IF(tbl_coded[[#This Row],[ISIN]]="","",IF(_xll.BDP($B257&amp;" Corp",I$1)="#N/A N/A","--",_xll.BDP($B257&amp;" Corp",I$1)))</f>
        <v/>
      </c>
      <c r="J257" s="114" t="str">
        <f>IF(tbl_coded[[#This Row],[ISIN]]="","",IF(_xll.BDP($B257&amp;" Corp",J$1)="#N/A N/A","--",_xll.BDP($B257&amp;" Corp",J$1)))</f>
        <v/>
      </c>
      <c r="K257" s="114" t="str">
        <f>IF(tbl_coded[[#This Row],[ISIN]]="","",IF(_xll.BDP($B257&amp;" Corp",K$1)="#N/A N/A","--",_xll.BDP($B257&amp;" Corp",K$1)))</f>
        <v/>
      </c>
      <c r="L257" s="114" t="str">
        <f>IF(tbl_coded[[#This Row],[ISIN]]="","",IF(_xll.BDP($B257&amp;" Corp",L$1)="#N/A N/A","--",_xll.BDP($B257&amp;" Corp",L$1)))</f>
        <v/>
      </c>
      <c r="M257" s="114" t="str">
        <f>IF(tbl_coded[[#This Row],[ISIN]]="","",IF(_xll.BDP($B257&amp;" Corp",M$1)="#N/A N/A","--",_xll.BDP($B257&amp;" Corp",M$1)))</f>
        <v/>
      </c>
      <c r="N257" s="114" t="str">
        <f>IF(tbl_coded[[#This Row],[ISIN]]="","",IF(_xll.BDP($B257&amp;" Corp",N$1)="#N/A N/A","--",_xll.BDP($B257&amp;" Corp",N$1)))</f>
        <v/>
      </c>
      <c r="O257" s="114" t="str">
        <f>IF(tbl_coded[[#This Row],[ISIN]]="","",IF(_xll.BDP($B257&amp;" Corp",O$1)="#N/A N/A","--",_xll.BDP($B257&amp;" Corp",O$1)))</f>
        <v/>
      </c>
      <c r="P257" s="114" t="str">
        <f>IF(tbl_coded[[#This Row],[ISIN]]="","",IF(_xll.BDP($B257&amp;" Corp",P$1)="#N/A N/A","--",_xll.BDP($B257&amp;" Corp",P$1)))</f>
        <v/>
      </c>
      <c r="Q25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7" s="114" t="str">
        <f>IF(tbl_coded[[#This Row],[ISIN]]="","",IF(OR(_xll.BDP($B257&amp;" Corp",R$1)="#N/A N/A",_xll.BDP($B257&amp;" Corp",R$1)="#N/A Invalid Security",_xll.BDP($B257&amp;" Corp",R$1)="#N/A Field Not Applicable"),"--",_xll.BDP($B257&amp;" Corp",R$1)))</f>
        <v/>
      </c>
      <c r="S257" s="114" t="str">
        <f>IF(tbl_coded[[#This Row],[ISIN]]="","",IF(OR(_xll.BDP($R257&amp;" Equity",S$1)="#N/A N/A",_xll.BDP($R257&amp;" Equity",S$1)="#N/A Invalid Security"),"--",_xll.BDP($R257&amp;" Equity",S$1)))</f>
        <v/>
      </c>
      <c r="T257" s="114" t="str">
        <f>IF(tbl_coded[[#This Row],[ISIN]]="","",IF(OR(_xll.BDP($R257&amp;" Equity",T$1)="#N/A N/A",_xll.BDP($R257&amp;" Equity",T$1)="#N/A Invalid Security"),"--",_xll.BDP($R257&amp;" Equity",T$1)))</f>
        <v/>
      </c>
      <c r="U257" s="114" t="str">
        <f>IF(tbl_coded[[#This Row],[ISIN]]="","",IF(OR(_xll.BDP($R257&amp;" Equity",U$1)="#N/A N/A",_xll.BDP($R257&amp;" Equity",U$1)="#N/A Invalid Security"),"--",_xll.BDP($R257&amp;" Equity",U$1)))</f>
        <v/>
      </c>
      <c r="V257" s="114" t="str">
        <f>IF(tbl_coded[[#This Row],[ISIN]]="","",IF(OR(_xll.BDP($R257&amp;" Equity",V$1)="#N/A N/A",_xll.BDP($R257&amp;" Equity",V$1)="#N/A Invalid Security"),"--",_xll.BDP($R257&amp;" Equity",V$1)))</f>
        <v/>
      </c>
      <c r="W257" s="114" t="str">
        <f>IF(tbl_coded[[#This Row],[ISIN]]="","",IF(OR(_xll.BDP($R257&amp;" Equity",W$1)="#N/A N/A",_xll.BDP($R257&amp;" Equity",W$1)="#N/A Invalid Security"),"--",_xll.BDP($R257&amp;" Equity",W$1)))</f>
        <v/>
      </c>
      <c r="X257" s="114" t="str">
        <f>IF(tbl_coded[[#This Row],[ISIN]]="","",IF(OR(_xll.BDP($R257&amp;" Equity",X$1)="#N/A N/A",_xll.BDP($R257&amp;" Equity",X$1)="#N/A Invalid Security"),"--",_xll.BDP($R257&amp;" Equity",X$1)))</f>
        <v/>
      </c>
      <c r="Y25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7" s="114" t="str">
        <f>IF(tbl_coded[[#This Row],[ISIN]]="","",IF(ISNUMBER(_xll.BDP(B257&amp;" Corp",Z$1)),_xll.BDP(B257&amp;" Corp",Z$1),""))</f>
        <v/>
      </c>
      <c r="AA257" s="114" t="str">
        <f>IF(tbl_coded[[#This Row],[ISIN]]="","",IF(ISNUMBER(_xll.BDP(B257&amp;" Corp",AA$1)),_xll.BDP(B257&amp;" Corp",AA$1),""))</f>
        <v/>
      </c>
      <c r="AB257" s="114" t="str">
        <f>IF(tbl_coded[[#This Row],[ISIN]]="","",IF(ISNUMBER(_xll.BDP(B257&amp;" Corp",AB$1)),_xll.BDP(B257&amp;" Corp",AB$1),""))</f>
        <v/>
      </c>
      <c r="AC257" s="114" t="str">
        <f>IF(tbl_coded[[#This Row],[ISIN]]="","",IF(ISNUMBER(_xll.BDP(B257&amp;" Corp",AC$1)),_xll.BDP(B257&amp;" Corp",AC$1),""))</f>
        <v/>
      </c>
      <c r="AD257" s="114" t="str">
        <f>IF(tbl_coded[[#This Row],[ISIN]]="","",IF((_xll.BDP(B257&amp;" Corp",AD$1))="#N/A Field Not Applicable","",_xll.BDP(B257&amp;" Corp",AD$1)))</f>
        <v/>
      </c>
      <c r="AE257" s="114" t="str">
        <f>IF(tbl_coded[[#This Row],[ISIN]]="","",IF((_xll.BDP(B257&amp;" Corp",AE$1))="#N/A N/A","--",_xll.BDP(B257&amp;" Corp",AE$1)))</f>
        <v/>
      </c>
      <c r="AF257" s="114" t="str">
        <f>IF(tbl_coded[[#This Row],[ISIN]]="","",IF(IFERROR(MATCH(H257,rtg_num[Moody''s],0)&gt;10,0),"HY",IF(IFERROR(MATCH(I257,rtg_num[S&amp;P],0)&gt;10,0),"HY",IF(IFERROR(MATCH(J257,rtg_num[Fitch],0)&gt;10,0),"HY",IF(H257&amp;I257&amp;J257="------","NR",IF(IFERROR(FIND("#N/A",Coded!H257),0)&amp;IFERROR(FIND("#N/A",Coded!H257),0)&amp;IFERROR(FIND("#N/A",Coded!H257),0)&lt;&gt;"000",IF(INDEX(美元债一级!$O:$O,MATCH(tbl_coded[[#This Row],[ISIN]],美元债一级!$I:$I,0))="--/--/--","NR","IG"),"IG"))))))</f>
        <v/>
      </c>
      <c r="AG25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7" s="115" t="str">
        <f>IF(tbl_coded[[#This Row],[ISIN]]="","",IF(_xll.BDP($B257&amp;" Corp",AI$1)="#N/A N/A","--",_xll.BDP($B257&amp;" Corp",AI$1)))</f>
        <v/>
      </c>
      <c r="AJ257" s="112" t="str">
        <f>IF(tbl_coded[[#This Row],[ISIN]]="","",IF(OR(_xll.BDP(_xll.BDP(tbl_coded[[#This Row],[ISIN]]&amp;" Corp", "ISSUER_EQUITY_TICKER")&amp;" Equity",AJ$1)="#N/A N/A"),"--",_xll.BDP(_xll.BDP(tbl_coded[[#This Row],[ISIN]]&amp;" Corp", "ISSUER_EQUITY_TICKER")&amp;" Equity",AJ$1)))</f>
        <v/>
      </c>
      <c r="AK25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7" s="114" t="str">
        <f>IF(tbl_coded[[#This Row],[ISIN]]="","",IF(OR(_xll.BDP(_xll.BDP(tbl_coded[[#This Row],[ISIN]]&amp;" Corp", "ISSUER_EQUITY_TICKER")&amp;" Equity",AL$1)="#N/A N/A"),"--",_xll.BDP(_xll.BDP(tbl_coded[[#This Row],[ISIN]]&amp;" Corp", "ISSUER_EQUITY_TICKER")&amp;" Equity",AL$1)))</f>
        <v/>
      </c>
      <c r="AM257" s="114" t="str">
        <f>IF(tbl_coded[[#This Row],[ISIN]]="","",IF(_xll.BDS($B257&amp;" Corp",AM$1)="#N/A Field Not Applicable","",_xll.BDS($B257&amp;" Corp",AM$1)))</f>
        <v/>
      </c>
      <c r="AN257" s="114" t="str">
        <f>IF(tbl_coded[[#This Row],[ISIN]]="","",IF(_xll.BDP(tbl_coded[[#This Row],[KPW Provider BBID]]&amp;" CompanyID","NAME")="#N/A Invalid Security","",_xll.BDP(tbl_coded[[#This Row],[KPW Provider BBID]]&amp;" CompanyID","NAME")))</f>
        <v/>
      </c>
      <c r="AO257" s="114" t="str">
        <f>IF(tbl_coded[[#This Row],[ISIN]]="","",IF(_xll.BDP(tbl_coded[[#This Row],[KPW Provider BBID]]&amp;" CompanyID",$AO$1)="#N/A Invalid Security","--",IF(_xll.BDP(tbl_coded[[#This Row],[KPW Provider BBID]]&amp;" CompanyID",$AO$1)="#N/A N/A","--",_xll.BDP(tbl_coded[[#This Row],[KPW Provider BBID]]&amp;" CompanyID",$AO$1))))</f>
        <v/>
      </c>
      <c r="AP257" s="114" t="str">
        <f>IF(tbl_coded[[#This Row],[ISIN]]="","",IF(_xll.BDP(tbl_coded[[#This Row],[KPW Provider BBID]]&amp;" CompanyID",$AP$1)="#N/A Invalid Security","--",IF(_xll.BDP(tbl_coded[[#This Row],[KPW Provider BBID]]&amp;" CompanyID",$AP$1)="#N/A N/A","--",_xll.BDP(tbl_coded[[#This Row],[KPW Provider BBID]]&amp;" CompanyID",$AP$1))))</f>
        <v/>
      </c>
      <c r="AQ257" s="114" t="str">
        <f>IF(tbl_coded[[#This Row],[ISIN]]="","",IF(_xll.BDP(tbl_coded[[#This Row],[KPW Provider BBID]]&amp;" CompanyID",$AQ$1)="#N/A Invalid Security","--",IF(_xll.BDP(tbl_coded[[#This Row],[KPW Provider BBID]]&amp;" CompanyID",$AQ$1)="#N/A N/A","--",_xll.BDP(tbl_coded[[#This Row],[KPW Provider BBID]]&amp;" CompanyID",$AQ$1))))</f>
        <v/>
      </c>
      <c r="AR257" s="114" t="str">
        <f>IF(tbl_coded[[#This Row],[ISIN]]="","",tbl_coded[[#This Row],[穆迪KPW评级]]&amp;"/"&amp;tbl_coded[[#This Row],[SPKPW评级]]&amp;"/"&amp;tbl_coded[[#This Row],[FITCHKPW评级]])</f>
        <v/>
      </c>
      <c r="AS257" s="114" t="str">
        <f>IF(tbl_coded[[#This Row],[ISIN]]="","",IF(OR(_xll.BDP($B257&amp;" Corp",AS$1)="#N/A N/A"),"--",_xll.BDP($B257&amp;" Corp",AS$1)))</f>
        <v/>
      </c>
      <c r="AT257" s="114" t="str">
        <f>IF(tbl_coded[[#This Row],[ISIN]]="","",IF(_xll.BDS($B257&amp;" Corp",AT$1)="#N/A Field Not Applicable","",_xll.BDS($B257&amp;" Corp",AT$1)))</f>
        <v/>
      </c>
      <c r="AU257" s="114" t="str">
        <f>IF(tbl_coded[[#This Row],[SBLC Provider BBID]]="","",_xll.BDP(tbl_coded[[#This Row],[SBLC Provider BBID]]&amp;" CompanyID","NAME"))</f>
        <v/>
      </c>
      <c r="AV257" s="114" t="str">
        <f>IF(tbl_coded[[#This Row],[ISIN]]="","",IF(OR(_xll.BDP($B257&amp;" Corp",AV$1)="#N/A N/A"),"--",TEXT(_xll.BDP($B257&amp;" Corp",AV$1),"yyyy/mm/dd")))</f>
        <v/>
      </c>
      <c r="AW257" s="114" t="str">
        <f>IF(tbl_coded[[#This Row],[ISIN]]="","",IF(OR(_xll.BDP($B257&amp;" Corp",AW$1)="#N/A N/A"),"--",TEXT(_xll.BDP($B257&amp;" Corp",AW$1),"yyyy/mm/dd")))</f>
        <v/>
      </c>
      <c r="AX257" s="114" t="str">
        <f>IF(tbl_coded[[#This Row],[ISIN]]="","",IF(OR(_xll.BDP($B257&amp;" Corp",AX$1)="#N/A N/A"),"--",TEXT(_xll.BDP($B257&amp;" Corp",AX$1),"yyyy/mm/dd")))</f>
        <v/>
      </c>
      <c r="AY257" s="114" t="str">
        <f>IF(tbl_coded[[#This Row],[ISIN]]="","",IF(OR(_xll.BDP($B257&amp;" Corp",AY$1)="#N/A Field Not Applicable"),"--",TEXT(_xll.BDP($B257&amp;" Corp",AY$1),"yyyy/mm/dd")))</f>
        <v/>
      </c>
      <c r="AZ257" s="114" t="str">
        <f>IF(tbl_coded[[#This Row],[ISIN]]="","",IF(OR(_xll.BDP($B257&amp;" Corp",AZ$1)="#N/A N/A"),"--",_xll.BDP($B257&amp;" Corp",AZ$1)))</f>
        <v/>
      </c>
      <c r="BA257" s="114" t="str">
        <f>IF(tbl_coded[[#This Row],[ISIN]]="","",IF(OR(_xll.BDP($B257&amp;" Corp",BA$1)="#N/A N/A"),"--",_xll.BDP($B257&amp;" Corp",BA$1)))</f>
        <v/>
      </c>
      <c r="BB257" s="114" t="str">
        <f>IF(tbl_coded[[#This Row],[ISIN]]="","",IF(OR(_xll.BDP($B257&amp;" Corp",BB$1)="#N/A N/A"),"--",_xll.BDP($B257&amp;" Corp",BB$1)))</f>
        <v/>
      </c>
      <c r="BC257" s="114" t="str">
        <f>IF(tbl_coded[[#This Row],[ISIN]]="","",IF(OR(_xll.BDP($B257&amp;" Corp",BC$1)="#N/A Field Not Applicable"),"--",_xll.BDP($B257&amp;" Corp",BC$1)))</f>
        <v/>
      </c>
      <c r="BD257" s="114" t="str">
        <f>IF(tbl_coded[[#This Row],[ISIN]]="","",IF(OR(_xll.BDP($B257&amp;" Corp",BD$1)="#N/A Field Not Applicable"),"--",_xll.BDP($B257&amp;" Corp",BD$1)))</f>
        <v/>
      </c>
      <c r="BE257" s="114" t="str">
        <f>IF(tbl_coded[[#This Row],[ISIN]]="","",IF(OR(_xll.BDP($B257&amp;" Corp",BE$1)="#N/A Field Not Applicable"),"--",_xll.BDP($B257&amp;" Corp",BE$1)))</f>
        <v/>
      </c>
      <c r="BF257" s="114" t="str">
        <f>IF(tbl_coded[[#This Row],[ISIN]]="","",IF(OR(_xll.BDP($B257&amp;" Corp",BF$1)="#N/A Field Not Applicable"),"--",_xll.BDP($B257&amp;" Corp",BF$1)))</f>
        <v/>
      </c>
      <c r="BG257" s="114" t="str">
        <f>IF(tbl_coded[[#This Row],[ISIN]]="","",IF(OR(_xll.BDP($B257&amp;" Corp",BG$1)="#N/A Field Not Applicable"),"--",IF(_xll.BDP($B257&amp;" Corp",BG$1)="#N/A N/A","N",_xll.BDP($B257&amp;" Corp",BG$1))))</f>
        <v/>
      </c>
      <c r="BH257" s="114" t="str">
        <f>IF(tbl_coded[[#This Row],[ISIN]]="","",IF(OR(_xll.BDP($B257&amp;" Corp",BH$1)="#N/A N/A"),"",_xll.BDP($B257&amp;" Corp",BH$1)))</f>
        <v/>
      </c>
      <c r="BI257" s="114" t="str">
        <f>IF(tbl_coded[[#This Row],[ISIN]]="","",IF(OR(tbl_coded[[#This Row],[Parent company tiker]]=""),"",IF(_xll.BDP(tbl_coded[[#This Row],[Parent company tiker]]&amp;" Equity",BI$1)="#N/A N/A","--",_xll.BDP(tbl_coded[[#This Row],[Parent company tiker]]&amp;" Equity",BI$1))))</f>
        <v/>
      </c>
      <c r="BJ257" s="114" t="str">
        <f>IF(tbl_coded[[#This Row],[ISIN]]="","",IF(OR(tbl_coded[[#This Row],[Parent company tiker]]=""),"",IF(_xll.BDP(tbl_coded[[#This Row],[Parent company tiker]]&amp;" Equity",BJ$1)="#N/A N/A","--",_xll.BDP(tbl_coded[[#This Row],[Parent company tiker]]&amp;" Equity",BJ$1))))</f>
        <v/>
      </c>
      <c r="BK257" s="114" t="str">
        <f>IF(tbl_coded[[#This Row],[ISIN]]="","",IF(OR(tbl_coded[[#This Row],[Parent company tiker]]=""),"",IF(_xll.BDP(tbl_coded[[#This Row],[Parent company tiker]]&amp;" Equity",BK$1)="#N/A N/A","--",_xll.BDP(tbl_coded[[#This Row],[Parent company tiker]]&amp;" Equity",BK$1))))</f>
        <v/>
      </c>
      <c r="BL257" s="114" t="str">
        <f>IF(tbl_coded[[#This Row],[ISIN]]="","",IF(OR(tbl_coded[[#This Row],[Parent company tiker]]=""),"",IF(_xll.BDP(tbl_coded[[#This Row],[Parent company tiker]]&amp;" Equity",BL$1)="#N/A N/A","--",_xll.BDP(tbl_coded[[#This Row],[Parent company tiker]]&amp;" Equity",BL$1))))</f>
        <v/>
      </c>
      <c r="BM25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7" s="114" t="str">
        <f>IF(tbl_coded[[#This Row],[Column9]]&lt;&gt;"--",tbl_coded[[#This Row],[G''tor rating]],IF(tbl_coded[[#This Row],[KPW Name]]&lt;&gt;"",tbl_coded[[#This Row],[KPW Rating]],IF(tbl_coded[[#This Row],[Parent company tiker]]&lt;&gt;"",tbl_coded[[#This Row],[parent评级]],tbl_coded[[#This Row],[Issuer rating]])))</f>
        <v>//</v>
      </c>
      <c r="BO257" s="148" t="str">
        <f>IFERROR(IF(tbl_coded[[#This Row],[GREEN]]="Y","GREEN",IF(tbl_coded[[#This Row],[SUSTAINABLE]]="Y","SUSTAINABLE",IF(tbl_coded[[#This Row],[SOCIAL]]="Y","SOCIAL",IF(tbl_coded[[#This Row],[Sustainable linked]]="Y","SUSTAINABLE LINKED"," ")))),"")</f>
        <v xml:space="preserve"> </v>
      </c>
    </row>
    <row r="258" spans="1:67" ht="15" customHeight="1">
      <c r="A258" s="109">
        <v>256</v>
      </c>
      <c r="B258" s="110" t="str">
        <f>IF(美元债一级!$C$3:$C$1048576&lt;&gt;"",美元债一级!$C258,"")</f>
        <v/>
      </c>
      <c r="C258" s="114" t="str">
        <f>IF(tbl_coded[[#This Row],[ISIN]]="","",IF(tbl_coded[[#This Row],[Index]]&gt;$A$1,"",IF(_xll.BDP($B258&amp;" Corp",C$1)="#N/A N/A","",_xll.BDP($B258&amp;" Corp",C$1))))</f>
        <v/>
      </c>
      <c r="D258" s="114" t="str">
        <f>IF(tbl_coded[[#This Row],[ISIN]]="","",IF(_xll.BDP($B258&amp;" Corp",D$1)="#N/A N/A","",_xll.BDP($B258&amp;" Corp",D$1)))</f>
        <v/>
      </c>
      <c r="E258" s="114" t="str">
        <f>IF(tbl_coded[[#This Row],[ISIN]]="","",IF(_xll.BDP($B258&amp;" Corp",E$1)="#N/A N/A","--",_xll.BDP($B258&amp;" Corp",E$1)))</f>
        <v/>
      </c>
      <c r="F258" s="114" t="str">
        <f>IF(tbl_coded[[#This Row],[ISIN]]="","",IF(_xll.BDS($B258&amp;" Corp",F$1)="#N/A Field Not Applicable","",_xll.BDS($B258&amp;" Corp",F$1)))</f>
        <v/>
      </c>
      <c r="G258" s="114" t="str">
        <f>IF(tbl_coded[[#This Row],[ISIN]]="","",IF(_xll.BDP($F258&amp;" CompanyID",G$1)="#N/A Invalid Security","",_xll.BDP($F258&amp;" CompanyID",G$1)))</f>
        <v/>
      </c>
      <c r="H258" s="114" t="str">
        <f>IF(tbl_coded[[#This Row],[ISIN]]="","",IF(_xll.BDP($B258&amp;" Corp",H$1)="#N/A N/A","--",_xll.BDP($B258&amp;" Corp",H$1)))</f>
        <v/>
      </c>
      <c r="I258" s="114" t="str">
        <f>IF(tbl_coded[[#This Row],[ISIN]]="","",IF(_xll.BDP($B258&amp;" Corp",I$1)="#N/A N/A","--",_xll.BDP($B258&amp;" Corp",I$1)))</f>
        <v/>
      </c>
      <c r="J258" s="114" t="str">
        <f>IF(tbl_coded[[#This Row],[ISIN]]="","",IF(_xll.BDP($B258&amp;" Corp",J$1)="#N/A N/A","--",_xll.BDP($B258&amp;" Corp",J$1)))</f>
        <v/>
      </c>
      <c r="K258" s="114" t="str">
        <f>IF(tbl_coded[[#This Row],[ISIN]]="","",IF(_xll.BDP($B258&amp;" Corp",K$1)="#N/A N/A","--",_xll.BDP($B258&amp;" Corp",K$1)))</f>
        <v/>
      </c>
      <c r="L258" s="114" t="str">
        <f>IF(tbl_coded[[#This Row],[ISIN]]="","",IF(_xll.BDP($B258&amp;" Corp",L$1)="#N/A N/A","--",_xll.BDP($B258&amp;" Corp",L$1)))</f>
        <v/>
      </c>
      <c r="M258" s="114" t="str">
        <f>IF(tbl_coded[[#This Row],[ISIN]]="","",IF(_xll.BDP($B258&amp;" Corp",M$1)="#N/A N/A","--",_xll.BDP($B258&amp;" Corp",M$1)))</f>
        <v/>
      </c>
      <c r="N258" s="114" t="str">
        <f>IF(tbl_coded[[#This Row],[ISIN]]="","",IF(_xll.BDP($B258&amp;" Corp",N$1)="#N/A N/A","--",_xll.BDP($B258&amp;" Corp",N$1)))</f>
        <v/>
      </c>
      <c r="O258" s="114" t="str">
        <f>IF(tbl_coded[[#This Row],[ISIN]]="","",IF(_xll.BDP($B258&amp;" Corp",O$1)="#N/A N/A","--",_xll.BDP($B258&amp;" Corp",O$1)))</f>
        <v/>
      </c>
      <c r="P258" s="114" t="str">
        <f>IF(tbl_coded[[#This Row],[ISIN]]="","",IF(_xll.BDP($B258&amp;" Corp",P$1)="#N/A N/A","--",_xll.BDP($B258&amp;" Corp",P$1)))</f>
        <v/>
      </c>
      <c r="Q25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8" s="114" t="str">
        <f>IF(tbl_coded[[#This Row],[ISIN]]="","",IF(OR(_xll.BDP($B258&amp;" Corp",R$1)="#N/A N/A",_xll.BDP($B258&amp;" Corp",R$1)="#N/A Invalid Security",_xll.BDP($B258&amp;" Corp",R$1)="#N/A Field Not Applicable"),"--",_xll.BDP($B258&amp;" Corp",R$1)))</f>
        <v/>
      </c>
      <c r="S258" s="114" t="str">
        <f>IF(tbl_coded[[#This Row],[ISIN]]="","",IF(OR(_xll.BDP($R258&amp;" Equity",S$1)="#N/A N/A",_xll.BDP($R258&amp;" Equity",S$1)="#N/A Invalid Security"),"--",_xll.BDP($R258&amp;" Equity",S$1)))</f>
        <v/>
      </c>
      <c r="T258" s="114" t="str">
        <f>IF(tbl_coded[[#This Row],[ISIN]]="","",IF(OR(_xll.BDP($R258&amp;" Equity",T$1)="#N/A N/A",_xll.BDP($R258&amp;" Equity",T$1)="#N/A Invalid Security"),"--",_xll.BDP($R258&amp;" Equity",T$1)))</f>
        <v/>
      </c>
      <c r="U258" s="114" t="str">
        <f>IF(tbl_coded[[#This Row],[ISIN]]="","",IF(OR(_xll.BDP($R258&amp;" Equity",U$1)="#N/A N/A",_xll.BDP($R258&amp;" Equity",U$1)="#N/A Invalid Security"),"--",_xll.BDP($R258&amp;" Equity",U$1)))</f>
        <v/>
      </c>
      <c r="V258" s="114" t="str">
        <f>IF(tbl_coded[[#This Row],[ISIN]]="","",IF(OR(_xll.BDP($R258&amp;" Equity",V$1)="#N/A N/A",_xll.BDP($R258&amp;" Equity",V$1)="#N/A Invalid Security"),"--",_xll.BDP($R258&amp;" Equity",V$1)))</f>
        <v/>
      </c>
      <c r="W258" s="114" t="str">
        <f>IF(tbl_coded[[#This Row],[ISIN]]="","",IF(OR(_xll.BDP($R258&amp;" Equity",W$1)="#N/A N/A",_xll.BDP($R258&amp;" Equity",W$1)="#N/A Invalid Security"),"--",_xll.BDP($R258&amp;" Equity",W$1)))</f>
        <v/>
      </c>
      <c r="X258" s="114" t="str">
        <f>IF(tbl_coded[[#This Row],[ISIN]]="","",IF(OR(_xll.BDP($R258&amp;" Equity",X$1)="#N/A N/A",_xll.BDP($R258&amp;" Equity",X$1)="#N/A Invalid Security"),"--",_xll.BDP($R258&amp;" Equity",X$1)))</f>
        <v/>
      </c>
      <c r="Y25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8" s="114" t="str">
        <f>IF(tbl_coded[[#This Row],[ISIN]]="","",IF(ISNUMBER(_xll.BDP(B258&amp;" Corp",Z$1)),_xll.BDP(B258&amp;" Corp",Z$1),""))</f>
        <v/>
      </c>
      <c r="AA258" s="114" t="str">
        <f>IF(tbl_coded[[#This Row],[ISIN]]="","",IF(ISNUMBER(_xll.BDP(B258&amp;" Corp",AA$1)),_xll.BDP(B258&amp;" Corp",AA$1),""))</f>
        <v/>
      </c>
      <c r="AB258" s="114" t="str">
        <f>IF(tbl_coded[[#This Row],[ISIN]]="","",IF(ISNUMBER(_xll.BDP(B258&amp;" Corp",AB$1)),_xll.BDP(B258&amp;" Corp",AB$1),""))</f>
        <v/>
      </c>
      <c r="AC258" s="114" t="str">
        <f>IF(tbl_coded[[#This Row],[ISIN]]="","",IF(ISNUMBER(_xll.BDP(B258&amp;" Corp",AC$1)),_xll.BDP(B258&amp;" Corp",AC$1),""))</f>
        <v/>
      </c>
      <c r="AD258" s="114" t="str">
        <f>IF(tbl_coded[[#This Row],[ISIN]]="","",IF((_xll.BDP(B258&amp;" Corp",AD$1))="#N/A Field Not Applicable","",_xll.BDP(B258&amp;" Corp",AD$1)))</f>
        <v/>
      </c>
      <c r="AE258" s="114" t="str">
        <f>IF(tbl_coded[[#This Row],[ISIN]]="","",IF((_xll.BDP(B258&amp;" Corp",AE$1))="#N/A N/A","--",_xll.BDP(B258&amp;" Corp",AE$1)))</f>
        <v/>
      </c>
      <c r="AF258" s="114" t="str">
        <f>IF(tbl_coded[[#This Row],[ISIN]]="","",IF(IFERROR(MATCH(H258,rtg_num[Moody''s],0)&gt;10,0),"HY",IF(IFERROR(MATCH(I258,rtg_num[S&amp;P],0)&gt;10,0),"HY",IF(IFERROR(MATCH(J258,rtg_num[Fitch],0)&gt;10,0),"HY",IF(H258&amp;I258&amp;J258="------","NR",IF(IFERROR(FIND("#N/A",Coded!H258),0)&amp;IFERROR(FIND("#N/A",Coded!H258),0)&amp;IFERROR(FIND("#N/A",Coded!H258),0)&lt;&gt;"000",IF(INDEX(美元债一级!$O:$O,MATCH(tbl_coded[[#This Row],[ISIN]],美元债一级!$I:$I,0))="--/--/--","NR","IG"),"IG"))))))</f>
        <v/>
      </c>
      <c r="AG25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8" s="115" t="str">
        <f>IF(tbl_coded[[#This Row],[ISIN]]="","",IF(_xll.BDP($B258&amp;" Corp",AI$1)="#N/A N/A","--",_xll.BDP($B258&amp;" Corp",AI$1)))</f>
        <v/>
      </c>
      <c r="AJ258" s="112" t="str">
        <f>IF(tbl_coded[[#This Row],[ISIN]]="","",IF(OR(_xll.BDP(_xll.BDP(tbl_coded[[#This Row],[ISIN]]&amp;" Corp", "ISSUER_EQUITY_TICKER")&amp;" Equity",AJ$1)="#N/A N/A"),"--",_xll.BDP(_xll.BDP(tbl_coded[[#This Row],[ISIN]]&amp;" Corp", "ISSUER_EQUITY_TICKER")&amp;" Equity",AJ$1)))</f>
        <v/>
      </c>
      <c r="AK25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8" s="114" t="str">
        <f>IF(tbl_coded[[#This Row],[ISIN]]="","",IF(OR(_xll.BDP(_xll.BDP(tbl_coded[[#This Row],[ISIN]]&amp;" Corp", "ISSUER_EQUITY_TICKER")&amp;" Equity",AL$1)="#N/A N/A"),"--",_xll.BDP(_xll.BDP(tbl_coded[[#This Row],[ISIN]]&amp;" Corp", "ISSUER_EQUITY_TICKER")&amp;" Equity",AL$1)))</f>
        <v/>
      </c>
      <c r="AM258" s="114" t="s">
        <v>445</v>
      </c>
      <c r="AN258" s="114" t="str">
        <f>IF(tbl_coded[[#This Row],[ISIN]]="","",IF(_xll.BDP(tbl_coded[[#This Row],[KPW Provider BBID]]&amp;" CompanyID","NAME")="#N/A Invalid Security","",_xll.BDP(tbl_coded[[#This Row],[KPW Provider BBID]]&amp;" CompanyID","NAME")))</f>
        <v/>
      </c>
      <c r="AO258" s="114" t="str">
        <f>IF(tbl_coded[[#This Row],[ISIN]]="","",IF(_xll.BDP(tbl_coded[[#This Row],[KPW Provider BBID]]&amp;" CompanyID",$AO$1)="#N/A Invalid Security","--",IF(_xll.BDP(tbl_coded[[#This Row],[KPW Provider BBID]]&amp;" CompanyID",$AO$1)="#N/A N/A","--",_xll.BDP(tbl_coded[[#This Row],[KPW Provider BBID]]&amp;" CompanyID",$AO$1))))</f>
        <v/>
      </c>
      <c r="AP258" s="114" t="str">
        <f>IF(tbl_coded[[#This Row],[ISIN]]="","",IF(_xll.BDP(tbl_coded[[#This Row],[KPW Provider BBID]]&amp;" CompanyID",$AP$1)="#N/A Invalid Security","--",IF(_xll.BDP(tbl_coded[[#This Row],[KPW Provider BBID]]&amp;" CompanyID",$AP$1)="#N/A N/A","--",_xll.BDP(tbl_coded[[#This Row],[KPW Provider BBID]]&amp;" CompanyID",$AP$1))))</f>
        <v/>
      </c>
      <c r="AQ258" s="114" t="str">
        <f>IF(tbl_coded[[#This Row],[ISIN]]="","",IF(_xll.BDP(tbl_coded[[#This Row],[KPW Provider BBID]]&amp;" CompanyID",$AQ$1)="#N/A Invalid Security","--",IF(_xll.BDP(tbl_coded[[#This Row],[KPW Provider BBID]]&amp;" CompanyID",$AQ$1)="#N/A N/A","--",_xll.BDP(tbl_coded[[#This Row],[KPW Provider BBID]]&amp;" CompanyID",$AQ$1))))</f>
        <v/>
      </c>
      <c r="AR258" s="114" t="str">
        <f>IF(tbl_coded[[#This Row],[ISIN]]="","",tbl_coded[[#This Row],[穆迪KPW评级]]&amp;"/"&amp;tbl_coded[[#This Row],[SPKPW评级]]&amp;"/"&amp;tbl_coded[[#This Row],[FITCHKPW评级]])</f>
        <v/>
      </c>
      <c r="AS258" s="114" t="str">
        <f>IF(tbl_coded[[#This Row],[ISIN]]="","",IF(OR(_xll.BDP($B258&amp;" Corp",AS$1)="#N/A N/A"),"--",_xll.BDP($B258&amp;" Corp",AS$1)))</f>
        <v/>
      </c>
      <c r="AT258" s="114" t="str">
        <f>IF(tbl_coded[[#This Row],[ISIN]]="","",IF(_xll.BDS($B258&amp;" Corp",AT$1)="#N/A Field Not Applicable","",_xll.BDS($B258&amp;" Corp",AT$1)))</f>
        <v/>
      </c>
      <c r="AU258" s="114" t="str">
        <f>IF(tbl_coded[[#This Row],[SBLC Provider BBID]]="","",_xll.BDP(tbl_coded[[#This Row],[SBLC Provider BBID]]&amp;" CompanyID","NAME"))</f>
        <v/>
      </c>
      <c r="AV258" s="114" t="str">
        <f>IF(tbl_coded[[#This Row],[ISIN]]="","",IF(OR(_xll.BDP($B258&amp;" Corp",AV$1)="#N/A N/A"),"--",TEXT(_xll.BDP($B258&amp;" Corp",AV$1),"yyyy/mm/dd")))</f>
        <v/>
      </c>
      <c r="AW258" s="114" t="str">
        <f>IF(tbl_coded[[#This Row],[ISIN]]="","",IF(OR(_xll.BDP($B258&amp;" Corp",AW$1)="#N/A N/A"),"--",TEXT(_xll.BDP($B258&amp;" Corp",AW$1),"yyyy/mm/dd")))</f>
        <v/>
      </c>
      <c r="AX258" s="114" t="str">
        <f>IF(tbl_coded[[#This Row],[ISIN]]="","",IF(OR(_xll.BDP($B258&amp;" Corp",AX$1)="#N/A N/A"),"--",TEXT(_xll.BDP($B258&amp;" Corp",AX$1),"yyyy/mm/dd")))</f>
        <v/>
      </c>
      <c r="AY258" s="114" t="str">
        <f>IF(tbl_coded[[#This Row],[ISIN]]="","",IF(OR(_xll.BDP($B258&amp;" Corp",AY$1)="#N/A Field Not Applicable"),"--",TEXT(_xll.BDP($B258&amp;" Corp",AY$1),"yyyy/mm/dd")))</f>
        <v/>
      </c>
      <c r="AZ258" s="114" t="str">
        <f>IF(tbl_coded[[#This Row],[ISIN]]="","",IF(OR(_xll.BDP($B258&amp;" Corp",AZ$1)="#N/A N/A"),"--",_xll.BDP($B258&amp;" Corp",AZ$1)))</f>
        <v/>
      </c>
      <c r="BA258" s="114" t="str">
        <f>IF(tbl_coded[[#This Row],[ISIN]]="","",IF(OR(_xll.BDP($B258&amp;" Corp",BA$1)="#N/A N/A"),"--",_xll.BDP($B258&amp;" Corp",BA$1)))</f>
        <v/>
      </c>
      <c r="BB258" s="114" t="str">
        <f>IF(tbl_coded[[#This Row],[ISIN]]="","",IF(OR(_xll.BDP($B258&amp;" Corp",BB$1)="#N/A N/A"),"--",_xll.BDP($B258&amp;" Corp",BB$1)))</f>
        <v/>
      </c>
      <c r="BC258" s="114" t="str">
        <f>IF(tbl_coded[[#This Row],[ISIN]]="","",IF(OR(_xll.BDP($B258&amp;" Corp",BC$1)="#N/A Field Not Applicable"),"--",_xll.BDP($B258&amp;" Corp",BC$1)))</f>
        <v/>
      </c>
      <c r="BD258" s="114" t="str">
        <f>IF(tbl_coded[[#This Row],[ISIN]]="","",IF(OR(_xll.BDP($B258&amp;" Corp",BD$1)="#N/A Field Not Applicable"),"--",_xll.BDP($B258&amp;" Corp",BD$1)))</f>
        <v/>
      </c>
      <c r="BE258" s="114" t="str">
        <f>IF(tbl_coded[[#This Row],[ISIN]]="","",IF(OR(_xll.BDP($B258&amp;" Corp",BE$1)="#N/A Field Not Applicable"),"--",_xll.BDP($B258&amp;" Corp",BE$1)))</f>
        <v/>
      </c>
      <c r="BF258" s="114" t="str">
        <f>IF(tbl_coded[[#This Row],[ISIN]]="","",IF(OR(_xll.BDP($B258&amp;" Corp",BF$1)="#N/A Field Not Applicable"),"--",_xll.BDP($B258&amp;" Corp",BF$1)))</f>
        <v/>
      </c>
      <c r="BG258" s="114" t="str">
        <f>IF(tbl_coded[[#This Row],[ISIN]]="","",IF(OR(_xll.BDP($B258&amp;" Corp",BG$1)="#N/A Field Not Applicable"),"--",IF(_xll.BDP($B258&amp;" Corp",BG$1)="#N/A N/A","N",_xll.BDP($B258&amp;" Corp",BG$1))))</f>
        <v/>
      </c>
      <c r="BH258" s="114" t="str">
        <f>IF(tbl_coded[[#This Row],[ISIN]]="","",IF(OR(_xll.BDP($B258&amp;" Corp",BH$1)="#N/A N/A"),"",_xll.BDP($B258&amp;" Corp",BH$1)))</f>
        <v/>
      </c>
      <c r="BI258" s="114" t="str">
        <f>IF(tbl_coded[[#This Row],[ISIN]]="","",IF(OR(tbl_coded[[#This Row],[Parent company tiker]]=""),"",IF(_xll.BDP(tbl_coded[[#This Row],[Parent company tiker]]&amp;" Equity",BI$1)="#N/A N/A","--",_xll.BDP(tbl_coded[[#This Row],[Parent company tiker]]&amp;" Equity",BI$1))))</f>
        <v/>
      </c>
      <c r="BJ258" s="114" t="str">
        <f>IF(tbl_coded[[#This Row],[ISIN]]="","",IF(OR(tbl_coded[[#This Row],[Parent company tiker]]=""),"",IF(_xll.BDP(tbl_coded[[#This Row],[Parent company tiker]]&amp;" Equity",BJ$1)="#N/A N/A","--",_xll.BDP(tbl_coded[[#This Row],[Parent company tiker]]&amp;" Equity",BJ$1))))</f>
        <v/>
      </c>
      <c r="BK258" s="114" t="str">
        <f>IF(tbl_coded[[#This Row],[ISIN]]="","",IF(OR(tbl_coded[[#This Row],[Parent company tiker]]=""),"",IF(_xll.BDP(tbl_coded[[#This Row],[Parent company tiker]]&amp;" Equity",BK$1)="#N/A N/A","--",_xll.BDP(tbl_coded[[#This Row],[Parent company tiker]]&amp;" Equity",BK$1))))</f>
        <v/>
      </c>
      <c r="BL258" s="114" t="str">
        <f>IF(tbl_coded[[#This Row],[ISIN]]="","",IF(OR(tbl_coded[[#This Row],[Parent company tiker]]=""),"",IF(_xll.BDP(tbl_coded[[#This Row],[Parent company tiker]]&amp;" Equity",BL$1)="#N/A N/A","--",_xll.BDP(tbl_coded[[#This Row],[Parent company tiker]]&amp;" Equity",BL$1))))</f>
        <v/>
      </c>
      <c r="BM25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8" s="114" t="str">
        <f>IF(tbl_coded[[#This Row],[Column9]]&lt;&gt;"--",tbl_coded[[#This Row],[G''tor rating]],IF(tbl_coded[[#This Row],[KPW Name]]&lt;&gt;"",tbl_coded[[#This Row],[KPW Rating]],IF(tbl_coded[[#This Row],[Parent company tiker]]&lt;&gt;"",tbl_coded[[#This Row],[parent评级]],tbl_coded[[#This Row],[Issuer rating]])))</f>
        <v>//</v>
      </c>
      <c r="BO258" s="148" t="str">
        <f>IFERROR(IF(tbl_coded[[#This Row],[GREEN]]="Y","GREEN",IF(tbl_coded[[#This Row],[SUSTAINABLE]]="Y","SUSTAINABLE",IF(tbl_coded[[#This Row],[SOCIAL]]="Y","SOCIAL",IF(tbl_coded[[#This Row],[Sustainable linked]]="Y","SUSTAINABLE LINKED"," ")))),"")</f>
        <v xml:space="preserve"> </v>
      </c>
    </row>
    <row r="259" spans="1:67" ht="15" customHeight="1">
      <c r="A259" s="109">
        <v>257</v>
      </c>
      <c r="B259" s="110" t="str">
        <f>IF(美元债一级!$C$3:$C$1048576&lt;&gt;"",美元债一级!$C259,"")</f>
        <v/>
      </c>
      <c r="C259" s="112" t="str">
        <f>IF(tbl_coded[[#This Row],[ISIN]]="","",IF(tbl_coded[[#This Row],[Index]]&gt;$A$1,"",IF(_xll.BDP($B259&amp;" Corp",C$1)="#N/A N/A","",_xll.BDP($B259&amp;" Corp",C$1))))</f>
        <v/>
      </c>
      <c r="D259" s="112" t="str">
        <f>IF(tbl_coded[[#This Row],[ISIN]]="","",IF(_xll.BDP($B259&amp;" Corp",D$1)="#N/A N/A","",_xll.BDP($B259&amp;" Corp",D$1)))</f>
        <v/>
      </c>
      <c r="E259" s="112" t="str">
        <f>IF(tbl_coded[[#This Row],[ISIN]]="","",IF(_xll.BDP($B259&amp;" Corp",E$1)="#N/A N/A","--",_xll.BDP($B259&amp;" Corp",E$1)))</f>
        <v/>
      </c>
      <c r="F259" s="112" t="str">
        <f>IF(tbl_coded[[#This Row],[ISIN]]="","",IF(_xll.BDS($B259&amp;" Corp",F$1)="#N/A Field Not Applicable","",_xll.BDS($B259&amp;" Corp",F$1)))</f>
        <v/>
      </c>
      <c r="G259" s="112" t="str">
        <f>IF(tbl_coded[[#This Row],[ISIN]]="","",IF(_xll.BDP($F259&amp;" CompanyID",G$1)="#N/A Invalid Security","",_xll.BDP($F259&amp;" CompanyID",G$1)))</f>
        <v/>
      </c>
      <c r="H259" s="112" t="str">
        <f>IF(tbl_coded[[#This Row],[ISIN]]="","",IF(_xll.BDP($B259&amp;" Corp",H$1)="#N/A N/A","--",_xll.BDP($B259&amp;" Corp",H$1)))</f>
        <v/>
      </c>
      <c r="I259" s="112" t="str">
        <f>IF(tbl_coded[[#This Row],[ISIN]]="","",IF(_xll.BDP($B259&amp;" Corp",I$1)="#N/A N/A","--",_xll.BDP($B259&amp;" Corp",I$1)))</f>
        <v/>
      </c>
      <c r="J259" s="112" t="str">
        <f>IF(tbl_coded[[#This Row],[ISIN]]="","",IF(_xll.BDP($B259&amp;" Corp",J$1)="#N/A N/A","--",_xll.BDP($B259&amp;" Corp",J$1)))</f>
        <v/>
      </c>
      <c r="K259" s="112" t="str">
        <f>IF(tbl_coded[[#This Row],[ISIN]]="","",IF(_xll.BDP($B259&amp;" Corp",K$1)="#N/A N/A","--",_xll.BDP($B259&amp;" Corp",K$1)))</f>
        <v/>
      </c>
      <c r="L259" s="112" t="str">
        <f>IF(tbl_coded[[#This Row],[ISIN]]="","",IF(_xll.BDP($B259&amp;" Corp",L$1)="#N/A N/A","--",_xll.BDP($B259&amp;" Corp",L$1)))</f>
        <v/>
      </c>
      <c r="M259" s="112" t="str">
        <f>IF(tbl_coded[[#This Row],[ISIN]]="","",IF(_xll.BDP($B259&amp;" Corp",M$1)="#N/A N/A","--",_xll.BDP($B259&amp;" Corp",M$1)))</f>
        <v/>
      </c>
      <c r="N259" s="112" t="str">
        <f>IF(tbl_coded[[#This Row],[ISIN]]="","",IF(_xll.BDP($B259&amp;" Corp",N$1)="#N/A N/A","--",_xll.BDP($B259&amp;" Corp",N$1)))</f>
        <v/>
      </c>
      <c r="O259" s="112" t="str">
        <f>IF(tbl_coded[[#This Row],[ISIN]]="","",IF(_xll.BDP($B259&amp;" Corp",O$1)="#N/A N/A","--",_xll.BDP($B259&amp;" Corp",O$1)))</f>
        <v/>
      </c>
      <c r="P259" s="112" t="str">
        <f>IF(tbl_coded[[#This Row],[ISIN]]="","",IF(_xll.BDP($B259&amp;" Corp",P$1)="#N/A N/A","--",_xll.BDP($B259&amp;" Corp",P$1)))</f>
        <v/>
      </c>
      <c r="Q259"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9" s="112" t="str">
        <f>IF(tbl_coded[[#This Row],[ISIN]]="","",IF(OR(_xll.BDP($B259&amp;" Corp",R$1)="#N/A N/A",_xll.BDP($B259&amp;" Corp",R$1)="#N/A Invalid Security",_xll.BDP($B259&amp;" Corp",R$1)="#N/A Field Not Applicable"),"--",_xll.BDP($B259&amp;" Corp",R$1)))</f>
        <v/>
      </c>
      <c r="S259" s="112" t="str">
        <f>IF(tbl_coded[[#This Row],[ISIN]]="","",IF(OR(_xll.BDP($R259&amp;" Equity",S$1)="#N/A N/A",_xll.BDP($R259&amp;" Equity",S$1)="#N/A Invalid Security"),"--",_xll.BDP($R259&amp;" Equity",S$1)))</f>
        <v/>
      </c>
      <c r="T259" s="112" t="str">
        <f>IF(tbl_coded[[#This Row],[ISIN]]="","",IF(OR(_xll.BDP($R259&amp;" Equity",T$1)="#N/A N/A",_xll.BDP($R259&amp;" Equity",T$1)="#N/A Invalid Security"),"--",_xll.BDP($R259&amp;" Equity",T$1)))</f>
        <v/>
      </c>
      <c r="U259" s="112" t="str">
        <f>IF(tbl_coded[[#This Row],[ISIN]]="","",IF(OR(_xll.BDP($R259&amp;" Equity",U$1)="#N/A N/A",_xll.BDP($R259&amp;" Equity",U$1)="#N/A Invalid Security"),"--",_xll.BDP($R259&amp;" Equity",U$1)))</f>
        <v/>
      </c>
      <c r="V259" s="112" t="str">
        <f>IF(tbl_coded[[#This Row],[ISIN]]="","",IF(OR(_xll.BDP($R259&amp;" Equity",V$1)="#N/A N/A",_xll.BDP($R259&amp;" Equity",V$1)="#N/A Invalid Security"),"--",_xll.BDP($R259&amp;" Equity",V$1)))</f>
        <v/>
      </c>
      <c r="W259" s="112" t="str">
        <f>IF(tbl_coded[[#This Row],[ISIN]]="","",IF(OR(_xll.BDP($R259&amp;" Equity",W$1)="#N/A N/A",_xll.BDP($R259&amp;" Equity",W$1)="#N/A Invalid Security"),"--",_xll.BDP($R259&amp;" Equity",W$1)))</f>
        <v/>
      </c>
      <c r="X259" s="112" t="str">
        <f>IF(tbl_coded[[#This Row],[ISIN]]="","",IF(OR(_xll.BDP($R259&amp;" Equity",X$1)="#N/A N/A",_xll.BDP($R259&amp;" Equity",X$1)="#N/A Invalid Security"),"--",_xll.BDP($R259&amp;" Equity",X$1)))</f>
        <v/>
      </c>
      <c r="Y259"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9" s="112" t="str">
        <f>IF(tbl_coded[[#This Row],[ISIN]]="","",IF(ISNUMBER(_xll.BDP(B259&amp;" Corp",Z$1)),_xll.BDP(B259&amp;" Corp",Z$1),""))</f>
        <v/>
      </c>
      <c r="AA259" s="112" t="str">
        <f>IF(tbl_coded[[#This Row],[ISIN]]="","",IF(ISNUMBER(_xll.BDP(B259&amp;" Corp",AA$1)),_xll.BDP(B259&amp;" Corp",AA$1),""))</f>
        <v/>
      </c>
      <c r="AB259" s="112" t="str">
        <f>IF(tbl_coded[[#This Row],[ISIN]]="","",IF(ISNUMBER(_xll.BDP(B259&amp;" Corp",AB$1)),_xll.BDP(B259&amp;" Corp",AB$1),""))</f>
        <v/>
      </c>
      <c r="AC259" s="112" t="str">
        <f>IF(tbl_coded[[#This Row],[ISIN]]="","",IF(ISNUMBER(_xll.BDP(B259&amp;" Corp",AC$1)),_xll.BDP(B259&amp;" Corp",AC$1),""))</f>
        <v/>
      </c>
      <c r="AD259" s="112" t="str">
        <f>IF(tbl_coded[[#This Row],[ISIN]]="","",IF((_xll.BDP(B259&amp;" Corp",AD$1))="#N/A Field Not Applicable","",_xll.BDP(B259&amp;" Corp",AD$1)))</f>
        <v/>
      </c>
      <c r="AE259" s="112" t="str">
        <f>IF(tbl_coded[[#This Row],[ISIN]]="","",IF((_xll.BDP(B259&amp;" Corp",AE$1))="#N/A N/A","--",_xll.BDP(B259&amp;" Corp",AE$1)))</f>
        <v/>
      </c>
      <c r="AF259" s="112" t="str">
        <f>IF(tbl_coded[[#This Row],[ISIN]]="","",IF(IFERROR(MATCH(H259,rtg_num[Moody''s],0)&gt;10,0),"HY",IF(IFERROR(MATCH(I259,rtg_num[S&amp;P],0)&gt;10,0),"HY",IF(IFERROR(MATCH(J259,rtg_num[Fitch],0)&gt;10,0),"HY",IF(H259&amp;I259&amp;J259="------","NR",IF(IFERROR(FIND("#N/A",Coded!H259),0)&amp;IFERROR(FIND("#N/A",Coded!H259),0)&amp;IFERROR(FIND("#N/A",Coded!H259),0)&lt;&gt;"000",IF(INDEX(美元债一级!$O:$O,MATCH(tbl_coded[[#This Row],[ISIN]],美元债一级!$I:$I,0))="--/--/--","NR","IG"),"IG"))))))</f>
        <v/>
      </c>
      <c r="AG259"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9"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59" s="113" t="str">
        <f>IF(tbl_coded[[#This Row],[ISIN]]="","",IF(_xll.BDP($B259&amp;" Corp",AI$1)="#N/A N/A","--",_xll.BDP($B259&amp;" Corp",AI$1)))</f>
        <v/>
      </c>
      <c r="AJ259" s="112" t="str">
        <f>IF(tbl_coded[[#This Row],[ISIN]]="","",IF(OR(_xll.BDP(_xll.BDP(tbl_coded[[#This Row],[ISIN]]&amp;" Corp", "ISSUER_EQUITY_TICKER")&amp;" Equity",AJ$1)="#N/A N/A"),"--",_xll.BDP(_xll.BDP(tbl_coded[[#This Row],[ISIN]]&amp;" Corp", "ISSUER_EQUITY_TICKER")&amp;" Equity",AJ$1)))</f>
        <v/>
      </c>
      <c r="AK259"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9" s="115" t="str">
        <f>IF(tbl_coded[[#This Row],[ISIN]]="","",IF(OR(_xll.BDP(_xll.BDP(tbl_coded[[#This Row],[ISIN]]&amp;" Corp", "ISSUER_EQUITY_TICKER")&amp;" Equity",AL$1)="#N/A N/A"),"--",_xll.BDP(_xll.BDP(tbl_coded[[#This Row],[ISIN]]&amp;" Corp", "ISSUER_EQUITY_TICKER")&amp;" Equity",AL$1)))</f>
        <v/>
      </c>
      <c r="AM259" s="115" t="str">
        <f>IF(tbl_coded[[#This Row],[ISIN]]="","",IF(_xll.BDS($B259&amp;" Corp",AM$1)="#N/A Field Not Applicable","",_xll.BDS($B259&amp;" Corp",AM$1)))</f>
        <v/>
      </c>
      <c r="AN259" s="115" t="str">
        <f>IF(tbl_coded[[#This Row],[ISIN]]="","",IF(_xll.BDP(tbl_coded[[#This Row],[KPW Provider BBID]]&amp;" CompanyID","NAME")="#N/A Invalid Security","",_xll.BDP(tbl_coded[[#This Row],[KPW Provider BBID]]&amp;" CompanyID","NAME")))</f>
        <v/>
      </c>
      <c r="AO259" s="115" t="str">
        <f>IF(tbl_coded[[#This Row],[ISIN]]="","",IF(_xll.BDP(tbl_coded[[#This Row],[KPW Provider BBID]]&amp;" CompanyID",$AO$1)="#N/A Invalid Security","--",IF(_xll.BDP(tbl_coded[[#This Row],[KPW Provider BBID]]&amp;" CompanyID",$AO$1)="#N/A N/A","--",_xll.BDP(tbl_coded[[#This Row],[KPW Provider BBID]]&amp;" CompanyID",$AO$1))))</f>
        <v/>
      </c>
      <c r="AP259" s="115" t="str">
        <f>IF(tbl_coded[[#This Row],[ISIN]]="","",IF(_xll.BDP(tbl_coded[[#This Row],[KPW Provider BBID]]&amp;" CompanyID",$AP$1)="#N/A Invalid Security","--",IF(_xll.BDP(tbl_coded[[#This Row],[KPW Provider BBID]]&amp;" CompanyID",$AP$1)="#N/A N/A","--",_xll.BDP(tbl_coded[[#This Row],[KPW Provider BBID]]&amp;" CompanyID",$AP$1))))</f>
        <v/>
      </c>
      <c r="AQ259" s="115" t="str">
        <f>IF(tbl_coded[[#This Row],[ISIN]]="","",IF(_xll.BDP(tbl_coded[[#This Row],[KPW Provider BBID]]&amp;" CompanyID",$AQ$1)="#N/A Invalid Security","--",IF(_xll.BDP(tbl_coded[[#This Row],[KPW Provider BBID]]&amp;" CompanyID",$AQ$1)="#N/A N/A","--",_xll.BDP(tbl_coded[[#This Row],[KPW Provider BBID]]&amp;" CompanyID",$AQ$1))))</f>
        <v/>
      </c>
      <c r="AR259" s="115" t="str">
        <f>IF(tbl_coded[[#This Row],[ISIN]]="","",tbl_coded[[#This Row],[穆迪KPW评级]]&amp;"/"&amp;tbl_coded[[#This Row],[SPKPW评级]]&amp;"/"&amp;tbl_coded[[#This Row],[FITCHKPW评级]])</f>
        <v/>
      </c>
      <c r="AS259" s="115" t="str">
        <f>IF(tbl_coded[[#This Row],[ISIN]]="","",IF(OR(_xll.BDP($B259&amp;" Corp",AS$1)="#N/A N/A"),"--",_xll.BDP($B259&amp;" Corp",AS$1)))</f>
        <v/>
      </c>
      <c r="AT259" s="115" t="str">
        <f>IF(tbl_coded[[#This Row],[ISIN]]="","",IF(_xll.BDS($B259&amp;" Corp",AT$1)="#N/A Field Not Applicable","",_xll.BDS($B259&amp;" Corp",AT$1)))</f>
        <v/>
      </c>
      <c r="AU259" s="115" t="str">
        <f>IF(tbl_coded[[#This Row],[SBLC Provider BBID]]="","",_xll.BDP(tbl_coded[[#This Row],[SBLC Provider BBID]]&amp;" CompanyID","NAME"))</f>
        <v/>
      </c>
      <c r="AV259" s="115" t="str">
        <f>IF(tbl_coded[[#This Row],[ISIN]]="","",IF(OR(_xll.BDP($B259&amp;" Corp",AV$1)="#N/A N/A"),"--",TEXT(_xll.BDP($B259&amp;" Corp",AV$1),"yyyy/mm/dd")))</f>
        <v/>
      </c>
      <c r="AW259" s="115" t="str">
        <f>IF(tbl_coded[[#This Row],[ISIN]]="","",IF(OR(_xll.BDP($B259&amp;" Corp",AW$1)="#N/A N/A"),"--",TEXT(_xll.BDP($B259&amp;" Corp",AW$1),"yyyy/mm/dd")))</f>
        <v/>
      </c>
      <c r="AX259" s="115" t="str">
        <f>IF(tbl_coded[[#This Row],[ISIN]]="","",IF(OR(_xll.BDP($B259&amp;" Corp",AX$1)="#N/A N/A"),"--",TEXT(_xll.BDP($B259&amp;" Corp",AX$1),"yyyy/mm/dd")))</f>
        <v/>
      </c>
      <c r="AY259" s="115" t="str">
        <f>IF(tbl_coded[[#This Row],[ISIN]]="","",IF(OR(_xll.BDP($B259&amp;" Corp",AY$1)="#N/A Field Not Applicable"),"--",TEXT(_xll.BDP($B259&amp;" Corp",AY$1),"yyyy/mm/dd")))</f>
        <v/>
      </c>
      <c r="AZ259" s="115" t="str">
        <f>IF(tbl_coded[[#This Row],[ISIN]]="","",IF(OR(_xll.BDP($B259&amp;" Corp",AZ$1)="#N/A N/A"),"--",_xll.BDP($B259&amp;" Corp",AZ$1)))</f>
        <v/>
      </c>
      <c r="BA259" s="115" t="str">
        <f>IF(tbl_coded[[#This Row],[ISIN]]="","",IF(OR(_xll.BDP($B259&amp;" Corp",BA$1)="#N/A N/A"),"--",_xll.BDP($B259&amp;" Corp",BA$1)))</f>
        <v/>
      </c>
      <c r="BB259" s="115" t="str">
        <f>IF(tbl_coded[[#This Row],[ISIN]]="","",IF(OR(_xll.BDP($B259&amp;" Corp",BB$1)="#N/A N/A"),"--",_xll.BDP($B259&amp;" Corp",BB$1)))</f>
        <v/>
      </c>
      <c r="BC259" s="115" t="str">
        <f>IF(tbl_coded[[#This Row],[ISIN]]="","",IF(OR(_xll.BDP($B259&amp;" Corp",BC$1)="#N/A Field Not Applicable"),"--",_xll.BDP($B259&amp;" Corp",BC$1)))</f>
        <v/>
      </c>
      <c r="BD259" s="115" t="str">
        <f>IF(tbl_coded[[#This Row],[ISIN]]="","",IF(OR(_xll.BDP($B259&amp;" Corp",BD$1)="#N/A Field Not Applicable"),"--",_xll.BDP($B259&amp;" Corp",BD$1)))</f>
        <v/>
      </c>
      <c r="BE259" s="115" t="str">
        <f>IF(tbl_coded[[#This Row],[ISIN]]="","",IF(OR(_xll.BDP($B259&amp;" Corp",BE$1)="#N/A Field Not Applicable"),"--",_xll.BDP($B259&amp;" Corp",BE$1)))</f>
        <v/>
      </c>
      <c r="BF259" s="115" t="str">
        <f>IF(tbl_coded[[#This Row],[ISIN]]="","",IF(OR(_xll.BDP($B259&amp;" Corp",BF$1)="#N/A Field Not Applicable"),"--",_xll.BDP($B259&amp;" Corp",BF$1)))</f>
        <v/>
      </c>
      <c r="BG259" s="115" t="str">
        <f>IF(tbl_coded[[#This Row],[ISIN]]="","",IF(OR(_xll.BDP($B259&amp;" Corp",BG$1)="#N/A Field Not Applicable"),"--",IF(_xll.BDP($B259&amp;" Corp",BG$1)="#N/A N/A","N",_xll.BDP($B259&amp;" Corp",BG$1))))</f>
        <v/>
      </c>
      <c r="BH259" s="115" t="str">
        <f>IF(tbl_coded[[#This Row],[ISIN]]="","",IF(OR(_xll.BDP($B259&amp;" Corp",BH$1)="#N/A N/A"),"",_xll.BDP($B259&amp;" Corp",BH$1)))</f>
        <v/>
      </c>
      <c r="BI259" s="115" t="str">
        <f>IF(tbl_coded[[#This Row],[ISIN]]="","",IF(OR(tbl_coded[[#This Row],[Parent company tiker]]=""),"",IF(_xll.BDP(tbl_coded[[#This Row],[Parent company tiker]]&amp;" Equity",BI$1)="#N/A N/A","--",_xll.BDP(tbl_coded[[#This Row],[Parent company tiker]]&amp;" Equity",BI$1))))</f>
        <v/>
      </c>
      <c r="BJ259" s="115" t="str">
        <f>IF(tbl_coded[[#This Row],[ISIN]]="","",IF(OR(tbl_coded[[#This Row],[Parent company tiker]]=""),"",IF(_xll.BDP(tbl_coded[[#This Row],[Parent company tiker]]&amp;" Equity",BJ$1)="#N/A N/A","--",_xll.BDP(tbl_coded[[#This Row],[Parent company tiker]]&amp;" Equity",BJ$1))))</f>
        <v/>
      </c>
      <c r="BK259" s="115" t="str">
        <f>IF(tbl_coded[[#This Row],[ISIN]]="","",IF(OR(tbl_coded[[#This Row],[Parent company tiker]]=""),"",IF(_xll.BDP(tbl_coded[[#This Row],[Parent company tiker]]&amp;" Equity",BK$1)="#N/A N/A","--",_xll.BDP(tbl_coded[[#This Row],[Parent company tiker]]&amp;" Equity",BK$1))))</f>
        <v/>
      </c>
      <c r="BL259" s="115" t="str">
        <f>IF(tbl_coded[[#This Row],[ISIN]]="","",IF(OR(tbl_coded[[#This Row],[Parent company tiker]]=""),"",IF(_xll.BDP(tbl_coded[[#This Row],[Parent company tiker]]&amp;" Equity",BL$1)="#N/A N/A","--",_xll.BDP(tbl_coded[[#This Row],[Parent company tiker]]&amp;" Equity",BL$1))))</f>
        <v/>
      </c>
      <c r="BM259"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9" s="115" t="str">
        <f>IF(tbl_coded[[#This Row],[Column9]]&lt;&gt;"--",tbl_coded[[#This Row],[G''tor rating]],IF(tbl_coded[[#This Row],[KPW Name]]&lt;&gt;"",tbl_coded[[#This Row],[KPW Rating]],IF(tbl_coded[[#This Row],[Parent company tiker]]&lt;&gt;"",tbl_coded[[#This Row],[parent评级]],tbl_coded[[#This Row],[Issuer rating]])))</f>
        <v>//</v>
      </c>
      <c r="BO259" s="148" t="str">
        <f>IFERROR(IF(tbl_coded[[#This Row],[GREEN]]="Y","GREEN",IF(tbl_coded[[#This Row],[SUSTAINABLE]]="Y","SUSTAINABLE",IF(tbl_coded[[#This Row],[SOCIAL]]="Y","SOCIAL",IF(tbl_coded[[#This Row],[Sustainable linked]]="Y","SUSTAINABLE LINKED"," ")))),"")</f>
        <v xml:space="preserve"> </v>
      </c>
    </row>
    <row r="260" spans="1:67" ht="15" customHeight="1">
      <c r="A260" s="109">
        <v>258</v>
      </c>
      <c r="B260" s="110" t="str">
        <f>IF(美元债一级!$C$3:$C$1048576&lt;&gt;"",美元债一级!$C260,"")</f>
        <v/>
      </c>
      <c r="C260" s="112" t="str">
        <f>IF(tbl_coded[[#This Row],[ISIN]]="","",IF(tbl_coded[[#This Row],[Index]]&gt;$A$1,"",IF(_xll.BDP($B260&amp;" Corp",C$1)="#N/A N/A","",_xll.BDP($B260&amp;" Corp",C$1))))</f>
        <v/>
      </c>
      <c r="D260" s="112" t="str">
        <f>IF(tbl_coded[[#This Row],[ISIN]]="","",IF(_xll.BDP($B260&amp;" Corp",D$1)="#N/A N/A","",_xll.BDP($B260&amp;" Corp",D$1)))</f>
        <v/>
      </c>
      <c r="E260" s="112" t="str">
        <f>IF(tbl_coded[[#This Row],[ISIN]]="","",IF(_xll.BDP($B260&amp;" Corp",E$1)="#N/A N/A","--",_xll.BDP($B260&amp;" Corp",E$1)))</f>
        <v/>
      </c>
      <c r="F260" s="112" t="str">
        <f>IF(tbl_coded[[#This Row],[ISIN]]="","",IF(_xll.BDS($B260&amp;" Corp",F$1)="#N/A Field Not Applicable","",_xll.BDS($B260&amp;" Corp",F$1)))</f>
        <v/>
      </c>
      <c r="G260" s="112" t="str">
        <f>IF(tbl_coded[[#This Row],[ISIN]]="","",IF(_xll.BDP($F260&amp;" CompanyID",G$1)="#N/A Invalid Security","",_xll.BDP($F260&amp;" CompanyID",G$1)))</f>
        <v/>
      </c>
      <c r="H260" s="112" t="str">
        <f>IF(tbl_coded[[#This Row],[ISIN]]="","",IF(_xll.BDP($B260&amp;" Corp",H$1)="#N/A N/A","--",_xll.BDP($B260&amp;" Corp",H$1)))</f>
        <v/>
      </c>
      <c r="I260" s="112" t="str">
        <f>IF(tbl_coded[[#This Row],[ISIN]]="","",IF(_xll.BDP($B260&amp;" Corp",I$1)="#N/A N/A","--",_xll.BDP($B260&amp;" Corp",I$1)))</f>
        <v/>
      </c>
      <c r="J260" s="112" t="str">
        <f>IF(tbl_coded[[#This Row],[ISIN]]="","",IF(_xll.BDP($B260&amp;" Corp",J$1)="#N/A N/A","--",_xll.BDP($B260&amp;" Corp",J$1)))</f>
        <v/>
      </c>
      <c r="K260" s="112" t="str">
        <f>IF(tbl_coded[[#This Row],[ISIN]]="","",IF(_xll.BDP($B260&amp;" Corp",K$1)="#N/A N/A","--",_xll.BDP($B260&amp;" Corp",K$1)))</f>
        <v/>
      </c>
      <c r="L260" s="112" t="str">
        <f>IF(tbl_coded[[#This Row],[ISIN]]="","",IF(_xll.BDP($B260&amp;" Corp",L$1)="#N/A N/A","--",_xll.BDP($B260&amp;" Corp",L$1)))</f>
        <v/>
      </c>
      <c r="M260" s="112" t="str">
        <f>IF(tbl_coded[[#This Row],[ISIN]]="","",IF(_xll.BDP($B260&amp;" Corp",M$1)="#N/A N/A","--",_xll.BDP($B260&amp;" Corp",M$1)))</f>
        <v/>
      </c>
      <c r="N260" s="112" t="str">
        <f>IF(tbl_coded[[#This Row],[ISIN]]="","",IF(_xll.BDP($B260&amp;" Corp",N$1)="#N/A N/A","--",_xll.BDP($B260&amp;" Corp",N$1)))</f>
        <v/>
      </c>
      <c r="O260" s="112" t="str">
        <f>IF(tbl_coded[[#This Row],[ISIN]]="","",IF(_xll.BDP($B260&amp;" Corp",O$1)="#N/A N/A","--",_xll.BDP($B260&amp;" Corp",O$1)))</f>
        <v/>
      </c>
      <c r="P260" s="112" t="str">
        <f>IF(tbl_coded[[#This Row],[ISIN]]="","",IF(_xll.BDP($B260&amp;" Corp",P$1)="#N/A N/A","--",_xll.BDP($B260&amp;" Corp",P$1)))</f>
        <v/>
      </c>
      <c r="Q260"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0" s="112" t="str">
        <f>IF(tbl_coded[[#This Row],[ISIN]]="","",IF(OR(_xll.BDP($B260&amp;" Corp",R$1)="#N/A N/A",_xll.BDP($B260&amp;" Corp",R$1)="#N/A Invalid Security",_xll.BDP($B260&amp;" Corp",R$1)="#N/A Field Not Applicable"),"--",_xll.BDP($B260&amp;" Corp",R$1)))</f>
        <v/>
      </c>
      <c r="S260" s="112" t="str">
        <f>IF(tbl_coded[[#This Row],[ISIN]]="","",IF(OR(_xll.BDP($R260&amp;" Equity",S$1)="#N/A N/A",_xll.BDP($R260&amp;" Equity",S$1)="#N/A Invalid Security"),"--",_xll.BDP($R260&amp;" Equity",S$1)))</f>
        <v/>
      </c>
      <c r="T260" s="112" t="str">
        <f>IF(tbl_coded[[#This Row],[ISIN]]="","",IF(OR(_xll.BDP($R260&amp;" Equity",T$1)="#N/A N/A",_xll.BDP($R260&amp;" Equity",T$1)="#N/A Invalid Security"),"--",_xll.BDP($R260&amp;" Equity",T$1)))</f>
        <v/>
      </c>
      <c r="U260" s="112" t="str">
        <f>IF(tbl_coded[[#This Row],[ISIN]]="","",IF(OR(_xll.BDP($R260&amp;" Equity",U$1)="#N/A N/A",_xll.BDP($R260&amp;" Equity",U$1)="#N/A Invalid Security"),"--",_xll.BDP($R260&amp;" Equity",U$1)))</f>
        <v/>
      </c>
      <c r="V260" s="112" t="str">
        <f>IF(tbl_coded[[#This Row],[ISIN]]="","",IF(OR(_xll.BDP($R260&amp;" Equity",V$1)="#N/A N/A",_xll.BDP($R260&amp;" Equity",V$1)="#N/A Invalid Security"),"--",_xll.BDP($R260&amp;" Equity",V$1)))</f>
        <v/>
      </c>
      <c r="W260" s="112" t="str">
        <f>IF(tbl_coded[[#This Row],[ISIN]]="","",IF(OR(_xll.BDP($R260&amp;" Equity",W$1)="#N/A N/A",_xll.BDP($R260&amp;" Equity",W$1)="#N/A Invalid Security"),"--",_xll.BDP($R260&amp;" Equity",W$1)))</f>
        <v/>
      </c>
      <c r="X260" s="112" t="str">
        <f>IF(tbl_coded[[#This Row],[ISIN]]="","",IF(OR(_xll.BDP($R260&amp;" Equity",X$1)="#N/A N/A",_xll.BDP($R260&amp;" Equity",X$1)="#N/A Invalid Security"),"--",_xll.BDP($R260&amp;" Equity",X$1)))</f>
        <v/>
      </c>
      <c r="Y260"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0" s="112" t="str">
        <f>IF(tbl_coded[[#This Row],[ISIN]]="","",IF(ISNUMBER(_xll.BDP(B260&amp;" Corp",Z$1)),_xll.BDP(B260&amp;" Corp",Z$1),""))</f>
        <v/>
      </c>
      <c r="AA260" s="112" t="str">
        <f>IF(tbl_coded[[#This Row],[ISIN]]="","",IF(ISNUMBER(_xll.BDP(B260&amp;" Corp",AA$1)),_xll.BDP(B260&amp;" Corp",AA$1),""))</f>
        <v/>
      </c>
      <c r="AB260" s="112" t="str">
        <f>IF(tbl_coded[[#This Row],[ISIN]]="","",IF(ISNUMBER(_xll.BDP(B260&amp;" Corp",AB$1)),_xll.BDP(B260&amp;" Corp",AB$1),""))</f>
        <v/>
      </c>
      <c r="AC260" s="112" t="str">
        <f>IF(tbl_coded[[#This Row],[ISIN]]="","",IF(ISNUMBER(_xll.BDP(B260&amp;" Corp",AC$1)),_xll.BDP(B260&amp;" Corp",AC$1),""))</f>
        <v/>
      </c>
      <c r="AD260" s="112" t="str">
        <f>IF(tbl_coded[[#This Row],[ISIN]]="","",IF((_xll.BDP(B260&amp;" Corp",AD$1))="#N/A Field Not Applicable","",_xll.BDP(B260&amp;" Corp",AD$1)))</f>
        <v/>
      </c>
      <c r="AE260" s="112" t="str">
        <f>IF(tbl_coded[[#This Row],[ISIN]]="","",IF((_xll.BDP(B260&amp;" Corp",AE$1))="#N/A N/A","--",_xll.BDP(B260&amp;" Corp",AE$1)))</f>
        <v/>
      </c>
      <c r="AF260" s="112" t="str">
        <f>IF(tbl_coded[[#This Row],[ISIN]]="","",IF(IFERROR(MATCH(H260,rtg_num[Moody''s],0)&gt;10,0),"HY",IF(IFERROR(MATCH(I260,rtg_num[S&amp;P],0)&gt;10,0),"HY",IF(IFERROR(MATCH(J260,rtg_num[Fitch],0)&gt;10,0),"HY",IF(H260&amp;I260&amp;J260="------","NR",IF(IFERROR(FIND("#N/A",Coded!H260),0)&amp;IFERROR(FIND("#N/A",Coded!H260),0)&amp;IFERROR(FIND("#N/A",Coded!H260),0)&lt;&gt;"000",IF(INDEX(美元债一级!$O:$O,MATCH(tbl_coded[[#This Row],[ISIN]],美元债一级!$I:$I,0))="--/--/--","NR","IG"),"IG"))))))</f>
        <v/>
      </c>
      <c r="AG260"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0"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0" s="113" t="str">
        <f>IF(tbl_coded[[#This Row],[ISIN]]="","",IF(_xll.BDP($B260&amp;" Corp",AI$1)="#N/A N/A","--",_xll.BDP($B260&amp;" Corp",AI$1)))</f>
        <v/>
      </c>
      <c r="AJ260" s="112" t="str">
        <f>IF(tbl_coded[[#This Row],[ISIN]]="","",IF(OR(_xll.BDP(_xll.BDP(tbl_coded[[#This Row],[ISIN]]&amp;" Corp", "ISSUER_EQUITY_TICKER")&amp;" Equity",AJ$1)="#N/A N/A"),"--",_xll.BDP(_xll.BDP(tbl_coded[[#This Row],[ISIN]]&amp;" Corp", "ISSUER_EQUITY_TICKER")&amp;" Equity",AJ$1)))</f>
        <v/>
      </c>
      <c r="AK260"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0" s="115" t="str">
        <f>IF(tbl_coded[[#This Row],[ISIN]]="","",IF(OR(_xll.BDP(_xll.BDP(tbl_coded[[#This Row],[ISIN]]&amp;" Corp", "ISSUER_EQUITY_TICKER")&amp;" Equity",AL$1)="#N/A N/A"),"--",_xll.BDP(_xll.BDP(tbl_coded[[#This Row],[ISIN]]&amp;" Corp", "ISSUER_EQUITY_TICKER")&amp;" Equity",AL$1)))</f>
        <v/>
      </c>
      <c r="AM260" s="115" t="str">
        <f>IF(tbl_coded[[#This Row],[ISIN]]="","",IF(_xll.BDS($B260&amp;" Corp",AM$1)="#N/A Field Not Applicable","",_xll.BDS($B260&amp;" Corp",AM$1)))</f>
        <v/>
      </c>
      <c r="AN260" s="115" t="str">
        <f>IF(tbl_coded[[#This Row],[ISIN]]="","",IF(_xll.BDP(tbl_coded[[#This Row],[KPW Provider BBID]]&amp;" CompanyID","NAME")="#N/A Invalid Security","",_xll.BDP(tbl_coded[[#This Row],[KPW Provider BBID]]&amp;" CompanyID","NAME")))</f>
        <v/>
      </c>
      <c r="AO260" s="115" t="str">
        <f>IF(tbl_coded[[#This Row],[ISIN]]="","",IF(_xll.BDP(tbl_coded[[#This Row],[KPW Provider BBID]]&amp;" CompanyID",$AO$1)="#N/A Invalid Security","--",IF(_xll.BDP(tbl_coded[[#This Row],[KPW Provider BBID]]&amp;" CompanyID",$AO$1)="#N/A N/A","--",_xll.BDP(tbl_coded[[#This Row],[KPW Provider BBID]]&amp;" CompanyID",$AO$1))))</f>
        <v/>
      </c>
      <c r="AP260" s="115" t="str">
        <f>IF(tbl_coded[[#This Row],[ISIN]]="","",IF(_xll.BDP(tbl_coded[[#This Row],[KPW Provider BBID]]&amp;" CompanyID",$AP$1)="#N/A Invalid Security","--",IF(_xll.BDP(tbl_coded[[#This Row],[KPW Provider BBID]]&amp;" CompanyID",$AP$1)="#N/A N/A","--",_xll.BDP(tbl_coded[[#This Row],[KPW Provider BBID]]&amp;" CompanyID",$AP$1))))</f>
        <v/>
      </c>
      <c r="AQ260" s="115" t="str">
        <f>IF(tbl_coded[[#This Row],[ISIN]]="","",IF(_xll.BDP(tbl_coded[[#This Row],[KPW Provider BBID]]&amp;" CompanyID",$AQ$1)="#N/A Invalid Security","--",IF(_xll.BDP(tbl_coded[[#This Row],[KPW Provider BBID]]&amp;" CompanyID",$AQ$1)="#N/A N/A","--",_xll.BDP(tbl_coded[[#This Row],[KPW Provider BBID]]&amp;" CompanyID",$AQ$1))))</f>
        <v/>
      </c>
      <c r="AR260" s="115" t="str">
        <f>IF(tbl_coded[[#This Row],[ISIN]]="","",tbl_coded[[#This Row],[穆迪KPW评级]]&amp;"/"&amp;tbl_coded[[#This Row],[SPKPW评级]]&amp;"/"&amp;tbl_coded[[#This Row],[FITCHKPW评级]])</f>
        <v/>
      </c>
      <c r="AS260" s="115" t="str">
        <f>IF(tbl_coded[[#This Row],[ISIN]]="","",IF(OR(_xll.BDP($B260&amp;" Corp",AS$1)="#N/A N/A"),"--",_xll.BDP($B260&amp;" Corp",AS$1)))</f>
        <v/>
      </c>
      <c r="AT260" s="115" t="str">
        <f>IF(tbl_coded[[#This Row],[ISIN]]="","",IF(_xll.BDS($B260&amp;" Corp",AT$1)="#N/A Field Not Applicable","",_xll.BDS($B260&amp;" Corp",AT$1)))</f>
        <v/>
      </c>
      <c r="AU260" s="115" t="str">
        <f>IF(tbl_coded[[#This Row],[SBLC Provider BBID]]="","",_xll.BDP(tbl_coded[[#This Row],[SBLC Provider BBID]]&amp;" CompanyID","NAME"))</f>
        <v/>
      </c>
      <c r="AV260" s="115" t="str">
        <f>IF(tbl_coded[[#This Row],[ISIN]]="","",IF(OR(_xll.BDP($B260&amp;" Corp",AV$1)="#N/A N/A"),"--",TEXT(_xll.BDP($B260&amp;" Corp",AV$1),"yyyy/mm/dd")))</f>
        <v/>
      </c>
      <c r="AW260" s="115" t="str">
        <f>IF(tbl_coded[[#This Row],[ISIN]]="","",IF(OR(_xll.BDP($B260&amp;" Corp",AW$1)="#N/A N/A"),"--",TEXT(_xll.BDP($B260&amp;" Corp",AW$1),"yyyy/mm/dd")))</f>
        <v/>
      </c>
      <c r="AX260" s="115" t="str">
        <f>IF(tbl_coded[[#This Row],[ISIN]]="","",IF(OR(_xll.BDP($B260&amp;" Corp",AX$1)="#N/A N/A"),"--",TEXT(_xll.BDP($B260&amp;" Corp",AX$1),"yyyy/mm/dd")))</f>
        <v/>
      </c>
      <c r="AY260" s="115" t="str">
        <f>IF(tbl_coded[[#This Row],[ISIN]]="","",IF(OR(_xll.BDP($B260&amp;" Corp",AY$1)="#N/A Field Not Applicable"),"--",TEXT(_xll.BDP($B260&amp;" Corp",AY$1),"yyyy/mm/dd")))</f>
        <v/>
      </c>
      <c r="AZ260" s="115" t="str">
        <f>IF(tbl_coded[[#This Row],[ISIN]]="","",IF(OR(_xll.BDP($B260&amp;" Corp",AZ$1)="#N/A N/A"),"--",_xll.BDP($B260&amp;" Corp",AZ$1)))</f>
        <v/>
      </c>
      <c r="BA260" s="115" t="str">
        <f>IF(tbl_coded[[#This Row],[ISIN]]="","",IF(OR(_xll.BDP($B260&amp;" Corp",BA$1)="#N/A N/A"),"--",_xll.BDP($B260&amp;" Corp",BA$1)))</f>
        <v/>
      </c>
      <c r="BB260" s="115" t="str">
        <f>IF(tbl_coded[[#This Row],[ISIN]]="","",IF(OR(_xll.BDP($B260&amp;" Corp",BB$1)="#N/A N/A"),"--",_xll.BDP($B260&amp;" Corp",BB$1)))</f>
        <v/>
      </c>
      <c r="BC260" s="115" t="str">
        <f>IF(tbl_coded[[#This Row],[ISIN]]="","",IF(OR(_xll.BDP($B260&amp;" Corp",BC$1)="#N/A Field Not Applicable"),"--",_xll.BDP($B260&amp;" Corp",BC$1)))</f>
        <v/>
      </c>
      <c r="BD260" s="115" t="str">
        <f>IF(tbl_coded[[#This Row],[ISIN]]="","",IF(OR(_xll.BDP($B260&amp;" Corp",BD$1)="#N/A Field Not Applicable"),"--",_xll.BDP($B260&amp;" Corp",BD$1)))</f>
        <v/>
      </c>
      <c r="BE260" s="115" t="str">
        <f>IF(tbl_coded[[#This Row],[ISIN]]="","",IF(OR(_xll.BDP($B260&amp;" Corp",BE$1)="#N/A Field Not Applicable"),"--",_xll.BDP($B260&amp;" Corp",BE$1)))</f>
        <v/>
      </c>
      <c r="BF260" s="115" t="str">
        <f>IF(tbl_coded[[#This Row],[ISIN]]="","",IF(OR(_xll.BDP($B260&amp;" Corp",BF$1)="#N/A Field Not Applicable"),"--",_xll.BDP($B260&amp;" Corp",BF$1)))</f>
        <v/>
      </c>
      <c r="BG260" s="115" t="str">
        <f>IF(tbl_coded[[#This Row],[ISIN]]="","",IF(OR(_xll.BDP($B260&amp;" Corp",BG$1)="#N/A Field Not Applicable"),"--",IF(_xll.BDP($B260&amp;" Corp",BG$1)="#N/A N/A","N",_xll.BDP($B260&amp;" Corp",BG$1))))</f>
        <v/>
      </c>
      <c r="BH260" s="115" t="str">
        <f>IF(tbl_coded[[#This Row],[ISIN]]="","",IF(OR(_xll.BDP($B260&amp;" Corp",BH$1)="#N/A N/A"),"",_xll.BDP($B260&amp;" Corp",BH$1)))</f>
        <v/>
      </c>
      <c r="BI260" s="115" t="str">
        <f>IF(tbl_coded[[#This Row],[ISIN]]="","",IF(OR(tbl_coded[[#This Row],[Parent company tiker]]=""),"",IF(_xll.BDP(tbl_coded[[#This Row],[Parent company tiker]]&amp;" Equity",BI$1)="#N/A N/A","--",_xll.BDP(tbl_coded[[#This Row],[Parent company tiker]]&amp;" Equity",BI$1))))</f>
        <v/>
      </c>
      <c r="BJ260" s="115" t="str">
        <f>IF(tbl_coded[[#This Row],[ISIN]]="","",IF(OR(tbl_coded[[#This Row],[Parent company tiker]]=""),"",IF(_xll.BDP(tbl_coded[[#This Row],[Parent company tiker]]&amp;" Equity",BJ$1)="#N/A N/A","--",_xll.BDP(tbl_coded[[#This Row],[Parent company tiker]]&amp;" Equity",BJ$1))))</f>
        <v/>
      </c>
      <c r="BK260" s="115" t="str">
        <f>IF(tbl_coded[[#This Row],[ISIN]]="","",IF(OR(tbl_coded[[#This Row],[Parent company tiker]]=""),"",IF(_xll.BDP(tbl_coded[[#This Row],[Parent company tiker]]&amp;" Equity",BK$1)="#N/A N/A","--",_xll.BDP(tbl_coded[[#This Row],[Parent company tiker]]&amp;" Equity",BK$1))))</f>
        <v/>
      </c>
      <c r="BL260" s="115" t="str">
        <f>IF(tbl_coded[[#This Row],[ISIN]]="","",IF(OR(tbl_coded[[#This Row],[Parent company tiker]]=""),"",IF(_xll.BDP(tbl_coded[[#This Row],[Parent company tiker]]&amp;" Equity",BL$1)="#N/A N/A","--",_xll.BDP(tbl_coded[[#This Row],[Parent company tiker]]&amp;" Equity",BL$1))))</f>
        <v/>
      </c>
      <c r="BM260"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0" s="115" t="str">
        <f>IF(tbl_coded[[#This Row],[Column9]]&lt;&gt;"--",tbl_coded[[#This Row],[G''tor rating]],IF(tbl_coded[[#This Row],[KPW Name]]&lt;&gt;"",tbl_coded[[#This Row],[KPW Rating]],IF(tbl_coded[[#This Row],[Parent company tiker]]&lt;&gt;"",tbl_coded[[#This Row],[parent评级]],tbl_coded[[#This Row],[Issuer rating]])))</f>
        <v>//</v>
      </c>
      <c r="BO260" s="148" t="str">
        <f>IFERROR(IF(tbl_coded[[#This Row],[GREEN]]="Y","GREEN",IF(tbl_coded[[#This Row],[SUSTAINABLE]]="Y","SUSTAINABLE",IF(tbl_coded[[#This Row],[SOCIAL]]="Y","SOCIAL",IF(tbl_coded[[#This Row],[Sustainable linked]]="Y","SUSTAINABLE LINKED"," ")))),"")</f>
        <v xml:space="preserve"> </v>
      </c>
    </row>
    <row r="261" spans="1:67" ht="15" customHeight="1">
      <c r="A261" s="109">
        <v>259</v>
      </c>
      <c r="B261" s="110" t="str">
        <f>IF(美元债一级!$C$3:$C$1048576&lt;&gt;"",美元债一级!$C261,"")</f>
        <v/>
      </c>
      <c r="C261" s="112" t="str">
        <f>IF(tbl_coded[[#This Row],[ISIN]]="","",IF(tbl_coded[[#This Row],[Index]]&gt;$A$1,"",IF(_xll.BDP($B261&amp;" Corp",C$1)="#N/A N/A","",_xll.BDP($B261&amp;" Corp",C$1))))</f>
        <v/>
      </c>
      <c r="D261" s="112" t="str">
        <f>IF(tbl_coded[[#This Row],[ISIN]]="","",IF(_xll.BDP($B261&amp;" Corp",D$1)="#N/A N/A","",_xll.BDP($B261&amp;" Corp",D$1)))</f>
        <v/>
      </c>
      <c r="E261" s="112" t="str">
        <f>IF(tbl_coded[[#This Row],[ISIN]]="","",IF(_xll.BDP($B261&amp;" Corp",E$1)="#N/A N/A","--",_xll.BDP($B261&amp;" Corp",E$1)))</f>
        <v/>
      </c>
      <c r="F261" s="112" t="str">
        <f>IF(tbl_coded[[#This Row],[ISIN]]="","",IF(_xll.BDS($B261&amp;" Corp",F$1)="#N/A Field Not Applicable","",_xll.BDS($B261&amp;" Corp",F$1)))</f>
        <v/>
      </c>
      <c r="G261" s="112" t="str">
        <f>IF(tbl_coded[[#This Row],[ISIN]]="","",IF(_xll.BDP($F261&amp;" CompanyID",G$1)="#N/A Invalid Security","",_xll.BDP($F261&amp;" CompanyID",G$1)))</f>
        <v/>
      </c>
      <c r="H261" s="112" t="str">
        <f>IF(tbl_coded[[#This Row],[ISIN]]="","",IF(_xll.BDP($B261&amp;" Corp",H$1)="#N/A N/A","--",_xll.BDP($B261&amp;" Corp",H$1)))</f>
        <v/>
      </c>
      <c r="I261" s="112" t="str">
        <f>IF(tbl_coded[[#This Row],[ISIN]]="","",IF(_xll.BDP($B261&amp;" Corp",I$1)="#N/A N/A","--",_xll.BDP($B261&amp;" Corp",I$1)))</f>
        <v/>
      </c>
      <c r="J261" s="112" t="str">
        <f>IF(tbl_coded[[#This Row],[ISIN]]="","",IF(_xll.BDP($B261&amp;" Corp",J$1)="#N/A N/A","--",_xll.BDP($B261&amp;" Corp",J$1)))</f>
        <v/>
      </c>
      <c r="K261" s="112" t="str">
        <f>IF(tbl_coded[[#This Row],[ISIN]]="","",IF(_xll.BDP($B261&amp;" Corp",K$1)="#N/A N/A","--",_xll.BDP($B261&amp;" Corp",K$1)))</f>
        <v/>
      </c>
      <c r="L261" s="112" t="str">
        <f>IF(tbl_coded[[#This Row],[ISIN]]="","",IF(_xll.BDP($B261&amp;" Corp",L$1)="#N/A N/A","--",_xll.BDP($B261&amp;" Corp",L$1)))</f>
        <v/>
      </c>
      <c r="M261" s="112" t="str">
        <f>IF(tbl_coded[[#This Row],[ISIN]]="","",IF(_xll.BDP($B261&amp;" Corp",M$1)="#N/A N/A","--",_xll.BDP($B261&amp;" Corp",M$1)))</f>
        <v/>
      </c>
      <c r="N261" s="112" t="str">
        <f>IF(tbl_coded[[#This Row],[ISIN]]="","",IF(_xll.BDP($B261&amp;" Corp",N$1)="#N/A N/A","--",_xll.BDP($B261&amp;" Corp",N$1)))</f>
        <v/>
      </c>
      <c r="O261" s="112" t="str">
        <f>IF(tbl_coded[[#This Row],[ISIN]]="","",IF(_xll.BDP($B261&amp;" Corp",O$1)="#N/A N/A","--",_xll.BDP($B261&amp;" Corp",O$1)))</f>
        <v/>
      </c>
      <c r="P261" s="112" t="str">
        <f>IF(tbl_coded[[#This Row],[ISIN]]="","",IF(_xll.BDP($B261&amp;" Corp",P$1)="#N/A N/A","--",_xll.BDP($B261&amp;" Corp",P$1)))</f>
        <v/>
      </c>
      <c r="Q261"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1" s="112" t="str">
        <f>IF(tbl_coded[[#This Row],[ISIN]]="","",IF(OR(_xll.BDP($B261&amp;" Corp",R$1)="#N/A N/A",_xll.BDP($B261&amp;" Corp",R$1)="#N/A Invalid Security",_xll.BDP($B261&amp;" Corp",R$1)="#N/A Field Not Applicable"),"--",_xll.BDP($B261&amp;" Corp",R$1)))</f>
        <v/>
      </c>
      <c r="S261" s="112" t="str">
        <f>IF(tbl_coded[[#This Row],[ISIN]]="","",IF(OR(_xll.BDP($R261&amp;" Equity",S$1)="#N/A N/A",_xll.BDP($R261&amp;" Equity",S$1)="#N/A Invalid Security"),"--",_xll.BDP($R261&amp;" Equity",S$1)))</f>
        <v/>
      </c>
      <c r="T261" s="112" t="str">
        <f>IF(tbl_coded[[#This Row],[ISIN]]="","",IF(OR(_xll.BDP($R261&amp;" Equity",T$1)="#N/A N/A",_xll.BDP($R261&amp;" Equity",T$1)="#N/A Invalid Security"),"--",_xll.BDP($R261&amp;" Equity",T$1)))</f>
        <v/>
      </c>
      <c r="U261" s="112" t="str">
        <f>IF(tbl_coded[[#This Row],[ISIN]]="","",IF(OR(_xll.BDP($R261&amp;" Equity",U$1)="#N/A N/A",_xll.BDP($R261&amp;" Equity",U$1)="#N/A Invalid Security"),"--",_xll.BDP($R261&amp;" Equity",U$1)))</f>
        <v/>
      </c>
      <c r="V261" s="112" t="str">
        <f>IF(tbl_coded[[#This Row],[ISIN]]="","",IF(OR(_xll.BDP($R261&amp;" Equity",V$1)="#N/A N/A",_xll.BDP($R261&amp;" Equity",V$1)="#N/A Invalid Security"),"--",_xll.BDP($R261&amp;" Equity",V$1)))</f>
        <v/>
      </c>
      <c r="W261" s="112" t="str">
        <f>IF(tbl_coded[[#This Row],[ISIN]]="","",IF(OR(_xll.BDP($R261&amp;" Equity",W$1)="#N/A N/A",_xll.BDP($R261&amp;" Equity",W$1)="#N/A Invalid Security"),"--",_xll.BDP($R261&amp;" Equity",W$1)))</f>
        <v/>
      </c>
      <c r="X261" s="112" t="str">
        <f>IF(tbl_coded[[#This Row],[ISIN]]="","",IF(OR(_xll.BDP($R261&amp;" Equity",X$1)="#N/A N/A",_xll.BDP($R261&amp;" Equity",X$1)="#N/A Invalid Security"),"--",_xll.BDP($R261&amp;" Equity",X$1)))</f>
        <v/>
      </c>
      <c r="Y261"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1" s="112" t="str">
        <f>IF(tbl_coded[[#This Row],[ISIN]]="","",IF(ISNUMBER(_xll.BDP(B261&amp;" Corp",Z$1)),_xll.BDP(B261&amp;" Corp",Z$1),""))</f>
        <v/>
      </c>
      <c r="AA261" s="112" t="str">
        <f>IF(tbl_coded[[#This Row],[ISIN]]="","",IF(ISNUMBER(_xll.BDP(B261&amp;" Corp",AA$1)),_xll.BDP(B261&amp;" Corp",AA$1),""))</f>
        <v/>
      </c>
      <c r="AB261" s="112" t="str">
        <f>IF(tbl_coded[[#This Row],[ISIN]]="","",IF(ISNUMBER(_xll.BDP(B261&amp;" Corp",AB$1)),_xll.BDP(B261&amp;" Corp",AB$1),""))</f>
        <v/>
      </c>
      <c r="AC261" s="112" t="str">
        <f>IF(tbl_coded[[#This Row],[ISIN]]="","",IF(ISNUMBER(_xll.BDP(B261&amp;" Corp",AC$1)),_xll.BDP(B261&amp;" Corp",AC$1),""))</f>
        <v/>
      </c>
      <c r="AD261" s="112" t="str">
        <f>IF(tbl_coded[[#This Row],[ISIN]]="","",IF((_xll.BDP(B261&amp;" Corp",AD$1))="#N/A Field Not Applicable","",_xll.BDP(B261&amp;" Corp",AD$1)))</f>
        <v/>
      </c>
      <c r="AE261" s="112" t="str">
        <f>IF(tbl_coded[[#This Row],[ISIN]]="","",IF((_xll.BDP(B261&amp;" Corp",AE$1))="#N/A N/A","--",_xll.BDP(B261&amp;" Corp",AE$1)))</f>
        <v/>
      </c>
      <c r="AF261" s="112" t="str">
        <f>IF(tbl_coded[[#This Row],[ISIN]]="","",IF(IFERROR(MATCH(H261,rtg_num[Moody''s],0)&gt;10,0),"HY",IF(IFERROR(MATCH(I261,rtg_num[S&amp;P],0)&gt;10,0),"HY",IF(IFERROR(MATCH(J261,rtg_num[Fitch],0)&gt;10,0),"HY",IF(H261&amp;I261&amp;J261="------","NR",IF(IFERROR(FIND("#N/A",Coded!H261),0)&amp;IFERROR(FIND("#N/A",Coded!H261),0)&amp;IFERROR(FIND("#N/A",Coded!H261),0)&lt;&gt;"000",IF(INDEX(美元债一级!$O:$O,MATCH(tbl_coded[[#This Row],[ISIN]],美元债一级!$I:$I,0))="--/--/--","NR","IG"),"IG"))))))</f>
        <v/>
      </c>
      <c r="AG261"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1"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1" s="113" t="str">
        <f>IF(tbl_coded[[#This Row],[ISIN]]="","",IF(_xll.BDP($B261&amp;" Corp",AI$1)="#N/A N/A","--",_xll.BDP($B261&amp;" Corp",AI$1)))</f>
        <v/>
      </c>
      <c r="AJ261" s="112" t="str">
        <f>IF(tbl_coded[[#This Row],[ISIN]]="","",IF(OR(_xll.BDP(_xll.BDP(tbl_coded[[#This Row],[ISIN]]&amp;" Corp", "ISSUER_EQUITY_TICKER")&amp;" Equity",AJ$1)="#N/A N/A"),"--",_xll.BDP(_xll.BDP(tbl_coded[[#This Row],[ISIN]]&amp;" Corp", "ISSUER_EQUITY_TICKER")&amp;" Equity",AJ$1)))</f>
        <v/>
      </c>
      <c r="AK261"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1" s="115" t="str">
        <f>IF(tbl_coded[[#This Row],[ISIN]]="","",IF(OR(_xll.BDP(_xll.BDP(tbl_coded[[#This Row],[ISIN]]&amp;" Corp", "ISSUER_EQUITY_TICKER")&amp;" Equity",AL$1)="#N/A N/A"),"--",_xll.BDP(_xll.BDP(tbl_coded[[#This Row],[ISIN]]&amp;" Corp", "ISSUER_EQUITY_TICKER")&amp;" Equity",AL$1)))</f>
        <v/>
      </c>
      <c r="AM261" s="115" t="str">
        <f>IF(tbl_coded[[#This Row],[ISIN]]="","",IF(_xll.BDS($B261&amp;" Corp",AM$1)="#N/A Field Not Applicable","",_xll.BDS($B261&amp;" Corp",AM$1)))</f>
        <v/>
      </c>
      <c r="AN261" s="115" t="str">
        <f>IF(tbl_coded[[#This Row],[ISIN]]="","",IF(_xll.BDP(tbl_coded[[#This Row],[KPW Provider BBID]]&amp;" CompanyID","NAME")="#N/A Invalid Security","",_xll.BDP(tbl_coded[[#This Row],[KPW Provider BBID]]&amp;" CompanyID","NAME")))</f>
        <v/>
      </c>
      <c r="AO261" s="115" t="str">
        <f>IF(tbl_coded[[#This Row],[ISIN]]="","",IF(_xll.BDP(tbl_coded[[#This Row],[KPW Provider BBID]]&amp;" CompanyID",$AO$1)="#N/A Invalid Security","--",IF(_xll.BDP(tbl_coded[[#This Row],[KPW Provider BBID]]&amp;" CompanyID",$AO$1)="#N/A N/A","--",_xll.BDP(tbl_coded[[#This Row],[KPW Provider BBID]]&amp;" CompanyID",$AO$1))))</f>
        <v/>
      </c>
      <c r="AP261" s="115" t="str">
        <f>IF(tbl_coded[[#This Row],[ISIN]]="","",IF(_xll.BDP(tbl_coded[[#This Row],[KPW Provider BBID]]&amp;" CompanyID",$AP$1)="#N/A Invalid Security","--",IF(_xll.BDP(tbl_coded[[#This Row],[KPW Provider BBID]]&amp;" CompanyID",$AP$1)="#N/A N/A","--",_xll.BDP(tbl_coded[[#This Row],[KPW Provider BBID]]&amp;" CompanyID",$AP$1))))</f>
        <v/>
      </c>
      <c r="AQ261" s="115" t="str">
        <f>IF(tbl_coded[[#This Row],[ISIN]]="","",IF(_xll.BDP(tbl_coded[[#This Row],[KPW Provider BBID]]&amp;" CompanyID",$AQ$1)="#N/A Invalid Security","--",IF(_xll.BDP(tbl_coded[[#This Row],[KPW Provider BBID]]&amp;" CompanyID",$AQ$1)="#N/A N/A","--",_xll.BDP(tbl_coded[[#This Row],[KPW Provider BBID]]&amp;" CompanyID",$AQ$1))))</f>
        <v/>
      </c>
      <c r="AR261" s="115" t="str">
        <f>IF(tbl_coded[[#This Row],[ISIN]]="","",tbl_coded[[#This Row],[穆迪KPW评级]]&amp;"/"&amp;tbl_coded[[#This Row],[SPKPW评级]]&amp;"/"&amp;tbl_coded[[#This Row],[FITCHKPW评级]])</f>
        <v/>
      </c>
      <c r="AS261" s="115" t="str">
        <f>IF(tbl_coded[[#This Row],[ISIN]]="","",IF(OR(_xll.BDP($B261&amp;" Corp",AS$1)="#N/A N/A"),"--",_xll.BDP($B261&amp;" Corp",AS$1)))</f>
        <v/>
      </c>
      <c r="AT261" s="115" t="str">
        <f>IF(tbl_coded[[#This Row],[ISIN]]="","",IF(_xll.BDS($B261&amp;" Corp",AT$1)="#N/A Field Not Applicable","",_xll.BDS($B261&amp;" Corp",AT$1)))</f>
        <v/>
      </c>
      <c r="AU261" s="115" t="str">
        <f>IF(tbl_coded[[#This Row],[SBLC Provider BBID]]="","",_xll.BDP(tbl_coded[[#This Row],[SBLC Provider BBID]]&amp;" CompanyID","NAME"))</f>
        <v/>
      </c>
      <c r="AV261" s="115" t="str">
        <f>IF(tbl_coded[[#This Row],[ISIN]]="","",IF(OR(_xll.BDP($B261&amp;" Corp",AV$1)="#N/A N/A"),"--",TEXT(_xll.BDP($B261&amp;" Corp",AV$1),"yyyy/mm/dd")))</f>
        <v/>
      </c>
      <c r="AW261" s="115" t="str">
        <f>IF(tbl_coded[[#This Row],[ISIN]]="","",IF(OR(_xll.BDP($B261&amp;" Corp",AW$1)="#N/A N/A"),"--",TEXT(_xll.BDP($B261&amp;" Corp",AW$1),"yyyy/mm/dd")))</f>
        <v/>
      </c>
      <c r="AX261" s="115" t="str">
        <f>IF(tbl_coded[[#This Row],[ISIN]]="","",IF(OR(_xll.BDP($B261&amp;" Corp",AX$1)="#N/A N/A"),"--",TEXT(_xll.BDP($B261&amp;" Corp",AX$1),"yyyy/mm/dd")))</f>
        <v/>
      </c>
      <c r="AY261" s="115" t="str">
        <f>IF(tbl_coded[[#This Row],[ISIN]]="","",IF(OR(_xll.BDP($B261&amp;" Corp",AY$1)="#N/A Field Not Applicable"),"--",TEXT(_xll.BDP($B261&amp;" Corp",AY$1),"yyyy/mm/dd")))</f>
        <v/>
      </c>
      <c r="AZ261" s="115" t="str">
        <f>IF(tbl_coded[[#This Row],[ISIN]]="","",IF(OR(_xll.BDP($B261&amp;" Corp",AZ$1)="#N/A N/A"),"--",_xll.BDP($B261&amp;" Corp",AZ$1)))</f>
        <v/>
      </c>
      <c r="BA261" s="115" t="str">
        <f>IF(tbl_coded[[#This Row],[ISIN]]="","",IF(OR(_xll.BDP($B261&amp;" Corp",BA$1)="#N/A N/A"),"--",_xll.BDP($B261&amp;" Corp",BA$1)))</f>
        <v/>
      </c>
      <c r="BB261" s="115" t="str">
        <f>IF(tbl_coded[[#This Row],[ISIN]]="","",IF(OR(_xll.BDP($B261&amp;" Corp",BB$1)="#N/A N/A"),"--",_xll.BDP($B261&amp;" Corp",BB$1)))</f>
        <v/>
      </c>
      <c r="BC261" s="115" t="str">
        <f>IF(tbl_coded[[#This Row],[ISIN]]="","",IF(OR(_xll.BDP($B261&amp;" Corp",BC$1)="#N/A Field Not Applicable"),"--",_xll.BDP($B261&amp;" Corp",BC$1)))</f>
        <v/>
      </c>
      <c r="BD261" s="115" t="str">
        <f>IF(tbl_coded[[#This Row],[ISIN]]="","",IF(OR(_xll.BDP($B261&amp;" Corp",BD$1)="#N/A Field Not Applicable"),"--",_xll.BDP($B261&amp;" Corp",BD$1)))</f>
        <v/>
      </c>
      <c r="BE261" s="115" t="str">
        <f>IF(tbl_coded[[#This Row],[ISIN]]="","",IF(OR(_xll.BDP($B261&amp;" Corp",BE$1)="#N/A Field Not Applicable"),"--",_xll.BDP($B261&amp;" Corp",BE$1)))</f>
        <v/>
      </c>
      <c r="BF261" s="115" t="str">
        <f>IF(tbl_coded[[#This Row],[ISIN]]="","",IF(OR(_xll.BDP($B261&amp;" Corp",BF$1)="#N/A Field Not Applicable"),"--",_xll.BDP($B261&amp;" Corp",BF$1)))</f>
        <v/>
      </c>
      <c r="BG261" s="115" t="str">
        <f>IF(tbl_coded[[#This Row],[ISIN]]="","",IF(OR(_xll.BDP($B261&amp;" Corp",BG$1)="#N/A Field Not Applicable"),"--",IF(_xll.BDP($B261&amp;" Corp",BG$1)="#N/A N/A","N",_xll.BDP($B261&amp;" Corp",BG$1))))</f>
        <v/>
      </c>
      <c r="BH261" s="115" t="str">
        <f>IF(tbl_coded[[#This Row],[ISIN]]="","",IF(OR(_xll.BDP($B261&amp;" Corp",BH$1)="#N/A N/A"),"",_xll.BDP($B261&amp;" Corp",BH$1)))</f>
        <v/>
      </c>
      <c r="BI261" s="115" t="str">
        <f>IF(tbl_coded[[#This Row],[ISIN]]="","",IF(OR(tbl_coded[[#This Row],[Parent company tiker]]=""),"",IF(_xll.BDP(tbl_coded[[#This Row],[Parent company tiker]]&amp;" Equity",BI$1)="#N/A N/A","--",_xll.BDP(tbl_coded[[#This Row],[Parent company tiker]]&amp;" Equity",BI$1))))</f>
        <v/>
      </c>
      <c r="BJ261" s="115" t="str">
        <f>IF(tbl_coded[[#This Row],[ISIN]]="","",IF(OR(tbl_coded[[#This Row],[Parent company tiker]]=""),"",IF(_xll.BDP(tbl_coded[[#This Row],[Parent company tiker]]&amp;" Equity",BJ$1)="#N/A N/A","--",_xll.BDP(tbl_coded[[#This Row],[Parent company tiker]]&amp;" Equity",BJ$1))))</f>
        <v/>
      </c>
      <c r="BK261" s="115" t="str">
        <f>IF(tbl_coded[[#This Row],[ISIN]]="","",IF(OR(tbl_coded[[#This Row],[Parent company tiker]]=""),"",IF(_xll.BDP(tbl_coded[[#This Row],[Parent company tiker]]&amp;" Equity",BK$1)="#N/A N/A","--",_xll.BDP(tbl_coded[[#This Row],[Parent company tiker]]&amp;" Equity",BK$1))))</f>
        <v/>
      </c>
      <c r="BL261" s="115" t="str">
        <f>IF(tbl_coded[[#This Row],[ISIN]]="","",IF(OR(tbl_coded[[#This Row],[Parent company tiker]]=""),"",IF(_xll.BDP(tbl_coded[[#This Row],[Parent company tiker]]&amp;" Equity",BL$1)="#N/A N/A","--",_xll.BDP(tbl_coded[[#This Row],[Parent company tiker]]&amp;" Equity",BL$1))))</f>
        <v/>
      </c>
      <c r="BM261"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1" s="115" t="str">
        <f>IF(tbl_coded[[#This Row],[Column9]]&lt;&gt;"--",tbl_coded[[#This Row],[G''tor rating]],IF(tbl_coded[[#This Row],[KPW Name]]&lt;&gt;"",tbl_coded[[#This Row],[KPW Rating]],IF(tbl_coded[[#This Row],[Parent company tiker]]&lt;&gt;"",tbl_coded[[#This Row],[parent评级]],tbl_coded[[#This Row],[Issuer rating]])))</f>
        <v>//</v>
      </c>
      <c r="BO261" s="148" t="str">
        <f>IFERROR(IF(tbl_coded[[#This Row],[GREEN]]="Y","GREEN",IF(tbl_coded[[#This Row],[SUSTAINABLE]]="Y","SUSTAINABLE",IF(tbl_coded[[#This Row],[SOCIAL]]="Y","SOCIAL",IF(tbl_coded[[#This Row],[Sustainable linked]]="Y","SUSTAINABLE LINKED"," ")))),"")</f>
        <v xml:space="preserve"> </v>
      </c>
    </row>
    <row r="262" spans="1:67" ht="15" customHeight="1">
      <c r="A262" s="109">
        <v>260</v>
      </c>
      <c r="B262" s="110" t="str">
        <f>IF(美元债一级!$C$3:$C$1048576&lt;&gt;"",美元债一级!$C262,"")</f>
        <v/>
      </c>
      <c r="C262" s="114" t="str">
        <f>IF(tbl_coded[[#This Row],[ISIN]]="","",IF(tbl_coded[[#This Row],[Index]]&gt;$A$1,"",IF(_xll.BDP($B262&amp;" Corp",C$1)="#N/A N/A","",_xll.BDP($B262&amp;" Corp",C$1))))</f>
        <v/>
      </c>
      <c r="D262" s="114" t="str">
        <f>IF(tbl_coded[[#This Row],[ISIN]]="","",IF(_xll.BDP($B262&amp;" Corp",D$1)="#N/A N/A","",_xll.BDP($B262&amp;" Corp",D$1)))</f>
        <v/>
      </c>
      <c r="E262" s="114" t="str">
        <f>IF(tbl_coded[[#This Row],[ISIN]]="","",IF(_xll.BDP($B262&amp;" Corp",E$1)="#N/A N/A","--",_xll.BDP($B262&amp;" Corp",E$1)))</f>
        <v/>
      </c>
      <c r="F262" s="114" t="str">
        <f>IF(tbl_coded[[#This Row],[ISIN]]="","",IF(_xll.BDS($B262&amp;" Corp",F$1)="#N/A Field Not Applicable","",_xll.BDS($B262&amp;" Corp",F$1)))</f>
        <v/>
      </c>
      <c r="G262" s="114" t="str">
        <f>IF(tbl_coded[[#This Row],[ISIN]]="","",IF(_xll.BDP($F262&amp;" CompanyID",G$1)="#N/A Invalid Security","",_xll.BDP($F262&amp;" CompanyID",G$1)))</f>
        <v/>
      </c>
      <c r="H262" s="114" t="str">
        <f>IF(tbl_coded[[#This Row],[ISIN]]="","",IF(_xll.BDP($B262&amp;" Corp",H$1)="#N/A N/A","--",_xll.BDP($B262&amp;" Corp",H$1)))</f>
        <v/>
      </c>
      <c r="I262" s="114" t="str">
        <f>IF(tbl_coded[[#This Row],[ISIN]]="","",IF(_xll.BDP($B262&amp;" Corp",I$1)="#N/A N/A","--",_xll.BDP($B262&amp;" Corp",I$1)))</f>
        <v/>
      </c>
      <c r="J262" s="114" t="str">
        <f>IF(tbl_coded[[#This Row],[ISIN]]="","",IF(_xll.BDP($B262&amp;" Corp",J$1)="#N/A N/A","--",_xll.BDP($B262&amp;" Corp",J$1)))</f>
        <v/>
      </c>
      <c r="K262" s="114" t="str">
        <f>IF(tbl_coded[[#This Row],[ISIN]]="","",IF(_xll.BDP($B262&amp;" Corp",K$1)="#N/A N/A","--",_xll.BDP($B262&amp;" Corp",K$1)))</f>
        <v/>
      </c>
      <c r="L262" s="114" t="str">
        <f>IF(tbl_coded[[#This Row],[ISIN]]="","",IF(_xll.BDP($B262&amp;" Corp",L$1)="#N/A N/A","--",_xll.BDP($B262&amp;" Corp",L$1)))</f>
        <v/>
      </c>
      <c r="M262" s="114" t="str">
        <f>IF(tbl_coded[[#This Row],[ISIN]]="","",IF(_xll.BDP($B262&amp;" Corp",M$1)="#N/A N/A","--",_xll.BDP($B262&amp;" Corp",M$1)))</f>
        <v/>
      </c>
      <c r="N262" s="114" t="str">
        <f>IF(tbl_coded[[#This Row],[ISIN]]="","",IF(_xll.BDP($B262&amp;" Corp",N$1)="#N/A N/A","--",_xll.BDP($B262&amp;" Corp",N$1)))</f>
        <v/>
      </c>
      <c r="O262" s="114" t="str">
        <f>IF(tbl_coded[[#This Row],[ISIN]]="","",IF(_xll.BDP($B262&amp;" Corp",O$1)="#N/A N/A","--",_xll.BDP($B262&amp;" Corp",O$1)))</f>
        <v/>
      </c>
      <c r="P262" s="114" t="str">
        <f>IF(tbl_coded[[#This Row],[ISIN]]="","",IF(_xll.BDP($B262&amp;" Corp",P$1)="#N/A N/A","--",_xll.BDP($B262&amp;" Corp",P$1)))</f>
        <v/>
      </c>
      <c r="Q26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2" s="114" t="str">
        <f>IF(tbl_coded[[#This Row],[ISIN]]="","",IF(OR(_xll.BDP($B262&amp;" Corp",R$1)="#N/A N/A",_xll.BDP($B262&amp;" Corp",R$1)="#N/A Invalid Security",_xll.BDP($B262&amp;" Corp",R$1)="#N/A Field Not Applicable"),"--",_xll.BDP($B262&amp;" Corp",R$1)))</f>
        <v/>
      </c>
      <c r="S262" s="114" t="str">
        <f>IF(tbl_coded[[#This Row],[ISIN]]="","",IF(OR(_xll.BDP($R262&amp;" Equity",S$1)="#N/A N/A",_xll.BDP($R262&amp;" Equity",S$1)="#N/A Invalid Security"),"--",_xll.BDP($R262&amp;" Equity",S$1)))</f>
        <v/>
      </c>
      <c r="T262" s="114" t="str">
        <f>IF(tbl_coded[[#This Row],[ISIN]]="","",IF(OR(_xll.BDP($R262&amp;" Equity",T$1)="#N/A N/A",_xll.BDP($R262&amp;" Equity",T$1)="#N/A Invalid Security"),"--",_xll.BDP($R262&amp;" Equity",T$1)))</f>
        <v/>
      </c>
      <c r="U262" s="114" t="str">
        <f>IF(tbl_coded[[#This Row],[ISIN]]="","",IF(OR(_xll.BDP($R262&amp;" Equity",U$1)="#N/A N/A",_xll.BDP($R262&amp;" Equity",U$1)="#N/A Invalid Security"),"--",_xll.BDP($R262&amp;" Equity",U$1)))</f>
        <v/>
      </c>
      <c r="V262" s="114" t="str">
        <f>IF(tbl_coded[[#This Row],[ISIN]]="","",IF(OR(_xll.BDP($R262&amp;" Equity",V$1)="#N/A N/A",_xll.BDP($R262&amp;" Equity",V$1)="#N/A Invalid Security"),"--",_xll.BDP($R262&amp;" Equity",V$1)))</f>
        <v/>
      </c>
      <c r="W262" s="114" t="str">
        <f>IF(tbl_coded[[#This Row],[ISIN]]="","",IF(OR(_xll.BDP($R262&amp;" Equity",W$1)="#N/A N/A",_xll.BDP($R262&amp;" Equity",W$1)="#N/A Invalid Security"),"--",_xll.BDP($R262&amp;" Equity",W$1)))</f>
        <v/>
      </c>
      <c r="X262" s="114" t="str">
        <f>IF(tbl_coded[[#This Row],[ISIN]]="","",IF(OR(_xll.BDP($R262&amp;" Equity",X$1)="#N/A N/A",_xll.BDP($R262&amp;" Equity",X$1)="#N/A Invalid Security"),"--",_xll.BDP($R262&amp;" Equity",X$1)))</f>
        <v/>
      </c>
      <c r="Y26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2" s="114" t="str">
        <f>IF(tbl_coded[[#This Row],[ISIN]]="","",IF(ISNUMBER(_xll.BDP(B262&amp;" Corp",Z$1)),_xll.BDP(B262&amp;" Corp",Z$1),""))</f>
        <v/>
      </c>
      <c r="AA262" s="114" t="str">
        <f>IF(tbl_coded[[#This Row],[ISIN]]="","",IF(ISNUMBER(_xll.BDP(B262&amp;" Corp",AA$1)),_xll.BDP(B262&amp;" Corp",AA$1),""))</f>
        <v/>
      </c>
      <c r="AB262" s="114" t="str">
        <f>IF(tbl_coded[[#This Row],[ISIN]]="","",IF(ISNUMBER(_xll.BDP(B262&amp;" Corp",AB$1)),_xll.BDP(B262&amp;" Corp",AB$1),""))</f>
        <v/>
      </c>
      <c r="AC262" s="114" t="str">
        <f>IF(tbl_coded[[#This Row],[ISIN]]="","",IF(ISNUMBER(_xll.BDP(B262&amp;" Corp",AC$1)),_xll.BDP(B262&amp;" Corp",AC$1),""))</f>
        <v/>
      </c>
      <c r="AD262" s="114" t="str">
        <f>IF(tbl_coded[[#This Row],[ISIN]]="","",IF((_xll.BDP(B262&amp;" Corp",AD$1))="#N/A Field Not Applicable","",_xll.BDP(B262&amp;" Corp",AD$1)))</f>
        <v/>
      </c>
      <c r="AE262" s="114" t="str">
        <f>IF(tbl_coded[[#This Row],[ISIN]]="","",IF((_xll.BDP(B262&amp;" Corp",AE$1))="#N/A N/A","--",_xll.BDP(B262&amp;" Corp",AE$1)))</f>
        <v/>
      </c>
      <c r="AF262" s="114" t="str">
        <f>IF(tbl_coded[[#This Row],[ISIN]]="","",IF(IFERROR(MATCH(H262,rtg_num[Moody''s],0)&gt;10,0),"HY",IF(IFERROR(MATCH(I262,rtg_num[S&amp;P],0)&gt;10,0),"HY",IF(IFERROR(MATCH(J262,rtg_num[Fitch],0)&gt;10,0),"HY",IF(H262&amp;I262&amp;J262="------","NR",IF(IFERROR(FIND("#N/A",Coded!H262),0)&amp;IFERROR(FIND("#N/A",Coded!H262),0)&amp;IFERROR(FIND("#N/A",Coded!H262),0)&lt;&gt;"000",IF(INDEX(美元债一级!$O:$O,MATCH(tbl_coded[[#This Row],[ISIN]],美元债一级!$I:$I,0))="--/--/--","NR","IG"),"IG"))))))</f>
        <v/>
      </c>
      <c r="AG26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2" s="115" t="str">
        <f>IF(tbl_coded[[#This Row],[ISIN]]="","",IF(_xll.BDP($B262&amp;" Corp",AI$1)="#N/A N/A","--",_xll.BDP($B262&amp;" Corp",AI$1)))</f>
        <v/>
      </c>
      <c r="AJ262" s="112" t="str">
        <f>IF(tbl_coded[[#This Row],[ISIN]]="","",IF(OR(_xll.BDP(_xll.BDP(tbl_coded[[#This Row],[ISIN]]&amp;" Corp", "ISSUER_EQUITY_TICKER")&amp;" Equity",AJ$1)="#N/A N/A"),"--",_xll.BDP(_xll.BDP(tbl_coded[[#This Row],[ISIN]]&amp;" Corp", "ISSUER_EQUITY_TICKER")&amp;" Equity",AJ$1)))</f>
        <v/>
      </c>
      <c r="AK26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2" s="114" t="str">
        <f>IF(tbl_coded[[#This Row],[ISIN]]="","",IF(OR(_xll.BDP(_xll.BDP(tbl_coded[[#This Row],[ISIN]]&amp;" Corp", "ISSUER_EQUITY_TICKER")&amp;" Equity",AL$1)="#N/A N/A"),"--",_xll.BDP(_xll.BDP(tbl_coded[[#This Row],[ISIN]]&amp;" Corp", "ISSUER_EQUITY_TICKER")&amp;" Equity",AL$1)))</f>
        <v/>
      </c>
      <c r="AM262" s="114" t="str">
        <f>IF(tbl_coded[[#This Row],[ISIN]]="","",IF(_xll.BDS($B262&amp;" Corp",AM$1)="#N/A Field Not Applicable","",_xll.BDS($B262&amp;" Corp",AM$1)))</f>
        <v/>
      </c>
      <c r="AN262" s="114" t="str">
        <f>IF(tbl_coded[[#This Row],[ISIN]]="","",IF(_xll.BDP(tbl_coded[[#This Row],[KPW Provider BBID]]&amp;" CompanyID","NAME")="#N/A Invalid Security","",_xll.BDP(tbl_coded[[#This Row],[KPW Provider BBID]]&amp;" CompanyID","NAME")))</f>
        <v/>
      </c>
      <c r="AO262" s="114" t="str">
        <f>IF(tbl_coded[[#This Row],[ISIN]]="","",IF(_xll.BDP(tbl_coded[[#This Row],[KPW Provider BBID]]&amp;" CompanyID",$AO$1)="#N/A Invalid Security","--",IF(_xll.BDP(tbl_coded[[#This Row],[KPW Provider BBID]]&amp;" CompanyID",$AO$1)="#N/A N/A","--",_xll.BDP(tbl_coded[[#This Row],[KPW Provider BBID]]&amp;" CompanyID",$AO$1))))</f>
        <v/>
      </c>
      <c r="AP262" s="114" t="str">
        <f>IF(tbl_coded[[#This Row],[ISIN]]="","",IF(_xll.BDP(tbl_coded[[#This Row],[KPW Provider BBID]]&amp;" CompanyID",$AP$1)="#N/A Invalid Security","--",IF(_xll.BDP(tbl_coded[[#This Row],[KPW Provider BBID]]&amp;" CompanyID",$AP$1)="#N/A N/A","--",_xll.BDP(tbl_coded[[#This Row],[KPW Provider BBID]]&amp;" CompanyID",$AP$1))))</f>
        <v/>
      </c>
      <c r="AQ262" s="114" t="str">
        <f>IF(tbl_coded[[#This Row],[ISIN]]="","",IF(_xll.BDP(tbl_coded[[#This Row],[KPW Provider BBID]]&amp;" CompanyID",$AQ$1)="#N/A Invalid Security","--",IF(_xll.BDP(tbl_coded[[#This Row],[KPW Provider BBID]]&amp;" CompanyID",$AQ$1)="#N/A N/A","--",_xll.BDP(tbl_coded[[#This Row],[KPW Provider BBID]]&amp;" CompanyID",$AQ$1))))</f>
        <v/>
      </c>
      <c r="AR262" s="114" t="str">
        <f>IF(tbl_coded[[#This Row],[ISIN]]="","",tbl_coded[[#This Row],[穆迪KPW评级]]&amp;"/"&amp;tbl_coded[[#This Row],[SPKPW评级]]&amp;"/"&amp;tbl_coded[[#This Row],[FITCHKPW评级]])</f>
        <v/>
      </c>
      <c r="AS262" s="114" t="str">
        <f>IF(tbl_coded[[#This Row],[ISIN]]="","",IF(OR(_xll.BDP($B262&amp;" Corp",AS$1)="#N/A N/A"),"--",_xll.BDP($B262&amp;" Corp",AS$1)))</f>
        <v/>
      </c>
      <c r="AT262" s="114" t="str">
        <f>IF(tbl_coded[[#This Row],[ISIN]]="","",IF(_xll.BDS($B262&amp;" Corp",AT$1)="#N/A Field Not Applicable","",_xll.BDS($B262&amp;" Corp",AT$1)))</f>
        <v/>
      </c>
      <c r="AU262" s="114" t="str">
        <f>IF(tbl_coded[[#This Row],[SBLC Provider BBID]]="","",_xll.BDP(tbl_coded[[#This Row],[SBLC Provider BBID]]&amp;" CompanyID","NAME"))</f>
        <v/>
      </c>
      <c r="AV262" s="114" t="str">
        <f>IF(tbl_coded[[#This Row],[ISIN]]="","",IF(OR(_xll.BDP($B262&amp;" Corp",AV$1)="#N/A N/A"),"--",TEXT(_xll.BDP($B262&amp;" Corp",AV$1),"yyyy/mm/dd")))</f>
        <v/>
      </c>
      <c r="AW262" s="114" t="str">
        <f>IF(tbl_coded[[#This Row],[ISIN]]="","",IF(OR(_xll.BDP($B262&amp;" Corp",AW$1)="#N/A N/A"),"--",TEXT(_xll.BDP($B262&amp;" Corp",AW$1),"yyyy/mm/dd")))</f>
        <v/>
      </c>
      <c r="AX262" s="114" t="str">
        <f>IF(tbl_coded[[#This Row],[ISIN]]="","",IF(OR(_xll.BDP($B262&amp;" Corp",AX$1)="#N/A N/A"),"--",TEXT(_xll.BDP($B262&amp;" Corp",AX$1),"yyyy/mm/dd")))</f>
        <v/>
      </c>
      <c r="AY262" s="114" t="str">
        <f>IF(tbl_coded[[#This Row],[ISIN]]="","",IF(OR(_xll.BDP($B262&amp;" Corp",AY$1)="#N/A Field Not Applicable"),"--",TEXT(_xll.BDP($B262&amp;" Corp",AY$1),"yyyy/mm/dd")))</f>
        <v/>
      </c>
      <c r="AZ262" s="114" t="str">
        <f>IF(tbl_coded[[#This Row],[ISIN]]="","",IF(OR(_xll.BDP($B262&amp;" Corp",AZ$1)="#N/A N/A"),"--",_xll.BDP($B262&amp;" Corp",AZ$1)))</f>
        <v/>
      </c>
      <c r="BA262" s="114" t="str">
        <f>IF(tbl_coded[[#This Row],[ISIN]]="","",IF(OR(_xll.BDP($B262&amp;" Corp",BA$1)="#N/A N/A"),"--",_xll.BDP($B262&amp;" Corp",BA$1)))</f>
        <v/>
      </c>
      <c r="BB262" s="114" t="str">
        <f>IF(tbl_coded[[#This Row],[ISIN]]="","",IF(OR(_xll.BDP($B262&amp;" Corp",BB$1)="#N/A N/A"),"--",_xll.BDP($B262&amp;" Corp",BB$1)))</f>
        <v/>
      </c>
      <c r="BC262" s="114" t="str">
        <f>IF(tbl_coded[[#This Row],[ISIN]]="","",IF(OR(_xll.BDP($B262&amp;" Corp",BC$1)="#N/A Field Not Applicable"),"--",_xll.BDP($B262&amp;" Corp",BC$1)))</f>
        <v/>
      </c>
      <c r="BD262" s="114" t="str">
        <f>IF(tbl_coded[[#This Row],[ISIN]]="","",IF(OR(_xll.BDP($B262&amp;" Corp",BD$1)="#N/A Field Not Applicable"),"--",_xll.BDP($B262&amp;" Corp",BD$1)))</f>
        <v/>
      </c>
      <c r="BE262" s="114" t="str">
        <f>IF(tbl_coded[[#This Row],[ISIN]]="","",IF(OR(_xll.BDP($B262&amp;" Corp",BE$1)="#N/A Field Not Applicable"),"--",_xll.BDP($B262&amp;" Corp",BE$1)))</f>
        <v/>
      </c>
      <c r="BF262" s="114" t="str">
        <f>IF(tbl_coded[[#This Row],[ISIN]]="","",IF(OR(_xll.BDP($B262&amp;" Corp",BF$1)="#N/A Field Not Applicable"),"--",_xll.BDP($B262&amp;" Corp",BF$1)))</f>
        <v/>
      </c>
      <c r="BG262" s="114" t="str">
        <f>IF(tbl_coded[[#This Row],[ISIN]]="","",IF(OR(_xll.BDP($B262&amp;" Corp",BG$1)="#N/A Field Not Applicable"),"--",IF(_xll.BDP($B262&amp;" Corp",BG$1)="#N/A N/A","N",_xll.BDP($B262&amp;" Corp",BG$1))))</f>
        <v/>
      </c>
      <c r="BH262" s="114" t="str">
        <f>IF(tbl_coded[[#This Row],[ISIN]]="","",IF(OR(_xll.BDP($B262&amp;" Corp",BH$1)="#N/A N/A"),"",_xll.BDP($B262&amp;" Corp",BH$1)))</f>
        <v/>
      </c>
      <c r="BI262" s="114" t="str">
        <f>IF(tbl_coded[[#This Row],[ISIN]]="","",IF(OR(tbl_coded[[#This Row],[Parent company tiker]]=""),"",IF(_xll.BDP(tbl_coded[[#This Row],[Parent company tiker]]&amp;" Equity",BI$1)="#N/A N/A","--",_xll.BDP(tbl_coded[[#This Row],[Parent company tiker]]&amp;" Equity",BI$1))))</f>
        <v/>
      </c>
      <c r="BJ262" s="114" t="str">
        <f>IF(tbl_coded[[#This Row],[ISIN]]="","",IF(OR(tbl_coded[[#This Row],[Parent company tiker]]=""),"",IF(_xll.BDP(tbl_coded[[#This Row],[Parent company tiker]]&amp;" Equity",BJ$1)="#N/A N/A","--",_xll.BDP(tbl_coded[[#This Row],[Parent company tiker]]&amp;" Equity",BJ$1))))</f>
        <v/>
      </c>
      <c r="BK262" s="114" t="str">
        <f>IF(tbl_coded[[#This Row],[ISIN]]="","",IF(OR(tbl_coded[[#This Row],[Parent company tiker]]=""),"",IF(_xll.BDP(tbl_coded[[#This Row],[Parent company tiker]]&amp;" Equity",BK$1)="#N/A N/A","--",_xll.BDP(tbl_coded[[#This Row],[Parent company tiker]]&amp;" Equity",BK$1))))</f>
        <v/>
      </c>
      <c r="BL262" s="114" t="str">
        <f>IF(tbl_coded[[#This Row],[ISIN]]="","",IF(OR(tbl_coded[[#This Row],[Parent company tiker]]=""),"",IF(_xll.BDP(tbl_coded[[#This Row],[Parent company tiker]]&amp;" Equity",BL$1)="#N/A N/A","--",_xll.BDP(tbl_coded[[#This Row],[Parent company tiker]]&amp;" Equity",BL$1))))</f>
        <v/>
      </c>
      <c r="BM26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2" s="114" t="str">
        <f>IF(tbl_coded[[#This Row],[Column9]]&lt;&gt;"--",tbl_coded[[#This Row],[G''tor rating]],IF(tbl_coded[[#This Row],[KPW Name]]&lt;&gt;"",tbl_coded[[#This Row],[KPW Rating]],IF(tbl_coded[[#This Row],[Parent company tiker]]&lt;&gt;"",tbl_coded[[#This Row],[parent评级]],tbl_coded[[#This Row],[Issuer rating]])))</f>
        <v>//</v>
      </c>
      <c r="BO262" s="148" t="str">
        <f>IFERROR(IF(tbl_coded[[#This Row],[GREEN]]="Y","GREEN",IF(tbl_coded[[#This Row],[SUSTAINABLE]]="Y","SUSTAINABLE",IF(tbl_coded[[#This Row],[SOCIAL]]="Y","SOCIAL",IF(tbl_coded[[#This Row],[Sustainable linked]]="Y","SUSTAINABLE LINKED"," ")))),"")</f>
        <v xml:space="preserve"> </v>
      </c>
    </row>
    <row r="263" spans="1:67" ht="15" customHeight="1">
      <c r="A263" s="109">
        <v>261</v>
      </c>
      <c r="B263" s="110" t="str">
        <f>IF(美元债一级!$C$3:$C$1048576&lt;&gt;"",美元债一级!$C263,"")</f>
        <v/>
      </c>
      <c r="C263" s="114" t="str">
        <f>IF(tbl_coded[[#This Row],[ISIN]]="","",IF(tbl_coded[[#This Row],[Index]]&gt;$A$1,"",IF(_xll.BDP($B263&amp;" Corp",C$1)="#N/A N/A","",_xll.BDP($B263&amp;" Corp",C$1))))</f>
        <v/>
      </c>
      <c r="D263" s="114" t="str">
        <f>IF(tbl_coded[[#This Row],[ISIN]]="","",IF(_xll.BDP($B263&amp;" Corp",D$1)="#N/A N/A","",_xll.BDP($B263&amp;" Corp",D$1)))</f>
        <v/>
      </c>
      <c r="E263" s="114" t="str">
        <f>IF(tbl_coded[[#This Row],[ISIN]]="","",IF(_xll.BDP($B263&amp;" Corp",E$1)="#N/A N/A","--",_xll.BDP($B263&amp;" Corp",E$1)))</f>
        <v/>
      </c>
      <c r="F263" s="114" t="str">
        <f>IF(tbl_coded[[#This Row],[ISIN]]="","",IF(_xll.BDS($B263&amp;" Corp",F$1)="#N/A Field Not Applicable","",_xll.BDS($B263&amp;" Corp",F$1)))</f>
        <v/>
      </c>
      <c r="G263" s="114" t="str">
        <f>IF(tbl_coded[[#This Row],[ISIN]]="","",IF(_xll.BDP($F263&amp;" CompanyID",G$1)="#N/A Invalid Security","",_xll.BDP($F263&amp;" CompanyID",G$1)))</f>
        <v/>
      </c>
      <c r="H263" s="114" t="str">
        <f>IF(tbl_coded[[#This Row],[ISIN]]="","",IF(_xll.BDP($B263&amp;" Corp",H$1)="#N/A N/A","--",_xll.BDP($B263&amp;" Corp",H$1)))</f>
        <v/>
      </c>
      <c r="I263" s="114" t="str">
        <f>IF(tbl_coded[[#This Row],[ISIN]]="","",IF(_xll.BDP($B263&amp;" Corp",I$1)="#N/A N/A","--",_xll.BDP($B263&amp;" Corp",I$1)))</f>
        <v/>
      </c>
      <c r="J263" s="114" t="str">
        <f>IF(tbl_coded[[#This Row],[ISIN]]="","",IF(_xll.BDP($B263&amp;" Corp",J$1)="#N/A N/A","--",_xll.BDP($B263&amp;" Corp",J$1)))</f>
        <v/>
      </c>
      <c r="K263" s="114" t="str">
        <f>IF(tbl_coded[[#This Row],[ISIN]]="","",IF(_xll.BDP($B263&amp;" Corp",K$1)="#N/A N/A","--",_xll.BDP($B263&amp;" Corp",K$1)))</f>
        <v/>
      </c>
      <c r="L263" s="114" t="str">
        <f>IF(tbl_coded[[#This Row],[ISIN]]="","",IF(_xll.BDP($B263&amp;" Corp",L$1)="#N/A N/A","--",_xll.BDP($B263&amp;" Corp",L$1)))</f>
        <v/>
      </c>
      <c r="M263" s="114" t="str">
        <f>IF(tbl_coded[[#This Row],[ISIN]]="","",IF(_xll.BDP($B263&amp;" Corp",M$1)="#N/A N/A","--",_xll.BDP($B263&amp;" Corp",M$1)))</f>
        <v/>
      </c>
      <c r="N263" s="114" t="str">
        <f>IF(tbl_coded[[#This Row],[ISIN]]="","",IF(_xll.BDP($B263&amp;" Corp",N$1)="#N/A N/A","--",_xll.BDP($B263&amp;" Corp",N$1)))</f>
        <v/>
      </c>
      <c r="O263" s="114" t="str">
        <f>IF(tbl_coded[[#This Row],[ISIN]]="","",IF(_xll.BDP($B263&amp;" Corp",O$1)="#N/A N/A","--",_xll.BDP($B263&amp;" Corp",O$1)))</f>
        <v/>
      </c>
      <c r="P263" s="114" t="str">
        <f>IF(tbl_coded[[#This Row],[ISIN]]="","",IF(_xll.BDP($B263&amp;" Corp",P$1)="#N/A N/A","--",_xll.BDP($B263&amp;" Corp",P$1)))</f>
        <v/>
      </c>
      <c r="Q26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3" s="114" t="str">
        <f>IF(tbl_coded[[#This Row],[ISIN]]="","",IF(OR(_xll.BDP($B263&amp;" Corp",R$1)="#N/A N/A",_xll.BDP($B263&amp;" Corp",R$1)="#N/A Invalid Security",_xll.BDP($B263&amp;" Corp",R$1)="#N/A Field Not Applicable"),"--",_xll.BDP($B263&amp;" Corp",R$1)))</f>
        <v/>
      </c>
      <c r="S263" s="114" t="str">
        <f>IF(tbl_coded[[#This Row],[ISIN]]="","",IF(OR(_xll.BDP($R263&amp;" Equity",S$1)="#N/A N/A",_xll.BDP($R263&amp;" Equity",S$1)="#N/A Invalid Security"),"--",_xll.BDP($R263&amp;" Equity",S$1)))</f>
        <v/>
      </c>
      <c r="T263" s="114" t="str">
        <f>IF(tbl_coded[[#This Row],[ISIN]]="","",IF(OR(_xll.BDP($R263&amp;" Equity",T$1)="#N/A N/A",_xll.BDP($R263&amp;" Equity",T$1)="#N/A Invalid Security"),"--",_xll.BDP($R263&amp;" Equity",T$1)))</f>
        <v/>
      </c>
      <c r="U263" s="114" t="str">
        <f>IF(tbl_coded[[#This Row],[ISIN]]="","",IF(OR(_xll.BDP($R263&amp;" Equity",U$1)="#N/A N/A",_xll.BDP($R263&amp;" Equity",U$1)="#N/A Invalid Security"),"--",_xll.BDP($R263&amp;" Equity",U$1)))</f>
        <v/>
      </c>
      <c r="V263" s="114" t="str">
        <f>IF(tbl_coded[[#This Row],[ISIN]]="","",IF(OR(_xll.BDP($R263&amp;" Equity",V$1)="#N/A N/A",_xll.BDP($R263&amp;" Equity",V$1)="#N/A Invalid Security"),"--",_xll.BDP($R263&amp;" Equity",V$1)))</f>
        <v/>
      </c>
      <c r="W263" s="114" t="str">
        <f>IF(tbl_coded[[#This Row],[ISIN]]="","",IF(OR(_xll.BDP($R263&amp;" Equity",W$1)="#N/A N/A",_xll.BDP($R263&amp;" Equity",W$1)="#N/A Invalid Security"),"--",_xll.BDP($R263&amp;" Equity",W$1)))</f>
        <v/>
      </c>
      <c r="X263" s="114" t="str">
        <f>IF(tbl_coded[[#This Row],[ISIN]]="","",IF(OR(_xll.BDP($R263&amp;" Equity",X$1)="#N/A N/A",_xll.BDP($R263&amp;" Equity",X$1)="#N/A Invalid Security"),"--",_xll.BDP($R263&amp;" Equity",X$1)))</f>
        <v/>
      </c>
      <c r="Y26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3" s="114" t="str">
        <f>IF(tbl_coded[[#This Row],[ISIN]]="","",IF(ISNUMBER(_xll.BDP(B263&amp;" Corp",Z$1)),_xll.BDP(B263&amp;" Corp",Z$1),""))</f>
        <v/>
      </c>
      <c r="AA263" s="114" t="str">
        <f>IF(tbl_coded[[#This Row],[ISIN]]="","",IF(ISNUMBER(_xll.BDP(B263&amp;" Corp",AA$1)),_xll.BDP(B263&amp;" Corp",AA$1),""))</f>
        <v/>
      </c>
      <c r="AB263" s="114" t="str">
        <f>IF(tbl_coded[[#This Row],[ISIN]]="","",IF(ISNUMBER(_xll.BDP(B263&amp;" Corp",AB$1)),_xll.BDP(B263&amp;" Corp",AB$1),""))</f>
        <v/>
      </c>
      <c r="AC263" s="114" t="str">
        <f>IF(tbl_coded[[#This Row],[ISIN]]="","",IF(ISNUMBER(_xll.BDP(B263&amp;" Corp",AC$1)),_xll.BDP(B263&amp;" Corp",AC$1),""))</f>
        <v/>
      </c>
      <c r="AD263" s="114" t="str">
        <f>IF(tbl_coded[[#This Row],[ISIN]]="","",IF((_xll.BDP(B263&amp;" Corp",AD$1))="#N/A Field Not Applicable","",_xll.BDP(B263&amp;" Corp",AD$1)))</f>
        <v/>
      </c>
      <c r="AE263" s="114" t="str">
        <f>IF(tbl_coded[[#This Row],[ISIN]]="","",IF((_xll.BDP(B263&amp;" Corp",AE$1))="#N/A N/A","--",_xll.BDP(B263&amp;" Corp",AE$1)))</f>
        <v/>
      </c>
      <c r="AF263" s="114" t="str">
        <f>IF(tbl_coded[[#This Row],[ISIN]]="","",IF(IFERROR(MATCH(H263,rtg_num[Moody''s],0)&gt;10,0),"HY",IF(IFERROR(MATCH(I263,rtg_num[S&amp;P],0)&gt;10,0),"HY",IF(IFERROR(MATCH(J263,rtg_num[Fitch],0)&gt;10,0),"HY",IF(H263&amp;I263&amp;J263="------","NR",IF(IFERROR(FIND("#N/A",Coded!H263),0)&amp;IFERROR(FIND("#N/A",Coded!H263),0)&amp;IFERROR(FIND("#N/A",Coded!H263),0)&lt;&gt;"000",IF(INDEX(美元债一级!$O:$O,MATCH(tbl_coded[[#This Row],[ISIN]],美元债一级!$I:$I,0))="--/--/--","NR","IG"),"IG"))))))</f>
        <v/>
      </c>
      <c r="AG26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3" s="115" t="str">
        <f>IF(tbl_coded[[#This Row],[ISIN]]="","",IF(_xll.BDP($B263&amp;" Corp",AI$1)="#N/A N/A","--",_xll.BDP($B263&amp;" Corp",AI$1)))</f>
        <v/>
      </c>
      <c r="AJ263" s="112" t="str">
        <f>IF(tbl_coded[[#This Row],[ISIN]]="","",IF(OR(_xll.BDP(_xll.BDP(tbl_coded[[#This Row],[ISIN]]&amp;" Corp", "ISSUER_EQUITY_TICKER")&amp;" Equity",AJ$1)="#N/A N/A"),"--",_xll.BDP(_xll.BDP(tbl_coded[[#This Row],[ISIN]]&amp;" Corp", "ISSUER_EQUITY_TICKER")&amp;" Equity",AJ$1)))</f>
        <v/>
      </c>
      <c r="AK26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3" s="114" t="str">
        <f>IF(tbl_coded[[#This Row],[ISIN]]="","",IF(OR(_xll.BDP(_xll.BDP(tbl_coded[[#This Row],[ISIN]]&amp;" Corp", "ISSUER_EQUITY_TICKER")&amp;" Equity",AL$1)="#N/A N/A"),"--",_xll.BDP(_xll.BDP(tbl_coded[[#This Row],[ISIN]]&amp;" Corp", "ISSUER_EQUITY_TICKER")&amp;" Equity",AL$1)))</f>
        <v/>
      </c>
      <c r="AM263" s="114" t="str">
        <f>IF(tbl_coded[[#This Row],[ISIN]]="","",IF(_xll.BDS($B263&amp;" Corp",AM$1)="#N/A Field Not Applicable","",_xll.BDS($B263&amp;" Corp",AM$1)))</f>
        <v/>
      </c>
      <c r="AN263" s="114" t="str">
        <f>IF(tbl_coded[[#This Row],[ISIN]]="","",IF(_xll.BDP(tbl_coded[[#This Row],[KPW Provider BBID]]&amp;" CompanyID","NAME")="#N/A Invalid Security","",_xll.BDP(tbl_coded[[#This Row],[KPW Provider BBID]]&amp;" CompanyID","NAME")))</f>
        <v/>
      </c>
      <c r="AO263" s="114" t="str">
        <f>IF(tbl_coded[[#This Row],[ISIN]]="","",IF(_xll.BDP(tbl_coded[[#This Row],[KPW Provider BBID]]&amp;" CompanyID",$AO$1)="#N/A Invalid Security","--",IF(_xll.BDP(tbl_coded[[#This Row],[KPW Provider BBID]]&amp;" CompanyID",$AO$1)="#N/A N/A","--",_xll.BDP(tbl_coded[[#This Row],[KPW Provider BBID]]&amp;" CompanyID",$AO$1))))</f>
        <v/>
      </c>
      <c r="AP263" s="114" t="str">
        <f>IF(tbl_coded[[#This Row],[ISIN]]="","",IF(_xll.BDP(tbl_coded[[#This Row],[KPW Provider BBID]]&amp;" CompanyID",$AP$1)="#N/A Invalid Security","--",IF(_xll.BDP(tbl_coded[[#This Row],[KPW Provider BBID]]&amp;" CompanyID",$AP$1)="#N/A N/A","--",_xll.BDP(tbl_coded[[#This Row],[KPW Provider BBID]]&amp;" CompanyID",$AP$1))))</f>
        <v/>
      </c>
      <c r="AQ263" s="114" t="str">
        <f>IF(tbl_coded[[#This Row],[ISIN]]="","",IF(_xll.BDP(tbl_coded[[#This Row],[KPW Provider BBID]]&amp;" CompanyID",$AQ$1)="#N/A Invalid Security","--",IF(_xll.BDP(tbl_coded[[#This Row],[KPW Provider BBID]]&amp;" CompanyID",$AQ$1)="#N/A N/A","--",_xll.BDP(tbl_coded[[#This Row],[KPW Provider BBID]]&amp;" CompanyID",$AQ$1))))</f>
        <v/>
      </c>
      <c r="AR263" s="114" t="str">
        <f>IF(tbl_coded[[#This Row],[ISIN]]="","",tbl_coded[[#This Row],[穆迪KPW评级]]&amp;"/"&amp;tbl_coded[[#This Row],[SPKPW评级]]&amp;"/"&amp;tbl_coded[[#This Row],[FITCHKPW评级]])</f>
        <v/>
      </c>
      <c r="AS263" s="114" t="str">
        <f>IF(tbl_coded[[#This Row],[ISIN]]="","",IF(OR(_xll.BDP($B263&amp;" Corp",AS$1)="#N/A N/A"),"--",_xll.BDP($B263&amp;" Corp",AS$1)))</f>
        <v/>
      </c>
      <c r="AT263" s="114" t="str">
        <f>IF(tbl_coded[[#This Row],[ISIN]]="","",IF(_xll.BDS($B263&amp;" Corp",AT$1)="#N/A Field Not Applicable","",_xll.BDS($B263&amp;" Corp",AT$1)))</f>
        <v/>
      </c>
      <c r="AU263" s="114" t="str">
        <f>IF(tbl_coded[[#This Row],[SBLC Provider BBID]]="","",_xll.BDP(tbl_coded[[#This Row],[SBLC Provider BBID]]&amp;" CompanyID","NAME"))</f>
        <v/>
      </c>
      <c r="AV263" s="114" t="str">
        <f>IF(tbl_coded[[#This Row],[ISIN]]="","",IF(OR(_xll.BDP($B263&amp;" Corp",AV$1)="#N/A N/A"),"--",TEXT(_xll.BDP($B263&amp;" Corp",AV$1),"yyyy/mm/dd")))</f>
        <v/>
      </c>
      <c r="AW263" s="114" t="str">
        <f>IF(tbl_coded[[#This Row],[ISIN]]="","",IF(OR(_xll.BDP($B263&amp;" Corp",AW$1)="#N/A N/A"),"--",TEXT(_xll.BDP($B263&amp;" Corp",AW$1),"yyyy/mm/dd")))</f>
        <v/>
      </c>
      <c r="AX263" s="114" t="str">
        <f>IF(tbl_coded[[#This Row],[ISIN]]="","",IF(OR(_xll.BDP($B263&amp;" Corp",AX$1)="#N/A N/A"),"--",TEXT(_xll.BDP($B263&amp;" Corp",AX$1),"yyyy/mm/dd")))</f>
        <v/>
      </c>
      <c r="AY263" s="114" t="str">
        <f>IF(tbl_coded[[#This Row],[ISIN]]="","",IF(OR(_xll.BDP($B263&amp;" Corp",AY$1)="#N/A Field Not Applicable"),"--",TEXT(_xll.BDP($B263&amp;" Corp",AY$1),"yyyy/mm/dd")))</f>
        <v/>
      </c>
      <c r="AZ263" s="114" t="str">
        <f>IF(tbl_coded[[#This Row],[ISIN]]="","",IF(OR(_xll.BDP($B263&amp;" Corp",AZ$1)="#N/A N/A"),"--",_xll.BDP($B263&amp;" Corp",AZ$1)))</f>
        <v/>
      </c>
      <c r="BA263" s="114" t="str">
        <f>IF(tbl_coded[[#This Row],[ISIN]]="","",IF(OR(_xll.BDP($B263&amp;" Corp",BA$1)="#N/A N/A"),"--",_xll.BDP($B263&amp;" Corp",BA$1)))</f>
        <v/>
      </c>
      <c r="BB263" s="114" t="str">
        <f>IF(tbl_coded[[#This Row],[ISIN]]="","",IF(OR(_xll.BDP($B263&amp;" Corp",BB$1)="#N/A N/A"),"--",_xll.BDP($B263&amp;" Corp",BB$1)))</f>
        <v/>
      </c>
      <c r="BC263" s="114" t="str">
        <f>IF(tbl_coded[[#This Row],[ISIN]]="","",IF(OR(_xll.BDP($B263&amp;" Corp",BC$1)="#N/A Field Not Applicable"),"--",_xll.BDP($B263&amp;" Corp",BC$1)))</f>
        <v/>
      </c>
      <c r="BD263" s="114" t="str">
        <f>IF(tbl_coded[[#This Row],[ISIN]]="","",IF(OR(_xll.BDP($B263&amp;" Corp",BD$1)="#N/A Field Not Applicable"),"--",_xll.BDP($B263&amp;" Corp",BD$1)))</f>
        <v/>
      </c>
      <c r="BE263" s="114" t="str">
        <f>IF(tbl_coded[[#This Row],[ISIN]]="","",IF(OR(_xll.BDP($B263&amp;" Corp",BE$1)="#N/A Field Not Applicable"),"--",_xll.BDP($B263&amp;" Corp",BE$1)))</f>
        <v/>
      </c>
      <c r="BF263" s="114" t="str">
        <f>IF(tbl_coded[[#This Row],[ISIN]]="","",IF(OR(_xll.BDP($B263&amp;" Corp",BF$1)="#N/A Field Not Applicable"),"--",_xll.BDP($B263&amp;" Corp",BF$1)))</f>
        <v/>
      </c>
      <c r="BG263" s="114" t="str">
        <f>IF(tbl_coded[[#This Row],[ISIN]]="","",IF(OR(_xll.BDP($B263&amp;" Corp",BG$1)="#N/A Field Not Applicable"),"--",IF(_xll.BDP($B263&amp;" Corp",BG$1)="#N/A N/A","N",_xll.BDP($B263&amp;" Corp",BG$1))))</f>
        <v/>
      </c>
      <c r="BH263" s="114" t="str">
        <f>IF(tbl_coded[[#This Row],[ISIN]]="","",IF(OR(_xll.BDP($B263&amp;" Corp",BH$1)="#N/A N/A"),"",_xll.BDP($B263&amp;" Corp",BH$1)))</f>
        <v/>
      </c>
      <c r="BI263" s="114" t="str">
        <f>IF(tbl_coded[[#This Row],[ISIN]]="","",IF(OR(tbl_coded[[#This Row],[Parent company tiker]]=""),"",IF(_xll.BDP(tbl_coded[[#This Row],[Parent company tiker]]&amp;" Equity",BI$1)="#N/A N/A","--",_xll.BDP(tbl_coded[[#This Row],[Parent company tiker]]&amp;" Equity",BI$1))))</f>
        <v/>
      </c>
      <c r="BJ263" s="114" t="str">
        <f>IF(tbl_coded[[#This Row],[ISIN]]="","",IF(OR(tbl_coded[[#This Row],[Parent company tiker]]=""),"",IF(_xll.BDP(tbl_coded[[#This Row],[Parent company tiker]]&amp;" Equity",BJ$1)="#N/A N/A","--",_xll.BDP(tbl_coded[[#This Row],[Parent company tiker]]&amp;" Equity",BJ$1))))</f>
        <v/>
      </c>
      <c r="BK263" s="114" t="str">
        <f>IF(tbl_coded[[#This Row],[ISIN]]="","",IF(OR(tbl_coded[[#This Row],[Parent company tiker]]=""),"",IF(_xll.BDP(tbl_coded[[#This Row],[Parent company tiker]]&amp;" Equity",BK$1)="#N/A N/A","--",_xll.BDP(tbl_coded[[#This Row],[Parent company tiker]]&amp;" Equity",BK$1))))</f>
        <v/>
      </c>
      <c r="BL263" s="114" t="str">
        <f>IF(tbl_coded[[#This Row],[ISIN]]="","",IF(OR(tbl_coded[[#This Row],[Parent company tiker]]=""),"",IF(_xll.BDP(tbl_coded[[#This Row],[Parent company tiker]]&amp;" Equity",BL$1)="#N/A N/A","--",_xll.BDP(tbl_coded[[#This Row],[Parent company tiker]]&amp;" Equity",BL$1))))</f>
        <v/>
      </c>
      <c r="BM26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3" s="114" t="str">
        <f>IF(tbl_coded[[#This Row],[Column9]]&lt;&gt;"--",tbl_coded[[#This Row],[G''tor rating]],IF(tbl_coded[[#This Row],[KPW Name]]&lt;&gt;"",tbl_coded[[#This Row],[KPW Rating]],IF(tbl_coded[[#This Row],[Parent company tiker]]&lt;&gt;"",tbl_coded[[#This Row],[parent评级]],tbl_coded[[#This Row],[Issuer rating]])))</f>
        <v>//</v>
      </c>
      <c r="BO263" s="148" t="str">
        <f>IFERROR(IF(tbl_coded[[#This Row],[GREEN]]="Y","GREEN",IF(tbl_coded[[#This Row],[SUSTAINABLE]]="Y","SUSTAINABLE",IF(tbl_coded[[#This Row],[SOCIAL]]="Y","SOCIAL",IF(tbl_coded[[#This Row],[Sustainable linked]]="Y","SUSTAINABLE LINKED"," ")))),"")</f>
        <v xml:space="preserve"> </v>
      </c>
    </row>
    <row r="264" spans="1:67" ht="15" customHeight="1">
      <c r="A264" s="109">
        <v>262</v>
      </c>
      <c r="B264" s="110" t="str">
        <f>IF(美元债一级!$C$3:$C$1048576&lt;&gt;"",美元债一级!$C264,"")</f>
        <v/>
      </c>
      <c r="C264" s="114" t="str">
        <f>IF(tbl_coded[[#This Row],[ISIN]]="","",IF(tbl_coded[[#This Row],[Index]]&gt;$A$1,"",IF(_xll.BDP($B264&amp;" Corp",C$1)="#N/A N/A","",_xll.BDP($B264&amp;" Corp",C$1))))</f>
        <v/>
      </c>
      <c r="D264" s="114" t="str">
        <f>IF(tbl_coded[[#This Row],[ISIN]]="","",IF(_xll.BDP($B264&amp;" Corp",D$1)="#N/A N/A","",_xll.BDP($B264&amp;" Corp",D$1)))</f>
        <v/>
      </c>
      <c r="E264" s="114" t="str">
        <f>IF(tbl_coded[[#This Row],[ISIN]]="","",IF(_xll.BDP($B264&amp;" Corp",E$1)="#N/A N/A","--",_xll.BDP($B264&amp;" Corp",E$1)))</f>
        <v/>
      </c>
      <c r="F264" s="114" t="str">
        <f>IF(tbl_coded[[#This Row],[ISIN]]="","",IF(_xll.BDS($B264&amp;" Corp",F$1)="#N/A Field Not Applicable","",_xll.BDS($B264&amp;" Corp",F$1)))</f>
        <v/>
      </c>
      <c r="G264" s="114" t="str">
        <f>IF(tbl_coded[[#This Row],[ISIN]]="","",IF(_xll.BDP($F264&amp;" CompanyID",G$1)="#N/A Invalid Security","",_xll.BDP($F264&amp;" CompanyID",G$1)))</f>
        <v/>
      </c>
      <c r="H264" s="114" t="str">
        <f>IF(tbl_coded[[#This Row],[ISIN]]="","",IF(_xll.BDP($B264&amp;" Corp",H$1)="#N/A N/A","--",_xll.BDP($B264&amp;" Corp",H$1)))</f>
        <v/>
      </c>
      <c r="I264" s="114" t="str">
        <f>IF(tbl_coded[[#This Row],[ISIN]]="","",IF(_xll.BDP($B264&amp;" Corp",I$1)="#N/A N/A","--",_xll.BDP($B264&amp;" Corp",I$1)))</f>
        <v/>
      </c>
      <c r="J264" s="114" t="str">
        <f>IF(tbl_coded[[#This Row],[ISIN]]="","",IF(_xll.BDP($B264&amp;" Corp",J$1)="#N/A N/A","--",_xll.BDP($B264&amp;" Corp",J$1)))</f>
        <v/>
      </c>
      <c r="K264" s="114" t="str">
        <f>IF(tbl_coded[[#This Row],[ISIN]]="","",IF(_xll.BDP($B264&amp;" Corp",K$1)="#N/A N/A","--",_xll.BDP($B264&amp;" Corp",K$1)))</f>
        <v/>
      </c>
      <c r="L264" s="114" t="str">
        <f>IF(tbl_coded[[#This Row],[ISIN]]="","",IF(_xll.BDP($B264&amp;" Corp",L$1)="#N/A N/A","--",_xll.BDP($B264&amp;" Corp",L$1)))</f>
        <v/>
      </c>
      <c r="M264" s="114" t="str">
        <f>IF(tbl_coded[[#This Row],[ISIN]]="","",IF(_xll.BDP($B264&amp;" Corp",M$1)="#N/A N/A","--",_xll.BDP($B264&amp;" Corp",M$1)))</f>
        <v/>
      </c>
      <c r="N264" s="114" t="str">
        <f>IF(tbl_coded[[#This Row],[ISIN]]="","",IF(_xll.BDP($B264&amp;" Corp",N$1)="#N/A N/A","--",_xll.BDP($B264&amp;" Corp",N$1)))</f>
        <v/>
      </c>
      <c r="O264" s="114" t="str">
        <f>IF(tbl_coded[[#This Row],[ISIN]]="","",IF(_xll.BDP($B264&amp;" Corp",O$1)="#N/A N/A","--",_xll.BDP($B264&amp;" Corp",O$1)))</f>
        <v/>
      </c>
      <c r="P264" s="114" t="str">
        <f>IF(tbl_coded[[#This Row],[ISIN]]="","",IF(_xll.BDP($B264&amp;" Corp",P$1)="#N/A N/A","--",_xll.BDP($B264&amp;" Corp",P$1)))</f>
        <v/>
      </c>
      <c r="Q26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4" s="114" t="str">
        <f>IF(tbl_coded[[#This Row],[ISIN]]="","",IF(OR(_xll.BDP($B264&amp;" Corp",R$1)="#N/A N/A",_xll.BDP($B264&amp;" Corp",R$1)="#N/A Invalid Security",_xll.BDP($B264&amp;" Corp",R$1)="#N/A Field Not Applicable"),"--",_xll.BDP($B264&amp;" Corp",R$1)))</f>
        <v/>
      </c>
      <c r="S264" s="114" t="str">
        <f>IF(tbl_coded[[#This Row],[ISIN]]="","",IF(OR(_xll.BDP($R264&amp;" Equity",S$1)="#N/A N/A",_xll.BDP($R264&amp;" Equity",S$1)="#N/A Invalid Security"),"--",_xll.BDP($R264&amp;" Equity",S$1)))</f>
        <v/>
      </c>
      <c r="T264" s="114" t="str">
        <f>IF(tbl_coded[[#This Row],[ISIN]]="","",IF(OR(_xll.BDP($R264&amp;" Equity",T$1)="#N/A N/A",_xll.BDP($R264&amp;" Equity",T$1)="#N/A Invalid Security"),"--",_xll.BDP($R264&amp;" Equity",T$1)))</f>
        <v/>
      </c>
      <c r="U264" s="114" t="str">
        <f>IF(tbl_coded[[#This Row],[ISIN]]="","",IF(OR(_xll.BDP($R264&amp;" Equity",U$1)="#N/A N/A",_xll.BDP($R264&amp;" Equity",U$1)="#N/A Invalid Security"),"--",_xll.BDP($R264&amp;" Equity",U$1)))</f>
        <v/>
      </c>
      <c r="V264" s="114" t="str">
        <f>IF(tbl_coded[[#This Row],[ISIN]]="","",IF(OR(_xll.BDP($R264&amp;" Equity",V$1)="#N/A N/A",_xll.BDP($R264&amp;" Equity",V$1)="#N/A Invalid Security"),"--",_xll.BDP($R264&amp;" Equity",V$1)))</f>
        <v/>
      </c>
      <c r="W264" s="114" t="str">
        <f>IF(tbl_coded[[#This Row],[ISIN]]="","",IF(OR(_xll.BDP($R264&amp;" Equity",W$1)="#N/A N/A",_xll.BDP($R264&amp;" Equity",W$1)="#N/A Invalid Security"),"--",_xll.BDP($R264&amp;" Equity",W$1)))</f>
        <v/>
      </c>
      <c r="X264" s="114" t="str">
        <f>IF(tbl_coded[[#This Row],[ISIN]]="","",IF(OR(_xll.BDP($R264&amp;" Equity",X$1)="#N/A N/A",_xll.BDP($R264&amp;" Equity",X$1)="#N/A Invalid Security"),"--",_xll.BDP($R264&amp;" Equity",X$1)))</f>
        <v/>
      </c>
      <c r="Y26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4" s="114" t="str">
        <f>IF(tbl_coded[[#This Row],[ISIN]]="","",IF(ISNUMBER(_xll.BDP(B264&amp;" Corp",Z$1)),_xll.BDP(B264&amp;" Corp",Z$1),""))</f>
        <v/>
      </c>
      <c r="AA264" s="114" t="str">
        <f>IF(tbl_coded[[#This Row],[ISIN]]="","",IF(ISNUMBER(_xll.BDP(B264&amp;" Corp",AA$1)),_xll.BDP(B264&amp;" Corp",AA$1),""))</f>
        <v/>
      </c>
      <c r="AB264" s="114" t="str">
        <f>IF(tbl_coded[[#This Row],[ISIN]]="","",IF(ISNUMBER(_xll.BDP(B264&amp;" Corp",AB$1)),_xll.BDP(B264&amp;" Corp",AB$1),""))</f>
        <v/>
      </c>
      <c r="AC264" s="114" t="str">
        <f>IF(tbl_coded[[#This Row],[ISIN]]="","",IF(ISNUMBER(_xll.BDP(B264&amp;" Corp",AC$1)),_xll.BDP(B264&amp;" Corp",AC$1),""))</f>
        <v/>
      </c>
      <c r="AD264" s="114" t="str">
        <f>IF(tbl_coded[[#This Row],[ISIN]]="","",IF((_xll.BDP(B264&amp;" Corp",AD$1))="#N/A Field Not Applicable","",_xll.BDP(B264&amp;" Corp",AD$1)))</f>
        <v/>
      </c>
      <c r="AE264" s="114" t="str">
        <f>IF(tbl_coded[[#This Row],[ISIN]]="","",IF((_xll.BDP(B264&amp;" Corp",AE$1))="#N/A N/A","--",_xll.BDP(B264&amp;" Corp",AE$1)))</f>
        <v/>
      </c>
      <c r="AF264" s="114" t="str">
        <f>IF(tbl_coded[[#This Row],[ISIN]]="","",IF(IFERROR(MATCH(H264,rtg_num[Moody''s],0)&gt;10,0),"HY",IF(IFERROR(MATCH(I264,rtg_num[S&amp;P],0)&gt;10,0),"HY",IF(IFERROR(MATCH(J264,rtg_num[Fitch],0)&gt;10,0),"HY",IF(H264&amp;I264&amp;J264="------","NR",IF(IFERROR(FIND("#N/A",Coded!H264),0)&amp;IFERROR(FIND("#N/A",Coded!H264),0)&amp;IFERROR(FIND("#N/A",Coded!H264),0)&lt;&gt;"000",IF(INDEX(美元债一级!$O:$O,MATCH(tbl_coded[[#This Row],[ISIN]],美元债一级!$I:$I,0))="--/--/--","NR","IG"),"IG"))))))</f>
        <v/>
      </c>
      <c r="AG26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4" s="115" t="str">
        <f>IF(tbl_coded[[#This Row],[ISIN]]="","",IF(_xll.BDP($B264&amp;" Corp",AI$1)="#N/A N/A","--",_xll.BDP($B264&amp;" Corp",AI$1)))</f>
        <v/>
      </c>
      <c r="AJ264" s="112" t="str">
        <f>IF(tbl_coded[[#This Row],[ISIN]]="","",IF(OR(_xll.BDP(_xll.BDP(tbl_coded[[#This Row],[ISIN]]&amp;" Corp", "ISSUER_EQUITY_TICKER")&amp;" Equity",AJ$1)="#N/A N/A"),"--",_xll.BDP(_xll.BDP(tbl_coded[[#This Row],[ISIN]]&amp;" Corp", "ISSUER_EQUITY_TICKER")&amp;" Equity",AJ$1)))</f>
        <v/>
      </c>
      <c r="AK26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4" s="114" t="str">
        <f>IF(tbl_coded[[#This Row],[ISIN]]="","",IF(OR(_xll.BDP(_xll.BDP(tbl_coded[[#This Row],[ISIN]]&amp;" Corp", "ISSUER_EQUITY_TICKER")&amp;" Equity",AL$1)="#N/A N/A"),"--",_xll.BDP(_xll.BDP(tbl_coded[[#This Row],[ISIN]]&amp;" Corp", "ISSUER_EQUITY_TICKER")&amp;" Equity",AL$1)))</f>
        <v/>
      </c>
      <c r="AM264" s="114" t="str">
        <f>IF(tbl_coded[[#This Row],[ISIN]]="","",IF(_xll.BDS($B264&amp;" Corp",AM$1)="#N/A Field Not Applicable","",_xll.BDS($B264&amp;" Corp",AM$1)))</f>
        <v/>
      </c>
      <c r="AN264" s="114" t="str">
        <f>IF(tbl_coded[[#This Row],[ISIN]]="","",IF(_xll.BDP(tbl_coded[[#This Row],[KPW Provider BBID]]&amp;" CompanyID","NAME")="#N/A Invalid Security","",_xll.BDP(tbl_coded[[#This Row],[KPW Provider BBID]]&amp;" CompanyID","NAME")))</f>
        <v/>
      </c>
      <c r="AO264" s="114" t="str">
        <f>IF(tbl_coded[[#This Row],[ISIN]]="","",IF(_xll.BDP(tbl_coded[[#This Row],[KPW Provider BBID]]&amp;" CompanyID",$AO$1)="#N/A Invalid Security","--",IF(_xll.BDP(tbl_coded[[#This Row],[KPW Provider BBID]]&amp;" CompanyID",$AO$1)="#N/A N/A","--",_xll.BDP(tbl_coded[[#This Row],[KPW Provider BBID]]&amp;" CompanyID",$AO$1))))</f>
        <v/>
      </c>
      <c r="AP264" s="114" t="str">
        <f>IF(tbl_coded[[#This Row],[ISIN]]="","",IF(_xll.BDP(tbl_coded[[#This Row],[KPW Provider BBID]]&amp;" CompanyID",$AP$1)="#N/A Invalid Security","--",IF(_xll.BDP(tbl_coded[[#This Row],[KPW Provider BBID]]&amp;" CompanyID",$AP$1)="#N/A N/A","--",_xll.BDP(tbl_coded[[#This Row],[KPW Provider BBID]]&amp;" CompanyID",$AP$1))))</f>
        <v/>
      </c>
      <c r="AQ264" s="114" t="str">
        <f>IF(tbl_coded[[#This Row],[ISIN]]="","",IF(_xll.BDP(tbl_coded[[#This Row],[KPW Provider BBID]]&amp;" CompanyID",$AQ$1)="#N/A Invalid Security","--",IF(_xll.BDP(tbl_coded[[#This Row],[KPW Provider BBID]]&amp;" CompanyID",$AQ$1)="#N/A N/A","--",_xll.BDP(tbl_coded[[#This Row],[KPW Provider BBID]]&amp;" CompanyID",$AQ$1))))</f>
        <v/>
      </c>
      <c r="AR264" s="114" t="str">
        <f>IF(tbl_coded[[#This Row],[ISIN]]="","",tbl_coded[[#This Row],[穆迪KPW评级]]&amp;"/"&amp;tbl_coded[[#This Row],[SPKPW评级]]&amp;"/"&amp;tbl_coded[[#This Row],[FITCHKPW评级]])</f>
        <v/>
      </c>
      <c r="AS264" s="114" t="str">
        <f>IF(tbl_coded[[#This Row],[ISIN]]="","",IF(OR(_xll.BDP($B264&amp;" Corp",AS$1)="#N/A N/A"),"--",_xll.BDP($B264&amp;" Corp",AS$1)))</f>
        <v/>
      </c>
      <c r="AT264" s="114" t="str">
        <f>IF(tbl_coded[[#This Row],[ISIN]]="","",IF(_xll.BDS($B264&amp;" Corp",AT$1)="#N/A Field Not Applicable","",_xll.BDS($B264&amp;" Corp",AT$1)))</f>
        <v/>
      </c>
      <c r="AU264" s="114" t="str">
        <f>IF(tbl_coded[[#This Row],[SBLC Provider BBID]]="","",_xll.BDP(tbl_coded[[#This Row],[SBLC Provider BBID]]&amp;" CompanyID","NAME"))</f>
        <v/>
      </c>
      <c r="AV264" s="114" t="str">
        <f>IF(tbl_coded[[#This Row],[ISIN]]="","",IF(OR(_xll.BDP($B264&amp;" Corp",AV$1)="#N/A N/A"),"--",TEXT(_xll.BDP($B264&amp;" Corp",AV$1),"yyyy/mm/dd")))</f>
        <v/>
      </c>
      <c r="AW264" s="114" t="str">
        <f>IF(tbl_coded[[#This Row],[ISIN]]="","",IF(OR(_xll.BDP($B264&amp;" Corp",AW$1)="#N/A N/A"),"--",TEXT(_xll.BDP($B264&amp;" Corp",AW$1),"yyyy/mm/dd")))</f>
        <v/>
      </c>
      <c r="AX264" s="114" t="str">
        <f>IF(tbl_coded[[#This Row],[ISIN]]="","",IF(OR(_xll.BDP($B264&amp;" Corp",AX$1)="#N/A N/A"),"--",TEXT(_xll.BDP($B264&amp;" Corp",AX$1),"yyyy/mm/dd")))</f>
        <v/>
      </c>
      <c r="AY264" s="114" t="str">
        <f>IF(tbl_coded[[#This Row],[ISIN]]="","",IF(OR(_xll.BDP($B264&amp;" Corp",AY$1)="#N/A Field Not Applicable"),"--",TEXT(_xll.BDP($B264&amp;" Corp",AY$1),"yyyy/mm/dd")))</f>
        <v/>
      </c>
      <c r="AZ264" s="114" t="str">
        <f>IF(tbl_coded[[#This Row],[ISIN]]="","",IF(OR(_xll.BDP($B264&amp;" Corp",AZ$1)="#N/A N/A"),"--",_xll.BDP($B264&amp;" Corp",AZ$1)))</f>
        <v/>
      </c>
      <c r="BA264" s="114" t="str">
        <f>IF(tbl_coded[[#This Row],[ISIN]]="","",IF(OR(_xll.BDP($B264&amp;" Corp",BA$1)="#N/A N/A"),"--",_xll.BDP($B264&amp;" Corp",BA$1)))</f>
        <v/>
      </c>
      <c r="BB264" s="114" t="str">
        <f>IF(tbl_coded[[#This Row],[ISIN]]="","",IF(OR(_xll.BDP($B264&amp;" Corp",BB$1)="#N/A N/A"),"--",_xll.BDP($B264&amp;" Corp",BB$1)))</f>
        <v/>
      </c>
      <c r="BC264" s="114" t="str">
        <f>IF(tbl_coded[[#This Row],[ISIN]]="","",IF(OR(_xll.BDP($B264&amp;" Corp",BC$1)="#N/A Field Not Applicable"),"--",_xll.BDP($B264&amp;" Corp",BC$1)))</f>
        <v/>
      </c>
      <c r="BD264" s="114" t="str">
        <f>IF(tbl_coded[[#This Row],[ISIN]]="","",IF(OR(_xll.BDP($B264&amp;" Corp",BD$1)="#N/A Field Not Applicable"),"--",_xll.BDP($B264&amp;" Corp",BD$1)))</f>
        <v/>
      </c>
      <c r="BE264" s="114" t="str">
        <f>IF(tbl_coded[[#This Row],[ISIN]]="","",IF(OR(_xll.BDP($B264&amp;" Corp",BE$1)="#N/A Field Not Applicable"),"--",_xll.BDP($B264&amp;" Corp",BE$1)))</f>
        <v/>
      </c>
      <c r="BF264" s="114" t="str">
        <f>IF(tbl_coded[[#This Row],[ISIN]]="","",IF(OR(_xll.BDP($B264&amp;" Corp",BF$1)="#N/A Field Not Applicable"),"--",_xll.BDP($B264&amp;" Corp",BF$1)))</f>
        <v/>
      </c>
      <c r="BG264" s="114" t="str">
        <f>IF(tbl_coded[[#This Row],[ISIN]]="","",IF(OR(_xll.BDP($B264&amp;" Corp",BG$1)="#N/A Field Not Applicable"),"--",IF(_xll.BDP($B264&amp;" Corp",BG$1)="#N/A N/A","N",_xll.BDP($B264&amp;" Corp",BG$1))))</f>
        <v/>
      </c>
      <c r="BH264" s="114" t="str">
        <f>IF(tbl_coded[[#This Row],[ISIN]]="","",IF(OR(_xll.BDP($B264&amp;" Corp",BH$1)="#N/A N/A"),"",_xll.BDP($B264&amp;" Corp",BH$1)))</f>
        <v/>
      </c>
      <c r="BI264" s="114" t="str">
        <f>IF(tbl_coded[[#This Row],[ISIN]]="","",IF(OR(tbl_coded[[#This Row],[Parent company tiker]]=""),"",IF(_xll.BDP(tbl_coded[[#This Row],[Parent company tiker]]&amp;" Equity",BI$1)="#N/A N/A","--",_xll.BDP(tbl_coded[[#This Row],[Parent company tiker]]&amp;" Equity",BI$1))))</f>
        <v/>
      </c>
      <c r="BJ264" s="114" t="str">
        <f>IF(tbl_coded[[#This Row],[ISIN]]="","",IF(OR(tbl_coded[[#This Row],[Parent company tiker]]=""),"",IF(_xll.BDP(tbl_coded[[#This Row],[Parent company tiker]]&amp;" Equity",BJ$1)="#N/A N/A","--",_xll.BDP(tbl_coded[[#This Row],[Parent company tiker]]&amp;" Equity",BJ$1))))</f>
        <v/>
      </c>
      <c r="BK264" s="114" t="str">
        <f>IF(tbl_coded[[#This Row],[ISIN]]="","",IF(OR(tbl_coded[[#This Row],[Parent company tiker]]=""),"",IF(_xll.BDP(tbl_coded[[#This Row],[Parent company tiker]]&amp;" Equity",BK$1)="#N/A N/A","--",_xll.BDP(tbl_coded[[#This Row],[Parent company tiker]]&amp;" Equity",BK$1))))</f>
        <v/>
      </c>
      <c r="BL264" s="114" t="str">
        <f>IF(tbl_coded[[#This Row],[ISIN]]="","",IF(OR(tbl_coded[[#This Row],[Parent company tiker]]=""),"",IF(_xll.BDP(tbl_coded[[#This Row],[Parent company tiker]]&amp;" Equity",BL$1)="#N/A N/A","--",_xll.BDP(tbl_coded[[#This Row],[Parent company tiker]]&amp;" Equity",BL$1))))</f>
        <v/>
      </c>
      <c r="BM26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4" s="114" t="str">
        <f>IF(tbl_coded[[#This Row],[Column9]]&lt;&gt;"--",tbl_coded[[#This Row],[G''tor rating]],IF(tbl_coded[[#This Row],[KPW Name]]&lt;&gt;"",tbl_coded[[#This Row],[KPW Rating]],IF(tbl_coded[[#This Row],[Parent company tiker]]&lt;&gt;"",tbl_coded[[#This Row],[parent评级]],tbl_coded[[#This Row],[Issuer rating]])))</f>
        <v>//</v>
      </c>
      <c r="BO264" s="148" t="str">
        <f>IFERROR(IF(tbl_coded[[#This Row],[GREEN]]="Y","GREEN",IF(tbl_coded[[#This Row],[SUSTAINABLE]]="Y","SUSTAINABLE",IF(tbl_coded[[#This Row],[SOCIAL]]="Y","SOCIAL",IF(tbl_coded[[#This Row],[Sustainable linked]]="Y","SUSTAINABLE LINKED"," ")))),"")</f>
        <v xml:space="preserve"> </v>
      </c>
    </row>
    <row r="265" spans="1:67" ht="15" customHeight="1">
      <c r="A265" s="109">
        <v>263</v>
      </c>
      <c r="B265" s="110" t="str">
        <f>IF(美元债一级!$C$3:$C$1048576&lt;&gt;"",美元债一级!$C265,"")</f>
        <v/>
      </c>
      <c r="C265" s="114" t="str">
        <f>IF(tbl_coded[[#This Row],[ISIN]]="","",IF(tbl_coded[[#This Row],[Index]]&gt;$A$1,"",IF(_xll.BDP($B265&amp;" Corp",C$1)="#N/A N/A","",_xll.BDP($B265&amp;" Corp",C$1))))</f>
        <v/>
      </c>
      <c r="D265" s="114" t="str">
        <f>IF(tbl_coded[[#This Row],[ISIN]]="","",IF(_xll.BDP($B265&amp;" Corp",D$1)="#N/A N/A","",_xll.BDP($B265&amp;" Corp",D$1)))</f>
        <v/>
      </c>
      <c r="E265" s="114" t="str">
        <f>IF(tbl_coded[[#This Row],[ISIN]]="","",IF(_xll.BDP($B265&amp;" Corp",E$1)="#N/A N/A","--",_xll.BDP($B265&amp;" Corp",E$1)))</f>
        <v/>
      </c>
      <c r="F265" s="114" t="str">
        <f>IF(tbl_coded[[#This Row],[ISIN]]="","",IF(_xll.BDS($B265&amp;" Corp",F$1)="#N/A Field Not Applicable","",_xll.BDS($B265&amp;" Corp",F$1)))</f>
        <v/>
      </c>
      <c r="G265" s="114" t="str">
        <f>IF(tbl_coded[[#This Row],[ISIN]]="","",IF(_xll.BDP($F265&amp;" CompanyID",G$1)="#N/A Invalid Security","",_xll.BDP($F265&amp;" CompanyID",G$1)))</f>
        <v/>
      </c>
      <c r="H265" s="114" t="str">
        <f>IF(tbl_coded[[#This Row],[ISIN]]="","",IF(_xll.BDP($B265&amp;" Corp",H$1)="#N/A N/A","--",_xll.BDP($B265&amp;" Corp",H$1)))</f>
        <v/>
      </c>
      <c r="I265" s="114" t="str">
        <f>IF(tbl_coded[[#This Row],[ISIN]]="","",IF(_xll.BDP($B265&amp;" Corp",I$1)="#N/A N/A","--",_xll.BDP($B265&amp;" Corp",I$1)))</f>
        <v/>
      </c>
      <c r="J265" s="114" t="str">
        <f>IF(tbl_coded[[#This Row],[ISIN]]="","",IF(_xll.BDP($B265&amp;" Corp",J$1)="#N/A N/A","--",_xll.BDP($B265&amp;" Corp",J$1)))</f>
        <v/>
      </c>
      <c r="K265" s="114" t="str">
        <f>IF(tbl_coded[[#This Row],[ISIN]]="","",IF(_xll.BDP($B265&amp;" Corp",K$1)="#N/A N/A","--",_xll.BDP($B265&amp;" Corp",K$1)))</f>
        <v/>
      </c>
      <c r="L265" s="114" t="str">
        <f>IF(tbl_coded[[#This Row],[ISIN]]="","",IF(_xll.BDP($B265&amp;" Corp",L$1)="#N/A N/A","--",_xll.BDP($B265&amp;" Corp",L$1)))</f>
        <v/>
      </c>
      <c r="M265" s="114" t="str">
        <f>IF(tbl_coded[[#This Row],[ISIN]]="","",IF(_xll.BDP($B265&amp;" Corp",M$1)="#N/A N/A","--",_xll.BDP($B265&amp;" Corp",M$1)))</f>
        <v/>
      </c>
      <c r="N265" s="114" t="str">
        <f>IF(tbl_coded[[#This Row],[ISIN]]="","",IF(_xll.BDP($B265&amp;" Corp",N$1)="#N/A N/A","--",_xll.BDP($B265&amp;" Corp",N$1)))</f>
        <v/>
      </c>
      <c r="O265" s="114" t="str">
        <f>IF(tbl_coded[[#This Row],[ISIN]]="","",IF(_xll.BDP($B265&amp;" Corp",O$1)="#N/A N/A","--",_xll.BDP($B265&amp;" Corp",O$1)))</f>
        <v/>
      </c>
      <c r="P265" s="114" t="str">
        <f>IF(tbl_coded[[#This Row],[ISIN]]="","",IF(_xll.BDP($B265&amp;" Corp",P$1)="#N/A N/A","--",_xll.BDP($B265&amp;" Corp",P$1)))</f>
        <v/>
      </c>
      <c r="Q26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5" s="114" t="str">
        <f>IF(tbl_coded[[#This Row],[ISIN]]="","",IF(OR(_xll.BDP($B265&amp;" Corp",R$1)="#N/A N/A",_xll.BDP($B265&amp;" Corp",R$1)="#N/A Invalid Security",_xll.BDP($B265&amp;" Corp",R$1)="#N/A Field Not Applicable"),"--",_xll.BDP($B265&amp;" Corp",R$1)))</f>
        <v/>
      </c>
      <c r="S265" s="114" t="str">
        <f>IF(tbl_coded[[#This Row],[ISIN]]="","",IF(OR(_xll.BDP($R265&amp;" Equity",S$1)="#N/A N/A",_xll.BDP($R265&amp;" Equity",S$1)="#N/A Invalid Security"),"--",_xll.BDP($R265&amp;" Equity",S$1)))</f>
        <v/>
      </c>
      <c r="T265" s="114" t="str">
        <f>IF(tbl_coded[[#This Row],[ISIN]]="","",IF(OR(_xll.BDP($R265&amp;" Equity",T$1)="#N/A N/A",_xll.BDP($R265&amp;" Equity",T$1)="#N/A Invalid Security"),"--",_xll.BDP($R265&amp;" Equity",T$1)))</f>
        <v/>
      </c>
      <c r="U265" s="114" t="str">
        <f>IF(tbl_coded[[#This Row],[ISIN]]="","",IF(OR(_xll.BDP($R265&amp;" Equity",U$1)="#N/A N/A",_xll.BDP($R265&amp;" Equity",U$1)="#N/A Invalid Security"),"--",_xll.BDP($R265&amp;" Equity",U$1)))</f>
        <v/>
      </c>
      <c r="V265" s="114" t="str">
        <f>IF(tbl_coded[[#This Row],[ISIN]]="","",IF(OR(_xll.BDP($R265&amp;" Equity",V$1)="#N/A N/A",_xll.BDP($R265&amp;" Equity",V$1)="#N/A Invalid Security"),"--",_xll.BDP($R265&amp;" Equity",V$1)))</f>
        <v/>
      </c>
      <c r="W265" s="114" t="str">
        <f>IF(tbl_coded[[#This Row],[ISIN]]="","",IF(OR(_xll.BDP($R265&amp;" Equity",W$1)="#N/A N/A",_xll.BDP($R265&amp;" Equity",W$1)="#N/A Invalid Security"),"--",_xll.BDP($R265&amp;" Equity",W$1)))</f>
        <v/>
      </c>
      <c r="X265" s="114" t="str">
        <f>IF(tbl_coded[[#This Row],[ISIN]]="","",IF(OR(_xll.BDP($R265&amp;" Equity",X$1)="#N/A N/A",_xll.BDP($R265&amp;" Equity",X$1)="#N/A Invalid Security"),"--",_xll.BDP($R265&amp;" Equity",X$1)))</f>
        <v/>
      </c>
      <c r="Y26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5" s="114" t="str">
        <f>IF(tbl_coded[[#This Row],[ISIN]]="","",IF(ISNUMBER(_xll.BDP(B265&amp;" Corp",Z$1)),_xll.BDP(B265&amp;" Corp",Z$1),""))</f>
        <v/>
      </c>
      <c r="AA265" s="114" t="str">
        <f>IF(tbl_coded[[#This Row],[ISIN]]="","",IF(ISNUMBER(_xll.BDP(B265&amp;" Corp",AA$1)),_xll.BDP(B265&amp;" Corp",AA$1),""))</f>
        <v/>
      </c>
      <c r="AB265" s="114" t="str">
        <f>IF(tbl_coded[[#This Row],[ISIN]]="","",IF(ISNUMBER(_xll.BDP(B265&amp;" Corp",AB$1)),_xll.BDP(B265&amp;" Corp",AB$1),""))</f>
        <v/>
      </c>
      <c r="AC265" s="114" t="str">
        <f>IF(tbl_coded[[#This Row],[ISIN]]="","",IF(ISNUMBER(_xll.BDP(B265&amp;" Corp",AC$1)),_xll.BDP(B265&amp;" Corp",AC$1),""))</f>
        <v/>
      </c>
      <c r="AD265" s="114" t="str">
        <f>IF(tbl_coded[[#This Row],[ISIN]]="","",IF((_xll.BDP(B265&amp;" Corp",AD$1))="#N/A Field Not Applicable","",_xll.BDP(B265&amp;" Corp",AD$1)))</f>
        <v/>
      </c>
      <c r="AE265" s="114" t="str">
        <f>IF(tbl_coded[[#This Row],[ISIN]]="","",IF((_xll.BDP(B265&amp;" Corp",AE$1))="#N/A N/A","--",_xll.BDP(B265&amp;" Corp",AE$1)))</f>
        <v/>
      </c>
      <c r="AF265" s="114" t="str">
        <f>IF(tbl_coded[[#This Row],[ISIN]]="","",IF(IFERROR(MATCH(H265,rtg_num[Moody''s],0)&gt;10,0),"HY",IF(IFERROR(MATCH(I265,rtg_num[S&amp;P],0)&gt;10,0),"HY",IF(IFERROR(MATCH(J265,rtg_num[Fitch],0)&gt;10,0),"HY",IF(H265&amp;I265&amp;J265="------","NR",IF(IFERROR(FIND("#N/A",Coded!H265),0)&amp;IFERROR(FIND("#N/A",Coded!H265),0)&amp;IFERROR(FIND("#N/A",Coded!H265),0)&lt;&gt;"000",IF(INDEX(美元债一级!$O:$O,MATCH(tbl_coded[[#This Row],[ISIN]],美元债一级!$I:$I,0))="--/--/--","NR","IG"),"IG"))))))</f>
        <v/>
      </c>
      <c r="AG26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5" s="115" t="str">
        <f>IF(tbl_coded[[#This Row],[ISIN]]="","",IF(_xll.BDP($B265&amp;" Corp",AI$1)="#N/A N/A","--",_xll.BDP($B265&amp;" Corp",AI$1)))</f>
        <v/>
      </c>
      <c r="AJ265" s="112" t="str">
        <f>IF(tbl_coded[[#This Row],[ISIN]]="","",IF(OR(_xll.BDP(_xll.BDP(tbl_coded[[#This Row],[ISIN]]&amp;" Corp", "ISSUER_EQUITY_TICKER")&amp;" Equity",AJ$1)="#N/A N/A"),"--",_xll.BDP(_xll.BDP(tbl_coded[[#This Row],[ISIN]]&amp;" Corp", "ISSUER_EQUITY_TICKER")&amp;" Equity",AJ$1)))</f>
        <v/>
      </c>
      <c r="AK26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5" s="114" t="str">
        <f>IF(tbl_coded[[#This Row],[ISIN]]="","",IF(OR(_xll.BDP(_xll.BDP(tbl_coded[[#This Row],[ISIN]]&amp;" Corp", "ISSUER_EQUITY_TICKER")&amp;" Equity",AL$1)="#N/A N/A"),"--",_xll.BDP(_xll.BDP(tbl_coded[[#This Row],[ISIN]]&amp;" Corp", "ISSUER_EQUITY_TICKER")&amp;" Equity",AL$1)))</f>
        <v/>
      </c>
      <c r="AM265" s="114" t="str">
        <f>IF(tbl_coded[[#This Row],[ISIN]]="","",IF(_xll.BDS($B265&amp;" Corp",AM$1)="#N/A Field Not Applicable","",_xll.BDS($B265&amp;" Corp",AM$1)))</f>
        <v/>
      </c>
      <c r="AN265" s="114" t="str">
        <f>IF(tbl_coded[[#This Row],[ISIN]]="","",IF(_xll.BDP(tbl_coded[[#This Row],[KPW Provider BBID]]&amp;" CompanyID","NAME")="#N/A Invalid Security","",_xll.BDP(tbl_coded[[#This Row],[KPW Provider BBID]]&amp;" CompanyID","NAME")))</f>
        <v/>
      </c>
      <c r="AO265" s="114" t="str">
        <f>IF(tbl_coded[[#This Row],[ISIN]]="","",IF(_xll.BDP(tbl_coded[[#This Row],[KPW Provider BBID]]&amp;" CompanyID",$AO$1)="#N/A Invalid Security","--",IF(_xll.BDP(tbl_coded[[#This Row],[KPW Provider BBID]]&amp;" CompanyID",$AO$1)="#N/A N/A","--",_xll.BDP(tbl_coded[[#This Row],[KPW Provider BBID]]&amp;" CompanyID",$AO$1))))</f>
        <v/>
      </c>
      <c r="AP265" s="114" t="str">
        <f>IF(tbl_coded[[#This Row],[ISIN]]="","",IF(_xll.BDP(tbl_coded[[#This Row],[KPW Provider BBID]]&amp;" CompanyID",$AP$1)="#N/A Invalid Security","--",IF(_xll.BDP(tbl_coded[[#This Row],[KPW Provider BBID]]&amp;" CompanyID",$AP$1)="#N/A N/A","--",_xll.BDP(tbl_coded[[#This Row],[KPW Provider BBID]]&amp;" CompanyID",$AP$1))))</f>
        <v/>
      </c>
      <c r="AQ265" s="114" t="str">
        <f>IF(tbl_coded[[#This Row],[ISIN]]="","",IF(_xll.BDP(tbl_coded[[#This Row],[KPW Provider BBID]]&amp;" CompanyID",$AQ$1)="#N/A Invalid Security","--",IF(_xll.BDP(tbl_coded[[#This Row],[KPW Provider BBID]]&amp;" CompanyID",$AQ$1)="#N/A N/A","--",_xll.BDP(tbl_coded[[#This Row],[KPW Provider BBID]]&amp;" CompanyID",$AQ$1))))</f>
        <v/>
      </c>
      <c r="AR265" s="114" t="str">
        <f>IF(tbl_coded[[#This Row],[ISIN]]="","",tbl_coded[[#This Row],[穆迪KPW评级]]&amp;"/"&amp;tbl_coded[[#This Row],[SPKPW评级]]&amp;"/"&amp;tbl_coded[[#This Row],[FITCHKPW评级]])</f>
        <v/>
      </c>
      <c r="AS265" s="114" t="str">
        <f>IF(tbl_coded[[#This Row],[ISIN]]="","",IF(OR(_xll.BDP($B265&amp;" Corp",AS$1)="#N/A N/A"),"--",_xll.BDP($B265&amp;" Corp",AS$1)))</f>
        <v/>
      </c>
      <c r="AT265" s="114" t="str">
        <f>IF(tbl_coded[[#This Row],[ISIN]]="","",IF(_xll.BDS($B265&amp;" Corp",AT$1)="#N/A Field Not Applicable","",_xll.BDS($B265&amp;" Corp",AT$1)))</f>
        <v/>
      </c>
      <c r="AU265" s="114" t="str">
        <f>IF(tbl_coded[[#This Row],[SBLC Provider BBID]]="","",_xll.BDP(tbl_coded[[#This Row],[SBLC Provider BBID]]&amp;" CompanyID","NAME"))</f>
        <v/>
      </c>
      <c r="AV265" s="114" t="str">
        <f>IF(tbl_coded[[#This Row],[ISIN]]="","",IF(OR(_xll.BDP($B265&amp;" Corp",AV$1)="#N/A N/A"),"--",TEXT(_xll.BDP($B265&amp;" Corp",AV$1),"yyyy/mm/dd")))</f>
        <v/>
      </c>
      <c r="AW265" s="114" t="str">
        <f>IF(tbl_coded[[#This Row],[ISIN]]="","",IF(OR(_xll.BDP($B265&amp;" Corp",AW$1)="#N/A N/A"),"--",TEXT(_xll.BDP($B265&amp;" Corp",AW$1),"yyyy/mm/dd")))</f>
        <v/>
      </c>
      <c r="AX265" s="114" t="str">
        <f>IF(tbl_coded[[#This Row],[ISIN]]="","",IF(OR(_xll.BDP($B265&amp;" Corp",AX$1)="#N/A N/A"),"--",TEXT(_xll.BDP($B265&amp;" Corp",AX$1),"yyyy/mm/dd")))</f>
        <v/>
      </c>
      <c r="AY265" s="114" t="str">
        <f>IF(tbl_coded[[#This Row],[ISIN]]="","",IF(OR(_xll.BDP($B265&amp;" Corp",AY$1)="#N/A Field Not Applicable"),"--",TEXT(_xll.BDP($B265&amp;" Corp",AY$1),"yyyy/mm/dd")))</f>
        <v/>
      </c>
      <c r="AZ265" s="114" t="str">
        <f>IF(tbl_coded[[#This Row],[ISIN]]="","",IF(OR(_xll.BDP($B265&amp;" Corp",AZ$1)="#N/A N/A"),"--",_xll.BDP($B265&amp;" Corp",AZ$1)))</f>
        <v/>
      </c>
      <c r="BA265" s="114" t="str">
        <f>IF(tbl_coded[[#This Row],[ISIN]]="","",IF(OR(_xll.BDP($B265&amp;" Corp",BA$1)="#N/A N/A"),"--",_xll.BDP($B265&amp;" Corp",BA$1)))</f>
        <v/>
      </c>
      <c r="BB265" s="114" t="str">
        <f>IF(tbl_coded[[#This Row],[ISIN]]="","",IF(OR(_xll.BDP($B265&amp;" Corp",BB$1)="#N/A N/A"),"--",_xll.BDP($B265&amp;" Corp",BB$1)))</f>
        <v/>
      </c>
      <c r="BC265" s="114" t="str">
        <f>IF(tbl_coded[[#This Row],[ISIN]]="","",IF(OR(_xll.BDP($B265&amp;" Corp",BC$1)="#N/A Field Not Applicable"),"--",_xll.BDP($B265&amp;" Corp",BC$1)))</f>
        <v/>
      </c>
      <c r="BD265" s="114" t="str">
        <f>IF(tbl_coded[[#This Row],[ISIN]]="","",IF(OR(_xll.BDP($B265&amp;" Corp",BD$1)="#N/A Field Not Applicable"),"--",_xll.BDP($B265&amp;" Corp",BD$1)))</f>
        <v/>
      </c>
      <c r="BE265" s="114" t="str">
        <f>IF(tbl_coded[[#This Row],[ISIN]]="","",IF(OR(_xll.BDP($B265&amp;" Corp",BE$1)="#N/A Field Not Applicable"),"--",_xll.BDP($B265&amp;" Corp",BE$1)))</f>
        <v/>
      </c>
      <c r="BF265" s="114" t="str">
        <f>IF(tbl_coded[[#This Row],[ISIN]]="","",IF(OR(_xll.BDP($B265&amp;" Corp",BF$1)="#N/A Field Not Applicable"),"--",_xll.BDP($B265&amp;" Corp",BF$1)))</f>
        <v/>
      </c>
      <c r="BG265" s="114" t="str">
        <f>IF(tbl_coded[[#This Row],[ISIN]]="","",IF(OR(_xll.BDP($B265&amp;" Corp",BG$1)="#N/A Field Not Applicable"),"--",IF(_xll.BDP($B265&amp;" Corp",BG$1)="#N/A N/A","N",_xll.BDP($B265&amp;" Corp",BG$1))))</f>
        <v/>
      </c>
      <c r="BH265" s="114" t="str">
        <f>IF(tbl_coded[[#This Row],[ISIN]]="","",IF(OR(_xll.BDP($B265&amp;" Corp",BH$1)="#N/A N/A"),"",_xll.BDP($B265&amp;" Corp",BH$1)))</f>
        <v/>
      </c>
      <c r="BI265" s="114" t="str">
        <f>IF(tbl_coded[[#This Row],[ISIN]]="","",IF(OR(tbl_coded[[#This Row],[Parent company tiker]]=""),"",IF(_xll.BDP(tbl_coded[[#This Row],[Parent company tiker]]&amp;" Equity",BI$1)="#N/A N/A","--",_xll.BDP(tbl_coded[[#This Row],[Parent company tiker]]&amp;" Equity",BI$1))))</f>
        <v/>
      </c>
      <c r="BJ265" s="114" t="str">
        <f>IF(tbl_coded[[#This Row],[ISIN]]="","",IF(OR(tbl_coded[[#This Row],[Parent company tiker]]=""),"",IF(_xll.BDP(tbl_coded[[#This Row],[Parent company tiker]]&amp;" Equity",BJ$1)="#N/A N/A","--",_xll.BDP(tbl_coded[[#This Row],[Parent company tiker]]&amp;" Equity",BJ$1))))</f>
        <v/>
      </c>
      <c r="BK265" s="114" t="str">
        <f>IF(tbl_coded[[#This Row],[ISIN]]="","",IF(OR(tbl_coded[[#This Row],[Parent company tiker]]=""),"",IF(_xll.BDP(tbl_coded[[#This Row],[Parent company tiker]]&amp;" Equity",BK$1)="#N/A N/A","--",_xll.BDP(tbl_coded[[#This Row],[Parent company tiker]]&amp;" Equity",BK$1))))</f>
        <v/>
      </c>
      <c r="BL265" s="114" t="str">
        <f>IF(tbl_coded[[#This Row],[ISIN]]="","",IF(OR(tbl_coded[[#This Row],[Parent company tiker]]=""),"",IF(_xll.BDP(tbl_coded[[#This Row],[Parent company tiker]]&amp;" Equity",BL$1)="#N/A N/A","--",_xll.BDP(tbl_coded[[#This Row],[Parent company tiker]]&amp;" Equity",BL$1))))</f>
        <v/>
      </c>
      <c r="BM26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5" s="114" t="str">
        <f>IF(tbl_coded[[#This Row],[Column9]]&lt;&gt;"--",tbl_coded[[#This Row],[G''tor rating]],IF(tbl_coded[[#This Row],[KPW Name]]&lt;&gt;"",tbl_coded[[#This Row],[KPW Rating]],IF(tbl_coded[[#This Row],[Parent company tiker]]&lt;&gt;"",tbl_coded[[#This Row],[parent评级]],tbl_coded[[#This Row],[Issuer rating]])))</f>
        <v>//</v>
      </c>
      <c r="BO265" s="148" t="str">
        <f>IFERROR(IF(tbl_coded[[#This Row],[GREEN]]="Y","GREEN",IF(tbl_coded[[#This Row],[SUSTAINABLE]]="Y","SUSTAINABLE",IF(tbl_coded[[#This Row],[SOCIAL]]="Y","SOCIAL",IF(tbl_coded[[#This Row],[Sustainable linked]]="Y","SUSTAINABLE LINKED"," ")))),"")</f>
        <v xml:space="preserve"> </v>
      </c>
    </row>
    <row r="266" spans="1:67" ht="15" customHeight="1">
      <c r="A266" s="109">
        <v>264</v>
      </c>
      <c r="B266" s="110" t="str">
        <f>IF(美元债一级!$C$3:$C$1048576&lt;&gt;"",美元债一级!$C266,"")</f>
        <v/>
      </c>
      <c r="C266" s="114" t="str">
        <f>IF(tbl_coded[[#This Row],[ISIN]]="","",IF(tbl_coded[[#This Row],[Index]]&gt;$A$1,"",IF(_xll.BDP($B266&amp;" Corp",C$1)="#N/A N/A","",_xll.BDP($B266&amp;" Corp",C$1))))</f>
        <v/>
      </c>
      <c r="D266" s="114" t="str">
        <f>IF(tbl_coded[[#This Row],[ISIN]]="","",IF(_xll.BDP($B266&amp;" Corp",D$1)="#N/A N/A","",_xll.BDP($B266&amp;" Corp",D$1)))</f>
        <v/>
      </c>
      <c r="E266" s="114" t="str">
        <f>IF(tbl_coded[[#This Row],[ISIN]]="","",IF(_xll.BDP($B266&amp;" Corp",E$1)="#N/A N/A","--",_xll.BDP($B266&amp;" Corp",E$1)))</f>
        <v/>
      </c>
      <c r="F266" s="114" t="str">
        <f>IF(tbl_coded[[#This Row],[ISIN]]="","",IF(_xll.BDS($B266&amp;" Corp",F$1)="#N/A Field Not Applicable","",_xll.BDS($B266&amp;" Corp",F$1)))</f>
        <v/>
      </c>
      <c r="G266" s="114" t="str">
        <f>IF(tbl_coded[[#This Row],[ISIN]]="","",IF(_xll.BDP($F266&amp;" CompanyID",G$1)="#N/A Invalid Security","",_xll.BDP($F266&amp;" CompanyID",G$1)))</f>
        <v/>
      </c>
      <c r="H266" s="114" t="str">
        <f>IF(tbl_coded[[#This Row],[ISIN]]="","",IF(_xll.BDP($B266&amp;" Corp",H$1)="#N/A N/A","--",_xll.BDP($B266&amp;" Corp",H$1)))</f>
        <v/>
      </c>
      <c r="I266" s="114" t="str">
        <f>IF(tbl_coded[[#This Row],[ISIN]]="","",IF(_xll.BDP($B266&amp;" Corp",I$1)="#N/A N/A","--",_xll.BDP($B266&amp;" Corp",I$1)))</f>
        <v/>
      </c>
      <c r="J266" s="114" t="str">
        <f>IF(tbl_coded[[#This Row],[ISIN]]="","",IF(_xll.BDP($B266&amp;" Corp",J$1)="#N/A N/A","--",_xll.BDP($B266&amp;" Corp",J$1)))</f>
        <v/>
      </c>
      <c r="K266" s="114" t="str">
        <f>IF(tbl_coded[[#This Row],[ISIN]]="","",IF(_xll.BDP($B266&amp;" Corp",K$1)="#N/A N/A","--",_xll.BDP($B266&amp;" Corp",K$1)))</f>
        <v/>
      </c>
      <c r="L266" s="114" t="str">
        <f>IF(tbl_coded[[#This Row],[ISIN]]="","",IF(_xll.BDP($B266&amp;" Corp",L$1)="#N/A N/A","--",_xll.BDP($B266&amp;" Corp",L$1)))</f>
        <v/>
      </c>
      <c r="M266" s="114" t="str">
        <f>IF(tbl_coded[[#This Row],[ISIN]]="","",IF(_xll.BDP($B266&amp;" Corp",M$1)="#N/A N/A","--",_xll.BDP($B266&amp;" Corp",M$1)))</f>
        <v/>
      </c>
      <c r="N266" s="114" t="str">
        <f>IF(tbl_coded[[#This Row],[ISIN]]="","",IF(_xll.BDP($B266&amp;" Corp",N$1)="#N/A N/A","--",_xll.BDP($B266&amp;" Corp",N$1)))</f>
        <v/>
      </c>
      <c r="O266" s="114" t="str">
        <f>IF(tbl_coded[[#This Row],[ISIN]]="","",IF(_xll.BDP($B266&amp;" Corp",O$1)="#N/A N/A","--",_xll.BDP($B266&amp;" Corp",O$1)))</f>
        <v/>
      </c>
      <c r="P266" s="114" t="str">
        <f>IF(tbl_coded[[#This Row],[ISIN]]="","",IF(_xll.BDP($B266&amp;" Corp",P$1)="#N/A N/A","--",_xll.BDP($B266&amp;" Corp",P$1)))</f>
        <v/>
      </c>
      <c r="Q26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6" s="114" t="str">
        <f>IF(tbl_coded[[#This Row],[ISIN]]="","",IF(OR(_xll.BDP($B266&amp;" Corp",R$1)="#N/A N/A",_xll.BDP($B266&amp;" Corp",R$1)="#N/A Invalid Security",_xll.BDP($B266&amp;" Corp",R$1)="#N/A Field Not Applicable"),"--",_xll.BDP($B266&amp;" Corp",R$1)))</f>
        <v/>
      </c>
      <c r="S266" s="114" t="str">
        <f>IF(tbl_coded[[#This Row],[ISIN]]="","",IF(OR(_xll.BDP($R266&amp;" Equity",S$1)="#N/A N/A",_xll.BDP($R266&amp;" Equity",S$1)="#N/A Invalid Security"),"--",_xll.BDP($R266&amp;" Equity",S$1)))</f>
        <v/>
      </c>
      <c r="T266" s="114" t="str">
        <f>IF(tbl_coded[[#This Row],[ISIN]]="","",IF(OR(_xll.BDP($R266&amp;" Equity",T$1)="#N/A N/A",_xll.BDP($R266&amp;" Equity",T$1)="#N/A Invalid Security"),"--",_xll.BDP($R266&amp;" Equity",T$1)))</f>
        <v/>
      </c>
      <c r="U266" s="114" t="str">
        <f>IF(tbl_coded[[#This Row],[ISIN]]="","",IF(OR(_xll.BDP($R266&amp;" Equity",U$1)="#N/A N/A",_xll.BDP($R266&amp;" Equity",U$1)="#N/A Invalid Security"),"--",_xll.BDP($R266&amp;" Equity",U$1)))</f>
        <v/>
      </c>
      <c r="V266" s="114" t="str">
        <f>IF(tbl_coded[[#This Row],[ISIN]]="","",IF(OR(_xll.BDP($R266&amp;" Equity",V$1)="#N/A N/A",_xll.BDP($R266&amp;" Equity",V$1)="#N/A Invalid Security"),"--",_xll.BDP($R266&amp;" Equity",V$1)))</f>
        <v/>
      </c>
      <c r="W266" s="114" t="str">
        <f>IF(tbl_coded[[#This Row],[ISIN]]="","",IF(OR(_xll.BDP($R266&amp;" Equity",W$1)="#N/A N/A",_xll.BDP($R266&amp;" Equity",W$1)="#N/A Invalid Security"),"--",_xll.BDP($R266&amp;" Equity",W$1)))</f>
        <v/>
      </c>
      <c r="X266" s="114" t="str">
        <f>IF(tbl_coded[[#This Row],[ISIN]]="","",IF(OR(_xll.BDP($R266&amp;" Equity",X$1)="#N/A N/A",_xll.BDP($R266&amp;" Equity",X$1)="#N/A Invalid Security"),"--",_xll.BDP($R266&amp;" Equity",X$1)))</f>
        <v/>
      </c>
      <c r="Y26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6" s="114" t="str">
        <f>IF(tbl_coded[[#This Row],[ISIN]]="","",IF(ISNUMBER(_xll.BDP(B266&amp;" Corp",Z$1)),_xll.BDP(B266&amp;" Corp",Z$1),""))</f>
        <v/>
      </c>
      <c r="AA266" s="114" t="str">
        <f>IF(tbl_coded[[#This Row],[ISIN]]="","",IF(ISNUMBER(_xll.BDP(B266&amp;" Corp",AA$1)),_xll.BDP(B266&amp;" Corp",AA$1),""))</f>
        <v/>
      </c>
      <c r="AB266" s="114" t="str">
        <f>IF(tbl_coded[[#This Row],[ISIN]]="","",IF(ISNUMBER(_xll.BDP(B266&amp;" Corp",AB$1)),_xll.BDP(B266&amp;" Corp",AB$1),""))</f>
        <v/>
      </c>
      <c r="AC266" s="114" t="str">
        <f>IF(tbl_coded[[#This Row],[ISIN]]="","",IF(ISNUMBER(_xll.BDP(B266&amp;" Corp",AC$1)),_xll.BDP(B266&amp;" Corp",AC$1),""))</f>
        <v/>
      </c>
      <c r="AD266" s="114" t="str">
        <f>IF(tbl_coded[[#This Row],[ISIN]]="","",IF((_xll.BDP(B266&amp;" Corp",AD$1))="#N/A Field Not Applicable","",_xll.BDP(B266&amp;" Corp",AD$1)))</f>
        <v/>
      </c>
      <c r="AE266" s="114" t="str">
        <f>IF(tbl_coded[[#This Row],[ISIN]]="","",IF((_xll.BDP(B266&amp;" Corp",AE$1))="#N/A N/A","--",_xll.BDP(B266&amp;" Corp",AE$1)))</f>
        <v/>
      </c>
      <c r="AF266" s="114" t="str">
        <f>IF(tbl_coded[[#This Row],[ISIN]]="","",IF(IFERROR(MATCH(H266,rtg_num[Moody''s],0)&gt;10,0),"HY",IF(IFERROR(MATCH(I266,rtg_num[S&amp;P],0)&gt;10,0),"HY",IF(IFERROR(MATCH(J266,rtg_num[Fitch],0)&gt;10,0),"HY",IF(H266&amp;I266&amp;J266="------","NR",IF(IFERROR(FIND("#N/A",Coded!H266),0)&amp;IFERROR(FIND("#N/A",Coded!H266),0)&amp;IFERROR(FIND("#N/A",Coded!H266),0)&lt;&gt;"000",IF(INDEX(美元债一级!$O:$O,MATCH(tbl_coded[[#This Row],[ISIN]],美元债一级!$I:$I,0))="--/--/--","NR","IG"),"IG"))))))</f>
        <v/>
      </c>
      <c r="AG26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6" s="115" t="str">
        <f>IF(tbl_coded[[#This Row],[ISIN]]="","",IF(_xll.BDP($B266&amp;" Corp",AI$1)="#N/A N/A","--",_xll.BDP($B266&amp;" Corp",AI$1)))</f>
        <v/>
      </c>
      <c r="AJ266" s="112" t="str">
        <f>IF(tbl_coded[[#This Row],[ISIN]]="","",IF(OR(_xll.BDP(_xll.BDP(tbl_coded[[#This Row],[ISIN]]&amp;" Corp", "ISSUER_EQUITY_TICKER")&amp;" Equity",AJ$1)="#N/A N/A"),"--",_xll.BDP(_xll.BDP(tbl_coded[[#This Row],[ISIN]]&amp;" Corp", "ISSUER_EQUITY_TICKER")&amp;" Equity",AJ$1)))</f>
        <v/>
      </c>
      <c r="AK26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6" s="114" t="str">
        <f>IF(tbl_coded[[#This Row],[ISIN]]="","",IF(OR(_xll.BDP(_xll.BDP(tbl_coded[[#This Row],[ISIN]]&amp;" Corp", "ISSUER_EQUITY_TICKER")&amp;" Equity",AL$1)="#N/A N/A"),"--",_xll.BDP(_xll.BDP(tbl_coded[[#This Row],[ISIN]]&amp;" Corp", "ISSUER_EQUITY_TICKER")&amp;" Equity",AL$1)))</f>
        <v/>
      </c>
      <c r="AM266" s="114" t="str">
        <f>IF(tbl_coded[[#This Row],[ISIN]]="","",IF(_xll.BDS($B266&amp;" Corp",AM$1)="#N/A Field Not Applicable","",_xll.BDS($B266&amp;" Corp",AM$1)))</f>
        <v/>
      </c>
      <c r="AN266" s="114" t="str">
        <f>IF(tbl_coded[[#This Row],[ISIN]]="","",IF(_xll.BDP(tbl_coded[[#This Row],[KPW Provider BBID]]&amp;" CompanyID","NAME")="#N/A Invalid Security","",_xll.BDP(tbl_coded[[#This Row],[KPW Provider BBID]]&amp;" CompanyID","NAME")))</f>
        <v/>
      </c>
      <c r="AO266" s="114" t="str">
        <f>IF(tbl_coded[[#This Row],[ISIN]]="","",IF(_xll.BDP(tbl_coded[[#This Row],[KPW Provider BBID]]&amp;" CompanyID",$AO$1)="#N/A Invalid Security","--",IF(_xll.BDP(tbl_coded[[#This Row],[KPW Provider BBID]]&amp;" CompanyID",$AO$1)="#N/A N/A","--",_xll.BDP(tbl_coded[[#This Row],[KPW Provider BBID]]&amp;" CompanyID",$AO$1))))</f>
        <v/>
      </c>
      <c r="AP266" s="114" t="str">
        <f>IF(tbl_coded[[#This Row],[ISIN]]="","",IF(_xll.BDP(tbl_coded[[#This Row],[KPW Provider BBID]]&amp;" CompanyID",$AP$1)="#N/A Invalid Security","--",IF(_xll.BDP(tbl_coded[[#This Row],[KPW Provider BBID]]&amp;" CompanyID",$AP$1)="#N/A N/A","--",_xll.BDP(tbl_coded[[#This Row],[KPW Provider BBID]]&amp;" CompanyID",$AP$1))))</f>
        <v/>
      </c>
      <c r="AQ266" s="114" t="str">
        <f>IF(tbl_coded[[#This Row],[ISIN]]="","",IF(_xll.BDP(tbl_coded[[#This Row],[KPW Provider BBID]]&amp;" CompanyID",$AQ$1)="#N/A Invalid Security","--",IF(_xll.BDP(tbl_coded[[#This Row],[KPW Provider BBID]]&amp;" CompanyID",$AQ$1)="#N/A N/A","--",_xll.BDP(tbl_coded[[#This Row],[KPW Provider BBID]]&amp;" CompanyID",$AQ$1))))</f>
        <v/>
      </c>
      <c r="AR266" s="114" t="str">
        <f>IF(tbl_coded[[#This Row],[ISIN]]="","",tbl_coded[[#This Row],[穆迪KPW评级]]&amp;"/"&amp;tbl_coded[[#This Row],[SPKPW评级]]&amp;"/"&amp;tbl_coded[[#This Row],[FITCHKPW评级]])</f>
        <v/>
      </c>
      <c r="AS266" s="114" t="str">
        <f>IF(tbl_coded[[#This Row],[ISIN]]="","",IF(OR(_xll.BDP($B266&amp;" Corp",AS$1)="#N/A N/A"),"--",_xll.BDP($B266&amp;" Corp",AS$1)))</f>
        <v/>
      </c>
      <c r="AT266" s="114" t="str">
        <f>IF(tbl_coded[[#This Row],[ISIN]]="","",IF(_xll.BDS($B266&amp;" Corp",AT$1)="#N/A Field Not Applicable","",_xll.BDS($B266&amp;" Corp",AT$1)))</f>
        <v/>
      </c>
      <c r="AU266" s="114" t="str">
        <f>IF(tbl_coded[[#This Row],[SBLC Provider BBID]]="","",_xll.BDP(tbl_coded[[#This Row],[SBLC Provider BBID]]&amp;" CompanyID","NAME"))</f>
        <v/>
      </c>
      <c r="AV266" s="114" t="str">
        <f>IF(tbl_coded[[#This Row],[ISIN]]="","",IF(OR(_xll.BDP($B266&amp;" Corp",AV$1)="#N/A N/A"),"--",TEXT(_xll.BDP($B266&amp;" Corp",AV$1),"yyyy/mm/dd")))</f>
        <v/>
      </c>
      <c r="AW266" s="114" t="str">
        <f>IF(tbl_coded[[#This Row],[ISIN]]="","",IF(OR(_xll.BDP($B266&amp;" Corp",AW$1)="#N/A N/A"),"--",TEXT(_xll.BDP($B266&amp;" Corp",AW$1),"yyyy/mm/dd")))</f>
        <v/>
      </c>
      <c r="AX266" s="114" t="str">
        <f>IF(tbl_coded[[#This Row],[ISIN]]="","",IF(OR(_xll.BDP($B266&amp;" Corp",AX$1)="#N/A N/A"),"--",TEXT(_xll.BDP($B266&amp;" Corp",AX$1),"yyyy/mm/dd")))</f>
        <v/>
      </c>
      <c r="AY266" s="114" t="str">
        <f>IF(tbl_coded[[#This Row],[ISIN]]="","",IF(OR(_xll.BDP($B266&amp;" Corp",AY$1)="#N/A Field Not Applicable"),"--",TEXT(_xll.BDP($B266&amp;" Corp",AY$1),"yyyy/mm/dd")))</f>
        <v/>
      </c>
      <c r="AZ266" s="114" t="str">
        <f>IF(tbl_coded[[#This Row],[ISIN]]="","",IF(OR(_xll.BDP($B266&amp;" Corp",AZ$1)="#N/A N/A"),"--",_xll.BDP($B266&amp;" Corp",AZ$1)))</f>
        <v/>
      </c>
      <c r="BA266" s="114" t="str">
        <f>IF(tbl_coded[[#This Row],[ISIN]]="","",IF(OR(_xll.BDP($B266&amp;" Corp",BA$1)="#N/A N/A"),"--",_xll.BDP($B266&amp;" Corp",BA$1)))</f>
        <v/>
      </c>
      <c r="BB266" s="114" t="str">
        <f>IF(tbl_coded[[#This Row],[ISIN]]="","",IF(OR(_xll.BDP($B266&amp;" Corp",BB$1)="#N/A N/A"),"--",_xll.BDP($B266&amp;" Corp",BB$1)))</f>
        <v/>
      </c>
      <c r="BC266" s="114" t="str">
        <f>IF(tbl_coded[[#This Row],[ISIN]]="","",IF(OR(_xll.BDP($B266&amp;" Corp",BC$1)="#N/A Field Not Applicable"),"--",_xll.BDP($B266&amp;" Corp",BC$1)))</f>
        <v/>
      </c>
      <c r="BD266" s="114" t="str">
        <f>IF(tbl_coded[[#This Row],[ISIN]]="","",IF(OR(_xll.BDP($B266&amp;" Corp",BD$1)="#N/A Field Not Applicable"),"--",_xll.BDP($B266&amp;" Corp",BD$1)))</f>
        <v/>
      </c>
      <c r="BE266" s="114" t="str">
        <f>IF(tbl_coded[[#This Row],[ISIN]]="","",IF(OR(_xll.BDP($B266&amp;" Corp",BE$1)="#N/A Field Not Applicable"),"--",_xll.BDP($B266&amp;" Corp",BE$1)))</f>
        <v/>
      </c>
      <c r="BF266" s="114" t="str">
        <f>IF(tbl_coded[[#This Row],[ISIN]]="","",IF(OR(_xll.BDP($B266&amp;" Corp",BF$1)="#N/A Field Not Applicable"),"--",_xll.BDP($B266&amp;" Corp",BF$1)))</f>
        <v/>
      </c>
      <c r="BG266" s="114" t="str">
        <f>IF(tbl_coded[[#This Row],[ISIN]]="","",IF(OR(_xll.BDP($B266&amp;" Corp",BG$1)="#N/A Field Not Applicable"),"--",IF(_xll.BDP($B266&amp;" Corp",BG$1)="#N/A N/A","N",_xll.BDP($B266&amp;" Corp",BG$1))))</f>
        <v/>
      </c>
      <c r="BH266" s="114" t="str">
        <f>IF(tbl_coded[[#This Row],[ISIN]]="","",IF(OR(_xll.BDP($B266&amp;" Corp",BH$1)="#N/A N/A"),"",_xll.BDP($B266&amp;" Corp",BH$1)))</f>
        <v/>
      </c>
      <c r="BI266" s="114" t="str">
        <f>IF(tbl_coded[[#This Row],[ISIN]]="","",IF(OR(tbl_coded[[#This Row],[Parent company tiker]]=""),"",IF(_xll.BDP(tbl_coded[[#This Row],[Parent company tiker]]&amp;" Equity",BI$1)="#N/A N/A","--",_xll.BDP(tbl_coded[[#This Row],[Parent company tiker]]&amp;" Equity",BI$1))))</f>
        <v/>
      </c>
      <c r="BJ266" s="114" t="str">
        <f>IF(tbl_coded[[#This Row],[ISIN]]="","",IF(OR(tbl_coded[[#This Row],[Parent company tiker]]=""),"",IF(_xll.BDP(tbl_coded[[#This Row],[Parent company tiker]]&amp;" Equity",BJ$1)="#N/A N/A","--",_xll.BDP(tbl_coded[[#This Row],[Parent company tiker]]&amp;" Equity",BJ$1))))</f>
        <v/>
      </c>
      <c r="BK266" s="114" t="str">
        <f>IF(tbl_coded[[#This Row],[ISIN]]="","",IF(OR(tbl_coded[[#This Row],[Parent company tiker]]=""),"",IF(_xll.BDP(tbl_coded[[#This Row],[Parent company tiker]]&amp;" Equity",BK$1)="#N/A N/A","--",_xll.BDP(tbl_coded[[#This Row],[Parent company tiker]]&amp;" Equity",BK$1))))</f>
        <v/>
      </c>
      <c r="BL266" s="114" t="str">
        <f>IF(tbl_coded[[#This Row],[ISIN]]="","",IF(OR(tbl_coded[[#This Row],[Parent company tiker]]=""),"",IF(_xll.BDP(tbl_coded[[#This Row],[Parent company tiker]]&amp;" Equity",BL$1)="#N/A N/A","--",_xll.BDP(tbl_coded[[#This Row],[Parent company tiker]]&amp;" Equity",BL$1))))</f>
        <v/>
      </c>
      <c r="BM26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6" s="114" t="str">
        <f>IF(tbl_coded[[#This Row],[Column9]]&lt;&gt;"--",tbl_coded[[#This Row],[G''tor rating]],IF(tbl_coded[[#This Row],[KPW Name]]&lt;&gt;"",tbl_coded[[#This Row],[KPW Rating]],IF(tbl_coded[[#This Row],[Parent company tiker]]&lt;&gt;"",tbl_coded[[#This Row],[parent评级]],tbl_coded[[#This Row],[Issuer rating]])))</f>
        <v>//</v>
      </c>
      <c r="BO266" s="148" t="str">
        <f>IFERROR(IF(tbl_coded[[#This Row],[GREEN]]="Y","GREEN",IF(tbl_coded[[#This Row],[SUSTAINABLE]]="Y","SUSTAINABLE",IF(tbl_coded[[#This Row],[SOCIAL]]="Y","SOCIAL",IF(tbl_coded[[#This Row],[Sustainable linked]]="Y","SUSTAINABLE LINKED"," ")))),"")</f>
        <v xml:space="preserve"> </v>
      </c>
    </row>
    <row r="267" spans="1:67" ht="15" customHeight="1">
      <c r="A267" s="109">
        <v>265</v>
      </c>
      <c r="B267" s="110" t="str">
        <f>IF(美元债一级!$C$3:$C$1048576&lt;&gt;"",美元债一级!$C267,"")</f>
        <v/>
      </c>
      <c r="C267" s="114" t="str">
        <f>IF(tbl_coded[[#This Row],[ISIN]]="","",IF(tbl_coded[[#This Row],[Index]]&gt;$A$1,"",IF(_xll.BDP($B267&amp;" Corp",C$1)="#N/A N/A","",_xll.BDP($B267&amp;" Corp",C$1))))</f>
        <v/>
      </c>
      <c r="D267" s="114" t="str">
        <f>IF(tbl_coded[[#This Row],[ISIN]]="","",IF(_xll.BDP($B267&amp;" Corp",D$1)="#N/A N/A","",_xll.BDP($B267&amp;" Corp",D$1)))</f>
        <v/>
      </c>
      <c r="E267" s="114" t="str">
        <f>IF(tbl_coded[[#This Row],[ISIN]]="","",IF(_xll.BDP($B267&amp;" Corp",E$1)="#N/A N/A","--",_xll.BDP($B267&amp;" Corp",E$1)))</f>
        <v/>
      </c>
      <c r="F267" s="114" t="str">
        <f>IF(tbl_coded[[#This Row],[ISIN]]="","",IF(_xll.BDS($B267&amp;" Corp",F$1)="#N/A Field Not Applicable","",_xll.BDS($B267&amp;" Corp",F$1)))</f>
        <v/>
      </c>
      <c r="G267" s="114" t="str">
        <f>IF(tbl_coded[[#This Row],[ISIN]]="","",IF(_xll.BDP($F267&amp;" CompanyID",G$1)="#N/A Invalid Security","",_xll.BDP($F267&amp;" CompanyID",G$1)))</f>
        <v/>
      </c>
      <c r="H267" s="114" t="str">
        <f>IF(tbl_coded[[#This Row],[ISIN]]="","",IF(_xll.BDP($B267&amp;" Corp",H$1)="#N/A N/A","--",_xll.BDP($B267&amp;" Corp",H$1)))</f>
        <v/>
      </c>
      <c r="I267" s="114" t="str">
        <f>IF(tbl_coded[[#This Row],[ISIN]]="","",IF(_xll.BDP($B267&amp;" Corp",I$1)="#N/A N/A","--",_xll.BDP($B267&amp;" Corp",I$1)))</f>
        <v/>
      </c>
      <c r="J267" s="114" t="str">
        <f>IF(tbl_coded[[#This Row],[ISIN]]="","",IF(_xll.BDP($B267&amp;" Corp",J$1)="#N/A N/A","--",_xll.BDP($B267&amp;" Corp",J$1)))</f>
        <v/>
      </c>
      <c r="K267" s="114" t="str">
        <f>IF(tbl_coded[[#This Row],[ISIN]]="","",IF(_xll.BDP($B267&amp;" Corp",K$1)="#N/A N/A","--",_xll.BDP($B267&amp;" Corp",K$1)))</f>
        <v/>
      </c>
      <c r="L267" s="114" t="str">
        <f>IF(tbl_coded[[#This Row],[ISIN]]="","",IF(_xll.BDP($B267&amp;" Corp",L$1)="#N/A N/A","--",_xll.BDP($B267&amp;" Corp",L$1)))</f>
        <v/>
      </c>
      <c r="M267" s="114" t="str">
        <f>IF(tbl_coded[[#This Row],[ISIN]]="","",IF(_xll.BDP($B267&amp;" Corp",M$1)="#N/A N/A","--",_xll.BDP($B267&amp;" Corp",M$1)))</f>
        <v/>
      </c>
      <c r="N267" s="114" t="str">
        <f>IF(tbl_coded[[#This Row],[ISIN]]="","",IF(_xll.BDP($B267&amp;" Corp",N$1)="#N/A N/A","--",_xll.BDP($B267&amp;" Corp",N$1)))</f>
        <v/>
      </c>
      <c r="O267" s="114" t="str">
        <f>IF(tbl_coded[[#This Row],[ISIN]]="","",IF(_xll.BDP($B267&amp;" Corp",O$1)="#N/A N/A","--",_xll.BDP($B267&amp;" Corp",O$1)))</f>
        <v/>
      </c>
      <c r="P267" s="114" t="str">
        <f>IF(tbl_coded[[#This Row],[ISIN]]="","",IF(_xll.BDP($B267&amp;" Corp",P$1)="#N/A N/A","--",_xll.BDP($B267&amp;" Corp",P$1)))</f>
        <v/>
      </c>
      <c r="Q26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7" s="114" t="str">
        <f>IF(tbl_coded[[#This Row],[ISIN]]="","",IF(OR(_xll.BDP($B267&amp;" Corp",R$1)="#N/A N/A",_xll.BDP($B267&amp;" Corp",R$1)="#N/A Invalid Security",_xll.BDP($B267&amp;" Corp",R$1)="#N/A Field Not Applicable"),"--",_xll.BDP($B267&amp;" Corp",R$1)))</f>
        <v/>
      </c>
      <c r="S267" s="114" t="str">
        <f>IF(tbl_coded[[#This Row],[ISIN]]="","",IF(OR(_xll.BDP($R267&amp;" Equity",S$1)="#N/A N/A",_xll.BDP($R267&amp;" Equity",S$1)="#N/A Invalid Security"),"--",_xll.BDP($R267&amp;" Equity",S$1)))</f>
        <v/>
      </c>
      <c r="T267" s="114" t="str">
        <f>IF(tbl_coded[[#This Row],[ISIN]]="","",IF(OR(_xll.BDP($R267&amp;" Equity",T$1)="#N/A N/A",_xll.BDP($R267&amp;" Equity",T$1)="#N/A Invalid Security"),"--",_xll.BDP($R267&amp;" Equity",T$1)))</f>
        <v/>
      </c>
      <c r="U267" s="114" t="str">
        <f>IF(tbl_coded[[#This Row],[ISIN]]="","",IF(OR(_xll.BDP($R267&amp;" Equity",U$1)="#N/A N/A",_xll.BDP($R267&amp;" Equity",U$1)="#N/A Invalid Security"),"--",_xll.BDP($R267&amp;" Equity",U$1)))</f>
        <v/>
      </c>
      <c r="V267" s="114" t="str">
        <f>IF(tbl_coded[[#This Row],[ISIN]]="","",IF(OR(_xll.BDP($R267&amp;" Equity",V$1)="#N/A N/A",_xll.BDP($R267&amp;" Equity",V$1)="#N/A Invalid Security"),"--",_xll.BDP($R267&amp;" Equity",V$1)))</f>
        <v/>
      </c>
      <c r="W267" s="114" t="str">
        <f>IF(tbl_coded[[#This Row],[ISIN]]="","",IF(OR(_xll.BDP($R267&amp;" Equity",W$1)="#N/A N/A",_xll.BDP($R267&amp;" Equity",W$1)="#N/A Invalid Security"),"--",_xll.BDP($R267&amp;" Equity",W$1)))</f>
        <v/>
      </c>
      <c r="X267" s="114" t="str">
        <f>IF(tbl_coded[[#This Row],[ISIN]]="","",IF(OR(_xll.BDP($R267&amp;" Equity",X$1)="#N/A N/A",_xll.BDP($R267&amp;" Equity",X$1)="#N/A Invalid Security"),"--",_xll.BDP($R267&amp;" Equity",X$1)))</f>
        <v/>
      </c>
      <c r="Y26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7" s="114" t="str">
        <f>IF(tbl_coded[[#This Row],[ISIN]]="","",IF(ISNUMBER(_xll.BDP(B267&amp;" Corp",Z$1)),_xll.BDP(B267&amp;" Corp",Z$1),""))</f>
        <v/>
      </c>
      <c r="AA267" s="114" t="str">
        <f>IF(tbl_coded[[#This Row],[ISIN]]="","",IF(ISNUMBER(_xll.BDP(B267&amp;" Corp",AA$1)),_xll.BDP(B267&amp;" Corp",AA$1),""))</f>
        <v/>
      </c>
      <c r="AB267" s="114" t="str">
        <f>IF(tbl_coded[[#This Row],[ISIN]]="","",IF(ISNUMBER(_xll.BDP(B267&amp;" Corp",AB$1)),_xll.BDP(B267&amp;" Corp",AB$1),""))</f>
        <v/>
      </c>
      <c r="AC267" s="114" t="str">
        <f>IF(tbl_coded[[#This Row],[ISIN]]="","",IF(ISNUMBER(_xll.BDP(B267&amp;" Corp",AC$1)),_xll.BDP(B267&amp;" Corp",AC$1),""))</f>
        <v/>
      </c>
      <c r="AD267" s="114" t="str">
        <f>IF(tbl_coded[[#This Row],[ISIN]]="","",IF((_xll.BDP(B267&amp;" Corp",AD$1))="#N/A Field Not Applicable","",_xll.BDP(B267&amp;" Corp",AD$1)))</f>
        <v/>
      </c>
      <c r="AE267" s="114" t="str">
        <f>IF(tbl_coded[[#This Row],[ISIN]]="","",IF((_xll.BDP(B267&amp;" Corp",AE$1))="#N/A N/A","--",_xll.BDP(B267&amp;" Corp",AE$1)))</f>
        <v/>
      </c>
      <c r="AF267" s="114" t="str">
        <f>IF(tbl_coded[[#This Row],[ISIN]]="","",IF(IFERROR(MATCH(H267,rtg_num[Moody''s],0)&gt;10,0),"HY",IF(IFERROR(MATCH(I267,rtg_num[S&amp;P],0)&gt;10,0),"HY",IF(IFERROR(MATCH(J267,rtg_num[Fitch],0)&gt;10,0),"HY",IF(H267&amp;I267&amp;J267="------","NR",IF(IFERROR(FIND("#N/A",Coded!H267),0)&amp;IFERROR(FIND("#N/A",Coded!H267),0)&amp;IFERROR(FIND("#N/A",Coded!H267),0)&lt;&gt;"000",IF(INDEX(美元债一级!$O:$O,MATCH(tbl_coded[[#This Row],[ISIN]],美元债一级!$I:$I,0))="--/--/--","NR","IG"),"IG"))))))</f>
        <v/>
      </c>
      <c r="AG26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7" s="115" t="str">
        <f>IF(tbl_coded[[#This Row],[ISIN]]="","",IF(_xll.BDP($B267&amp;" Corp",AI$1)="#N/A N/A","--",_xll.BDP($B267&amp;" Corp",AI$1)))</f>
        <v/>
      </c>
      <c r="AJ267" s="112" t="str">
        <f>IF(tbl_coded[[#This Row],[ISIN]]="","",IF(OR(_xll.BDP(_xll.BDP(tbl_coded[[#This Row],[ISIN]]&amp;" Corp", "ISSUER_EQUITY_TICKER")&amp;" Equity",AJ$1)="#N/A N/A"),"--",_xll.BDP(_xll.BDP(tbl_coded[[#This Row],[ISIN]]&amp;" Corp", "ISSUER_EQUITY_TICKER")&amp;" Equity",AJ$1)))</f>
        <v/>
      </c>
      <c r="AK26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7" s="114" t="str">
        <f>IF(tbl_coded[[#This Row],[ISIN]]="","",IF(OR(_xll.BDP(_xll.BDP(tbl_coded[[#This Row],[ISIN]]&amp;" Corp", "ISSUER_EQUITY_TICKER")&amp;" Equity",AL$1)="#N/A N/A"),"--",_xll.BDP(_xll.BDP(tbl_coded[[#This Row],[ISIN]]&amp;" Corp", "ISSUER_EQUITY_TICKER")&amp;" Equity",AL$1)))</f>
        <v/>
      </c>
      <c r="AM267" s="114" t="s">
        <v>445</v>
      </c>
      <c r="AN267" s="114" t="str">
        <f>IF(tbl_coded[[#This Row],[ISIN]]="","",IF(_xll.BDP(tbl_coded[[#This Row],[KPW Provider BBID]]&amp;" CompanyID","NAME")="#N/A Invalid Security","",_xll.BDP(tbl_coded[[#This Row],[KPW Provider BBID]]&amp;" CompanyID","NAME")))</f>
        <v/>
      </c>
      <c r="AO267" s="114" t="str">
        <f>IF(tbl_coded[[#This Row],[ISIN]]="","",IF(_xll.BDP(tbl_coded[[#This Row],[KPW Provider BBID]]&amp;" CompanyID",$AO$1)="#N/A Invalid Security","--",IF(_xll.BDP(tbl_coded[[#This Row],[KPW Provider BBID]]&amp;" CompanyID",$AO$1)="#N/A N/A","--",_xll.BDP(tbl_coded[[#This Row],[KPW Provider BBID]]&amp;" CompanyID",$AO$1))))</f>
        <v/>
      </c>
      <c r="AP267" s="114" t="str">
        <f>IF(tbl_coded[[#This Row],[ISIN]]="","",IF(_xll.BDP(tbl_coded[[#This Row],[KPW Provider BBID]]&amp;" CompanyID",$AP$1)="#N/A Invalid Security","--",IF(_xll.BDP(tbl_coded[[#This Row],[KPW Provider BBID]]&amp;" CompanyID",$AP$1)="#N/A N/A","--",_xll.BDP(tbl_coded[[#This Row],[KPW Provider BBID]]&amp;" CompanyID",$AP$1))))</f>
        <v/>
      </c>
      <c r="AQ267" s="114" t="str">
        <f>IF(tbl_coded[[#This Row],[ISIN]]="","",IF(_xll.BDP(tbl_coded[[#This Row],[KPW Provider BBID]]&amp;" CompanyID",$AQ$1)="#N/A Invalid Security","--",IF(_xll.BDP(tbl_coded[[#This Row],[KPW Provider BBID]]&amp;" CompanyID",$AQ$1)="#N/A N/A","--",_xll.BDP(tbl_coded[[#This Row],[KPW Provider BBID]]&amp;" CompanyID",$AQ$1))))</f>
        <v/>
      </c>
      <c r="AR267" s="114" t="str">
        <f>IF(tbl_coded[[#This Row],[ISIN]]="","",tbl_coded[[#This Row],[穆迪KPW评级]]&amp;"/"&amp;tbl_coded[[#This Row],[SPKPW评级]]&amp;"/"&amp;tbl_coded[[#This Row],[FITCHKPW评级]])</f>
        <v/>
      </c>
      <c r="AS267" s="114" t="str">
        <f>IF(tbl_coded[[#This Row],[ISIN]]="","",IF(OR(_xll.BDP($B267&amp;" Corp",AS$1)="#N/A N/A"),"--",_xll.BDP($B267&amp;" Corp",AS$1)))</f>
        <v/>
      </c>
      <c r="AT267" s="114" t="str">
        <f>IF(tbl_coded[[#This Row],[ISIN]]="","",IF(_xll.BDS($B267&amp;" Corp",AT$1)="#N/A Field Not Applicable","",_xll.BDS($B267&amp;" Corp",AT$1)))</f>
        <v/>
      </c>
      <c r="AU267" s="114" t="str">
        <f>IF(tbl_coded[[#This Row],[SBLC Provider BBID]]="","",_xll.BDP(tbl_coded[[#This Row],[SBLC Provider BBID]]&amp;" CompanyID","NAME"))</f>
        <v/>
      </c>
      <c r="AV267" s="114" t="str">
        <f>IF(tbl_coded[[#This Row],[ISIN]]="","",IF(OR(_xll.BDP($B267&amp;" Corp",AV$1)="#N/A N/A"),"--",TEXT(_xll.BDP($B267&amp;" Corp",AV$1),"yyyy/mm/dd")))</f>
        <v/>
      </c>
      <c r="AW267" s="114" t="str">
        <f>IF(tbl_coded[[#This Row],[ISIN]]="","",IF(OR(_xll.BDP($B267&amp;" Corp",AW$1)="#N/A N/A"),"--",TEXT(_xll.BDP($B267&amp;" Corp",AW$1),"yyyy/mm/dd")))</f>
        <v/>
      </c>
      <c r="AX267" s="114" t="str">
        <f>IF(tbl_coded[[#This Row],[ISIN]]="","",IF(OR(_xll.BDP($B267&amp;" Corp",AX$1)="#N/A N/A"),"--",TEXT(_xll.BDP($B267&amp;" Corp",AX$1),"yyyy/mm/dd")))</f>
        <v/>
      </c>
      <c r="AY267" s="114" t="str">
        <f>IF(tbl_coded[[#This Row],[ISIN]]="","",IF(OR(_xll.BDP($B267&amp;" Corp",AY$1)="#N/A Field Not Applicable"),"--",TEXT(_xll.BDP($B267&amp;" Corp",AY$1),"yyyy/mm/dd")))</f>
        <v/>
      </c>
      <c r="AZ267" s="114" t="str">
        <f>IF(tbl_coded[[#This Row],[ISIN]]="","",IF(OR(_xll.BDP($B267&amp;" Corp",AZ$1)="#N/A N/A"),"--",_xll.BDP($B267&amp;" Corp",AZ$1)))</f>
        <v/>
      </c>
      <c r="BA267" s="114" t="str">
        <f>IF(tbl_coded[[#This Row],[ISIN]]="","",IF(OR(_xll.BDP($B267&amp;" Corp",BA$1)="#N/A N/A"),"--",_xll.BDP($B267&amp;" Corp",BA$1)))</f>
        <v/>
      </c>
      <c r="BB267" s="114" t="str">
        <f>IF(tbl_coded[[#This Row],[ISIN]]="","",IF(OR(_xll.BDP($B267&amp;" Corp",BB$1)="#N/A N/A"),"--",_xll.BDP($B267&amp;" Corp",BB$1)))</f>
        <v/>
      </c>
      <c r="BC267" s="114" t="str">
        <f>IF(tbl_coded[[#This Row],[ISIN]]="","",IF(OR(_xll.BDP($B267&amp;" Corp",BC$1)="#N/A Field Not Applicable"),"--",_xll.BDP($B267&amp;" Corp",BC$1)))</f>
        <v/>
      </c>
      <c r="BD267" s="114" t="str">
        <f>IF(tbl_coded[[#This Row],[ISIN]]="","",IF(OR(_xll.BDP($B267&amp;" Corp",BD$1)="#N/A Field Not Applicable"),"--",_xll.BDP($B267&amp;" Corp",BD$1)))</f>
        <v/>
      </c>
      <c r="BE267" s="114" t="str">
        <f>IF(tbl_coded[[#This Row],[ISIN]]="","",IF(OR(_xll.BDP($B267&amp;" Corp",BE$1)="#N/A Field Not Applicable"),"--",_xll.BDP($B267&amp;" Corp",BE$1)))</f>
        <v/>
      </c>
      <c r="BF267" s="114" t="str">
        <f>IF(tbl_coded[[#This Row],[ISIN]]="","",IF(OR(_xll.BDP($B267&amp;" Corp",BF$1)="#N/A Field Not Applicable"),"--",_xll.BDP($B267&amp;" Corp",BF$1)))</f>
        <v/>
      </c>
      <c r="BG267" s="114" t="str">
        <f>IF(tbl_coded[[#This Row],[ISIN]]="","",IF(OR(_xll.BDP($B267&amp;" Corp",BG$1)="#N/A Field Not Applicable"),"--",IF(_xll.BDP($B267&amp;" Corp",BG$1)="#N/A N/A","N",_xll.BDP($B267&amp;" Corp",BG$1))))</f>
        <v/>
      </c>
      <c r="BH267" s="114" t="str">
        <f>IF(tbl_coded[[#This Row],[ISIN]]="","",IF(OR(_xll.BDP($B267&amp;" Corp",BH$1)="#N/A N/A"),"",_xll.BDP($B267&amp;" Corp",BH$1)))</f>
        <v/>
      </c>
      <c r="BI267" s="114" t="str">
        <f>IF(tbl_coded[[#This Row],[ISIN]]="","",IF(OR(tbl_coded[[#This Row],[Parent company tiker]]=""),"",IF(_xll.BDP(tbl_coded[[#This Row],[Parent company tiker]]&amp;" Equity",BI$1)="#N/A N/A","--",_xll.BDP(tbl_coded[[#This Row],[Parent company tiker]]&amp;" Equity",BI$1))))</f>
        <v/>
      </c>
      <c r="BJ267" s="114" t="str">
        <f>IF(tbl_coded[[#This Row],[ISIN]]="","",IF(OR(tbl_coded[[#This Row],[Parent company tiker]]=""),"",IF(_xll.BDP(tbl_coded[[#This Row],[Parent company tiker]]&amp;" Equity",BJ$1)="#N/A N/A","--",_xll.BDP(tbl_coded[[#This Row],[Parent company tiker]]&amp;" Equity",BJ$1))))</f>
        <v/>
      </c>
      <c r="BK267" s="114" t="str">
        <f>IF(tbl_coded[[#This Row],[ISIN]]="","",IF(OR(tbl_coded[[#This Row],[Parent company tiker]]=""),"",IF(_xll.BDP(tbl_coded[[#This Row],[Parent company tiker]]&amp;" Equity",BK$1)="#N/A N/A","--",_xll.BDP(tbl_coded[[#This Row],[Parent company tiker]]&amp;" Equity",BK$1))))</f>
        <v/>
      </c>
      <c r="BL267" s="114" t="str">
        <f>IF(tbl_coded[[#This Row],[ISIN]]="","",IF(OR(tbl_coded[[#This Row],[Parent company tiker]]=""),"",IF(_xll.BDP(tbl_coded[[#This Row],[Parent company tiker]]&amp;" Equity",BL$1)="#N/A N/A","--",_xll.BDP(tbl_coded[[#This Row],[Parent company tiker]]&amp;" Equity",BL$1))))</f>
        <v/>
      </c>
      <c r="BM26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7" s="114" t="str">
        <f>IF(tbl_coded[[#This Row],[Column9]]&lt;&gt;"--",tbl_coded[[#This Row],[G''tor rating]],IF(tbl_coded[[#This Row],[KPW Name]]&lt;&gt;"",tbl_coded[[#This Row],[KPW Rating]],IF(tbl_coded[[#This Row],[Parent company tiker]]&lt;&gt;"",tbl_coded[[#This Row],[parent评级]],tbl_coded[[#This Row],[Issuer rating]])))</f>
        <v>//</v>
      </c>
      <c r="BO267" s="148" t="str">
        <f>IFERROR(IF(tbl_coded[[#This Row],[GREEN]]="Y","GREEN",IF(tbl_coded[[#This Row],[SUSTAINABLE]]="Y","SUSTAINABLE",IF(tbl_coded[[#This Row],[SOCIAL]]="Y","SOCIAL",IF(tbl_coded[[#This Row],[Sustainable linked]]="Y","SUSTAINABLE LINKED"," ")))),"")</f>
        <v xml:space="preserve"> </v>
      </c>
    </row>
    <row r="268" spans="1:67" ht="15" customHeight="1">
      <c r="A268" s="109">
        <v>266</v>
      </c>
      <c r="B268" s="110" t="str">
        <f>IF(美元债一级!$C$3:$C$1048576&lt;&gt;"",美元债一级!$C268,"")</f>
        <v/>
      </c>
      <c r="C268" s="112" t="str">
        <f>IF(tbl_coded[[#This Row],[ISIN]]="","",IF(tbl_coded[[#This Row],[Index]]&gt;$A$1,"",IF(_xll.BDP($B268&amp;" Corp",C$1)="#N/A N/A","",_xll.BDP($B268&amp;" Corp",C$1))))</f>
        <v/>
      </c>
      <c r="D268" s="112" t="str">
        <f>IF(tbl_coded[[#This Row],[ISIN]]="","",IF(_xll.BDP($B268&amp;" Corp",D$1)="#N/A N/A","",_xll.BDP($B268&amp;" Corp",D$1)))</f>
        <v/>
      </c>
      <c r="E268" s="112" t="str">
        <f>IF(tbl_coded[[#This Row],[ISIN]]="","",IF(_xll.BDP($B268&amp;" Corp",E$1)="#N/A N/A","--",_xll.BDP($B268&amp;" Corp",E$1)))</f>
        <v/>
      </c>
      <c r="F268" s="112" t="str">
        <f>IF(tbl_coded[[#This Row],[ISIN]]="","",IF(_xll.BDS($B268&amp;" Corp",F$1)="#N/A Field Not Applicable","",_xll.BDS($B268&amp;" Corp",F$1)))</f>
        <v/>
      </c>
      <c r="G268" s="112" t="str">
        <f>IF(tbl_coded[[#This Row],[ISIN]]="","",IF(_xll.BDP($F268&amp;" CompanyID",G$1)="#N/A Invalid Security","",_xll.BDP($F268&amp;" CompanyID",G$1)))</f>
        <v/>
      </c>
      <c r="H268" s="112" t="str">
        <f>IF(tbl_coded[[#This Row],[ISIN]]="","",IF(_xll.BDP($B268&amp;" Corp",H$1)="#N/A N/A","--",_xll.BDP($B268&amp;" Corp",H$1)))</f>
        <v/>
      </c>
      <c r="I268" s="112" t="str">
        <f>IF(tbl_coded[[#This Row],[ISIN]]="","",IF(_xll.BDP($B268&amp;" Corp",I$1)="#N/A N/A","--",_xll.BDP($B268&amp;" Corp",I$1)))</f>
        <v/>
      </c>
      <c r="J268" s="112" t="str">
        <f>IF(tbl_coded[[#This Row],[ISIN]]="","",IF(_xll.BDP($B268&amp;" Corp",J$1)="#N/A N/A","--",_xll.BDP($B268&amp;" Corp",J$1)))</f>
        <v/>
      </c>
      <c r="K268" s="112" t="str">
        <f>IF(tbl_coded[[#This Row],[ISIN]]="","",IF(_xll.BDP($B268&amp;" Corp",K$1)="#N/A N/A","--",_xll.BDP($B268&amp;" Corp",K$1)))</f>
        <v/>
      </c>
      <c r="L268" s="112" t="str">
        <f>IF(tbl_coded[[#This Row],[ISIN]]="","",IF(_xll.BDP($B268&amp;" Corp",L$1)="#N/A N/A","--",_xll.BDP($B268&amp;" Corp",L$1)))</f>
        <v/>
      </c>
      <c r="M268" s="112" t="str">
        <f>IF(tbl_coded[[#This Row],[ISIN]]="","",IF(_xll.BDP($B268&amp;" Corp",M$1)="#N/A N/A","--",_xll.BDP($B268&amp;" Corp",M$1)))</f>
        <v/>
      </c>
      <c r="N268" s="112" t="str">
        <f>IF(tbl_coded[[#This Row],[ISIN]]="","",IF(_xll.BDP($B268&amp;" Corp",N$1)="#N/A N/A","--",_xll.BDP($B268&amp;" Corp",N$1)))</f>
        <v/>
      </c>
      <c r="O268" s="112" t="str">
        <f>IF(tbl_coded[[#This Row],[ISIN]]="","",IF(_xll.BDP($B268&amp;" Corp",O$1)="#N/A N/A","--",_xll.BDP($B268&amp;" Corp",O$1)))</f>
        <v/>
      </c>
      <c r="P268" s="112" t="str">
        <f>IF(tbl_coded[[#This Row],[ISIN]]="","",IF(_xll.BDP($B268&amp;" Corp",P$1)="#N/A N/A","--",_xll.BDP($B268&amp;" Corp",P$1)))</f>
        <v/>
      </c>
      <c r="Q268"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8" s="112" t="str">
        <f>IF(tbl_coded[[#This Row],[ISIN]]="","",IF(OR(_xll.BDP($B268&amp;" Corp",R$1)="#N/A N/A",_xll.BDP($B268&amp;" Corp",R$1)="#N/A Invalid Security",_xll.BDP($B268&amp;" Corp",R$1)="#N/A Field Not Applicable"),"--",_xll.BDP($B268&amp;" Corp",R$1)))</f>
        <v/>
      </c>
      <c r="S268" s="112" t="str">
        <f>IF(tbl_coded[[#This Row],[ISIN]]="","",IF(OR(_xll.BDP($R268&amp;" Equity",S$1)="#N/A N/A",_xll.BDP($R268&amp;" Equity",S$1)="#N/A Invalid Security"),"--",_xll.BDP($R268&amp;" Equity",S$1)))</f>
        <v/>
      </c>
      <c r="T268" s="112" t="str">
        <f>IF(tbl_coded[[#This Row],[ISIN]]="","",IF(OR(_xll.BDP($R268&amp;" Equity",T$1)="#N/A N/A",_xll.BDP($R268&amp;" Equity",T$1)="#N/A Invalid Security"),"--",_xll.BDP($R268&amp;" Equity",T$1)))</f>
        <v/>
      </c>
      <c r="U268" s="112" t="str">
        <f>IF(tbl_coded[[#This Row],[ISIN]]="","",IF(OR(_xll.BDP($R268&amp;" Equity",U$1)="#N/A N/A",_xll.BDP($R268&amp;" Equity",U$1)="#N/A Invalid Security"),"--",_xll.BDP($R268&amp;" Equity",U$1)))</f>
        <v/>
      </c>
      <c r="V268" s="112" t="str">
        <f>IF(tbl_coded[[#This Row],[ISIN]]="","",IF(OR(_xll.BDP($R268&amp;" Equity",V$1)="#N/A N/A",_xll.BDP($R268&amp;" Equity",V$1)="#N/A Invalid Security"),"--",_xll.BDP($R268&amp;" Equity",V$1)))</f>
        <v/>
      </c>
      <c r="W268" s="112" t="str">
        <f>IF(tbl_coded[[#This Row],[ISIN]]="","",IF(OR(_xll.BDP($R268&amp;" Equity",W$1)="#N/A N/A",_xll.BDP($R268&amp;" Equity",W$1)="#N/A Invalid Security"),"--",_xll.BDP($R268&amp;" Equity",W$1)))</f>
        <v/>
      </c>
      <c r="X268" s="112" t="str">
        <f>IF(tbl_coded[[#This Row],[ISIN]]="","",IF(OR(_xll.BDP($R268&amp;" Equity",X$1)="#N/A N/A",_xll.BDP($R268&amp;" Equity",X$1)="#N/A Invalid Security"),"--",_xll.BDP($R268&amp;" Equity",X$1)))</f>
        <v/>
      </c>
      <c r="Y268"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8" s="112" t="str">
        <f>IF(tbl_coded[[#This Row],[ISIN]]="","",IF(ISNUMBER(_xll.BDP(B268&amp;" Corp",Z$1)),_xll.BDP(B268&amp;" Corp",Z$1),""))</f>
        <v/>
      </c>
      <c r="AA268" s="112" t="str">
        <f>IF(tbl_coded[[#This Row],[ISIN]]="","",IF(ISNUMBER(_xll.BDP(B268&amp;" Corp",AA$1)),_xll.BDP(B268&amp;" Corp",AA$1),""))</f>
        <v/>
      </c>
      <c r="AB268" s="112" t="str">
        <f>IF(tbl_coded[[#This Row],[ISIN]]="","",IF(ISNUMBER(_xll.BDP(B268&amp;" Corp",AB$1)),_xll.BDP(B268&amp;" Corp",AB$1),""))</f>
        <v/>
      </c>
      <c r="AC268" s="112" t="str">
        <f>IF(tbl_coded[[#This Row],[ISIN]]="","",IF(ISNUMBER(_xll.BDP(B268&amp;" Corp",AC$1)),_xll.BDP(B268&amp;" Corp",AC$1),""))</f>
        <v/>
      </c>
      <c r="AD268" s="112" t="str">
        <f>IF(tbl_coded[[#This Row],[ISIN]]="","",IF((_xll.BDP(B268&amp;" Corp",AD$1))="#N/A Field Not Applicable","",_xll.BDP(B268&amp;" Corp",AD$1)))</f>
        <v/>
      </c>
      <c r="AE268" s="112" t="str">
        <f>IF(tbl_coded[[#This Row],[ISIN]]="","",IF((_xll.BDP(B268&amp;" Corp",AE$1))="#N/A N/A","--",_xll.BDP(B268&amp;" Corp",AE$1)))</f>
        <v/>
      </c>
      <c r="AF268" s="112" t="str">
        <f>IF(tbl_coded[[#This Row],[ISIN]]="","",IF(IFERROR(MATCH(H268,rtg_num[Moody''s],0)&gt;10,0),"HY",IF(IFERROR(MATCH(I268,rtg_num[S&amp;P],0)&gt;10,0),"HY",IF(IFERROR(MATCH(J268,rtg_num[Fitch],0)&gt;10,0),"HY",IF(H268&amp;I268&amp;J268="------","NR",IF(IFERROR(FIND("#N/A",Coded!H268),0)&amp;IFERROR(FIND("#N/A",Coded!H268),0)&amp;IFERROR(FIND("#N/A",Coded!H268),0)&lt;&gt;"000",IF(INDEX(美元债一级!$O:$O,MATCH(tbl_coded[[#This Row],[ISIN]],美元债一级!$I:$I,0))="--/--/--","NR","IG"),"IG"))))))</f>
        <v/>
      </c>
      <c r="AG268"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8"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8" s="113" t="str">
        <f>IF(tbl_coded[[#This Row],[ISIN]]="","",IF(_xll.BDP($B268&amp;" Corp",AI$1)="#N/A N/A","--",_xll.BDP($B268&amp;" Corp",AI$1)))</f>
        <v/>
      </c>
      <c r="AJ268" s="112" t="str">
        <f>IF(tbl_coded[[#This Row],[ISIN]]="","",IF(OR(_xll.BDP(_xll.BDP(tbl_coded[[#This Row],[ISIN]]&amp;" Corp", "ISSUER_EQUITY_TICKER")&amp;" Equity",AJ$1)="#N/A N/A"),"--",_xll.BDP(_xll.BDP(tbl_coded[[#This Row],[ISIN]]&amp;" Corp", "ISSUER_EQUITY_TICKER")&amp;" Equity",AJ$1)))</f>
        <v/>
      </c>
      <c r="AK268"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8" s="115" t="str">
        <f>IF(tbl_coded[[#This Row],[ISIN]]="","",IF(OR(_xll.BDP(_xll.BDP(tbl_coded[[#This Row],[ISIN]]&amp;" Corp", "ISSUER_EQUITY_TICKER")&amp;" Equity",AL$1)="#N/A N/A"),"--",_xll.BDP(_xll.BDP(tbl_coded[[#This Row],[ISIN]]&amp;" Corp", "ISSUER_EQUITY_TICKER")&amp;" Equity",AL$1)))</f>
        <v/>
      </c>
      <c r="AM268" s="115" t="str">
        <f>IF(tbl_coded[[#This Row],[ISIN]]="","",IF(_xll.BDS($B268&amp;" Corp",AM$1)="#N/A Field Not Applicable","",_xll.BDS($B268&amp;" Corp",AM$1)))</f>
        <v/>
      </c>
      <c r="AN268" s="115" t="str">
        <f>IF(tbl_coded[[#This Row],[ISIN]]="","",IF(_xll.BDP(tbl_coded[[#This Row],[KPW Provider BBID]]&amp;" CompanyID","NAME")="#N/A Invalid Security","",_xll.BDP(tbl_coded[[#This Row],[KPW Provider BBID]]&amp;" CompanyID","NAME")))</f>
        <v/>
      </c>
      <c r="AO268" s="115" t="str">
        <f>IF(tbl_coded[[#This Row],[ISIN]]="","",IF(_xll.BDP(tbl_coded[[#This Row],[KPW Provider BBID]]&amp;" CompanyID",$AO$1)="#N/A Invalid Security","--",IF(_xll.BDP(tbl_coded[[#This Row],[KPW Provider BBID]]&amp;" CompanyID",$AO$1)="#N/A N/A","--",_xll.BDP(tbl_coded[[#This Row],[KPW Provider BBID]]&amp;" CompanyID",$AO$1))))</f>
        <v/>
      </c>
      <c r="AP268" s="115" t="str">
        <f>IF(tbl_coded[[#This Row],[ISIN]]="","",IF(_xll.BDP(tbl_coded[[#This Row],[KPW Provider BBID]]&amp;" CompanyID",$AP$1)="#N/A Invalid Security","--",IF(_xll.BDP(tbl_coded[[#This Row],[KPW Provider BBID]]&amp;" CompanyID",$AP$1)="#N/A N/A","--",_xll.BDP(tbl_coded[[#This Row],[KPW Provider BBID]]&amp;" CompanyID",$AP$1))))</f>
        <v/>
      </c>
      <c r="AQ268" s="115" t="str">
        <f>IF(tbl_coded[[#This Row],[ISIN]]="","",IF(_xll.BDP(tbl_coded[[#This Row],[KPW Provider BBID]]&amp;" CompanyID",$AQ$1)="#N/A Invalid Security","--",IF(_xll.BDP(tbl_coded[[#This Row],[KPW Provider BBID]]&amp;" CompanyID",$AQ$1)="#N/A N/A","--",_xll.BDP(tbl_coded[[#This Row],[KPW Provider BBID]]&amp;" CompanyID",$AQ$1))))</f>
        <v/>
      </c>
      <c r="AR268" s="115" t="str">
        <f>IF(tbl_coded[[#This Row],[ISIN]]="","",tbl_coded[[#This Row],[穆迪KPW评级]]&amp;"/"&amp;tbl_coded[[#This Row],[SPKPW评级]]&amp;"/"&amp;tbl_coded[[#This Row],[FITCHKPW评级]])</f>
        <v/>
      </c>
      <c r="AS268" s="115" t="str">
        <f>IF(tbl_coded[[#This Row],[ISIN]]="","",IF(OR(_xll.BDP($B268&amp;" Corp",AS$1)="#N/A N/A"),"--",_xll.BDP($B268&amp;" Corp",AS$1)))</f>
        <v/>
      </c>
      <c r="AT268" s="115" t="str">
        <f>IF(tbl_coded[[#This Row],[ISIN]]="","",IF(_xll.BDS($B268&amp;" Corp",AT$1)="#N/A Field Not Applicable","",_xll.BDS($B268&amp;" Corp",AT$1)))</f>
        <v/>
      </c>
      <c r="AU268" s="115" t="str">
        <f>IF(tbl_coded[[#This Row],[SBLC Provider BBID]]="","",_xll.BDP(tbl_coded[[#This Row],[SBLC Provider BBID]]&amp;" CompanyID","NAME"))</f>
        <v/>
      </c>
      <c r="AV268" s="115" t="str">
        <f>IF(tbl_coded[[#This Row],[ISIN]]="","",IF(OR(_xll.BDP($B268&amp;" Corp",AV$1)="#N/A N/A"),"--",TEXT(_xll.BDP($B268&amp;" Corp",AV$1),"yyyy/mm/dd")))</f>
        <v/>
      </c>
      <c r="AW268" s="115" t="str">
        <f>IF(tbl_coded[[#This Row],[ISIN]]="","",IF(OR(_xll.BDP($B268&amp;" Corp",AW$1)="#N/A N/A"),"--",TEXT(_xll.BDP($B268&amp;" Corp",AW$1),"yyyy/mm/dd")))</f>
        <v/>
      </c>
      <c r="AX268" s="115" t="str">
        <f>IF(tbl_coded[[#This Row],[ISIN]]="","",IF(OR(_xll.BDP($B268&amp;" Corp",AX$1)="#N/A N/A"),"--",TEXT(_xll.BDP($B268&amp;" Corp",AX$1),"yyyy/mm/dd")))</f>
        <v/>
      </c>
      <c r="AY268" s="115" t="str">
        <f>IF(tbl_coded[[#This Row],[ISIN]]="","",IF(OR(_xll.BDP($B268&amp;" Corp",AY$1)="#N/A Field Not Applicable"),"--",TEXT(_xll.BDP($B268&amp;" Corp",AY$1),"yyyy/mm/dd")))</f>
        <v/>
      </c>
      <c r="AZ268" s="115" t="str">
        <f>IF(tbl_coded[[#This Row],[ISIN]]="","",IF(OR(_xll.BDP($B268&amp;" Corp",AZ$1)="#N/A N/A"),"--",_xll.BDP($B268&amp;" Corp",AZ$1)))</f>
        <v/>
      </c>
      <c r="BA268" s="115" t="str">
        <f>IF(tbl_coded[[#This Row],[ISIN]]="","",IF(OR(_xll.BDP($B268&amp;" Corp",BA$1)="#N/A N/A"),"--",_xll.BDP($B268&amp;" Corp",BA$1)))</f>
        <v/>
      </c>
      <c r="BB268" s="115" t="str">
        <f>IF(tbl_coded[[#This Row],[ISIN]]="","",IF(OR(_xll.BDP($B268&amp;" Corp",BB$1)="#N/A N/A"),"--",_xll.BDP($B268&amp;" Corp",BB$1)))</f>
        <v/>
      </c>
      <c r="BC268" s="115" t="str">
        <f>IF(tbl_coded[[#This Row],[ISIN]]="","",IF(OR(_xll.BDP($B268&amp;" Corp",BC$1)="#N/A Field Not Applicable"),"--",_xll.BDP($B268&amp;" Corp",BC$1)))</f>
        <v/>
      </c>
      <c r="BD268" s="115" t="str">
        <f>IF(tbl_coded[[#This Row],[ISIN]]="","",IF(OR(_xll.BDP($B268&amp;" Corp",BD$1)="#N/A Field Not Applicable"),"--",_xll.BDP($B268&amp;" Corp",BD$1)))</f>
        <v/>
      </c>
      <c r="BE268" s="115" t="str">
        <f>IF(tbl_coded[[#This Row],[ISIN]]="","",IF(OR(_xll.BDP($B268&amp;" Corp",BE$1)="#N/A Field Not Applicable"),"--",_xll.BDP($B268&amp;" Corp",BE$1)))</f>
        <v/>
      </c>
      <c r="BF268" s="115" t="str">
        <f>IF(tbl_coded[[#This Row],[ISIN]]="","",IF(OR(_xll.BDP($B268&amp;" Corp",BF$1)="#N/A Field Not Applicable"),"--",_xll.BDP($B268&amp;" Corp",BF$1)))</f>
        <v/>
      </c>
      <c r="BG268" s="115" t="str">
        <f>IF(tbl_coded[[#This Row],[ISIN]]="","",IF(OR(_xll.BDP($B268&amp;" Corp",BG$1)="#N/A Field Not Applicable"),"--",IF(_xll.BDP($B268&amp;" Corp",BG$1)="#N/A N/A","N",_xll.BDP($B268&amp;" Corp",BG$1))))</f>
        <v/>
      </c>
      <c r="BH268" s="115" t="str">
        <f>IF(tbl_coded[[#This Row],[ISIN]]="","",IF(OR(_xll.BDP($B268&amp;" Corp",BH$1)="#N/A N/A"),"",_xll.BDP($B268&amp;" Corp",BH$1)))</f>
        <v/>
      </c>
      <c r="BI268" s="115" t="str">
        <f>IF(tbl_coded[[#This Row],[ISIN]]="","",IF(OR(tbl_coded[[#This Row],[Parent company tiker]]=""),"",IF(_xll.BDP(tbl_coded[[#This Row],[Parent company tiker]]&amp;" Equity",BI$1)="#N/A N/A","--",_xll.BDP(tbl_coded[[#This Row],[Parent company tiker]]&amp;" Equity",BI$1))))</f>
        <v/>
      </c>
      <c r="BJ268" s="115" t="str">
        <f>IF(tbl_coded[[#This Row],[ISIN]]="","",IF(OR(tbl_coded[[#This Row],[Parent company tiker]]=""),"",IF(_xll.BDP(tbl_coded[[#This Row],[Parent company tiker]]&amp;" Equity",BJ$1)="#N/A N/A","--",_xll.BDP(tbl_coded[[#This Row],[Parent company tiker]]&amp;" Equity",BJ$1))))</f>
        <v/>
      </c>
      <c r="BK268" s="115" t="str">
        <f>IF(tbl_coded[[#This Row],[ISIN]]="","",IF(OR(tbl_coded[[#This Row],[Parent company tiker]]=""),"",IF(_xll.BDP(tbl_coded[[#This Row],[Parent company tiker]]&amp;" Equity",BK$1)="#N/A N/A","--",_xll.BDP(tbl_coded[[#This Row],[Parent company tiker]]&amp;" Equity",BK$1))))</f>
        <v/>
      </c>
      <c r="BL268" s="115" t="str">
        <f>IF(tbl_coded[[#This Row],[ISIN]]="","",IF(OR(tbl_coded[[#This Row],[Parent company tiker]]=""),"",IF(_xll.BDP(tbl_coded[[#This Row],[Parent company tiker]]&amp;" Equity",BL$1)="#N/A N/A","--",_xll.BDP(tbl_coded[[#This Row],[Parent company tiker]]&amp;" Equity",BL$1))))</f>
        <v/>
      </c>
      <c r="BM268"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8" s="115" t="str">
        <f>IF(tbl_coded[[#This Row],[Column9]]&lt;&gt;"--",tbl_coded[[#This Row],[G''tor rating]],IF(tbl_coded[[#This Row],[KPW Name]]&lt;&gt;"",tbl_coded[[#This Row],[KPW Rating]],IF(tbl_coded[[#This Row],[Parent company tiker]]&lt;&gt;"",tbl_coded[[#This Row],[parent评级]],tbl_coded[[#This Row],[Issuer rating]])))</f>
        <v>//</v>
      </c>
      <c r="BO268" s="148" t="str">
        <f>IFERROR(IF(tbl_coded[[#This Row],[GREEN]]="Y","GREEN",IF(tbl_coded[[#This Row],[SUSTAINABLE]]="Y","SUSTAINABLE",IF(tbl_coded[[#This Row],[SOCIAL]]="Y","SOCIAL",IF(tbl_coded[[#This Row],[Sustainable linked]]="Y","SUSTAINABLE LINKED"," ")))),"")</f>
        <v xml:space="preserve"> </v>
      </c>
    </row>
    <row r="269" spans="1:67" ht="15" customHeight="1">
      <c r="A269" s="109">
        <v>267</v>
      </c>
      <c r="B269" s="110" t="str">
        <f>IF(美元债一级!$C$3:$C$1048576&lt;&gt;"",美元债一级!$C269,"")</f>
        <v/>
      </c>
      <c r="C269" s="112" t="str">
        <f>IF(tbl_coded[[#This Row],[ISIN]]="","",IF(tbl_coded[[#This Row],[Index]]&gt;$A$1,"",IF(_xll.BDP($B269&amp;" Corp",C$1)="#N/A N/A","",_xll.BDP($B269&amp;" Corp",C$1))))</f>
        <v/>
      </c>
      <c r="D269" s="112" t="str">
        <f>IF(tbl_coded[[#This Row],[ISIN]]="","",IF(_xll.BDP($B269&amp;" Corp",D$1)="#N/A N/A","",_xll.BDP($B269&amp;" Corp",D$1)))</f>
        <v/>
      </c>
      <c r="E269" s="112" t="str">
        <f>IF(tbl_coded[[#This Row],[ISIN]]="","",IF(_xll.BDP($B269&amp;" Corp",E$1)="#N/A N/A","--",_xll.BDP($B269&amp;" Corp",E$1)))</f>
        <v/>
      </c>
      <c r="F269" s="112" t="str">
        <f>IF(tbl_coded[[#This Row],[ISIN]]="","",IF(_xll.BDS($B269&amp;" Corp",F$1)="#N/A Field Not Applicable","",_xll.BDS($B269&amp;" Corp",F$1)))</f>
        <v/>
      </c>
      <c r="G269" s="112" t="str">
        <f>IF(tbl_coded[[#This Row],[ISIN]]="","",IF(_xll.BDP($F269&amp;" CompanyID",G$1)="#N/A Invalid Security","",_xll.BDP($F269&amp;" CompanyID",G$1)))</f>
        <v/>
      </c>
      <c r="H269" s="112" t="str">
        <f>IF(tbl_coded[[#This Row],[ISIN]]="","",IF(_xll.BDP($B269&amp;" Corp",H$1)="#N/A N/A","--",_xll.BDP($B269&amp;" Corp",H$1)))</f>
        <v/>
      </c>
      <c r="I269" s="112" t="str">
        <f>IF(tbl_coded[[#This Row],[ISIN]]="","",IF(_xll.BDP($B269&amp;" Corp",I$1)="#N/A N/A","--",_xll.BDP($B269&amp;" Corp",I$1)))</f>
        <v/>
      </c>
      <c r="J269" s="112" t="str">
        <f>IF(tbl_coded[[#This Row],[ISIN]]="","",IF(_xll.BDP($B269&amp;" Corp",J$1)="#N/A N/A","--",_xll.BDP($B269&amp;" Corp",J$1)))</f>
        <v/>
      </c>
      <c r="K269" s="112" t="str">
        <f>IF(tbl_coded[[#This Row],[ISIN]]="","",IF(_xll.BDP($B269&amp;" Corp",K$1)="#N/A N/A","--",_xll.BDP($B269&amp;" Corp",K$1)))</f>
        <v/>
      </c>
      <c r="L269" s="112" t="str">
        <f>IF(tbl_coded[[#This Row],[ISIN]]="","",IF(_xll.BDP($B269&amp;" Corp",L$1)="#N/A N/A","--",_xll.BDP($B269&amp;" Corp",L$1)))</f>
        <v/>
      </c>
      <c r="M269" s="112" t="str">
        <f>IF(tbl_coded[[#This Row],[ISIN]]="","",IF(_xll.BDP($B269&amp;" Corp",M$1)="#N/A N/A","--",_xll.BDP($B269&amp;" Corp",M$1)))</f>
        <v/>
      </c>
      <c r="N269" s="112" t="str">
        <f>IF(tbl_coded[[#This Row],[ISIN]]="","",IF(_xll.BDP($B269&amp;" Corp",N$1)="#N/A N/A","--",_xll.BDP($B269&amp;" Corp",N$1)))</f>
        <v/>
      </c>
      <c r="O269" s="112" t="str">
        <f>IF(tbl_coded[[#This Row],[ISIN]]="","",IF(_xll.BDP($B269&amp;" Corp",O$1)="#N/A N/A","--",_xll.BDP($B269&amp;" Corp",O$1)))</f>
        <v/>
      </c>
      <c r="P269" s="112" t="str">
        <f>IF(tbl_coded[[#This Row],[ISIN]]="","",IF(_xll.BDP($B269&amp;" Corp",P$1)="#N/A N/A","--",_xll.BDP($B269&amp;" Corp",P$1)))</f>
        <v/>
      </c>
      <c r="Q269"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9" s="112" t="str">
        <f>IF(tbl_coded[[#This Row],[ISIN]]="","",IF(OR(_xll.BDP($B269&amp;" Corp",R$1)="#N/A N/A",_xll.BDP($B269&amp;" Corp",R$1)="#N/A Invalid Security",_xll.BDP($B269&amp;" Corp",R$1)="#N/A Field Not Applicable"),"--",_xll.BDP($B269&amp;" Corp",R$1)))</f>
        <v/>
      </c>
      <c r="S269" s="112" t="str">
        <f>IF(tbl_coded[[#This Row],[ISIN]]="","",IF(OR(_xll.BDP($R269&amp;" Equity",S$1)="#N/A N/A",_xll.BDP($R269&amp;" Equity",S$1)="#N/A Invalid Security"),"--",_xll.BDP($R269&amp;" Equity",S$1)))</f>
        <v/>
      </c>
      <c r="T269" s="112" t="str">
        <f>IF(tbl_coded[[#This Row],[ISIN]]="","",IF(OR(_xll.BDP($R269&amp;" Equity",T$1)="#N/A N/A",_xll.BDP($R269&amp;" Equity",T$1)="#N/A Invalid Security"),"--",_xll.BDP($R269&amp;" Equity",T$1)))</f>
        <v/>
      </c>
      <c r="U269" s="112" t="str">
        <f>IF(tbl_coded[[#This Row],[ISIN]]="","",IF(OR(_xll.BDP($R269&amp;" Equity",U$1)="#N/A N/A",_xll.BDP($R269&amp;" Equity",U$1)="#N/A Invalid Security"),"--",_xll.BDP($R269&amp;" Equity",U$1)))</f>
        <v/>
      </c>
      <c r="V269" s="112" t="str">
        <f>IF(tbl_coded[[#This Row],[ISIN]]="","",IF(OR(_xll.BDP($R269&amp;" Equity",V$1)="#N/A N/A",_xll.BDP($R269&amp;" Equity",V$1)="#N/A Invalid Security"),"--",_xll.BDP($R269&amp;" Equity",V$1)))</f>
        <v/>
      </c>
      <c r="W269" s="112" t="str">
        <f>IF(tbl_coded[[#This Row],[ISIN]]="","",IF(OR(_xll.BDP($R269&amp;" Equity",W$1)="#N/A N/A",_xll.BDP($R269&amp;" Equity",W$1)="#N/A Invalid Security"),"--",_xll.BDP($R269&amp;" Equity",W$1)))</f>
        <v/>
      </c>
      <c r="X269" s="112" t="str">
        <f>IF(tbl_coded[[#This Row],[ISIN]]="","",IF(OR(_xll.BDP($R269&amp;" Equity",X$1)="#N/A N/A",_xll.BDP($R269&amp;" Equity",X$1)="#N/A Invalid Security"),"--",_xll.BDP($R269&amp;" Equity",X$1)))</f>
        <v/>
      </c>
      <c r="Y269"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9" s="112" t="str">
        <f>IF(tbl_coded[[#This Row],[ISIN]]="","",IF(ISNUMBER(_xll.BDP(B269&amp;" Corp",Z$1)),_xll.BDP(B269&amp;" Corp",Z$1),""))</f>
        <v/>
      </c>
      <c r="AA269" s="112" t="str">
        <f>IF(tbl_coded[[#This Row],[ISIN]]="","",IF(ISNUMBER(_xll.BDP(B269&amp;" Corp",AA$1)),_xll.BDP(B269&amp;" Corp",AA$1),""))</f>
        <v/>
      </c>
      <c r="AB269" s="112" t="str">
        <f>IF(tbl_coded[[#This Row],[ISIN]]="","",IF(ISNUMBER(_xll.BDP(B269&amp;" Corp",AB$1)),_xll.BDP(B269&amp;" Corp",AB$1),""))</f>
        <v/>
      </c>
      <c r="AC269" s="112" t="str">
        <f>IF(tbl_coded[[#This Row],[ISIN]]="","",IF(ISNUMBER(_xll.BDP(B269&amp;" Corp",AC$1)),_xll.BDP(B269&amp;" Corp",AC$1),""))</f>
        <v/>
      </c>
      <c r="AD269" s="112" t="str">
        <f>IF(tbl_coded[[#This Row],[ISIN]]="","",IF((_xll.BDP(B269&amp;" Corp",AD$1))="#N/A Field Not Applicable","",_xll.BDP(B269&amp;" Corp",AD$1)))</f>
        <v/>
      </c>
      <c r="AE269" s="112" t="str">
        <f>IF(tbl_coded[[#This Row],[ISIN]]="","",IF((_xll.BDP(B269&amp;" Corp",AE$1))="#N/A N/A","--",_xll.BDP(B269&amp;" Corp",AE$1)))</f>
        <v/>
      </c>
      <c r="AF269" s="112" t="str">
        <f>IF(tbl_coded[[#This Row],[ISIN]]="","",IF(IFERROR(MATCH(H269,rtg_num[Moody''s],0)&gt;10,0),"HY",IF(IFERROR(MATCH(I269,rtg_num[S&amp;P],0)&gt;10,0),"HY",IF(IFERROR(MATCH(J269,rtg_num[Fitch],0)&gt;10,0),"HY",IF(H269&amp;I269&amp;J269="------","NR",IF(IFERROR(FIND("#N/A",Coded!H269),0)&amp;IFERROR(FIND("#N/A",Coded!H269),0)&amp;IFERROR(FIND("#N/A",Coded!H269),0)&lt;&gt;"000",IF(INDEX(美元债一级!$O:$O,MATCH(tbl_coded[[#This Row],[ISIN]],美元债一级!$I:$I,0))="--/--/--","NR","IG"),"IG"))))))</f>
        <v/>
      </c>
      <c r="AG269"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9"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69" s="113" t="str">
        <f>IF(tbl_coded[[#This Row],[ISIN]]="","",IF(_xll.BDP($B269&amp;" Corp",AI$1)="#N/A N/A","--",_xll.BDP($B269&amp;" Corp",AI$1)))</f>
        <v/>
      </c>
      <c r="AJ269" s="112" t="str">
        <f>IF(tbl_coded[[#This Row],[ISIN]]="","",IF(OR(_xll.BDP(_xll.BDP(tbl_coded[[#This Row],[ISIN]]&amp;" Corp", "ISSUER_EQUITY_TICKER")&amp;" Equity",AJ$1)="#N/A N/A"),"--",_xll.BDP(_xll.BDP(tbl_coded[[#This Row],[ISIN]]&amp;" Corp", "ISSUER_EQUITY_TICKER")&amp;" Equity",AJ$1)))</f>
        <v/>
      </c>
      <c r="AK269"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9" s="115" t="str">
        <f>IF(tbl_coded[[#This Row],[ISIN]]="","",IF(OR(_xll.BDP(_xll.BDP(tbl_coded[[#This Row],[ISIN]]&amp;" Corp", "ISSUER_EQUITY_TICKER")&amp;" Equity",AL$1)="#N/A N/A"),"--",_xll.BDP(_xll.BDP(tbl_coded[[#This Row],[ISIN]]&amp;" Corp", "ISSUER_EQUITY_TICKER")&amp;" Equity",AL$1)))</f>
        <v/>
      </c>
      <c r="AM269" s="115" t="str">
        <f>IF(tbl_coded[[#This Row],[ISIN]]="","",IF(_xll.BDS($B269&amp;" Corp",AM$1)="#N/A Field Not Applicable","",_xll.BDS($B269&amp;" Corp",AM$1)))</f>
        <v/>
      </c>
      <c r="AN269" s="115" t="str">
        <f>IF(tbl_coded[[#This Row],[ISIN]]="","",IF(_xll.BDP(tbl_coded[[#This Row],[KPW Provider BBID]]&amp;" CompanyID","NAME")="#N/A Invalid Security","",_xll.BDP(tbl_coded[[#This Row],[KPW Provider BBID]]&amp;" CompanyID","NAME")))</f>
        <v/>
      </c>
      <c r="AO269" s="115" t="str">
        <f>IF(tbl_coded[[#This Row],[ISIN]]="","",IF(_xll.BDP(tbl_coded[[#This Row],[KPW Provider BBID]]&amp;" CompanyID",$AO$1)="#N/A Invalid Security","--",IF(_xll.BDP(tbl_coded[[#This Row],[KPW Provider BBID]]&amp;" CompanyID",$AO$1)="#N/A N/A","--",_xll.BDP(tbl_coded[[#This Row],[KPW Provider BBID]]&amp;" CompanyID",$AO$1))))</f>
        <v/>
      </c>
      <c r="AP269" s="115" t="str">
        <f>IF(tbl_coded[[#This Row],[ISIN]]="","",IF(_xll.BDP(tbl_coded[[#This Row],[KPW Provider BBID]]&amp;" CompanyID",$AP$1)="#N/A Invalid Security","--",IF(_xll.BDP(tbl_coded[[#This Row],[KPW Provider BBID]]&amp;" CompanyID",$AP$1)="#N/A N/A","--",_xll.BDP(tbl_coded[[#This Row],[KPW Provider BBID]]&amp;" CompanyID",$AP$1))))</f>
        <v/>
      </c>
      <c r="AQ269" s="115" t="str">
        <f>IF(tbl_coded[[#This Row],[ISIN]]="","",IF(_xll.BDP(tbl_coded[[#This Row],[KPW Provider BBID]]&amp;" CompanyID",$AQ$1)="#N/A Invalid Security","--",IF(_xll.BDP(tbl_coded[[#This Row],[KPW Provider BBID]]&amp;" CompanyID",$AQ$1)="#N/A N/A","--",_xll.BDP(tbl_coded[[#This Row],[KPW Provider BBID]]&amp;" CompanyID",$AQ$1))))</f>
        <v/>
      </c>
      <c r="AR269" s="115" t="str">
        <f>IF(tbl_coded[[#This Row],[ISIN]]="","",tbl_coded[[#This Row],[穆迪KPW评级]]&amp;"/"&amp;tbl_coded[[#This Row],[SPKPW评级]]&amp;"/"&amp;tbl_coded[[#This Row],[FITCHKPW评级]])</f>
        <v/>
      </c>
      <c r="AS269" s="115" t="str">
        <f>IF(tbl_coded[[#This Row],[ISIN]]="","",IF(OR(_xll.BDP($B269&amp;" Corp",AS$1)="#N/A N/A"),"--",_xll.BDP($B269&amp;" Corp",AS$1)))</f>
        <v/>
      </c>
      <c r="AT269" s="115" t="str">
        <f>IF(tbl_coded[[#This Row],[ISIN]]="","",IF(_xll.BDS($B269&amp;" Corp",AT$1)="#N/A Field Not Applicable","",_xll.BDS($B269&amp;" Corp",AT$1)))</f>
        <v/>
      </c>
      <c r="AU269" s="115" t="str">
        <f>IF(tbl_coded[[#This Row],[SBLC Provider BBID]]="","",_xll.BDP(tbl_coded[[#This Row],[SBLC Provider BBID]]&amp;" CompanyID","NAME"))</f>
        <v/>
      </c>
      <c r="AV269" s="115" t="str">
        <f>IF(tbl_coded[[#This Row],[ISIN]]="","",IF(OR(_xll.BDP($B269&amp;" Corp",AV$1)="#N/A N/A"),"--",TEXT(_xll.BDP($B269&amp;" Corp",AV$1),"yyyy/mm/dd")))</f>
        <v/>
      </c>
      <c r="AW269" s="115" t="str">
        <f>IF(tbl_coded[[#This Row],[ISIN]]="","",IF(OR(_xll.BDP($B269&amp;" Corp",AW$1)="#N/A N/A"),"--",TEXT(_xll.BDP($B269&amp;" Corp",AW$1),"yyyy/mm/dd")))</f>
        <v/>
      </c>
      <c r="AX269" s="115" t="str">
        <f>IF(tbl_coded[[#This Row],[ISIN]]="","",IF(OR(_xll.BDP($B269&amp;" Corp",AX$1)="#N/A N/A"),"--",TEXT(_xll.BDP($B269&amp;" Corp",AX$1),"yyyy/mm/dd")))</f>
        <v/>
      </c>
      <c r="AY269" s="115" t="str">
        <f>IF(tbl_coded[[#This Row],[ISIN]]="","",IF(OR(_xll.BDP($B269&amp;" Corp",AY$1)="#N/A Field Not Applicable"),"--",TEXT(_xll.BDP($B269&amp;" Corp",AY$1),"yyyy/mm/dd")))</f>
        <v/>
      </c>
      <c r="AZ269" s="115" t="str">
        <f>IF(tbl_coded[[#This Row],[ISIN]]="","",IF(OR(_xll.BDP($B269&amp;" Corp",AZ$1)="#N/A N/A"),"--",_xll.BDP($B269&amp;" Corp",AZ$1)))</f>
        <v/>
      </c>
      <c r="BA269" s="115" t="str">
        <f>IF(tbl_coded[[#This Row],[ISIN]]="","",IF(OR(_xll.BDP($B269&amp;" Corp",BA$1)="#N/A N/A"),"--",_xll.BDP($B269&amp;" Corp",BA$1)))</f>
        <v/>
      </c>
      <c r="BB269" s="115" t="str">
        <f>IF(tbl_coded[[#This Row],[ISIN]]="","",IF(OR(_xll.BDP($B269&amp;" Corp",BB$1)="#N/A N/A"),"--",_xll.BDP($B269&amp;" Corp",BB$1)))</f>
        <v/>
      </c>
      <c r="BC269" s="115" t="str">
        <f>IF(tbl_coded[[#This Row],[ISIN]]="","",IF(OR(_xll.BDP($B269&amp;" Corp",BC$1)="#N/A Field Not Applicable"),"--",_xll.BDP($B269&amp;" Corp",BC$1)))</f>
        <v/>
      </c>
      <c r="BD269" s="115" t="str">
        <f>IF(tbl_coded[[#This Row],[ISIN]]="","",IF(OR(_xll.BDP($B269&amp;" Corp",BD$1)="#N/A Field Not Applicable"),"--",_xll.BDP($B269&amp;" Corp",BD$1)))</f>
        <v/>
      </c>
      <c r="BE269" s="115" t="str">
        <f>IF(tbl_coded[[#This Row],[ISIN]]="","",IF(OR(_xll.BDP($B269&amp;" Corp",BE$1)="#N/A Field Not Applicable"),"--",_xll.BDP($B269&amp;" Corp",BE$1)))</f>
        <v/>
      </c>
      <c r="BF269" s="115" t="str">
        <f>IF(tbl_coded[[#This Row],[ISIN]]="","",IF(OR(_xll.BDP($B269&amp;" Corp",BF$1)="#N/A Field Not Applicable"),"--",_xll.BDP($B269&amp;" Corp",BF$1)))</f>
        <v/>
      </c>
      <c r="BG269" s="115" t="str">
        <f>IF(tbl_coded[[#This Row],[ISIN]]="","",IF(OR(_xll.BDP($B269&amp;" Corp",BG$1)="#N/A Field Not Applicable"),"--",IF(_xll.BDP($B269&amp;" Corp",BG$1)="#N/A N/A","N",_xll.BDP($B269&amp;" Corp",BG$1))))</f>
        <v/>
      </c>
      <c r="BH269" s="115" t="str">
        <f>IF(tbl_coded[[#This Row],[ISIN]]="","",IF(OR(_xll.BDP($B269&amp;" Corp",BH$1)="#N/A N/A"),"",_xll.BDP($B269&amp;" Corp",BH$1)))</f>
        <v/>
      </c>
      <c r="BI269" s="115" t="str">
        <f>IF(tbl_coded[[#This Row],[ISIN]]="","",IF(OR(tbl_coded[[#This Row],[Parent company tiker]]=""),"",IF(_xll.BDP(tbl_coded[[#This Row],[Parent company tiker]]&amp;" Equity",BI$1)="#N/A N/A","--",_xll.BDP(tbl_coded[[#This Row],[Parent company tiker]]&amp;" Equity",BI$1))))</f>
        <v/>
      </c>
      <c r="BJ269" s="115" t="str">
        <f>IF(tbl_coded[[#This Row],[ISIN]]="","",IF(OR(tbl_coded[[#This Row],[Parent company tiker]]=""),"",IF(_xll.BDP(tbl_coded[[#This Row],[Parent company tiker]]&amp;" Equity",BJ$1)="#N/A N/A","--",_xll.BDP(tbl_coded[[#This Row],[Parent company tiker]]&amp;" Equity",BJ$1))))</f>
        <v/>
      </c>
      <c r="BK269" s="115" t="str">
        <f>IF(tbl_coded[[#This Row],[ISIN]]="","",IF(OR(tbl_coded[[#This Row],[Parent company tiker]]=""),"",IF(_xll.BDP(tbl_coded[[#This Row],[Parent company tiker]]&amp;" Equity",BK$1)="#N/A N/A","--",_xll.BDP(tbl_coded[[#This Row],[Parent company tiker]]&amp;" Equity",BK$1))))</f>
        <v/>
      </c>
      <c r="BL269" s="115" t="str">
        <f>IF(tbl_coded[[#This Row],[ISIN]]="","",IF(OR(tbl_coded[[#This Row],[Parent company tiker]]=""),"",IF(_xll.BDP(tbl_coded[[#This Row],[Parent company tiker]]&amp;" Equity",BL$1)="#N/A N/A","--",_xll.BDP(tbl_coded[[#This Row],[Parent company tiker]]&amp;" Equity",BL$1))))</f>
        <v/>
      </c>
      <c r="BM269"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9" s="115" t="str">
        <f>IF(tbl_coded[[#This Row],[Column9]]&lt;&gt;"--",tbl_coded[[#This Row],[G''tor rating]],IF(tbl_coded[[#This Row],[KPW Name]]&lt;&gt;"",tbl_coded[[#This Row],[KPW Rating]],IF(tbl_coded[[#This Row],[Parent company tiker]]&lt;&gt;"",tbl_coded[[#This Row],[parent评级]],tbl_coded[[#This Row],[Issuer rating]])))</f>
        <v>//</v>
      </c>
      <c r="BO269" s="148" t="str">
        <f>IFERROR(IF(tbl_coded[[#This Row],[GREEN]]="Y","GREEN",IF(tbl_coded[[#This Row],[SUSTAINABLE]]="Y","SUSTAINABLE",IF(tbl_coded[[#This Row],[SOCIAL]]="Y","SOCIAL",IF(tbl_coded[[#This Row],[Sustainable linked]]="Y","SUSTAINABLE LINKED"," ")))),"")</f>
        <v xml:space="preserve"> </v>
      </c>
    </row>
    <row r="270" spans="1:67" ht="15" customHeight="1">
      <c r="A270" s="109">
        <v>268</v>
      </c>
      <c r="B270" s="110" t="str">
        <f>IF(美元债一级!$C$3:$C$1048576&lt;&gt;"",美元债一级!$C270,"")</f>
        <v/>
      </c>
      <c r="C270" s="112" t="str">
        <f>IF(tbl_coded[[#This Row],[ISIN]]="","",IF(tbl_coded[[#This Row],[Index]]&gt;$A$1,"",IF(_xll.BDP($B270&amp;" Corp",C$1)="#N/A N/A","",_xll.BDP($B270&amp;" Corp",C$1))))</f>
        <v/>
      </c>
      <c r="D270" s="112" t="str">
        <f>IF(tbl_coded[[#This Row],[ISIN]]="","",IF(_xll.BDP($B270&amp;" Corp",D$1)="#N/A N/A","",_xll.BDP($B270&amp;" Corp",D$1)))</f>
        <v/>
      </c>
      <c r="E270" s="112" t="str">
        <f>IF(tbl_coded[[#This Row],[ISIN]]="","",IF(_xll.BDP($B270&amp;" Corp",E$1)="#N/A N/A","--",_xll.BDP($B270&amp;" Corp",E$1)))</f>
        <v/>
      </c>
      <c r="F270" s="112" t="str">
        <f>IF(tbl_coded[[#This Row],[ISIN]]="","",IF(_xll.BDS($B270&amp;" Corp",F$1)="#N/A Field Not Applicable","",_xll.BDS($B270&amp;" Corp",F$1)))</f>
        <v/>
      </c>
      <c r="G270" s="112" t="str">
        <f>IF(tbl_coded[[#This Row],[ISIN]]="","",IF(_xll.BDP($F270&amp;" CompanyID",G$1)="#N/A Invalid Security","",_xll.BDP($F270&amp;" CompanyID",G$1)))</f>
        <v/>
      </c>
      <c r="H270" s="112" t="str">
        <f>IF(tbl_coded[[#This Row],[ISIN]]="","",IF(_xll.BDP($B270&amp;" Corp",H$1)="#N/A N/A","--",_xll.BDP($B270&amp;" Corp",H$1)))</f>
        <v/>
      </c>
      <c r="I270" s="112" t="str">
        <f>IF(tbl_coded[[#This Row],[ISIN]]="","",IF(_xll.BDP($B270&amp;" Corp",I$1)="#N/A N/A","--",_xll.BDP($B270&amp;" Corp",I$1)))</f>
        <v/>
      </c>
      <c r="J270" s="112" t="str">
        <f>IF(tbl_coded[[#This Row],[ISIN]]="","",IF(_xll.BDP($B270&amp;" Corp",J$1)="#N/A N/A","--",_xll.BDP($B270&amp;" Corp",J$1)))</f>
        <v/>
      </c>
      <c r="K270" s="112" t="str">
        <f>IF(tbl_coded[[#This Row],[ISIN]]="","",IF(_xll.BDP($B270&amp;" Corp",K$1)="#N/A N/A","--",_xll.BDP($B270&amp;" Corp",K$1)))</f>
        <v/>
      </c>
      <c r="L270" s="112" t="str">
        <f>IF(tbl_coded[[#This Row],[ISIN]]="","",IF(_xll.BDP($B270&amp;" Corp",L$1)="#N/A N/A","--",_xll.BDP($B270&amp;" Corp",L$1)))</f>
        <v/>
      </c>
      <c r="M270" s="112" t="str">
        <f>IF(tbl_coded[[#This Row],[ISIN]]="","",IF(_xll.BDP($B270&amp;" Corp",M$1)="#N/A N/A","--",_xll.BDP($B270&amp;" Corp",M$1)))</f>
        <v/>
      </c>
      <c r="N270" s="112" t="str">
        <f>IF(tbl_coded[[#This Row],[ISIN]]="","",IF(_xll.BDP($B270&amp;" Corp",N$1)="#N/A N/A","--",_xll.BDP($B270&amp;" Corp",N$1)))</f>
        <v/>
      </c>
      <c r="O270" s="112" t="str">
        <f>IF(tbl_coded[[#This Row],[ISIN]]="","",IF(_xll.BDP($B270&amp;" Corp",O$1)="#N/A N/A","--",_xll.BDP($B270&amp;" Corp",O$1)))</f>
        <v/>
      </c>
      <c r="P270" s="112" t="str">
        <f>IF(tbl_coded[[#This Row],[ISIN]]="","",IF(_xll.BDP($B270&amp;" Corp",P$1)="#N/A N/A","--",_xll.BDP($B270&amp;" Corp",P$1)))</f>
        <v/>
      </c>
      <c r="Q270"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0" s="112" t="str">
        <f>IF(tbl_coded[[#This Row],[ISIN]]="","",IF(OR(_xll.BDP($B270&amp;" Corp",R$1)="#N/A N/A",_xll.BDP($B270&amp;" Corp",R$1)="#N/A Invalid Security",_xll.BDP($B270&amp;" Corp",R$1)="#N/A Field Not Applicable"),"--",_xll.BDP($B270&amp;" Corp",R$1)))</f>
        <v/>
      </c>
      <c r="S270" s="112" t="str">
        <f>IF(tbl_coded[[#This Row],[ISIN]]="","",IF(OR(_xll.BDP($R270&amp;" Equity",S$1)="#N/A N/A",_xll.BDP($R270&amp;" Equity",S$1)="#N/A Invalid Security"),"--",_xll.BDP($R270&amp;" Equity",S$1)))</f>
        <v/>
      </c>
      <c r="T270" s="112" t="str">
        <f>IF(tbl_coded[[#This Row],[ISIN]]="","",IF(OR(_xll.BDP($R270&amp;" Equity",T$1)="#N/A N/A",_xll.BDP($R270&amp;" Equity",T$1)="#N/A Invalid Security"),"--",_xll.BDP($R270&amp;" Equity",T$1)))</f>
        <v/>
      </c>
      <c r="U270" s="112" t="str">
        <f>IF(tbl_coded[[#This Row],[ISIN]]="","",IF(OR(_xll.BDP($R270&amp;" Equity",U$1)="#N/A N/A",_xll.BDP($R270&amp;" Equity",U$1)="#N/A Invalid Security"),"--",_xll.BDP($R270&amp;" Equity",U$1)))</f>
        <v/>
      </c>
      <c r="V270" s="112" t="str">
        <f>IF(tbl_coded[[#This Row],[ISIN]]="","",IF(OR(_xll.BDP($R270&amp;" Equity",V$1)="#N/A N/A",_xll.BDP($R270&amp;" Equity",V$1)="#N/A Invalid Security"),"--",_xll.BDP($R270&amp;" Equity",V$1)))</f>
        <v/>
      </c>
      <c r="W270" s="112" t="str">
        <f>IF(tbl_coded[[#This Row],[ISIN]]="","",IF(OR(_xll.BDP($R270&amp;" Equity",W$1)="#N/A N/A",_xll.BDP($R270&amp;" Equity",W$1)="#N/A Invalid Security"),"--",_xll.BDP($R270&amp;" Equity",W$1)))</f>
        <v/>
      </c>
      <c r="X270" s="112" t="str">
        <f>IF(tbl_coded[[#This Row],[ISIN]]="","",IF(OR(_xll.BDP($R270&amp;" Equity",X$1)="#N/A N/A",_xll.BDP($R270&amp;" Equity",X$1)="#N/A Invalid Security"),"--",_xll.BDP($R270&amp;" Equity",X$1)))</f>
        <v/>
      </c>
      <c r="Y270"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0" s="112" t="str">
        <f>IF(tbl_coded[[#This Row],[ISIN]]="","",IF(ISNUMBER(_xll.BDP(B270&amp;" Corp",Z$1)),_xll.BDP(B270&amp;" Corp",Z$1),""))</f>
        <v/>
      </c>
      <c r="AA270" s="112" t="str">
        <f>IF(tbl_coded[[#This Row],[ISIN]]="","",IF(ISNUMBER(_xll.BDP(B270&amp;" Corp",AA$1)),_xll.BDP(B270&amp;" Corp",AA$1),""))</f>
        <v/>
      </c>
      <c r="AB270" s="112" t="str">
        <f>IF(tbl_coded[[#This Row],[ISIN]]="","",IF(ISNUMBER(_xll.BDP(B270&amp;" Corp",AB$1)),_xll.BDP(B270&amp;" Corp",AB$1),""))</f>
        <v/>
      </c>
      <c r="AC270" s="112" t="str">
        <f>IF(tbl_coded[[#This Row],[ISIN]]="","",IF(ISNUMBER(_xll.BDP(B270&amp;" Corp",AC$1)),_xll.BDP(B270&amp;" Corp",AC$1),""))</f>
        <v/>
      </c>
      <c r="AD270" s="112" t="str">
        <f>IF(tbl_coded[[#This Row],[ISIN]]="","",IF((_xll.BDP(B270&amp;" Corp",AD$1))="#N/A Field Not Applicable","",_xll.BDP(B270&amp;" Corp",AD$1)))</f>
        <v/>
      </c>
      <c r="AE270" s="112" t="str">
        <f>IF(tbl_coded[[#This Row],[ISIN]]="","",IF((_xll.BDP(B270&amp;" Corp",AE$1))="#N/A N/A","--",_xll.BDP(B270&amp;" Corp",AE$1)))</f>
        <v/>
      </c>
      <c r="AF270" s="112" t="str">
        <f>IF(tbl_coded[[#This Row],[ISIN]]="","",IF(IFERROR(MATCH(H270,rtg_num[Moody''s],0)&gt;10,0),"HY",IF(IFERROR(MATCH(I270,rtg_num[S&amp;P],0)&gt;10,0),"HY",IF(IFERROR(MATCH(J270,rtg_num[Fitch],0)&gt;10,0),"HY",IF(H270&amp;I270&amp;J270="------","NR",IF(IFERROR(FIND("#N/A",Coded!H270),0)&amp;IFERROR(FIND("#N/A",Coded!H270),0)&amp;IFERROR(FIND("#N/A",Coded!H270),0)&lt;&gt;"000",IF(INDEX(美元债一级!$O:$O,MATCH(tbl_coded[[#This Row],[ISIN]],美元债一级!$I:$I,0))="--/--/--","NR","IG"),"IG"))))))</f>
        <v/>
      </c>
      <c r="AG270"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0"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0" s="113" t="str">
        <f>IF(tbl_coded[[#This Row],[ISIN]]="","",IF(_xll.BDP($B270&amp;" Corp",AI$1)="#N/A N/A","--",_xll.BDP($B270&amp;" Corp",AI$1)))</f>
        <v/>
      </c>
      <c r="AJ270" s="112" t="str">
        <f>IF(tbl_coded[[#This Row],[ISIN]]="","",IF(OR(_xll.BDP(_xll.BDP(tbl_coded[[#This Row],[ISIN]]&amp;" Corp", "ISSUER_EQUITY_TICKER")&amp;" Equity",AJ$1)="#N/A N/A"),"--",_xll.BDP(_xll.BDP(tbl_coded[[#This Row],[ISIN]]&amp;" Corp", "ISSUER_EQUITY_TICKER")&amp;" Equity",AJ$1)))</f>
        <v/>
      </c>
      <c r="AK270"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0" s="115" t="str">
        <f>IF(tbl_coded[[#This Row],[ISIN]]="","",IF(OR(_xll.BDP(_xll.BDP(tbl_coded[[#This Row],[ISIN]]&amp;" Corp", "ISSUER_EQUITY_TICKER")&amp;" Equity",AL$1)="#N/A N/A"),"--",_xll.BDP(_xll.BDP(tbl_coded[[#This Row],[ISIN]]&amp;" Corp", "ISSUER_EQUITY_TICKER")&amp;" Equity",AL$1)))</f>
        <v/>
      </c>
      <c r="AM270" s="115" t="str">
        <f>IF(tbl_coded[[#This Row],[ISIN]]="","",IF(_xll.BDS($B270&amp;" Corp",AM$1)="#N/A Field Not Applicable","",_xll.BDS($B270&amp;" Corp",AM$1)))</f>
        <v/>
      </c>
      <c r="AN270" s="115" t="str">
        <f>IF(tbl_coded[[#This Row],[ISIN]]="","",IF(_xll.BDP(tbl_coded[[#This Row],[KPW Provider BBID]]&amp;" CompanyID","NAME")="#N/A Invalid Security","",_xll.BDP(tbl_coded[[#This Row],[KPW Provider BBID]]&amp;" CompanyID","NAME")))</f>
        <v/>
      </c>
      <c r="AO270" s="115" t="str">
        <f>IF(tbl_coded[[#This Row],[ISIN]]="","",IF(_xll.BDP(tbl_coded[[#This Row],[KPW Provider BBID]]&amp;" CompanyID",$AO$1)="#N/A Invalid Security","--",IF(_xll.BDP(tbl_coded[[#This Row],[KPW Provider BBID]]&amp;" CompanyID",$AO$1)="#N/A N/A","--",_xll.BDP(tbl_coded[[#This Row],[KPW Provider BBID]]&amp;" CompanyID",$AO$1))))</f>
        <v/>
      </c>
      <c r="AP270" s="115" t="str">
        <f>IF(tbl_coded[[#This Row],[ISIN]]="","",IF(_xll.BDP(tbl_coded[[#This Row],[KPW Provider BBID]]&amp;" CompanyID",$AP$1)="#N/A Invalid Security","--",IF(_xll.BDP(tbl_coded[[#This Row],[KPW Provider BBID]]&amp;" CompanyID",$AP$1)="#N/A N/A","--",_xll.BDP(tbl_coded[[#This Row],[KPW Provider BBID]]&amp;" CompanyID",$AP$1))))</f>
        <v/>
      </c>
      <c r="AQ270" s="115" t="str">
        <f>IF(tbl_coded[[#This Row],[ISIN]]="","",IF(_xll.BDP(tbl_coded[[#This Row],[KPW Provider BBID]]&amp;" CompanyID",$AQ$1)="#N/A Invalid Security","--",IF(_xll.BDP(tbl_coded[[#This Row],[KPW Provider BBID]]&amp;" CompanyID",$AQ$1)="#N/A N/A","--",_xll.BDP(tbl_coded[[#This Row],[KPW Provider BBID]]&amp;" CompanyID",$AQ$1))))</f>
        <v/>
      </c>
      <c r="AR270" s="115" t="str">
        <f>IF(tbl_coded[[#This Row],[ISIN]]="","",tbl_coded[[#This Row],[穆迪KPW评级]]&amp;"/"&amp;tbl_coded[[#This Row],[SPKPW评级]]&amp;"/"&amp;tbl_coded[[#This Row],[FITCHKPW评级]])</f>
        <v/>
      </c>
      <c r="AS270" s="115" t="str">
        <f>IF(tbl_coded[[#This Row],[ISIN]]="","",IF(OR(_xll.BDP($B270&amp;" Corp",AS$1)="#N/A N/A"),"--",_xll.BDP($B270&amp;" Corp",AS$1)))</f>
        <v/>
      </c>
      <c r="AT270" s="115" t="str">
        <f>IF(tbl_coded[[#This Row],[ISIN]]="","",IF(_xll.BDS($B270&amp;" Corp",AT$1)="#N/A Field Not Applicable","",_xll.BDS($B270&amp;" Corp",AT$1)))</f>
        <v/>
      </c>
      <c r="AU270" s="115" t="str">
        <f>IF(tbl_coded[[#This Row],[SBLC Provider BBID]]="","",_xll.BDP(tbl_coded[[#This Row],[SBLC Provider BBID]]&amp;" CompanyID","NAME"))</f>
        <v/>
      </c>
      <c r="AV270" s="115" t="str">
        <f>IF(tbl_coded[[#This Row],[ISIN]]="","",IF(OR(_xll.BDP($B270&amp;" Corp",AV$1)="#N/A N/A"),"--",TEXT(_xll.BDP($B270&amp;" Corp",AV$1),"yyyy/mm/dd")))</f>
        <v/>
      </c>
      <c r="AW270" s="115" t="str">
        <f>IF(tbl_coded[[#This Row],[ISIN]]="","",IF(OR(_xll.BDP($B270&amp;" Corp",AW$1)="#N/A N/A"),"--",TEXT(_xll.BDP($B270&amp;" Corp",AW$1),"yyyy/mm/dd")))</f>
        <v/>
      </c>
      <c r="AX270" s="115" t="str">
        <f>IF(tbl_coded[[#This Row],[ISIN]]="","",IF(OR(_xll.BDP($B270&amp;" Corp",AX$1)="#N/A N/A"),"--",TEXT(_xll.BDP($B270&amp;" Corp",AX$1),"yyyy/mm/dd")))</f>
        <v/>
      </c>
      <c r="AY270" s="115" t="str">
        <f>IF(tbl_coded[[#This Row],[ISIN]]="","",IF(OR(_xll.BDP($B270&amp;" Corp",AY$1)="#N/A Field Not Applicable"),"--",TEXT(_xll.BDP($B270&amp;" Corp",AY$1),"yyyy/mm/dd")))</f>
        <v/>
      </c>
      <c r="AZ270" s="115" t="str">
        <f>IF(tbl_coded[[#This Row],[ISIN]]="","",IF(OR(_xll.BDP($B270&amp;" Corp",AZ$1)="#N/A N/A"),"--",_xll.BDP($B270&amp;" Corp",AZ$1)))</f>
        <v/>
      </c>
      <c r="BA270" s="115" t="str">
        <f>IF(tbl_coded[[#This Row],[ISIN]]="","",IF(OR(_xll.BDP($B270&amp;" Corp",BA$1)="#N/A N/A"),"--",_xll.BDP($B270&amp;" Corp",BA$1)))</f>
        <v/>
      </c>
      <c r="BB270" s="115" t="str">
        <f>IF(tbl_coded[[#This Row],[ISIN]]="","",IF(OR(_xll.BDP($B270&amp;" Corp",BB$1)="#N/A N/A"),"--",_xll.BDP($B270&amp;" Corp",BB$1)))</f>
        <v/>
      </c>
      <c r="BC270" s="115" t="str">
        <f>IF(tbl_coded[[#This Row],[ISIN]]="","",IF(OR(_xll.BDP($B270&amp;" Corp",BC$1)="#N/A Field Not Applicable"),"--",_xll.BDP($B270&amp;" Corp",BC$1)))</f>
        <v/>
      </c>
      <c r="BD270" s="115" t="str">
        <f>IF(tbl_coded[[#This Row],[ISIN]]="","",IF(OR(_xll.BDP($B270&amp;" Corp",BD$1)="#N/A Field Not Applicable"),"--",_xll.BDP($B270&amp;" Corp",BD$1)))</f>
        <v/>
      </c>
      <c r="BE270" s="115" t="str">
        <f>IF(tbl_coded[[#This Row],[ISIN]]="","",IF(OR(_xll.BDP($B270&amp;" Corp",BE$1)="#N/A Field Not Applicable"),"--",_xll.BDP($B270&amp;" Corp",BE$1)))</f>
        <v/>
      </c>
      <c r="BF270" s="115" t="str">
        <f>IF(tbl_coded[[#This Row],[ISIN]]="","",IF(OR(_xll.BDP($B270&amp;" Corp",BF$1)="#N/A Field Not Applicable"),"--",_xll.BDP($B270&amp;" Corp",BF$1)))</f>
        <v/>
      </c>
      <c r="BG270" s="115" t="str">
        <f>IF(tbl_coded[[#This Row],[ISIN]]="","",IF(OR(_xll.BDP($B270&amp;" Corp",BG$1)="#N/A Field Not Applicable"),"--",IF(_xll.BDP($B270&amp;" Corp",BG$1)="#N/A N/A","N",_xll.BDP($B270&amp;" Corp",BG$1))))</f>
        <v/>
      </c>
      <c r="BH270" s="115" t="str">
        <f>IF(tbl_coded[[#This Row],[ISIN]]="","",IF(OR(_xll.BDP($B270&amp;" Corp",BH$1)="#N/A N/A"),"",_xll.BDP($B270&amp;" Corp",BH$1)))</f>
        <v/>
      </c>
      <c r="BI270" s="115" t="str">
        <f>IF(tbl_coded[[#This Row],[ISIN]]="","",IF(OR(tbl_coded[[#This Row],[Parent company tiker]]=""),"",IF(_xll.BDP(tbl_coded[[#This Row],[Parent company tiker]]&amp;" Equity",BI$1)="#N/A N/A","--",_xll.BDP(tbl_coded[[#This Row],[Parent company tiker]]&amp;" Equity",BI$1))))</f>
        <v/>
      </c>
      <c r="BJ270" s="115" t="str">
        <f>IF(tbl_coded[[#This Row],[ISIN]]="","",IF(OR(tbl_coded[[#This Row],[Parent company tiker]]=""),"",IF(_xll.BDP(tbl_coded[[#This Row],[Parent company tiker]]&amp;" Equity",BJ$1)="#N/A N/A","--",_xll.BDP(tbl_coded[[#This Row],[Parent company tiker]]&amp;" Equity",BJ$1))))</f>
        <v/>
      </c>
      <c r="BK270" s="115" t="str">
        <f>IF(tbl_coded[[#This Row],[ISIN]]="","",IF(OR(tbl_coded[[#This Row],[Parent company tiker]]=""),"",IF(_xll.BDP(tbl_coded[[#This Row],[Parent company tiker]]&amp;" Equity",BK$1)="#N/A N/A","--",_xll.BDP(tbl_coded[[#This Row],[Parent company tiker]]&amp;" Equity",BK$1))))</f>
        <v/>
      </c>
      <c r="BL270" s="115" t="str">
        <f>IF(tbl_coded[[#This Row],[ISIN]]="","",IF(OR(tbl_coded[[#This Row],[Parent company tiker]]=""),"",IF(_xll.BDP(tbl_coded[[#This Row],[Parent company tiker]]&amp;" Equity",BL$1)="#N/A N/A","--",_xll.BDP(tbl_coded[[#This Row],[Parent company tiker]]&amp;" Equity",BL$1))))</f>
        <v/>
      </c>
      <c r="BM270"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0" s="115" t="str">
        <f>IF(tbl_coded[[#This Row],[Column9]]&lt;&gt;"--",tbl_coded[[#This Row],[G''tor rating]],IF(tbl_coded[[#This Row],[KPW Name]]&lt;&gt;"",tbl_coded[[#This Row],[KPW Rating]],IF(tbl_coded[[#This Row],[Parent company tiker]]&lt;&gt;"",tbl_coded[[#This Row],[parent评级]],tbl_coded[[#This Row],[Issuer rating]])))</f>
        <v>//</v>
      </c>
      <c r="BO270" s="148" t="str">
        <f>IFERROR(IF(tbl_coded[[#This Row],[GREEN]]="Y","GREEN",IF(tbl_coded[[#This Row],[SUSTAINABLE]]="Y","SUSTAINABLE",IF(tbl_coded[[#This Row],[SOCIAL]]="Y","SOCIAL",IF(tbl_coded[[#This Row],[Sustainable linked]]="Y","SUSTAINABLE LINKED"," ")))),"")</f>
        <v xml:space="preserve"> </v>
      </c>
    </row>
    <row r="271" spans="1:67" ht="15" customHeight="1">
      <c r="A271" s="109">
        <v>269</v>
      </c>
      <c r="B271" s="110" t="str">
        <f>IF(美元债一级!$C$3:$C$1048576&lt;&gt;"",美元债一级!$C271,"")</f>
        <v/>
      </c>
      <c r="C271" s="114" t="str">
        <f>IF(tbl_coded[[#This Row],[ISIN]]="","",IF(tbl_coded[[#This Row],[Index]]&gt;$A$1,"",IF(_xll.BDP($B271&amp;" Corp",C$1)="#N/A N/A","",_xll.BDP($B271&amp;" Corp",C$1))))</f>
        <v/>
      </c>
      <c r="D271" s="114" t="str">
        <f>IF(tbl_coded[[#This Row],[ISIN]]="","",IF(_xll.BDP($B271&amp;" Corp",D$1)="#N/A N/A","",_xll.BDP($B271&amp;" Corp",D$1)))</f>
        <v/>
      </c>
      <c r="E271" s="114" t="str">
        <f>IF(tbl_coded[[#This Row],[ISIN]]="","",IF(_xll.BDP($B271&amp;" Corp",E$1)="#N/A N/A","--",_xll.BDP($B271&amp;" Corp",E$1)))</f>
        <v/>
      </c>
      <c r="F271" s="114" t="str">
        <f>IF(tbl_coded[[#This Row],[ISIN]]="","",IF(_xll.BDS($B271&amp;" Corp",F$1)="#N/A Field Not Applicable","",_xll.BDS($B271&amp;" Corp",F$1)))</f>
        <v/>
      </c>
      <c r="G271" s="114" t="str">
        <f>IF(tbl_coded[[#This Row],[ISIN]]="","",IF(_xll.BDP($F271&amp;" CompanyID",G$1)="#N/A Invalid Security","",_xll.BDP($F271&amp;" CompanyID",G$1)))</f>
        <v/>
      </c>
      <c r="H271" s="114" t="str">
        <f>IF(tbl_coded[[#This Row],[ISIN]]="","",IF(_xll.BDP($B271&amp;" Corp",H$1)="#N/A N/A","--",_xll.BDP($B271&amp;" Corp",H$1)))</f>
        <v/>
      </c>
      <c r="I271" s="114" t="str">
        <f>IF(tbl_coded[[#This Row],[ISIN]]="","",IF(_xll.BDP($B271&amp;" Corp",I$1)="#N/A N/A","--",_xll.BDP($B271&amp;" Corp",I$1)))</f>
        <v/>
      </c>
      <c r="J271" s="114" t="str">
        <f>IF(tbl_coded[[#This Row],[ISIN]]="","",IF(_xll.BDP($B271&amp;" Corp",J$1)="#N/A N/A","--",_xll.BDP($B271&amp;" Corp",J$1)))</f>
        <v/>
      </c>
      <c r="K271" s="114" t="str">
        <f>IF(tbl_coded[[#This Row],[ISIN]]="","",IF(_xll.BDP($B271&amp;" Corp",K$1)="#N/A N/A","--",_xll.BDP($B271&amp;" Corp",K$1)))</f>
        <v/>
      </c>
      <c r="L271" s="114" t="str">
        <f>IF(tbl_coded[[#This Row],[ISIN]]="","",IF(_xll.BDP($B271&amp;" Corp",L$1)="#N/A N/A","--",_xll.BDP($B271&amp;" Corp",L$1)))</f>
        <v/>
      </c>
      <c r="M271" s="114" t="str">
        <f>IF(tbl_coded[[#This Row],[ISIN]]="","",IF(_xll.BDP($B271&amp;" Corp",M$1)="#N/A N/A","--",_xll.BDP($B271&amp;" Corp",M$1)))</f>
        <v/>
      </c>
      <c r="N271" s="114" t="str">
        <f>IF(tbl_coded[[#This Row],[ISIN]]="","",IF(_xll.BDP($B271&amp;" Corp",N$1)="#N/A N/A","--",_xll.BDP($B271&amp;" Corp",N$1)))</f>
        <v/>
      </c>
      <c r="O271" s="114" t="str">
        <f>IF(tbl_coded[[#This Row],[ISIN]]="","",IF(_xll.BDP($B271&amp;" Corp",O$1)="#N/A N/A","--",_xll.BDP($B271&amp;" Corp",O$1)))</f>
        <v/>
      </c>
      <c r="P271" s="114" t="str">
        <f>IF(tbl_coded[[#This Row],[ISIN]]="","",IF(_xll.BDP($B271&amp;" Corp",P$1)="#N/A N/A","--",_xll.BDP($B271&amp;" Corp",P$1)))</f>
        <v/>
      </c>
      <c r="Q27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1" s="114" t="str">
        <f>IF(tbl_coded[[#This Row],[ISIN]]="","",IF(OR(_xll.BDP($B271&amp;" Corp",R$1)="#N/A N/A",_xll.BDP($B271&amp;" Corp",R$1)="#N/A Invalid Security",_xll.BDP($B271&amp;" Corp",R$1)="#N/A Field Not Applicable"),"--",_xll.BDP($B271&amp;" Corp",R$1)))</f>
        <v/>
      </c>
      <c r="S271" s="114" t="str">
        <f>IF(tbl_coded[[#This Row],[ISIN]]="","",IF(OR(_xll.BDP($R271&amp;" Equity",S$1)="#N/A N/A",_xll.BDP($R271&amp;" Equity",S$1)="#N/A Invalid Security"),"--",_xll.BDP($R271&amp;" Equity",S$1)))</f>
        <v/>
      </c>
      <c r="T271" s="114" t="str">
        <f>IF(tbl_coded[[#This Row],[ISIN]]="","",IF(OR(_xll.BDP($R271&amp;" Equity",T$1)="#N/A N/A",_xll.BDP($R271&amp;" Equity",T$1)="#N/A Invalid Security"),"--",_xll.BDP($R271&amp;" Equity",T$1)))</f>
        <v/>
      </c>
      <c r="U271" s="114" t="str">
        <f>IF(tbl_coded[[#This Row],[ISIN]]="","",IF(OR(_xll.BDP($R271&amp;" Equity",U$1)="#N/A N/A",_xll.BDP($R271&amp;" Equity",U$1)="#N/A Invalid Security"),"--",_xll.BDP($R271&amp;" Equity",U$1)))</f>
        <v/>
      </c>
      <c r="V271" s="114" t="str">
        <f>IF(tbl_coded[[#This Row],[ISIN]]="","",IF(OR(_xll.BDP($R271&amp;" Equity",V$1)="#N/A N/A",_xll.BDP($R271&amp;" Equity",V$1)="#N/A Invalid Security"),"--",_xll.BDP($R271&amp;" Equity",V$1)))</f>
        <v/>
      </c>
      <c r="W271" s="114" t="str">
        <f>IF(tbl_coded[[#This Row],[ISIN]]="","",IF(OR(_xll.BDP($R271&amp;" Equity",W$1)="#N/A N/A",_xll.BDP($R271&amp;" Equity",W$1)="#N/A Invalid Security"),"--",_xll.BDP($R271&amp;" Equity",W$1)))</f>
        <v/>
      </c>
      <c r="X271" s="114" t="str">
        <f>IF(tbl_coded[[#This Row],[ISIN]]="","",IF(OR(_xll.BDP($R271&amp;" Equity",X$1)="#N/A N/A",_xll.BDP($R271&amp;" Equity",X$1)="#N/A Invalid Security"),"--",_xll.BDP($R271&amp;" Equity",X$1)))</f>
        <v/>
      </c>
      <c r="Y27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1" s="114" t="str">
        <f>IF(tbl_coded[[#This Row],[ISIN]]="","",IF(ISNUMBER(_xll.BDP(B271&amp;" Corp",Z$1)),_xll.BDP(B271&amp;" Corp",Z$1),""))</f>
        <v/>
      </c>
      <c r="AA271" s="114" t="str">
        <f>IF(tbl_coded[[#This Row],[ISIN]]="","",IF(ISNUMBER(_xll.BDP(B271&amp;" Corp",AA$1)),_xll.BDP(B271&amp;" Corp",AA$1),""))</f>
        <v/>
      </c>
      <c r="AB271" s="114" t="str">
        <f>IF(tbl_coded[[#This Row],[ISIN]]="","",IF(ISNUMBER(_xll.BDP(B271&amp;" Corp",AB$1)),_xll.BDP(B271&amp;" Corp",AB$1),""))</f>
        <v/>
      </c>
      <c r="AC271" s="114" t="str">
        <f>IF(tbl_coded[[#This Row],[ISIN]]="","",IF(ISNUMBER(_xll.BDP(B271&amp;" Corp",AC$1)),_xll.BDP(B271&amp;" Corp",AC$1),""))</f>
        <v/>
      </c>
      <c r="AD271" s="114" t="str">
        <f>IF(tbl_coded[[#This Row],[ISIN]]="","",IF((_xll.BDP(B271&amp;" Corp",AD$1))="#N/A Field Not Applicable","",_xll.BDP(B271&amp;" Corp",AD$1)))</f>
        <v/>
      </c>
      <c r="AE271" s="114" t="str">
        <f>IF(tbl_coded[[#This Row],[ISIN]]="","",IF((_xll.BDP(B271&amp;" Corp",AE$1))="#N/A N/A","--",_xll.BDP(B271&amp;" Corp",AE$1)))</f>
        <v/>
      </c>
      <c r="AF271" s="114" t="str">
        <f>IF(tbl_coded[[#This Row],[ISIN]]="","",IF(IFERROR(MATCH(H271,rtg_num[Moody''s],0)&gt;10,0),"HY",IF(IFERROR(MATCH(I271,rtg_num[S&amp;P],0)&gt;10,0),"HY",IF(IFERROR(MATCH(J271,rtg_num[Fitch],0)&gt;10,0),"HY",IF(H271&amp;I271&amp;J271="------","NR",IF(IFERROR(FIND("#N/A",Coded!H271),0)&amp;IFERROR(FIND("#N/A",Coded!H271),0)&amp;IFERROR(FIND("#N/A",Coded!H271),0)&lt;&gt;"000",IF(INDEX(美元债一级!$O:$O,MATCH(tbl_coded[[#This Row],[ISIN]],美元债一级!$I:$I,0))="--/--/--","NR","IG"),"IG"))))))</f>
        <v/>
      </c>
      <c r="AG27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1" s="115" t="str">
        <f>IF(tbl_coded[[#This Row],[ISIN]]="","",IF(_xll.BDP($B271&amp;" Corp",AI$1)="#N/A N/A","--",_xll.BDP($B271&amp;" Corp",AI$1)))</f>
        <v/>
      </c>
      <c r="AJ271" s="112" t="str">
        <f>IF(tbl_coded[[#This Row],[ISIN]]="","",IF(OR(_xll.BDP(_xll.BDP(tbl_coded[[#This Row],[ISIN]]&amp;" Corp", "ISSUER_EQUITY_TICKER")&amp;" Equity",AJ$1)="#N/A N/A"),"--",_xll.BDP(_xll.BDP(tbl_coded[[#This Row],[ISIN]]&amp;" Corp", "ISSUER_EQUITY_TICKER")&amp;" Equity",AJ$1)))</f>
        <v/>
      </c>
      <c r="AK27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1" s="114" t="str">
        <f>IF(tbl_coded[[#This Row],[ISIN]]="","",IF(OR(_xll.BDP(_xll.BDP(tbl_coded[[#This Row],[ISIN]]&amp;" Corp", "ISSUER_EQUITY_TICKER")&amp;" Equity",AL$1)="#N/A N/A"),"--",_xll.BDP(_xll.BDP(tbl_coded[[#This Row],[ISIN]]&amp;" Corp", "ISSUER_EQUITY_TICKER")&amp;" Equity",AL$1)))</f>
        <v/>
      </c>
      <c r="AM271" s="114" t="str">
        <f>IF(tbl_coded[[#This Row],[ISIN]]="","",IF(_xll.BDS($B271&amp;" Corp",AM$1)="#N/A Field Not Applicable","",_xll.BDS($B271&amp;" Corp",AM$1)))</f>
        <v/>
      </c>
      <c r="AN271" s="114" t="str">
        <f>IF(tbl_coded[[#This Row],[ISIN]]="","",IF(_xll.BDP(tbl_coded[[#This Row],[KPW Provider BBID]]&amp;" CompanyID","NAME")="#N/A Invalid Security","",_xll.BDP(tbl_coded[[#This Row],[KPW Provider BBID]]&amp;" CompanyID","NAME")))</f>
        <v/>
      </c>
      <c r="AO271" s="114" t="str">
        <f>IF(tbl_coded[[#This Row],[ISIN]]="","",IF(_xll.BDP(tbl_coded[[#This Row],[KPW Provider BBID]]&amp;" CompanyID",$AO$1)="#N/A Invalid Security","--",IF(_xll.BDP(tbl_coded[[#This Row],[KPW Provider BBID]]&amp;" CompanyID",$AO$1)="#N/A N/A","--",_xll.BDP(tbl_coded[[#This Row],[KPW Provider BBID]]&amp;" CompanyID",$AO$1))))</f>
        <v/>
      </c>
      <c r="AP271" s="114" t="str">
        <f>IF(tbl_coded[[#This Row],[ISIN]]="","",IF(_xll.BDP(tbl_coded[[#This Row],[KPW Provider BBID]]&amp;" CompanyID",$AP$1)="#N/A Invalid Security","--",IF(_xll.BDP(tbl_coded[[#This Row],[KPW Provider BBID]]&amp;" CompanyID",$AP$1)="#N/A N/A","--",_xll.BDP(tbl_coded[[#This Row],[KPW Provider BBID]]&amp;" CompanyID",$AP$1))))</f>
        <v/>
      </c>
      <c r="AQ271" s="114" t="str">
        <f>IF(tbl_coded[[#This Row],[ISIN]]="","",IF(_xll.BDP(tbl_coded[[#This Row],[KPW Provider BBID]]&amp;" CompanyID",$AQ$1)="#N/A Invalid Security","--",IF(_xll.BDP(tbl_coded[[#This Row],[KPW Provider BBID]]&amp;" CompanyID",$AQ$1)="#N/A N/A","--",_xll.BDP(tbl_coded[[#This Row],[KPW Provider BBID]]&amp;" CompanyID",$AQ$1))))</f>
        <v/>
      </c>
      <c r="AR271" s="114" t="str">
        <f>IF(tbl_coded[[#This Row],[ISIN]]="","",tbl_coded[[#This Row],[穆迪KPW评级]]&amp;"/"&amp;tbl_coded[[#This Row],[SPKPW评级]]&amp;"/"&amp;tbl_coded[[#This Row],[FITCHKPW评级]])</f>
        <v/>
      </c>
      <c r="AS271" s="114" t="str">
        <f>IF(tbl_coded[[#This Row],[ISIN]]="","",IF(OR(_xll.BDP($B271&amp;" Corp",AS$1)="#N/A N/A"),"--",_xll.BDP($B271&amp;" Corp",AS$1)))</f>
        <v/>
      </c>
      <c r="AT271" s="114" t="str">
        <f>IF(tbl_coded[[#This Row],[ISIN]]="","",IF(_xll.BDS($B271&amp;" Corp",AT$1)="#N/A Field Not Applicable","",_xll.BDS($B271&amp;" Corp",AT$1)))</f>
        <v/>
      </c>
      <c r="AU271" s="114" t="str">
        <f>IF(tbl_coded[[#This Row],[SBLC Provider BBID]]="","",_xll.BDP(tbl_coded[[#This Row],[SBLC Provider BBID]]&amp;" CompanyID","NAME"))</f>
        <v/>
      </c>
      <c r="AV271" s="114" t="str">
        <f>IF(tbl_coded[[#This Row],[ISIN]]="","",IF(OR(_xll.BDP($B271&amp;" Corp",AV$1)="#N/A N/A"),"--",TEXT(_xll.BDP($B271&amp;" Corp",AV$1),"yyyy/mm/dd")))</f>
        <v/>
      </c>
      <c r="AW271" s="114" t="str">
        <f>IF(tbl_coded[[#This Row],[ISIN]]="","",IF(OR(_xll.BDP($B271&amp;" Corp",AW$1)="#N/A N/A"),"--",TEXT(_xll.BDP($B271&amp;" Corp",AW$1),"yyyy/mm/dd")))</f>
        <v/>
      </c>
      <c r="AX271" s="114" t="str">
        <f>IF(tbl_coded[[#This Row],[ISIN]]="","",IF(OR(_xll.BDP($B271&amp;" Corp",AX$1)="#N/A N/A"),"--",TEXT(_xll.BDP($B271&amp;" Corp",AX$1),"yyyy/mm/dd")))</f>
        <v/>
      </c>
      <c r="AY271" s="114" t="str">
        <f>IF(tbl_coded[[#This Row],[ISIN]]="","",IF(OR(_xll.BDP($B271&amp;" Corp",AY$1)="#N/A Field Not Applicable"),"--",TEXT(_xll.BDP($B271&amp;" Corp",AY$1),"yyyy/mm/dd")))</f>
        <v/>
      </c>
      <c r="AZ271" s="114" t="str">
        <f>IF(tbl_coded[[#This Row],[ISIN]]="","",IF(OR(_xll.BDP($B271&amp;" Corp",AZ$1)="#N/A N/A"),"--",_xll.BDP($B271&amp;" Corp",AZ$1)))</f>
        <v/>
      </c>
      <c r="BA271" s="114" t="str">
        <f>IF(tbl_coded[[#This Row],[ISIN]]="","",IF(OR(_xll.BDP($B271&amp;" Corp",BA$1)="#N/A N/A"),"--",_xll.BDP($B271&amp;" Corp",BA$1)))</f>
        <v/>
      </c>
      <c r="BB271" s="114" t="str">
        <f>IF(tbl_coded[[#This Row],[ISIN]]="","",IF(OR(_xll.BDP($B271&amp;" Corp",BB$1)="#N/A N/A"),"--",_xll.BDP($B271&amp;" Corp",BB$1)))</f>
        <v/>
      </c>
      <c r="BC271" s="114" t="str">
        <f>IF(tbl_coded[[#This Row],[ISIN]]="","",IF(OR(_xll.BDP($B271&amp;" Corp",BC$1)="#N/A Field Not Applicable"),"--",_xll.BDP($B271&amp;" Corp",BC$1)))</f>
        <v/>
      </c>
      <c r="BD271" s="114" t="str">
        <f>IF(tbl_coded[[#This Row],[ISIN]]="","",IF(OR(_xll.BDP($B271&amp;" Corp",BD$1)="#N/A Field Not Applicable"),"--",_xll.BDP($B271&amp;" Corp",BD$1)))</f>
        <v/>
      </c>
      <c r="BE271" s="114" t="str">
        <f>IF(tbl_coded[[#This Row],[ISIN]]="","",IF(OR(_xll.BDP($B271&amp;" Corp",BE$1)="#N/A Field Not Applicable"),"--",_xll.BDP($B271&amp;" Corp",BE$1)))</f>
        <v/>
      </c>
      <c r="BF271" s="114" t="str">
        <f>IF(tbl_coded[[#This Row],[ISIN]]="","",IF(OR(_xll.BDP($B271&amp;" Corp",BF$1)="#N/A Field Not Applicable"),"--",_xll.BDP($B271&amp;" Corp",BF$1)))</f>
        <v/>
      </c>
      <c r="BG271" s="114" t="str">
        <f>IF(tbl_coded[[#This Row],[ISIN]]="","",IF(OR(_xll.BDP($B271&amp;" Corp",BG$1)="#N/A Field Not Applicable"),"--",IF(_xll.BDP($B271&amp;" Corp",BG$1)="#N/A N/A","N",_xll.BDP($B271&amp;" Corp",BG$1))))</f>
        <v/>
      </c>
      <c r="BH271" s="114" t="str">
        <f>IF(tbl_coded[[#This Row],[ISIN]]="","",IF(OR(_xll.BDP($B271&amp;" Corp",BH$1)="#N/A N/A"),"",_xll.BDP($B271&amp;" Corp",BH$1)))</f>
        <v/>
      </c>
      <c r="BI271" s="114" t="str">
        <f>IF(tbl_coded[[#This Row],[ISIN]]="","",IF(OR(tbl_coded[[#This Row],[Parent company tiker]]=""),"",IF(_xll.BDP(tbl_coded[[#This Row],[Parent company tiker]]&amp;" Equity",BI$1)="#N/A N/A","--",_xll.BDP(tbl_coded[[#This Row],[Parent company tiker]]&amp;" Equity",BI$1))))</f>
        <v/>
      </c>
      <c r="BJ271" s="114" t="str">
        <f>IF(tbl_coded[[#This Row],[ISIN]]="","",IF(OR(tbl_coded[[#This Row],[Parent company tiker]]=""),"",IF(_xll.BDP(tbl_coded[[#This Row],[Parent company tiker]]&amp;" Equity",BJ$1)="#N/A N/A","--",_xll.BDP(tbl_coded[[#This Row],[Parent company tiker]]&amp;" Equity",BJ$1))))</f>
        <v/>
      </c>
      <c r="BK271" s="114" t="str">
        <f>IF(tbl_coded[[#This Row],[ISIN]]="","",IF(OR(tbl_coded[[#This Row],[Parent company tiker]]=""),"",IF(_xll.BDP(tbl_coded[[#This Row],[Parent company tiker]]&amp;" Equity",BK$1)="#N/A N/A","--",_xll.BDP(tbl_coded[[#This Row],[Parent company tiker]]&amp;" Equity",BK$1))))</f>
        <v/>
      </c>
      <c r="BL271" s="114" t="str">
        <f>IF(tbl_coded[[#This Row],[ISIN]]="","",IF(OR(tbl_coded[[#This Row],[Parent company tiker]]=""),"",IF(_xll.BDP(tbl_coded[[#This Row],[Parent company tiker]]&amp;" Equity",BL$1)="#N/A N/A","--",_xll.BDP(tbl_coded[[#This Row],[Parent company tiker]]&amp;" Equity",BL$1))))</f>
        <v/>
      </c>
      <c r="BM27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1" s="114" t="str">
        <f>IF(tbl_coded[[#This Row],[Column9]]&lt;&gt;"--",tbl_coded[[#This Row],[G''tor rating]],IF(tbl_coded[[#This Row],[KPW Name]]&lt;&gt;"",tbl_coded[[#This Row],[KPW Rating]],IF(tbl_coded[[#This Row],[Parent company tiker]]&lt;&gt;"",tbl_coded[[#This Row],[parent评级]],tbl_coded[[#This Row],[Issuer rating]])))</f>
        <v>//</v>
      </c>
      <c r="BO271" s="148" t="str">
        <f>IFERROR(IF(tbl_coded[[#This Row],[GREEN]]="Y","GREEN",IF(tbl_coded[[#This Row],[SUSTAINABLE]]="Y","SUSTAINABLE",IF(tbl_coded[[#This Row],[SOCIAL]]="Y","SOCIAL",IF(tbl_coded[[#This Row],[Sustainable linked]]="Y","SUSTAINABLE LINKED"," ")))),"")</f>
        <v xml:space="preserve"> </v>
      </c>
    </row>
    <row r="272" spans="1:67" ht="15" customHeight="1">
      <c r="A272" s="109">
        <v>270</v>
      </c>
      <c r="B272" s="110" t="str">
        <f>IF(美元债一级!$C$3:$C$1048576&lt;&gt;"",美元债一级!$C272,"")</f>
        <v/>
      </c>
      <c r="C272" s="114" t="str">
        <f>IF(tbl_coded[[#This Row],[ISIN]]="","",IF(tbl_coded[[#This Row],[Index]]&gt;$A$1,"",IF(_xll.BDP($B272&amp;" Corp",C$1)="#N/A N/A","",_xll.BDP($B272&amp;" Corp",C$1))))</f>
        <v/>
      </c>
      <c r="D272" s="114" t="str">
        <f>IF(tbl_coded[[#This Row],[ISIN]]="","",IF(_xll.BDP($B272&amp;" Corp",D$1)="#N/A N/A","",_xll.BDP($B272&amp;" Corp",D$1)))</f>
        <v/>
      </c>
      <c r="E272" s="114" t="str">
        <f>IF(tbl_coded[[#This Row],[ISIN]]="","",IF(_xll.BDP($B272&amp;" Corp",E$1)="#N/A N/A","--",_xll.BDP($B272&amp;" Corp",E$1)))</f>
        <v/>
      </c>
      <c r="F272" s="114" t="str">
        <f>IF(tbl_coded[[#This Row],[ISIN]]="","",IF(_xll.BDS($B272&amp;" Corp",F$1)="#N/A Field Not Applicable","",_xll.BDS($B272&amp;" Corp",F$1)))</f>
        <v/>
      </c>
      <c r="G272" s="114" t="str">
        <f>IF(tbl_coded[[#This Row],[ISIN]]="","",IF(_xll.BDP($F272&amp;" CompanyID",G$1)="#N/A Invalid Security","",_xll.BDP($F272&amp;" CompanyID",G$1)))</f>
        <v/>
      </c>
      <c r="H272" s="114" t="str">
        <f>IF(tbl_coded[[#This Row],[ISIN]]="","",IF(_xll.BDP($B272&amp;" Corp",H$1)="#N/A N/A","--",_xll.BDP($B272&amp;" Corp",H$1)))</f>
        <v/>
      </c>
      <c r="I272" s="114" t="str">
        <f>IF(tbl_coded[[#This Row],[ISIN]]="","",IF(_xll.BDP($B272&amp;" Corp",I$1)="#N/A N/A","--",_xll.BDP($B272&amp;" Corp",I$1)))</f>
        <v/>
      </c>
      <c r="J272" s="114" t="str">
        <f>IF(tbl_coded[[#This Row],[ISIN]]="","",IF(_xll.BDP($B272&amp;" Corp",J$1)="#N/A N/A","--",_xll.BDP($B272&amp;" Corp",J$1)))</f>
        <v/>
      </c>
      <c r="K272" s="114" t="str">
        <f>IF(tbl_coded[[#This Row],[ISIN]]="","",IF(_xll.BDP($B272&amp;" Corp",K$1)="#N/A N/A","--",_xll.BDP($B272&amp;" Corp",K$1)))</f>
        <v/>
      </c>
      <c r="L272" s="114" t="str">
        <f>IF(tbl_coded[[#This Row],[ISIN]]="","",IF(_xll.BDP($B272&amp;" Corp",L$1)="#N/A N/A","--",_xll.BDP($B272&amp;" Corp",L$1)))</f>
        <v/>
      </c>
      <c r="M272" s="114" t="str">
        <f>IF(tbl_coded[[#This Row],[ISIN]]="","",IF(_xll.BDP($B272&amp;" Corp",M$1)="#N/A N/A","--",_xll.BDP($B272&amp;" Corp",M$1)))</f>
        <v/>
      </c>
      <c r="N272" s="114" t="str">
        <f>IF(tbl_coded[[#This Row],[ISIN]]="","",IF(_xll.BDP($B272&amp;" Corp",N$1)="#N/A N/A","--",_xll.BDP($B272&amp;" Corp",N$1)))</f>
        <v/>
      </c>
      <c r="O272" s="114" t="str">
        <f>IF(tbl_coded[[#This Row],[ISIN]]="","",IF(_xll.BDP($B272&amp;" Corp",O$1)="#N/A N/A","--",_xll.BDP($B272&amp;" Corp",O$1)))</f>
        <v/>
      </c>
      <c r="P272" s="114" t="str">
        <f>IF(tbl_coded[[#This Row],[ISIN]]="","",IF(_xll.BDP($B272&amp;" Corp",P$1)="#N/A N/A","--",_xll.BDP($B272&amp;" Corp",P$1)))</f>
        <v/>
      </c>
      <c r="Q27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2" s="114" t="str">
        <f>IF(tbl_coded[[#This Row],[ISIN]]="","",IF(OR(_xll.BDP($B272&amp;" Corp",R$1)="#N/A N/A",_xll.BDP($B272&amp;" Corp",R$1)="#N/A Invalid Security",_xll.BDP($B272&amp;" Corp",R$1)="#N/A Field Not Applicable"),"--",_xll.BDP($B272&amp;" Corp",R$1)))</f>
        <v/>
      </c>
      <c r="S272" s="114" t="str">
        <f>IF(tbl_coded[[#This Row],[ISIN]]="","",IF(OR(_xll.BDP($R272&amp;" Equity",S$1)="#N/A N/A",_xll.BDP($R272&amp;" Equity",S$1)="#N/A Invalid Security"),"--",_xll.BDP($R272&amp;" Equity",S$1)))</f>
        <v/>
      </c>
      <c r="T272" s="114" t="str">
        <f>IF(tbl_coded[[#This Row],[ISIN]]="","",IF(OR(_xll.BDP($R272&amp;" Equity",T$1)="#N/A N/A",_xll.BDP($R272&amp;" Equity",T$1)="#N/A Invalid Security"),"--",_xll.BDP($R272&amp;" Equity",T$1)))</f>
        <v/>
      </c>
      <c r="U272" s="114" t="str">
        <f>IF(tbl_coded[[#This Row],[ISIN]]="","",IF(OR(_xll.BDP($R272&amp;" Equity",U$1)="#N/A N/A",_xll.BDP($R272&amp;" Equity",U$1)="#N/A Invalid Security"),"--",_xll.BDP($R272&amp;" Equity",U$1)))</f>
        <v/>
      </c>
      <c r="V272" s="114" t="str">
        <f>IF(tbl_coded[[#This Row],[ISIN]]="","",IF(OR(_xll.BDP($R272&amp;" Equity",V$1)="#N/A N/A",_xll.BDP($R272&amp;" Equity",V$1)="#N/A Invalid Security"),"--",_xll.BDP($R272&amp;" Equity",V$1)))</f>
        <v/>
      </c>
      <c r="W272" s="114" t="str">
        <f>IF(tbl_coded[[#This Row],[ISIN]]="","",IF(OR(_xll.BDP($R272&amp;" Equity",W$1)="#N/A N/A",_xll.BDP($R272&amp;" Equity",W$1)="#N/A Invalid Security"),"--",_xll.BDP($R272&amp;" Equity",W$1)))</f>
        <v/>
      </c>
      <c r="X272" s="114" t="str">
        <f>IF(tbl_coded[[#This Row],[ISIN]]="","",IF(OR(_xll.BDP($R272&amp;" Equity",X$1)="#N/A N/A",_xll.BDP($R272&amp;" Equity",X$1)="#N/A Invalid Security"),"--",_xll.BDP($R272&amp;" Equity",X$1)))</f>
        <v/>
      </c>
      <c r="Y27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2" s="114" t="str">
        <f>IF(tbl_coded[[#This Row],[ISIN]]="","",IF(ISNUMBER(_xll.BDP(B272&amp;" Corp",Z$1)),_xll.BDP(B272&amp;" Corp",Z$1),""))</f>
        <v/>
      </c>
      <c r="AA272" s="114" t="str">
        <f>IF(tbl_coded[[#This Row],[ISIN]]="","",IF(ISNUMBER(_xll.BDP(B272&amp;" Corp",AA$1)),_xll.BDP(B272&amp;" Corp",AA$1),""))</f>
        <v/>
      </c>
      <c r="AB272" s="114" t="str">
        <f>IF(tbl_coded[[#This Row],[ISIN]]="","",IF(ISNUMBER(_xll.BDP(B272&amp;" Corp",AB$1)),_xll.BDP(B272&amp;" Corp",AB$1),""))</f>
        <v/>
      </c>
      <c r="AC272" s="114" t="str">
        <f>IF(tbl_coded[[#This Row],[ISIN]]="","",IF(ISNUMBER(_xll.BDP(B272&amp;" Corp",AC$1)),_xll.BDP(B272&amp;" Corp",AC$1),""))</f>
        <v/>
      </c>
      <c r="AD272" s="114" t="str">
        <f>IF(tbl_coded[[#This Row],[ISIN]]="","",IF((_xll.BDP(B272&amp;" Corp",AD$1))="#N/A Field Not Applicable","",_xll.BDP(B272&amp;" Corp",AD$1)))</f>
        <v/>
      </c>
      <c r="AE272" s="114" t="str">
        <f>IF(tbl_coded[[#This Row],[ISIN]]="","",IF((_xll.BDP(B272&amp;" Corp",AE$1))="#N/A N/A","--",_xll.BDP(B272&amp;" Corp",AE$1)))</f>
        <v/>
      </c>
      <c r="AF272" s="114" t="str">
        <f>IF(tbl_coded[[#This Row],[ISIN]]="","",IF(IFERROR(MATCH(H272,rtg_num[Moody''s],0)&gt;10,0),"HY",IF(IFERROR(MATCH(I272,rtg_num[S&amp;P],0)&gt;10,0),"HY",IF(IFERROR(MATCH(J272,rtg_num[Fitch],0)&gt;10,0),"HY",IF(H272&amp;I272&amp;J272="------","NR",IF(IFERROR(FIND("#N/A",Coded!H272),0)&amp;IFERROR(FIND("#N/A",Coded!H272),0)&amp;IFERROR(FIND("#N/A",Coded!H272),0)&lt;&gt;"000",IF(INDEX(美元债一级!$O:$O,MATCH(tbl_coded[[#This Row],[ISIN]],美元债一级!$I:$I,0))="--/--/--","NR","IG"),"IG"))))))</f>
        <v/>
      </c>
      <c r="AG27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2" s="115" t="str">
        <f>IF(tbl_coded[[#This Row],[ISIN]]="","",IF(_xll.BDP($B272&amp;" Corp",AI$1)="#N/A N/A","--",_xll.BDP($B272&amp;" Corp",AI$1)))</f>
        <v/>
      </c>
      <c r="AJ272" s="112" t="str">
        <f>IF(tbl_coded[[#This Row],[ISIN]]="","",IF(OR(_xll.BDP(_xll.BDP(tbl_coded[[#This Row],[ISIN]]&amp;" Corp", "ISSUER_EQUITY_TICKER")&amp;" Equity",AJ$1)="#N/A N/A"),"--",_xll.BDP(_xll.BDP(tbl_coded[[#This Row],[ISIN]]&amp;" Corp", "ISSUER_EQUITY_TICKER")&amp;" Equity",AJ$1)))</f>
        <v/>
      </c>
      <c r="AK27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2" s="114" t="str">
        <f>IF(tbl_coded[[#This Row],[ISIN]]="","",IF(OR(_xll.BDP(_xll.BDP(tbl_coded[[#This Row],[ISIN]]&amp;" Corp", "ISSUER_EQUITY_TICKER")&amp;" Equity",AL$1)="#N/A N/A"),"--",_xll.BDP(_xll.BDP(tbl_coded[[#This Row],[ISIN]]&amp;" Corp", "ISSUER_EQUITY_TICKER")&amp;" Equity",AL$1)))</f>
        <v/>
      </c>
      <c r="AM272" s="114" t="str">
        <f>IF(tbl_coded[[#This Row],[ISIN]]="","",IF(_xll.BDS($B272&amp;" Corp",AM$1)="#N/A Field Not Applicable","",_xll.BDS($B272&amp;" Corp",AM$1)))</f>
        <v/>
      </c>
      <c r="AN272" s="114" t="str">
        <f>IF(tbl_coded[[#This Row],[ISIN]]="","",IF(_xll.BDP(tbl_coded[[#This Row],[KPW Provider BBID]]&amp;" CompanyID","NAME")="#N/A Invalid Security","",_xll.BDP(tbl_coded[[#This Row],[KPW Provider BBID]]&amp;" CompanyID","NAME")))</f>
        <v/>
      </c>
      <c r="AO272" s="114" t="str">
        <f>IF(tbl_coded[[#This Row],[ISIN]]="","",IF(_xll.BDP(tbl_coded[[#This Row],[KPW Provider BBID]]&amp;" CompanyID",$AO$1)="#N/A Invalid Security","--",IF(_xll.BDP(tbl_coded[[#This Row],[KPW Provider BBID]]&amp;" CompanyID",$AO$1)="#N/A N/A","--",_xll.BDP(tbl_coded[[#This Row],[KPW Provider BBID]]&amp;" CompanyID",$AO$1))))</f>
        <v/>
      </c>
      <c r="AP272" s="114" t="str">
        <f>IF(tbl_coded[[#This Row],[ISIN]]="","",IF(_xll.BDP(tbl_coded[[#This Row],[KPW Provider BBID]]&amp;" CompanyID",$AP$1)="#N/A Invalid Security","--",IF(_xll.BDP(tbl_coded[[#This Row],[KPW Provider BBID]]&amp;" CompanyID",$AP$1)="#N/A N/A","--",_xll.BDP(tbl_coded[[#This Row],[KPW Provider BBID]]&amp;" CompanyID",$AP$1))))</f>
        <v/>
      </c>
      <c r="AQ272" s="114" t="str">
        <f>IF(tbl_coded[[#This Row],[ISIN]]="","",IF(_xll.BDP(tbl_coded[[#This Row],[KPW Provider BBID]]&amp;" CompanyID",$AQ$1)="#N/A Invalid Security","--",IF(_xll.BDP(tbl_coded[[#This Row],[KPW Provider BBID]]&amp;" CompanyID",$AQ$1)="#N/A N/A","--",_xll.BDP(tbl_coded[[#This Row],[KPW Provider BBID]]&amp;" CompanyID",$AQ$1))))</f>
        <v/>
      </c>
      <c r="AR272" s="114" t="str">
        <f>IF(tbl_coded[[#This Row],[ISIN]]="","",tbl_coded[[#This Row],[穆迪KPW评级]]&amp;"/"&amp;tbl_coded[[#This Row],[SPKPW评级]]&amp;"/"&amp;tbl_coded[[#This Row],[FITCHKPW评级]])</f>
        <v/>
      </c>
      <c r="AS272" s="114" t="str">
        <f>IF(tbl_coded[[#This Row],[ISIN]]="","",IF(OR(_xll.BDP($B272&amp;" Corp",AS$1)="#N/A N/A"),"--",_xll.BDP($B272&amp;" Corp",AS$1)))</f>
        <v/>
      </c>
      <c r="AT272" s="114" t="str">
        <f>IF(tbl_coded[[#This Row],[ISIN]]="","",IF(_xll.BDS($B272&amp;" Corp",AT$1)="#N/A Field Not Applicable","",_xll.BDS($B272&amp;" Corp",AT$1)))</f>
        <v/>
      </c>
      <c r="AU272" s="114" t="str">
        <f>IF(tbl_coded[[#This Row],[SBLC Provider BBID]]="","",_xll.BDP(tbl_coded[[#This Row],[SBLC Provider BBID]]&amp;" CompanyID","NAME"))</f>
        <v/>
      </c>
      <c r="AV272" s="114" t="str">
        <f>IF(tbl_coded[[#This Row],[ISIN]]="","",IF(OR(_xll.BDP($B272&amp;" Corp",AV$1)="#N/A N/A"),"--",TEXT(_xll.BDP($B272&amp;" Corp",AV$1),"yyyy/mm/dd")))</f>
        <v/>
      </c>
      <c r="AW272" s="114" t="str">
        <f>IF(tbl_coded[[#This Row],[ISIN]]="","",IF(OR(_xll.BDP($B272&amp;" Corp",AW$1)="#N/A N/A"),"--",TEXT(_xll.BDP($B272&amp;" Corp",AW$1),"yyyy/mm/dd")))</f>
        <v/>
      </c>
      <c r="AX272" s="114" t="str">
        <f>IF(tbl_coded[[#This Row],[ISIN]]="","",IF(OR(_xll.BDP($B272&amp;" Corp",AX$1)="#N/A N/A"),"--",TEXT(_xll.BDP($B272&amp;" Corp",AX$1),"yyyy/mm/dd")))</f>
        <v/>
      </c>
      <c r="AY272" s="114" t="str">
        <f>IF(tbl_coded[[#This Row],[ISIN]]="","",IF(OR(_xll.BDP($B272&amp;" Corp",AY$1)="#N/A Field Not Applicable"),"--",TEXT(_xll.BDP($B272&amp;" Corp",AY$1),"yyyy/mm/dd")))</f>
        <v/>
      </c>
      <c r="AZ272" s="114" t="str">
        <f>IF(tbl_coded[[#This Row],[ISIN]]="","",IF(OR(_xll.BDP($B272&amp;" Corp",AZ$1)="#N/A N/A"),"--",_xll.BDP($B272&amp;" Corp",AZ$1)))</f>
        <v/>
      </c>
      <c r="BA272" s="114" t="str">
        <f>IF(tbl_coded[[#This Row],[ISIN]]="","",IF(OR(_xll.BDP($B272&amp;" Corp",BA$1)="#N/A N/A"),"--",_xll.BDP($B272&amp;" Corp",BA$1)))</f>
        <v/>
      </c>
      <c r="BB272" s="114" t="str">
        <f>IF(tbl_coded[[#This Row],[ISIN]]="","",IF(OR(_xll.BDP($B272&amp;" Corp",BB$1)="#N/A N/A"),"--",_xll.BDP($B272&amp;" Corp",BB$1)))</f>
        <v/>
      </c>
      <c r="BC272" s="114" t="str">
        <f>IF(tbl_coded[[#This Row],[ISIN]]="","",IF(OR(_xll.BDP($B272&amp;" Corp",BC$1)="#N/A Field Not Applicable"),"--",_xll.BDP($B272&amp;" Corp",BC$1)))</f>
        <v/>
      </c>
      <c r="BD272" s="114" t="str">
        <f>IF(tbl_coded[[#This Row],[ISIN]]="","",IF(OR(_xll.BDP($B272&amp;" Corp",BD$1)="#N/A Field Not Applicable"),"--",_xll.BDP($B272&amp;" Corp",BD$1)))</f>
        <v/>
      </c>
      <c r="BE272" s="114" t="str">
        <f>IF(tbl_coded[[#This Row],[ISIN]]="","",IF(OR(_xll.BDP($B272&amp;" Corp",BE$1)="#N/A Field Not Applicable"),"--",_xll.BDP($B272&amp;" Corp",BE$1)))</f>
        <v/>
      </c>
      <c r="BF272" s="114" t="str">
        <f>IF(tbl_coded[[#This Row],[ISIN]]="","",IF(OR(_xll.BDP($B272&amp;" Corp",BF$1)="#N/A Field Not Applicable"),"--",_xll.BDP($B272&amp;" Corp",BF$1)))</f>
        <v/>
      </c>
      <c r="BG272" s="114" t="str">
        <f>IF(tbl_coded[[#This Row],[ISIN]]="","",IF(OR(_xll.BDP($B272&amp;" Corp",BG$1)="#N/A Field Not Applicable"),"--",IF(_xll.BDP($B272&amp;" Corp",BG$1)="#N/A N/A","N",_xll.BDP($B272&amp;" Corp",BG$1))))</f>
        <v/>
      </c>
      <c r="BH272" s="114" t="str">
        <f>IF(tbl_coded[[#This Row],[ISIN]]="","",IF(OR(_xll.BDP($B272&amp;" Corp",BH$1)="#N/A N/A"),"",_xll.BDP($B272&amp;" Corp",BH$1)))</f>
        <v/>
      </c>
      <c r="BI272" s="114" t="str">
        <f>IF(tbl_coded[[#This Row],[ISIN]]="","",IF(OR(tbl_coded[[#This Row],[Parent company tiker]]=""),"",IF(_xll.BDP(tbl_coded[[#This Row],[Parent company tiker]]&amp;" Equity",BI$1)="#N/A N/A","--",_xll.BDP(tbl_coded[[#This Row],[Parent company tiker]]&amp;" Equity",BI$1))))</f>
        <v/>
      </c>
      <c r="BJ272" s="114" t="str">
        <f>IF(tbl_coded[[#This Row],[ISIN]]="","",IF(OR(tbl_coded[[#This Row],[Parent company tiker]]=""),"",IF(_xll.BDP(tbl_coded[[#This Row],[Parent company tiker]]&amp;" Equity",BJ$1)="#N/A N/A","--",_xll.BDP(tbl_coded[[#This Row],[Parent company tiker]]&amp;" Equity",BJ$1))))</f>
        <v/>
      </c>
      <c r="BK272" s="114" t="str">
        <f>IF(tbl_coded[[#This Row],[ISIN]]="","",IF(OR(tbl_coded[[#This Row],[Parent company tiker]]=""),"",IF(_xll.BDP(tbl_coded[[#This Row],[Parent company tiker]]&amp;" Equity",BK$1)="#N/A N/A","--",_xll.BDP(tbl_coded[[#This Row],[Parent company tiker]]&amp;" Equity",BK$1))))</f>
        <v/>
      </c>
      <c r="BL272" s="114" t="str">
        <f>IF(tbl_coded[[#This Row],[ISIN]]="","",IF(OR(tbl_coded[[#This Row],[Parent company tiker]]=""),"",IF(_xll.BDP(tbl_coded[[#This Row],[Parent company tiker]]&amp;" Equity",BL$1)="#N/A N/A","--",_xll.BDP(tbl_coded[[#This Row],[Parent company tiker]]&amp;" Equity",BL$1))))</f>
        <v/>
      </c>
      <c r="BM27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2" s="114" t="str">
        <f>IF(tbl_coded[[#This Row],[Column9]]&lt;&gt;"--",tbl_coded[[#This Row],[G''tor rating]],IF(tbl_coded[[#This Row],[KPW Name]]&lt;&gt;"",tbl_coded[[#This Row],[KPW Rating]],IF(tbl_coded[[#This Row],[Parent company tiker]]&lt;&gt;"",tbl_coded[[#This Row],[parent评级]],tbl_coded[[#This Row],[Issuer rating]])))</f>
        <v>//</v>
      </c>
      <c r="BO272" s="148" t="str">
        <f>IFERROR(IF(tbl_coded[[#This Row],[GREEN]]="Y","GREEN",IF(tbl_coded[[#This Row],[SUSTAINABLE]]="Y","SUSTAINABLE",IF(tbl_coded[[#This Row],[SOCIAL]]="Y","SOCIAL",IF(tbl_coded[[#This Row],[Sustainable linked]]="Y","SUSTAINABLE LINKED"," ")))),"")</f>
        <v xml:space="preserve"> </v>
      </c>
    </row>
    <row r="273" spans="1:67" ht="15" customHeight="1">
      <c r="A273" s="109">
        <v>271</v>
      </c>
      <c r="B273" s="110" t="str">
        <f>IF(美元债一级!$C$3:$C$1048576&lt;&gt;"",美元债一级!$C273,"")</f>
        <v/>
      </c>
      <c r="C273" s="114" t="str">
        <f>IF(tbl_coded[[#This Row],[ISIN]]="","",IF(tbl_coded[[#This Row],[Index]]&gt;$A$1,"",IF(_xll.BDP($B273&amp;" Corp",C$1)="#N/A N/A","",_xll.BDP($B273&amp;" Corp",C$1))))</f>
        <v/>
      </c>
      <c r="D273" s="114" t="str">
        <f>IF(tbl_coded[[#This Row],[ISIN]]="","",IF(_xll.BDP($B273&amp;" Corp",D$1)="#N/A N/A","",_xll.BDP($B273&amp;" Corp",D$1)))</f>
        <v/>
      </c>
      <c r="E273" s="114" t="str">
        <f>IF(tbl_coded[[#This Row],[ISIN]]="","",IF(_xll.BDP($B273&amp;" Corp",E$1)="#N/A N/A","--",_xll.BDP($B273&amp;" Corp",E$1)))</f>
        <v/>
      </c>
      <c r="F273" s="114" t="str">
        <f>IF(tbl_coded[[#This Row],[ISIN]]="","",IF(_xll.BDS($B273&amp;" Corp",F$1)="#N/A Field Not Applicable","",_xll.BDS($B273&amp;" Corp",F$1)))</f>
        <v/>
      </c>
      <c r="G273" s="114" t="str">
        <f>IF(tbl_coded[[#This Row],[ISIN]]="","",IF(_xll.BDP($F273&amp;" CompanyID",G$1)="#N/A Invalid Security","",_xll.BDP($F273&amp;" CompanyID",G$1)))</f>
        <v/>
      </c>
      <c r="H273" s="114" t="str">
        <f>IF(tbl_coded[[#This Row],[ISIN]]="","",IF(_xll.BDP($B273&amp;" Corp",H$1)="#N/A N/A","--",_xll.BDP($B273&amp;" Corp",H$1)))</f>
        <v/>
      </c>
      <c r="I273" s="114" t="str">
        <f>IF(tbl_coded[[#This Row],[ISIN]]="","",IF(_xll.BDP($B273&amp;" Corp",I$1)="#N/A N/A","--",_xll.BDP($B273&amp;" Corp",I$1)))</f>
        <v/>
      </c>
      <c r="J273" s="114" t="str">
        <f>IF(tbl_coded[[#This Row],[ISIN]]="","",IF(_xll.BDP($B273&amp;" Corp",J$1)="#N/A N/A","--",_xll.BDP($B273&amp;" Corp",J$1)))</f>
        <v/>
      </c>
      <c r="K273" s="114" t="str">
        <f>IF(tbl_coded[[#This Row],[ISIN]]="","",IF(_xll.BDP($B273&amp;" Corp",K$1)="#N/A N/A","--",_xll.BDP($B273&amp;" Corp",K$1)))</f>
        <v/>
      </c>
      <c r="L273" s="114" t="str">
        <f>IF(tbl_coded[[#This Row],[ISIN]]="","",IF(_xll.BDP($B273&amp;" Corp",L$1)="#N/A N/A","--",_xll.BDP($B273&amp;" Corp",L$1)))</f>
        <v/>
      </c>
      <c r="M273" s="114" t="str">
        <f>IF(tbl_coded[[#This Row],[ISIN]]="","",IF(_xll.BDP($B273&amp;" Corp",M$1)="#N/A N/A","--",_xll.BDP($B273&amp;" Corp",M$1)))</f>
        <v/>
      </c>
      <c r="N273" s="114" t="str">
        <f>IF(tbl_coded[[#This Row],[ISIN]]="","",IF(_xll.BDP($B273&amp;" Corp",N$1)="#N/A N/A","--",_xll.BDP($B273&amp;" Corp",N$1)))</f>
        <v/>
      </c>
      <c r="O273" s="114" t="str">
        <f>IF(tbl_coded[[#This Row],[ISIN]]="","",IF(_xll.BDP($B273&amp;" Corp",O$1)="#N/A N/A","--",_xll.BDP($B273&amp;" Corp",O$1)))</f>
        <v/>
      </c>
      <c r="P273" s="114" t="str">
        <f>IF(tbl_coded[[#This Row],[ISIN]]="","",IF(_xll.BDP($B273&amp;" Corp",P$1)="#N/A N/A","--",_xll.BDP($B273&amp;" Corp",P$1)))</f>
        <v/>
      </c>
      <c r="Q27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3" s="114" t="str">
        <f>IF(tbl_coded[[#This Row],[ISIN]]="","",IF(OR(_xll.BDP($B273&amp;" Corp",R$1)="#N/A N/A",_xll.BDP($B273&amp;" Corp",R$1)="#N/A Invalid Security",_xll.BDP($B273&amp;" Corp",R$1)="#N/A Field Not Applicable"),"--",_xll.BDP($B273&amp;" Corp",R$1)))</f>
        <v/>
      </c>
      <c r="S273" s="114" t="str">
        <f>IF(tbl_coded[[#This Row],[ISIN]]="","",IF(OR(_xll.BDP($R273&amp;" Equity",S$1)="#N/A N/A",_xll.BDP($R273&amp;" Equity",S$1)="#N/A Invalid Security"),"--",_xll.BDP($R273&amp;" Equity",S$1)))</f>
        <v/>
      </c>
      <c r="T273" s="114" t="str">
        <f>IF(tbl_coded[[#This Row],[ISIN]]="","",IF(OR(_xll.BDP($R273&amp;" Equity",T$1)="#N/A N/A",_xll.BDP($R273&amp;" Equity",T$1)="#N/A Invalid Security"),"--",_xll.BDP($R273&amp;" Equity",T$1)))</f>
        <v/>
      </c>
      <c r="U273" s="114" t="str">
        <f>IF(tbl_coded[[#This Row],[ISIN]]="","",IF(OR(_xll.BDP($R273&amp;" Equity",U$1)="#N/A N/A",_xll.BDP($R273&amp;" Equity",U$1)="#N/A Invalid Security"),"--",_xll.BDP($R273&amp;" Equity",U$1)))</f>
        <v/>
      </c>
      <c r="V273" s="114" t="str">
        <f>IF(tbl_coded[[#This Row],[ISIN]]="","",IF(OR(_xll.BDP($R273&amp;" Equity",V$1)="#N/A N/A",_xll.BDP($R273&amp;" Equity",V$1)="#N/A Invalid Security"),"--",_xll.BDP($R273&amp;" Equity",V$1)))</f>
        <v/>
      </c>
      <c r="W273" s="114" t="str">
        <f>IF(tbl_coded[[#This Row],[ISIN]]="","",IF(OR(_xll.BDP($R273&amp;" Equity",W$1)="#N/A N/A",_xll.BDP($R273&amp;" Equity",W$1)="#N/A Invalid Security"),"--",_xll.BDP($R273&amp;" Equity",W$1)))</f>
        <v/>
      </c>
      <c r="X273" s="114" t="str">
        <f>IF(tbl_coded[[#This Row],[ISIN]]="","",IF(OR(_xll.BDP($R273&amp;" Equity",X$1)="#N/A N/A",_xll.BDP($R273&amp;" Equity",X$1)="#N/A Invalid Security"),"--",_xll.BDP($R273&amp;" Equity",X$1)))</f>
        <v/>
      </c>
      <c r="Y27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3" s="114" t="str">
        <f>IF(tbl_coded[[#This Row],[ISIN]]="","",IF(ISNUMBER(_xll.BDP(B273&amp;" Corp",Z$1)),_xll.BDP(B273&amp;" Corp",Z$1),""))</f>
        <v/>
      </c>
      <c r="AA273" s="114" t="str">
        <f>IF(tbl_coded[[#This Row],[ISIN]]="","",IF(ISNUMBER(_xll.BDP(B273&amp;" Corp",AA$1)),_xll.BDP(B273&amp;" Corp",AA$1),""))</f>
        <v/>
      </c>
      <c r="AB273" s="114" t="str">
        <f>IF(tbl_coded[[#This Row],[ISIN]]="","",IF(ISNUMBER(_xll.BDP(B273&amp;" Corp",AB$1)),_xll.BDP(B273&amp;" Corp",AB$1),""))</f>
        <v/>
      </c>
      <c r="AC273" s="114" t="str">
        <f>IF(tbl_coded[[#This Row],[ISIN]]="","",IF(ISNUMBER(_xll.BDP(B273&amp;" Corp",AC$1)),_xll.BDP(B273&amp;" Corp",AC$1),""))</f>
        <v/>
      </c>
      <c r="AD273" s="114" t="str">
        <f>IF(tbl_coded[[#This Row],[ISIN]]="","",IF((_xll.BDP(B273&amp;" Corp",AD$1))="#N/A Field Not Applicable","",_xll.BDP(B273&amp;" Corp",AD$1)))</f>
        <v/>
      </c>
      <c r="AE273" s="114" t="str">
        <f>IF(tbl_coded[[#This Row],[ISIN]]="","",IF((_xll.BDP(B273&amp;" Corp",AE$1))="#N/A N/A","--",_xll.BDP(B273&amp;" Corp",AE$1)))</f>
        <v/>
      </c>
      <c r="AF273" s="114" t="str">
        <f>IF(tbl_coded[[#This Row],[ISIN]]="","",IF(IFERROR(MATCH(H273,rtg_num[Moody''s],0)&gt;10,0),"HY",IF(IFERROR(MATCH(I273,rtg_num[S&amp;P],0)&gt;10,0),"HY",IF(IFERROR(MATCH(J273,rtg_num[Fitch],0)&gt;10,0),"HY",IF(H273&amp;I273&amp;J273="------","NR",IF(IFERROR(FIND("#N/A",Coded!H273),0)&amp;IFERROR(FIND("#N/A",Coded!H273),0)&amp;IFERROR(FIND("#N/A",Coded!H273),0)&lt;&gt;"000",IF(INDEX(美元债一级!$O:$O,MATCH(tbl_coded[[#This Row],[ISIN]],美元债一级!$I:$I,0))="--/--/--","NR","IG"),"IG"))))))</f>
        <v/>
      </c>
      <c r="AG27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3" s="115" t="str">
        <f>IF(tbl_coded[[#This Row],[ISIN]]="","",IF(_xll.BDP($B273&amp;" Corp",AI$1)="#N/A N/A","--",_xll.BDP($B273&amp;" Corp",AI$1)))</f>
        <v/>
      </c>
      <c r="AJ273" s="112" t="str">
        <f>IF(tbl_coded[[#This Row],[ISIN]]="","",IF(OR(_xll.BDP(_xll.BDP(tbl_coded[[#This Row],[ISIN]]&amp;" Corp", "ISSUER_EQUITY_TICKER")&amp;" Equity",AJ$1)="#N/A N/A"),"--",_xll.BDP(_xll.BDP(tbl_coded[[#This Row],[ISIN]]&amp;" Corp", "ISSUER_EQUITY_TICKER")&amp;" Equity",AJ$1)))</f>
        <v/>
      </c>
      <c r="AK27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3" s="114" t="str">
        <f>IF(tbl_coded[[#This Row],[ISIN]]="","",IF(OR(_xll.BDP(_xll.BDP(tbl_coded[[#This Row],[ISIN]]&amp;" Corp", "ISSUER_EQUITY_TICKER")&amp;" Equity",AL$1)="#N/A N/A"),"--",_xll.BDP(_xll.BDP(tbl_coded[[#This Row],[ISIN]]&amp;" Corp", "ISSUER_EQUITY_TICKER")&amp;" Equity",AL$1)))</f>
        <v/>
      </c>
      <c r="AM273" s="114" t="str">
        <f>IF(tbl_coded[[#This Row],[ISIN]]="","",IF(_xll.BDS($B273&amp;" Corp",AM$1)="#N/A Field Not Applicable","",_xll.BDS($B273&amp;" Corp",AM$1)))</f>
        <v/>
      </c>
      <c r="AN273" s="114" t="str">
        <f>IF(tbl_coded[[#This Row],[ISIN]]="","",IF(_xll.BDP(tbl_coded[[#This Row],[KPW Provider BBID]]&amp;" CompanyID","NAME")="#N/A Invalid Security","",_xll.BDP(tbl_coded[[#This Row],[KPW Provider BBID]]&amp;" CompanyID","NAME")))</f>
        <v/>
      </c>
      <c r="AO273" s="114" t="str">
        <f>IF(tbl_coded[[#This Row],[ISIN]]="","",IF(_xll.BDP(tbl_coded[[#This Row],[KPW Provider BBID]]&amp;" CompanyID",$AO$1)="#N/A Invalid Security","--",IF(_xll.BDP(tbl_coded[[#This Row],[KPW Provider BBID]]&amp;" CompanyID",$AO$1)="#N/A N/A","--",_xll.BDP(tbl_coded[[#This Row],[KPW Provider BBID]]&amp;" CompanyID",$AO$1))))</f>
        <v/>
      </c>
      <c r="AP273" s="114" t="str">
        <f>IF(tbl_coded[[#This Row],[ISIN]]="","",IF(_xll.BDP(tbl_coded[[#This Row],[KPW Provider BBID]]&amp;" CompanyID",$AP$1)="#N/A Invalid Security","--",IF(_xll.BDP(tbl_coded[[#This Row],[KPW Provider BBID]]&amp;" CompanyID",$AP$1)="#N/A N/A","--",_xll.BDP(tbl_coded[[#This Row],[KPW Provider BBID]]&amp;" CompanyID",$AP$1))))</f>
        <v/>
      </c>
      <c r="AQ273" s="114" t="str">
        <f>IF(tbl_coded[[#This Row],[ISIN]]="","",IF(_xll.BDP(tbl_coded[[#This Row],[KPW Provider BBID]]&amp;" CompanyID",$AQ$1)="#N/A Invalid Security","--",IF(_xll.BDP(tbl_coded[[#This Row],[KPW Provider BBID]]&amp;" CompanyID",$AQ$1)="#N/A N/A","--",_xll.BDP(tbl_coded[[#This Row],[KPW Provider BBID]]&amp;" CompanyID",$AQ$1))))</f>
        <v/>
      </c>
      <c r="AR273" s="114" t="str">
        <f>IF(tbl_coded[[#This Row],[ISIN]]="","",tbl_coded[[#This Row],[穆迪KPW评级]]&amp;"/"&amp;tbl_coded[[#This Row],[SPKPW评级]]&amp;"/"&amp;tbl_coded[[#This Row],[FITCHKPW评级]])</f>
        <v/>
      </c>
      <c r="AS273" s="114" t="str">
        <f>IF(tbl_coded[[#This Row],[ISIN]]="","",IF(OR(_xll.BDP($B273&amp;" Corp",AS$1)="#N/A N/A"),"--",_xll.BDP($B273&amp;" Corp",AS$1)))</f>
        <v/>
      </c>
      <c r="AT273" s="114" t="str">
        <f>IF(tbl_coded[[#This Row],[ISIN]]="","",IF(_xll.BDS($B273&amp;" Corp",AT$1)="#N/A Field Not Applicable","",_xll.BDS($B273&amp;" Corp",AT$1)))</f>
        <v/>
      </c>
      <c r="AU273" s="114" t="str">
        <f>IF(tbl_coded[[#This Row],[SBLC Provider BBID]]="","",_xll.BDP(tbl_coded[[#This Row],[SBLC Provider BBID]]&amp;" CompanyID","NAME"))</f>
        <v/>
      </c>
      <c r="AV273" s="114" t="str">
        <f>IF(tbl_coded[[#This Row],[ISIN]]="","",IF(OR(_xll.BDP($B273&amp;" Corp",AV$1)="#N/A N/A"),"--",TEXT(_xll.BDP($B273&amp;" Corp",AV$1),"yyyy/mm/dd")))</f>
        <v/>
      </c>
      <c r="AW273" s="114" t="str">
        <f>IF(tbl_coded[[#This Row],[ISIN]]="","",IF(OR(_xll.BDP($B273&amp;" Corp",AW$1)="#N/A N/A"),"--",TEXT(_xll.BDP($B273&amp;" Corp",AW$1),"yyyy/mm/dd")))</f>
        <v/>
      </c>
      <c r="AX273" s="114" t="str">
        <f>IF(tbl_coded[[#This Row],[ISIN]]="","",IF(OR(_xll.BDP($B273&amp;" Corp",AX$1)="#N/A N/A"),"--",TEXT(_xll.BDP($B273&amp;" Corp",AX$1),"yyyy/mm/dd")))</f>
        <v/>
      </c>
      <c r="AY273" s="114" t="str">
        <f>IF(tbl_coded[[#This Row],[ISIN]]="","",IF(OR(_xll.BDP($B273&amp;" Corp",AY$1)="#N/A Field Not Applicable"),"--",TEXT(_xll.BDP($B273&amp;" Corp",AY$1),"yyyy/mm/dd")))</f>
        <v/>
      </c>
      <c r="AZ273" s="114" t="str">
        <f>IF(tbl_coded[[#This Row],[ISIN]]="","",IF(OR(_xll.BDP($B273&amp;" Corp",AZ$1)="#N/A N/A"),"--",_xll.BDP($B273&amp;" Corp",AZ$1)))</f>
        <v/>
      </c>
      <c r="BA273" s="114" t="str">
        <f>IF(tbl_coded[[#This Row],[ISIN]]="","",IF(OR(_xll.BDP($B273&amp;" Corp",BA$1)="#N/A N/A"),"--",_xll.BDP($B273&amp;" Corp",BA$1)))</f>
        <v/>
      </c>
      <c r="BB273" s="114" t="str">
        <f>IF(tbl_coded[[#This Row],[ISIN]]="","",IF(OR(_xll.BDP($B273&amp;" Corp",BB$1)="#N/A N/A"),"--",_xll.BDP($B273&amp;" Corp",BB$1)))</f>
        <v/>
      </c>
      <c r="BC273" s="114" t="str">
        <f>IF(tbl_coded[[#This Row],[ISIN]]="","",IF(OR(_xll.BDP($B273&amp;" Corp",BC$1)="#N/A Field Not Applicable"),"--",_xll.BDP($B273&amp;" Corp",BC$1)))</f>
        <v/>
      </c>
      <c r="BD273" s="114" t="str">
        <f>IF(tbl_coded[[#This Row],[ISIN]]="","",IF(OR(_xll.BDP($B273&amp;" Corp",BD$1)="#N/A Field Not Applicable"),"--",_xll.BDP($B273&amp;" Corp",BD$1)))</f>
        <v/>
      </c>
      <c r="BE273" s="114" t="str">
        <f>IF(tbl_coded[[#This Row],[ISIN]]="","",IF(OR(_xll.BDP($B273&amp;" Corp",BE$1)="#N/A Field Not Applicable"),"--",_xll.BDP($B273&amp;" Corp",BE$1)))</f>
        <v/>
      </c>
      <c r="BF273" s="114" t="str">
        <f>IF(tbl_coded[[#This Row],[ISIN]]="","",IF(OR(_xll.BDP($B273&amp;" Corp",BF$1)="#N/A Field Not Applicable"),"--",_xll.BDP($B273&amp;" Corp",BF$1)))</f>
        <v/>
      </c>
      <c r="BG273" s="114" t="str">
        <f>IF(tbl_coded[[#This Row],[ISIN]]="","",IF(OR(_xll.BDP($B273&amp;" Corp",BG$1)="#N/A Field Not Applicable"),"--",IF(_xll.BDP($B273&amp;" Corp",BG$1)="#N/A N/A","N",_xll.BDP($B273&amp;" Corp",BG$1))))</f>
        <v/>
      </c>
      <c r="BH273" s="114" t="str">
        <f>IF(tbl_coded[[#This Row],[ISIN]]="","",IF(OR(_xll.BDP($B273&amp;" Corp",BH$1)="#N/A N/A"),"",_xll.BDP($B273&amp;" Corp",BH$1)))</f>
        <v/>
      </c>
      <c r="BI273" s="114" t="str">
        <f>IF(tbl_coded[[#This Row],[ISIN]]="","",IF(OR(tbl_coded[[#This Row],[Parent company tiker]]=""),"",IF(_xll.BDP(tbl_coded[[#This Row],[Parent company tiker]]&amp;" Equity",BI$1)="#N/A N/A","--",_xll.BDP(tbl_coded[[#This Row],[Parent company tiker]]&amp;" Equity",BI$1))))</f>
        <v/>
      </c>
      <c r="BJ273" s="114" t="str">
        <f>IF(tbl_coded[[#This Row],[ISIN]]="","",IF(OR(tbl_coded[[#This Row],[Parent company tiker]]=""),"",IF(_xll.BDP(tbl_coded[[#This Row],[Parent company tiker]]&amp;" Equity",BJ$1)="#N/A N/A","--",_xll.BDP(tbl_coded[[#This Row],[Parent company tiker]]&amp;" Equity",BJ$1))))</f>
        <v/>
      </c>
      <c r="BK273" s="114" t="str">
        <f>IF(tbl_coded[[#This Row],[ISIN]]="","",IF(OR(tbl_coded[[#This Row],[Parent company tiker]]=""),"",IF(_xll.BDP(tbl_coded[[#This Row],[Parent company tiker]]&amp;" Equity",BK$1)="#N/A N/A","--",_xll.BDP(tbl_coded[[#This Row],[Parent company tiker]]&amp;" Equity",BK$1))))</f>
        <v/>
      </c>
      <c r="BL273" s="114" t="str">
        <f>IF(tbl_coded[[#This Row],[ISIN]]="","",IF(OR(tbl_coded[[#This Row],[Parent company tiker]]=""),"",IF(_xll.BDP(tbl_coded[[#This Row],[Parent company tiker]]&amp;" Equity",BL$1)="#N/A N/A","--",_xll.BDP(tbl_coded[[#This Row],[Parent company tiker]]&amp;" Equity",BL$1))))</f>
        <v/>
      </c>
      <c r="BM27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3" s="114" t="str">
        <f>IF(tbl_coded[[#This Row],[Column9]]&lt;&gt;"--",tbl_coded[[#This Row],[G''tor rating]],IF(tbl_coded[[#This Row],[KPW Name]]&lt;&gt;"",tbl_coded[[#This Row],[KPW Rating]],IF(tbl_coded[[#This Row],[Parent company tiker]]&lt;&gt;"",tbl_coded[[#This Row],[parent评级]],tbl_coded[[#This Row],[Issuer rating]])))</f>
        <v>//</v>
      </c>
      <c r="BO273" s="148" t="str">
        <f>IFERROR(IF(tbl_coded[[#This Row],[GREEN]]="Y","GREEN",IF(tbl_coded[[#This Row],[SUSTAINABLE]]="Y","SUSTAINABLE",IF(tbl_coded[[#This Row],[SOCIAL]]="Y","SOCIAL",IF(tbl_coded[[#This Row],[Sustainable linked]]="Y","SUSTAINABLE LINKED"," ")))),"")</f>
        <v xml:space="preserve"> </v>
      </c>
    </row>
    <row r="274" spans="1:67" ht="15" customHeight="1">
      <c r="A274" s="109">
        <v>272</v>
      </c>
      <c r="B274" s="110" t="str">
        <f>IF(美元债一级!$C$3:$C$1048576&lt;&gt;"",美元债一级!$C274,"")</f>
        <v/>
      </c>
      <c r="C274" s="114" t="str">
        <f>IF(tbl_coded[[#This Row],[ISIN]]="","",IF(tbl_coded[[#This Row],[Index]]&gt;$A$1,"",IF(_xll.BDP($B274&amp;" Corp",C$1)="#N/A N/A","",_xll.BDP($B274&amp;" Corp",C$1))))</f>
        <v/>
      </c>
      <c r="D274" s="114" t="str">
        <f>IF(tbl_coded[[#This Row],[ISIN]]="","",IF(_xll.BDP($B274&amp;" Corp",D$1)="#N/A N/A","",_xll.BDP($B274&amp;" Corp",D$1)))</f>
        <v/>
      </c>
      <c r="E274" s="114" t="str">
        <f>IF(tbl_coded[[#This Row],[ISIN]]="","",IF(_xll.BDP($B274&amp;" Corp",E$1)="#N/A N/A","--",_xll.BDP($B274&amp;" Corp",E$1)))</f>
        <v/>
      </c>
      <c r="F274" s="114" t="str">
        <f>IF(tbl_coded[[#This Row],[ISIN]]="","",IF(_xll.BDS($B274&amp;" Corp",F$1)="#N/A Field Not Applicable","",_xll.BDS($B274&amp;" Corp",F$1)))</f>
        <v/>
      </c>
      <c r="G274" s="114" t="str">
        <f>IF(tbl_coded[[#This Row],[ISIN]]="","",IF(_xll.BDP($F274&amp;" CompanyID",G$1)="#N/A Invalid Security","",_xll.BDP($F274&amp;" CompanyID",G$1)))</f>
        <v/>
      </c>
      <c r="H274" s="114" t="str">
        <f>IF(tbl_coded[[#This Row],[ISIN]]="","",IF(_xll.BDP($B274&amp;" Corp",H$1)="#N/A N/A","--",_xll.BDP($B274&amp;" Corp",H$1)))</f>
        <v/>
      </c>
      <c r="I274" s="114" t="str">
        <f>IF(tbl_coded[[#This Row],[ISIN]]="","",IF(_xll.BDP($B274&amp;" Corp",I$1)="#N/A N/A","--",_xll.BDP($B274&amp;" Corp",I$1)))</f>
        <v/>
      </c>
      <c r="J274" s="114" t="str">
        <f>IF(tbl_coded[[#This Row],[ISIN]]="","",IF(_xll.BDP($B274&amp;" Corp",J$1)="#N/A N/A","--",_xll.BDP($B274&amp;" Corp",J$1)))</f>
        <v/>
      </c>
      <c r="K274" s="114" t="str">
        <f>IF(tbl_coded[[#This Row],[ISIN]]="","",IF(_xll.BDP($B274&amp;" Corp",K$1)="#N/A N/A","--",_xll.BDP($B274&amp;" Corp",K$1)))</f>
        <v/>
      </c>
      <c r="L274" s="114" t="str">
        <f>IF(tbl_coded[[#This Row],[ISIN]]="","",IF(_xll.BDP($B274&amp;" Corp",L$1)="#N/A N/A","--",_xll.BDP($B274&amp;" Corp",L$1)))</f>
        <v/>
      </c>
      <c r="M274" s="114" t="str">
        <f>IF(tbl_coded[[#This Row],[ISIN]]="","",IF(_xll.BDP($B274&amp;" Corp",M$1)="#N/A N/A","--",_xll.BDP($B274&amp;" Corp",M$1)))</f>
        <v/>
      </c>
      <c r="N274" s="114" t="str">
        <f>IF(tbl_coded[[#This Row],[ISIN]]="","",IF(_xll.BDP($B274&amp;" Corp",N$1)="#N/A N/A","--",_xll.BDP($B274&amp;" Corp",N$1)))</f>
        <v/>
      </c>
      <c r="O274" s="114" t="str">
        <f>IF(tbl_coded[[#This Row],[ISIN]]="","",IF(_xll.BDP($B274&amp;" Corp",O$1)="#N/A N/A","--",_xll.BDP($B274&amp;" Corp",O$1)))</f>
        <v/>
      </c>
      <c r="P274" s="114" t="str">
        <f>IF(tbl_coded[[#This Row],[ISIN]]="","",IF(_xll.BDP($B274&amp;" Corp",P$1)="#N/A N/A","--",_xll.BDP($B274&amp;" Corp",P$1)))</f>
        <v/>
      </c>
      <c r="Q27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4" s="114" t="str">
        <f>IF(tbl_coded[[#This Row],[ISIN]]="","",IF(OR(_xll.BDP($B274&amp;" Corp",R$1)="#N/A N/A",_xll.BDP($B274&amp;" Corp",R$1)="#N/A Invalid Security",_xll.BDP($B274&amp;" Corp",R$1)="#N/A Field Not Applicable"),"--",_xll.BDP($B274&amp;" Corp",R$1)))</f>
        <v/>
      </c>
      <c r="S274" s="114" t="str">
        <f>IF(tbl_coded[[#This Row],[ISIN]]="","",IF(OR(_xll.BDP($R274&amp;" Equity",S$1)="#N/A N/A",_xll.BDP($R274&amp;" Equity",S$1)="#N/A Invalid Security"),"--",_xll.BDP($R274&amp;" Equity",S$1)))</f>
        <v/>
      </c>
      <c r="T274" s="114" t="str">
        <f>IF(tbl_coded[[#This Row],[ISIN]]="","",IF(OR(_xll.BDP($R274&amp;" Equity",T$1)="#N/A N/A",_xll.BDP($R274&amp;" Equity",T$1)="#N/A Invalid Security"),"--",_xll.BDP($R274&amp;" Equity",T$1)))</f>
        <v/>
      </c>
      <c r="U274" s="114" t="str">
        <f>IF(tbl_coded[[#This Row],[ISIN]]="","",IF(OR(_xll.BDP($R274&amp;" Equity",U$1)="#N/A N/A",_xll.BDP($R274&amp;" Equity",U$1)="#N/A Invalid Security"),"--",_xll.BDP($R274&amp;" Equity",U$1)))</f>
        <v/>
      </c>
      <c r="V274" s="114" t="str">
        <f>IF(tbl_coded[[#This Row],[ISIN]]="","",IF(OR(_xll.BDP($R274&amp;" Equity",V$1)="#N/A N/A",_xll.BDP($R274&amp;" Equity",V$1)="#N/A Invalid Security"),"--",_xll.BDP($R274&amp;" Equity",V$1)))</f>
        <v/>
      </c>
      <c r="W274" s="114" t="str">
        <f>IF(tbl_coded[[#This Row],[ISIN]]="","",IF(OR(_xll.BDP($R274&amp;" Equity",W$1)="#N/A N/A",_xll.BDP($R274&amp;" Equity",W$1)="#N/A Invalid Security"),"--",_xll.BDP($R274&amp;" Equity",W$1)))</f>
        <v/>
      </c>
      <c r="X274" s="114" t="str">
        <f>IF(tbl_coded[[#This Row],[ISIN]]="","",IF(OR(_xll.BDP($R274&amp;" Equity",X$1)="#N/A N/A",_xll.BDP($R274&amp;" Equity",X$1)="#N/A Invalid Security"),"--",_xll.BDP($R274&amp;" Equity",X$1)))</f>
        <v/>
      </c>
      <c r="Y27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4" s="114" t="str">
        <f>IF(tbl_coded[[#This Row],[ISIN]]="","",IF(ISNUMBER(_xll.BDP(B274&amp;" Corp",Z$1)),_xll.BDP(B274&amp;" Corp",Z$1),""))</f>
        <v/>
      </c>
      <c r="AA274" s="114" t="str">
        <f>IF(tbl_coded[[#This Row],[ISIN]]="","",IF(ISNUMBER(_xll.BDP(B274&amp;" Corp",AA$1)),_xll.BDP(B274&amp;" Corp",AA$1),""))</f>
        <v/>
      </c>
      <c r="AB274" s="114" t="str">
        <f>IF(tbl_coded[[#This Row],[ISIN]]="","",IF(ISNUMBER(_xll.BDP(B274&amp;" Corp",AB$1)),_xll.BDP(B274&amp;" Corp",AB$1),""))</f>
        <v/>
      </c>
      <c r="AC274" s="114" t="str">
        <f>IF(tbl_coded[[#This Row],[ISIN]]="","",IF(ISNUMBER(_xll.BDP(B274&amp;" Corp",AC$1)),_xll.BDP(B274&amp;" Corp",AC$1),""))</f>
        <v/>
      </c>
      <c r="AD274" s="114" t="str">
        <f>IF(tbl_coded[[#This Row],[ISIN]]="","",IF((_xll.BDP(B274&amp;" Corp",AD$1))="#N/A Field Not Applicable","",_xll.BDP(B274&amp;" Corp",AD$1)))</f>
        <v/>
      </c>
      <c r="AE274" s="114" t="str">
        <f>IF(tbl_coded[[#This Row],[ISIN]]="","",IF((_xll.BDP(B274&amp;" Corp",AE$1))="#N/A N/A","--",_xll.BDP(B274&amp;" Corp",AE$1)))</f>
        <v/>
      </c>
      <c r="AF274" s="114" t="str">
        <f>IF(tbl_coded[[#This Row],[ISIN]]="","",IF(IFERROR(MATCH(H274,rtg_num[Moody''s],0)&gt;10,0),"HY",IF(IFERROR(MATCH(I274,rtg_num[S&amp;P],0)&gt;10,0),"HY",IF(IFERROR(MATCH(J274,rtg_num[Fitch],0)&gt;10,0),"HY",IF(H274&amp;I274&amp;J274="------","NR",IF(IFERROR(FIND("#N/A",Coded!H274),0)&amp;IFERROR(FIND("#N/A",Coded!H274),0)&amp;IFERROR(FIND("#N/A",Coded!H274),0)&lt;&gt;"000",IF(INDEX(美元债一级!$O:$O,MATCH(tbl_coded[[#This Row],[ISIN]],美元债一级!$I:$I,0))="--/--/--","NR","IG"),"IG"))))))</f>
        <v/>
      </c>
      <c r="AG27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4" s="115" t="str">
        <f>IF(tbl_coded[[#This Row],[ISIN]]="","",IF(_xll.BDP($B274&amp;" Corp",AI$1)="#N/A N/A","--",_xll.BDP($B274&amp;" Corp",AI$1)))</f>
        <v/>
      </c>
      <c r="AJ274" s="112" t="str">
        <f>IF(tbl_coded[[#This Row],[ISIN]]="","",IF(OR(_xll.BDP(_xll.BDP(tbl_coded[[#This Row],[ISIN]]&amp;" Corp", "ISSUER_EQUITY_TICKER")&amp;" Equity",AJ$1)="#N/A N/A"),"--",_xll.BDP(_xll.BDP(tbl_coded[[#This Row],[ISIN]]&amp;" Corp", "ISSUER_EQUITY_TICKER")&amp;" Equity",AJ$1)))</f>
        <v/>
      </c>
      <c r="AK27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4" s="114" t="str">
        <f>IF(tbl_coded[[#This Row],[ISIN]]="","",IF(OR(_xll.BDP(_xll.BDP(tbl_coded[[#This Row],[ISIN]]&amp;" Corp", "ISSUER_EQUITY_TICKER")&amp;" Equity",AL$1)="#N/A N/A"),"--",_xll.BDP(_xll.BDP(tbl_coded[[#This Row],[ISIN]]&amp;" Corp", "ISSUER_EQUITY_TICKER")&amp;" Equity",AL$1)))</f>
        <v/>
      </c>
      <c r="AM274" s="114" t="str">
        <f>IF(tbl_coded[[#This Row],[ISIN]]="","",IF(_xll.BDS($B274&amp;" Corp",AM$1)="#N/A Field Not Applicable","",_xll.BDS($B274&amp;" Corp",AM$1)))</f>
        <v/>
      </c>
      <c r="AN274" s="114" t="str">
        <f>IF(tbl_coded[[#This Row],[ISIN]]="","",IF(_xll.BDP(tbl_coded[[#This Row],[KPW Provider BBID]]&amp;" CompanyID","NAME")="#N/A Invalid Security","",_xll.BDP(tbl_coded[[#This Row],[KPW Provider BBID]]&amp;" CompanyID","NAME")))</f>
        <v/>
      </c>
      <c r="AO274" s="114" t="str">
        <f>IF(tbl_coded[[#This Row],[ISIN]]="","",IF(_xll.BDP(tbl_coded[[#This Row],[KPW Provider BBID]]&amp;" CompanyID",$AO$1)="#N/A Invalid Security","--",IF(_xll.BDP(tbl_coded[[#This Row],[KPW Provider BBID]]&amp;" CompanyID",$AO$1)="#N/A N/A","--",_xll.BDP(tbl_coded[[#This Row],[KPW Provider BBID]]&amp;" CompanyID",$AO$1))))</f>
        <v/>
      </c>
      <c r="AP274" s="114" t="str">
        <f>IF(tbl_coded[[#This Row],[ISIN]]="","",IF(_xll.BDP(tbl_coded[[#This Row],[KPW Provider BBID]]&amp;" CompanyID",$AP$1)="#N/A Invalid Security","--",IF(_xll.BDP(tbl_coded[[#This Row],[KPW Provider BBID]]&amp;" CompanyID",$AP$1)="#N/A N/A","--",_xll.BDP(tbl_coded[[#This Row],[KPW Provider BBID]]&amp;" CompanyID",$AP$1))))</f>
        <v/>
      </c>
      <c r="AQ274" s="114" t="str">
        <f>IF(tbl_coded[[#This Row],[ISIN]]="","",IF(_xll.BDP(tbl_coded[[#This Row],[KPW Provider BBID]]&amp;" CompanyID",$AQ$1)="#N/A Invalid Security","--",IF(_xll.BDP(tbl_coded[[#This Row],[KPW Provider BBID]]&amp;" CompanyID",$AQ$1)="#N/A N/A","--",_xll.BDP(tbl_coded[[#This Row],[KPW Provider BBID]]&amp;" CompanyID",$AQ$1))))</f>
        <v/>
      </c>
      <c r="AR274" s="114" t="str">
        <f>IF(tbl_coded[[#This Row],[ISIN]]="","",tbl_coded[[#This Row],[穆迪KPW评级]]&amp;"/"&amp;tbl_coded[[#This Row],[SPKPW评级]]&amp;"/"&amp;tbl_coded[[#This Row],[FITCHKPW评级]])</f>
        <v/>
      </c>
      <c r="AS274" s="114" t="str">
        <f>IF(tbl_coded[[#This Row],[ISIN]]="","",IF(OR(_xll.BDP($B274&amp;" Corp",AS$1)="#N/A N/A"),"--",_xll.BDP($B274&amp;" Corp",AS$1)))</f>
        <v/>
      </c>
      <c r="AT274" s="114" t="str">
        <f>IF(tbl_coded[[#This Row],[ISIN]]="","",IF(_xll.BDS($B274&amp;" Corp",AT$1)="#N/A Field Not Applicable","",_xll.BDS($B274&amp;" Corp",AT$1)))</f>
        <v/>
      </c>
      <c r="AU274" s="114" t="str">
        <f>IF(tbl_coded[[#This Row],[SBLC Provider BBID]]="","",_xll.BDP(tbl_coded[[#This Row],[SBLC Provider BBID]]&amp;" CompanyID","NAME"))</f>
        <v/>
      </c>
      <c r="AV274" s="114" t="str">
        <f>IF(tbl_coded[[#This Row],[ISIN]]="","",IF(OR(_xll.BDP($B274&amp;" Corp",AV$1)="#N/A N/A"),"--",TEXT(_xll.BDP($B274&amp;" Corp",AV$1),"yyyy/mm/dd")))</f>
        <v/>
      </c>
      <c r="AW274" s="114" t="str">
        <f>IF(tbl_coded[[#This Row],[ISIN]]="","",IF(OR(_xll.BDP($B274&amp;" Corp",AW$1)="#N/A N/A"),"--",TEXT(_xll.BDP($B274&amp;" Corp",AW$1),"yyyy/mm/dd")))</f>
        <v/>
      </c>
      <c r="AX274" s="114" t="str">
        <f>IF(tbl_coded[[#This Row],[ISIN]]="","",IF(OR(_xll.BDP($B274&amp;" Corp",AX$1)="#N/A N/A"),"--",TEXT(_xll.BDP($B274&amp;" Corp",AX$1),"yyyy/mm/dd")))</f>
        <v/>
      </c>
      <c r="AY274" s="114" t="str">
        <f>IF(tbl_coded[[#This Row],[ISIN]]="","",IF(OR(_xll.BDP($B274&amp;" Corp",AY$1)="#N/A Field Not Applicable"),"--",TEXT(_xll.BDP($B274&amp;" Corp",AY$1),"yyyy/mm/dd")))</f>
        <v/>
      </c>
      <c r="AZ274" s="114" t="str">
        <f>IF(tbl_coded[[#This Row],[ISIN]]="","",IF(OR(_xll.BDP($B274&amp;" Corp",AZ$1)="#N/A N/A"),"--",_xll.BDP($B274&amp;" Corp",AZ$1)))</f>
        <v/>
      </c>
      <c r="BA274" s="114" t="str">
        <f>IF(tbl_coded[[#This Row],[ISIN]]="","",IF(OR(_xll.BDP($B274&amp;" Corp",BA$1)="#N/A N/A"),"--",_xll.BDP($B274&amp;" Corp",BA$1)))</f>
        <v/>
      </c>
      <c r="BB274" s="114" t="str">
        <f>IF(tbl_coded[[#This Row],[ISIN]]="","",IF(OR(_xll.BDP($B274&amp;" Corp",BB$1)="#N/A N/A"),"--",_xll.BDP($B274&amp;" Corp",BB$1)))</f>
        <v/>
      </c>
      <c r="BC274" s="114" t="str">
        <f>IF(tbl_coded[[#This Row],[ISIN]]="","",IF(OR(_xll.BDP($B274&amp;" Corp",BC$1)="#N/A Field Not Applicable"),"--",_xll.BDP($B274&amp;" Corp",BC$1)))</f>
        <v/>
      </c>
      <c r="BD274" s="114" t="str">
        <f>IF(tbl_coded[[#This Row],[ISIN]]="","",IF(OR(_xll.BDP($B274&amp;" Corp",BD$1)="#N/A Field Not Applicable"),"--",_xll.BDP($B274&amp;" Corp",BD$1)))</f>
        <v/>
      </c>
      <c r="BE274" s="114" t="str">
        <f>IF(tbl_coded[[#This Row],[ISIN]]="","",IF(OR(_xll.BDP($B274&amp;" Corp",BE$1)="#N/A Field Not Applicable"),"--",_xll.BDP($B274&amp;" Corp",BE$1)))</f>
        <v/>
      </c>
      <c r="BF274" s="114" t="str">
        <f>IF(tbl_coded[[#This Row],[ISIN]]="","",IF(OR(_xll.BDP($B274&amp;" Corp",BF$1)="#N/A Field Not Applicable"),"--",_xll.BDP($B274&amp;" Corp",BF$1)))</f>
        <v/>
      </c>
      <c r="BG274" s="114" t="str">
        <f>IF(tbl_coded[[#This Row],[ISIN]]="","",IF(OR(_xll.BDP($B274&amp;" Corp",BG$1)="#N/A Field Not Applicable"),"--",IF(_xll.BDP($B274&amp;" Corp",BG$1)="#N/A N/A","N",_xll.BDP($B274&amp;" Corp",BG$1))))</f>
        <v/>
      </c>
      <c r="BH274" s="114" t="str">
        <f>IF(tbl_coded[[#This Row],[ISIN]]="","",IF(OR(_xll.BDP($B274&amp;" Corp",BH$1)="#N/A N/A"),"",_xll.BDP($B274&amp;" Corp",BH$1)))</f>
        <v/>
      </c>
      <c r="BI274" s="114" t="str">
        <f>IF(tbl_coded[[#This Row],[ISIN]]="","",IF(OR(tbl_coded[[#This Row],[Parent company tiker]]=""),"",IF(_xll.BDP(tbl_coded[[#This Row],[Parent company tiker]]&amp;" Equity",BI$1)="#N/A N/A","--",_xll.BDP(tbl_coded[[#This Row],[Parent company tiker]]&amp;" Equity",BI$1))))</f>
        <v/>
      </c>
      <c r="BJ274" s="114" t="str">
        <f>IF(tbl_coded[[#This Row],[ISIN]]="","",IF(OR(tbl_coded[[#This Row],[Parent company tiker]]=""),"",IF(_xll.BDP(tbl_coded[[#This Row],[Parent company tiker]]&amp;" Equity",BJ$1)="#N/A N/A","--",_xll.BDP(tbl_coded[[#This Row],[Parent company tiker]]&amp;" Equity",BJ$1))))</f>
        <v/>
      </c>
      <c r="BK274" s="114" t="str">
        <f>IF(tbl_coded[[#This Row],[ISIN]]="","",IF(OR(tbl_coded[[#This Row],[Parent company tiker]]=""),"",IF(_xll.BDP(tbl_coded[[#This Row],[Parent company tiker]]&amp;" Equity",BK$1)="#N/A N/A","--",_xll.BDP(tbl_coded[[#This Row],[Parent company tiker]]&amp;" Equity",BK$1))))</f>
        <v/>
      </c>
      <c r="BL274" s="114" t="str">
        <f>IF(tbl_coded[[#This Row],[ISIN]]="","",IF(OR(tbl_coded[[#This Row],[Parent company tiker]]=""),"",IF(_xll.BDP(tbl_coded[[#This Row],[Parent company tiker]]&amp;" Equity",BL$1)="#N/A N/A","--",_xll.BDP(tbl_coded[[#This Row],[Parent company tiker]]&amp;" Equity",BL$1))))</f>
        <v/>
      </c>
      <c r="BM27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4" s="114" t="str">
        <f>IF(tbl_coded[[#This Row],[Column9]]&lt;&gt;"--",tbl_coded[[#This Row],[G''tor rating]],IF(tbl_coded[[#This Row],[KPW Name]]&lt;&gt;"",tbl_coded[[#This Row],[KPW Rating]],IF(tbl_coded[[#This Row],[Parent company tiker]]&lt;&gt;"",tbl_coded[[#This Row],[parent评级]],tbl_coded[[#This Row],[Issuer rating]])))</f>
        <v>//</v>
      </c>
      <c r="BO274" s="148" t="str">
        <f>IFERROR(IF(tbl_coded[[#This Row],[GREEN]]="Y","GREEN",IF(tbl_coded[[#This Row],[SUSTAINABLE]]="Y","SUSTAINABLE",IF(tbl_coded[[#This Row],[SOCIAL]]="Y","SOCIAL",IF(tbl_coded[[#This Row],[Sustainable linked]]="Y","SUSTAINABLE LINKED"," ")))),"")</f>
        <v xml:space="preserve"> </v>
      </c>
    </row>
    <row r="275" spans="1:67" ht="15" customHeight="1">
      <c r="A275" s="109">
        <v>273</v>
      </c>
      <c r="B275" s="110" t="str">
        <f>IF(美元债一级!$C$3:$C$1048576&lt;&gt;"",美元债一级!$C275,"")</f>
        <v/>
      </c>
      <c r="C275" s="114" t="str">
        <f>IF(tbl_coded[[#This Row],[ISIN]]="","",IF(tbl_coded[[#This Row],[Index]]&gt;$A$1,"",IF(_xll.BDP($B275&amp;" Corp",C$1)="#N/A N/A","",_xll.BDP($B275&amp;" Corp",C$1))))</f>
        <v/>
      </c>
      <c r="D275" s="114" t="str">
        <f>IF(tbl_coded[[#This Row],[ISIN]]="","",IF(_xll.BDP($B275&amp;" Corp",D$1)="#N/A N/A","",_xll.BDP($B275&amp;" Corp",D$1)))</f>
        <v/>
      </c>
      <c r="E275" s="114" t="str">
        <f>IF(tbl_coded[[#This Row],[ISIN]]="","",IF(_xll.BDP($B275&amp;" Corp",E$1)="#N/A N/A","--",_xll.BDP($B275&amp;" Corp",E$1)))</f>
        <v/>
      </c>
      <c r="F275" s="114" t="str">
        <f>IF(tbl_coded[[#This Row],[ISIN]]="","",IF(_xll.BDS($B275&amp;" Corp",F$1)="#N/A Field Not Applicable","",_xll.BDS($B275&amp;" Corp",F$1)))</f>
        <v/>
      </c>
      <c r="G275" s="114" t="str">
        <f>IF(tbl_coded[[#This Row],[ISIN]]="","",IF(_xll.BDP($F275&amp;" CompanyID",G$1)="#N/A Invalid Security","",_xll.BDP($F275&amp;" CompanyID",G$1)))</f>
        <v/>
      </c>
      <c r="H275" s="114" t="str">
        <f>IF(tbl_coded[[#This Row],[ISIN]]="","",IF(_xll.BDP($B275&amp;" Corp",H$1)="#N/A N/A","--",_xll.BDP($B275&amp;" Corp",H$1)))</f>
        <v/>
      </c>
      <c r="I275" s="114" t="str">
        <f>IF(tbl_coded[[#This Row],[ISIN]]="","",IF(_xll.BDP($B275&amp;" Corp",I$1)="#N/A N/A","--",_xll.BDP($B275&amp;" Corp",I$1)))</f>
        <v/>
      </c>
      <c r="J275" s="114" t="str">
        <f>IF(tbl_coded[[#This Row],[ISIN]]="","",IF(_xll.BDP($B275&amp;" Corp",J$1)="#N/A N/A","--",_xll.BDP($B275&amp;" Corp",J$1)))</f>
        <v/>
      </c>
      <c r="K275" s="114" t="str">
        <f>IF(tbl_coded[[#This Row],[ISIN]]="","",IF(_xll.BDP($B275&amp;" Corp",K$1)="#N/A N/A","--",_xll.BDP($B275&amp;" Corp",K$1)))</f>
        <v/>
      </c>
      <c r="L275" s="114" t="str">
        <f>IF(tbl_coded[[#This Row],[ISIN]]="","",IF(_xll.BDP($B275&amp;" Corp",L$1)="#N/A N/A","--",_xll.BDP($B275&amp;" Corp",L$1)))</f>
        <v/>
      </c>
      <c r="M275" s="114" t="str">
        <f>IF(tbl_coded[[#This Row],[ISIN]]="","",IF(_xll.BDP($B275&amp;" Corp",M$1)="#N/A N/A","--",_xll.BDP($B275&amp;" Corp",M$1)))</f>
        <v/>
      </c>
      <c r="N275" s="114" t="str">
        <f>IF(tbl_coded[[#This Row],[ISIN]]="","",IF(_xll.BDP($B275&amp;" Corp",N$1)="#N/A N/A","--",_xll.BDP($B275&amp;" Corp",N$1)))</f>
        <v/>
      </c>
      <c r="O275" s="114" t="str">
        <f>IF(tbl_coded[[#This Row],[ISIN]]="","",IF(_xll.BDP($B275&amp;" Corp",O$1)="#N/A N/A","--",_xll.BDP($B275&amp;" Corp",O$1)))</f>
        <v/>
      </c>
      <c r="P275" s="114" t="str">
        <f>IF(tbl_coded[[#This Row],[ISIN]]="","",IF(_xll.BDP($B275&amp;" Corp",P$1)="#N/A N/A","--",_xll.BDP($B275&amp;" Corp",P$1)))</f>
        <v/>
      </c>
      <c r="Q27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5" s="114" t="str">
        <f>IF(tbl_coded[[#This Row],[ISIN]]="","",IF(OR(_xll.BDP($B275&amp;" Corp",R$1)="#N/A N/A",_xll.BDP($B275&amp;" Corp",R$1)="#N/A Invalid Security",_xll.BDP($B275&amp;" Corp",R$1)="#N/A Field Not Applicable"),"--",_xll.BDP($B275&amp;" Corp",R$1)))</f>
        <v/>
      </c>
      <c r="S275" s="114" t="str">
        <f>IF(tbl_coded[[#This Row],[ISIN]]="","",IF(OR(_xll.BDP($R275&amp;" Equity",S$1)="#N/A N/A",_xll.BDP($R275&amp;" Equity",S$1)="#N/A Invalid Security"),"--",_xll.BDP($R275&amp;" Equity",S$1)))</f>
        <v/>
      </c>
      <c r="T275" s="114" t="str">
        <f>IF(tbl_coded[[#This Row],[ISIN]]="","",IF(OR(_xll.BDP($R275&amp;" Equity",T$1)="#N/A N/A",_xll.BDP($R275&amp;" Equity",T$1)="#N/A Invalid Security"),"--",_xll.BDP($R275&amp;" Equity",T$1)))</f>
        <v/>
      </c>
      <c r="U275" s="114" t="str">
        <f>IF(tbl_coded[[#This Row],[ISIN]]="","",IF(OR(_xll.BDP($R275&amp;" Equity",U$1)="#N/A N/A",_xll.BDP($R275&amp;" Equity",U$1)="#N/A Invalid Security"),"--",_xll.BDP($R275&amp;" Equity",U$1)))</f>
        <v/>
      </c>
      <c r="V275" s="114" t="str">
        <f>IF(tbl_coded[[#This Row],[ISIN]]="","",IF(OR(_xll.BDP($R275&amp;" Equity",V$1)="#N/A N/A",_xll.BDP($R275&amp;" Equity",V$1)="#N/A Invalid Security"),"--",_xll.BDP($R275&amp;" Equity",V$1)))</f>
        <v/>
      </c>
      <c r="W275" s="114" t="str">
        <f>IF(tbl_coded[[#This Row],[ISIN]]="","",IF(OR(_xll.BDP($R275&amp;" Equity",W$1)="#N/A N/A",_xll.BDP($R275&amp;" Equity",W$1)="#N/A Invalid Security"),"--",_xll.BDP($R275&amp;" Equity",W$1)))</f>
        <v/>
      </c>
      <c r="X275" s="114" t="str">
        <f>IF(tbl_coded[[#This Row],[ISIN]]="","",IF(OR(_xll.BDP($R275&amp;" Equity",X$1)="#N/A N/A",_xll.BDP($R275&amp;" Equity",X$1)="#N/A Invalid Security"),"--",_xll.BDP($R275&amp;" Equity",X$1)))</f>
        <v/>
      </c>
      <c r="Y27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5" s="114" t="str">
        <f>IF(tbl_coded[[#This Row],[ISIN]]="","",IF(ISNUMBER(_xll.BDP(B275&amp;" Corp",Z$1)),_xll.BDP(B275&amp;" Corp",Z$1),""))</f>
        <v/>
      </c>
      <c r="AA275" s="114" t="str">
        <f>IF(tbl_coded[[#This Row],[ISIN]]="","",IF(ISNUMBER(_xll.BDP(B275&amp;" Corp",AA$1)),_xll.BDP(B275&amp;" Corp",AA$1),""))</f>
        <v/>
      </c>
      <c r="AB275" s="114" t="str">
        <f>IF(tbl_coded[[#This Row],[ISIN]]="","",IF(ISNUMBER(_xll.BDP(B275&amp;" Corp",AB$1)),_xll.BDP(B275&amp;" Corp",AB$1),""))</f>
        <v/>
      </c>
      <c r="AC275" s="114" t="str">
        <f>IF(tbl_coded[[#This Row],[ISIN]]="","",IF(ISNUMBER(_xll.BDP(B275&amp;" Corp",AC$1)),_xll.BDP(B275&amp;" Corp",AC$1),""))</f>
        <v/>
      </c>
      <c r="AD275" s="114" t="str">
        <f>IF(tbl_coded[[#This Row],[ISIN]]="","",IF((_xll.BDP(B275&amp;" Corp",AD$1))="#N/A Field Not Applicable","",_xll.BDP(B275&amp;" Corp",AD$1)))</f>
        <v/>
      </c>
      <c r="AE275" s="114" t="str">
        <f>IF(tbl_coded[[#This Row],[ISIN]]="","",IF((_xll.BDP(B275&amp;" Corp",AE$1))="#N/A N/A","--",_xll.BDP(B275&amp;" Corp",AE$1)))</f>
        <v/>
      </c>
      <c r="AF275" s="114" t="str">
        <f>IF(tbl_coded[[#This Row],[ISIN]]="","",IF(IFERROR(MATCH(H275,rtg_num[Moody''s],0)&gt;10,0),"HY",IF(IFERROR(MATCH(I275,rtg_num[S&amp;P],0)&gt;10,0),"HY",IF(IFERROR(MATCH(J275,rtg_num[Fitch],0)&gt;10,0),"HY",IF(H275&amp;I275&amp;J275="------","NR",IF(IFERROR(FIND("#N/A",Coded!H275),0)&amp;IFERROR(FIND("#N/A",Coded!H275),0)&amp;IFERROR(FIND("#N/A",Coded!H275),0)&lt;&gt;"000",IF(INDEX(美元债一级!$O:$O,MATCH(tbl_coded[[#This Row],[ISIN]],美元债一级!$I:$I,0))="--/--/--","NR","IG"),"IG"))))))</f>
        <v/>
      </c>
      <c r="AG27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5" s="115" t="str">
        <f>IF(tbl_coded[[#This Row],[ISIN]]="","",IF(_xll.BDP($B275&amp;" Corp",AI$1)="#N/A N/A","--",_xll.BDP($B275&amp;" Corp",AI$1)))</f>
        <v/>
      </c>
      <c r="AJ275" s="112" t="str">
        <f>IF(tbl_coded[[#This Row],[ISIN]]="","",IF(OR(_xll.BDP(_xll.BDP(tbl_coded[[#This Row],[ISIN]]&amp;" Corp", "ISSUER_EQUITY_TICKER")&amp;" Equity",AJ$1)="#N/A N/A"),"--",_xll.BDP(_xll.BDP(tbl_coded[[#This Row],[ISIN]]&amp;" Corp", "ISSUER_EQUITY_TICKER")&amp;" Equity",AJ$1)))</f>
        <v/>
      </c>
      <c r="AK27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5" s="114" t="str">
        <f>IF(tbl_coded[[#This Row],[ISIN]]="","",IF(OR(_xll.BDP(_xll.BDP(tbl_coded[[#This Row],[ISIN]]&amp;" Corp", "ISSUER_EQUITY_TICKER")&amp;" Equity",AL$1)="#N/A N/A"),"--",_xll.BDP(_xll.BDP(tbl_coded[[#This Row],[ISIN]]&amp;" Corp", "ISSUER_EQUITY_TICKER")&amp;" Equity",AL$1)))</f>
        <v/>
      </c>
      <c r="AM275" s="114" t="str">
        <f>IF(tbl_coded[[#This Row],[ISIN]]="","",IF(_xll.BDS($B275&amp;" Corp",AM$1)="#N/A Field Not Applicable","",_xll.BDS($B275&amp;" Corp",AM$1)))</f>
        <v/>
      </c>
      <c r="AN275" s="114" t="str">
        <f>IF(tbl_coded[[#This Row],[ISIN]]="","",IF(_xll.BDP(tbl_coded[[#This Row],[KPW Provider BBID]]&amp;" CompanyID","NAME")="#N/A Invalid Security","",_xll.BDP(tbl_coded[[#This Row],[KPW Provider BBID]]&amp;" CompanyID","NAME")))</f>
        <v/>
      </c>
      <c r="AO275" s="114" t="str">
        <f>IF(tbl_coded[[#This Row],[ISIN]]="","",IF(_xll.BDP(tbl_coded[[#This Row],[KPW Provider BBID]]&amp;" CompanyID",$AO$1)="#N/A Invalid Security","--",IF(_xll.BDP(tbl_coded[[#This Row],[KPW Provider BBID]]&amp;" CompanyID",$AO$1)="#N/A N/A","--",_xll.BDP(tbl_coded[[#This Row],[KPW Provider BBID]]&amp;" CompanyID",$AO$1))))</f>
        <v/>
      </c>
      <c r="AP275" s="114" t="str">
        <f>IF(tbl_coded[[#This Row],[ISIN]]="","",IF(_xll.BDP(tbl_coded[[#This Row],[KPW Provider BBID]]&amp;" CompanyID",$AP$1)="#N/A Invalid Security","--",IF(_xll.BDP(tbl_coded[[#This Row],[KPW Provider BBID]]&amp;" CompanyID",$AP$1)="#N/A N/A","--",_xll.BDP(tbl_coded[[#This Row],[KPW Provider BBID]]&amp;" CompanyID",$AP$1))))</f>
        <v/>
      </c>
      <c r="AQ275" s="114" t="str">
        <f>IF(tbl_coded[[#This Row],[ISIN]]="","",IF(_xll.BDP(tbl_coded[[#This Row],[KPW Provider BBID]]&amp;" CompanyID",$AQ$1)="#N/A Invalid Security","--",IF(_xll.BDP(tbl_coded[[#This Row],[KPW Provider BBID]]&amp;" CompanyID",$AQ$1)="#N/A N/A","--",_xll.BDP(tbl_coded[[#This Row],[KPW Provider BBID]]&amp;" CompanyID",$AQ$1))))</f>
        <v/>
      </c>
      <c r="AR275" s="114" t="str">
        <f>IF(tbl_coded[[#This Row],[ISIN]]="","",tbl_coded[[#This Row],[穆迪KPW评级]]&amp;"/"&amp;tbl_coded[[#This Row],[SPKPW评级]]&amp;"/"&amp;tbl_coded[[#This Row],[FITCHKPW评级]])</f>
        <v/>
      </c>
      <c r="AS275" s="114" t="str">
        <f>IF(tbl_coded[[#This Row],[ISIN]]="","",IF(OR(_xll.BDP($B275&amp;" Corp",AS$1)="#N/A N/A"),"--",_xll.BDP($B275&amp;" Corp",AS$1)))</f>
        <v/>
      </c>
      <c r="AT275" s="114" t="str">
        <f>IF(tbl_coded[[#This Row],[ISIN]]="","",IF(_xll.BDS($B275&amp;" Corp",AT$1)="#N/A Field Not Applicable","",_xll.BDS($B275&amp;" Corp",AT$1)))</f>
        <v/>
      </c>
      <c r="AU275" s="114" t="str">
        <f>IF(tbl_coded[[#This Row],[SBLC Provider BBID]]="","",_xll.BDP(tbl_coded[[#This Row],[SBLC Provider BBID]]&amp;" CompanyID","NAME"))</f>
        <v/>
      </c>
      <c r="AV275" s="114" t="str">
        <f>IF(tbl_coded[[#This Row],[ISIN]]="","",IF(OR(_xll.BDP($B275&amp;" Corp",AV$1)="#N/A N/A"),"--",TEXT(_xll.BDP($B275&amp;" Corp",AV$1),"yyyy/mm/dd")))</f>
        <v/>
      </c>
      <c r="AW275" s="114" t="str">
        <f>IF(tbl_coded[[#This Row],[ISIN]]="","",IF(OR(_xll.BDP($B275&amp;" Corp",AW$1)="#N/A N/A"),"--",TEXT(_xll.BDP($B275&amp;" Corp",AW$1),"yyyy/mm/dd")))</f>
        <v/>
      </c>
      <c r="AX275" s="114" t="str">
        <f>IF(tbl_coded[[#This Row],[ISIN]]="","",IF(OR(_xll.BDP($B275&amp;" Corp",AX$1)="#N/A N/A"),"--",TEXT(_xll.BDP($B275&amp;" Corp",AX$1),"yyyy/mm/dd")))</f>
        <v/>
      </c>
      <c r="AY275" s="114" t="str">
        <f>IF(tbl_coded[[#This Row],[ISIN]]="","",IF(OR(_xll.BDP($B275&amp;" Corp",AY$1)="#N/A Field Not Applicable"),"--",TEXT(_xll.BDP($B275&amp;" Corp",AY$1),"yyyy/mm/dd")))</f>
        <v/>
      </c>
      <c r="AZ275" s="114" t="str">
        <f>IF(tbl_coded[[#This Row],[ISIN]]="","",IF(OR(_xll.BDP($B275&amp;" Corp",AZ$1)="#N/A N/A"),"--",_xll.BDP($B275&amp;" Corp",AZ$1)))</f>
        <v/>
      </c>
      <c r="BA275" s="114" t="str">
        <f>IF(tbl_coded[[#This Row],[ISIN]]="","",IF(OR(_xll.BDP($B275&amp;" Corp",BA$1)="#N/A N/A"),"--",_xll.BDP($B275&amp;" Corp",BA$1)))</f>
        <v/>
      </c>
      <c r="BB275" s="114" t="str">
        <f>IF(tbl_coded[[#This Row],[ISIN]]="","",IF(OR(_xll.BDP($B275&amp;" Corp",BB$1)="#N/A N/A"),"--",_xll.BDP($B275&amp;" Corp",BB$1)))</f>
        <v/>
      </c>
      <c r="BC275" s="114" t="str">
        <f>IF(tbl_coded[[#This Row],[ISIN]]="","",IF(OR(_xll.BDP($B275&amp;" Corp",BC$1)="#N/A Field Not Applicable"),"--",_xll.BDP($B275&amp;" Corp",BC$1)))</f>
        <v/>
      </c>
      <c r="BD275" s="114" t="str">
        <f>IF(tbl_coded[[#This Row],[ISIN]]="","",IF(OR(_xll.BDP($B275&amp;" Corp",BD$1)="#N/A Field Not Applicable"),"--",_xll.BDP($B275&amp;" Corp",BD$1)))</f>
        <v/>
      </c>
      <c r="BE275" s="114" t="str">
        <f>IF(tbl_coded[[#This Row],[ISIN]]="","",IF(OR(_xll.BDP($B275&amp;" Corp",BE$1)="#N/A Field Not Applicable"),"--",_xll.BDP($B275&amp;" Corp",BE$1)))</f>
        <v/>
      </c>
      <c r="BF275" s="114" t="str">
        <f>IF(tbl_coded[[#This Row],[ISIN]]="","",IF(OR(_xll.BDP($B275&amp;" Corp",BF$1)="#N/A Field Not Applicable"),"--",_xll.BDP($B275&amp;" Corp",BF$1)))</f>
        <v/>
      </c>
      <c r="BG275" s="114" t="str">
        <f>IF(tbl_coded[[#This Row],[ISIN]]="","",IF(OR(_xll.BDP($B275&amp;" Corp",BG$1)="#N/A Field Not Applicable"),"--",IF(_xll.BDP($B275&amp;" Corp",BG$1)="#N/A N/A","N",_xll.BDP($B275&amp;" Corp",BG$1))))</f>
        <v/>
      </c>
      <c r="BH275" s="114" t="str">
        <f>IF(tbl_coded[[#This Row],[ISIN]]="","",IF(OR(_xll.BDP($B275&amp;" Corp",BH$1)="#N/A N/A"),"",_xll.BDP($B275&amp;" Corp",BH$1)))</f>
        <v/>
      </c>
      <c r="BI275" s="114" t="str">
        <f>IF(tbl_coded[[#This Row],[ISIN]]="","",IF(OR(tbl_coded[[#This Row],[Parent company tiker]]=""),"",IF(_xll.BDP(tbl_coded[[#This Row],[Parent company tiker]]&amp;" Equity",BI$1)="#N/A N/A","--",_xll.BDP(tbl_coded[[#This Row],[Parent company tiker]]&amp;" Equity",BI$1))))</f>
        <v/>
      </c>
      <c r="BJ275" s="114" t="str">
        <f>IF(tbl_coded[[#This Row],[ISIN]]="","",IF(OR(tbl_coded[[#This Row],[Parent company tiker]]=""),"",IF(_xll.BDP(tbl_coded[[#This Row],[Parent company tiker]]&amp;" Equity",BJ$1)="#N/A N/A","--",_xll.BDP(tbl_coded[[#This Row],[Parent company tiker]]&amp;" Equity",BJ$1))))</f>
        <v/>
      </c>
      <c r="BK275" s="114" t="str">
        <f>IF(tbl_coded[[#This Row],[ISIN]]="","",IF(OR(tbl_coded[[#This Row],[Parent company tiker]]=""),"",IF(_xll.BDP(tbl_coded[[#This Row],[Parent company tiker]]&amp;" Equity",BK$1)="#N/A N/A","--",_xll.BDP(tbl_coded[[#This Row],[Parent company tiker]]&amp;" Equity",BK$1))))</f>
        <v/>
      </c>
      <c r="BL275" s="114" t="str">
        <f>IF(tbl_coded[[#This Row],[ISIN]]="","",IF(OR(tbl_coded[[#This Row],[Parent company tiker]]=""),"",IF(_xll.BDP(tbl_coded[[#This Row],[Parent company tiker]]&amp;" Equity",BL$1)="#N/A N/A","--",_xll.BDP(tbl_coded[[#This Row],[Parent company tiker]]&amp;" Equity",BL$1))))</f>
        <v/>
      </c>
      <c r="BM27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5" s="114" t="str">
        <f>IF(tbl_coded[[#This Row],[Column9]]&lt;&gt;"--",tbl_coded[[#This Row],[G''tor rating]],IF(tbl_coded[[#This Row],[KPW Name]]&lt;&gt;"",tbl_coded[[#This Row],[KPW Rating]],IF(tbl_coded[[#This Row],[Parent company tiker]]&lt;&gt;"",tbl_coded[[#This Row],[parent评级]],tbl_coded[[#This Row],[Issuer rating]])))</f>
        <v>//</v>
      </c>
      <c r="BO275" s="148" t="str">
        <f>IFERROR(IF(tbl_coded[[#This Row],[GREEN]]="Y","GREEN",IF(tbl_coded[[#This Row],[SUSTAINABLE]]="Y","SUSTAINABLE",IF(tbl_coded[[#This Row],[SOCIAL]]="Y","SOCIAL",IF(tbl_coded[[#This Row],[Sustainable linked]]="Y","SUSTAINABLE LINKED"," ")))),"")</f>
        <v xml:space="preserve"> </v>
      </c>
    </row>
    <row r="276" spans="1:67" ht="15" customHeight="1">
      <c r="A276" s="109">
        <v>274</v>
      </c>
      <c r="B276" s="110" t="str">
        <f>IF(美元债一级!$C$3:$C$1048576&lt;&gt;"",美元债一级!$C276,"")</f>
        <v/>
      </c>
      <c r="C276" s="114" t="str">
        <f>IF(tbl_coded[[#This Row],[ISIN]]="","",IF(tbl_coded[[#This Row],[Index]]&gt;$A$1,"",IF(_xll.BDP($B276&amp;" Corp",C$1)="#N/A N/A","",_xll.BDP($B276&amp;" Corp",C$1))))</f>
        <v/>
      </c>
      <c r="D276" s="114" t="str">
        <f>IF(tbl_coded[[#This Row],[ISIN]]="","",IF(_xll.BDP($B276&amp;" Corp",D$1)="#N/A N/A","",_xll.BDP($B276&amp;" Corp",D$1)))</f>
        <v/>
      </c>
      <c r="E276" s="114" t="str">
        <f>IF(tbl_coded[[#This Row],[ISIN]]="","",IF(_xll.BDP($B276&amp;" Corp",E$1)="#N/A N/A","--",_xll.BDP($B276&amp;" Corp",E$1)))</f>
        <v/>
      </c>
      <c r="F276" s="114" t="str">
        <f>IF(tbl_coded[[#This Row],[ISIN]]="","",IF(_xll.BDS($B276&amp;" Corp",F$1)="#N/A Field Not Applicable","",_xll.BDS($B276&amp;" Corp",F$1)))</f>
        <v/>
      </c>
      <c r="G276" s="114" t="str">
        <f>IF(tbl_coded[[#This Row],[ISIN]]="","",IF(_xll.BDP($F276&amp;" CompanyID",G$1)="#N/A Invalid Security","",_xll.BDP($F276&amp;" CompanyID",G$1)))</f>
        <v/>
      </c>
      <c r="H276" s="114" t="str">
        <f>IF(tbl_coded[[#This Row],[ISIN]]="","",IF(_xll.BDP($B276&amp;" Corp",H$1)="#N/A N/A","--",_xll.BDP($B276&amp;" Corp",H$1)))</f>
        <v/>
      </c>
      <c r="I276" s="114" t="str">
        <f>IF(tbl_coded[[#This Row],[ISIN]]="","",IF(_xll.BDP($B276&amp;" Corp",I$1)="#N/A N/A","--",_xll.BDP($B276&amp;" Corp",I$1)))</f>
        <v/>
      </c>
      <c r="J276" s="114" t="str">
        <f>IF(tbl_coded[[#This Row],[ISIN]]="","",IF(_xll.BDP($B276&amp;" Corp",J$1)="#N/A N/A","--",_xll.BDP($B276&amp;" Corp",J$1)))</f>
        <v/>
      </c>
      <c r="K276" s="114" t="str">
        <f>IF(tbl_coded[[#This Row],[ISIN]]="","",IF(_xll.BDP($B276&amp;" Corp",K$1)="#N/A N/A","--",_xll.BDP($B276&amp;" Corp",K$1)))</f>
        <v/>
      </c>
      <c r="L276" s="114" t="str">
        <f>IF(tbl_coded[[#This Row],[ISIN]]="","",IF(_xll.BDP($B276&amp;" Corp",L$1)="#N/A N/A","--",_xll.BDP($B276&amp;" Corp",L$1)))</f>
        <v/>
      </c>
      <c r="M276" s="114" t="str">
        <f>IF(tbl_coded[[#This Row],[ISIN]]="","",IF(_xll.BDP($B276&amp;" Corp",M$1)="#N/A N/A","--",_xll.BDP($B276&amp;" Corp",M$1)))</f>
        <v/>
      </c>
      <c r="N276" s="114" t="str">
        <f>IF(tbl_coded[[#This Row],[ISIN]]="","",IF(_xll.BDP($B276&amp;" Corp",N$1)="#N/A N/A","--",_xll.BDP($B276&amp;" Corp",N$1)))</f>
        <v/>
      </c>
      <c r="O276" s="114" t="str">
        <f>IF(tbl_coded[[#This Row],[ISIN]]="","",IF(_xll.BDP($B276&amp;" Corp",O$1)="#N/A N/A","--",_xll.BDP($B276&amp;" Corp",O$1)))</f>
        <v/>
      </c>
      <c r="P276" s="114" t="str">
        <f>IF(tbl_coded[[#This Row],[ISIN]]="","",IF(_xll.BDP($B276&amp;" Corp",P$1)="#N/A N/A","--",_xll.BDP($B276&amp;" Corp",P$1)))</f>
        <v/>
      </c>
      <c r="Q27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6" s="114" t="str">
        <f>IF(tbl_coded[[#This Row],[ISIN]]="","",IF(OR(_xll.BDP($B276&amp;" Corp",R$1)="#N/A N/A",_xll.BDP($B276&amp;" Corp",R$1)="#N/A Invalid Security",_xll.BDP($B276&amp;" Corp",R$1)="#N/A Field Not Applicable"),"--",_xll.BDP($B276&amp;" Corp",R$1)))</f>
        <v/>
      </c>
      <c r="S276" s="114" t="str">
        <f>IF(tbl_coded[[#This Row],[ISIN]]="","",IF(OR(_xll.BDP($R276&amp;" Equity",S$1)="#N/A N/A",_xll.BDP($R276&amp;" Equity",S$1)="#N/A Invalid Security"),"--",_xll.BDP($R276&amp;" Equity",S$1)))</f>
        <v/>
      </c>
      <c r="T276" s="114" t="str">
        <f>IF(tbl_coded[[#This Row],[ISIN]]="","",IF(OR(_xll.BDP($R276&amp;" Equity",T$1)="#N/A N/A",_xll.BDP($R276&amp;" Equity",T$1)="#N/A Invalid Security"),"--",_xll.BDP($R276&amp;" Equity",T$1)))</f>
        <v/>
      </c>
      <c r="U276" s="114" t="str">
        <f>IF(tbl_coded[[#This Row],[ISIN]]="","",IF(OR(_xll.BDP($R276&amp;" Equity",U$1)="#N/A N/A",_xll.BDP($R276&amp;" Equity",U$1)="#N/A Invalid Security"),"--",_xll.BDP($R276&amp;" Equity",U$1)))</f>
        <v/>
      </c>
      <c r="V276" s="114" t="str">
        <f>IF(tbl_coded[[#This Row],[ISIN]]="","",IF(OR(_xll.BDP($R276&amp;" Equity",V$1)="#N/A N/A",_xll.BDP($R276&amp;" Equity",V$1)="#N/A Invalid Security"),"--",_xll.BDP($R276&amp;" Equity",V$1)))</f>
        <v/>
      </c>
      <c r="W276" s="114" t="str">
        <f>IF(tbl_coded[[#This Row],[ISIN]]="","",IF(OR(_xll.BDP($R276&amp;" Equity",W$1)="#N/A N/A",_xll.BDP($R276&amp;" Equity",W$1)="#N/A Invalid Security"),"--",_xll.BDP($R276&amp;" Equity",W$1)))</f>
        <v/>
      </c>
      <c r="X276" s="114" t="str">
        <f>IF(tbl_coded[[#This Row],[ISIN]]="","",IF(OR(_xll.BDP($R276&amp;" Equity",X$1)="#N/A N/A",_xll.BDP($R276&amp;" Equity",X$1)="#N/A Invalid Security"),"--",_xll.BDP($R276&amp;" Equity",X$1)))</f>
        <v/>
      </c>
      <c r="Y27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6" s="114" t="str">
        <f>IF(tbl_coded[[#This Row],[ISIN]]="","",IF(ISNUMBER(_xll.BDP(B276&amp;" Corp",Z$1)),_xll.BDP(B276&amp;" Corp",Z$1),""))</f>
        <v/>
      </c>
      <c r="AA276" s="114" t="str">
        <f>IF(tbl_coded[[#This Row],[ISIN]]="","",IF(ISNUMBER(_xll.BDP(B276&amp;" Corp",AA$1)),_xll.BDP(B276&amp;" Corp",AA$1),""))</f>
        <v/>
      </c>
      <c r="AB276" s="114" t="str">
        <f>IF(tbl_coded[[#This Row],[ISIN]]="","",IF(ISNUMBER(_xll.BDP(B276&amp;" Corp",AB$1)),_xll.BDP(B276&amp;" Corp",AB$1),""))</f>
        <v/>
      </c>
      <c r="AC276" s="114" t="str">
        <f>IF(tbl_coded[[#This Row],[ISIN]]="","",IF(ISNUMBER(_xll.BDP(B276&amp;" Corp",AC$1)),_xll.BDP(B276&amp;" Corp",AC$1),""))</f>
        <v/>
      </c>
      <c r="AD276" s="114" t="str">
        <f>IF(tbl_coded[[#This Row],[ISIN]]="","",IF((_xll.BDP(B276&amp;" Corp",AD$1))="#N/A Field Not Applicable","",_xll.BDP(B276&amp;" Corp",AD$1)))</f>
        <v/>
      </c>
      <c r="AE276" s="114" t="str">
        <f>IF(tbl_coded[[#This Row],[ISIN]]="","",IF((_xll.BDP(B276&amp;" Corp",AE$1))="#N/A N/A","--",_xll.BDP(B276&amp;" Corp",AE$1)))</f>
        <v/>
      </c>
      <c r="AF276" s="114" t="str">
        <f>IF(tbl_coded[[#This Row],[ISIN]]="","",IF(IFERROR(MATCH(H276,rtg_num[Moody''s],0)&gt;10,0),"HY",IF(IFERROR(MATCH(I276,rtg_num[S&amp;P],0)&gt;10,0),"HY",IF(IFERROR(MATCH(J276,rtg_num[Fitch],0)&gt;10,0),"HY",IF(H276&amp;I276&amp;J276="------","NR",IF(IFERROR(FIND("#N/A",Coded!H276),0)&amp;IFERROR(FIND("#N/A",Coded!H276),0)&amp;IFERROR(FIND("#N/A",Coded!H276),0)&lt;&gt;"000",IF(INDEX(美元债一级!$O:$O,MATCH(tbl_coded[[#This Row],[ISIN]],美元债一级!$I:$I,0))="--/--/--","NR","IG"),"IG"))))))</f>
        <v/>
      </c>
      <c r="AG27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6" s="115" t="str">
        <f>IF(tbl_coded[[#This Row],[ISIN]]="","",IF(_xll.BDP($B276&amp;" Corp",AI$1)="#N/A N/A","--",_xll.BDP($B276&amp;" Corp",AI$1)))</f>
        <v/>
      </c>
      <c r="AJ276" s="112" t="str">
        <f>IF(tbl_coded[[#This Row],[ISIN]]="","",IF(OR(_xll.BDP(_xll.BDP(tbl_coded[[#This Row],[ISIN]]&amp;" Corp", "ISSUER_EQUITY_TICKER")&amp;" Equity",AJ$1)="#N/A N/A"),"--",_xll.BDP(_xll.BDP(tbl_coded[[#This Row],[ISIN]]&amp;" Corp", "ISSUER_EQUITY_TICKER")&amp;" Equity",AJ$1)))</f>
        <v/>
      </c>
      <c r="AK27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6" s="114" t="str">
        <f>IF(tbl_coded[[#This Row],[ISIN]]="","",IF(OR(_xll.BDP(_xll.BDP(tbl_coded[[#This Row],[ISIN]]&amp;" Corp", "ISSUER_EQUITY_TICKER")&amp;" Equity",AL$1)="#N/A N/A"),"--",_xll.BDP(_xll.BDP(tbl_coded[[#This Row],[ISIN]]&amp;" Corp", "ISSUER_EQUITY_TICKER")&amp;" Equity",AL$1)))</f>
        <v/>
      </c>
      <c r="AM276" s="114" t="s">
        <v>445</v>
      </c>
      <c r="AN276" s="114" t="str">
        <f>IF(tbl_coded[[#This Row],[ISIN]]="","",IF(_xll.BDP(tbl_coded[[#This Row],[KPW Provider BBID]]&amp;" CompanyID","NAME")="#N/A Invalid Security","",_xll.BDP(tbl_coded[[#This Row],[KPW Provider BBID]]&amp;" CompanyID","NAME")))</f>
        <v/>
      </c>
      <c r="AO276" s="114" t="str">
        <f>IF(tbl_coded[[#This Row],[ISIN]]="","",IF(_xll.BDP(tbl_coded[[#This Row],[KPW Provider BBID]]&amp;" CompanyID",$AO$1)="#N/A Invalid Security","--",IF(_xll.BDP(tbl_coded[[#This Row],[KPW Provider BBID]]&amp;" CompanyID",$AO$1)="#N/A N/A","--",_xll.BDP(tbl_coded[[#This Row],[KPW Provider BBID]]&amp;" CompanyID",$AO$1))))</f>
        <v/>
      </c>
      <c r="AP276" s="114" t="str">
        <f>IF(tbl_coded[[#This Row],[ISIN]]="","",IF(_xll.BDP(tbl_coded[[#This Row],[KPW Provider BBID]]&amp;" CompanyID",$AP$1)="#N/A Invalid Security","--",IF(_xll.BDP(tbl_coded[[#This Row],[KPW Provider BBID]]&amp;" CompanyID",$AP$1)="#N/A N/A","--",_xll.BDP(tbl_coded[[#This Row],[KPW Provider BBID]]&amp;" CompanyID",$AP$1))))</f>
        <v/>
      </c>
      <c r="AQ276" s="114" t="str">
        <f>IF(tbl_coded[[#This Row],[ISIN]]="","",IF(_xll.BDP(tbl_coded[[#This Row],[KPW Provider BBID]]&amp;" CompanyID",$AQ$1)="#N/A Invalid Security","--",IF(_xll.BDP(tbl_coded[[#This Row],[KPW Provider BBID]]&amp;" CompanyID",$AQ$1)="#N/A N/A","--",_xll.BDP(tbl_coded[[#This Row],[KPW Provider BBID]]&amp;" CompanyID",$AQ$1))))</f>
        <v/>
      </c>
      <c r="AR276" s="114" t="str">
        <f>IF(tbl_coded[[#This Row],[ISIN]]="","",tbl_coded[[#This Row],[穆迪KPW评级]]&amp;"/"&amp;tbl_coded[[#This Row],[SPKPW评级]]&amp;"/"&amp;tbl_coded[[#This Row],[FITCHKPW评级]])</f>
        <v/>
      </c>
      <c r="AS276" s="114" t="str">
        <f>IF(tbl_coded[[#This Row],[ISIN]]="","",IF(OR(_xll.BDP($B276&amp;" Corp",AS$1)="#N/A N/A"),"--",_xll.BDP($B276&amp;" Corp",AS$1)))</f>
        <v/>
      </c>
      <c r="AT276" s="114" t="str">
        <f>IF(tbl_coded[[#This Row],[ISIN]]="","",IF(_xll.BDS($B276&amp;" Corp",AT$1)="#N/A Field Not Applicable","",_xll.BDS($B276&amp;" Corp",AT$1)))</f>
        <v/>
      </c>
      <c r="AU276" s="114" t="str">
        <f>IF(tbl_coded[[#This Row],[SBLC Provider BBID]]="","",_xll.BDP(tbl_coded[[#This Row],[SBLC Provider BBID]]&amp;" CompanyID","NAME"))</f>
        <v/>
      </c>
      <c r="AV276" s="114" t="str">
        <f>IF(tbl_coded[[#This Row],[ISIN]]="","",IF(OR(_xll.BDP($B276&amp;" Corp",AV$1)="#N/A N/A"),"--",TEXT(_xll.BDP($B276&amp;" Corp",AV$1),"yyyy/mm/dd")))</f>
        <v/>
      </c>
      <c r="AW276" s="114" t="str">
        <f>IF(tbl_coded[[#This Row],[ISIN]]="","",IF(OR(_xll.BDP($B276&amp;" Corp",AW$1)="#N/A N/A"),"--",TEXT(_xll.BDP($B276&amp;" Corp",AW$1),"yyyy/mm/dd")))</f>
        <v/>
      </c>
      <c r="AX276" s="114" t="str">
        <f>IF(tbl_coded[[#This Row],[ISIN]]="","",IF(OR(_xll.BDP($B276&amp;" Corp",AX$1)="#N/A N/A"),"--",TEXT(_xll.BDP($B276&amp;" Corp",AX$1),"yyyy/mm/dd")))</f>
        <v/>
      </c>
      <c r="AY276" s="114" t="str">
        <f>IF(tbl_coded[[#This Row],[ISIN]]="","",IF(OR(_xll.BDP($B276&amp;" Corp",AY$1)="#N/A Field Not Applicable"),"--",TEXT(_xll.BDP($B276&amp;" Corp",AY$1),"yyyy/mm/dd")))</f>
        <v/>
      </c>
      <c r="AZ276" s="114" t="str">
        <f>IF(tbl_coded[[#This Row],[ISIN]]="","",IF(OR(_xll.BDP($B276&amp;" Corp",AZ$1)="#N/A N/A"),"--",_xll.BDP($B276&amp;" Corp",AZ$1)))</f>
        <v/>
      </c>
      <c r="BA276" s="114" t="str">
        <f>IF(tbl_coded[[#This Row],[ISIN]]="","",IF(OR(_xll.BDP($B276&amp;" Corp",BA$1)="#N/A N/A"),"--",_xll.BDP($B276&amp;" Corp",BA$1)))</f>
        <v/>
      </c>
      <c r="BB276" s="114" t="str">
        <f>IF(tbl_coded[[#This Row],[ISIN]]="","",IF(OR(_xll.BDP($B276&amp;" Corp",BB$1)="#N/A N/A"),"--",_xll.BDP($B276&amp;" Corp",BB$1)))</f>
        <v/>
      </c>
      <c r="BC276" s="114" t="str">
        <f>IF(tbl_coded[[#This Row],[ISIN]]="","",IF(OR(_xll.BDP($B276&amp;" Corp",BC$1)="#N/A Field Not Applicable"),"--",_xll.BDP($B276&amp;" Corp",BC$1)))</f>
        <v/>
      </c>
      <c r="BD276" s="114" t="str">
        <f>IF(tbl_coded[[#This Row],[ISIN]]="","",IF(OR(_xll.BDP($B276&amp;" Corp",BD$1)="#N/A Field Not Applicable"),"--",_xll.BDP($B276&amp;" Corp",BD$1)))</f>
        <v/>
      </c>
      <c r="BE276" s="114" t="str">
        <f>IF(tbl_coded[[#This Row],[ISIN]]="","",IF(OR(_xll.BDP($B276&amp;" Corp",BE$1)="#N/A Field Not Applicable"),"--",_xll.BDP($B276&amp;" Corp",BE$1)))</f>
        <v/>
      </c>
      <c r="BF276" s="114" t="str">
        <f>IF(tbl_coded[[#This Row],[ISIN]]="","",IF(OR(_xll.BDP($B276&amp;" Corp",BF$1)="#N/A Field Not Applicable"),"--",_xll.BDP($B276&amp;" Corp",BF$1)))</f>
        <v/>
      </c>
      <c r="BG276" s="114" t="str">
        <f>IF(tbl_coded[[#This Row],[ISIN]]="","",IF(OR(_xll.BDP($B276&amp;" Corp",BG$1)="#N/A Field Not Applicable"),"--",IF(_xll.BDP($B276&amp;" Corp",BG$1)="#N/A N/A","N",_xll.BDP($B276&amp;" Corp",BG$1))))</f>
        <v/>
      </c>
      <c r="BH276" s="114" t="str">
        <f>IF(tbl_coded[[#This Row],[ISIN]]="","",IF(OR(_xll.BDP($B276&amp;" Corp",BH$1)="#N/A N/A"),"",_xll.BDP($B276&amp;" Corp",BH$1)))</f>
        <v/>
      </c>
      <c r="BI276" s="114" t="str">
        <f>IF(tbl_coded[[#This Row],[ISIN]]="","",IF(OR(tbl_coded[[#This Row],[Parent company tiker]]=""),"",IF(_xll.BDP(tbl_coded[[#This Row],[Parent company tiker]]&amp;" Equity",BI$1)="#N/A N/A","--",_xll.BDP(tbl_coded[[#This Row],[Parent company tiker]]&amp;" Equity",BI$1))))</f>
        <v/>
      </c>
      <c r="BJ276" s="114" t="str">
        <f>IF(tbl_coded[[#This Row],[ISIN]]="","",IF(OR(tbl_coded[[#This Row],[Parent company tiker]]=""),"",IF(_xll.BDP(tbl_coded[[#This Row],[Parent company tiker]]&amp;" Equity",BJ$1)="#N/A N/A","--",_xll.BDP(tbl_coded[[#This Row],[Parent company tiker]]&amp;" Equity",BJ$1))))</f>
        <v/>
      </c>
      <c r="BK276" s="114" t="str">
        <f>IF(tbl_coded[[#This Row],[ISIN]]="","",IF(OR(tbl_coded[[#This Row],[Parent company tiker]]=""),"",IF(_xll.BDP(tbl_coded[[#This Row],[Parent company tiker]]&amp;" Equity",BK$1)="#N/A N/A","--",_xll.BDP(tbl_coded[[#This Row],[Parent company tiker]]&amp;" Equity",BK$1))))</f>
        <v/>
      </c>
      <c r="BL276" s="114" t="str">
        <f>IF(tbl_coded[[#This Row],[ISIN]]="","",IF(OR(tbl_coded[[#This Row],[Parent company tiker]]=""),"",IF(_xll.BDP(tbl_coded[[#This Row],[Parent company tiker]]&amp;" Equity",BL$1)="#N/A N/A","--",_xll.BDP(tbl_coded[[#This Row],[Parent company tiker]]&amp;" Equity",BL$1))))</f>
        <v/>
      </c>
      <c r="BM27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6" s="114" t="str">
        <f>IF(tbl_coded[[#This Row],[Column9]]&lt;&gt;"--",tbl_coded[[#This Row],[G''tor rating]],IF(tbl_coded[[#This Row],[KPW Name]]&lt;&gt;"",tbl_coded[[#This Row],[KPW Rating]],IF(tbl_coded[[#This Row],[Parent company tiker]]&lt;&gt;"",tbl_coded[[#This Row],[parent评级]],tbl_coded[[#This Row],[Issuer rating]])))</f>
        <v>//</v>
      </c>
      <c r="BO276" s="148" t="str">
        <f>IFERROR(IF(tbl_coded[[#This Row],[GREEN]]="Y","GREEN",IF(tbl_coded[[#This Row],[SUSTAINABLE]]="Y","SUSTAINABLE",IF(tbl_coded[[#This Row],[SOCIAL]]="Y","SOCIAL",IF(tbl_coded[[#This Row],[Sustainable linked]]="Y","SUSTAINABLE LINKED"," ")))),"")</f>
        <v xml:space="preserve"> </v>
      </c>
    </row>
    <row r="277" spans="1:67" ht="15" customHeight="1">
      <c r="A277" s="109">
        <v>275</v>
      </c>
      <c r="B277" s="110" t="str">
        <f>IF(美元债一级!$C$3:$C$1048576&lt;&gt;"",美元债一级!$C277,"")</f>
        <v/>
      </c>
      <c r="C277" s="112" t="str">
        <f>IF(tbl_coded[[#This Row],[ISIN]]="","",IF(tbl_coded[[#This Row],[Index]]&gt;$A$1,"",IF(_xll.BDP($B277&amp;" Corp",C$1)="#N/A N/A","",_xll.BDP($B277&amp;" Corp",C$1))))</f>
        <v/>
      </c>
      <c r="D277" s="112" t="str">
        <f>IF(tbl_coded[[#This Row],[ISIN]]="","",IF(_xll.BDP($B277&amp;" Corp",D$1)="#N/A N/A","",_xll.BDP($B277&amp;" Corp",D$1)))</f>
        <v/>
      </c>
      <c r="E277" s="112" t="str">
        <f>IF(tbl_coded[[#This Row],[ISIN]]="","",IF(_xll.BDP($B277&amp;" Corp",E$1)="#N/A N/A","--",_xll.BDP($B277&amp;" Corp",E$1)))</f>
        <v/>
      </c>
      <c r="F277" s="112" t="str">
        <f>IF(tbl_coded[[#This Row],[ISIN]]="","",IF(_xll.BDS($B277&amp;" Corp",F$1)="#N/A Field Not Applicable","",_xll.BDS($B277&amp;" Corp",F$1)))</f>
        <v/>
      </c>
      <c r="G277" s="112" t="str">
        <f>IF(tbl_coded[[#This Row],[ISIN]]="","",IF(_xll.BDP($F277&amp;" CompanyID",G$1)="#N/A Invalid Security","",_xll.BDP($F277&amp;" CompanyID",G$1)))</f>
        <v/>
      </c>
      <c r="H277" s="112" t="str">
        <f>IF(tbl_coded[[#This Row],[ISIN]]="","",IF(_xll.BDP($B277&amp;" Corp",H$1)="#N/A N/A","--",_xll.BDP($B277&amp;" Corp",H$1)))</f>
        <v/>
      </c>
      <c r="I277" s="112" t="str">
        <f>IF(tbl_coded[[#This Row],[ISIN]]="","",IF(_xll.BDP($B277&amp;" Corp",I$1)="#N/A N/A","--",_xll.BDP($B277&amp;" Corp",I$1)))</f>
        <v/>
      </c>
      <c r="J277" s="112" t="str">
        <f>IF(tbl_coded[[#This Row],[ISIN]]="","",IF(_xll.BDP($B277&amp;" Corp",J$1)="#N/A N/A","--",_xll.BDP($B277&amp;" Corp",J$1)))</f>
        <v/>
      </c>
      <c r="K277" s="112" t="str">
        <f>IF(tbl_coded[[#This Row],[ISIN]]="","",IF(_xll.BDP($B277&amp;" Corp",K$1)="#N/A N/A","--",_xll.BDP($B277&amp;" Corp",K$1)))</f>
        <v/>
      </c>
      <c r="L277" s="112" t="str">
        <f>IF(tbl_coded[[#This Row],[ISIN]]="","",IF(_xll.BDP($B277&amp;" Corp",L$1)="#N/A N/A","--",_xll.BDP($B277&amp;" Corp",L$1)))</f>
        <v/>
      </c>
      <c r="M277" s="112" t="str">
        <f>IF(tbl_coded[[#This Row],[ISIN]]="","",IF(_xll.BDP($B277&amp;" Corp",M$1)="#N/A N/A","--",_xll.BDP($B277&amp;" Corp",M$1)))</f>
        <v/>
      </c>
      <c r="N277" s="112" t="str">
        <f>IF(tbl_coded[[#This Row],[ISIN]]="","",IF(_xll.BDP($B277&amp;" Corp",N$1)="#N/A N/A","--",_xll.BDP($B277&amp;" Corp",N$1)))</f>
        <v/>
      </c>
      <c r="O277" s="112" t="str">
        <f>IF(tbl_coded[[#This Row],[ISIN]]="","",IF(_xll.BDP($B277&amp;" Corp",O$1)="#N/A N/A","--",_xll.BDP($B277&amp;" Corp",O$1)))</f>
        <v/>
      </c>
      <c r="P277" s="112" t="str">
        <f>IF(tbl_coded[[#This Row],[ISIN]]="","",IF(_xll.BDP($B277&amp;" Corp",P$1)="#N/A N/A","--",_xll.BDP($B277&amp;" Corp",P$1)))</f>
        <v/>
      </c>
      <c r="Q277"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7" s="112" t="str">
        <f>IF(tbl_coded[[#This Row],[ISIN]]="","",IF(OR(_xll.BDP($B277&amp;" Corp",R$1)="#N/A N/A",_xll.BDP($B277&amp;" Corp",R$1)="#N/A Invalid Security",_xll.BDP($B277&amp;" Corp",R$1)="#N/A Field Not Applicable"),"--",_xll.BDP($B277&amp;" Corp",R$1)))</f>
        <v/>
      </c>
      <c r="S277" s="112" t="str">
        <f>IF(tbl_coded[[#This Row],[ISIN]]="","",IF(OR(_xll.BDP($R277&amp;" Equity",S$1)="#N/A N/A",_xll.BDP($R277&amp;" Equity",S$1)="#N/A Invalid Security"),"--",_xll.BDP($R277&amp;" Equity",S$1)))</f>
        <v/>
      </c>
      <c r="T277" s="112" t="str">
        <f>IF(tbl_coded[[#This Row],[ISIN]]="","",IF(OR(_xll.BDP($R277&amp;" Equity",T$1)="#N/A N/A",_xll.BDP($R277&amp;" Equity",T$1)="#N/A Invalid Security"),"--",_xll.BDP($R277&amp;" Equity",T$1)))</f>
        <v/>
      </c>
      <c r="U277" s="112" t="str">
        <f>IF(tbl_coded[[#This Row],[ISIN]]="","",IF(OR(_xll.BDP($R277&amp;" Equity",U$1)="#N/A N/A",_xll.BDP($R277&amp;" Equity",U$1)="#N/A Invalid Security"),"--",_xll.BDP($R277&amp;" Equity",U$1)))</f>
        <v/>
      </c>
      <c r="V277" s="112" t="str">
        <f>IF(tbl_coded[[#This Row],[ISIN]]="","",IF(OR(_xll.BDP($R277&amp;" Equity",V$1)="#N/A N/A",_xll.BDP($R277&amp;" Equity",V$1)="#N/A Invalid Security"),"--",_xll.BDP($R277&amp;" Equity",V$1)))</f>
        <v/>
      </c>
      <c r="W277" s="112" t="str">
        <f>IF(tbl_coded[[#This Row],[ISIN]]="","",IF(OR(_xll.BDP($R277&amp;" Equity",W$1)="#N/A N/A",_xll.BDP($R277&amp;" Equity",W$1)="#N/A Invalid Security"),"--",_xll.BDP($R277&amp;" Equity",W$1)))</f>
        <v/>
      </c>
      <c r="X277" s="112" t="str">
        <f>IF(tbl_coded[[#This Row],[ISIN]]="","",IF(OR(_xll.BDP($R277&amp;" Equity",X$1)="#N/A N/A",_xll.BDP($R277&amp;" Equity",X$1)="#N/A Invalid Security"),"--",_xll.BDP($R277&amp;" Equity",X$1)))</f>
        <v/>
      </c>
      <c r="Y277"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7" s="112" t="str">
        <f>IF(tbl_coded[[#This Row],[ISIN]]="","",IF(ISNUMBER(_xll.BDP(B277&amp;" Corp",Z$1)),_xll.BDP(B277&amp;" Corp",Z$1),""))</f>
        <v/>
      </c>
      <c r="AA277" s="112" t="str">
        <f>IF(tbl_coded[[#This Row],[ISIN]]="","",IF(ISNUMBER(_xll.BDP(B277&amp;" Corp",AA$1)),_xll.BDP(B277&amp;" Corp",AA$1),""))</f>
        <v/>
      </c>
      <c r="AB277" s="112" t="str">
        <f>IF(tbl_coded[[#This Row],[ISIN]]="","",IF(ISNUMBER(_xll.BDP(B277&amp;" Corp",AB$1)),_xll.BDP(B277&amp;" Corp",AB$1),""))</f>
        <v/>
      </c>
      <c r="AC277" s="112" t="str">
        <f>IF(tbl_coded[[#This Row],[ISIN]]="","",IF(ISNUMBER(_xll.BDP(B277&amp;" Corp",AC$1)),_xll.BDP(B277&amp;" Corp",AC$1),""))</f>
        <v/>
      </c>
      <c r="AD277" s="112" t="str">
        <f>IF(tbl_coded[[#This Row],[ISIN]]="","",IF((_xll.BDP(B277&amp;" Corp",AD$1))="#N/A Field Not Applicable","",_xll.BDP(B277&amp;" Corp",AD$1)))</f>
        <v/>
      </c>
      <c r="AE277" s="112" t="str">
        <f>IF(tbl_coded[[#This Row],[ISIN]]="","",IF((_xll.BDP(B277&amp;" Corp",AE$1))="#N/A N/A","--",_xll.BDP(B277&amp;" Corp",AE$1)))</f>
        <v/>
      </c>
      <c r="AF277" s="112" t="str">
        <f>IF(tbl_coded[[#This Row],[ISIN]]="","",IF(IFERROR(MATCH(H277,rtg_num[Moody''s],0)&gt;10,0),"HY",IF(IFERROR(MATCH(I277,rtg_num[S&amp;P],0)&gt;10,0),"HY",IF(IFERROR(MATCH(J277,rtg_num[Fitch],0)&gt;10,0),"HY",IF(H277&amp;I277&amp;J277="------","NR",IF(IFERROR(FIND("#N/A",Coded!H277),0)&amp;IFERROR(FIND("#N/A",Coded!H277),0)&amp;IFERROR(FIND("#N/A",Coded!H277),0)&lt;&gt;"000",IF(INDEX(美元债一级!$O:$O,MATCH(tbl_coded[[#This Row],[ISIN]],美元债一级!$I:$I,0))="--/--/--","NR","IG"),"IG"))))))</f>
        <v/>
      </c>
      <c r="AG277"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7"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7" s="113" t="str">
        <f>IF(tbl_coded[[#This Row],[ISIN]]="","",IF(_xll.BDP($B277&amp;" Corp",AI$1)="#N/A N/A","--",_xll.BDP($B277&amp;" Corp",AI$1)))</f>
        <v/>
      </c>
      <c r="AJ277" s="112" t="str">
        <f>IF(tbl_coded[[#This Row],[ISIN]]="","",IF(OR(_xll.BDP(_xll.BDP(tbl_coded[[#This Row],[ISIN]]&amp;" Corp", "ISSUER_EQUITY_TICKER")&amp;" Equity",AJ$1)="#N/A N/A"),"--",_xll.BDP(_xll.BDP(tbl_coded[[#This Row],[ISIN]]&amp;" Corp", "ISSUER_EQUITY_TICKER")&amp;" Equity",AJ$1)))</f>
        <v/>
      </c>
      <c r="AK277"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7" s="115" t="str">
        <f>IF(tbl_coded[[#This Row],[ISIN]]="","",IF(OR(_xll.BDP(_xll.BDP(tbl_coded[[#This Row],[ISIN]]&amp;" Corp", "ISSUER_EQUITY_TICKER")&amp;" Equity",AL$1)="#N/A N/A"),"--",_xll.BDP(_xll.BDP(tbl_coded[[#This Row],[ISIN]]&amp;" Corp", "ISSUER_EQUITY_TICKER")&amp;" Equity",AL$1)))</f>
        <v/>
      </c>
      <c r="AM277" s="115" t="str">
        <f>IF(tbl_coded[[#This Row],[ISIN]]="","",IF(_xll.BDS($B277&amp;" Corp",AM$1)="#N/A Field Not Applicable","",_xll.BDS($B277&amp;" Corp",AM$1)))</f>
        <v/>
      </c>
      <c r="AN277" s="115" t="str">
        <f>IF(tbl_coded[[#This Row],[ISIN]]="","",IF(_xll.BDP(tbl_coded[[#This Row],[KPW Provider BBID]]&amp;" CompanyID","NAME")="#N/A Invalid Security","",_xll.BDP(tbl_coded[[#This Row],[KPW Provider BBID]]&amp;" CompanyID","NAME")))</f>
        <v/>
      </c>
      <c r="AO277" s="115" t="str">
        <f>IF(tbl_coded[[#This Row],[ISIN]]="","",IF(_xll.BDP(tbl_coded[[#This Row],[KPW Provider BBID]]&amp;" CompanyID",$AO$1)="#N/A Invalid Security","--",IF(_xll.BDP(tbl_coded[[#This Row],[KPW Provider BBID]]&amp;" CompanyID",$AO$1)="#N/A N/A","--",_xll.BDP(tbl_coded[[#This Row],[KPW Provider BBID]]&amp;" CompanyID",$AO$1))))</f>
        <v/>
      </c>
      <c r="AP277" s="115" t="str">
        <f>IF(tbl_coded[[#This Row],[ISIN]]="","",IF(_xll.BDP(tbl_coded[[#This Row],[KPW Provider BBID]]&amp;" CompanyID",$AP$1)="#N/A Invalid Security","--",IF(_xll.BDP(tbl_coded[[#This Row],[KPW Provider BBID]]&amp;" CompanyID",$AP$1)="#N/A N/A","--",_xll.BDP(tbl_coded[[#This Row],[KPW Provider BBID]]&amp;" CompanyID",$AP$1))))</f>
        <v/>
      </c>
      <c r="AQ277" s="115" t="str">
        <f>IF(tbl_coded[[#This Row],[ISIN]]="","",IF(_xll.BDP(tbl_coded[[#This Row],[KPW Provider BBID]]&amp;" CompanyID",$AQ$1)="#N/A Invalid Security","--",IF(_xll.BDP(tbl_coded[[#This Row],[KPW Provider BBID]]&amp;" CompanyID",$AQ$1)="#N/A N/A","--",_xll.BDP(tbl_coded[[#This Row],[KPW Provider BBID]]&amp;" CompanyID",$AQ$1))))</f>
        <v/>
      </c>
      <c r="AR277" s="115" t="str">
        <f>IF(tbl_coded[[#This Row],[ISIN]]="","",tbl_coded[[#This Row],[穆迪KPW评级]]&amp;"/"&amp;tbl_coded[[#This Row],[SPKPW评级]]&amp;"/"&amp;tbl_coded[[#This Row],[FITCHKPW评级]])</f>
        <v/>
      </c>
      <c r="AS277" s="115" t="str">
        <f>IF(tbl_coded[[#This Row],[ISIN]]="","",IF(OR(_xll.BDP($B277&amp;" Corp",AS$1)="#N/A N/A"),"--",_xll.BDP($B277&amp;" Corp",AS$1)))</f>
        <v/>
      </c>
      <c r="AT277" s="115" t="str">
        <f>IF(tbl_coded[[#This Row],[ISIN]]="","",IF(_xll.BDS($B277&amp;" Corp",AT$1)="#N/A Field Not Applicable","",_xll.BDS($B277&amp;" Corp",AT$1)))</f>
        <v/>
      </c>
      <c r="AU277" s="115" t="str">
        <f>IF(tbl_coded[[#This Row],[SBLC Provider BBID]]="","",_xll.BDP(tbl_coded[[#This Row],[SBLC Provider BBID]]&amp;" CompanyID","NAME"))</f>
        <v/>
      </c>
      <c r="AV277" s="115" t="str">
        <f>IF(tbl_coded[[#This Row],[ISIN]]="","",IF(OR(_xll.BDP($B277&amp;" Corp",AV$1)="#N/A N/A"),"--",TEXT(_xll.BDP($B277&amp;" Corp",AV$1),"yyyy/mm/dd")))</f>
        <v/>
      </c>
      <c r="AW277" s="115" t="str">
        <f>IF(tbl_coded[[#This Row],[ISIN]]="","",IF(OR(_xll.BDP($B277&amp;" Corp",AW$1)="#N/A N/A"),"--",TEXT(_xll.BDP($B277&amp;" Corp",AW$1),"yyyy/mm/dd")))</f>
        <v/>
      </c>
      <c r="AX277" s="115" t="str">
        <f>IF(tbl_coded[[#This Row],[ISIN]]="","",IF(OR(_xll.BDP($B277&amp;" Corp",AX$1)="#N/A N/A"),"--",TEXT(_xll.BDP($B277&amp;" Corp",AX$1),"yyyy/mm/dd")))</f>
        <v/>
      </c>
      <c r="AY277" s="115" t="str">
        <f>IF(tbl_coded[[#This Row],[ISIN]]="","",IF(OR(_xll.BDP($B277&amp;" Corp",AY$1)="#N/A Field Not Applicable"),"--",TEXT(_xll.BDP($B277&amp;" Corp",AY$1),"yyyy/mm/dd")))</f>
        <v/>
      </c>
      <c r="AZ277" s="115" t="str">
        <f>IF(tbl_coded[[#This Row],[ISIN]]="","",IF(OR(_xll.BDP($B277&amp;" Corp",AZ$1)="#N/A N/A"),"--",_xll.BDP($B277&amp;" Corp",AZ$1)))</f>
        <v/>
      </c>
      <c r="BA277" s="115" t="str">
        <f>IF(tbl_coded[[#This Row],[ISIN]]="","",IF(OR(_xll.BDP($B277&amp;" Corp",BA$1)="#N/A N/A"),"--",_xll.BDP($B277&amp;" Corp",BA$1)))</f>
        <v/>
      </c>
      <c r="BB277" s="115" t="str">
        <f>IF(tbl_coded[[#This Row],[ISIN]]="","",IF(OR(_xll.BDP($B277&amp;" Corp",BB$1)="#N/A N/A"),"--",_xll.BDP($B277&amp;" Corp",BB$1)))</f>
        <v/>
      </c>
      <c r="BC277" s="115" t="str">
        <f>IF(tbl_coded[[#This Row],[ISIN]]="","",IF(OR(_xll.BDP($B277&amp;" Corp",BC$1)="#N/A Field Not Applicable"),"--",_xll.BDP($B277&amp;" Corp",BC$1)))</f>
        <v/>
      </c>
      <c r="BD277" s="115" t="str">
        <f>IF(tbl_coded[[#This Row],[ISIN]]="","",IF(OR(_xll.BDP($B277&amp;" Corp",BD$1)="#N/A Field Not Applicable"),"--",_xll.BDP($B277&amp;" Corp",BD$1)))</f>
        <v/>
      </c>
      <c r="BE277" s="115" t="str">
        <f>IF(tbl_coded[[#This Row],[ISIN]]="","",IF(OR(_xll.BDP($B277&amp;" Corp",BE$1)="#N/A Field Not Applicable"),"--",_xll.BDP($B277&amp;" Corp",BE$1)))</f>
        <v/>
      </c>
      <c r="BF277" s="115" t="str">
        <f>IF(tbl_coded[[#This Row],[ISIN]]="","",IF(OR(_xll.BDP($B277&amp;" Corp",BF$1)="#N/A Field Not Applicable"),"--",_xll.BDP($B277&amp;" Corp",BF$1)))</f>
        <v/>
      </c>
      <c r="BG277" s="115" t="str">
        <f>IF(tbl_coded[[#This Row],[ISIN]]="","",IF(OR(_xll.BDP($B277&amp;" Corp",BG$1)="#N/A Field Not Applicable"),"--",IF(_xll.BDP($B277&amp;" Corp",BG$1)="#N/A N/A","N",_xll.BDP($B277&amp;" Corp",BG$1))))</f>
        <v/>
      </c>
      <c r="BH277" s="115" t="str">
        <f>IF(tbl_coded[[#This Row],[ISIN]]="","",IF(OR(_xll.BDP($B277&amp;" Corp",BH$1)="#N/A N/A"),"",_xll.BDP($B277&amp;" Corp",BH$1)))</f>
        <v/>
      </c>
      <c r="BI277" s="115" t="str">
        <f>IF(tbl_coded[[#This Row],[ISIN]]="","",IF(OR(tbl_coded[[#This Row],[Parent company tiker]]=""),"",IF(_xll.BDP(tbl_coded[[#This Row],[Parent company tiker]]&amp;" Equity",BI$1)="#N/A N/A","--",_xll.BDP(tbl_coded[[#This Row],[Parent company tiker]]&amp;" Equity",BI$1))))</f>
        <v/>
      </c>
      <c r="BJ277" s="115" t="str">
        <f>IF(tbl_coded[[#This Row],[ISIN]]="","",IF(OR(tbl_coded[[#This Row],[Parent company tiker]]=""),"",IF(_xll.BDP(tbl_coded[[#This Row],[Parent company tiker]]&amp;" Equity",BJ$1)="#N/A N/A","--",_xll.BDP(tbl_coded[[#This Row],[Parent company tiker]]&amp;" Equity",BJ$1))))</f>
        <v/>
      </c>
      <c r="BK277" s="115" t="str">
        <f>IF(tbl_coded[[#This Row],[ISIN]]="","",IF(OR(tbl_coded[[#This Row],[Parent company tiker]]=""),"",IF(_xll.BDP(tbl_coded[[#This Row],[Parent company tiker]]&amp;" Equity",BK$1)="#N/A N/A","--",_xll.BDP(tbl_coded[[#This Row],[Parent company tiker]]&amp;" Equity",BK$1))))</f>
        <v/>
      </c>
      <c r="BL277" s="115" t="str">
        <f>IF(tbl_coded[[#This Row],[ISIN]]="","",IF(OR(tbl_coded[[#This Row],[Parent company tiker]]=""),"",IF(_xll.BDP(tbl_coded[[#This Row],[Parent company tiker]]&amp;" Equity",BL$1)="#N/A N/A","--",_xll.BDP(tbl_coded[[#This Row],[Parent company tiker]]&amp;" Equity",BL$1))))</f>
        <v/>
      </c>
      <c r="BM277"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7" s="115" t="str">
        <f>IF(tbl_coded[[#This Row],[Column9]]&lt;&gt;"--",tbl_coded[[#This Row],[G''tor rating]],IF(tbl_coded[[#This Row],[KPW Name]]&lt;&gt;"",tbl_coded[[#This Row],[KPW Rating]],IF(tbl_coded[[#This Row],[Parent company tiker]]&lt;&gt;"",tbl_coded[[#This Row],[parent评级]],tbl_coded[[#This Row],[Issuer rating]])))</f>
        <v>//</v>
      </c>
      <c r="BO277" s="148" t="str">
        <f>IFERROR(IF(tbl_coded[[#This Row],[GREEN]]="Y","GREEN",IF(tbl_coded[[#This Row],[SUSTAINABLE]]="Y","SUSTAINABLE",IF(tbl_coded[[#This Row],[SOCIAL]]="Y","SOCIAL",IF(tbl_coded[[#This Row],[Sustainable linked]]="Y","SUSTAINABLE LINKED"," ")))),"")</f>
        <v xml:space="preserve"> </v>
      </c>
    </row>
    <row r="278" spans="1:67" ht="15" customHeight="1">
      <c r="A278" s="109">
        <v>276</v>
      </c>
      <c r="B278" s="110" t="str">
        <f>IF(美元债一级!$C$3:$C$1048576&lt;&gt;"",美元债一级!$C278,"")</f>
        <v/>
      </c>
      <c r="C278" s="112" t="str">
        <f>IF(tbl_coded[[#This Row],[ISIN]]="","",IF(tbl_coded[[#This Row],[Index]]&gt;$A$1,"",IF(_xll.BDP($B278&amp;" Corp",C$1)="#N/A N/A","",_xll.BDP($B278&amp;" Corp",C$1))))</f>
        <v/>
      </c>
      <c r="D278" s="112" t="str">
        <f>IF(tbl_coded[[#This Row],[ISIN]]="","",IF(_xll.BDP($B278&amp;" Corp",D$1)="#N/A N/A","",_xll.BDP($B278&amp;" Corp",D$1)))</f>
        <v/>
      </c>
      <c r="E278" s="112" t="str">
        <f>IF(tbl_coded[[#This Row],[ISIN]]="","",IF(_xll.BDP($B278&amp;" Corp",E$1)="#N/A N/A","--",_xll.BDP($B278&amp;" Corp",E$1)))</f>
        <v/>
      </c>
      <c r="F278" s="112" t="str">
        <f>IF(tbl_coded[[#This Row],[ISIN]]="","",IF(_xll.BDS($B278&amp;" Corp",F$1)="#N/A Field Not Applicable","",_xll.BDS($B278&amp;" Corp",F$1)))</f>
        <v/>
      </c>
      <c r="G278" s="112" t="str">
        <f>IF(tbl_coded[[#This Row],[ISIN]]="","",IF(_xll.BDP($F278&amp;" CompanyID",G$1)="#N/A Invalid Security","",_xll.BDP($F278&amp;" CompanyID",G$1)))</f>
        <v/>
      </c>
      <c r="H278" s="112" t="str">
        <f>IF(tbl_coded[[#This Row],[ISIN]]="","",IF(_xll.BDP($B278&amp;" Corp",H$1)="#N/A N/A","--",_xll.BDP($B278&amp;" Corp",H$1)))</f>
        <v/>
      </c>
      <c r="I278" s="112" t="str">
        <f>IF(tbl_coded[[#This Row],[ISIN]]="","",IF(_xll.BDP($B278&amp;" Corp",I$1)="#N/A N/A","--",_xll.BDP($B278&amp;" Corp",I$1)))</f>
        <v/>
      </c>
      <c r="J278" s="112" t="str">
        <f>IF(tbl_coded[[#This Row],[ISIN]]="","",IF(_xll.BDP($B278&amp;" Corp",J$1)="#N/A N/A","--",_xll.BDP($B278&amp;" Corp",J$1)))</f>
        <v/>
      </c>
      <c r="K278" s="112" t="str">
        <f>IF(tbl_coded[[#This Row],[ISIN]]="","",IF(_xll.BDP($B278&amp;" Corp",K$1)="#N/A N/A","--",_xll.BDP($B278&amp;" Corp",K$1)))</f>
        <v/>
      </c>
      <c r="L278" s="112" t="str">
        <f>IF(tbl_coded[[#This Row],[ISIN]]="","",IF(_xll.BDP($B278&amp;" Corp",L$1)="#N/A N/A","--",_xll.BDP($B278&amp;" Corp",L$1)))</f>
        <v/>
      </c>
      <c r="M278" s="112" t="str">
        <f>IF(tbl_coded[[#This Row],[ISIN]]="","",IF(_xll.BDP($B278&amp;" Corp",M$1)="#N/A N/A","--",_xll.BDP($B278&amp;" Corp",M$1)))</f>
        <v/>
      </c>
      <c r="N278" s="112" t="str">
        <f>IF(tbl_coded[[#This Row],[ISIN]]="","",IF(_xll.BDP($B278&amp;" Corp",N$1)="#N/A N/A","--",_xll.BDP($B278&amp;" Corp",N$1)))</f>
        <v/>
      </c>
      <c r="O278" s="112" t="str">
        <f>IF(tbl_coded[[#This Row],[ISIN]]="","",IF(_xll.BDP($B278&amp;" Corp",O$1)="#N/A N/A","--",_xll.BDP($B278&amp;" Corp",O$1)))</f>
        <v/>
      </c>
      <c r="P278" s="112" t="str">
        <f>IF(tbl_coded[[#This Row],[ISIN]]="","",IF(_xll.BDP($B278&amp;" Corp",P$1)="#N/A N/A","--",_xll.BDP($B278&amp;" Corp",P$1)))</f>
        <v/>
      </c>
      <c r="Q278"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8" s="112" t="str">
        <f>IF(tbl_coded[[#This Row],[ISIN]]="","",IF(OR(_xll.BDP($B278&amp;" Corp",R$1)="#N/A N/A",_xll.BDP($B278&amp;" Corp",R$1)="#N/A Invalid Security",_xll.BDP($B278&amp;" Corp",R$1)="#N/A Field Not Applicable"),"--",_xll.BDP($B278&amp;" Corp",R$1)))</f>
        <v/>
      </c>
      <c r="S278" s="112" t="str">
        <f>IF(tbl_coded[[#This Row],[ISIN]]="","",IF(OR(_xll.BDP($R278&amp;" Equity",S$1)="#N/A N/A",_xll.BDP($R278&amp;" Equity",S$1)="#N/A Invalid Security"),"--",_xll.BDP($R278&amp;" Equity",S$1)))</f>
        <v/>
      </c>
      <c r="T278" s="112" t="str">
        <f>IF(tbl_coded[[#This Row],[ISIN]]="","",IF(OR(_xll.BDP($R278&amp;" Equity",T$1)="#N/A N/A",_xll.BDP($R278&amp;" Equity",T$1)="#N/A Invalid Security"),"--",_xll.BDP($R278&amp;" Equity",T$1)))</f>
        <v/>
      </c>
      <c r="U278" s="112" t="str">
        <f>IF(tbl_coded[[#This Row],[ISIN]]="","",IF(OR(_xll.BDP($R278&amp;" Equity",U$1)="#N/A N/A",_xll.BDP($R278&amp;" Equity",U$1)="#N/A Invalid Security"),"--",_xll.BDP($R278&amp;" Equity",U$1)))</f>
        <v/>
      </c>
      <c r="V278" s="112" t="str">
        <f>IF(tbl_coded[[#This Row],[ISIN]]="","",IF(OR(_xll.BDP($R278&amp;" Equity",V$1)="#N/A N/A",_xll.BDP($R278&amp;" Equity",V$1)="#N/A Invalid Security"),"--",_xll.BDP($R278&amp;" Equity",V$1)))</f>
        <v/>
      </c>
      <c r="W278" s="112" t="str">
        <f>IF(tbl_coded[[#This Row],[ISIN]]="","",IF(OR(_xll.BDP($R278&amp;" Equity",W$1)="#N/A N/A",_xll.BDP($R278&amp;" Equity",W$1)="#N/A Invalid Security"),"--",_xll.BDP($R278&amp;" Equity",W$1)))</f>
        <v/>
      </c>
      <c r="X278" s="112" t="str">
        <f>IF(tbl_coded[[#This Row],[ISIN]]="","",IF(OR(_xll.BDP($R278&amp;" Equity",X$1)="#N/A N/A",_xll.BDP($R278&amp;" Equity",X$1)="#N/A Invalid Security"),"--",_xll.BDP($R278&amp;" Equity",X$1)))</f>
        <v/>
      </c>
      <c r="Y278"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8" s="112" t="str">
        <f>IF(tbl_coded[[#This Row],[ISIN]]="","",IF(ISNUMBER(_xll.BDP(B278&amp;" Corp",Z$1)),_xll.BDP(B278&amp;" Corp",Z$1),""))</f>
        <v/>
      </c>
      <c r="AA278" s="112" t="str">
        <f>IF(tbl_coded[[#This Row],[ISIN]]="","",IF(ISNUMBER(_xll.BDP(B278&amp;" Corp",AA$1)),_xll.BDP(B278&amp;" Corp",AA$1),""))</f>
        <v/>
      </c>
      <c r="AB278" s="112" t="str">
        <f>IF(tbl_coded[[#This Row],[ISIN]]="","",IF(ISNUMBER(_xll.BDP(B278&amp;" Corp",AB$1)),_xll.BDP(B278&amp;" Corp",AB$1),""))</f>
        <v/>
      </c>
      <c r="AC278" s="112" t="str">
        <f>IF(tbl_coded[[#This Row],[ISIN]]="","",IF(ISNUMBER(_xll.BDP(B278&amp;" Corp",AC$1)),_xll.BDP(B278&amp;" Corp",AC$1),""))</f>
        <v/>
      </c>
      <c r="AD278" s="112" t="str">
        <f>IF(tbl_coded[[#This Row],[ISIN]]="","",IF((_xll.BDP(B278&amp;" Corp",AD$1))="#N/A Field Not Applicable","",_xll.BDP(B278&amp;" Corp",AD$1)))</f>
        <v/>
      </c>
      <c r="AE278" s="112" t="str">
        <f>IF(tbl_coded[[#This Row],[ISIN]]="","",IF((_xll.BDP(B278&amp;" Corp",AE$1))="#N/A N/A","--",_xll.BDP(B278&amp;" Corp",AE$1)))</f>
        <v/>
      </c>
      <c r="AF278" s="112" t="str">
        <f>IF(tbl_coded[[#This Row],[ISIN]]="","",IF(IFERROR(MATCH(H278,rtg_num[Moody''s],0)&gt;10,0),"HY",IF(IFERROR(MATCH(I278,rtg_num[S&amp;P],0)&gt;10,0),"HY",IF(IFERROR(MATCH(J278,rtg_num[Fitch],0)&gt;10,0),"HY",IF(H278&amp;I278&amp;J278="------","NR",IF(IFERROR(FIND("#N/A",Coded!H278),0)&amp;IFERROR(FIND("#N/A",Coded!H278),0)&amp;IFERROR(FIND("#N/A",Coded!H278),0)&lt;&gt;"000",IF(INDEX(美元债一级!$O:$O,MATCH(tbl_coded[[#This Row],[ISIN]],美元债一级!$I:$I,0))="--/--/--","NR","IG"),"IG"))))))</f>
        <v/>
      </c>
      <c r="AG278"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8"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8" s="113" t="str">
        <f>IF(tbl_coded[[#This Row],[ISIN]]="","",IF(_xll.BDP($B278&amp;" Corp",AI$1)="#N/A N/A","--",_xll.BDP($B278&amp;" Corp",AI$1)))</f>
        <v/>
      </c>
      <c r="AJ278" s="112" t="str">
        <f>IF(tbl_coded[[#This Row],[ISIN]]="","",IF(OR(_xll.BDP(_xll.BDP(tbl_coded[[#This Row],[ISIN]]&amp;" Corp", "ISSUER_EQUITY_TICKER")&amp;" Equity",AJ$1)="#N/A N/A"),"--",_xll.BDP(_xll.BDP(tbl_coded[[#This Row],[ISIN]]&amp;" Corp", "ISSUER_EQUITY_TICKER")&amp;" Equity",AJ$1)))</f>
        <v/>
      </c>
      <c r="AK278"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8" s="115" t="str">
        <f>IF(tbl_coded[[#This Row],[ISIN]]="","",IF(OR(_xll.BDP(_xll.BDP(tbl_coded[[#This Row],[ISIN]]&amp;" Corp", "ISSUER_EQUITY_TICKER")&amp;" Equity",AL$1)="#N/A N/A"),"--",_xll.BDP(_xll.BDP(tbl_coded[[#This Row],[ISIN]]&amp;" Corp", "ISSUER_EQUITY_TICKER")&amp;" Equity",AL$1)))</f>
        <v/>
      </c>
      <c r="AM278" s="115" t="str">
        <f>IF(tbl_coded[[#This Row],[ISIN]]="","",IF(_xll.BDS($B278&amp;" Corp",AM$1)="#N/A Field Not Applicable","",_xll.BDS($B278&amp;" Corp",AM$1)))</f>
        <v/>
      </c>
      <c r="AN278" s="115" t="str">
        <f>IF(tbl_coded[[#This Row],[ISIN]]="","",IF(_xll.BDP(tbl_coded[[#This Row],[KPW Provider BBID]]&amp;" CompanyID","NAME")="#N/A Invalid Security","",_xll.BDP(tbl_coded[[#This Row],[KPW Provider BBID]]&amp;" CompanyID","NAME")))</f>
        <v/>
      </c>
      <c r="AO278" s="115" t="str">
        <f>IF(tbl_coded[[#This Row],[ISIN]]="","",IF(_xll.BDP(tbl_coded[[#This Row],[KPW Provider BBID]]&amp;" CompanyID",$AO$1)="#N/A Invalid Security","--",IF(_xll.BDP(tbl_coded[[#This Row],[KPW Provider BBID]]&amp;" CompanyID",$AO$1)="#N/A N/A","--",_xll.BDP(tbl_coded[[#This Row],[KPW Provider BBID]]&amp;" CompanyID",$AO$1))))</f>
        <v/>
      </c>
      <c r="AP278" s="115" t="str">
        <f>IF(tbl_coded[[#This Row],[ISIN]]="","",IF(_xll.BDP(tbl_coded[[#This Row],[KPW Provider BBID]]&amp;" CompanyID",$AP$1)="#N/A Invalid Security","--",IF(_xll.BDP(tbl_coded[[#This Row],[KPW Provider BBID]]&amp;" CompanyID",$AP$1)="#N/A N/A","--",_xll.BDP(tbl_coded[[#This Row],[KPW Provider BBID]]&amp;" CompanyID",$AP$1))))</f>
        <v/>
      </c>
      <c r="AQ278" s="115" t="str">
        <f>IF(tbl_coded[[#This Row],[ISIN]]="","",IF(_xll.BDP(tbl_coded[[#This Row],[KPW Provider BBID]]&amp;" CompanyID",$AQ$1)="#N/A Invalid Security","--",IF(_xll.BDP(tbl_coded[[#This Row],[KPW Provider BBID]]&amp;" CompanyID",$AQ$1)="#N/A N/A","--",_xll.BDP(tbl_coded[[#This Row],[KPW Provider BBID]]&amp;" CompanyID",$AQ$1))))</f>
        <v/>
      </c>
      <c r="AR278" s="115" t="str">
        <f>IF(tbl_coded[[#This Row],[ISIN]]="","",tbl_coded[[#This Row],[穆迪KPW评级]]&amp;"/"&amp;tbl_coded[[#This Row],[SPKPW评级]]&amp;"/"&amp;tbl_coded[[#This Row],[FITCHKPW评级]])</f>
        <v/>
      </c>
      <c r="AS278" s="115" t="str">
        <f>IF(tbl_coded[[#This Row],[ISIN]]="","",IF(OR(_xll.BDP($B278&amp;" Corp",AS$1)="#N/A N/A"),"--",_xll.BDP($B278&amp;" Corp",AS$1)))</f>
        <v/>
      </c>
      <c r="AT278" s="115" t="str">
        <f>IF(tbl_coded[[#This Row],[ISIN]]="","",IF(_xll.BDS($B278&amp;" Corp",AT$1)="#N/A Field Not Applicable","",_xll.BDS($B278&amp;" Corp",AT$1)))</f>
        <v/>
      </c>
      <c r="AU278" s="115" t="str">
        <f>IF(tbl_coded[[#This Row],[SBLC Provider BBID]]="","",_xll.BDP(tbl_coded[[#This Row],[SBLC Provider BBID]]&amp;" CompanyID","NAME"))</f>
        <v/>
      </c>
      <c r="AV278" s="115" t="str">
        <f>IF(tbl_coded[[#This Row],[ISIN]]="","",IF(OR(_xll.BDP($B278&amp;" Corp",AV$1)="#N/A N/A"),"--",TEXT(_xll.BDP($B278&amp;" Corp",AV$1),"yyyy/mm/dd")))</f>
        <v/>
      </c>
      <c r="AW278" s="115" t="str">
        <f>IF(tbl_coded[[#This Row],[ISIN]]="","",IF(OR(_xll.BDP($B278&amp;" Corp",AW$1)="#N/A N/A"),"--",TEXT(_xll.BDP($B278&amp;" Corp",AW$1),"yyyy/mm/dd")))</f>
        <v/>
      </c>
      <c r="AX278" s="115" t="str">
        <f>IF(tbl_coded[[#This Row],[ISIN]]="","",IF(OR(_xll.BDP($B278&amp;" Corp",AX$1)="#N/A N/A"),"--",TEXT(_xll.BDP($B278&amp;" Corp",AX$1),"yyyy/mm/dd")))</f>
        <v/>
      </c>
      <c r="AY278" s="115" t="str">
        <f>IF(tbl_coded[[#This Row],[ISIN]]="","",IF(OR(_xll.BDP($B278&amp;" Corp",AY$1)="#N/A Field Not Applicable"),"--",TEXT(_xll.BDP($B278&amp;" Corp",AY$1),"yyyy/mm/dd")))</f>
        <v/>
      </c>
      <c r="AZ278" s="115" t="str">
        <f>IF(tbl_coded[[#This Row],[ISIN]]="","",IF(OR(_xll.BDP($B278&amp;" Corp",AZ$1)="#N/A N/A"),"--",_xll.BDP($B278&amp;" Corp",AZ$1)))</f>
        <v/>
      </c>
      <c r="BA278" s="115" t="str">
        <f>IF(tbl_coded[[#This Row],[ISIN]]="","",IF(OR(_xll.BDP($B278&amp;" Corp",BA$1)="#N/A N/A"),"--",_xll.BDP($B278&amp;" Corp",BA$1)))</f>
        <v/>
      </c>
      <c r="BB278" s="115" t="str">
        <f>IF(tbl_coded[[#This Row],[ISIN]]="","",IF(OR(_xll.BDP($B278&amp;" Corp",BB$1)="#N/A N/A"),"--",_xll.BDP($B278&amp;" Corp",BB$1)))</f>
        <v/>
      </c>
      <c r="BC278" s="115" t="str">
        <f>IF(tbl_coded[[#This Row],[ISIN]]="","",IF(OR(_xll.BDP($B278&amp;" Corp",BC$1)="#N/A Field Not Applicable"),"--",_xll.BDP($B278&amp;" Corp",BC$1)))</f>
        <v/>
      </c>
      <c r="BD278" s="115" t="str">
        <f>IF(tbl_coded[[#This Row],[ISIN]]="","",IF(OR(_xll.BDP($B278&amp;" Corp",BD$1)="#N/A Field Not Applicable"),"--",_xll.BDP($B278&amp;" Corp",BD$1)))</f>
        <v/>
      </c>
      <c r="BE278" s="115" t="str">
        <f>IF(tbl_coded[[#This Row],[ISIN]]="","",IF(OR(_xll.BDP($B278&amp;" Corp",BE$1)="#N/A Field Not Applicable"),"--",_xll.BDP($B278&amp;" Corp",BE$1)))</f>
        <v/>
      </c>
      <c r="BF278" s="115" t="str">
        <f>IF(tbl_coded[[#This Row],[ISIN]]="","",IF(OR(_xll.BDP($B278&amp;" Corp",BF$1)="#N/A Field Not Applicable"),"--",_xll.BDP($B278&amp;" Corp",BF$1)))</f>
        <v/>
      </c>
      <c r="BG278" s="115" t="str">
        <f>IF(tbl_coded[[#This Row],[ISIN]]="","",IF(OR(_xll.BDP($B278&amp;" Corp",BG$1)="#N/A Field Not Applicable"),"--",IF(_xll.BDP($B278&amp;" Corp",BG$1)="#N/A N/A","N",_xll.BDP($B278&amp;" Corp",BG$1))))</f>
        <v/>
      </c>
      <c r="BH278" s="115" t="str">
        <f>IF(tbl_coded[[#This Row],[ISIN]]="","",IF(OR(_xll.BDP($B278&amp;" Corp",BH$1)="#N/A N/A"),"",_xll.BDP($B278&amp;" Corp",BH$1)))</f>
        <v/>
      </c>
      <c r="BI278" s="115" t="str">
        <f>IF(tbl_coded[[#This Row],[ISIN]]="","",IF(OR(tbl_coded[[#This Row],[Parent company tiker]]=""),"",IF(_xll.BDP(tbl_coded[[#This Row],[Parent company tiker]]&amp;" Equity",BI$1)="#N/A N/A","--",_xll.BDP(tbl_coded[[#This Row],[Parent company tiker]]&amp;" Equity",BI$1))))</f>
        <v/>
      </c>
      <c r="BJ278" s="115" t="str">
        <f>IF(tbl_coded[[#This Row],[ISIN]]="","",IF(OR(tbl_coded[[#This Row],[Parent company tiker]]=""),"",IF(_xll.BDP(tbl_coded[[#This Row],[Parent company tiker]]&amp;" Equity",BJ$1)="#N/A N/A","--",_xll.BDP(tbl_coded[[#This Row],[Parent company tiker]]&amp;" Equity",BJ$1))))</f>
        <v/>
      </c>
      <c r="BK278" s="115" t="str">
        <f>IF(tbl_coded[[#This Row],[ISIN]]="","",IF(OR(tbl_coded[[#This Row],[Parent company tiker]]=""),"",IF(_xll.BDP(tbl_coded[[#This Row],[Parent company tiker]]&amp;" Equity",BK$1)="#N/A N/A","--",_xll.BDP(tbl_coded[[#This Row],[Parent company tiker]]&amp;" Equity",BK$1))))</f>
        <v/>
      </c>
      <c r="BL278" s="115" t="str">
        <f>IF(tbl_coded[[#This Row],[ISIN]]="","",IF(OR(tbl_coded[[#This Row],[Parent company tiker]]=""),"",IF(_xll.BDP(tbl_coded[[#This Row],[Parent company tiker]]&amp;" Equity",BL$1)="#N/A N/A","--",_xll.BDP(tbl_coded[[#This Row],[Parent company tiker]]&amp;" Equity",BL$1))))</f>
        <v/>
      </c>
      <c r="BM278"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8" s="115" t="str">
        <f>IF(tbl_coded[[#This Row],[Column9]]&lt;&gt;"--",tbl_coded[[#This Row],[G''tor rating]],IF(tbl_coded[[#This Row],[KPW Name]]&lt;&gt;"",tbl_coded[[#This Row],[KPW Rating]],IF(tbl_coded[[#This Row],[Parent company tiker]]&lt;&gt;"",tbl_coded[[#This Row],[parent评级]],tbl_coded[[#This Row],[Issuer rating]])))</f>
        <v>//</v>
      </c>
      <c r="BO278" s="148" t="str">
        <f>IFERROR(IF(tbl_coded[[#This Row],[GREEN]]="Y","GREEN",IF(tbl_coded[[#This Row],[SUSTAINABLE]]="Y","SUSTAINABLE",IF(tbl_coded[[#This Row],[SOCIAL]]="Y","SOCIAL",IF(tbl_coded[[#This Row],[Sustainable linked]]="Y","SUSTAINABLE LINKED"," ")))),"")</f>
        <v xml:space="preserve"> </v>
      </c>
    </row>
    <row r="279" spans="1:67" ht="15" customHeight="1">
      <c r="A279" s="109">
        <v>277</v>
      </c>
      <c r="B279" s="110" t="str">
        <f>IF(美元债一级!$C$3:$C$1048576&lt;&gt;"",美元债一级!$C279,"")</f>
        <v/>
      </c>
      <c r="C279" s="112" t="str">
        <f>IF(tbl_coded[[#This Row],[ISIN]]="","",IF(tbl_coded[[#This Row],[Index]]&gt;$A$1,"",IF(_xll.BDP($B279&amp;" Corp",C$1)="#N/A N/A","",_xll.BDP($B279&amp;" Corp",C$1))))</f>
        <v/>
      </c>
      <c r="D279" s="112" t="str">
        <f>IF(tbl_coded[[#This Row],[ISIN]]="","",IF(_xll.BDP($B279&amp;" Corp",D$1)="#N/A N/A","",_xll.BDP($B279&amp;" Corp",D$1)))</f>
        <v/>
      </c>
      <c r="E279" s="112" t="str">
        <f>IF(tbl_coded[[#This Row],[ISIN]]="","",IF(_xll.BDP($B279&amp;" Corp",E$1)="#N/A N/A","--",_xll.BDP($B279&amp;" Corp",E$1)))</f>
        <v/>
      </c>
      <c r="F279" s="112" t="str">
        <f>IF(tbl_coded[[#This Row],[ISIN]]="","",IF(_xll.BDS($B279&amp;" Corp",F$1)="#N/A Field Not Applicable","",_xll.BDS($B279&amp;" Corp",F$1)))</f>
        <v/>
      </c>
      <c r="G279" s="112" t="str">
        <f>IF(tbl_coded[[#This Row],[ISIN]]="","",IF(_xll.BDP($F279&amp;" CompanyID",G$1)="#N/A Invalid Security","",_xll.BDP($F279&amp;" CompanyID",G$1)))</f>
        <v/>
      </c>
      <c r="H279" s="112" t="str">
        <f>IF(tbl_coded[[#This Row],[ISIN]]="","",IF(_xll.BDP($B279&amp;" Corp",H$1)="#N/A N/A","--",_xll.BDP($B279&amp;" Corp",H$1)))</f>
        <v/>
      </c>
      <c r="I279" s="112" t="str">
        <f>IF(tbl_coded[[#This Row],[ISIN]]="","",IF(_xll.BDP($B279&amp;" Corp",I$1)="#N/A N/A","--",_xll.BDP($B279&amp;" Corp",I$1)))</f>
        <v/>
      </c>
      <c r="J279" s="112" t="str">
        <f>IF(tbl_coded[[#This Row],[ISIN]]="","",IF(_xll.BDP($B279&amp;" Corp",J$1)="#N/A N/A","--",_xll.BDP($B279&amp;" Corp",J$1)))</f>
        <v/>
      </c>
      <c r="K279" s="112" t="str">
        <f>IF(tbl_coded[[#This Row],[ISIN]]="","",IF(_xll.BDP($B279&amp;" Corp",K$1)="#N/A N/A","--",_xll.BDP($B279&amp;" Corp",K$1)))</f>
        <v/>
      </c>
      <c r="L279" s="112" t="str">
        <f>IF(tbl_coded[[#This Row],[ISIN]]="","",IF(_xll.BDP($B279&amp;" Corp",L$1)="#N/A N/A","--",_xll.BDP($B279&amp;" Corp",L$1)))</f>
        <v/>
      </c>
      <c r="M279" s="112" t="str">
        <f>IF(tbl_coded[[#This Row],[ISIN]]="","",IF(_xll.BDP($B279&amp;" Corp",M$1)="#N/A N/A","--",_xll.BDP($B279&amp;" Corp",M$1)))</f>
        <v/>
      </c>
      <c r="N279" s="112" t="str">
        <f>IF(tbl_coded[[#This Row],[ISIN]]="","",IF(_xll.BDP($B279&amp;" Corp",N$1)="#N/A N/A","--",_xll.BDP($B279&amp;" Corp",N$1)))</f>
        <v/>
      </c>
      <c r="O279" s="112" t="str">
        <f>IF(tbl_coded[[#This Row],[ISIN]]="","",IF(_xll.BDP($B279&amp;" Corp",O$1)="#N/A N/A","--",_xll.BDP($B279&amp;" Corp",O$1)))</f>
        <v/>
      </c>
      <c r="P279" s="112" t="str">
        <f>IF(tbl_coded[[#This Row],[ISIN]]="","",IF(_xll.BDP($B279&amp;" Corp",P$1)="#N/A N/A","--",_xll.BDP($B279&amp;" Corp",P$1)))</f>
        <v/>
      </c>
      <c r="Q279"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9" s="112" t="str">
        <f>IF(tbl_coded[[#This Row],[ISIN]]="","",IF(OR(_xll.BDP($B279&amp;" Corp",R$1)="#N/A N/A",_xll.BDP($B279&amp;" Corp",R$1)="#N/A Invalid Security",_xll.BDP($B279&amp;" Corp",R$1)="#N/A Field Not Applicable"),"--",_xll.BDP($B279&amp;" Corp",R$1)))</f>
        <v/>
      </c>
      <c r="S279" s="112" t="str">
        <f>IF(tbl_coded[[#This Row],[ISIN]]="","",IF(OR(_xll.BDP($R279&amp;" Equity",S$1)="#N/A N/A",_xll.BDP($R279&amp;" Equity",S$1)="#N/A Invalid Security"),"--",_xll.BDP($R279&amp;" Equity",S$1)))</f>
        <v/>
      </c>
      <c r="T279" s="112" t="str">
        <f>IF(tbl_coded[[#This Row],[ISIN]]="","",IF(OR(_xll.BDP($R279&amp;" Equity",T$1)="#N/A N/A",_xll.BDP($R279&amp;" Equity",T$1)="#N/A Invalid Security"),"--",_xll.BDP($R279&amp;" Equity",T$1)))</f>
        <v/>
      </c>
      <c r="U279" s="112" t="str">
        <f>IF(tbl_coded[[#This Row],[ISIN]]="","",IF(OR(_xll.BDP($R279&amp;" Equity",U$1)="#N/A N/A",_xll.BDP($R279&amp;" Equity",U$1)="#N/A Invalid Security"),"--",_xll.BDP($R279&amp;" Equity",U$1)))</f>
        <v/>
      </c>
      <c r="V279" s="112" t="str">
        <f>IF(tbl_coded[[#This Row],[ISIN]]="","",IF(OR(_xll.BDP($R279&amp;" Equity",V$1)="#N/A N/A",_xll.BDP($R279&amp;" Equity",V$1)="#N/A Invalid Security"),"--",_xll.BDP($R279&amp;" Equity",V$1)))</f>
        <v/>
      </c>
      <c r="W279" s="112" t="str">
        <f>IF(tbl_coded[[#This Row],[ISIN]]="","",IF(OR(_xll.BDP($R279&amp;" Equity",W$1)="#N/A N/A",_xll.BDP($R279&amp;" Equity",W$1)="#N/A Invalid Security"),"--",_xll.BDP($R279&amp;" Equity",W$1)))</f>
        <v/>
      </c>
      <c r="X279" s="112" t="str">
        <f>IF(tbl_coded[[#This Row],[ISIN]]="","",IF(OR(_xll.BDP($R279&amp;" Equity",X$1)="#N/A N/A",_xll.BDP($R279&amp;" Equity",X$1)="#N/A Invalid Security"),"--",_xll.BDP($R279&amp;" Equity",X$1)))</f>
        <v/>
      </c>
      <c r="Y279"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9" s="112" t="str">
        <f>IF(tbl_coded[[#This Row],[ISIN]]="","",IF(ISNUMBER(_xll.BDP(B279&amp;" Corp",Z$1)),_xll.BDP(B279&amp;" Corp",Z$1),""))</f>
        <v/>
      </c>
      <c r="AA279" s="112" t="str">
        <f>IF(tbl_coded[[#This Row],[ISIN]]="","",IF(ISNUMBER(_xll.BDP(B279&amp;" Corp",AA$1)),_xll.BDP(B279&amp;" Corp",AA$1),""))</f>
        <v/>
      </c>
      <c r="AB279" s="112" t="str">
        <f>IF(tbl_coded[[#This Row],[ISIN]]="","",IF(ISNUMBER(_xll.BDP(B279&amp;" Corp",AB$1)),_xll.BDP(B279&amp;" Corp",AB$1),""))</f>
        <v/>
      </c>
      <c r="AC279" s="112" t="str">
        <f>IF(tbl_coded[[#This Row],[ISIN]]="","",IF(ISNUMBER(_xll.BDP(B279&amp;" Corp",AC$1)),_xll.BDP(B279&amp;" Corp",AC$1),""))</f>
        <v/>
      </c>
      <c r="AD279" s="112" t="str">
        <f>IF(tbl_coded[[#This Row],[ISIN]]="","",IF((_xll.BDP(B279&amp;" Corp",AD$1))="#N/A Field Not Applicable","",_xll.BDP(B279&amp;" Corp",AD$1)))</f>
        <v/>
      </c>
      <c r="AE279" s="112" t="str">
        <f>IF(tbl_coded[[#This Row],[ISIN]]="","",IF((_xll.BDP(B279&amp;" Corp",AE$1))="#N/A N/A","--",_xll.BDP(B279&amp;" Corp",AE$1)))</f>
        <v/>
      </c>
      <c r="AF279" s="112" t="str">
        <f>IF(tbl_coded[[#This Row],[ISIN]]="","",IF(IFERROR(MATCH(H279,rtg_num[Moody''s],0)&gt;10,0),"HY",IF(IFERROR(MATCH(I279,rtg_num[S&amp;P],0)&gt;10,0),"HY",IF(IFERROR(MATCH(J279,rtg_num[Fitch],0)&gt;10,0),"HY",IF(H279&amp;I279&amp;J279="------","NR",IF(IFERROR(FIND("#N/A",Coded!H279),0)&amp;IFERROR(FIND("#N/A",Coded!H279),0)&amp;IFERROR(FIND("#N/A",Coded!H279),0)&lt;&gt;"000",IF(INDEX(美元债一级!$O:$O,MATCH(tbl_coded[[#This Row],[ISIN]],美元债一级!$I:$I,0))="--/--/--","NR","IG"),"IG"))))))</f>
        <v/>
      </c>
      <c r="AG279"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9"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79" s="113" t="str">
        <f>IF(tbl_coded[[#This Row],[ISIN]]="","",IF(_xll.BDP($B279&amp;" Corp",AI$1)="#N/A N/A","--",_xll.BDP($B279&amp;" Corp",AI$1)))</f>
        <v/>
      </c>
      <c r="AJ279" s="112" t="str">
        <f>IF(tbl_coded[[#This Row],[ISIN]]="","",IF(OR(_xll.BDP(_xll.BDP(tbl_coded[[#This Row],[ISIN]]&amp;" Corp", "ISSUER_EQUITY_TICKER")&amp;" Equity",AJ$1)="#N/A N/A"),"--",_xll.BDP(_xll.BDP(tbl_coded[[#This Row],[ISIN]]&amp;" Corp", "ISSUER_EQUITY_TICKER")&amp;" Equity",AJ$1)))</f>
        <v/>
      </c>
      <c r="AK279"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9" s="115" t="str">
        <f>IF(tbl_coded[[#This Row],[ISIN]]="","",IF(OR(_xll.BDP(_xll.BDP(tbl_coded[[#This Row],[ISIN]]&amp;" Corp", "ISSUER_EQUITY_TICKER")&amp;" Equity",AL$1)="#N/A N/A"),"--",_xll.BDP(_xll.BDP(tbl_coded[[#This Row],[ISIN]]&amp;" Corp", "ISSUER_EQUITY_TICKER")&amp;" Equity",AL$1)))</f>
        <v/>
      </c>
      <c r="AM279" s="115" t="str">
        <f>IF(tbl_coded[[#This Row],[ISIN]]="","",IF(_xll.BDS($B279&amp;" Corp",AM$1)="#N/A Field Not Applicable","",_xll.BDS($B279&amp;" Corp",AM$1)))</f>
        <v/>
      </c>
      <c r="AN279" s="115" t="str">
        <f>IF(tbl_coded[[#This Row],[ISIN]]="","",IF(_xll.BDP(tbl_coded[[#This Row],[KPW Provider BBID]]&amp;" CompanyID","NAME")="#N/A Invalid Security","",_xll.BDP(tbl_coded[[#This Row],[KPW Provider BBID]]&amp;" CompanyID","NAME")))</f>
        <v/>
      </c>
      <c r="AO279" s="115" t="str">
        <f>IF(tbl_coded[[#This Row],[ISIN]]="","",IF(_xll.BDP(tbl_coded[[#This Row],[KPW Provider BBID]]&amp;" CompanyID",$AO$1)="#N/A Invalid Security","--",IF(_xll.BDP(tbl_coded[[#This Row],[KPW Provider BBID]]&amp;" CompanyID",$AO$1)="#N/A N/A","--",_xll.BDP(tbl_coded[[#This Row],[KPW Provider BBID]]&amp;" CompanyID",$AO$1))))</f>
        <v/>
      </c>
      <c r="AP279" s="115" t="str">
        <f>IF(tbl_coded[[#This Row],[ISIN]]="","",IF(_xll.BDP(tbl_coded[[#This Row],[KPW Provider BBID]]&amp;" CompanyID",$AP$1)="#N/A Invalid Security","--",IF(_xll.BDP(tbl_coded[[#This Row],[KPW Provider BBID]]&amp;" CompanyID",$AP$1)="#N/A N/A","--",_xll.BDP(tbl_coded[[#This Row],[KPW Provider BBID]]&amp;" CompanyID",$AP$1))))</f>
        <v/>
      </c>
      <c r="AQ279" s="115" t="str">
        <f>IF(tbl_coded[[#This Row],[ISIN]]="","",IF(_xll.BDP(tbl_coded[[#This Row],[KPW Provider BBID]]&amp;" CompanyID",$AQ$1)="#N/A Invalid Security","--",IF(_xll.BDP(tbl_coded[[#This Row],[KPW Provider BBID]]&amp;" CompanyID",$AQ$1)="#N/A N/A","--",_xll.BDP(tbl_coded[[#This Row],[KPW Provider BBID]]&amp;" CompanyID",$AQ$1))))</f>
        <v/>
      </c>
      <c r="AR279" s="115" t="str">
        <f>IF(tbl_coded[[#This Row],[ISIN]]="","",tbl_coded[[#This Row],[穆迪KPW评级]]&amp;"/"&amp;tbl_coded[[#This Row],[SPKPW评级]]&amp;"/"&amp;tbl_coded[[#This Row],[FITCHKPW评级]])</f>
        <v/>
      </c>
      <c r="AS279" s="115" t="str">
        <f>IF(tbl_coded[[#This Row],[ISIN]]="","",IF(OR(_xll.BDP($B279&amp;" Corp",AS$1)="#N/A N/A"),"--",_xll.BDP($B279&amp;" Corp",AS$1)))</f>
        <v/>
      </c>
      <c r="AT279" s="115" t="str">
        <f>IF(tbl_coded[[#This Row],[ISIN]]="","",IF(_xll.BDS($B279&amp;" Corp",AT$1)="#N/A Field Not Applicable","",_xll.BDS($B279&amp;" Corp",AT$1)))</f>
        <v/>
      </c>
      <c r="AU279" s="115" t="str">
        <f>IF(tbl_coded[[#This Row],[SBLC Provider BBID]]="","",_xll.BDP(tbl_coded[[#This Row],[SBLC Provider BBID]]&amp;" CompanyID","NAME"))</f>
        <v/>
      </c>
      <c r="AV279" s="115" t="str">
        <f>IF(tbl_coded[[#This Row],[ISIN]]="","",IF(OR(_xll.BDP($B279&amp;" Corp",AV$1)="#N/A N/A"),"--",TEXT(_xll.BDP($B279&amp;" Corp",AV$1),"yyyy/mm/dd")))</f>
        <v/>
      </c>
      <c r="AW279" s="115" t="str">
        <f>IF(tbl_coded[[#This Row],[ISIN]]="","",IF(OR(_xll.BDP($B279&amp;" Corp",AW$1)="#N/A N/A"),"--",TEXT(_xll.BDP($B279&amp;" Corp",AW$1),"yyyy/mm/dd")))</f>
        <v/>
      </c>
      <c r="AX279" s="115" t="str">
        <f>IF(tbl_coded[[#This Row],[ISIN]]="","",IF(OR(_xll.BDP($B279&amp;" Corp",AX$1)="#N/A N/A"),"--",TEXT(_xll.BDP($B279&amp;" Corp",AX$1),"yyyy/mm/dd")))</f>
        <v/>
      </c>
      <c r="AY279" s="115" t="str">
        <f>IF(tbl_coded[[#This Row],[ISIN]]="","",IF(OR(_xll.BDP($B279&amp;" Corp",AY$1)="#N/A Field Not Applicable"),"--",TEXT(_xll.BDP($B279&amp;" Corp",AY$1),"yyyy/mm/dd")))</f>
        <v/>
      </c>
      <c r="AZ279" s="115" t="str">
        <f>IF(tbl_coded[[#This Row],[ISIN]]="","",IF(OR(_xll.BDP($B279&amp;" Corp",AZ$1)="#N/A N/A"),"--",_xll.BDP($B279&amp;" Corp",AZ$1)))</f>
        <v/>
      </c>
      <c r="BA279" s="115" t="str">
        <f>IF(tbl_coded[[#This Row],[ISIN]]="","",IF(OR(_xll.BDP($B279&amp;" Corp",BA$1)="#N/A N/A"),"--",_xll.BDP($B279&amp;" Corp",BA$1)))</f>
        <v/>
      </c>
      <c r="BB279" s="115" t="str">
        <f>IF(tbl_coded[[#This Row],[ISIN]]="","",IF(OR(_xll.BDP($B279&amp;" Corp",BB$1)="#N/A N/A"),"--",_xll.BDP($B279&amp;" Corp",BB$1)))</f>
        <v/>
      </c>
      <c r="BC279" s="115" t="str">
        <f>IF(tbl_coded[[#This Row],[ISIN]]="","",IF(OR(_xll.BDP($B279&amp;" Corp",BC$1)="#N/A Field Not Applicable"),"--",_xll.BDP($B279&amp;" Corp",BC$1)))</f>
        <v/>
      </c>
      <c r="BD279" s="115" t="str">
        <f>IF(tbl_coded[[#This Row],[ISIN]]="","",IF(OR(_xll.BDP($B279&amp;" Corp",BD$1)="#N/A Field Not Applicable"),"--",_xll.BDP($B279&amp;" Corp",BD$1)))</f>
        <v/>
      </c>
      <c r="BE279" s="115" t="str">
        <f>IF(tbl_coded[[#This Row],[ISIN]]="","",IF(OR(_xll.BDP($B279&amp;" Corp",BE$1)="#N/A Field Not Applicable"),"--",_xll.BDP($B279&amp;" Corp",BE$1)))</f>
        <v/>
      </c>
      <c r="BF279" s="115" t="str">
        <f>IF(tbl_coded[[#This Row],[ISIN]]="","",IF(OR(_xll.BDP($B279&amp;" Corp",BF$1)="#N/A Field Not Applicable"),"--",_xll.BDP($B279&amp;" Corp",BF$1)))</f>
        <v/>
      </c>
      <c r="BG279" s="115" t="str">
        <f>IF(tbl_coded[[#This Row],[ISIN]]="","",IF(OR(_xll.BDP($B279&amp;" Corp",BG$1)="#N/A Field Not Applicable"),"--",IF(_xll.BDP($B279&amp;" Corp",BG$1)="#N/A N/A","N",_xll.BDP($B279&amp;" Corp",BG$1))))</f>
        <v/>
      </c>
      <c r="BH279" s="115" t="str">
        <f>IF(tbl_coded[[#This Row],[ISIN]]="","",IF(OR(_xll.BDP($B279&amp;" Corp",BH$1)="#N/A N/A"),"",_xll.BDP($B279&amp;" Corp",BH$1)))</f>
        <v/>
      </c>
      <c r="BI279" s="115" t="str">
        <f>IF(tbl_coded[[#This Row],[ISIN]]="","",IF(OR(tbl_coded[[#This Row],[Parent company tiker]]=""),"",IF(_xll.BDP(tbl_coded[[#This Row],[Parent company tiker]]&amp;" Equity",BI$1)="#N/A N/A","--",_xll.BDP(tbl_coded[[#This Row],[Parent company tiker]]&amp;" Equity",BI$1))))</f>
        <v/>
      </c>
      <c r="BJ279" s="115" t="str">
        <f>IF(tbl_coded[[#This Row],[ISIN]]="","",IF(OR(tbl_coded[[#This Row],[Parent company tiker]]=""),"",IF(_xll.BDP(tbl_coded[[#This Row],[Parent company tiker]]&amp;" Equity",BJ$1)="#N/A N/A","--",_xll.BDP(tbl_coded[[#This Row],[Parent company tiker]]&amp;" Equity",BJ$1))))</f>
        <v/>
      </c>
      <c r="BK279" s="115" t="str">
        <f>IF(tbl_coded[[#This Row],[ISIN]]="","",IF(OR(tbl_coded[[#This Row],[Parent company tiker]]=""),"",IF(_xll.BDP(tbl_coded[[#This Row],[Parent company tiker]]&amp;" Equity",BK$1)="#N/A N/A","--",_xll.BDP(tbl_coded[[#This Row],[Parent company tiker]]&amp;" Equity",BK$1))))</f>
        <v/>
      </c>
      <c r="BL279" s="115" t="str">
        <f>IF(tbl_coded[[#This Row],[ISIN]]="","",IF(OR(tbl_coded[[#This Row],[Parent company tiker]]=""),"",IF(_xll.BDP(tbl_coded[[#This Row],[Parent company tiker]]&amp;" Equity",BL$1)="#N/A N/A","--",_xll.BDP(tbl_coded[[#This Row],[Parent company tiker]]&amp;" Equity",BL$1))))</f>
        <v/>
      </c>
      <c r="BM279"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9" s="115" t="str">
        <f>IF(tbl_coded[[#This Row],[Column9]]&lt;&gt;"--",tbl_coded[[#This Row],[G''tor rating]],IF(tbl_coded[[#This Row],[KPW Name]]&lt;&gt;"",tbl_coded[[#This Row],[KPW Rating]],IF(tbl_coded[[#This Row],[Parent company tiker]]&lt;&gt;"",tbl_coded[[#This Row],[parent评级]],tbl_coded[[#This Row],[Issuer rating]])))</f>
        <v>//</v>
      </c>
      <c r="BO279" s="148" t="str">
        <f>IFERROR(IF(tbl_coded[[#This Row],[GREEN]]="Y","GREEN",IF(tbl_coded[[#This Row],[SUSTAINABLE]]="Y","SUSTAINABLE",IF(tbl_coded[[#This Row],[SOCIAL]]="Y","SOCIAL",IF(tbl_coded[[#This Row],[Sustainable linked]]="Y","SUSTAINABLE LINKED"," ")))),"")</f>
        <v xml:space="preserve"> </v>
      </c>
    </row>
    <row r="280" spans="1:67" ht="15" customHeight="1">
      <c r="A280" s="109">
        <v>278</v>
      </c>
      <c r="B280" s="110" t="str">
        <f>IF(美元债一级!$C$3:$C$1048576&lt;&gt;"",美元债一级!$C280,"")</f>
        <v/>
      </c>
      <c r="C280" s="114" t="str">
        <f>IF(tbl_coded[[#This Row],[ISIN]]="","",IF(tbl_coded[[#This Row],[Index]]&gt;$A$1,"",IF(_xll.BDP($B280&amp;" Corp",C$1)="#N/A N/A","",_xll.BDP($B280&amp;" Corp",C$1))))</f>
        <v/>
      </c>
      <c r="D280" s="114" t="str">
        <f>IF(tbl_coded[[#This Row],[ISIN]]="","",IF(_xll.BDP($B280&amp;" Corp",D$1)="#N/A N/A","",_xll.BDP($B280&amp;" Corp",D$1)))</f>
        <v/>
      </c>
      <c r="E280" s="114" t="str">
        <f>IF(tbl_coded[[#This Row],[ISIN]]="","",IF(_xll.BDP($B280&amp;" Corp",E$1)="#N/A N/A","--",_xll.BDP($B280&amp;" Corp",E$1)))</f>
        <v/>
      </c>
      <c r="F280" s="114" t="str">
        <f>IF(tbl_coded[[#This Row],[ISIN]]="","",IF(_xll.BDS($B280&amp;" Corp",F$1)="#N/A Field Not Applicable","",_xll.BDS($B280&amp;" Corp",F$1)))</f>
        <v/>
      </c>
      <c r="G280" s="114" t="str">
        <f>IF(tbl_coded[[#This Row],[ISIN]]="","",IF(_xll.BDP($F280&amp;" CompanyID",G$1)="#N/A Invalid Security","",_xll.BDP($F280&amp;" CompanyID",G$1)))</f>
        <v/>
      </c>
      <c r="H280" s="114" t="str">
        <f>IF(tbl_coded[[#This Row],[ISIN]]="","",IF(_xll.BDP($B280&amp;" Corp",H$1)="#N/A N/A","--",_xll.BDP($B280&amp;" Corp",H$1)))</f>
        <v/>
      </c>
      <c r="I280" s="114" t="str">
        <f>IF(tbl_coded[[#This Row],[ISIN]]="","",IF(_xll.BDP($B280&amp;" Corp",I$1)="#N/A N/A","--",_xll.BDP($B280&amp;" Corp",I$1)))</f>
        <v/>
      </c>
      <c r="J280" s="114" t="str">
        <f>IF(tbl_coded[[#This Row],[ISIN]]="","",IF(_xll.BDP($B280&amp;" Corp",J$1)="#N/A N/A","--",_xll.BDP($B280&amp;" Corp",J$1)))</f>
        <v/>
      </c>
      <c r="K280" s="114" t="str">
        <f>IF(tbl_coded[[#This Row],[ISIN]]="","",IF(_xll.BDP($B280&amp;" Corp",K$1)="#N/A N/A","--",_xll.BDP($B280&amp;" Corp",K$1)))</f>
        <v/>
      </c>
      <c r="L280" s="114" t="str">
        <f>IF(tbl_coded[[#This Row],[ISIN]]="","",IF(_xll.BDP($B280&amp;" Corp",L$1)="#N/A N/A","--",_xll.BDP($B280&amp;" Corp",L$1)))</f>
        <v/>
      </c>
      <c r="M280" s="114" t="str">
        <f>IF(tbl_coded[[#This Row],[ISIN]]="","",IF(_xll.BDP($B280&amp;" Corp",M$1)="#N/A N/A","--",_xll.BDP($B280&amp;" Corp",M$1)))</f>
        <v/>
      </c>
      <c r="N280" s="114" t="str">
        <f>IF(tbl_coded[[#This Row],[ISIN]]="","",IF(_xll.BDP($B280&amp;" Corp",N$1)="#N/A N/A","--",_xll.BDP($B280&amp;" Corp",N$1)))</f>
        <v/>
      </c>
      <c r="O280" s="114" t="str">
        <f>IF(tbl_coded[[#This Row],[ISIN]]="","",IF(_xll.BDP($B280&amp;" Corp",O$1)="#N/A N/A","--",_xll.BDP($B280&amp;" Corp",O$1)))</f>
        <v/>
      </c>
      <c r="P280" s="114" t="str">
        <f>IF(tbl_coded[[#This Row],[ISIN]]="","",IF(_xll.BDP($B280&amp;" Corp",P$1)="#N/A N/A","--",_xll.BDP($B280&amp;" Corp",P$1)))</f>
        <v/>
      </c>
      <c r="Q28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0" s="114" t="str">
        <f>IF(tbl_coded[[#This Row],[ISIN]]="","",IF(OR(_xll.BDP($B280&amp;" Corp",R$1)="#N/A N/A",_xll.BDP($B280&amp;" Corp",R$1)="#N/A Invalid Security",_xll.BDP($B280&amp;" Corp",R$1)="#N/A Field Not Applicable"),"--",_xll.BDP($B280&amp;" Corp",R$1)))</f>
        <v/>
      </c>
      <c r="S280" s="114" t="str">
        <f>IF(tbl_coded[[#This Row],[ISIN]]="","",IF(OR(_xll.BDP($R280&amp;" Equity",S$1)="#N/A N/A",_xll.BDP($R280&amp;" Equity",S$1)="#N/A Invalid Security"),"--",_xll.BDP($R280&amp;" Equity",S$1)))</f>
        <v/>
      </c>
      <c r="T280" s="114" t="str">
        <f>IF(tbl_coded[[#This Row],[ISIN]]="","",IF(OR(_xll.BDP($R280&amp;" Equity",T$1)="#N/A N/A",_xll.BDP($R280&amp;" Equity",T$1)="#N/A Invalid Security"),"--",_xll.BDP($R280&amp;" Equity",T$1)))</f>
        <v/>
      </c>
      <c r="U280" s="114" t="str">
        <f>IF(tbl_coded[[#This Row],[ISIN]]="","",IF(OR(_xll.BDP($R280&amp;" Equity",U$1)="#N/A N/A",_xll.BDP($R280&amp;" Equity",U$1)="#N/A Invalid Security"),"--",_xll.BDP($R280&amp;" Equity",U$1)))</f>
        <v/>
      </c>
      <c r="V280" s="114" t="str">
        <f>IF(tbl_coded[[#This Row],[ISIN]]="","",IF(OR(_xll.BDP($R280&amp;" Equity",V$1)="#N/A N/A",_xll.BDP($R280&amp;" Equity",V$1)="#N/A Invalid Security"),"--",_xll.BDP($R280&amp;" Equity",V$1)))</f>
        <v/>
      </c>
      <c r="W280" s="114" t="str">
        <f>IF(tbl_coded[[#This Row],[ISIN]]="","",IF(OR(_xll.BDP($R280&amp;" Equity",W$1)="#N/A N/A",_xll.BDP($R280&amp;" Equity",W$1)="#N/A Invalid Security"),"--",_xll.BDP($R280&amp;" Equity",W$1)))</f>
        <v/>
      </c>
      <c r="X280" s="114" t="str">
        <f>IF(tbl_coded[[#This Row],[ISIN]]="","",IF(OR(_xll.BDP($R280&amp;" Equity",X$1)="#N/A N/A",_xll.BDP($R280&amp;" Equity",X$1)="#N/A Invalid Security"),"--",_xll.BDP($R280&amp;" Equity",X$1)))</f>
        <v/>
      </c>
      <c r="Y28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0" s="114" t="str">
        <f>IF(tbl_coded[[#This Row],[ISIN]]="","",IF(ISNUMBER(_xll.BDP(B280&amp;" Corp",Z$1)),_xll.BDP(B280&amp;" Corp",Z$1),""))</f>
        <v/>
      </c>
      <c r="AA280" s="114" t="str">
        <f>IF(tbl_coded[[#This Row],[ISIN]]="","",IF(ISNUMBER(_xll.BDP(B280&amp;" Corp",AA$1)),_xll.BDP(B280&amp;" Corp",AA$1),""))</f>
        <v/>
      </c>
      <c r="AB280" s="114" t="str">
        <f>IF(tbl_coded[[#This Row],[ISIN]]="","",IF(ISNUMBER(_xll.BDP(B280&amp;" Corp",AB$1)),_xll.BDP(B280&amp;" Corp",AB$1),""))</f>
        <v/>
      </c>
      <c r="AC280" s="114" t="str">
        <f>IF(tbl_coded[[#This Row],[ISIN]]="","",IF(ISNUMBER(_xll.BDP(B280&amp;" Corp",AC$1)),_xll.BDP(B280&amp;" Corp",AC$1),""))</f>
        <v/>
      </c>
      <c r="AD280" s="114" t="str">
        <f>IF(tbl_coded[[#This Row],[ISIN]]="","",IF((_xll.BDP(B280&amp;" Corp",AD$1))="#N/A Field Not Applicable","",_xll.BDP(B280&amp;" Corp",AD$1)))</f>
        <v/>
      </c>
      <c r="AE280" s="114" t="str">
        <f>IF(tbl_coded[[#This Row],[ISIN]]="","",IF((_xll.BDP(B280&amp;" Corp",AE$1))="#N/A N/A","--",_xll.BDP(B280&amp;" Corp",AE$1)))</f>
        <v/>
      </c>
      <c r="AF280" s="114" t="str">
        <f>IF(tbl_coded[[#This Row],[ISIN]]="","",IF(IFERROR(MATCH(H280,rtg_num[Moody''s],0)&gt;10,0),"HY",IF(IFERROR(MATCH(I280,rtg_num[S&amp;P],0)&gt;10,0),"HY",IF(IFERROR(MATCH(J280,rtg_num[Fitch],0)&gt;10,0),"HY",IF(H280&amp;I280&amp;J280="------","NR",IF(IFERROR(FIND("#N/A",Coded!H280),0)&amp;IFERROR(FIND("#N/A",Coded!H280),0)&amp;IFERROR(FIND("#N/A",Coded!H280),0)&lt;&gt;"000",IF(INDEX(美元债一级!$O:$O,MATCH(tbl_coded[[#This Row],[ISIN]],美元债一级!$I:$I,0))="--/--/--","NR","IG"),"IG"))))))</f>
        <v/>
      </c>
      <c r="AG28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0" s="115" t="str">
        <f>IF(tbl_coded[[#This Row],[ISIN]]="","",IF(_xll.BDP($B280&amp;" Corp",AI$1)="#N/A N/A","--",_xll.BDP($B280&amp;" Corp",AI$1)))</f>
        <v/>
      </c>
      <c r="AJ280" s="112" t="str">
        <f>IF(tbl_coded[[#This Row],[ISIN]]="","",IF(OR(_xll.BDP(_xll.BDP(tbl_coded[[#This Row],[ISIN]]&amp;" Corp", "ISSUER_EQUITY_TICKER")&amp;" Equity",AJ$1)="#N/A N/A"),"--",_xll.BDP(_xll.BDP(tbl_coded[[#This Row],[ISIN]]&amp;" Corp", "ISSUER_EQUITY_TICKER")&amp;" Equity",AJ$1)))</f>
        <v/>
      </c>
      <c r="AK28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0" s="114" t="str">
        <f>IF(tbl_coded[[#This Row],[ISIN]]="","",IF(OR(_xll.BDP(_xll.BDP(tbl_coded[[#This Row],[ISIN]]&amp;" Corp", "ISSUER_EQUITY_TICKER")&amp;" Equity",AL$1)="#N/A N/A"),"--",_xll.BDP(_xll.BDP(tbl_coded[[#This Row],[ISIN]]&amp;" Corp", "ISSUER_EQUITY_TICKER")&amp;" Equity",AL$1)))</f>
        <v/>
      </c>
      <c r="AM280" s="114" t="str">
        <f>IF(tbl_coded[[#This Row],[ISIN]]="","",IF(_xll.BDS($B280&amp;" Corp",AM$1)="#N/A Field Not Applicable","",_xll.BDS($B280&amp;" Corp",AM$1)))</f>
        <v/>
      </c>
      <c r="AN280" s="114" t="str">
        <f>IF(tbl_coded[[#This Row],[ISIN]]="","",IF(_xll.BDP(tbl_coded[[#This Row],[KPW Provider BBID]]&amp;" CompanyID","NAME")="#N/A Invalid Security","",_xll.BDP(tbl_coded[[#This Row],[KPW Provider BBID]]&amp;" CompanyID","NAME")))</f>
        <v/>
      </c>
      <c r="AO280" s="114" t="str">
        <f>IF(tbl_coded[[#This Row],[ISIN]]="","",IF(_xll.BDP(tbl_coded[[#This Row],[KPW Provider BBID]]&amp;" CompanyID",$AO$1)="#N/A Invalid Security","--",IF(_xll.BDP(tbl_coded[[#This Row],[KPW Provider BBID]]&amp;" CompanyID",$AO$1)="#N/A N/A","--",_xll.BDP(tbl_coded[[#This Row],[KPW Provider BBID]]&amp;" CompanyID",$AO$1))))</f>
        <v/>
      </c>
      <c r="AP280" s="114" t="str">
        <f>IF(tbl_coded[[#This Row],[ISIN]]="","",IF(_xll.BDP(tbl_coded[[#This Row],[KPW Provider BBID]]&amp;" CompanyID",$AP$1)="#N/A Invalid Security","--",IF(_xll.BDP(tbl_coded[[#This Row],[KPW Provider BBID]]&amp;" CompanyID",$AP$1)="#N/A N/A","--",_xll.BDP(tbl_coded[[#This Row],[KPW Provider BBID]]&amp;" CompanyID",$AP$1))))</f>
        <v/>
      </c>
      <c r="AQ280" s="114" t="str">
        <f>IF(tbl_coded[[#This Row],[ISIN]]="","",IF(_xll.BDP(tbl_coded[[#This Row],[KPW Provider BBID]]&amp;" CompanyID",$AQ$1)="#N/A Invalid Security","--",IF(_xll.BDP(tbl_coded[[#This Row],[KPW Provider BBID]]&amp;" CompanyID",$AQ$1)="#N/A N/A","--",_xll.BDP(tbl_coded[[#This Row],[KPW Provider BBID]]&amp;" CompanyID",$AQ$1))))</f>
        <v/>
      </c>
      <c r="AR280" s="114" t="str">
        <f>IF(tbl_coded[[#This Row],[ISIN]]="","",tbl_coded[[#This Row],[穆迪KPW评级]]&amp;"/"&amp;tbl_coded[[#This Row],[SPKPW评级]]&amp;"/"&amp;tbl_coded[[#This Row],[FITCHKPW评级]])</f>
        <v/>
      </c>
      <c r="AS280" s="114" t="str">
        <f>IF(tbl_coded[[#This Row],[ISIN]]="","",IF(OR(_xll.BDP($B280&amp;" Corp",AS$1)="#N/A N/A"),"--",_xll.BDP($B280&amp;" Corp",AS$1)))</f>
        <v/>
      </c>
      <c r="AT280" s="114" t="str">
        <f>IF(tbl_coded[[#This Row],[ISIN]]="","",IF(_xll.BDS($B280&amp;" Corp",AT$1)="#N/A Field Not Applicable","",_xll.BDS($B280&amp;" Corp",AT$1)))</f>
        <v/>
      </c>
      <c r="AU280" s="114" t="str">
        <f>IF(tbl_coded[[#This Row],[SBLC Provider BBID]]="","",_xll.BDP(tbl_coded[[#This Row],[SBLC Provider BBID]]&amp;" CompanyID","NAME"))</f>
        <v/>
      </c>
      <c r="AV280" s="114" t="str">
        <f>IF(tbl_coded[[#This Row],[ISIN]]="","",IF(OR(_xll.BDP($B280&amp;" Corp",AV$1)="#N/A N/A"),"--",TEXT(_xll.BDP($B280&amp;" Corp",AV$1),"yyyy/mm/dd")))</f>
        <v/>
      </c>
      <c r="AW280" s="114" t="str">
        <f>IF(tbl_coded[[#This Row],[ISIN]]="","",IF(OR(_xll.BDP($B280&amp;" Corp",AW$1)="#N/A N/A"),"--",TEXT(_xll.BDP($B280&amp;" Corp",AW$1),"yyyy/mm/dd")))</f>
        <v/>
      </c>
      <c r="AX280" s="114" t="str">
        <f>IF(tbl_coded[[#This Row],[ISIN]]="","",IF(OR(_xll.BDP($B280&amp;" Corp",AX$1)="#N/A N/A"),"--",TEXT(_xll.BDP($B280&amp;" Corp",AX$1),"yyyy/mm/dd")))</f>
        <v/>
      </c>
      <c r="AY280" s="114" t="str">
        <f>IF(tbl_coded[[#This Row],[ISIN]]="","",IF(OR(_xll.BDP($B280&amp;" Corp",AY$1)="#N/A Field Not Applicable"),"--",TEXT(_xll.BDP($B280&amp;" Corp",AY$1),"yyyy/mm/dd")))</f>
        <v/>
      </c>
      <c r="AZ280" s="114" t="str">
        <f>IF(tbl_coded[[#This Row],[ISIN]]="","",IF(OR(_xll.BDP($B280&amp;" Corp",AZ$1)="#N/A N/A"),"--",_xll.BDP($B280&amp;" Corp",AZ$1)))</f>
        <v/>
      </c>
      <c r="BA280" s="114" t="str">
        <f>IF(tbl_coded[[#This Row],[ISIN]]="","",IF(OR(_xll.BDP($B280&amp;" Corp",BA$1)="#N/A N/A"),"--",_xll.BDP($B280&amp;" Corp",BA$1)))</f>
        <v/>
      </c>
      <c r="BB280" s="114" t="str">
        <f>IF(tbl_coded[[#This Row],[ISIN]]="","",IF(OR(_xll.BDP($B280&amp;" Corp",BB$1)="#N/A N/A"),"--",_xll.BDP($B280&amp;" Corp",BB$1)))</f>
        <v/>
      </c>
      <c r="BC280" s="114" t="str">
        <f>IF(tbl_coded[[#This Row],[ISIN]]="","",IF(OR(_xll.BDP($B280&amp;" Corp",BC$1)="#N/A Field Not Applicable"),"--",_xll.BDP($B280&amp;" Corp",BC$1)))</f>
        <v/>
      </c>
      <c r="BD280" s="114" t="str">
        <f>IF(tbl_coded[[#This Row],[ISIN]]="","",IF(OR(_xll.BDP($B280&amp;" Corp",BD$1)="#N/A Field Not Applicable"),"--",_xll.BDP($B280&amp;" Corp",BD$1)))</f>
        <v/>
      </c>
      <c r="BE280" s="114" t="str">
        <f>IF(tbl_coded[[#This Row],[ISIN]]="","",IF(OR(_xll.BDP($B280&amp;" Corp",BE$1)="#N/A Field Not Applicable"),"--",_xll.BDP($B280&amp;" Corp",BE$1)))</f>
        <v/>
      </c>
      <c r="BF280" s="114" t="str">
        <f>IF(tbl_coded[[#This Row],[ISIN]]="","",IF(OR(_xll.BDP($B280&amp;" Corp",BF$1)="#N/A Field Not Applicable"),"--",_xll.BDP($B280&amp;" Corp",BF$1)))</f>
        <v/>
      </c>
      <c r="BG280" s="114" t="str">
        <f>IF(tbl_coded[[#This Row],[ISIN]]="","",IF(OR(_xll.BDP($B280&amp;" Corp",BG$1)="#N/A Field Not Applicable"),"--",IF(_xll.BDP($B280&amp;" Corp",BG$1)="#N/A N/A","N",_xll.BDP($B280&amp;" Corp",BG$1))))</f>
        <v/>
      </c>
      <c r="BH280" s="114" t="str">
        <f>IF(tbl_coded[[#This Row],[ISIN]]="","",IF(OR(_xll.BDP($B280&amp;" Corp",BH$1)="#N/A N/A"),"",_xll.BDP($B280&amp;" Corp",BH$1)))</f>
        <v/>
      </c>
      <c r="BI280" s="114" t="str">
        <f>IF(tbl_coded[[#This Row],[ISIN]]="","",IF(OR(tbl_coded[[#This Row],[Parent company tiker]]=""),"",IF(_xll.BDP(tbl_coded[[#This Row],[Parent company tiker]]&amp;" Equity",BI$1)="#N/A N/A","--",_xll.BDP(tbl_coded[[#This Row],[Parent company tiker]]&amp;" Equity",BI$1))))</f>
        <v/>
      </c>
      <c r="BJ280" s="114" t="str">
        <f>IF(tbl_coded[[#This Row],[ISIN]]="","",IF(OR(tbl_coded[[#This Row],[Parent company tiker]]=""),"",IF(_xll.BDP(tbl_coded[[#This Row],[Parent company tiker]]&amp;" Equity",BJ$1)="#N/A N/A","--",_xll.BDP(tbl_coded[[#This Row],[Parent company tiker]]&amp;" Equity",BJ$1))))</f>
        <v/>
      </c>
      <c r="BK280" s="114" t="str">
        <f>IF(tbl_coded[[#This Row],[ISIN]]="","",IF(OR(tbl_coded[[#This Row],[Parent company tiker]]=""),"",IF(_xll.BDP(tbl_coded[[#This Row],[Parent company tiker]]&amp;" Equity",BK$1)="#N/A N/A","--",_xll.BDP(tbl_coded[[#This Row],[Parent company tiker]]&amp;" Equity",BK$1))))</f>
        <v/>
      </c>
      <c r="BL280" s="114" t="str">
        <f>IF(tbl_coded[[#This Row],[ISIN]]="","",IF(OR(tbl_coded[[#This Row],[Parent company tiker]]=""),"",IF(_xll.BDP(tbl_coded[[#This Row],[Parent company tiker]]&amp;" Equity",BL$1)="#N/A N/A","--",_xll.BDP(tbl_coded[[#This Row],[Parent company tiker]]&amp;" Equity",BL$1))))</f>
        <v/>
      </c>
      <c r="BM28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0" s="114" t="str">
        <f>IF(tbl_coded[[#This Row],[Column9]]&lt;&gt;"--",tbl_coded[[#This Row],[G''tor rating]],IF(tbl_coded[[#This Row],[KPW Name]]&lt;&gt;"",tbl_coded[[#This Row],[KPW Rating]],IF(tbl_coded[[#This Row],[Parent company tiker]]&lt;&gt;"",tbl_coded[[#This Row],[parent评级]],tbl_coded[[#This Row],[Issuer rating]])))</f>
        <v>//</v>
      </c>
      <c r="BO280" s="148" t="str">
        <f>IFERROR(IF(tbl_coded[[#This Row],[GREEN]]="Y","GREEN",IF(tbl_coded[[#This Row],[SUSTAINABLE]]="Y","SUSTAINABLE",IF(tbl_coded[[#This Row],[SOCIAL]]="Y","SOCIAL",IF(tbl_coded[[#This Row],[Sustainable linked]]="Y","SUSTAINABLE LINKED"," ")))),"")</f>
        <v xml:space="preserve"> </v>
      </c>
    </row>
    <row r="281" spans="1:67" ht="15" customHeight="1">
      <c r="A281" s="109">
        <v>279</v>
      </c>
      <c r="B281" s="110" t="str">
        <f>IF(美元债一级!$C$3:$C$1048576&lt;&gt;"",美元债一级!$C281,"")</f>
        <v/>
      </c>
      <c r="C281" s="114" t="str">
        <f>IF(tbl_coded[[#This Row],[ISIN]]="","",IF(tbl_coded[[#This Row],[Index]]&gt;$A$1,"",IF(_xll.BDP($B281&amp;" Corp",C$1)="#N/A N/A","",_xll.BDP($B281&amp;" Corp",C$1))))</f>
        <v/>
      </c>
      <c r="D281" s="114" t="str">
        <f>IF(tbl_coded[[#This Row],[ISIN]]="","",IF(_xll.BDP($B281&amp;" Corp",D$1)="#N/A N/A","",_xll.BDP($B281&amp;" Corp",D$1)))</f>
        <v/>
      </c>
      <c r="E281" s="114" t="str">
        <f>IF(tbl_coded[[#This Row],[ISIN]]="","",IF(_xll.BDP($B281&amp;" Corp",E$1)="#N/A N/A","--",_xll.BDP($B281&amp;" Corp",E$1)))</f>
        <v/>
      </c>
      <c r="F281" s="114" t="str">
        <f>IF(tbl_coded[[#This Row],[ISIN]]="","",IF(_xll.BDS($B281&amp;" Corp",F$1)="#N/A Field Not Applicable","",_xll.BDS($B281&amp;" Corp",F$1)))</f>
        <v/>
      </c>
      <c r="G281" s="114" t="str">
        <f>IF(tbl_coded[[#This Row],[ISIN]]="","",IF(_xll.BDP($F281&amp;" CompanyID",G$1)="#N/A Invalid Security","",_xll.BDP($F281&amp;" CompanyID",G$1)))</f>
        <v/>
      </c>
      <c r="H281" s="114" t="str">
        <f>IF(tbl_coded[[#This Row],[ISIN]]="","",IF(_xll.BDP($B281&amp;" Corp",H$1)="#N/A N/A","--",_xll.BDP($B281&amp;" Corp",H$1)))</f>
        <v/>
      </c>
      <c r="I281" s="114" t="str">
        <f>IF(tbl_coded[[#This Row],[ISIN]]="","",IF(_xll.BDP($B281&amp;" Corp",I$1)="#N/A N/A","--",_xll.BDP($B281&amp;" Corp",I$1)))</f>
        <v/>
      </c>
      <c r="J281" s="114" t="str">
        <f>IF(tbl_coded[[#This Row],[ISIN]]="","",IF(_xll.BDP($B281&amp;" Corp",J$1)="#N/A N/A","--",_xll.BDP($B281&amp;" Corp",J$1)))</f>
        <v/>
      </c>
      <c r="K281" s="114" t="str">
        <f>IF(tbl_coded[[#This Row],[ISIN]]="","",IF(_xll.BDP($B281&amp;" Corp",K$1)="#N/A N/A","--",_xll.BDP($B281&amp;" Corp",K$1)))</f>
        <v/>
      </c>
      <c r="L281" s="114" t="str">
        <f>IF(tbl_coded[[#This Row],[ISIN]]="","",IF(_xll.BDP($B281&amp;" Corp",L$1)="#N/A N/A","--",_xll.BDP($B281&amp;" Corp",L$1)))</f>
        <v/>
      </c>
      <c r="M281" s="114" t="str">
        <f>IF(tbl_coded[[#This Row],[ISIN]]="","",IF(_xll.BDP($B281&amp;" Corp",M$1)="#N/A N/A","--",_xll.BDP($B281&amp;" Corp",M$1)))</f>
        <v/>
      </c>
      <c r="N281" s="114" t="str">
        <f>IF(tbl_coded[[#This Row],[ISIN]]="","",IF(_xll.BDP($B281&amp;" Corp",N$1)="#N/A N/A","--",_xll.BDP($B281&amp;" Corp",N$1)))</f>
        <v/>
      </c>
      <c r="O281" s="114" t="str">
        <f>IF(tbl_coded[[#This Row],[ISIN]]="","",IF(_xll.BDP($B281&amp;" Corp",O$1)="#N/A N/A","--",_xll.BDP($B281&amp;" Corp",O$1)))</f>
        <v/>
      </c>
      <c r="P281" s="114" t="str">
        <f>IF(tbl_coded[[#This Row],[ISIN]]="","",IF(_xll.BDP($B281&amp;" Corp",P$1)="#N/A N/A","--",_xll.BDP($B281&amp;" Corp",P$1)))</f>
        <v/>
      </c>
      <c r="Q28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1" s="114" t="str">
        <f>IF(tbl_coded[[#This Row],[ISIN]]="","",IF(OR(_xll.BDP($B281&amp;" Corp",R$1)="#N/A N/A",_xll.BDP($B281&amp;" Corp",R$1)="#N/A Invalid Security",_xll.BDP($B281&amp;" Corp",R$1)="#N/A Field Not Applicable"),"--",_xll.BDP($B281&amp;" Corp",R$1)))</f>
        <v/>
      </c>
      <c r="S281" s="114" t="str">
        <f>IF(tbl_coded[[#This Row],[ISIN]]="","",IF(OR(_xll.BDP($R281&amp;" Equity",S$1)="#N/A N/A",_xll.BDP($R281&amp;" Equity",S$1)="#N/A Invalid Security"),"--",_xll.BDP($R281&amp;" Equity",S$1)))</f>
        <v/>
      </c>
      <c r="T281" s="114" t="str">
        <f>IF(tbl_coded[[#This Row],[ISIN]]="","",IF(OR(_xll.BDP($R281&amp;" Equity",T$1)="#N/A N/A",_xll.BDP($R281&amp;" Equity",T$1)="#N/A Invalid Security"),"--",_xll.BDP($R281&amp;" Equity",T$1)))</f>
        <v/>
      </c>
      <c r="U281" s="114" t="str">
        <f>IF(tbl_coded[[#This Row],[ISIN]]="","",IF(OR(_xll.BDP($R281&amp;" Equity",U$1)="#N/A N/A",_xll.BDP($R281&amp;" Equity",U$1)="#N/A Invalid Security"),"--",_xll.BDP($R281&amp;" Equity",U$1)))</f>
        <v/>
      </c>
      <c r="V281" s="114" t="str">
        <f>IF(tbl_coded[[#This Row],[ISIN]]="","",IF(OR(_xll.BDP($R281&amp;" Equity",V$1)="#N/A N/A",_xll.BDP($R281&amp;" Equity",V$1)="#N/A Invalid Security"),"--",_xll.BDP($R281&amp;" Equity",V$1)))</f>
        <v/>
      </c>
      <c r="W281" s="114" t="str">
        <f>IF(tbl_coded[[#This Row],[ISIN]]="","",IF(OR(_xll.BDP($R281&amp;" Equity",W$1)="#N/A N/A",_xll.BDP($R281&amp;" Equity",W$1)="#N/A Invalid Security"),"--",_xll.BDP($R281&amp;" Equity",W$1)))</f>
        <v/>
      </c>
      <c r="X281" s="114" t="str">
        <f>IF(tbl_coded[[#This Row],[ISIN]]="","",IF(OR(_xll.BDP($R281&amp;" Equity",X$1)="#N/A N/A",_xll.BDP($R281&amp;" Equity",X$1)="#N/A Invalid Security"),"--",_xll.BDP($R281&amp;" Equity",X$1)))</f>
        <v/>
      </c>
      <c r="Y28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1" s="114" t="str">
        <f>IF(tbl_coded[[#This Row],[ISIN]]="","",IF(ISNUMBER(_xll.BDP(B281&amp;" Corp",Z$1)),_xll.BDP(B281&amp;" Corp",Z$1),""))</f>
        <v/>
      </c>
      <c r="AA281" s="114" t="str">
        <f>IF(tbl_coded[[#This Row],[ISIN]]="","",IF(ISNUMBER(_xll.BDP(B281&amp;" Corp",AA$1)),_xll.BDP(B281&amp;" Corp",AA$1),""))</f>
        <v/>
      </c>
      <c r="AB281" s="114" t="str">
        <f>IF(tbl_coded[[#This Row],[ISIN]]="","",IF(ISNUMBER(_xll.BDP(B281&amp;" Corp",AB$1)),_xll.BDP(B281&amp;" Corp",AB$1),""))</f>
        <v/>
      </c>
      <c r="AC281" s="114" t="str">
        <f>IF(tbl_coded[[#This Row],[ISIN]]="","",IF(ISNUMBER(_xll.BDP(B281&amp;" Corp",AC$1)),_xll.BDP(B281&amp;" Corp",AC$1),""))</f>
        <v/>
      </c>
      <c r="AD281" s="114" t="str">
        <f>IF(tbl_coded[[#This Row],[ISIN]]="","",IF((_xll.BDP(B281&amp;" Corp",AD$1))="#N/A Field Not Applicable","",_xll.BDP(B281&amp;" Corp",AD$1)))</f>
        <v/>
      </c>
      <c r="AE281" s="114" t="str">
        <f>IF(tbl_coded[[#This Row],[ISIN]]="","",IF((_xll.BDP(B281&amp;" Corp",AE$1))="#N/A N/A","--",_xll.BDP(B281&amp;" Corp",AE$1)))</f>
        <v/>
      </c>
      <c r="AF281" s="114" t="str">
        <f>IF(tbl_coded[[#This Row],[ISIN]]="","",IF(IFERROR(MATCH(H281,rtg_num[Moody''s],0)&gt;10,0),"HY",IF(IFERROR(MATCH(I281,rtg_num[S&amp;P],0)&gt;10,0),"HY",IF(IFERROR(MATCH(J281,rtg_num[Fitch],0)&gt;10,0),"HY",IF(H281&amp;I281&amp;J281="------","NR",IF(IFERROR(FIND("#N/A",Coded!H281),0)&amp;IFERROR(FIND("#N/A",Coded!H281),0)&amp;IFERROR(FIND("#N/A",Coded!H281),0)&lt;&gt;"000",IF(INDEX(美元债一级!$O:$O,MATCH(tbl_coded[[#This Row],[ISIN]],美元债一级!$I:$I,0))="--/--/--","NR","IG"),"IG"))))))</f>
        <v/>
      </c>
      <c r="AG28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1" s="115" t="str">
        <f>IF(tbl_coded[[#This Row],[ISIN]]="","",IF(_xll.BDP($B281&amp;" Corp",AI$1)="#N/A N/A","--",_xll.BDP($B281&amp;" Corp",AI$1)))</f>
        <v/>
      </c>
      <c r="AJ281" s="112" t="str">
        <f>IF(tbl_coded[[#This Row],[ISIN]]="","",IF(OR(_xll.BDP(_xll.BDP(tbl_coded[[#This Row],[ISIN]]&amp;" Corp", "ISSUER_EQUITY_TICKER")&amp;" Equity",AJ$1)="#N/A N/A"),"--",_xll.BDP(_xll.BDP(tbl_coded[[#This Row],[ISIN]]&amp;" Corp", "ISSUER_EQUITY_TICKER")&amp;" Equity",AJ$1)))</f>
        <v/>
      </c>
      <c r="AK28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1" s="114" t="str">
        <f>IF(tbl_coded[[#This Row],[ISIN]]="","",IF(OR(_xll.BDP(_xll.BDP(tbl_coded[[#This Row],[ISIN]]&amp;" Corp", "ISSUER_EQUITY_TICKER")&amp;" Equity",AL$1)="#N/A N/A"),"--",_xll.BDP(_xll.BDP(tbl_coded[[#This Row],[ISIN]]&amp;" Corp", "ISSUER_EQUITY_TICKER")&amp;" Equity",AL$1)))</f>
        <v/>
      </c>
      <c r="AM281" s="114" t="str">
        <f>IF(tbl_coded[[#This Row],[ISIN]]="","",IF(_xll.BDS($B281&amp;" Corp",AM$1)="#N/A Field Not Applicable","",_xll.BDS($B281&amp;" Corp",AM$1)))</f>
        <v/>
      </c>
      <c r="AN281" s="114" t="str">
        <f>IF(tbl_coded[[#This Row],[ISIN]]="","",IF(_xll.BDP(tbl_coded[[#This Row],[KPW Provider BBID]]&amp;" CompanyID","NAME")="#N/A Invalid Security","",_xll.BDP(tbl_coded[[#This Row],[KPW Provider BBID]]&amp;" CompanyID","NAME")))</f>
        <v/>
      </c>
      <c r="AO281" s="114" t="str">
        <f>IF(tbl_coded[[#This Row],[ISIN]]="","",IF(_xll.BDP(tbl_coded[[#This Row],[KPW Provider BBID]]&amp;" CompanyID",$AO$1)="#N/A Invalid Security","--",IF(_xll.BDP(tbl_coded[[#This Row],[KPW Provider BBID]]&amp;" CompanyID",$AO$1)="#N/A N/A","--",_xll.BDP(tbl_coded[[#This Row],[KPW Provider BBID]]&amp;" CompanyID",$AO$1))))</f>
        <v/>
      </c>
      <c r="AP281" s="114" t="str">
        <f>IF(tbl_coded[[#This Row],[ISIN]]="","",IF(_xll.BDP(tbl_coded[[#This Row],[KPW Provider BBID]]&amp;" CompanyID",$AP$1)="#N/A Invalid Security","--",IF(_xll.BDP(tbl_coded[[#This Row],[KPW Provider BBID]]&amp;" CompanyID",$AP$1)="#N/A N/A","--",_xll.BDP(tbl_coded[[#This Row],[KPW Provider BBID]]&amp;" CompanyID",$AP$1))))</f>
        <v/>
      </c>
      <c r="AQ281" s="114" t="str">
        <f>IF(tbl_coded[[#This Row],[ISIN]]="","",IF(_xll.BDP(tbl_coded[[#This Row],[KPW Provider BBID]]&amp;" CompanyID",$AQ$1)="#N/A Invalid Security","--",IF(_xll.BDP(tbl_coded[[#This Row],[KPW Provider BBID]]&amp;" CompanyID",$AQ$1)="#N/A N/A","--",_xll.BDP(tbl_coded[[#This Row],[KPW Provider BBID]]&amp;" CompanyID",$AQ$1))))</f>
        <v/>
      </c>
      <c r="AR281" s="114" t="str">
        <f>IF(tbl_coded[[#This Row],[ISIN]]="","",tbl_coded[[#This Row],[穆迪KPW评级]]&amp;"/"&amp;tbl_coded[[#This Row],[SPKPW评级]]&amp;"/"&amp;tbl_coded[[#This Row],[FITCHKPW评级]])</f>
        <v/>
      </c>
      <c r="AS281" s="114" t="str">
        <f>IF(tbl_coded[[#This Row],[ISIN]]="","",IF(OR(_xll.BDP($B281&amp;" Corp",AS$1)="#N/A N/A"),"--",_xll.BDP($B281&amp;" Corp",AS$1)))</f>
        <v/>
      </c>
      <c r="AT281" s="114" t="str">
        <f>IF(tbl_coded[[#This Row],[ISIN]]="","",IF(_xll.BDS($B281&amp;" Corp",AT$1)="#N/A Field Not Applicable","",_xll.BDS($B281&amp;" Corp",AT$1)))</f>
        <v/>
      </c>
      <c r="AU281" s="114" t="str">
        <f>IF(tbl_coded[[#This Row],[SBLC Provider BBID]]="","",_xll.BDP(tbl_coded[[#This Row],[SBLC Provider BBID]]&amp;" CompanyID","NAME"))</f>
        <v/>
      </c>
      <c r="AV281" s="114" t="str">
        <f>IF(tbl_coded[[#This Row],[ISIN]]="","",IF(OR(_xll.BDP($B281&amp;" Corp",AV$1)="#N/A N/A"),"--",TEXT(_xll.BDP($B281&amp;" Corp",AV$1),"yyyy/mm/dd")))</f>
        <v/>
      </c>
      <c r="AW281" s="114" t="str">
        <f>IF(tbl_coded[[#This Row],[ISIN]]="","",IF(OR(_xll.BDP($B281&amp;" Corp",AW$1)="#N/A N/A"),"--",TEXT(_xll.BDP($B281&amp;" Corp",AW$1),"yyyy/mm/dd")))</f>
        <v/>
      </c>
      <c r="AX281" s="114" t="str">
        <f>IF(tbl_coded[[#This Row],[ISIN]]="","",IF(OR(_xll.BDP($B281&amp;" Corp",AX$1)="#N/A N/A"),"--",TEXT(_xll.BDP($B281&amp;" Corp",AX$1),"yyyy/mm/dd")))</f>
        <v/>
      </c>
      <c r="AY281" s="114" t="str">
        <f>IF(tbl_coded[[#This Row],[ISIN]]="","",IF(OR(_xll.BDP($B281&amp;" Corp",AY$1)="#N/A Field Not Applicable"),"--",TEXT(_xll.BDP($B281&amp;" Corp",AY$1),"yyyy/mm/dd")))</f>
        <v/>
      </c>
      <c r="AZ281" s="114" t="str">
        <f>IF(tbl_coded[[#This Row],[ISIN]]="","",IF(OR(_xll.BDP($B281&amp;" Corp",AZ$1)="#N/A N/A"),"--",_xll.BDP($B281&amp;" Corp",AZ$1)))</f>
        <v/>
      </c>
      <c r="BA281" s="114" t="str">
        <f>IF(tbl_coded[[#This Row],[ISIN]]="","",IF(OR(_xll.BDP($B281&amp;" Corp",BA$1)="#N/A N/A"),"--",_xll.BDP($B281&amp;" Corp",BA$1)))</f>
        <v/>
      </c>
      <c r="BB281" s="114" t="str">
        <f>IF(tbl_coded[[#This Row],[ISIN]]="","",IF(OR(_xll.BDP($B281&amp;" Corp",BB$1)="#N/A N/A"),"--",_xll.BDP($B281&amp;" Corp",BB$1)))</f>
        <v/>
      </c>
      <c r="BC281" s="114" t="str">
        <f>IF(tbl_coded[[#This Row],[ISIN]]="","",IF(OR(_xll.BDP($B281&amp;" Corp",BC$1)="#N/A Field Not Applicable"),"--",_xll.BDP($B281&amp;" Corp",BC$1)))</f>
        <v/>
      </c>
      <c r="BD281" s="114" t="str">
        <f>IF(tbl_coded[[#This Row],[ISIN]]="","",IF(OR(_xll.BDP($B281&amp;" Corp",BD$1)="#N/A Field Not Applicable"),"--",_xll.BDP($B281&amp;" Corp",BD$1)))</f>
        <v/>
      </c>
      <c r="BE281" s="114" t="str">
        <f>IF(tbl_coded[[#This Row],[ISIN]]="","",IF(OR(_xll.BDP($B281&amp;" Corp",BE$1)="#N/A Field Not Applicable"),"--",_xll.BDP($B281&amp;" Corp",BE$1)))</f>
        <v/>
      </c>
      <c r="BF281" s="114" t="str">
        <f>IF(tbl_coded[[#This Row],[ISIN]]="","",IF(OR(_xll.BDP($B281&amp;" Corp",BF$1)="#N/A Field Not Applicable"),"--",_xll.BDP($B281&amp;" Corp",BF$1)))</f>
        <v/>
      </c>
      <c r="BG281" s="114" t="str">
        <f>IF(tbl_coded[[#This Row],[ISIN]]="","",IF(OR(_xll.BDP($B281&amp;" Corp",BG$1)="#N/A Field Not Applicable"),"--",IF(_xll.BDP($B281&amp;" Corp",BG$1)="#N/A N/A","N",_xll.BDP($B281&amp;" Corp",BG$1))))</f>
        <v/>
      </c>
      <c r="BH281" s="114" t="str">
        <f>IF(tbl_coded[[#This Row],[ISIN]]="","",IF(OR(_xll.BDP($B281&amp;" Corp",BH$1)="#N/A N/A"),"",_xll.BDP($B281&amp;" Corp",BH$1)))</f>
        <v/>
      </c>
      <c r="BI281" s="114" t="str">
        <f>IF(tbl_coded[[#This Row],[ISIN]]="","",IF(OR(tbl_coded[[#This Row],[Parent company tiker]]=""),"",IF(_xll.BDP(tbl_coded[[#This Row],[Parent company tiker]]&amp;" Equity",BI$1)="#N/A N/A","--",_xll.BDP(tbl_coded[[#This Row],[Parent company tiker]]&amp;" Equity",BI$1))))</f>
        <v/>
      </c>
      <c r="BJ281" s="114" t="str">
        <f>IF(tbl_coded[[#This Row],[ISIN]]="","",IF(OR(tbl_coded[[#This Row],[Parent company tiker]]=""),"",IF(_xll.BDP(tbl_coded[[#This Row],[Parent company tiker]]&amp;" Equity",BJ$1)="#N/A N/A","--",_xll.BDP(tbl_coded[[#This Row],[Parent company tiker]]&amp;" Equity",BJ$1))))</f>
        <v/>
      </c>
      <c r="BK281" s="114" t="str">
        <f>IF(tbl_coded[[#This Row],[ISIN]]="","",IF(OR(tbl_coded[[#This Row],[Parent company tiker]]=""),"",IF(_xll.BDP(tbl_coded[[#This Row],[Parent company tiker]]&amp;" Equity",BK$1)="#N/A N/A","--",_xll.BDP(tbl_coded[[#This Row],[Parent company tiker]]&amp;" Equity",BK$1))))</f>
        <v/>
      </c>
      <c r="BL281" s="114" t="str">
        <f>IF(tbl_coded[[#This Row],[ISIN]]="","",IF(OR(tbl_coded[[#This Row],[Parent company tiker]]=""),"",IF(_xll.BDP(tbl_coded[[#This Row],[Parent company tiker]]&amp;" Equity",BL$1)="#N/A N/A","--",_xll.BDP(tbl_coded[[#This Row],[Parent company tiker]]&amp;" Equity",BL$1))))</f>
        <v/>
      </c>
      <c r="BM28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1" s="114" t="str">
        <f>IF(tbl_coded[[#This Row],[Column9]]&lt;&gt;"--",tbl_coded[[#This Row],[G''tor rating]],IF(tbl_coded[[#This Row],[KPW Name]]&lt;&gt;"",tbl_coded[[#This Row],[KPW Rating]],IF(tbl_coded[[#This Row],[Parent company tiker]]&lt;&gt;"",tbl_coded[[#This Row],[parent评级]],tbl_coded[[#This Row],[Issuer rating]])))</f>
        <v>//</v>
      </c>
      <c r="BO281" s="148" t="str">
        <f>IFERROR(IF(tbl_coded[[#This Row],[GREEN]]="Y","GREEN",IF(tbl_coded[[#This Row],[SUSTAINABLE]]="Y","SUSTAINABLE",IF(tbl_coded[[#This Row],[SOCIAL]]="Y","SOCIAL",IF(tbl_coded[[#This Row],[Sustainable linked]]="Y","SUSTAINABLE LINKED"," ")))),"")</f>
        <v xml:space="preserve"> </v>
      </c>
    </row>
    <row r="282" spans="1:67" ht="15" customHeight="1">
      <c r="A282" s="109">
        <v>280</v>
      </c>
      <c r="B282" s="110" t="str">
        <f>IF(美元债一级!$C$3:$C$1048576&lt;&gt;"",美元债一级!$C282,"")</f>
        <v/>
      </c>
      <c r="C282" s="114" t="str">
        <f>IF(tbl_coded[[#This Row],[ISIN]]="","",IF(tbl_coded[[#This Row],[Index]]&gt;$A$1,"",IF(_xll.BDP($B282&amp;" Corp",C$1)="#N/A N/A","",_xll.BDP($B282&amp;" Corp",C$1))))</f>
        <v/>
      </c>
      <c r="D282" s="114" t="str">
        <f>IF(tbl_coded[[#This Row],[ISIN]]="","",IF(_xll.BDP($B282&amp;" Corp",D$1)="#N/A N/A","",_xll.BDP($B282&amp;" Corp",D$1)))</f>
        <v/>
      </c>
      <c r="E282" s="114" t="str">
        <f>IF(tbl_coded[[#This Row],[ISIN]]="","",IF(_xll.BDP($B282&amp;" Corp",E$1)="#N/A N/A","--",_xll.BDP($B282&amp;" Corp",E$1)))</f>
        <v/>
      </c>
      <c r="F282" s="114" t="str">
        <f>IF(tbl_coded[[#This Row],[ISIN]]="","",IF(_xll.BDS($B282&amp;" Corp",F$1)="#N/A Field Not Applicable","",_xll.BDS($B282&amp;" Corp",F$1)))</f>
        <v/>
      </c>
      <c r="G282" s="114" t="str">
        <f>IF(tbl_coded[[#This Row],[ISIN]]="","",IF(_xll.BDP($F282&amp;" CompanyID",G$1)="#N/A Invalid Security","",_xll.BDP($F282&amp;" CompanyID",G$1)))</f>
        <v/>
      </c>
      <c r="H282" s="114" t="str">
        <f>IF(tbl_coded[[#This Row],[ISIN]]="","",IF(_xll.BDP($B282&amp;" Corp",H$1)="#N/A N/A","--",_xll.BDP($B282&amp;" Corp",H$1)))</f>
        <v/>
      </c>
      <c r="I282" s="114" t="str">
        <f>IF(tbl_coded[[#This Row],[ISIN]]="","",IF(_xll.BDP($B282&amp;" Corp",I$1)="#N/A N/A","--",_xll.BDP($B282&amp;" Corp",I$1)))</f>
        <v/>
      </c>
      <c r="J282" s="114" t="str">
        <f>IF(tbl_coded[[#This Row],[ISIN]]="","",IF(_xll.BDP($B282&amp;" Corp",J$1)="#N/A N/A","--",_xll.BDP($B282&amp;" Corp",J$1)))</f>
        <v/>
      </c>
      <c r="K282" s="114" t="str">
        <f>IF(tbl_coded[[#This Row],[ISIN]]="","",IF(_xll.BDP($B282&amp;" Corp",K$1)="#N/A N/A","--",_xll.BDP($B282&amp;" Corp",K$1)))</f>
        <v/>
      </c>
      <c r="L282" s="114" t="str">
        <f>IF(tbl_coded[[#This Row],[ISIN]]="","",IF(_xll.BDP($B282&amp;" Corp",L$1)="#N/A N/A","--",_xll.BDP($B282&amp;" Corp",L$1)))</f>
        <v/>
      </c>
      <c r="M282" s="114" t="str">
        <f>IF(tbl_coded[[#This Row],[ISIN]]="","",IF(_xll.BDP($B282&amp;" Corp",M$1)="#N/A N/A","--",_xll.BDP($B282&amp;" Corp",M$1)))</f>
        <v/>
      </c>
      <c r="N282" s="114" t="str">
        <f>IF(tbl_coded[[#This Row],[ISIN]]="","",IF(_xll.BDP($B282&amp;" Corp",N$1)="#N/A N/A","--",_xll.BDP($B282&amp;" Corp",N$1)))</f>
        <v/>
      </c>
      <c r="O282" s="114" t="str">
        <f>IF(tbl_coded[[#This Row],[ISIN]]="","",IF(_xll.BDP($B282&amp;" Corp",O$1)="#N/A N/A","--",_xll.BDP($B282&amp;" Corp",O$1)))</f>
        <v/>
      </c>
      <c r="P282" s="114" t="str">
        <f>IF(tbl_coded[[#This Row],[ISIN]]="","",IF(_xll.BDP($B282&amp;" Corp",P$1)="#N/A N/A","--",_xll.BDP($B282&amp;" Corp",P$1)))</f>
        <v/>
      </c>
      <c r="Q28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2" s="114" t="str">
        <f>IF(tbl_coded[[#This Row],[ISIN]]="","",IF(OR(_xll.BDP($B282&amp;" Corp",R$1)="#N/A N/A",_xll.BDP($B282&amp;" Corp",R$1)="#N/A Invalid Security",_xll.BDP($B282&amp;" Corp",R$1)="#N/A Field Not Applicable"),"--",_xll.BDP($B282&amp;" Corp",R$1)))</f>
        <v/>
      </c>
      <c r="S282" s="114" t="str">
        <f>IF(tbl_coded[[#This Row],[ISIN]]="","",IF(OR(_xll.BDP($R282&amp;" Equity",S$1)="#N/A N/A",_xll.BDP($R282&amp;" Equity",S$1)="#N/A Invalid Security"),"--",_xll.BDP($R282&amp;" Equity",S$1)))</f>
        <v/>
      </c>
      <c r="T282" s="114" t="str">
        <f>IF(tbl_coded[[#This Row],[ISIN]]="","",IF(OR(_xll.BDP($R282&amp;" Equity",T$1)="#N/A N/A",_xll.BDP($R282&amp;" Equity",T$1)="#N/A Invalid Security"),"--",_xll.BDP($R282&amp;" Equity",T$1)))</f>
        <v/>
      </c>
      <c r="U282" s="114" t="str">
        <f>IF(tbl_coded[[#This Row],[ISIN]]="","",IF(OR(_xll.BDP($R282&amp;" Equity",U$1)="#N/A N/A",_xll.BDP($R282&amp;" Equity",U$1)="#N/A Invalid Security"),"--",_xll.BDP($R282&amp;" Equity",U$1)))</f>
        <v/>
      </c>
      <c r="V282" s="114" t="str">
        <f>IF(tbl_coded[[#This Row],[ISIN]]="","",IF(OR(_xll.BDP($R282&amp;" Equity",V$1)="#N/A N/A",_xll.BDP($R282&amp;" Equity",V$1)="#N/A Invalid Security"),"--",_xll.BDP($R282&amp;" Equity",V$1)))</f>
        <v/>
      </c>
      <c r="W282" s="114" t="str">
        <f>IF(tbl_coded[[#This Row],[ISIN]]="","",IF(OR(_xll.BDP($R282&amp;" Equity",W$1)="#N/A N/A",_xll.BDP($R282&amp;" Equity",W$1)="#N/A Invalid Security"),"--",_xll.BDP($R282&amp;" Equity",W$1)))</f>
        <v/>
      </c>
      <c r="X282" s="114" t="str">
        <f>IF(tbl_coded[[#This Row],[ISIN]]="","",IF(OR(_xll.BDP($R282&amp;" Equity",X$1)="#N/A N/A",_xll.BDP($R282&amp;" Equity",X$1)="#N/A Invalid Security"),"--",_xll.BDP($R282&amp;" Equity",X$1)))</f>
        <v/>
      </c>
      <c r="Y28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2" s="114" t="str">
        <f>IF(tbl_coded[[#This Row],[ISIN]]="","",IF(ISNUMBER(_xll.BDP(B282&amp;" Corp",Z$1)),_xll.BDP(B282&amp;" Corp",Z$1),""))</f>
        <v/>
      </c>
      <c r="AA282" s="114" t="str">
        <f>IF(tbl_coded[[#This Row],[ISIN]]="","",IF(ISNUMBER(_xll.BDP(B282&amp;" Corp",AA$1)),_xll.BDP(B282&amp;" Corp",AA$1),""))</f>
        <v/>
      </c>
      <c r="AB282" s="114" t="str">
        <f>IF(tbl_coded[[#This Row],[ISIN]]="","",IF(ISNUMBER(_xll.BDP(B282&amp;" Corp",AB$1)),_xll.BDP(B282&amp;" Corp",AB$1),""))</f>
        <v/>
      </c>
      <c r="AC282" s="114" t="str">
        <f>IF(tbl_coded[[#This Row],[ISIN]]="","",IF(ISNUMBER(_xll.BDP(B282&amp;" Corp",AC$1)),_xll.BDP(B282&amp;" Corp",AC$1),""))</f>
        <v/>
      </c>
      <c r="AD282" s="114" t="str">
        <f>IF(tbl_coded[[#This Row],[ISIN]]="","",IF((_xll.BDP(B282&amp;" Corp",AD$1))="#N/A Field Not Applicable","",_xll.BDP(B282&amp;" Corp",AD$1)))</f>
        <v/>
      </c>
      <c r="AE282" s="114" t="str">
        <f>IF(tbl_coded[[#This Row],[ISIN]]="","",IF((_xll.BDP(B282&amp;" Corp",AE$1))="#N/A N/A","--",_xll.BDP(B282&amp;" Corp",AE$1)))</f>
        <v/>
      </c>
      <c r="AF282" s="114" t="str">
        <f>IF(tbl_coded[[#This Row],[ISIN]]="","",IF(IFERROR(MATCH(H282,rtg_num[Moody''s],0)&gt;10,0),"HY",IF(IFERROR(MATCH(I282,rtg_num[S&amp;P],0)&gt;10,0),"HY",IF(IFERROR(MATCH(J282,rtg_num[Fitch],0)&gt;10,0),"HY",IF(H282&amp;I282&amp;J282="------","NR",IF(IFERROR(FIND("#N/A",Coded!H282),0)&amp;IFERROR(FIND("#N/A",Coded!H282),0)&amp;IFERROR(FIND("#N/A",Coded!H282),0)&lt;&gt;"000",IF(INDEX(美元债一级!$O:$O,MATCH(tbl_coded[[#This Row],[ISIN]],美元债一级!$I:$I,0))="--/--/--","NR","IG"),"IG"))))))</f>
        <v/>
      </c>
      <c r="AG28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2" s="115" t="str">
        <f>IF(tbl_coded[[#This Row],[ISIN]]="","",IF(_xll.BDP($B282&amp;" Corp",AI$1)="#N/A N/A","--",_xll.BDP($B282&amp;" Corp",AI$1)))</f>
        <v/>
      </c>
      <c r="AJ282" s="112" t="str">
        <f>IF(tbl_coded[[#This Row],[ISIN]]="","",IF(OR(_xll.BDP(_xll.BDP(tbl_coded[[#This Row],[ISIN]]&amp;" Corp", "ISSUER_EQUITY_TICKER")&amp;" Equity",AJ$1)="#N/A N/A"),"--",_xll.BDP(_xll.BDP(tbl_coded[[#This Row],[ISIN]]&amp;" Corp", "ISSUER_EQUITY_TICKER")&amp;" Equity",AJ$1)))</f>
        <v/>
      </c>
      <c r="AK28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2" s="114" t="str">
        <f>IF(tbl_coded[[#This Row],[ISIN]]="","",IF(OR(_xll.BDP(_xll.BDP(tbl_coded[[#This Row],[ISIN]]&amp;" Corp", "ISSUER_EQUITY_TICKER")&amp;" Equity",AL$1)="#N/A N/A"),"--",_xll.BDP(_xll.BDP(tbl_coded[[#This Row],[ISIN]]&amp;" Corp", "ISSUER_EQUITY_TICKER")&amp;" Equity",AL$1)))</f>
        <v/>
      </c>
      <c r="AM282" s="114" t="str">
        <f>IF(tbl_coded[[#This Row],[ISIN]]="","",IF(_xll.BDS($B282&amp;" Corp",AM$1)="#N/A Field Not Applicable","",_xll.BDS($B282&amp;" Corp",AM$1)))</f>
        <v/>
      </c>
      <c r="AN282" s="114" t="str">
        <f>IF(tbl_coded[[#This Row],[ISIN]]="","",IF(_xll.BDP(tbl_coded[[#This Row],[KPW Provider BBID]]&amp;" CompanyID","NAME")="#N/A Invalid Security","",_xll.BDP(tbl_coded[[#This Row],[KPW Provider BBID]]&amp;" CompanyID","NAME")))</f>
        <v/>
      </c>
      <c r="AO282" s="114" t="str">
        <f>IF(tbl_coded[[#This Row],[ISIN]]="","",IF(_xll.BDP(tbl_coded[[#This Row],[KPW Provider BBID]]&amp;" CompanyID",$AO$1)="#N/A Invalid Security","--",IF(_xll.BDP(tbl_coded[[#This Row],[KPW Provider BBID]]&amp;" CompanyID",$AO$1)="#N/A N/A","--",_xll.BDP(tbl_coded[[#This Row],[KPW Provider BBID]]&amp;" CompanyID",$AO$1))))</f>
        <v/>
      </c>
      <c r="AP282" s="114" t="str">
        <f>IF(tbl_coded[[#This Row],[ISIN]]="","",IF(_xll.BDP(tbl_coded[[#This Row],[KPW Provider BBID]]&amp;" CompanyID",$AP$1)="#N/A Invalid Security","--",IF(_xll.BDP(tbl_coded[[#This Row],[KPW Provider BBID]]&amp;" CompanyID",$AP$1)="#N/A N/A","--",_xll.BDP(tbl_coded[[#This Row],[KPW Provider BBID]]&amp;" CompanyID",$AP$1))))</f>
        <v/>
      </c>
      <c r="AQ282" s="114" t="str">
        <f>IF(tbl_coded[[#This Row],[ISIN]]="","",IF(_xll.BDP(tbl_coded[[#This Row],[KPW Provider BBID]]&amp;" CompanyID",$AQ$1)="#N/A Invalid Security","--",IF(_xll.BDP(tbl_coded[[#This Row],[KPW Provider BBID]]&amp;" CompanyID",$AQ$1)="#N/A N/A","--",_xll.BDP(tbl_coded[[#This Row],[KPW Provider BBID]]&amp;" CompanyID",$AQ$1))))</f>
        <v/>
      </c>
      <c r="AR282" s="114" t="str">
        <f>IF(tbl_coded[[#This Row],[ISIN]]="","",tbl_coded[[#This Row],[穆迪KPW评级]]&amp;"/"&amp;tbl_coded[[#This Row],[SPKPW评级]]&amp;"/"&amp;tbl_coded[[#This Row],[FITCHKPW评级]])</f>
        <v/>
      </c>
      <c r="AS282" s="114" t="str">
        <f>IF(tbl_coded[[#This Row],[ISIN]]="","",IF(OR(_xll.BDP($B282&amp;" Corp",AS$1)="#N/A N/A"),"--",_xll.BDP($B282&amp;" Corp",AS$1)))</f>
        <v/>
      </c>
      <c r="AT282" s="114" t="str">
        <f>IF(tbl_coded[[#This Row],[ISIN]]="","",IF(_xll.BDS($B282&amp;" Corp",AT$1)="#N/A Field Not Applicable","",_xll.BDS($B282&amp;" Corp",AT$1)))</f>
        <v/>
      </c>
      <c r="AU282" s="114" t="str">
        <f>IF(tbl_coded[[#This Row],[SBLC Provider BBID]]="","",_xll.BDP(tbl_coded[[#This Row],[SBLC Provider BBID]]&amp;" CompanyID","NAME"))</f>
        <v/>
      </c>
      <c r="AV282" s="114" t="str">
        <f>IF(tbl_coded[[#This Row],[ISIN]]="","",IF(OR(_xll.BDP($B282&amp;" Corp",AV$1)="#N/A N/A"),"--",TEXT(_xll.BDP($B282&amp;" Corp",AV$1),"yyyy/mm/dd")))</f>
        <v/>
      </c>
      <c r="AW282" s="114" t="str">
        <f>IF(tbl_coded[[#This Row],[ISIN]]="","",IF(OR(_xll.BDP($B282&amp;" Corp",AW$1)="#N/A N/A"),"--",TEXT(_xll.BDP($B282&amp;" Corp",AW$1),"yyyy/mm/dd")))</f>
        <v/>
      </c>
      <c r="AX282" s="114" t="str">
        <f>IF(tbl_coded[[#This Row],[ISIN]]="","",IF(OR(_xll.BDP($B282&amp;" Corp",AX$1)="#N/A N/A"),"--",TEXT(_xll.BDP($B282&amp;" Corp",AX$1),"yyyy/mm/dd")))</f>
        <v/>
      </c>
      <c r="AY282" s="114" t="str">
        <f>IF(tbl_coded[[#This Row],[ISIN]]="","",IF(OR(_xll.BDP($B282&amp;" Corp",AY$1)="#N/A Field Not Applicable"),"--",TEXT(_xll.BDP($B282&amp;" Corp",AY$1),"yyyy/mm/dd")))</f>
        <v/>
      </c>
      <c r="AZ282" s="114" t="str">
        <f>IF(tbl_coded[[#This Row],[ISIN]]="","",IF(OR(_xll.BDP($B282&amp;" Corp",AZ$1)="#N/A N/A"),"--",_xll.BDP($B282&amp;" Corp",AZ$1)))</f>
        <v/>
      </c>
      <c r="BA282" s="114" t="str">
        <f>IF(tbl_coded[[#This Row],[ISIN]]="","",IF(OR(_xll.BDP($B282&amp;" Corp",BA$1)="#N/A N/A"),"--",_xll.BDP($B282&amp;" Corp",BA$1)))</f>
        <v/>
      </c>
      <c r="BB282" s="114" t="str">
        <f>IF(tbl_coded[[#This Row],[ISIN]]="","",IF(OR(_xll.BDP($B282&amp;" Corp",BB$1)="#N/A N/A"),"--",_xll.BDP($B282&amp;" Corp",BB$1)))</f>
        <v/>
      </c>
      <c r="BC282" s="114" t="str">
        <f>IF(tbl_coded[[#This Row],[ISIN]]="","",IF(OR(_xll.BDP($B282&amp;" Corp",BC$1)="#N/A Field Not Applicable"),"--",_xll.BDP($B282&amp;" Corp",BC$1)))</f>
        <v/>
      </c>
      <c r="BD282" s="114" t="str">
        <f>IF(tbl_coded[[#This Row],[ISIN]]="","",IF(OR(_xll.BDP($B282&amp;" Corp",BD$1)="#N/A Field Not Applicable"),"--",_xll.BDP($B282&amp;" Corp",BD$1)))</f>
        <v/>
      </c>
      <c r="BE282" s="114" t="str">
        <f>IF(tbl_coded[[#This Row],[ISIN]]="","",IF(OR(_xll.BDP($B282&amp;" Corp",BE$1)="#N/A Field Not Applicable"),"--",_xll.BDP($B282&amp;" Corp",BE$1)))</f>
        <v/>
      </c>
      <c r="BF282" s="114" t="str">
        <f>IF(tbl_coded[[#This Row],[ISIN]]="","",IF(OR(_xll.BDP($B282&amp;" Corp",BF$1)="#N/A Field Not Applicable"),"--",_xll.BDP($B282&amp;" Corp",BF$1)))</f>
        <v/>
      </c>
      <c r="BG282" s="114" t="str">
        <f>IF(tbl_coded[[#This Row],[ISIN]]="","",IF(OR(_xll.BDP($B282&amp;" Corp",BG$1)="#N/A Field Not Applicable"),"--",IF(_xll.BDP($B282&amp;" Corp",BG$1)="#N/A N/A","N",_xll.BDP($B282&amp;" Corp",BG$1))))</f>
        <v/>
      </c>
      <c r="BH282" s="114" t="str">
        <f>IF(tbl_coded[[#This Row],[ISIN]]="","",IF(OR(_xll.BDP($B282&amp;" Corp",BH$1)="#N/A N/A"),"",_xll.BDP($B282&amp;" Corp",BH$1)))</f>
        <v/>
      </c>
      <c r="BI282" s="114" t="str">
        <f>IF(tbl_coded[[#This Row],[ISIN]]="","",IF(OR(tbl_coded[[#This Row],[Parent company tiker]]=""),"",IF(_xll.BDP(tbl_coded[[#This Row],[Parent company tiker]]&amp;" Equity",BI$1)="#N/A N/A","--",_xll.BDP(tbl_coded[[#This Row],[Parent company tiker]]&amp;" Equity",BI$1))))</f>
        <v/>
      </c>
      <c r="BJ282" s="114" t="str">
        <f>IF(tbl_coded[[#This Row],[ISIN]]="","",IF(OR(tbl_coded[[#This Row],[Parent company tiker]]=""),"",IF(_xll.BDP(tbl_coded[[#This Row],[Parent company tiker]]&amp;" Equity",BJ$1)="#N/A N/A","--",_xll.BDP(tbl_coded[[#This Row],[Parent company tiker]]&amp;" Equity",BJ$1))))</f>
        <v/>
      </c>
      <c r="BK282" s="114" t="str">
        <f>IF(tbl_coded[[#This Row],[ISIN]]="","",IF(OR(tbl_coded[[#This Row],[Parent company tiker]]=""),"",IF(_xll.BDP(tbl_coded[[#This Row],[Parent company tiker]]&amp;" Equity",BK$1)="#N/A N/A","--",_xll.BDP(tbl_coded[[#This Row],[Parent company tiker]]&amp;" Equity",BK$1))))</f>
        <v/>
      </c>
      <c r="BL282" s="114" t="str">
        <f>IF(tbl_coded[[#This Row],[ISIN]]="","",IF(OR(tbl_coded[[#This Row],[Parent company tiker]]=""),"",IF(_xll.BDP(tbl_coded[[#This Row],[Parent company tiker]]&amp;" Equity",BL$1)="#N/A N/A","--",_xll.BDP(tbl_coded[[#This Row],[Parent company tiker]]&amp;" Equity",BL$1))))</f>
        <v/>
      </c>
      <c r="BM28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2" s="114" t="str">
        <f>IF(tbl_coded[[#This Row],[Column9]]&lt;&gt;"--",tbl_coded[[#This Row],[G''tor rating]],IF(tbl_coded[[#This Row],[KPW Name]]&lt;&gt;"",tbl_coded[[#This Row],[KPW Rating]],IF(tbl_coded[[#This Row],[Parent company tiker]]&lt;&gt;"",tbl_coded[[#This Row],[parent评级]],tbl_coded[[#This Row],[Issuer rating]])))</f>
        <v>//</v>
      </c>
      <c r="BO282" s="148" t="str">
        <f>IFERROR(IF(tbl_coded[[#This Row],[GREEN]]="Y","GREEN",IF(tbl_coded[[#This Row],[SUSTAINABLE]]="Y","SUSTAINABLE",IF(tbl_coded[[#This Row],[SOCIAL]]="Y","SOCIAL",IF(tbl_coded[[#This Row],[Sustainable linked]]="Y","SUSTAINABLE LINKED"," ")))),"")</f>
        <v xml:space="preserve"> </v>
      </c>
    </row>
    <row r="283" spans="1:67" ht="15" customHeight="1">
      <c r="A283" s="109">
        <v>281</v>
      </c>
      <c r="B283" s="110" t="str">
        <f>IF(美元债一级!$C$3:$C$1048576&lt;&gt;"",美元债一级!$C283,"")</f>
        <v/>
      </c>
      <c r="C283" s="114" t="str">
        <f>IF(tbl_coded[[#This Row],[ISIN]]="","",IF(tbl_coded[[#This Row],[Index]]&gt;$A$1,"",IF(_xll.BDP($B283&amp;" Corp",C$1)="#N/A N/A","",_xll.BDP($B283&amp;" Corp",C$1))))</f>
        <v/>
      </c>
      <c r="D283" s="114" t="str">
        <f>IF(tbl_coded[[#This Row],[ISIN]]="","",IF(_xll.BDP($B283&amp;" Corp",D$1)="#N/A N/A","",_xll.BDP($B283&amp;" Corp",D$1)))</f>
        <v/>
      </c>
      <c r="E283" s="114" t="str">
        <f>IF(tbl_coded[[#This Row],[ISIN]]="","",IF(_xll.BDP($B283&amp;" Corp",E$1)="#N/A N/A","--",_xll.BDP($B283&amp;" Corp",E$1)))</f>
        <v/>
      </c>
      <c r="F283" s="114" t="str">
        <f>IF(tbl_coded[[#This Row],[ISIN]]="","",IF(_xll.BDS($B283&amp;" Corp",F$1)="#N/A Field Not Applicable","",_xll.BDS($B283&amp;" Corp",F$1)))</f>
        <v/>
      </c>
      <c r="G283" s="114" t="str">
        <f>IF(tbl_coded[[#This Row],[ISIN]]="","",IF(_xll.BDP($F283&amp;" CompanyID",G$1)="#N/A Invalid Security","",_xll.BDP($F283&amp;" CompanyID",G$1)))</f>
        <v/>
      </c>
      <c r="H283" s="114" t="str">
        <f>IF(tbl_coded[[#This Row],[ISIN]]="","",IF(_xll.BDP($B283&amp;" Corp",H$1)="#N/A N/A","--",_xll.BDP($B283&amp;" Corp",H$1)))</f>
        <v/>
      </c>
      <c r="I283" s="114" t="str">
        <f>IF(tbl_coded[[#This Row],[ISIN]]="","",IF(_xll.BDP($B283&amp;" Corp",I$1)="#N/A N/A","--",_xll.BDP($B283&amp;" Corp",I$1)))</f>
        <v/>
      </c>
      <c r="J283" s="114" t="str">
        <f>IF(tbl_coded[[#This Row],[ISIN]]="","",IF(_xll.BDP($B283&amp;" Corp",J$1)="#N/A N/A","--",_xll.BDP($B283&amp;" Corp",J$1)))</f>
        <v/>
      </c>
      <c r="K283" s="114" t="str">
        <f>IF(tbl_coded[[#This Row],[ISIN]]="","",IF(_xll.BDP($B283&amp;" Corp",K$1)="#N/A N/A","--",_xll.BDP($B283&amp;" Corp",K$1)))</f>
        <v/>
      </c>
      <c r="L283" s="114" t="str">
        <f>IF(tbl_coded[[#This Row],[ISIN]]="","",IF(_xll.BDP($B283&amp;" Corp",L$1)="#N/A N/A","--",_xll.BDP($B283&amp;" Corp",L$1)))</f>
        <v/>
      </c>
      <c r="M283" s="114" t="str">
        <f>IF(tbl_coded[[#This Row],[ISIN]]="","",IF(_xll.BDP($B283&amp;" Corp",M$1)="#N/A N/A","--",_xll.BDP($B283&amp;" Corp",M$1)))</f>
        <v/>
      </c>
      <c r="N283" s="114" t="str">
        <f>IF(tbl_coded[[#This Row],[ISIN]]="","",IF(_xll.BDP($B283&amp;" Corp",N$1)="#N/A N/A","--",_xll.BDP($B283&amp;" Corp",N$1)))</f>
        <v/>
      </c>
      <c r="O283" s="114" t="str">
        <f>IF(tbl_coded[[#This Row],[ISIN]]="","",IF(_xll.BDP($B283&amp;" Corp",O$1)="#N/A N/A","--",_xll.BDP($B283&amp;" Corp",O$1)))</f>
        <v/>
      </c>
      <c r="P283" s="114" t="str">
        <f>IF(tbl_coded[[#This Row],[ISIN]]="","",IF(_xll.BDP($B283&amp;" Corp",P$1)="#N/A N/A","--",_xll.BDP($B283&amp;" Corp",P$1)))</f>
        <v/>
      </c>
      <c r="Q28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3" s="114" t="str">
        <f>IF(tbl_coded[[#This Row],[ISIN]]="","",IF(OR(_xll.BDP($B283&amp;" Corp",R$1)="#N/A N/A",_xll.BDP($B283&amp;" Corp",R$1)="#N/A Invalid Security",_xll.BDP($B283&amp;" Corp",R$1)="#N/A Field Not Applicable"),"--",_xll.BDP($B283&amp;" Corp",R$1)))</f>
        <v/>
      </c>
      <c r="S283" s="114" t="str">
        <f>IF(tbl_coded[[#This Row],[ISIN]]="","",IF(OR(_xll.BDP($R283&amp;" Equity",S$1)="#N/A N/A",_xll.BDP($R283&amp;" Equity",S$1)="#N/A Invalid Security"),"--",_xll.BDP($R283&amp;" Equity",S$1)))</f>
        <v/>
      </c>
      <c r="T283" s="114" t="str">
        <f>IF(tbl_coded[[#This Row],[ISIN]]="","",IF(OR(_xll.BDP($R283&amp;" Equity",T$1)="#N/A N/A",_xll.BDP($R283&amp;" Equity",T$1)="#N/A Invalid Security"),"--",_xll.BDP($R283&amp;" Equity",T$1)))</f>
        <v/>
      </c>
      <c r="U283" s="114" t="str">
        <f>IF(tbl_coded[[#This Row],[ISIN]]="","",IF(OR(_xll.BDP($R283&amp;" Equity",U$1)="#N/A N/A",_xll.BDP($R283&amp;" Equity",U$1)="#N/A Invalid Security"),"--",_xll.BDP($R283&amp;" Equity",U$1)))</f>
        <v/>
      </c>
      <c r="V283" s="114" t="str">
        <f>IF(tbl_coded[[#This Row],[ISIN]]="","",IF(OR(_xll.BDP($R283&amp;" Equity",V$1)="#N/A N/A",_xll.BDP($R283&amp;" Equity",V$1)="#N/A Invalid Security"),"--",_xll.BDP($R283&amp;" Equity",V$1)))</f>
        <v/>
      </c>
      <c r="W283" s="114" t="str">
        <f>IF(tbl_coded[[#This Row],[ISIN]]="","",IF(OR(_xll.BDP($R283&amp;" Equity",W$1)="#N/A N/A",_xll.BDP($R283&amp;" Equity",W$1)="#N/A Invalid Security"),"--",_xll.BDP($R283&amp;" Equity",W$1)))</f>
        <v/>
      </c>
      <c r="X283" s="114" t="str">
        <f>IF(tbl_coded[[#This Row],[ISIN]]="","",IF(OR(_xll.BDP($R283&amp;" Equity",X$1)="#N/A N/A",_xll.BDP($R283&amp;" Equity",X$1)="#N/A Invalid Security"),"--",_xll.BDP($R283&amp;" Equity",X$1)))</f>
        <v/>
      </c>
      <c r="Y28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3" s="114" t="str">
        <f>IF(tbl_coded[[#This Row],[ISIN]]="","",IF(ISNUMBER(_xll.BDP(B283&amp;" Corp",Z$1)),_xll.BDP(B283&amp;" Corp",Z$1),""))</f>
        <v/>
      </c>
      <c r="AA283" s="114" t="str">
        <f>IF(tbl_coded[[#This Row],[ISIN]]="","",IF(ISNUMBER(_xll.BDP(B283&amp;" Corp",AA$1)),_xll.BDP(B283&amp;" Corp",AA$1),""))</f>
        <v/>
      </c>
      <c r="AB283" s="114" t="str">
        <f>IF(tbl_coded[[#This Row],[ISIN]]="","",IF(ISNUMBER(_xll.BDP(B283&amp;" Corp",AB$1)),_xll.BDP(B283&amp;" Corp",AB$1),""))</f>
        <v/>
      </c>
      <c r="AC283" s="114" t="str">
        <f>IF(tbl_coded[[#This Row],[ISIN]]="","",IF(ISNUMBER(_xll.BDP(B283&amp;" Corp",AC$1)),_xll.BDP(B283&amp;" Corp",AC$1),""))</f>
        <v/>
      </c>
      <c r="AD283" s="114" t="str">
        <f>IF(tbl_coded[[#This Row],[ISIN]]="","",IF((_xll.BDP(B283&amp;" Corp",AD$1))="#N/A Field Not Applicable","",_xll.BDP(B283&amp;" Corp",AD$1)))</f>
        <v/>
      </c>
      <c r="AE283" s="114" t="str">
        <f>IF(tbl_coded[[#This Row],[ISIN]]="","",IF((_xll.BDP(B283&amp;" Corp",AE$1))="#N/A N/A","--",_xll.BDP(B283&amp;" Corp",AE$1)))</f>
        <v/>
      </c>
      <c r="AF283" s="114" t="str">
        <f>IF(tbl_coded[[#This Row],[ISIN]]="","",IF(IFERROR(MATCH(H283,rtg_num[Moody''s],0)&gt;10,0),"HY",IF(IFERROR(MATCH(I283,rtg_num[S&amp;P],0)&gt;10,0),"HY",IF(IFERROR(MATCH(J283,rtg_num[Fitch],0)&gt;10,0),"HY",IF(H283&amp;I283&amp;J283="------","NR",IF(IFERROR(FIND("#N/A",Coded!H283),0)&amp;IFERROR(FIND("#N/A",Coded!H283),0)&amp;IFERROR(FIND("#N/A",Coded!H283),0)&lt;&gt;"000",IF(INDEX(美元债一级!$O:$O,MATCH(tbl_coded[[#This Row],[ISIN]],美元债一级!$I:$I,0))="--/--/--","NR","IG"),"IG"))))))</f>
        <v/>
      </c>
      <c r="AG28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3" s="115" t="str">
        <f>IF(tbl_coded[[#This Row],[ISIN]]="","",IF(_xll.BDP($B283&amp;" Corp",AI$1)="#N/A N/A","--",_xll.BDP($B283&amp;" Corp",AI$1)))</f>
        <v/>
      </c>
      <c r="AJ283" s="112" t="str">
        <f>IF(tbl_coded[[#This Row],[ISIN]]="","",IF(OR(_xll.BDP(_xll.BDP(tbl_coded[[#This Row],[ISIN]]&amp;" Corp", "ISSUER_EQUITY_TICKER")&amp;" Equity",AJ$1)="#N/A N/A"),"--",_xll.BDP(_xll.BDP(tbl_coded[[#This Row],[ISIN]]&amp;" Corp", "ISSUER_EQUITY_TICKER")&amp;" Equity",AJ$1)))</f>
        <v/>
      </c>
      <c r="AK28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3" s="114" t="str">
        <f>IF(tbl_coded[[#This Row],[ISIN]]="","",IF(OR(_xll.BDP(_xll.BDP(tbl_coded[[#This Row],[ISIN]]&amp;" Corp", "ISSUER_EQUITY_TICKER")&amp;" Equity",AL$1)="#N/A N/A"),"--",_xll.BDP(_xll.BDP(tbl_coded[[#This Row],[ISIN]]&amp;" Corp", "ISSUER_EQUITY_TICKER")&amp;" Equity",AL$1)))</f>
        <v/>
      </c>
      <c r="AM283" s="114" t="str">
        <f>IF(tbl_coded[[#This Row],[ISIN]]="","",IF(_xll.BDS($B283&amp;" Corp",AM$1)="#N/A Field Not Applicable","",_xll.BDS($B283&amp;" Corp",AM$1)))</f>
        <v/>
      </c>
      <c r="AN283" s="114" t="str">
        <f>IF(tbl_coded[[#This Row],[ISIN]]="","",IF(_xll.BDP(tbl_coded[[#This Row],[KPW Provider BBID]]&amp;" CompanyID","NAME")="#N/A Invalid Security","",_xll.BDP(tbl_coded[[#This Row],[KPW Provider BBID]]&amp;" CompanyID","NAME")))</f>
        <v/>
      </c>
      <c r="AO283" s="114" t="str">
        <f>IF(tbl_coded[[#This Row],[ISIN]]="","",IF(_xll.BDP(tbl_coded[[#This Row],[KPW Provider BBID]]&amp;" CompanyID",$AO$1)="#N/A Invalid Security","--",IF(_xll.BDP(tbl_coded[[#This Row],[KPW Provider BBID]]&amp;" CompanyID",$AO$1)="#N/A N/A","--",_xll.BDP(tbl_coded[[#This Row],[KPW Provider BBID]]&amp;" CompanyID",$AO$1))))</f>
        <v/>
      </c>
      <c r="AP283" s="114" t="str">
        <f>IF(tbl_coded[[#This Row],[ISIN]]="","",IF(_xll.BDP(tbl_coded[[#This Row],[KPW Provider BBID]]&amp;" CompanyID",$AP$1)="#N/A Invalid Security","--",IF(_xll.BDP(tbl_coded[[#This Row],[KPW Provider BBID]]&amp;" CompanyID",$AP$1)="#N/A N/A","--",_xll.BDP(tbl_coded[[#This Row],[KPW Provider BBID]]&amp;" CompanyID",$AP$1))))</f>
        <v/>
      </c>
      <c r="AQ283" s="114" t="str">
        <f>IF(tbl_coded[[#This Row],[ISIN]]="","",IF(_xll.BDP(tbl_coded[[#This Row],[KPW Provider BBID]]&amp;" CompanyID",$AQ$1)="#N/A Invalid Security","--",IF(_xll.BDP(tbl_coded[[#This Row],[KPW Provider BBID]]&amp;" CompanyID",$AQ$1)="#N/A N/A","--",_xll.BDP(tbl_coded[[#This Row],[KPW Provider BBID]]&amp;" CompanyID",$AQ$1))))</f>
        <v/>
      </c>
      <c r="AR283" s="114" t="str">
        <f>IF(tbl_coded[[#This Row],[ISIN]]="","",tbl_coded[[#This Row],[穆迪KPW评级]]&amp;"/"&amp;tbl_coded[[#This Row],[SPKPW评级]]&amp;"/"&amp;tbl_coded[[#This Row],[FITCHKPW评级]])</f>
        <v/>
      </c>
      <c r="AS283" s="114" t="str">
        <f>IF(tbl_coded[[#This Row],[ISIN]]="","",IF(OR(_xll.BDP($B283&amp;" Corp",AS$1)="#N/A N/A"),"--",_xll.BDP($B283&amp;" Corp",AS$1)))</f>
        <v/>
      </c>
      <c r="AT283" s="114" t="str">
        <f>IF(tbl_coded[[#This Row],[ISIN]]="","",IF(_xll.BDS($B283&amp;" Corp",AT$1)="#N/A Field Not Applicable","",_xll.BDS($B283&amp;" Corp",AT$1)))</f>
        <v/>
      </c>
      <c r="AU283" s="114" t="str">
        <f>IF(tbl_coded[[#This Row],[SBLC Provider BBID]]="","",_xll.BDP(tbl_coded[[#This Row],[SBLC Provider BBID]]&amp;" CompanyID","NAME"))</f>
        <v/>
      </c>
      <c r="AV283" s="114" t="str">
        <f>IF(tbl_coded[[#This Row],[ISIN]]="","",IF(OR(_xll.BDP($B283&amp;" Corp",AV$1)="#N/A N/A"),"--",TEXT(_xll.BDP($B283&amp;" Corp",AV$1),"yyyy/mm/dd")))</f>
        <v/>
      </c>
      <c r="AW283" s="114" t="str">
        <f>IF(tbl_coded[[#This Row],[ISIN]]="","",IF(OR(_xll.BDP($B283&amp;" Corp",AW$1)="#N/A N/A"),"--",TEXT(_xll.BDP($B283&amp;" Corp",AW$1),"yyyy/mm/dd")))</f>
        <v/>
      </c>
      <c r="AX283" s="114" t="str">
        <f>IF(tbl_coded[[#This Row],[ISIN]]="","",IF(OR(_xll.BDP($B283&amp;" Corp",AX$1)="#N/A N/A"),"--",TEXT(_xll.BDP($B283&amp;" Corp",AX$1),"yyyy/mm/dd")))</f>
        <v/>
      </c>
      <c r="AY283" s="114" t="str">
        <f>IF(tbl_coded[[#This Row],[ISIN]]="","",IF(OR(_xll.BDP($B283&amp;" Corp",AY$1)="#N/A Field Not Applicable"),"--",TEXT(_xll.BDP($B283&amp;" Corp",AY$1),"yyyy/mm/dd")))</f>
        <v/>
      </c>
      <c r="AZ283" s="114" t="str">
        <f>IF(tbl_coded[[#This Row],[ISIN]]="","",IF(OR(_xll.BDP($B283&amp;" Corp",AZ$1)="#N/A N/A"),"--",_xll.BDP($B283&amp;" Corp",AZ$1)))</f>
        <v/>
      </c>
      <c r="BA283" s="114" t="str">
        <f>IF(tbl_coded[[#This Row],[ISIN]]="","",IF(OR(_xll.BDP($B283&amp;" Corp",BA$1)="#N/A N/A"),"--",_xll.BDP($B283&amp;" Corp",BA$1)))</f>
        <v/>
      </c>
      <c r="BB283" s="114" t="str">
        <f>IF(tbl_coded[[#This Row],[ISIN]]="","",IF(OR(_xll.BDP($B283&amp;" Corp",BB$1)="#N/A N/A"),"--",_xll.BDP($B283&amp;" Corp",BB$1)))</f>
        <v/>
      </c>
      <c r="BC283" s="114" t="str">
        <f>IF(tbl_coded[[#This Row],[ISIN]]="","",IF(OR(_xll.BDP($B283&amp;" Corp",BC$1)="#N/A Field Not Applicable"),"--",_xll.BDP($B283&amp;" Corp",BC$1)))</f>
        <v/>
      </c>
      <c r="BD283" s="114" t="str">
        <f>IF(tbl_coded[[#This Row],[ISIN]]="","",IF(OR(_xll.BDP($B283&amp;" Corp",BD$1)="#N/A Field Not Applicable"),"--",_xll.BDP($B283&amp;" Corp",BD$1)))</f>
        <v/>
      </c>
      <c r="BE283" s="114" t="str">
        <f>IF(tbl_coded[[#This Row],[ISIN]]="","",IF(OR(_xll.BDP($B283&amp;" Corp",BE$1)="#N/A Field Not Applicable"),"--",_xll.BDP($B283&amp;" Corp",BE$1)))</f>
        <v/>
      </c>
      <c r="BF283" s="114" t="str">
        <f>IF(tbl_coded[[#This Row],[ISIN]]="","",IF(OR(_xll.BDP($B283&amp;" Corp",BF$1)="#N/A Field Not Applicable"),"--",_xll.BDP($B283&amp;" Corp",BF$1)))</f>
        <v/>
      </c>
      <c r="BG283" s="114" t="str">
        <f>IF(tbl_coded[[#This Row],[ISIN]]="","",IF(OR(_xll.BDP($B283&amp;" Corp",BG$1)="#N/A Field Not Applicable"),"--",IF(_xll.BDP($B283&amp;" Corp",BG$1)="#N/A N/A","N",_xll.BDP($B283&amp;" Corp",BG$1))))</f>
        <v/>
      </c>
      <c r="BH283" s="114" t="str">
        <f>IF(tbl_coded[[#This Row],[ISIN]]="","",IF(OR(_xll.BDP($B283&amp;" Corp",BH$1)="#N/A N/A"),"",_xll.BDP($B283&amp;" Corp",BH$1)))</f>
        <v/>
      </c>
      <c r="BI283" s="114" t="str">
        <f>IF(tbl_coded[[#This Row],[ISIN]]="","",IF(OR(tbl_coded[[#This Row],[Parent company tiker]]=""),"",IF(_xll.BDP(tbl_coded[[#This Row],[Parent company tiker]]&amp;" Equity",BI$1)="#N/A N/A","--",_xll.BDP(tbl_coded[[#This Row],[Parent company tiker]]&amp;" Equity",BI$1))))</f>
        <v/>
      </c>
      <c r="BJ283" s="114" t="str">
        <f>IF(tbl_coded[[#This Row],[ISIN]]="","",IF(OR(tbl_coded[[#This Row],[Parent company tiker]]=""),"",IF(_xll.BDP(tbl_coded[[#This Row],[Parent company tiker]]&amp;" Equity",BJ$1)="#N/A N/A","--",_xll.BDP(tbl_coded[[#This Row],[Parent company tiker]]&amp;" Equity",BJ$1))))</f>
        <v/>
      </c>
      <c r="BK283" s="114" t="str">
        <f>IF(tbl_coded[[#This Row],[ISIN]]="","",IF(OR(tbl_coded[[#This Row],[Parent company tiker]]=""),"",IF(_xll.BDP(tbl_coded[[#This Row],[Parent company tiker]]&amp;" Equity",BK$1)="#N/A N/A","--",_xll.BDP(tbl_coded[[#This Row],[Parent company tiker]]&amp;" Equity",BK$1))))</f>
        <v/>
      </c>
      <c r="BL283" s="114" t="str">
        <f>IF(tbl_coded[[#This Row],[ISIN]]="","",IF(OR(tbl_coded[[#This Row],[Parent company tiker]]=""),"",IF(_xll.BDP(tbl_coded[[#This Row],[Parent company tiker]]&amp;" Equity",BL$1)="#N/A N/A","--",_xll.BDP(tbl_coded[[#This Row],[Parent company tiker]]&amp;" Equity",BL$1))))</f>
        <v/>
      </c>
      <c r="BM28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3" s="114" t="str">
        <f>IF(tbl_coded[[#This Row],[Column9]]&lt;&gt;"--",tbl_coded[[#This Row],[G''tor rating]],IF(tbl_coded[[#This Row],[KPW Name]]&lt;&gt;"",tbl_coded[[#This Row],[KPW Rating]],IF(tbl_coded[[#This Row],[Parent company tiker]]&lt;&gt;"",tbl_coded[[#This Row],[parent评级]],tbl_coded[[#This Row],[Issuer rating]])))</f>
        <v>//</v>
      </c>
      <c r="BO283" s="148" t="str">
        <f>IFERROR(IF(tbl_coded[[#This Row],[GREEN]]="Y","GREEN",IF(tbl_coded[[#This Row],[SUSTAINABLE]]="Y","SUSTAINABLE",IF(tbl_coded[[#This Row],[SOCIAL]]="Y","SOCIAL",IF(tbl_coded[[#This Row],[Sustainable linked]]="Y","SUSTAINABLE LINKED"," ")))),"")</f>
        <v xml:space="preserve"> </v>
      </c>
    </row>
    <row r="284" spans="1:67" ht="15" customHeight="1">
      <c r="A284" s="109">
        <v>282</v>
      </c>
      <c r="B284" s="110" t="str">
        <f>IF(美元债一级!$C$3:$C$1048576&lt;&gt;"",美元债一级!$C284,"")</f>
        <v/>
      </c>
      <c r="C284" s="114" t="str">
        <f>IF(tbl_coded[[#This Row],[ISIN]]="","",IF(tbl_coded[[#This Row],[Index]]&gt;$A$1,"",IF(_xll.BDP($B284&amp;" Corp",C$1)="#N/A N/A","",_xll.BDP($B284&amp;" Corp",C$1))))</f>
        <v/>
      </c>
      <c r="D284" s="114" t="str">
        <f>IF(tbl_coded[[#This Row],[ISIN]]="","",IF(_xll.BDP($B284&amp;" Corp",D$1)="#N/A N/A","",_xll.BDP($B284&amp;" Corp",D$1)))</f>
        <v/>
      </c>
      <c r="E284" s="114" t="str">
        <f>IF(tbl_coded[[#This Row],[ISIN]]="","",IF(_xll.BDP($B284&amp;" Corp",E$1)="#N/A N/A","--",_xll.BDP($B284&amp;" Corp",E$1)))</f>
        <v/>
      </c>
      <c r="F284" s="114" t="str">
        <f>IF(tbl_coded[[#This Row],[ISIN]]="","",IF(_xll.BDS($B284&amp;" Corp",F$1)="#N/A Field Not Applicable","",_xll.BDS($B284&amp;" Corp",F$1)))</f>
        <v/>
      </c>
      <c r="G284" s="114" t="str">
        <f>IF(tbl_coded[[#This Row],[ISIN]]="","",IF(_xll.BDP($F284&amp;" CompanyID",G$1)="#N/A Invalid Security","",_xll.BDP($F284&amp;" CompanyID",G$1)))</f>
        <v/>
      </c>
      <c r="H284" s="114" t="str">
        <f>IF(tbl_coded[[#This Row],[ISIN]]="","",IF(_xll.BDP($B284&amp;" Corp",H$1)="#N/A N/A","--",_xll.BDP($B284&amp;" Corp",H$1)))</f>
        <v/>
      </c>
      <c r="I284" s="114" t="str">
        <f>IF(tbl_coded[[#This Row],[ISIN]]="","",IF(_xll.BDP($B284&amp;" Corp",I$1)="#N/A N/A","--",_xll.BDP($B284&amp;" Corp",I$1)))</f>
        <v/>
      </c>
      <c r="J284" s="114" t="str">
        <f>IF(tbl_coded[[#This Row],[ISIN]]="","",IF(_xll.BDP($B284&amp;" Corp",J$1)="#N/A N/A","--",_xll.BDP($B284&amp;" Corp",J$1)))</f>
        <v/>
      </c>
      <c r="K284" s="114" t="str">
        <f>IF(tbl_coded[[#This Row],[ISIN]]="","",IF(_xll.BDP($B284&amp;" Corp",K$1)="#N/A N/A","--",_xll.BDP($B284&amp;" Corp",K$1)))</f>
        <v/>
      </c>
      <c r="L284" s="114" t="str">
        <f>IF(tbl_coded[[#This Row],[ISIN]]="","",IF(_xll.BDP($B284&amp;" Corp",L$1)="#N/A N/A","--",_xll.BDP($B284&amp;" Corp",L$1)))</f>
        <v/>
      </c>
      <c r="M284" s="114" t="str">
        <f>IF(tbl_coded[[#This Row],[ISIN]]="","",IF(_xll.BDP($B284&amp;" Corp",M$1)="#N/A N/A","--",_xll.BDP($B284&amp;" Corp",M$1)))</f>
        <v/>
      </c>
      <c r="N284" s="114" t="str">
        <f>IF(tbl_coded[[#This Row],[ISIN]]="","",IF(_xll.BDP($B284&amp;" Corp",N$1)="#N/A N/A","--",_xll.BDP($B284&amp;" Corp",N$1)))</f>
        <v/>
      </c>
      <c r="O284" s="114" t="str">
        <f>IF(tbl_coded[[#This Row],[ISIN]]="","",IF(_xll.BDP($B284&amp;" Corp",O$1)="#N/A N/A","--",_xll.BDP($B284&amp;" Corp",O$1)))</f>
        <v/>
      </c>
      <c r="P284" s="114" t="str">
        <f>IF(tbl_coded[[#This Row],[ISIN]]="","",IF(_xll.BDP($B284&amp;" Corp",P$1)="#N/A N/A","--",_xll.BDP($B284&amp;" Corp",P$1)))</f>
        <v/>
      </c>
      <c r="Q28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4" s="114" t="str">
        <f>IF(tbl_coded[[#This Row],[ISIN]]="","",IF(OR(_xll.BDP($B284&amp;" Corp",R$1)="#N/A N/A",_xll.BDP($B284&amp;" Corp",R$1)="#N/A Invalid Security",_xll.BDP($B284&amp;" Corp",R$1)="#N/A Field Not Applicable"),"--",_xll.BDP($B284&amp;" Corp",R$1)))</f>
        <v/>
      </c>
      <c r="S284" s="114" t="str">
        <f>IF(tbl_coded[[#This Row],[ISIN]]="","",IF(OR(_xll.BDP($R284&amp;" Equity",S$1)="#N/A N/A",_xll.BDP($R284&amp;" Equity",S$1)="#N/A Invalid Security"),"--",_xll.BDP($R284&amp;" Equity",S$1)))</f>
        <v/>
      </c>
      <c r="T284" s="114" t="str">
        <f>IF(tbl_coded[[#This Row],[ISIN]]="","",IF(OR(_xll.BDP($R284&amp;" Equity",T$1)="#N/A N/A",_xll.BDP($R284&amp;" Equity",T$1)="#N/A Invalid Security"),"--",_xll.BDP($R284&amp;" Equity",T$1)))</f>
        <v/>
      </c>
      <c r="U284" s="114" t="str">
        <f>IF(tbl_coded[[#This Row],[ISIN]]="","",IF(OR(_xll.BDP($R284&amp;" Equity",U$1)="#N/A N/A",_xll.BDP($R284&amp;" Equity",U$1)="#N/A Invalid Security"),"--",_xll.BDP($R284&amp;" Equity",U$1)))</f>
        <v/>
      </c>
      <c r="V284" s="114" t="str">
        <f>IF(tbl_coded[[#This Row],[ISIN]]="","",IF(OR(_xll.BDP($R284&amp;" Equity",V$1)="#N/A N/A",_xll.BDP($R284&amp;" Equity",V$1)="#N/A Invalid Security"),"--",_xll.BDP($R284&amp;" Equity",V$1)))</f>
        <v/>
      </c>
      <c r="W284" s="114" t="str">
        <f>IF(tbl_coded[[#This Row],[ISIN]]="","",IF(OR(_xll.BDP($R284&amp;" Equity",W$1)="#N/A N/A",_xll.BDP($R284&amp;" Equity",W$1)="#N/A Invalid Security"),"--",_xll.BDP($R284&amp;" Equity",W$1)))</f>
        <v/>
      </c>
      <c r="X284" s="114" t="str">
        <f>IF(tbl_coded[[#This Row],[ISIN]]="","",IF(OR(_xll.BDP($R284&amp;" Equity",X$1)="#N/A N/A",_xll.BDP($R284&amp;" Equity",X$1)="#N/A Invalid Security"),"--",_xll.BDP($R284&amp;" Equity",X$1)))</f>
        <v/>
      </c>
      <c r="Y28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4" s="114" t="str">
        <f>IF(tbl_coded[[#This Row],[ISIN]]="","",IF(ISNUMBER(_xll.BDP(B284&amp;" Corp",Z$1)),_xll.BDP(B284&amp;" Corp",Z$1),""))</f>
        <v/>
      </c>
      <c r="AA284" s="114" t="str">
        <f>IF(tbl_coded[[#This Row],[ISIN]]="","",IF(ISNUMBER(_xll.BDP(B284&amp;" Corp",AA$1)),_xll.BDP(B284&amp;" Corp",AA$1),""))</f>
        <v/>
      </c>
      <c r="AB284" s="114" t="str">
        <f>IF(tbl_coded[[#This Row],[ISIN]]="","",IF(ISNUMBER(_xll.BDP(B284&amp;" Corp",AB$1)),_xll.BDP(B284&amp;" Corp",AB$1),""))</f>
        <v/>
      </c>
      <c r="AC284" s="114" t="str">
        <f>IF(tbl_coded[[#This Row],[ISIN]]="","",IF(ISNUMBER(_xll.BDP(B284&amp;" Corp",AC$1)),_xll.BDP(B284&amp;" Corp",AC$1),""))</f>
        <v/>
      </c>
      <c r="AD284" s="114" t="str">
        <f>IF(tbl_coded[[#This Row],[ISIN]]="","",IF((_xll.BDP(B284&amp;" Corp",AD$1))="#N/A Field Not Applicable","",_xll.BDP(B284&amp;" Corp",AD$1)))</f>
        <v/>
      </c>
      <c r="AE284" s="114" t="str">
        <f>IF(tbl_coded[[#This Row],[ISIN]]="","",IF((_xll.BDP(B284&amp;" Corp",AE$1))="#N/A N/A","--",_xll.BDP(B284&amp;" Corp",AE$1)))</f>
        <v/>
      </c>
      <c r="AF284" s="114" t="str">
        <f>IF(tbl_coded[[#This Row],[ISIN]]="","",IF(IFERROR(MATCH(H284,rtg_num[Moody''s],0)&gt;10,0),"HY",IF(IFERROR(MATCH(I284,rtg_num[S&amp;P],0)&gt;10,0),"HY",IF(IFERROR(MATCH(J284,rtg_num[Fitch],0)&gt;10,0),"HY",IF(H284&amp;I284&amp;J284="------","NR",IF(IFERROR(FIND("#N/A",Coded!H284),0)&amp;IFERROR(FIND("#N/A",Coded!H284),0)&amp;IFERROR(FIND("#N/A",Coded!H284),0)&lt;&gt;"000",IF(INDEX(美元债一级!$O:$O,MATCH(tbl_coded[[#This Row],[ISIN]],美元债一级!$I:$I,0))="--/--/--","NR","IG"),"IG"))))))</f>
        <v/>
      </c>
      <c r="AG28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4" s="115" t="str">
        <f>IF(tbl_coded[[#This Row],[ISIN]]="","",IF(_xll.BDP($B284&amp;" Corp",AI$1)="#N/A N/A","--",_xll.BDP($B284&amp;" Corp",AI$1)))</f>
        <v/>
      </c>
      <c r="AJ284" s="112" t="str">
        <f>IF(tbl_coded[[#This Row],[ISIN]]="","",IF(OR(_xll.BDP(_xll.BDP(tbl_coded[[#This Row],[ISIN]]&amp;" Corp", "ISSUER_EQUITY_TICKER")&amp;" Equity",AJ$1)="#N/A N/A"),"--",_xll.BDP(_xll.BDP(tbl_coded[[#This Row],[ISIN]]&amp;" Corp", "ISSUER_EQUITY_TICKER")&amp;" Equity",AJ$1)))</f>
        <v/>
      </c>
      <c r="AK28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4" s="114" t="str">
        <f>IF(tbl_coded[[#This Row],[ISIN]]="","",IF(OR(_xll.BDP(_xll.BDP(tbl_coded[[#This Row],[ISIN]]&amp;" Corp", "ISSUER_EQUITY_TICKER")&amp;" Equity",AL$1)="#N/A N/A"),"--",_xll.BDP(_xll.BDP(tbl_coded[[#This Row],[ISIN]]&amp;" Corp", "ISSUER_EQUITY_TICKER")&amp;" Equity",AL$1)))</f>
        <v/>
      </c>
      <c r="AM284" s="114" t="str">
        <f>IF(tbl_coded[[#This Row],[ISIN]]="","",IF(_xll.BDS($B284&amp;" Corp",AM$1)="#N/A Field Not Applicable","",_xll.BDS($B284&amp;" Corp",AM$1)))</f>
        <v/>
      </c>
      <c r="AN284" s="114" t="str">
        <f>IF(tbl_coded[[#This Row],[ISIN]]="","",IF(_xll.BDP(tbl_coded[[#This Row],[KPW Provider BBID]]&amp;" CompanyID","NAME")="#N/A Invalid Security","",_xll.BDP(tbl_coded[[#This Row],[KPW Provider BBID]]&amp;" CompanyID","NAME")))</f>
        <v/>
      </c>
      <c r="AO284" s="114" t="str">
        <f>IF(tbl_coded[[#This Row],[ISIN]]="","",IF(_xll.BDP(tbl_coded[[#This Row],[KPW Provider BBID]]&amp;" CompanyID",$AO$1)="#N/A Invalid Security","--",IF(_xll.BDP(tbl_coded[[#This Row],[KPW Provider BBID]]&amp;" CompanyID",$AO$1)="#N/A N/A","--",_xll.BDP(tbl_coded[[#This Row],[KPW Provider BBID]]&amp;" CompanyID",$AO$1))))</f>
        <v/>
      </c>
      <c r="AP284" s="114" t="str">
        <f>IF(tbl_coded[[#This Row],[ISIN]]="","",IF(_xll.BDP(tbl_coded[[#This Row],[KPW Provider BBID]]&amp;" CompanyID",$AP$1)="#N/A Invalid Security","--",IF(_xll.BDP(tbl_coded[[#This Row],[KPW Provider BBID]]&amp;" CompanyID",$AP$1)="#N/A N/A","--",_xll.BDP(tbl_coded[[#This Row],[KPW Provider BBID]]&amp;" CompanyID",$AP$1))))</f>
        <v/>
      </c>
      <c r="AQ284" s="114" t="str">
        <f>IF(tbl_coded[[#This Row],[ISIN]]="","",IF(_xll.BDP(tbl_coded[[#This Row],[KPW Provider BBID]]&amp;" CompanyID",$AQ$1)="#N/A Invalid Security","--",IF(_xll.BDP(tbl_coded[[#This Row],[KPW Provider BBID]]&amp;" CompanyID",$AQ$1)="#N/A N/A","--",_xll.BDP(tbl_coded[[#This Row],[KPW Provider BBID]]&amp;" CompanyID",$AQ$1))))</f>
        <v/>
      </c>
      <c r="AR284" s="114" t="str">
        <f>IF(tbl_coded[[#This Row],[ISIN]]="","",tbl_coded[[#This Row],[穆迪KPW评级]]&amp;"/"&amp;tbl_coded[[#This Row],[SPKPW评级]]&amp;"/"&amp;tbl_coded[[#This Row],[FITCHKPW评级]])</f>
        <v/>
      </c>
      <c r="AS284" s="114" t="str">
        <f>IF(tbl_coded[[#This Row],[ISIN]]="","",IF(OR(_xll.BDP($B284&amp;" Corp",AS$1)="#N/A N/A"),"--",_xll.BDP($B284&amp;" Corp",AS$1)))</f>
        <v/>
      </c>
      <c r="AT284" s="114" t="str">
        <f>IF(tbl_coded[[#This Row],[ISIN]]="","",IF(_xll.BDS($B284&amp;" Corp",AT$1)="#N/A Field Not Applicable","",_xll.BDS($B284&amp;" Corp",AT$1)))</f>
        <v/>
      </c>
      <c r="AU284" s="114" t="str">
        <f>IF(tbl_coded[[#This Row],[SBLC Provider BBID]]="","",_xll.BDP(tbl_coded[[#This Row],[SBLC Provider BBID]]&amp;" CompanyID","NAME"))</f>
        <v/>
      </c>
      <c r="AV284" s="114" t="str">
        <f>IF(tbl_coded[[#This Row],[ISIN]]="","",IF(OR(_xll.BDP($B284&amp;" Corp",AV$1)="#N/A N/A"),"--",TEXT(_xll.BDP($B284&amp;" Corp",AV$1),"yyyy/mm/dd")))</f>
        <v/>
      </c>
      <c r="AW284" s="114" t="str">
        <f>IF(tbl_coded[[#This Row],[ISIN]]="","",IF(OR(_xll.BDP($B284&amp;" Corp",AW$1)="#N/A N/A"),"--",TEXT(_xll.BDP($B284&amp;" Corp",AW$1),"yyyy/mm/dd")))</f>
        <v/>
      </c>
      <c r="AX284" s="114" t="str">
        <f>IF(tbl_coded[[#This Row],[ISIN]]="","",IF(OR(_xll.BDP($B284&amp;" Corp",AX$1)="#N/A N/A"),"--",TEXT(_xll.BDP($B284&amp;" Corp",AX$1),"yyyy/mm/dd")))</f>
        <v/>
      </c>
      <c r="AY284" s="114" t="str">
        <f>IF(tbl_coded[[#This Row],[ISIN]]="","",IF(OR(_xll.BDP($B284&amp;" Corp",AY$1)="#N/A Field Not Applicable"),"--",TEXT(_xll.BDP($B284&amp;" Corp",AY$1),"yyyy/mm/dd")))</f>
        <v/>
      </c>
      <c r="AZ284" s="114" t="str">
        <f>IF(tbl_coded[[#This Row],[ISIN]]="","",IF(OR(_xll.BDP($B284&amp;" Corp",AZ$1)="#N/A N/A"),"--",_xll.BDP($B284&amp;" Corp",AZ$1)))</f>
        <v/>
      </c>
      <c r="BA284" s="114" t="str">
        <f>IF(tbl_coded[[#This Row],[ISIN]]="","",IF(OR(_xll.BDP($B284&amp;" Corp",BA$1)="#N/A N/A"),"--",_xll.BDP($B284&amp;" Corp",BA$1)))</f>
        <v/>
      </c>
      <c r="BB284" s="114" t="str">
        <f>IF(tbl_coded[[#This Row],[ISIN]]="","",IF(OR(_xll.BDP($B284&amp;" Corp",BB$1)="#N/A N/A"),"--",_xll.BDP($B284&amp;" Corp",BB$1)))</f>
        <v/>
      </c>
      <c r="BC284" s="114" t="str">
        <f>IF(tbl_coded[[#This Row],[ISIN]]="","",IF(OR(_xll.BDP($B284&amp;" Corp",BC$1)="#N/A Field Not Applicable"),"--",_xll.BDP($B284&amp;" Corp",BC$1)))</f>
        <v/>
      </c>
      <c r="BD284" s="114" t="str">
        <f>IF(tbl_coded[[#This Row],[ISIN]]="","",IF(OR(_xll.BDP($B284&amp;" Corp",BD$1)="#N/A Field Not Applicable"),"--",_xll.BDP($B284&amp;" Corp",BD$1)))</f>
        <v/>
      </c>
      <c r="BE284" s="114" t="str">
        <f>IF(tbl_coded[[#This Row],[ISIN]]="","",IF(OR(_xll.BDP($B284&amp;" Corp",BE$1)="#N/A Field Not Applicable"),"--",_xll.BDP($B284&amp;" Corp",BE$1)))</f>
        <v/>
      </c>
      <c r="BF284" s="114" t="str">
        <f>IF(tbl_coded[[#This Row],[ISIN]]="","",IF(OR(_xll.BDP($B284&amp;" Corp",BF$1)="#N/A Field Not Applicable"),"--",_xll.BDP($B284&amp;" Corp",BF$1)))</f>
        <v/>
      </c>
      <c r="BG284" s="114" t="str">
        <f>IF(tbl_coded[[#This Row],[ISIN]]="","",IF(OR(_xll.BDP($B284&amp;" Corp",BG$1)="#N/A Field Not Applicable"),"--",IF(_xll.BDP($B284&amp;" Corp",BG$1)="#N/A N/A","N",_xll.BDP($B284&amp;" Corp",BG$1))))</f>
        <v/>
      </c>
      <c r="BH284" s="114" t="str">
        <f>IF(tbl_coded[[#This Row],[ISIN]]="","",IF(OR(_xll.BDP($B284&amp;" Corp",BH$1)="#N/A N/A"),"",_xll.BDP($B284&amp;" Corp",BH$1)))</f>
        <v/>
      </c>
      <c r="BI284" s="114" t="str">
        <f>IF(tbl_coded[[#This Row],[ISIN]]="","",IF(OR(tbl_coded[[#This Row],[Parent company tiker]]=""),"",IF(_xll.BDP(tbl_coded[[#This Row],[Parent company tiker]]&amp;" Equity",BI$1)="#N/A N/A","--",_xll.BDP(tbl_coded[[#This Row],[Parent company tiker]]&amp;" Equity",BI$1))))</f>
        <v/>
      </c>
      <c r="BJ284" s="114" t="str">
        <f>IF(tbl_coded[[#This Row],[ISIN]]="","",IF(OR(tbl_coded[[#This Row],[Parent company tiker]]=""),"",IF(_xll.BDP(tbl_coded[[#This Row],[Parent company tiker]]&amp;" Equity",BJ$1)="#N/A N/A","--",_xll.BDP(tbl_coded[[#This Row],[Parent company tiker]]&amp;" Equity",BJ$1))))</f>
        <v/>
      </c>
      <c r="BK284" s="114" t="str">
        <f>IF(tbl_coded[[#This Row],[ISIN]]="","",IF(OR(tbl_coded[[#This Row],[Parent company tiker]]=""),"",IF(_xll.BDP(tbl_coded[[#This Row],[Parent company tiker]]&amp;" Equity",BK$1)="#N/A N/A","--",_xll.BDP(tbl_coded[[#This Row],[Parent company tiker]]&amp;" Equity",BK$1))))</f>
        <v/>
      </c>
      <c r="BL284" s="114" t="str">
        <f>IF(tbl_coded[[#This Row],[ISIN]]="","",IF(OR(tbl_coded[[#This Row],[Parent company tiker]]=""),"",IF(_xll.BDP(tbl_coded[[#This Row],[Parent company tiker]]&amp;" Equity",BL$1)="#N/A N/A","--",_xll.BDP(tbl_coded[[#This Row],[Parent company tiker]]&amp;" Equity",BL$1))))</f>
        <v/>
      </c>
      <c r="BM28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4" s="114" t="str">
        <f>IF(tbl_coded[[#This Row],[Column9]]&lt;&gt;"--",tbl_coded[[#This Row],[G''tor rating]],IF(tbl_coded[[#This Row],[KPW Name]]&lt;&gt;"",tbl_coded[[#This Row],[KPW Rating]],IF(tbl_coded[[#This Row],[Parent company tiker]]&lt;&gt;"",tbl_coded[[#This Row],[parent评级]],tbl_coded[[#This Row],[Issuer rating]])))</f>
        <v>//</v>
      </c>
      <c r="BO284" s="148" t="str">
        <f>IFERROR(IF(tbl_coded[[#This Row],[GREEN]]="Y","GREEN",IF(tbl_coded[[#This Row],[SUSTAINABLE]]="Y","SUSTAINABLE",IF(tbl_coded[[#This Row],[SOCIAL]]="Y","SOCIAL",IF(tbl_coded[[#This Row],[Sustainable linked]]="Y","SUSTAINABLE LINKED"," ")))),"")</f>
        <v xml:space="preserve"> </v>
      </c>
    </row>
    <row r="285" spans="1:67" ht="15" customHeight="1">
      <c r="A285" s="109">
        <v>283</v>
      </c>
      <c r="B285" s="110" t="str">
        <f>IF(美元债一级!$C$3:$C$1048576&lt;&gt;"",美元债一级!$C285,"")</f>
        <v/>
      </c>
      <c r="C285" s="114" t="str">
        <f>IF(tbl_coded[[#This Row],[ISIN]]="","",IF(tbl_coded[[#This Row],[Index]]&gt;$A$1,"",IF(_xll.BDP($B285&amp;" Corp",C$1)="#N/A N/A","",_xll.BDP($B285&amp;" Corp",C$1))))</f>
        <v/>
      </c>
      <c r="D285" s="114" t="str">
        <f>IF(tbl_coded[[#This Row],[ISIN]]="","",IF(_xll.BDP($B285&amp;" Corp",D$1)="#N/A N/A","",_xll.BDP($B285&amp;" Corp",D$1)))</f>
        <v/>
      </c>
      <c r="E285" s="114" t="str">
        <f>IF(tbl_coded[[#This Row],[ISIN]]="","",IF(_xll.BDP($B285&amp;" Corp",E$1)="#N/A N/A","--",_xll.BDP($B285&amp;" Corp",E$1)))</f>
        <v/>
      </c>
      <c r="F285" s="114" t="str">
        <f>IF(tbl_coded[[#This Row],[ISIN]]="","",IF(_xll.BDS($B285&amp;" Corp",F$1)="#N/A Field Not Applicable","",_xll.BDS($B285&amp;" Corp",F$1)))</f>
        <v/>
      </c>
      <c r="G285" s="114" t="str">
        <f>IF(tbl_coded[[#This Row],[ISIN]]="","",IF(_xll.BDP($F285&amp;" CompanyID",G$1)="#N/A Invalid Security","",_xll.BDP($F285&amp;" CompanyID",G$1)))</f>
        <v/>
      </c>
      <c r="H285" s="114" t="str">
        <f>IF(tbl_coded[[#This Row],[ISIN]]="","",IF(_xll.BDP($B285&amp;" Corp",H$1)="#N/A N/A","--",_xll.BDP($B285&amp;" Corp",H$1)))</f>
        <v/>
      </c>
      <c r="I285" s="114" t="str">
        <f>IF(tbl_coded[[#This Row],[ISIN]]="","",IF(_xll.BDP($B285&amp;" Corp",I$1)="#N/A N/A","--",_xll.BDP($B285&amp;" Corp",I$1)))</f>
        <v/>
      </c>
      <c r="J285" s="114" t="str">
        <f>IF(tbl_coded[[#This Row],[ISIN]]="","",IF(_xll.BDP($B285&amp;" Corp",J$1)="#N/A N/A","--",_xll.BDP($B285&amp;" Corp",J$1)))</f>
        <v/>
      </c>
      <c r="K285" s="114" t="str">
        <f>IF(tbl_coded[[#This Row],[ISIN]]="","",IF(_xll.BDP($B285&amp;" Corp",K$1)="#N/A N/A","--",_xll.BDP($B285&amp;" Corp",K$1)))</f>
        <v/>
      </c>
      <c r="L285" s="114" t="str">
        <f>IF(tbl_coded[[#This Row],[ISIN]]="","",IF(_xll.BDP($B285&amp;" Corp",L$1)="#N/A N/A","--",_xll.BDP($B285&amp;" Corp",L$1)))</f>
        <v/>
      </c>
      <c r="M285" s="114" t="str">
        <f>IF(tbl_coded[[#This Row],[ISIN]]="","",IF(_xll.BDP($B285&amp;" Corp",M$1)="#N/A N/A","--",_xll.BDP($B285&amp;" Corp",M$1)))</f>
        <v/>
      </c>
      <c r="N285" s="114" t="str">
        <f>IF(tbl_coded[[#This Row],[ISIN]]="","",IF(_xll.BDP($B285&amp;" Corp",N$1)="#N/A N/A","--",_xll.BDP($B285&amp;" Corp",N$1)))</f>
        <v/>
      </c>
      <c r="O285" s="114" t="str">
        <f>IF(tbl_coded[[#This Row],[ISIN]]="","",IF(_xll.BDP($B285&amp;" Corp",O$1)="#N/A N/A","--",_xll.BDP($B285&amp;" Corp",O$1)))</f>
        <v/>
      </c>
      <c r="P285" s="114" t="str">
        <f>IF(tbl_coded[[#This Row],[ISIN]]="","",IF(_xll.BDP($B285&amp;" Corp",P$1)="#N/A N/A","--",_xll.BDP($B285&amp;" Corp",P$1)))</f>
        <v/>
      </c>
      <c r="Q285"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5" s="114" t="str">
        <f>IF(tbl_coded[[#This Row],[ISIN]]="","",IF(OR(_xll.BDP($B285&amp;" Corp",R$1)="#N/A N/A",_xll.BDP($B285&amp;" Corp",R$1)="#N/A Invalid Security",_xll.BDP($B285&amp;" Corp",R$1)="#N/A Field Not Applicable"),"--",_xll.BDP($B285&amp;" Corp",R$1)))</f>
        <v/>
      </c>
      <c r="S285" s="114" t="str">
        <f>IF(tbl_coded[[#This Row],[ISIN]]="","",IF(OR(_xll.BDP($R285&amp;" Equity",S$1)="#N/A N/A",_xll.BDP($R285&amp;" Equity",S$1)="#N/A Invalid Security"),"--",_xll.BDP($R285&amp;" Equity",S$1)))</f>
        <v/>
      </c>
      <c r="T285" s="114" t="str">
        <f>IF(tbl_coded[[#This Row],[ISIN]]="","",IF(OR(_xll.BDP($R285&amp;" Equity",T$1)="#N/A N/A",_xll.BDP($R285&amp;" Equity",T$1)="#N/A Invalid Security"),"--",_xll.BDP($R285&amp;" Equity",T$1)))</f>
        <v/>
      </c>
      <c r="U285" s="114" t="str">
        <f>IF(tbl_coded[[#This Row],[ISIN]]="","",IF(OR(_xll.BDP($R285&amp;" Equity",U$1)="#N/A N/A",_xll.BDP($R285&amp;" Equity",U$1)="#N/A Invalid Security"),"--",_xll.BDP($R285&amp;" Equity",U$1)))</f>
        <v/>
      </c>
      <c r="V285" s="114" t="str">
        <f>IF(tbl_coded[[#This Row],[ISIN]]="","",IF(OR(_xll.BDP($R285&amp;" Equity",V$1)="#N/A N/A",_xll.BDP($R285&amp;" Equity",V$1)="#N/A Invalid Security"),"--",_xll.BDP($R285&amp;" Equity",V$1)))</f>
        <v/>
      </c>
      <c r="W285" s="114" t="str">
        <f>IF(tbl_coded[[#This Row],[ISIN]]="","",IF(OR(_xll.BDP($R285&amp;" Equity",W$1)="#N/A N/A",_xll.BDP($R285&amp;" Equity",W$1)="#N/A Invalid Security"),"--",_xll.BDP($R285&amp;" Equity",W$1)))</f>
        <v/>
      </c>
      <c r="X285" s="114" t="str">
        <f>IF(tbl_coded[[#This Row],[ISIN]]="","",IF(OR(_xll.BDP($R285&amp;" Equity",X$1)="#N/A N/A",_xll.BDP($R285&amp;" Equity",X$1)="#N/A Invalid Security"),"--",_xll.BDP($R285&amp;" Equity",X$1)))</f>
        <v/>
      </c>
      <c r="Y285"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5" s="114" t="str">
        <f>IF(tbl_coded[[#This Row],[ISIN]]="","",IF(ISNUMBER(_xll.BDP(B285&amp;" Corp",Z$1)),_xll.BDP(B285&amp;" Corp",Z$1),""))</f>
        <v/>
      </c>
      <c r="AA285" s="114" t="str">
        <f>IF(tbl_coded[[#This Row],[ISIN]]="","",IF(ISNUMBER(_xll.BDP(B285&amp;" Corp",AA$1)),_xll.BDP(B285&amp;" Corp",AA$1),""))</f>
        <v/>
      </c>
      <c r="AB285" s="114" t="str">
        <f>IF(tbl_coded[[#This Row],[ISIN]]="","",IF(ISNUMBER(_xll.BDP(B285&amp;" Corp",AB$1)),_xll.BDP(B285&amp;" Corp",AB$1),""))</f>
        <v/>
      </c>
      <c r="AC285" s="114" t="str">
        <f>IF(tbl_coded[[#This Row],[ISIN]]="","",IF(ISNUMBER(_xll.BDP(B285&amp;" Corp",AC$1)),_xll.BDP(B285&amp;" Corp",AC$1),""))</f>
        <v/>
      </c>
      <c r="AD285" s="114" t="str">
        <f>IF(tbl_coded[[#This Row],[ISIN]]="","",IF((_xll.BDP(B285&amp;" Corp",AD$1))="#N/A Field Not Applicable","",_xll.BDP(B285&amp;" Corp",AD$1)))</f>
        <v/>
      </c>
      <c r="AE285" s="114" t="str">
        <f>IF(tbl_coded[[#This Row],[ISIN]]="","",IF((_xll.BDP(B285&amp;" Corp",AE$1))="#N/A N/A","--",_xll.BDP(B285&amp;" Corp",AE$1)))</f>
        <v/>
      </c>
      <c r="AF285" s="114" t="str">
        <f>IF(tbl_coded[[#This Row],[ISIN]]="","",IF(IFERROR(MATCH(H285,rtg_num[Moody''s],0)&gt;10,0),"HY",IF(IFERROR(MATCH(I285,rtg_num[S&amp;P],0)&gt;10,0),"HY",IF(IFERROR(MATCH(J285,rtg_num[Fitch],0)&gt;10,0),"HY",IF(H285&amp;I285&amp;J285="------","NR",IF(IFERROR(FIND("#N/A",Coded!H285),0)&amp;IFERROR(FIND("#N/A",Coded!H285),0)&amp;IFERROR(FIND("#N/A",Coded!H285),0)&lt;&gt;"000",IF(INDEX(美元债一级!$O:$O,MATCH(tbl_coded[[#This Row],[ISIN]],美元债一级!$I:$I,0))="--/--/--","NR","IG"),"IG"))))))</f>
        <v/>
      </c>
      <c r="AG285"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5"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5" s="115" t="str">
        <f>IF(tbl_coded[[#This Row],[ISIN]]="","",IF(_xll.BDP($B285&amp;" Corp",AI$1)="#N/A N/A","--",_xll.BDP($B285&amp;" Corp",AI$1)))</f>
        <v/>
      </c>
      <c r="AJ285" s="112" t="str">
        <f>IF(tbl_coded[[#This Row],[ISIN]]="","",IF(OR(_xll.BDP(_xll.BDP(tbl_coded[[#This Row],[ISIN]]&amp;" Corp", "ISSUER_EQUITY_TICKER")&amp;" Equity",AJ$1)="#N/A N/A"),"--",_xll.BDP(_xll.BDP(tbl_coded[[#This Row],[ISIN]]&amp;" Corp", "ISSUER_EQUITY_TICKER")&amp;" Equity",AJ$1)))</f>
        <v/>
      </c>
      <c r="AK285"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5" s="114" t="str">
        <f>IF(tbl_coded[[#This Row],[ISIN]]="","",IF(OR(_xll.BDP(_xll.BDP(tbl_coded[[#This Row],[ISIN]]&amp;" Corp", "ISSUER_EQUITY_TICKER")&amp;" Equity",AL$1)="#N/A N/A"),"--",_xll.BDP(_xll.BDP(tbl_coded[[#This Row],[ISIN]]&amp;" Corp", "ISSUER_EQUITY_TICKER")&amp;" Equity",AL$1)))</f>
        <v/>
      </c>
      <c r="AM285" s="114" t="s">
        <v>445</v>
      </c>
      <c r="AN285" s="114" t="str">
        <f>IF(tbl_coded[[#This Row],[ISIN]]="","",IF(_xll.BDP(tbl_coded[[#This Row],[KPW Provider BBID]]&amp;" CompanyID","NAME")="#N/A Invalid Security","",_xll.BDP(tbl_coded[[#This Row],[KPW Provider BBID]]&amp;" CompanyID","NAME")))</f>
        <v/>
      </c>
      <c r="AO285" s="114" t="str">
        <f>IF(tbl_coded[[#This Row],[ISIN]]="","",IF(_xll.BDP(tbl_coded[[#This Row],[KPW Provider BBID]]&amp;" CompanyID",$AO$1)="#N/A Invalid Security","--",IF(_xll.BDP(tbl_coded[[#This Row],[KPW Provider BBID]]&amp;" CompanyID",$AO$1)="#N/A N/A","--",_xll.BDP(tbl_coded[[#This Row],[KPW Provider BBID]]&amp;" CompanyID",$AO$1))))</f>
        <v/>
      </c>
      <c r="AP285" s="114" t="str">
        <f>IF(tbl_coded[[#This Row],[ISIN]]="","",IF(_xll.BDP(tbl_coded[[#This Row],[KPW Provider BBID]]&amp;" CompanyID",$AP$1)="#N/A Invalid Security","--",IF(_xll.BDP(tbl_coded[[#This Row],[KPW Provider BBID]]&amp;" CompanyID",$AP$1)="#N/A N/A","--",_xll.BDP(tbl_coded[[#This Row],[KPW Provider BBID]]&amp;" CompanyID",$AP$1))))</f>
        <v/>
      </c>
      <c r="AQ285" s="114" t="str">
        <f>IF(tbl_coded[[#This Row],[ISIN]]="","",IF(_xll.BDP(tbl_coded[[#This Row],[KPW Provider BBID]]&amp;" CompanyID",$AQ$1)="#N/A Invalid Security","--",IF(_xll.BDP(tbl_coded[[#This Row],[KPW Provider BBID]]&amp;" CompanyID",$AQ$1)="#N/A N/A","--",_xll.BDP(tbl_coded[[#This Row],[KPW Provider BBID]]&amp;" CompanyID",$AQ$1))))</f>
        <v/>
      </c>
      <c r="AR285" s="114" t="str">
        <f>IF(tbl_coded[[#This Row],[ISIN]]="","",tbl_coded[[#This Row],[穆迪KPW评级]]&amp;"/"&amp;tbl_coded[[#This Row],[SPKPW评级]]&amp;"/"&amp;tbl_coded[[#This Row],[FITCHKPW评级]])</f>
        <v/>
      </c>
      <c r="AS285" s="114" t="str">
        <f>IF(tbl_coded[[#This Row],[ISIN]]="","",IF(OR(_xll.BDP($B285&amp;" Corp",AS$1)="#N/A N/A"),"--",_xll.BDP($B285&amp;" Corp",AS$1)))</f>
        <v/>
      </c>
      <c r="AT285" s="114" t="str">
        <f>IF(tbl_coded[[#This Row],[ISIN]]="","",IF(_xll.BDS($B285&amp;" Corp",AT$1)="#N/A Field Not Applicable","",_xll.BDS($B285&amp;" Corp",AT$1)))</f>
        <v/>
      </c>
      <c r="AU285" s="114" t="str">
        <f>IF(tbl_coded[[#This Row],[SBLC Provider BBID]]="","",_xll.BDP(tbl_coded[[#This Row],[SBLC Provider BBID]]&amp;" CompanyID","NAME"))</f>
        <v/>
      </c>
      <c r="AV285" s="114" t="str">
        <f>IF(tbl_coded[[#This Row],[ISIN]]="","",IF(OR(_xll.BDP($B285&amp;" Corp",AV$1)="#N/A N/A"),"--",TEXT(_xll.BDP($B285&amp;" Corp",AV$1),"yyyy/mm/dd")))</f>
        <v/>
      </c>
      <c r="AW285" s="114" t="str">
        <f>IF(tbl_coded[[#This Row],[ISIN]]="","",IF(OR(_xll.BDP($B285&amp;" Corp",AW$1)="#N/A N/A"),"--",TEXT(_xll.BDP($B285&amp;" Corp",AW$1),"yyyy/mm/dd")))</f>
        <v/>
      </c>
      <c r="AX285" s="114" t="str">
        <f>IF(tbl_coded[[#This Row],[ISIN]]="","",IF(OR(_xll.BDP($B285&amp;" Corp",AX$1)="#N/A N/A"),"--",TEXT(_xll.BDP($B285&amp;" Corp",AX$1),"yyyy/mm/dd")))</f>
        <v/>
      </c>
      <c r="AY285" s="114" t="str">
        <f>IF(tbl_coded[[#This Row],[ISIN]]="","",IF(OR(_xll.BDP($B285&amp;" Corp",AY$1)="#N/A Field Not Applicable"),"--",TEXT(_xll.BDP($B285&amp;" Corp",AY$1),"yyyy/mm/dd")))</f>
        <v/>
      </c>
      <c r="AZ285" s="114" t="str">
        <f>IF(tbl_coded[[#This Row],[ISIN]]="","",IF(OR(_xll.BDP($B285&amp;" Corp",AZ$1)="#N/A N/A"),"--",_xll.BDP($B285&amp;" Corp",AZ$1)))</f>
        <v/>
      </c>
      <c r="BA285" s="114" t="str">
        <f>IF(tbl_coded[[#This Row],[ISIN]]="","",IF(OR(_xll.BDP($B285&amp;" Corp",BA$1)="#N/A N/A"),"--",_xll.BDP($B285&amp;" Corp",BA$1)))</f>
        <v/>
      </c>
      <c r="BB285" s="114" t="str">
        <f>IF(tbl_coded[[#This Row],[ISIN]]="","",IF(OR(_xll.BDP($B285&amp;" Corp",BB$1)="#N/A N/A"),"--",_xll.BDP($B285&amp;" Corp",BB$1)))</f>
        <v/>
      </c>
      <c r="BC285" s="114" t="str">
        <f>IF(tbl_coded[[#This Row],[ISIN]]="","",IF(OR(_xll.BDP($B285&amp;" Corp",BC$1)="#N/A Field Not Applicable"),"--",_xll.BDP($B285&amp;" Corp",BC$1)))</f>
        <v/>
      </c>
      <c r="BD285" s="114" t="str">
        <f>IF(tbl_coded[[#This Row],[ISIN]]="","",IF(OR(_xll.BDP($B285&amp;" Corp",BD$1)="#N/A Field Not Applicable"),"--",_xll.BDP($B285&amp;" Corp",BD$1)))</f>
        <v/>
      </c>
      <c r="BE285" s="114" t="str">
        <f>IF(tbl_coded[[#This Row],[ISIN]]="","",IF(OR(_xll.BDP($B285&amp;" Corp",BE$1)="#N/A Field Not Applicable"),"--",_xll.BDP($B285&amp;" Corp",BE$1)))</f>
        <v/>
      </c>
      <c r="BF285" s="114" t="str">
        <f>IF(tbl_coded[[#This Row],[ISIN]]="","",IF(OR(_xll.BDP($B285&amp;" Corp",BF$1)="#N/A Field Not Applicable"),"--",_xll.BDP($B285&amp;" Corp",BF$1)))</f>
        <v/>
      </c>
      <c r="BG285" s="114" t="str">
        <f>IF(tbl_coded[[#This Row],[ISIN]]="","",IF(OR(_xll.BDP($B285&amp;" Corp",BG$1)="#N/A Field Not Applicable"),"--",IF(_xll.BDP($B285&amp;" Corp",BG$1)="#N/A N/A","N",_xll.BDP($B285&amp;" Corp",BG$1))))</f>
        <v/>
      </c>
      <c r="BH285" s="114" t="str">
        <f>IF(tbl_coded[[#This Row],[ISIN]]="","",IF(OR(_xll.BDP($B285&amp;" Corp",BH$1)="#N/A N/A"),"",_xll.BDP($B285&amp;" Corp",BH$1)))</f>
        <v/>
      </c>
      <c r="BI285" s="114" t="str">
        <f>IF(tbl_coded[[#This Row],[ISIN]]="","",IF(OR(tbl_coded[[#This Row],[Parent company tiker]]=""),"",IF(_xll.BDP(tbl_coded[[#This Row],[Parent company tiker]]&amp;" Equity",BI$1)="#N/A N/A","--",_xll.BDP(tbl_coded[[#This Row],[Parent company tiker]]&amp;" Equity",BI$1))))</f>
        <v/>
      </c>
      <c r="BJ285" s="114" t="str">
        <f>IF(tbl_coded[[#This Row],[ISIN]]="","",IF(OR(tbl_coded[[#This Row],[Parent company tiker]]=""),"",IF(_xll.BDP(tbl_coded[[#This Row],[Parent company tiker]]&amp;" Equity",BJ$1)="#N/A N/A","--",_xll.BDP(tbl_coded[[#This Row],[Parent company tiker]]&amp;" Equity",BJ$1))))</f>
        <v/>
      </c>
      <c r="BK285" s="114" t="str">
        <f>IF(tbl_coded[[#This Row],[ISIN]]="","",IF(OR(tbl_coded[[#This Row],[Parent company tiker]]=""),"",IF(_xll.BDP(tbl_coded[[#This Row],[Parent company tiker]]&amp;" Equity",BK$1)="#N/A N/A","--",_xll.BDP(tbl_coded[[#This Row],[Parent company tiker]]&amp;" Equity",BK$1))))</f>
        <v/>
      </c>
      <c r="BL285" s="114" t="str">
        <f>IF(tbl_coded[[#This Row],[ISIN]]="","",IF(OR(tbl_coded[[#This Row],[Parent company tiker]]=""),"",IF(_xll.BDP(tbl_coded[[#This Row],[Parent company tiker]]&amp;" Equity",BL$1)="#N/A N/A","--",_xll.BDP(tbl_coded[[#This Row],[Parent company tiker]]&amp;" Equity",BL$1))))</f>
        <v/>
      </c>
      <c r="BM285"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5" s="114" t="str">
        <f>IF(tbl_coded[[#This Row],[Column9]]&lt;&gt;"--",tbl_coded[[#This Row],[G''tor rating]],IF(tbl_coded[[#This Row],[KPW Name]]&lt;&gt;"",tbl_coded[[#This Row],[KPW Rating]],IF(tbl_coded[[#This Row],[Parent company tiker]]&lt;&gt;"",tbl_coded[[#This Row],[parent评级]],tbl_coded[[#This Row],[Issuer rating]])))</f>
        <v>//</v>
      </c>
      <c r="BO285" s="148" t="str">
        <f>IFERROR(IF(tbl_coded[[#This Row],[GREEN]]="Y","GREEN",IF(tbl_coded[[#This Row],[SUSTAINABLE]]="Y","SUSTAINABLE",IF(tbl_coded[[#This Row],[SOCIAL]]="Y","SOCIAL",IF(tbl_coded[[#This Row],[Sustainable linked]]="Y","SUSTAINABLE LINKED"," ")))),"")</f>
        <v xml:space="preserve"> </v>
      </c>
    </row>
    <row r="286" spans="1:67" ht="15" customHeight="1">
      <c r="A286" s="109">
        <v>284</v>
      </c>
      <c r="B286" s="110" t="str">
        <f>IF(美元债一级!$C$3:$C$1048576&lt;&gt;"",美元债一级!$C286,"")</f>
        <v/>
      </c>
      <c r="C286" s="112" t="str">
        <f>IF(tbl_coded[[#This Row],[ISIN]]="","",IF(tbl_coded[[#This Row],[Index]]&gt;$A$1,"",IF(_xll.BDP($B286&amp;" Corp",C$1)="#N/A N/A","",_xll.BDP($B286&amp;" Corp",C$1))))</f>
        <v/>
      </c>
      <c r="D286" s="112" t="str">
        <f>IF(tbl_coded[[#This Row],[ISIN]]="","",IF(_xll.BDP($B286&amp;" Corp",D$1)="#N/A N/A","",_xll.BDP($B286&amp;" Corp",D$1)))</f>
        <v/>
      </c>
      <c r="E286" s="112" t="str">
        <f>IF(tbl_coded[[#This Row],[ISIN]]="","",IF(_xll.BDP($B286&amp;" Corp",E$1)="#N/A N/A","--",_xll.BDP($B286&amp;" Corp",E$1)))</f>
        <v/>
      </c>
      <c r="F286" s="112" t="str">
        <f>IF(tbl_coded[[#This Row],[ISIN]]="","",IF(_xll.BDS($B286&amp;" Corp",F$1)="#N/A Field Not Applicable","",_xll.BDS($B286&amp;" Corp",F$1)))</f>
        <v/>
      </c>
      <c r="G286" s="112" t="str">
        <f>IF(tbl_coded[[#This Row],[ISIN]]="","",IF(_xll.BDP($F286&amp;" CompanyID",G$1)="#N/A Invalid Security","",_xll.BDP($F286&amp;" CompanyID",G$1)))</f>
        <v/>
      </c>
      <c r="H286" s="112" t="str">
        <f>IF(tbl_coded[[#This Row],[ISIN]]="","",IF(_xll.BDP($B286&amp;" Corp",H$1)="#N/A N/A","--",_xll.BDP($B286&amp;" Corp",H$1)))</f>
        <v/>
      </c>
      <c r="I286" s="112" t="str">
        <f>IF(tbl_coded[[#This Row],[ISIN]]="","",IF(_xll.BDP($B286&amp;" Corp",I$1)="#N/A N/A","--",_xll.BDP($B286&amp;" Corp",I$1)))</f>
        <v/>
      </c>
      <c r="J286" s="112" t="str">
        <f>IF(tbl_coded[[#This Row],[ISIN]]="","",IF(_xll.BDP($B286&amp;" Corp",J$1)="#N/A N/A","--",_xll.BDP($B286&amp;" Corp",J$1)))</f>
        <v/>
      </c>
      <c r="K286" s="112" t="str">
        <f>IF(tbl_coded[[#This Row],[ISIN]]="","",IF(_xll.BDP($B286&amp;" Corp",K$1)="#N/A N/A","--",_xll.BDP($B286&amp;" Corp",K$1)))</f>
        <v/>
      </c>
      <c r="L286" s="112" t="str">
        <f>IF(tbl_coded[[#This Row],[ISIN]]="","",IF(_xll.BDP($B286&amp;" Corp",L$1)="#N/A N/A","--",_xll.BDP($B286&amp;" Corp",L$1)))</f>
        <v/>
      </c>
      <c r="M286" s="112" t="str">
        <f>IF(tbl_coded[[#This Row],[ISIN]]="","",IF(_xll.BDP($B286&amp;" Corp",M$1)="#N/A N/A","--",_xll.BDP($B286&amp;" Corp",M$1)))</f>
        <v/>
      </c>
      <c r="N286" s="112" t="str">
        <f>IF(tbl_coded[[#This Row],[ISIN]]="","",IF(_xll.BDP($B286&amp;" Corp",N$1)="#N/A N/A","--",_xll.BDP($B286&amp;" Corp",N$1)))</f>
        <v/>
      </c>
      <c r="O286" s="112" t="str">
        <f>IF(tbl_coded[[#This Row],[ISIN]]="","",IF(_xll.BDP($B286&amp;" Corp",O$1)="#N/A N/A","--",_xll.BDP($B286&amp;" Corp",O$1)))</f>
        <v/>
      </c>
      <c r="P286" s="112" t="str">
        <f>IF(tbl_coded[[#This Row],[ISIN]]="","",IF(_xll.BDP($B286&amp;" Corp",P$1)="#N/A N/A","--",_xll.BDP($B286&amp;" Corp",P$1)))</f>
        <v/>
      </c>
      <c r="Q286"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6" s="112" t="str">
        <f>IF(tbl_coded[[#This Row],[ISIN]]="","",IF(OR(_xll.BDP($B286&amp;" Corp",R$1)="#N/A N/A",_xll.BDP($B286&amp;" Corp",R$1)="#N/A Invalid Security",_xll.BDP($B286&amp;" Corp",R$1)="#N/A Field Not Applicable"),"--",_xll.BDP($B286&amp;" Corp",R$1)))</f>
        <v/>
      </c>
      <c r="S286" s="112" t="str">
        <f>IF(tbl_coded[[#This Row],[ISIN]]="","",IF(OR(_xll.BDP($R286&amp;" Equity",S$1)="#N/A N/A",_xll.BDP($R286&amp;" Equity",S$1)="#N/A Invalid Security"),"--",_xll.BDP($R286&amp;" Equity",S$1)))</f>
        <v/>
      </c>
      <c r="T286" s="112" t="str">
        <f>IF(tbl_coded[[#This Row],[ISIN]]="","",IF(OR(_xll.BDP($R286&amp;" Equity",T$1)="#N/A N/A",_xll.BDP($R286&amp;" Equity",T$1)="#N/A Invalid Security"),"--",_xll.BDP($R286&amp;" Equity",T$1)))</f>
        <v/>
      </c>
      <c r="U286" s="112" t="str">
        <f>IF(tbl_coded[[#This Row],[ISIN]]="","",IF(OR(_xll.BDP($R286&amp;" Equity",U$1)="#N/A N/A",_xll.BDP($R286&amp;" Equity",U$1)="#N/A Invalid Security"),"--",_xll.BDP($R286&amp;" Equity",U$1)))</f>
        <v/>
      </c>
      <c r="V286" s="112" t="str">
        <f>IF(tbl_coded[[#This Row],[ISIN]]="","",IF(OR(_xll.BDP($R286&amp;" Equity",V$1)="#N/A N/A",_xll.BDP($R286&amp;" Equity",V$1)="#N/A Invalid Security"),"--",_xll.BDP($R286&amp;" Equity",V$1)))</f>
        <v/>
      </c>
      <c r="W286" s="112" t="str">
        <f>IF(tbl_coded[[#This Row],[ISIN]]="","",IF(OR(_xll.BDP($R286&amp;" Equity",W$1)="#N/A N/A",_xll.BDP($R286&amp;" Equity",W$1)="#N/A Invalid Security"),"--",_xll.BDP($R286&amp;" Equity",W$1)))</f>
        <v/>
      </c>
      <c r="X286" s="112" t="str">
        <f>IF(tbl_coded[[#This Row],[ISIN]]="","",IF(OR(_xll.BDP($R286&amp;" Equity",X$1)="#N/A N/A",_xll.BDP($R286&amp;" Equity",X$1)="#N/A Invalid Security"),"--",_xll.BDP($R286&amp;" Equity",X$1)))</f>
        <v/>
      </c>
      <c r="Y286"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6" s="112" t="str">
        <f>IF(tbl_coded[[#This Row],[ISIN]]="","",IF(ISNUMBER(_xll.BDP(B286&amp;" Corp",Z$1)),_xll.BDP(B286&amp;" Corp",Z$1),""))</f>
        <v/>
      </c>
      <c r="AA286" s="112" t="str">
        <f>IF(tbl_coded[[#This Row],[ISIN]]="","",IF(ISNUMBER(_xll.BDP(B286&amp;" Corp",AA$1)),_xll.BDP(B286&amp;" Corp",AA$1),""))</f>
        <v/>
      </c>
      <c r="AB286" s="112" t="str">
        <f>IF(tbl_coded[[#This Row],[ISIN]]="","",IF(ISNUMBER(_xll.BDP(B286&amp;" Corp",AB$1)),_xll.BDP(B286&amp;" Corp",AB$1),""))</f>
        <v/>
      </c>
      <c r="AC286" s="112" t="str">
        <f>IF(tbl_coded[[#This Row],[ISIN]]="","",IF(ISNUMBER(_xll.BDP(B286&amp;" Corp",AC$1)),_xll.BDP(B286&amp;" Corp",AC$1),""))</f>
        <v/>
      </c>
      <c r="AD286" s="112" t="str">
        <f>IF(tbl_coded[[#This Row],[ISIN]]="","",IF((_xll.BDP(B286&amp;" Corp",AD$1))="#N/A Field Not Applicable","",_xll.BDP(B286&amp;" Corp",AD$1)))</f>
        <v/>
      </c>
      <c r="AE286" s="112" t="str">
        <f>IF(tbl_coded[[#This Row],[ISIN]]="","",IF((_xll.BDP(B286&amp;" Corp",AE$1))="#N/A N/A","--",_xll.BDP(B286&amp;" Corp",AE$1)))</f>
        <v/>
      </c>
      <c r="AF286" s="112" t="str">
        <f>IF(tbl_coded[[#This Row],[ISIN]]="","",IF(IFERROR(MATCH(H286,rtg_num[Moody''s],0)&gt;10,0),"HY",IF(IFERROR(MATCH(I286,rtg_num[S&amp;P],0)&gt;10,0),"HY",IF(IFERROR(MATCH(J286,rtg_num[Fitch],0)&gt;10,0),"HY",IF(H286&amp;I286&amp;J286="------","NR",IF(IFERROR(FIND("#N/A",Coded!H286),0)&amp;IFERROR(FIND("#N/A",Coded!H286),0)&amp;IFERROR(FIND("#N/A",Coded!H286),0)&lt;&gt;"000",IF(INDEX(美元债一级!$O:$O,MATCH(tbl_coded[[#This Row],[ISIN]],美元债一级!$I:$I,0))="--/--/--","NR","IG"),"IG"))))))</f>
        <v/>
      </c>
      <c r="AG286"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6"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6" s="113" t="str">
        <f>IF(tbl_coded[[#This Row],[ISIN]]="","",IF(_xll.BDP($B286&amp;" Corp",AI$1)="#N/A N/A","--",_xll.BDP($B286&amp;" Corp",AI$1)))</f>
        <v/>
      </c>
      <c r="AJ286" s="112" t="str">
        <f>IF(tbl_coded[[#This Row],[ISIN]]="","",IF(OR(_xll.BDP(_xll.BDP(tbl_coded[[#This Row],[ISIN]]&amp;" Corp", "ISSUER_EQUITY_TICKER")&amp;" Equity",AJ$1)="#N/A N/A"),"--",_xll.BDP(_xll.BDP(tbl_coded[[#This Row],[ISIN]]&amp;" Corp", "ISSUER_EQUITY_TICKER")&amp;" Equity",AJ$1)))</f>
        <v/>
      </c>
      <c r="AK286"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6" s="115" t="str">
        <f>IF(tbl_coded[[#This Row],[ISIN]]="","",IF(OR(_xll.BDP(_xll.BDP(tbl_coded[[#This Row],[ISIN]]&amp;" Corp", "ISSUER_EQUITY_TICKER")&amp;" Equity",AL$1)="#N/A N/A"),"--",_xll.BDP(_xll.BDP(tbl_coded[[#This Row],[ISIN]]&amp;" Corp", "ISSUER_EQUITY_TICKER")&amp;" Equity",AL$1)))</f>
        <v/>
      </c>
      <c r="AM286" s="115" t="str">
        <f>IF(tbl_coded[[#This Row],[ISIN]]="","",IF(_xll.BDS($B286&amp;" Corp",AM$1)="#N/A Field Not Applicable","",_xll.BDS($B286&amp;" Corp",AM$1)))</f>
        <v/>
      </c>
      <c r="AN286" s="115" t="str">
        <f>IF(tbl_coded[[#This Row],[ISIN]]="","",IF(_xll.BDP(tbl_coded[[#This Row],[KPW Provider BBID]]&amp;" CompanyID","NAME")="#N/A Invalid Security","",_xll.BDP(tbl_coded[[#This Row],[KPW Provider BBID]]&amp;" CompanyID","NAME")))</f>
        <v/>
      </c>
      <c r="AO286" s="115" t="str">
        <f>IF(tbl_coded[[#This Row],[ISIN]]="","",IF(_xll.BDP(tbl_coded[[#This Row],[KPW Provider BBID]]&amp;" CompanyID",$AO$1)="#N/A Invalid Security","--",IF(_xll.BDP(tbl_coded[[#This Row],[KPW Provider BBID]]&amp;" CompanyID",$AO$1)="#N/A N/A","--",_xll.BDP(tbl_coded[[#This Row],[KPW Provider BBID]]&amp;" CompanyID",$AO$1))))</f>
        <v/>
      </c>
      <c r="AP286" s="115" t="str">
        <f>IF(tbl_coded[[#This Row],[ISIN]]="","",IF(_xll.BDP(tbl_coded[[#This Row],[KPW Provider BBID]]&amp;" CompanyID",$AP$1)="#N/A Invalid Security","--",IF(_xll.BDP(tbl_coded[[#This Row],[KPW Provider BBID]]&amp;" CompanyID",$AP$1)="#N/A N/A","--",_xll.BDP(tbl_coded[[#This Row],[KPW Provider BBID]]&amp;" CompanyID",$AP$1))))</f>
        <v/>
      </c>
      <c r="AQ286" s="115" t="str">
        <f>IF(tbl_coded[[#This Row],[ISIN]]="","",IF(_xll.BDP(tbl_coded[[#This Row],[KPW Provider BBID]]&amp;" CompanyID",$AQ$1)="#N/A Invalid Security","--",IF(_xll.BDP(tbl_coded[[#This Row],[KPW Provider BBID]]&amp;" CompanyID",$AQ$1)="#N/A N/A","--",_xll.BDP(tbl_coded[[#This Row],[KPW Provider BBID]]&amp;" CompanyID",$AQ$1))))</f>
        <v/>
      </c>
      <c r="AR286" s="115" t="str">
        <f>IF(tbl_coded[[#This Row],[ISIN]]="","",tbl_coded[[#This Row],[穆迪KPW评级]]&amp;"/"&amp;tbl_coded[[#This Row],[SPKPW评级]]&amp;"/"&amp;tbl_coded[[#This Row],[FITCHKPW评级]])</f>
        <v/>
      </c>
      <c r="AS286" s="115" t="str">
        <f>IF(tbl_coded[[#This Row],[ISIN]]="","",IF(OR(_xll.BDP($B286&amp;" Corp",AS$1)="#N/A N/A"),"--",_xll.BDP($B286&amp;" Corp",AS$1)))</f>
        <v/>
      </c>
      <c r="AT286" s="115" t="str">
        <f>IF(tbl_coded[[#This Row],[ISIN]]="","",IF(_xll.BDS($B286&amp;" Corp",AT$1)="#N/A Field Not Applicable","",_xll.BDS($B286&amp;" Corp",AT$1)))</f>
        <v/>
      </c>
      <c r="AU286" s="115" t="str">
        <f>IF(tbl_coded[[#This Row],[SBLC Provider BBID]]="","",_xll.BDP(tbl_coded[[#This Row],[SBLC Provider BBID]]&amp;" CompanyID","NAME"))</f>
        <v/>
      </c>
      <c r="AV286" s="115" t="str">
        <f>IF(tbl_coded[[#This Row],[ISIN]]="","",IF(OR(_xll.BDP($B286&amp;" Corp",AV$1)="#N/A N/A"),"--",TEXT(_xll.BDP($B286&amp;" Corp",AV$1),"yyyy/mm/dd")))</f>
        <v/>
      </c>
      <c r="AW286" s="115" t="str">
        <f>IF(tbl_coded[[#This Row],[ISIN]]="","",IF(OR(_xll.BDP($B286&amp;" Corp",AW$1)="#N/A N/A"),"--",TEXT(_xll.BDP($B286&amp;" Corp",AW$1),"yyyy/mm/dd")))</f>
        <v/>
      </c>
      <c r="AX286" s="115" t="str">
        <f>IF(tbl_coded[[#This Row],[ISIN]]="","",IF(OR(_xll.BDP($B286&amp;" Corp",AX$1)="#N/A N/A"),"--",TEXT(_xll.BDP($B286&amp;" Corp",AX$1),"yyyy/mm/dd")))</f>
        <v/>
      </c>
      <c r="AY286" s="115" t="str">
        <f>IF(tbl_coded[[#This Row],[ISIN]]="","",IF(OR(_xll.BDP($B286&amp;" Corp",AY$1)="#N/A Field Not Applicable"),"--",TEXT(_xll.BDP($B286&amp;" Corp",AY$1),"yyyy/mm/dd")))</f>
        <v/>
      </c>
      <c r="AZ286" s="115" t="str">
        <f>IF(tbl_coded[[#This Row],[ISIN]]="","",IF(OR(_xll.BDP($B286&amp;" Corp",AZ$1)="#N/A N/A"),"--",_xll.BDP($B286&amp;" Corp",AZ$1)))</f>
        <v/>
      </c>
      <c r="BA286" s="115" t="str">
        <f>IF(tbl_coded[[#This Row],[ISIN]]="","",IF(OR(_xll.BDP($B286&amp;" Corp",BA$1)="#N/A N/A"),"--",_xll.BDP($B286&amp;" Corp",BA$1)))</f>
        <v/>
      </c>
      <c r="BB286" s="115" t="str">
        <f>IF(tbl_coded[[#This Row],[ISIN]]="","",IF(OR(_xll.BDP($B286&amp;" Corp",BB$1)="#N/A N/A"),"--",_xll.BDP($B286&amp;" Corp",BB$1)))</f>
        <v/>
      </c>
      <c r="BC286" s="115" t="str">
        <f>IF(tbl_coded[[#This Row],[ISIN]]="","",IF(OR(_xll.BDP($B286&amp;" Corp",BC$1)="#N/A Field Not Applicable"),"--",_xll.BDP($B286&amp;" Corp",BC$1)))</f>
        <v/>
      </c>
      <c r="BD286" s="115" t="str">
        <f>IF(tbl_coded[[#This Row],[ISIN]]="","",IF(OR(_xll.BDP($B286&amp;" Corp",BD$1)="#N/A Field Not Applicable"),"--",_xll.BDP($B286&amp;" Corp",BD$1)))</f>
        <v/>
      </c>
      <c r="BE286" s="115" t="str">
        <f>IF(tbl_coded[[#This Row],[ISIN]]="","",IF(OR(_xll.BDP($B286&amp;" Corp",BE$1)="#N/A Field Not Applicable"),"--",_xll.BDP($B286&amp;" Corp",BE$1)))</f>
        <v/>
      </c>
      <c r="BF286" s="115" t="str">
        <f>IF(tbl_coded[[#This Row],[ISIN]]="","",IF(OR(_xll.BDP($B286&amp;" Corp",BF$1)="#N/A Field Not Applicable"),"--",_xll.BDP($B286&amp;" Corp",BF$1)))</f>
        <v/>
      </c>
      <c r="BG286" s="115" t="str">
        <f>IF(tbl_coded[[#This Row],[ISIN]]="","",IF(OR(_xll.BDP($B286&amp;" Corp",BG$1)="#N/A Field Not Applicable"),"--",IF(_xll.BDP($B286&amp;" Corp",BG$1)="#N/A N/A","N",_xll.BDP($B286&amp;" Corp",BG$1))))</f>
        <v/>
      </c>
      <c r="BH286" s="115" t="str">
        <f>IF(tbl_coded[[#This Row],[ISIN]]="","",IF(OR(_xll.BDP($B286&amp;" Corp",BH$1)="#N/A N/A"),"",_xll.BDP($B286&amp;" Corp",BH$1)))</f>
        <v/>
      </c>
      <c r="BI286" s="115" t="str">
        <f>IF(tbl_coded[[#This Row],[ISIN]]="","",IF(OR(tbl_coded[[#This Row],[Parent company tiker]]=""),"",IF(_xll.BDP(tbl_coded[[#This Row],[Parent company tiker]]&amp;" Equity",BI$1)="#N/A N/A","--",_xll.BDP(tbl_coded[[#This Row],[Parent company tiker]]&amp;" Equity",BI$1))))</f>
        <v/>
      </c>
      <c r="BJ286" s="115" t="str">
        <f>IF(tbl_coded[[#This Row],[ISIN]]="","",IF(OR(tbl_coded[[#This Row],[Parent company tiker]]=""),"",IF(_xll.BDP(tbl_coded[[#This Row],[Parent company tiker]]&amp;" Equity",BJ$1)="#N/A N/A","--",_xll.BDP(tbl_coded[[#This Row],[Parent company tiker]]&amp;" Equity",BJ$1))))</f>
        <v/>
      </c>
      <c r="BK286" s="115" t="str">
        <f>IF(tbl_coded[[#This Row],[ISIN]]="","",IF(OR(tbl_coded[[#This Row],[Parent company tiker]]=""),"",IF(_xll.BDP(tbl_coded[[#This Row],[Parent company tiker]]&amp;" Equity",BK$1)="#N/A N/A","--",_xll.BDP(tbl_coded[[#This Row],[Parent company tiker]]&amp;" Equity",BK$1))))</f>
        <v/>
      </c>
      <c r="BL286" s="115" t="str">
        <f>IF(tbl_coded[[#This Row],[ISIN]]="","",IF(OR(tbl_coded[[#This Row],[Parent company tiker]]=""),"",IF(_xll.BDP(tbl_coded[[#This Row],[Parent company tiker]]&amp;" Equity",BL$1)="#N/A N/A","--",_xll.BDP(tbl_coded[[#This Row],[Parent company tiker]]&amp;" Equity",BL$1))))</f>
        <v/>
      </c>
      <c r="BM286"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6" s="115" t="str">
        <f>IF(tbl_coded[[#This Row],[Column9]]&lt;&gt;"--",tbl_coded[[#This Row],[G''tor rating]],IF(tbl_coded[[#This Row],[KPW Name]]&lt;&gt;"",tbl_coded[[#This Row],[KPW Rating]],IF(tbl_coded[[#This Row],[Parent company tiker]]&lt;&gt;"",tbl_coded[[#This Row],[parent评级]],tbl_coded[[#This Row],[Issuer rating]])))</f>
        <v>//</v>
      </c>
      <c r="BO286" s="148" t="str">
        <f>IFERROR(IF(tbl_coded[[#This Row],[GREEN]]="Y","GREEN",IF(tbl_coded[[#This Row],[SUSTAINABLE]]="Y","SUSTAINABLE",IF(tbl_coded[[#This Row],[SOCIAL]]="Y","SOCIAL",IF(tbl_coded[[#This Row],[Sustainable linked]]="Y","SUSTAINABLE LINKED"," ")))),"")</f>
        <v xml:space="preserve"> </v>
      </c>
    </row>
    <row r="287" spans="1:67" ht="15" customHeight="1">
      <c r="A287" s="109">
        <v>285</v>
      </c>
      <c r="B287" s="110" t="str">
        <f>IF(美元债一级!$C$3:$C$1048576&lt;&gt;"",美元债一级!$C287,"")</f>
        <v/>
      </c>
      <c r="C287" s="112" t="str">
        <f>IF(tbl_coded[[#This Row],[ISIN]]="","",IF(tbl_coded[[#This Row],[Index]]&gt;$A$1,"",IF(_xll.BDP($B287&amp;" Corp",C$1)="#N/A N/A","",_xll.BDP($B287&amp;" Corp",C$1))))</f>
        <v/>
      </c>
      <c r="D287" s="112" t="str">
        <f>IF(tbl_coded[[#This Row],[ISIN]]="","",IF(_xll.BDP($B287&amp;" Corp",D$1)="#N/A N/A","",_xll.BDP($B287&amp;" Corp",D$1)))</f>
        <v/>
      </c>
      <c r="E287" s="112" t="str">
        <f>IF(tbl_coded[[#This Row],[ISIN]]="","",IF(_xll.BDP($B287&amp;" Corp",E$1)="#N/A N/A","--",_xll.BDP($B287&amp;" Corp",E$1)))</f>
        <v/>
      </c>
      <c r="F287" s="112" t="str">
        <f>IF(tbl_coded[[#This Row],[ISIN]]="","",IF(_xll.BDS($B287&amp;" Corp",F$1)="#N/A Field Not Applicable","",_xll.BDS($B287&amp;" Corp",F$1)))</f>
        <v/>
      </c>
      <c r="G287" s="112" t="str">
        <f>IF(tbl_coded[[#This Row],[ISIN]]="","",IF(_xll.BDP($F287&amp;" CompanyID",G$1)="#N/A Invalid Security","",_xll.BDP($F287&amp;" CompanyID",G$1)))</f>
        <v/>
      </c>
      <c r="H287" s="112" t="str">
        <f>IF(tbl_coded[[#This Row],[ISIN]]="","",IF(_xll.BDP($B287&amp;" Corp",H$1)="#N/A N/A","--",_xll.BDP($B287&amp;" Corp",H$1)))</f>
        <v/>
      </c>
      <c r="I287" s="112" t="str">
        <f>IF(tbl_coded[[#This Row],[ISIN]]="","",IF(_xll.BDP($B287&amp;" Corp",I$1)="#N/A N/A","--",_xll.BDP($B287&amp;" Corp",I$1)))</f>
        <v/>
      </c>
      <c r="J287" s="112" t="str">
        <f>IF(tbl_coded[[#This Row],[ISIN]]="","",IF(_xll.BDP($B287&amp;" Corp",J$1)="#N/A N/A","--",_xll.BDP($B287&amp;" Corp",J$1)))</f>
        <v/>
      </c>
      <c r="K287" s="112" t="str">
        <f>IF(tbl_coded[[#This Row],[ISIN]]="","",IF(_xll.BDP($B287&amp;" Corp",K$1)="#N/A N/A","--",_xll.BDP($B287&amp;" Corp",K$1)))</f>
        <v/>
      </c>
      <c r="L287" s="112" t="str">
        <f>IF(tbl_coded[[#This Row],[ISIN]]="","",IF(_xll.BDP($B287&amp;" Corp",L$1)="#N/A N/A","--",_xll.BDP($B287&amp;" Corp",L$1)))</f>
        <v/>
      </c>
      <c r="M287" s="112" t="str">
        <f>IF(tbl_coded[[#This Row],[ISIN]]="","",IF(_xll.BDP($B287&amp;" Corp",M$1)="#N/A N/A","--",_xll.BDP($B287&amp;" Corp",M$1)))</f>
        <v/>
      </c>
      <c r="N287" s="112" t="str">
        <f>IF(tbl_coded[[#This Row],[ISIN]]="","",IF(_xll.BDP($B287&amp;" Corp",N$1)="#N/A N/A","--",_xll.BDP($B287&amp;" Corp",N$1)))</f>
        <v/>
      </c>
      <c r="O287" s="112" t="str">
        <f>IF(tbl_coded[[#This Row],[ISIN]]="","",IF(_xll.BDP($B287&amp;" Corp",O$1)="#N/A N/A","--",_xll.BDP($B287&amp;" Corp",O$1)))</f>
        <v/>
      </c>
      <c r="P287" s="112" t="str">
        <f>IF(tbl_coded[[#This Row],[ISIN]]="","",IF(_xll.BDP($B287&amp;" Corp",P$1)="#N/A N/A","--",_xll.BDP($B287&amp;" Corp",P$1)))</f>
        <v/>
      </c>
      <c r="Q287"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7" s="112" t="str">
        <f>IF(tbl_coded[[#This Row],[ISIN]]="","",IF(OR(_xll.BDP($B287&amp;" Corp",R$1)="#N/A N/A",_xll.BDP($B287&amp;" Corp",R$1)="#N/A Invalid Security",_xll.BDP($B287&amp;" Corp",R$1)="#N/A Field Not Applicable"),"--",_xll.BDP($B287&amp;" Corp",R$1)))</f>
        <v/>
      </c>
      <c r="S287" s="112" t="str">
        <f>IF(tbl_coded[[#This Row],[ISIN]]="","",IF(OR(_xll.BDP($R287&amp;" Equity",S$1)="#N/A N/A",_xll.BDP($R287&amp;" Equity",S$1)="#N/A Invalid Security"),"--",_xll.BDP($R287&amp;" Equity",S$1)))</f>
        <v/>
      </c>
      <c r="T287" s="112" t="str">
        <f>IF(tbl_coded[[#This Row],[ISIN]]="","",IF(OR(_xll.BDP($R287&amp;" Equity",T$1)="#N/A N/A",_xll.BDP($R287&amp;" Equity",T$1)="#N/A Invalid Security"),"--",_xll.BDP($R287&amp;" Equity",T$1)))</f>
        <v/>
      </c>
      <c r="U287" s="112" t="str">
        <f>IF(tbl_coded[[#This Row],[ISIN]]="","",IF(OR(_xll.BDP($R287&amp;" Equity",U$1)="#N/A N/A",_xll.BDP($R287&amp;" Equity",U$1)="#N/A Invalid Security"),"--",_xll.BDP($R287&amp;" Equity",U$1)))</f>
        <v/>
      </c>
      <c r="V287" s="112" t="str">
        <f>IF(tbl_coded[[#This Row],[ISIN]]="","",IF(OR(_xll.BDP($R287&amp;" Equity",V$1)="#N/A N/A",_xll.BDP($R287&amp;" Equity",V$1)="#N/A Invalid Security"),"--",_xll.BDP($R287&amp;" Equity",V$1)))</f>
        <v/>
      </c>
      <c r="W287" s="112" t="str">
        <f>IF(tbl_coded[[#This Row],[ISIN]]="","",IF(OR(_xll.BDP($R287&amp;" Equity",W$1)="#N/A N/A",_xll.BDP($R287&amp;" Equity",W$1)="#N/A Invalid Security"),"--",_xll.BDP($R287&amp;" Equity",W$1)))</f>
        <v/>
      </c>
      <c r="X287" s="112" t="str">
        <f>IF(tbl_coded[[#This Row],[ISIN]]="","",IF(OR(_xll.BDP($R287&amp;" Equity",X$1)="#N/A N/A",_xll.BDP($R287&amp;" Equity",X$1)="#N/A Invalid Security"),"--",_xll.BDP($R287&amp;" Equity",X$1)))</f>
        <v/>
      </c>
      <c r="Y287"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7" s="112" t="str">
        <f>IF(tbl_coded[[#This Row],[ISIN]]="","",IF(ISNUMBER(_xll.BDP(B287&amp;" Corp",Z$1)),_xll.BDP(B287&amp;" Corp",Z$1),""))</f>
        <v/>
      </c>
      <c r="AA287" s="112" t="str">
        <f>IF(tbl_coded[[#This Row],[ISIN]]="","",IF(ISNUMBER(_xll.BDP(B287&amp;" Corp",AA$1)),_xll.BDP(B287&amp;" Corp",AA$1),""))</f>
        <v/>
      </c>
      <c r="AB287" s="112" t="str">
        <f>IF(tbl_coded[[#This Row],[ISIN]]="","",IF(ISNUMBER(_xll.BDP(B287&amp;" Corp",AB$1)),_xll.BDP(B287&amp;" Corp",AB$1),""))</f>
        <v/>
      </c>
      <c r="AC287" s="112" t="str">
        <f>IF(tbl_coded[[#This Row],[ISIN]]="","",IF(ISNUMBER(_xll.BDP(B287&amp;" Corp",AC$1)),_xll.BDP(B287&amp;" Corp",AC$1),""))</f>
        <v/>
      </c>
      <c r="AD287" s="112" t="str">
        <f>IF(tbl_coded[[#This Row],[ISIN]]="","",IF((_xll.BDP(B287&amp;" Corp",AD$1))="#N/A Field Not Applicable","",_xll.BDP(B287&amp;" Corp",AD$1)))</f>
        <v/>
      </c>
      <c r="AE287" s="112" t="str">
        <f>IF(tbl_coded[[#This Row],[ISIN]]="","",IF((_xll.BDP(B287&amp;" Corp",AE$1))="#N/A N/A","--",_xll.BDP(B287&amp;" Corp",AE$1)))</f>
        <v/>
      </c>
      <c r="AF287" s="112" t="str">
        <f>IF(tbl_coded[[#This Row],[ISIN]]="","",IF(IFERROR(MATCH(H287,rtg_num[Moody''s],0)&gt;10,0),"HY",IF(IFERROR(MATCH(I287,rtg_num[S&amp;P],0)&gt;10,0),"HY",IF(IFERROR(MATCH(J287,rtg_num[Fitch],0)&gt;10,0),"HY",IF(H287&amp;I287&amp;J287="------","NR",IF(IFERROR(FIND("#N/A",Coded!H287),0)&amp;IFERROR(FIND("#N/A",Coded!H287),0)&amp;IFERROR(FIND("#N/A",Coded!H287),0)&lt;&gt;"000",IF(INDEX(美元债一级!$O:$O,MATCH(tbl_coded[[#This Row],[ISIN]],美元债一级!$I:$I,0))="--/--/--","NR","IG"),"IG"))))))</f>
        <v/>
      </c>
      <c r="AG287"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7"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7" s="113" t="str">
        <f>IF(tbl_coded[[#This Row],[ISIN]]="","",IF(_xll.BDP($B287&amp;" Corp",AI$1)="#N/A N/A","--",_xll.BDP($B287&amp;" Corp",AI$1)))</f>
        <v/>
      </c>
      <c r="AJ287" s="112" t="str">
        <f>IF(tbl_coded[[#This Row],[ISIN]]="","",IF(OR(_xll.BDP(_xll.BDP(tbl_coded[[#This Row],[ISIN]]&amp;" Corp", "ISSUER_EQUITY_TICKER")&amp;" Equity",AJ$1)="#N/A N/A"),"--",_xll.BDP(_xll.BDP(tbl_coded[[#This Row],[ISIN]]&amp;" Corp", "ISSUER_EQUITY_TICKER")&amp;" Equity",AJ$1)))</f>
        <v/>
      </c>
      <c r="AK287"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7" s="115" t="str">
        <f>IF(tbl_coded[[#This Row],[ISIN]]="","",IF(OR(_xll.BDP(_xll.BDP(tbl_coded[[#This Row],[ISIN]]&amp;" Corp", "ISSUER_EQUITY_TICKER")&amp;" Equity",AL$1)="#N/A N/A"),"--",_xll.BDP(_xll.BDP(tbl_coded[[#This Row],[ISIN]]&amp;" Corp", "ISSUER_EQUITY_TICKER")&amp;" Equity",AL$1)))</f>
        <v/>
      </c>
      <c r="AM287" s="115" t="str">
        <f>IF(tbl_coded[[#This Row],[ISIN]]="","",IF(_xll.BDS($B287&amp;" Corp",AM$1)="#N/A Field Not Applicable","",_xll.BDS($B287&amp;" Corp",AM$1)))</f>
        <v/>
      </c>
      <c r="AN287" s="115" t="str">
        <f>IF(tbl_coded[[#This Row],[ISIN]]="","",IF(_xll.BDP(tbl_coded[[#This Row],[KPW Provider BBID]]&amp;" CompanyID","NAME")="#N/A Invalid Security","",_xll.BDP(tbl_coded[[#This Row],[KPW Provider BBID]]&amp;" CompanyID","NAME")))</f>
        <v/>
      </c>
      <c r="AO287" s="115" t="str">
        <f>IF(tbl_coded[[#This Row],[ISIN]]="","",IF(_xll.BDP(tbl_coded[[#This Row],[KPW Provider BBID]]&amp;" CompanyID",$AO$1)="#N/A Invalid Security","--",IF(_xll.BDP(tbl_coded[[#This Row],[KPW Provider BBID]]&amp;" CompanyID",$AO$1)="#N/A N/A","--",_xll.BDP(tbl_coded[[#This Row],[KPW Provider BBID]]&amp;" CompanyID",$AO$1))))</f>
        <v/>
      </c>
      <c r="AP287" s="115" t="str">
        <f>IF(tbl_coded[[#This Row],[ISIN]]="","",IF(_xll.BDP(tbl_coded[[#This Row],[KPW Provider BBID]]&amp;" CompanyID",$AP$1)="#N/A Invalid Security","--",IF(_xll.BDP(tbl_coded[[#This Row],[KPW Provider BBID]]&amp;" CompanyID",$AP$1)="#N/A N/A","--",_xll.BDP(tbl_coded[[#This Row],[KPW Provider BBID]]&amp;" CompanyID",$AP$1))))</f>
        <v/>
      </c>
      <c r="AQ287" s="115" t="str">
        <f>IF(tbl_coded[[#This Row],[ISIN]]="","",IF(_xll.BDP(tbl_coded[[#This Row],[KPW Provider BBID]]&amp;" CompanyID",$AQ$1)="#N/A Invalid Security","--",IF(_xll.BDP(tbl_coded[[#This Row],[KPW Provider BBID]]&amp;" CompanyID",$AQ$1)="#N/A N/A","--",_xll.BDP(tbl_coded[[#This Row],[KPW Provider BBID]]&amp;" CompanyID",$AQ$1))))</f>
        <v/>
      </c>
      <c r="AR287" s="115" t="str">
        <f>IF(tbl_coded[[#This Row],[ISIN]]="","",tbl_coded[[#This Row],[穆迪KPW评级]]&amp;"/"&amp;tbl_coded[[#This Row],[SPKPW评级]]&amp;"/"&amp;tbl_coded[[#This Row],[FITCHKPW评级]])</f>
        <v/>
      </c>
      <c r="AS287" s="115" t="str">
        <f>IF(tbl_coded[[#This Row],[ISIN]]="","",IF(OR(_xll.BDP($B287&amp;" Corp",AS$1)="#N/A N/A"),"--",_xll.BDP($B287&amp;" Corp",AS$1)))</f>
        <v/>
      </c>
      <c r="AT287" s="115" t="str">
        <f>IF(tbl_coded[[#This Row],[ISIN]]="","",IF(_xll.BDS($B287&amp;" Corp",AT$1)="#N/A Field Not Applicable","",_xll.BDS($B287&amp;" Corp",AT$1)))</f>
        <v/>
      </c>
      <c r="AU287" s="115" t="str">
        <f>IF(tbl_coded[[#This Row],[SBLC Provider BBID]]="","",_xll.BDP(tbl_coded[[#This Row],[SBLC Provider BBID]]&amp;" CompanyID","NAME"))</f>
        <v/>
      </c>
      <c r="AV287" s="115" t="str">
        <f>IF(tbl_coded[[#This Row],[ISIN]]="","",IF(OR(_xll.BDP($B287&amp;" Corp",AV$1)="#N/A N/A"),"--",TEXT(_xll.BDP($B287&amp;" Corp",AV$1),"yyyy/mm/dd")))</f>
        <v/>
      </c>
      <c r="AW287" s="115" t="str">
        <f>IF(tbl_coded[[#This Row],[ISIN]]="","",IF(OR(_xll.BDP($B287&amp;" Corp",AW$1)="#N/A N/A"),"--",TEXT(_xll.BDP($B287&amp;" Corp",AW$1),"yyyy/mm/dd")))</f>
        <v/>
      </c>
      <c r="AX287" s="115" t="str">
        <f>IF(tbl_coded[[#This Row],[ISIN]]="","",IF(OR(_xll.BDP($B287&amp;" Corp",AX$1)="#N/A N/A"),"--",TEXT(_xll.BDP($B287&amp;" Corp",AX$1),"yyyy/mm/dd")))</f>
        <v/>
      </c>
      <c r="AY287" s="115" t="str">
        <f>IF(tbl_coded[[#This Row],[ISIN]]="","",IF(OR(_xll.BDP($B287&amp;" Corp",AY$1)="#N/A Field Not Applicable"),"--",TEXT(_xll.BDP($B287&amp;" Corp",AY$1),"yyyy/mm/dd")))</f>
        <v/>
      </c>
      <c r="AZ287" s="115" t="str">
        <f>IF(tbl_coded[[#This Row],[ISIN]]="","",IF(OR(_xll.BDP($B287&amp;" Corp",AZ$1)="#N/A N/A"),"--",_xll.BDP($B287&amp;" Corp",AZ$1)))</f>
        <v/>
      </c>
      <c r="BA287" s="115" t="str">
        <f>IF(tbl_coded[[#This Row],[ISIN]]="","",IF(OR(_xll.BDP($B287&amp;" Corp",BA$1)="#N/A N/A"),"--",_xll.BDP($B287&amp;" Corp",BA$1)))</f>
        <v/>
      </c>
      <c r="BB287" s="115" t="str">
        <f>IF(tbl_coded[[#This Row],[ISIN]]="","",IF(OR(_xll.BDP($B287&amp;" Corp",BB$1)="#N/A N/A"),"--",_xll.BDP($B287&amp;" Corp",BB$1)))</f>
        <v/>
      </c>
      <c r="BC287" s="115" t="str">
        <f>IF(tbl_coded[[#This Row],[ISIN]]="","",IF(OR(_xll.BDP($B287&amp;" Corp",BC$1)="#N/A Field Not Applicable"),"--",_xll.BDP($B287&amp;" Corp",BC$1)))</f>
        <v/>
      </c>
      <c r="BD287" s="115" t="str">
        <f>IF(tbl_coded[[#This Row],[ISIN]]="","",IF(OR(_xll.BDP($B287&amp;" Corp",BD$1)="#N/A Field Not Applicable"),"--",_xll.BDP($B287&amp;" Corp",BD$1)))</f>
        <v/>
      </c>
      <c r="BE287" s="115" t="str">
        <f>IF(tbl_coded[[#This Row],[ISIN]]="","",IF(OR(_xll.BDP($B287&amp;" Corp",BE$1)="#N/A Field Not Applicable"),"--",_xll.BDP($B287&amp;" Corp",BE$1)))</f>
        <v/>
      </c>
      <c r="BF287" s="115" t="str">
        <f>IF(tbl_coded[[#This Row],[ISIN]]="","",IF(OR(_xll.BDP($B287&amp;" Corp",BF$1)="#N/A Field Not Applicable"),"--",_xll.BDP($B287&amp;" Corp",BF$1)))</f>
        <v/>
      </c>
      <c r="BG287" s="115" t="str">
        <f>IF(tbl_coded[[#This Row],[ISIN]]="","",IF(OR(_xll.BDP($B287&amp;" Corp",BG$1)="#N/A Field Not Applicable"),"--",IF(_xll.BDP($B287&amp;" Corp",BG$1)="#N/A N/A","N",_xll.BDP($B287&amp;" Corp",BG$1))))</f>
        <v/>
      </c>
      <c r="BH287" s="115" t="str">
        <f>IF(tbl_coded[[#This Row],[ISIN]]="","",IF(OR(_xll.BDP($B287&amp;" Corp",BH$1)="#N/A N/A"),"",_xll.BDP($B287&amp;" Corp",BH$1)))</f>
        <v/>
      </c>
      <c r="BI287" s="115" t="str">
        <f>IF(tbl_coded[[#This Row],[ISIN]]="","",IF(OR(tbl_coded[[#This Row],[Parent company tiker]]=""),"",IF(_xll.BDP(tbl_coded[[#This Row],[Parent company tiker]]&amp;" Equity",BI$1)="#N/A N/A","--",_xll.BDP(tbl_coded[[#This Row],[Parent company tiker]]&amp;" Equity",BI$1))))</f>
        <v/>
      </c>
      <c r="BJ287" s="115" t="str">
        <f>IF(tbl_coded[[#This Row],[ISIN]]="","",IF(OR(tbl_coded[[#This Row],[Parent company tiker]]=""),"",IF(_xll.BDP(tbl_coded[[#This Row],[Parent company tiker]]&amp;" Equity",BJ$1)="#N/A N/A","--",_xll.BDP(tbl_coded[[#This Row],[Parent company tiker]]&amp;" Equity",BJ$1))))</f>
        <v/>
      </c>
      <c r="BK287" s="115" t="str">
        <f>IF(tbl_coded[[#This Row],[ISIN]]="","",IF(OR(tbl_coded[[#This Row],[Parent company tiker]]=""),"",IF(_xll.BDP(tbl_coded[[#This Row],[Parent company tiker]]&amp;" Equity",BK$1)="#N/A N/A","--",_xll.BDP(tbl_coded[[#This Row],[Parent company tiker]]&amp;" Equity",BK$1))))</f>
        <v/>
      </c>
      <c r="BL287" s="115" t="str">
        <f>IF(tbl_coded[[#This Row],[ISIN]]="","",IF(OR(tbl_coded[[#This Row],[Parent company tiker]]=""),"",IF(_xll.BDP(tbl_coded[[#This Row],[Parent company tiker]]&amp;" Equity",BL$1)="#N/A N/A","--",_xll.BDP(tbl_coded[[#This Row],[Parent company tiker]]&amp;" Equity",BL$1))))</f>
        <v/>
      </c>
      <c r="BM287"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7" s="115" t="str">
        <f>IF(tbl_coded[[#This Row],[Column9]]&lt;&gt;"--",tbl_coded[[#This Row],[G''tor rating]],IF(tbl_coded[[#This Row],[KPW Name]]&lt;&gt;"",tbl_coded[[#This Row],[KPW Rating]],IF(tbl_coded[[#This Row],[Parent company tiker]]&lt;&gt;"",tbl_coded[[#This Row],[parent评级]],tbl_coded[[#This Row],[Issuer rating]])))</f>
        <v>//</v>
      </c>
      <c r="BO287" s="148" t="str">
        <f>IFERROR(IF(tbl_coded[[#This Row],[GREEN]]="Y","GREEN",IF(tbl_coded[[#This Row],[SUSTAINABLE]]="Y","SUSTAINABLE",IF(tbl_coded[[#This Row],[SOCIAL]]="Y","SOCIAL",IF(tbl_coded[[#This Row],[Sustainable linked]]="Y","SUSTAINABLE LINKED"," ")))),"")</f>
        <v xml:space="preserve"> </v>
      </c>
    </row>
    <row r="288" spans="1:67" ht="15" customHeight="1">
      <c r="A288" s="109">
        <v>286</v>
      </c>
      <c r="B288" s="110" t="str">
        <f>IF(美元债一级!$C$3:$C$1048576&lt;&gt;"",美元债一级!$C288,"")</f>
        <v/>
      </c>
      <c r="C288" s="112" t="str">
        <f>IF(tbl_coded[[#This Row],[ISIN]]="","",IF(tbl_coded[[#This Row],[Index]]&gt;$A$1,"",IF(_xll.BDP($B288&amp;" Corp",C$1)="#N/A N/A","",_xll.BDP($B288&amp;" Corp",C$1))))</f>
        <v/>
      </c>
      <c r="D288" s="112" t="str">
        <f>IF(tbl_coded[[#This Row],[ISIN]]="","",IF(_xll.BDP($B288&amp;" Corp",D$1)="#N/A N/A","",_xll.BDP($B288&amp;" Corp",D$1)))</f>
        <v/>
      </c>
      <c r="E288" s="112" t="str">
        <f>IF(tbl_coded[[#This Row],[ISIN]]="","",IF(_xll.BDP($B288&amp;" Corp",E$1)="#N/A N/A","--",_xll.BDP($B288&amp;" Corp",E$1)))</f>
        <v/>
      </c>
      <c r="F288" s="112" t="str">
        <f>IF(tbl_coded[[#This Row],[ISIN]]="","",IF(_xll.BDS($B288&amp;" Corp",F$1)="#N/A Field Not Applicable","",_xll.BDS($B288&amp;" Corp",F$1)))</f>
        <v/>
      </c>
      <c r="G288" s="112" t="str">
        <f>IF(tbl_coded[[#This Row],[ISIN]]="","",IF(_xll.BDP($F288&amp;" CompanyID",G$1)="#N/A Invalid Security","",_xll.BDP($F288&amp;" CompanyID",G$1)))</f>
        <v/>
      </c>
      <c r="H288" s="112" t="str">
        <f>IF(tbl_coded[[#This Row],[ISIN]]="","",IF(_xll.BDP($B288&amp;" Corp",H$1)="#N/A N/A","--",_xll.BDP($B288&amp;" Corp",H$1)))</f>
        <v/>
      </c>
      <c r="I288" s="112" t="str">
        <f>IF(tbl_coded[[#This Row],[ISIN]]="","",IF(_xll.BDP($B288&amp;" Corp",I$1)="#N/A N/A","--",_xll.BDP($B288&amp;" Corp",I$1)))</f>
        <v/>
      </c>
      <c r="J288" s="112" t="str">
        <f>IF(tbl_coded[[#This Row],[ISIN]]="","",IF(_xll.BDP($B288&amp;" Corp",J$1)="#N/A N/A","--",_xll.BDP($B288&amp;" Corp",J$1)))</f>
        <v/>
      </c>
      <c r="K288" s="112" t="str">
        <f>IF(tbl_coded[[#This Row],[ISIN]]="","",IF(_xll.BDP($B288&amp;" Corp",K$1)="#N/A N/A","--",_xll.BDP($B288&amp;" Corp",K$1)))</f>
        <v/>
      </c>
      <c r="L288" s="112" t="str">
        <f>IF(tbl_coded[[#This Row],[ISIN]]="","",IF(_xll.BDP($B288&amp;" Corp",L$1)="#N/A N/A","--",_xll.BDP($B288&amp;" Corp",L$1)))</f>
        <v/>
      </c>
      <c r="M288" s="112" t="str">
        <f>IF(tbl_coded[[#This Row],[ISIN]]="","",IF(_xll.BDP($B288&amp;" Corp",M$1)="#N/A N/A","--",_xll.BDP($B288&amp;" Corp",M$1)))</f>
        <v/>
      </c>
      <c r="N288" s="112" t="str">
        <f>IF(tbl_coded[[#This Row],[ISIN]]="","",IF(_xll.BDP($B288&amp;" Corp",N$1)="#N/A N/A","--",_xll.BDP($B288&amp;" Corp",N$1)))</f>
        <v/>
      </c>
      <c r="O288" s="112" t="str">
        <f>IF(tbl_coded[[#This Row],[ISIN]]="","",IF(_xll.BDP($B288&amp;" Corp",O$1)="#N/A N/A","--",_xll.BDP($B288&amp;" Corp",O$1)))</f>
        <v/>
      </c>
      <c r="P288" s="112" t="str">
        <f>IF(tbl_coded[[#This Row],[ISIN]]="","",IF(_xll.BDP($B288&amp;" Corp",P$1)="#N/A N/A","--",_xll.BDP($B288&amp;" Corp",P$1)))</f>
        <v/>
      </c>
      <c r="Q288"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8" s="112" t="str">
        <f>IF(tbl_coded[[#This Row],[ISIN]]="","",IF(OR(_xll.BDP($B288&amp;" Corp",R$1)="#N/A N/A",_xll.BDP($B288&amp;" Corp",R$1)="#N/A Invalid Security",_xll.BDP($B288&amp;" Corp",R$1)="#N/A Field Not Applicable"),"--",_xll.BDP($B288&amp;" Corp",R$1)))</f>
        <v/>
      </c>
      <c r="S288" s="112" t="str">
        <f>IF(tbl_coded[[#This Row],[ISIN]]="","",IF(OR(_xll.BDP($R288&amp;" Equity",S$1)="#N/A N/A",_xll.BDP($R288&amp;" Equity",S$1)="#N/A Invalid Security"),"--",_xll.BDP($R288&amp;" Equity",S$1)))</f>
        <v/>
      </c>
      <c r="T288" s="112" t="str">
        <f>IF(tbl_coded[[#This Row],[ISIN]]="","",IF(OR(_xll.BDP($R288&amp;" Equity",T$1)="#N/A N/A",_xll.BDP($R288&amp;" Equity",T$1)="#N/A Invalid Security"),"--",_xll.BDP($R288&amp;" Equity",T$1)))</f>
        <v/>
      </c>
      <c r="U288" s="112" t="str">
        <f>IF(tbl_coded[[#This Row],[ISIN]]="","",IF(OR(_xll.BDP($R288&amp;" Equity",U$1)="#N/A N/A",_xll.BDP($R288&amp;" Equity",U$1)="#N/A Invalid Security"),"--",_xll.BDP($R288&amp;" Equity",U$1)))</f>
        <v/>
      </c>
      <c r="V288" s="112" t="str">
        <f>IF(tbl_coded[[#This Row],[ISIN]]="","",IF(OR(_xll.BDP($R288&amp;" Equity",V$1)="#N/A N/A",_xll.BDP($R288&amp;" Equity",V$1)="#N/A Invalid Security"),"--",_xll.BDP($R288&amp;" Equity",V$1)))</f>
        <v/>
      </c>
      <c r="W288" s="112" t="str">
        <f>IF(tbl_coded[[#This Row],[ISIN]]="","",IF(OR(_xll.BDP($R288&amp;" Equity",W$1)="#N/A N/A",_xll.BDP($R288&amp;" Equity",W$1)="#N/A Invalid Security"),"--",_xll.BDP($R288&amp;" Equity",W$1)))</f>
        <v/>
      </c>
      <c r="X288" s="112" t="str">
        <f>IF(tbl_coded[[#This Row],[ISIN]]="","",IF(OR(_xll.BDP($R288&amp;" Equity",X$1)="#N/A N/A",_xll.BDP($R288&amp;" Equity",X$1)="#N/A Invalid Security"),"--",_xll.BDP($R288&amp;" Equity",X$1)))</f>
        <v/>
      </c>
      <c r="Y288"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8" s="112" t="str">
        <f>IF(tbl_coded[[#This Row],[ISIN]]="","",IF(ISNUMBER(_xll.BDP(B288&amp;" Corp",Z$1)),_xll.BDP(B288&amp;" Corp",Z$1),""))</f>
        <v/>
      </c>
      <c r="AA288" s="112" t="str">
        <f>IF(tbl_coded[[#This Row],[ISIN]]="","",IF(ISNUMBER(_xll.BDP(B288&amp;" Corp",AA$1)),_xll.BDP(B288&amp;" Corp",AA$1),""))</f>
        <v/>
      </c>
      <c r="AB288" s="112" t="str">
        <f>IF(tbl_coded[[#This Row],[ISIN]]="","",IF(ISNUMBER(_xll.BDP(B288&amp;" Corp",AB$1)),_xll.BDP(B288&amp;" Corp",AB$1),""))</f>
        <v/>
      </c>
      <c r="AC288" s="112" t="str">
        <f>IF(tbl_coded[[#This Row],[ISIN]]="","",IF(ISNUMBER(_xll.BDP(B288&amp;" Corp",AC$1)),_xll.BDP(B288&amp;" Corp",AC$1),""))</f>
        <v/>
      </c>
      <c r="AD288" s="112" t="str">
        <f>IF(tbl_coded[[#This Row],[ISIN]]="","",IF((_xll.BDP(B288&amp;" Corp",AD$1))="#N/A Field Not Applicable","",_xll.BDP(B288&amp;" Corp",AD$1)))</f>
        <v/>
      </c>
      <c r="AE288" s="112" t="str">
        <f>IF(tbl_coded[[#This Row],[ISIN]]="","",IF((_xll.BDP(B288&amp;" Corp",AE$1))="#N/A N/A","--",_xll.BDP(B288&amp;" Corp",AE$1)))</f>
        <v/>
      </c>
      <c r="AF288" s="112" t="str">
        <f>IF(tbl_coded[[#This Row],[ISIN]]="","",IF(IFERROR(MATCH(H288,rtg_num[Moody''s],0)&gt;10,0),"HY",IF(IFERROR(MATCH(I288,rtg_num[S&amp;P],0)&gt;10,0),"HY",IF(IFERROR(MATCH(J288,rtg_num[Fitch],0)&gt;10,0),"HY",IF(H288&amp;I288&amp;J288="------","NR",IF(IFERROR(FIND("#N/A",Coded!H288),0)&amp;IFERROR(FIND("#N/A",Coded!H288),0)&amp;IFERROR(FIND("#N/A",Coded!H288),0)&lt;&gt;"000",IF(INDEX(美元债一级!$O:$O,MATCH(tbl_coded[[#This Row],[ISIN]],美元债一级!$I:$I,0))="--/--/--","NR","IG"),"IG"))))))</f>
        <v/>
      </c>
      <c r="AG288"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8"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8" s="113" t="str">
        <f>IF(tbl_coded[[#This Row],[ISIN]]="","",IF(_xll.BDP($B288&amp;" Corp",AI$1)="#N/A N/A","--",_xll.BDP($B288&amp;" Corp",AI$1)))</f>
        <v/>
      </c>
      <c r="AJ288" s="112" t="str">
        <f>IF(tbl_coded[[#This Row],[ISIN]]="","",IF(OR(_xll.BDP(_xll.BDP(tbl_coded[[#This Row],[ISIN]]&amp;" Corp", "ISSUER_EQUITY_TICKER")&amp;" Equity",AJ$1)="#N/A N/A"),"--",_xll.BDP(_xll.BDP(tbl_coded[[#This Row],[ISIN]]&amp;" Corp", "ISSUER_EQUITY_TICKER")&amp;" Equity",AJ$1)))</f>
        <v/>
      </c>
      <c r="AK288"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8" s="115" t="str">
        <f>IF(tbl_coded[[#This Row],[ISIN]]="","",IF(OR(_xll.BDP(_xll.BDP(tbl_coded[[#This Row],[ISIN]]&amp;" Corp", "ISSUER_EQUITY_TICKER")&amp;" Equity",AL$1)="#N/A N/A"),"--",_xll.BDP(_xll.BDP(tbl_coded[[#This Row],[ISIN]]&amp;" Corp", "ISSUER_EQUITY_TICKER")&amp;" Equity",AL$1)))</f>
        <v/>
      </c>
      <c r="AM288" s="115" t="str">
        <f>IF(tbl_coded[[#This Row],[ISIN]]="","",IF(_xll.BDS($B288&amp;" Corp",AM$1)="#N/A Field Not Applicable","",_xll.BDS($B288&amp;" Corp",AM$1)))</f>
        <v/>
      </c>
      <c r="AN288" s="115" t="str">
        <f>IF(tbl_coded[[#This Row],[ISIN]]="","",IF(_xll.BDP(tbl_coded[[#This Row],[KPW Provider BBID]]&amp;" CompanyID","NAME")="#N/A Invalid Security","",_xll.BDP(tbl_coded[[#This Row],[KPW Provider BBID]]&amp;" CompanyID","NAME")))</f>
        <v/>
      </c>
      <c r="AO288" s="115" t="str">
        <f>IF(tbl_coded[[#This Row],[ISIN]]="","",IF(_xll.BDP(tbl_coded[[#This Row],[KPW Provider BBID]]&amp;" CompanyID",$AO$1)="#N/A Invalid Security","--",IF(_xll.BDP(tbl_coded[[#This Row],[KPW Provider BBID]]&amp;" CompanyID",$AO$1)="#N/A N/A","--",_xll.BDP(tbl_coded[[#This Row],[KPW Provider BBID]]&amp;" CompanyID",$AO$1))))</f>
        <v/>
      </c>
      <c r="AP288" s="115" t="str">
        <f>IF(tbl_coded[[#This Row],[ISIN]]="","",IF(_xll.BDP(tbl_coded[[#This Row],[KPW Provider BBID]]&amp;" CompanyID",$AP$1)="#N/A Invalid Security","--",IF(_xll.BDP(tbl_coded[[#This Row],[KPW Provider BBID]]&amp;" CompanyID",$AP$1)="#N/A N/A","--",_xll.BDP(tbl_coded[[#This Row],[KPW Provider BBID]]&amp;" CompanyID",$AP$1))))</f>
        <v/>
      </c>
      <c r="AQ288" s="115" t="str">
        <f>IF(tbl_coded[[#This Row],[ISIN]]="","",IF(_xll.BDP(tbl_coded[[#This Row],[KPW Provider BBID]]&amp;" CompanyID",$AQ$1)="#N/A Invalid Security","--",IF(_xll.BDP(tbl_coded[[#This Row],[KPW Provider BBID]]&amp;" CompanyID",$AQ$1)="#N/A N/A","--",_xll.BDP(tbl_coded[[#This Row],[KPW Provider BBID]]&amp;" CompanyID",$AQ$1))))</f>
        <v/>
      </c>
      <c r="AR288" s="115" t="str">
        <f>IF(tbl_coded[[#This Row],[ISIN]]="","",tbl_coded[[#This Row],[穆迪KPW评级]]&amp;"/"&amp;tbl_coded[[#This Row],[SPKPW评级]]&amp;"/"&amp;tbl_coded[[#This Row],[FITCHKPW评级]])</f>
        <v/>
      </c>
      <c r="AS288" s="115" t="str">
        <f>IF(tbl_coded[[#This Row],[ISIN]]="","",IF(OR(_xll.BDP($B288&amp;" Corp",AS$1)="#N/A N/A"),"--",_xll.BDP($B288&amp;" Corp",AS$1)))</f>
        <v/>
      </c>
      <c r="AT288" s="115" t="str">
        <f>IF(tbl_coded[[#This Row],[ISIN]]="","",IF(_xll.BDS($B288&amp;" Corp",AT$1)="#N/A Field Not Applicable","",_xll.BDS($B288&amp;" Corp",AT$1)))</f>
        <v/>
      </c>
      <c r="AU288" s="115" t="str">
        <f>IF(tbl_coded[[#This Row],[SBLC Provider BBID]]="","",_xll.BDP(tbl_coded[[#This Row],[SBLC Provider BBID]]&amp;" CompanyID","NAME"))</f>
        <v/>
      </c>
      <c r="AV288" s="115" t="str">
        <f>IF(tbl_coded[[#This Row],[ISIN]]="","",IF(OR(_xll.BDP($B288&amp;" Corp",AV$1)="#N/A N/A"),"--",TEXT(_xll.BDP($B288&amp;" Corp",AV$1),"yyyy/mm/dd")))</f>
        <v/>
      </c>
      <c r="AW288" s="115" t="str">
        <f>IF(tbl_coded[[#This Row],[ISIN]]="","",IF(OR(_xll.BDP($B288&amp;" Corp",AW$1)="#N/A N/A"),"--",TEXT(_xll.BDP($B288&amp;" Corp",AW$1),"yyyy/mm/dd")))</f>
        <v/>
      </c>
      <c r="AX288" s="115" t="str">
        <f>IF(tbl_coded[[#This Row],[ISIN]]="","",IF(OR(_xll.BDP($B288&amp;" Corp",AX$1)="#N/A N/A"),"--",TEXT(_xll.BDP($B288&amp;" Corp",AX$1),"yyyy/mm/dd")))</f>
        <v/>
      </c>
      <c r="AY288" s="115" t="str">
        <f>IF(tbl_coded[[#This Row],[ISIN]]="","",IF(OR(_xll.BDP($B288&amp;" Corp",AY$1)="#N/A Field Not Applicable"),"--",TEXT(_xll.BDP($B288&amp;" Corp",AY$1),"yyyy/mm/dd")))</f>
        <v/>
      </c>
      <c r="AZ288" s="115" t="str">
        <f>IF(tbl_coded[[#This Row],[ISIN]]="","",IF(OR(_xll.BDP($B288&amp;" Corp",AZ$1)="#N/A N/A"),"--",_xll.BDP($B288&amp;" Corp",AZ$1)))</f>
        <v/>
      </c>
      <c r="BA288" s="115" t="str">
        <f>IF(tbl_coded[[#This Row],[ISIN]]="","",IF(OR(_xll.BDP($B288&amp;" Corp",BA$1)="#N/A N/A"),"--",_xll.BDP($B288&amp;" Corp",BA$1)))</f>
        <v/>
      </c>
      <c r="BB288" s="115" t="str">
        <f>IF(tbl_coded[[#This Row],[ISIN]]="","",IF(OR(_xll.BDP($B288&amp;" Corp",BB$1)="#N/A N/A"),"--",_xll.BDP($B288&amp;" Corp",BB$1)))</f>
        <v/>
      </c>
      <c r="BC288" s="115" t="str">
        <f>IF(tbl_coded[[#This Row],[ISIN]]="","",IF(OR(_xll.BDP($B288&amp;" Corp",BC$1)="#N/A Field Not Applicable"),"--",_xll.BDP($B288&amp;" Corp",BC$1)))</f>
        <v/>
      </c>
      <c r="BD288" s="115" t="str">
        <f>IF(tbl_coded[[#This Row],[ISIN]]="","",IF(OR(_xll.BDP($B288&amp;" Corp",BD$1)="#N/A Field Not Applicable"),"--",_xll.BDP($B288&amp;" Corp",BD$1)))</f>
        <v/>
      </c>
      <c r="BE288" s="115" t="str">
        <f>IF(tbl_coded[[#This Row],[ISIN]]="","",IF(OR(_xll.BDP($B288&amp;" Corp",BE$1)="#N/A Field Not Applicable"),"--",_xll.BDP($B288&amp;" Corp",BE$1)))</f>
        <v/>
      </c>
      <c r="BF288" s="115" t="str">
        <f>IF(tbl_coded[[#This Row],[ISIN]]="","",IF(OR(_xll.BDP($B288&amp;" Corp",BF$1)="#N/A Field Not Applicable"),"--",_xll.BDP($B288&amp;" Corp",BF$1)))</f>
        <v/>
      </c>
      <c r="BG288" s="115" t="str">
        <f>IF(tbl_coded[[#This Row],[ISIN]]="","",IF(OR(_xll.BDP($B288&amp;" Corp",BG$1)="#N/A Field Not Applicable"),"--",IF(_xll.BDP($B288&amp;" Corp",BG$1)="#N/A N/A","N",_xll.BDP($B288&amp;" Corp",BG$1))))</f>
        <v/>
      </c>
      <c r="BH288" s="115" t="str">
        <f>IF(tbl_coded[[#This Row],[ISIN]]="","",IF(OR(_xll.BDP($B288&amp;" Corp",BH$1)="#N/A N/A"),"",_xll.BDP($B288&amp;" Corp",BH$1)))</f>
        <v/>
      </c>
      <c r="BI288" s="115" t="str">
        <f>IF(tbl_coded[[#This Row],[ISIN]]="","",IF(OR(tbl_coded[[#This Row],[Parent company tiker]]=""),"",IF(_xll.BDP(tbl_coded[[#This Row],[Parent company tiker]]&amp;" Equity",BI$1)="#N/A N/A","--",_xll.BDP(tbl_coded[[#This Row],[Parent company tiker]]&amp;" Equity",BI$1))))</f>
        <v/>
      </c>
      <c r="BJ288" s="115" t="str">
        <f>IF(tbl_coded[[#This Row],[ISIN]]="","",IF(OR(tbl_coded[[#This Row],[Parent company tiker]]=""),"",IF(_xll.BDP(tbl_coded[[#This Row],[Parent company tiker]]&amp;" Equity",BJ$1)="#N/A N/A","--",_xll.BDP(tbl_coded[[#This Row],[Parent company tiker]]&amp;" Equity",BJ$1))))</f>
        <v/>
      </c>
      <c r="BK288" s="115" t="str">
        <f>IF(tbl_coded[[#This Row],[ISIN]]="","",IF(OR(tbl_coded[[#This Row],[Parent company tiker]]=""),"",IF(_xll.BDP(tbl_coded[[#This Row],[Parent company tiker]]&amp;" Equity",BK$1)="#N/A N/A","--",_xll.BDP(tbl_coded[[#This Row],[Parent company tiker]]&amp;" Equity",BK$1))))</f>
        <v/>
      </c>
      <c r="BL288" s="115" t="str">
        <f>IF(tbl_coded[[#This Row],[ISIN]]="","",IF(OR(tbl_coded[[#This Row],[Parent company tiker]]=""),"",IF(_xll.BDP(tbl_coded[[#This Row],[Parent company tiker]]&amp;" Equity",BL$1)="#N/A N/A","--",_xll.BDP(tbl_coded[[#This Row],[Parent company tiker]]&amp;" Equity",BL$1))))</f>
        <v/>
      </c>
      <c r="BM288"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8" s="115" t="str">
        <f>IF(tbl_coded[[#This Row],[Column9]]&lt;&gt;"--",tbl_coded[[#This Row],[G''tor rating]],IF(tbl_coded[[#This Row],[KPW Name]]&lt;&gt;"",tbl_coded[[#This Row],[KPW Rating]],IF(tbl_coded[[#This Row],[Parent company tiker]]&lt;&gt;"",tbl_coded[[#This Row],[parent评级]],tbl_coded[[#This Row],[Issuer rating]])))</f>
        <v>//</v>
      </c>
      <c r="BO288" s="148" t="str">
        <f>IFERROR(IF(tbl_coded[[#This Row],[GREEN]]="Y","GREEN",IF(tbl_coded[[#This Row],[SUSTAINABLE]]="Y","SUSTAINABLE",IF(tbl_coded[[#This Row],[SOCIAL]]="Y","SOCIAL",IF(tbl_coded[[#This Row],[Sustainable linked]]="Y","SUSTAINABLE LINKED"," ")))),"")</f>
        <v xml:space="preserve"> </v>
      </c>
    </row>
    <row r="289" spans="1:67" ht="15" customHeight="1">
      <c r="A289" s="109">
        <v>287</v>
      </c>
      <c r="B289" s="110" t="str">
        <f>IF(美元债一级!$C$3:$C$1048576&lt;&gt;"",美元债一级!$C289,"")</f>
        <v/>
      </c>
      <c r="C289" s="114" t="str">
        <f>IF(tbl_coded[[#This Row],[ISIN]]="","",IF(tbl_coded[[#This Row],[Index]]&gt;$A$1,"",IF(_xll.BDP($B289&amp;" Corp",C$1)="#N/A N/A","",_xll.BDP($B289&amp;" Corp",C$1))))</f>
        <v/>
      </c>
      <c r="D289" s="114" t="str">
        <f>IF(tbl_coded[[#This Row],[ISIN]]="","",IF(_xll.BDP($B289&amp;" Corp",D$1)="#N/A N/A","",_xll.BDP($B289&amp;" Corp",D$1)))</f>
        <v/>
      </c>
      <c r="E289" s="114" t="str">
        <f>IF(tbl_coded[[#This Row],[ISIN]]="","",IF(_xll.BDP($B289&amp;" Corp",E$1)="#N/A N/A","--",_xll.BDP($B289&amp;" Corp",E$1)))</f>
        <v/>
      </c>
      <c r="F289" s="114" t="str">
        <f>IF(tbl_coded[[#This Row],[ISIN]]="","",IF(_xll.BDS($B289&amp;" Corp",F$1)="#N/A Field Not Applicable","",_xll.BDS($B289&amp;" Corp",F$1)))</f>
        <v/>
      </c>
      <c r="G289" s="114" t="str">
        <f>IF(tbl_coded[[#This Row],[ISIN]]="","",IF(_xll.BDP($F289&amp;" CompanyID",G$1)="#N/A Invalid Security","",_xll.BDP($F289&amp;" CompanyID",G$1)))</f>
        <v/>
      </c>
      <c r="H289" s="114" t="str">
        <f>IF(tbl_coded[[#This Row],[ISIN]]="","",IF(_xll.BDP($B289&amp;" Corp",H$1)="#N/A N/A","--",_xll.BDP($B289&amp;" Corp",H$1)))</f>
        <v/>
      </c>
      <c r="I289" s="114" t="str">
        <f>IF(tbl_coded[[#This Row],[ISIN]]="","",IF(_xll.BDP($B289&amp;" Corp",I$1)="#N/A N/A","--",_xll.BDP($B289&amp;" Corp",I$1)))</f>
        <v/>
      </c>
      <c r="J289" s="114" t="str">
        <f>IF(tbl_coded[[#This Row],[ISIN]]="","",IF(_xll.BDP($B289&amp;" Corp",J$1)="#N/A N/A","--",_xll.BDP($B289&amp;" Corp",J$1)))</f>
        <v/>
      </c>
      <c r="K289" s="114" t="str">
        <f>IF(tbl_coded[[#This Row],[ISIN]]="","",IF(_xll.BDP($B289&amp;" Corp",K$1)="#N/A N/A","--",_xll.BDP($B289&amp;" Corp",K$1)))</f>
        <v/>
      </c>
      <c r="L289" s="114" t="str">
        <f>IF(tbl_coded[[#This Row],[ISIN]]="","",IF(_xll.BDP($B289&amp;" Corp",L$1)="#N/A N/A","--",_xll.BDP($B289&amp;" Corp",L$1)))</f>
        <v/>
      </c>
      <c r="M289" s="114" t="str">
        <f>IF(tbl_coded[[#This Row],[ISIN]]="","",IF(_xll.BDP($B289&amp;" Corp",M$1)="#N/A N/A","--",_xll.BDP($B289&amp;" Corp",M$1)))</f>
        <v/>
      </c>
      <c r="N289" s="114" t="str">
        <f>IF(tbl_coded[[#This Row],[ISIN]]="","",IF(_xll.BDP($B289&amp;" Corp",N$1)="#N/A N/A","--",_xll.BDP($B289&amp;" Corp",N$1)))</f>
        <v/>
      </c>
      <c r="O289" s="114" t="str">
        <f>IF(tbl_coded[[#This Row],[ISIN]]="","",IF(_xll.BDP($B289&amp;" Corp",O$1)="#N/A N/A","--",_xll.BDP($B289&amp;" Corp",O$1)))</f>
        <v/>
      </c>
      <c r="P289" s="114" t="str">
        <f>IF(tbl_coded[[#This Row],[ISIN]]="","",IF(_xll.BDP($B289&amp;" Corp",P$1)="#N/A N/A","--",_xll.BDP($B289&amp;" Corp",P$1)))</f>
        <v/>
      </c>
      <c r="Q28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9" s="114" t="str">
        <f>IF(tbl_coded[[#This Row],[ISIN]]="","",IF(OR(_xll.BDP($B289&amp;" Corp",R$1)="#N/A N/A",_xll.BDP($B289&amp;" Corp",R$1)="#N/A Invalid Security",_xll.BDP($B289&amp;" Corp",R$1)="#N/A Field Not Applicable"),"--",_xll.BDP($B289&amp;" Corp",R$1)))</f>
        <v/>
      </c>
      <c r="S289" s="114" t="str">
        <f>IF(tbl_coded[[#This Row],[ISIN]]="","",IF(OR(_xll.BDP($R289&amp;" Equity",S$1)="#N/A N/A",_xll.BDP($R289&amp;" Equity",S$1)="#N/A Invalid Security"),"--",_xll.BDP($R289&amp;" Equity",S$1)))</f>
        <v/>
      </c>
      <c r="T289" s="114" t="str">
        <f>IF(tbl_coded[[#This Row],[ISIN]]="","",IF(OR(_xll.BDP($R289&amp;" Equity",T$1)="#N/A N/A",_xll.BDP($R289&amp;" Equity",T$1)="#N/A Invalid Security"),"--",_xll.BDP($R289&amp;" Equity",T$1)))</f>
        <v/>
      </c>
      <c r="U289" s="114" t="str">
        <f>IF(tbl_coded[[#This Row],[ISIN]]="","",IF(OR(_xll.BDP($R289&amp;" Equity",U$1)="#N/A N/A",_xll.BDP($R289&amp;" Equity",U$1)="#N/A Invalid Security"),"--",_xll.BDP($R289&amp;" Equity",U$1)))</f>
        <v/>
      </c>
      <c r="V289" s="114" t="str">
        <f>IF(tbl_coded[[#This Row],[ISIN]]="","",IF(OR(_xll.BDP($R289&amp;" Equity",V$1)="#N/A N/A",_xll.BDP($R289&amp;" Equity",V$1)="#N/A Invalid Security"),"--",_xll.BDP($R289&amp;" Equity",V$1)))</f>
        <v/>
      </c>
      <c r="W289" s="114" t="str">
        <f>IF(tbl_coded[[#This Row],[ISIN]]="","",IF(OR(_xll.BDP($R289&amp;" Equity",W$1)="#N/A N/A",_xll.BDP($R289&amp;" Equity",W$1)="#N/A Invalid Security"),"--",_xll.BDP($R289&amp;" Equity",W$1)))</f>
        <v/>
      </c>
      <c r="X289" s="114" t="str">
        <f>IF(tbl_coded[[#This Row],[ISIN]]="","",IF(OR(_xll.BDP($R289&amp;" Equity",X$1)="#N/A N/A",_xll.BDP($R289&amp;" Equity",X$1)="#N/A Invalid Security"),"--",_xll.BDP($R289&amp;" Equity",X$1)))</f>
        <v/>
      </c>
      <c r="Y28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9" s="114" t="str">
        <f>IF(tbl_coded[[#This Row],[ISIN]]="","",IF(ISNUMBER(_xll.BDP(B289&amp;" Corp",Z$1)),_xll.BDP(B289&amp;" Corp",Z$1),""))</f>
        <v/>
      </c>
      <c r="AA289" s="114" t="str">
        <f>IF(tbl_coded[[#This Row],[ISIN]]="","",IF(ISNUMBER(_xll.BDP(B289&amp;" Corp",AA$1)),_xll.BDP(B289&amp;" Corp",AA$1),""))</f>
        <v/>
      </c>
      <c r="AB289" s="114" t="str">
        <f>IF(tbl_coded[[#This Row],[ISIN]]="","",IF(ISNUMBER(_xll.BDP(B289&amp;" Corp",AB$1)),_xll.BDP(B289&amp;" Corp",AB$1),""))</f>
        <v/>
      </c>
      <c r="AC289" s="114" t="str">
        <f>IF(tbl_coded[[#This Row],[ISIN]]="","",IF(ISNUMBER(_xll.BDP(B289&amp;" Corp",AC$1)),_xll.BDP(B289&amp;" Corp",AC$1),""))</f>
        <v/>
      </c>
      <c r="AD289" s="114" t="str">
        <f>IF(tbl_coded[[#This Row],[ISIN]]="","",IF((_xll.BDP(B289&amp;" Corp",AD$1))="#N/A Field Not Applicable","",_xll.BDP(B289&amp;" Corp",AD$1)))</f>
        <v/>
      </c>
      <c r="AE289" s="114" t="str">
        <f>IF(tbl_coded[[#This Row],[ISIN]]="","",IF((_xll.BDP(B289&amp;" Corp",AE$1))="#N/A N/A","--",_xll.BDP(B289&amp;" Corp",AE$1)))</f>
        <v/>
      </c>
      <c r="AF289" s="114" t="str">
        <f>IF(tbl_coded[[#This Row],[ISIN]]="","",IF(IFERROR(MATCH(H289,rtg_num[Moody''s],0)&gt;10,0),"HY",IF(IFERROR(MATCH(I289,rtg_num[S&amp;P],0)&gt;10,0),"HY",IF(IFERROR(MATCH(J289,rtg_num[Fitch],0)&gt;10,0),"HY",IF(H289&amp;I289&amp;J289="------","NR",IF(IFERROR(FIND("#N/A",Coded!H289),0)&amp;IFERROR(FIND("#N/A",Coded!H289),0)&amp;IFERROR(FIND("#N/A",Coded!H289),0)&lt;&gt;"000",IF(INDEX(美元债一级!$O:$O,MATCH(tbl_coded[[#This Row],[ISIN]],美元债一级!$I:$I,0))="--/--/--","NR","IG"),"IG"))))))</f>
        <v/>
      </c>
      <c r="AG28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89" s="115" t="str">
        <f>IF(tbl_coded[[#This Row],[ISIN]]="","",IF(_xll.BDP($B289&amp;" Corp",AI$1)="#N/A N/A","--",_xll.BDP($B289&amp;" Corp",AI$1)))</f>
        <v/>
      </c>
      <c r="AJ289" s="112" t="str">
        <f>IF(tbl_coded[[#This Row],[ISIN]]="","",IF(OR(_xll.BDP(_xll.BDP(tbl_coded[[#This Row],[ISIN]]&amp;" Corp", "ISSUER_EQUITY_TICKER")&amp;" Equity",AJ$1)="#N/A N/A"),"--",_xll.BDP(_xll.BDP(tbl_coded[[#This Row],[ISIN]]&amp;" Corp", "ISSUER_EQUITY_TICKER")&amp;" Equity",AJ$1)))</f>
        <v/>
      </c>
      <c r="AK28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9" s="114" t="str">
        <f>IF(tbl_coded[[#This Row],[ISIN]]="","",IF(OR(_xll.BDP(_xll.BDP(tbl_coded[[#This Row],[ISIN]]&amp;" Corp", "ISSUER_EQUITY_TICKER")&amp;" Equity",AL$1)="#N/A N/A"),"--",_xll.BDP(_xll.BDP(tbl_coded[[#This Row],[ISIN]]&amp;" Corp", "ISSUER_EQUITY_TICKER")&amp;" Equity",AL$1)))</f>
        <v/>
      </c>
      <c r="AM289" s="114" t="str">
        <f>IF(tbl_coded[[#This Row],[ISIN]]="","",IF(_xll.BDS($B289&amp;" Corp",AM$1)="#N/A Field Not Applicable","",_xll.BDS($B289&amp;" Corp",AM$1)))</f>
        <v/>
      </c>
      <c r="AN289" s="114" t="str">
        <f>IF(tbl_coded[[#This Row],[ISIN]]="","",IF(_xll.BDP(tbl_coded[[#This Row],[KPW Provider BBID]]&amp;" CompanyID","NAME")="#N/A Invalid Security","",_xll.BDP(tbl_coded[[#This Row],[KPW Provider BBID]]&amp;" CompanyID","NAME")))</f>
        <v/>
      </c>
      <c r="AO289" s="114" t="str">
        <f>IF(tbl_coded[[#This Row],[ISIN]]="","",IF(_xll.BDP(tbl_coded[[#This Row],[KPW Provider BBID]]&amp;" CompanyID",$AO$1)="#N/A Invalid Security","--",IF(_xll.BDP(tbl_coded[[#This Row],[KPW Provider BBID]]&amp;" CompanyID",$AO$1)="#N/A N/A","--",_xll.BDP(tbl_coded[[#This Row],[KPW Provider BBID]]&amp;" CompanyID",$AO$1))))</f>
        <v/>
      </c>
      <c r="AP289" s="114" t="str">
        <f>IF(tbl_coded[[#This Row],[ISIN]]="","",IF(_xll.BDP(tbl_coded[[#This Row],[KPW Provider BBID]]&amp;" CompanyID",$AP$1)="#N/A Invalid Security","--",IF(_xll.BDP(tbl_coded[[#This Row],[KPW Provider BBID]]&amp;" CompanyID",$AP$1)="#N/A N/A","--",_xll.BDP(tbl_coded[[#This Row],[KPW Provider BBID]]&amp;" CompanyID",$AP$1))))</f>
        <v/>
      </c>
      <c r="AQ289" s="114" t="str">
        <f>IF(tbl_coded[[#This Row],[ISIN]]="","",IF(_xll.BDP(tbl_coded[[#This Row],[KPW Provider BBID]]&amp;" CompanyID",$AQ$1)="#N/A Invalid Security","--",IF(_xll.BDP(tbl_coded[[#This Row],[KPW Provider BBID]]&amp;" CompanyID",$AQ$1)="#N/A N/A","--",_xll.BDP(tbl_coded[[#This Row],[KPW Provider BBID]]&amp;" CompanyID",$AQ$1))))</f>
        <v/>
      </c>
      <c r="AR289" s="114" t="str">
        <f>IF(tbl_coded[[#This Row],[ISIN]]="","",tbl_coded[[#This Row],[穆迪KPW评级]]&amp;"/"&amp;tbl_coded[[#This Row],[SPKPW评级]]&amp;"/"&amp;tbl_coded[[#This Row],[FITCHKPW评级]])</f>
        <v/>
      </c>
      <c r="AS289" s="114" t="str">
        <f>IF(tbl_coded[[#This Row],[ISIN]]="","",IF(OR(_xll.BDP($B289&amp;" Corp",AS$1)="#N/A N/A"),"--",_xll.BDP($B289&amp;" Corp",AS$1)))</f>
        <v/>
      </c>
      <c r="AT289" s="114" t="str">
        <f>IF(tbl_coded[[#This Row],[ISIN]]="","",IF(_xll.BDS($B289&amp;" Corp",AT$1)="#N/A Field Not Applicable","",_xll.BDS($B289&amp;" Corp",AT$1)))</f>
        <v/>
      </c>
      <c r="AU289" s="114" t="str">
        <f>IF(tbl_coded[[#This Row],[SBLC Provider BBID]]="","",_xll.BDP(tbl_coded[[#This Row],[SBLC Provider BBID]]&amp;" CompanyID","NAME"))</f>
        <v/>
      </c>
      <c r="AV289" s="114" t="str">
        <f>IF(tbl_coded[[#This Row],[ISIN]]="","",IF(OR(_xll.BDP($B289&amp;" Corp",AV$1)="#N/A N/A"),"--",TEXT(_xll.BDP($B289&amp;" Corp",AV$1),"yyyy/mm/dd")))</f>
        <v/>
      </c>
      <c r="AW289" s="114" t="str">
        <f>IF(tbl_coded[[#This Row],[ISIN]]="","",IF(OR(_xll.BDP($B289&amp;" Corp",AW$1)="#N/A N/A"),"--",TEXT(_xll.BDP($B289&amp;" Corp",AW$1),"yyyy/mm/dd")))</f>
        <v/>
      </c>
      <c r="AX289" s="114" t="str">
        <f>IF(tbl_coded[[#This Row],[ISIN]]="","",IF(OR(_xll.BDP($B289&amp;" Corp",AX$1)="#N/A N/A"),"--",TEXT(_xll.BDP($B289&amp;" Corp",AX$1),"yyyy/mm/dd")))</f>
        <v/>
      </c>
      <c r="AY289" s="114" t="str">
        <f>IF(tbl_coded[[#This Row],[ISIN]]="","",IF(OR(_xll.BDP($B289&amp;" Corp",AY$1)="#N/A Field Not Applicable"),"--",TEXT(_xll.BDP($B289&amp;" Corp",AY$1),"yyyy/mm/dd")))</f>
        <v/>
      </c>
      <c r="AZ289" s="114" t="str">
        <f>IF(tbl_coded[[#This Row],[ISIN]]="","",IF(OR(_xll.BDP($B289&amp;" Corp",AZ$1)="#N/A N/A"),"--",_xll.BDP($B289&amp;" Corp",AZ$1)))</f>
        <v/>
      </c>
      <c r="BA289" s="114" t="str">
        <f>IF(tbl_coded[[#This Row],[ISIN]]="","",IF(OR(_xll.BDP($B289&amp;" Corp",BA$1)="#N/A N/A"),"--",_xll.BDP($B289&amp;" Corp",BA$1)))</f>
        <v/>
      </c>
      <c r="BB289" s="114" t="str">
        <f>IF(tbl_coded[[#This Row],[ISIN]]="","",IF(OR(_xll.BDP($B289&amp;" Corp",BB$1)="#N/A N/A"),"--",_xll.BDP($B289&amp;" Corp",BB$1)))</f>
        <v/>
      </c>
      <c r="BC289" s="114" t="str">
        <f>IF(tbl_coded[[#This Row],[ISIN]]="","",IF(OR(_xll.BDP($B289&amp;" Corp",BC$1)="#N/A Field Not Applicable"),"--",_xll.BDP($B289&amp;" Corp",BC$1)))</f>
        <v/>
      </c>
      <c r="BD289" s="114" t="str">
        <f>IF(tbl_coded[[#This Row],[ISIN]]="","",IF(OR(_xll.BDP($B289&amp;" Corp",BD$1)="#N/A Field Not Applicable"),"--",_xll.BDP($B289&amp;" Corp",BD$1)))</f>
        <v/>
      </c>
      <c r="BE289" s="114" t="str">
        <f>IF(tbl_coded[[#This Row],[ISIN]]="","",IF(OR(_xll.BDP($B289&amp;" Corp",BE$1)="#N/A Field Not Applicable"),"--",_xll.BDP($B289&amp;" Corp",BE$1)))</f>
        <v/>
      </c>
      <c r="BF289" s="114" t="str">
        <f>IF(tbl_coded[[#This Row],[ISIN]]="","",IF(OR(_xll.BDP($B289&amp;" Corp",BF$1)="#N/A Field Not Applicable"),"--",_xll.BDP($B289&amp;" Corp",BF$1)))</f>
        <v/>
      </c>
      <c r="BG289" s="114" t="str">
        <f>IF(tbl_coded[[#This Row],[ISIN]]="","",IF(OR(_xll.BDP($B289&amp;" Corp",BG$1)="#N/A Field Not Applicable"),"--",IF(_xll.BDP($B289&amp;" Corp",BG$1)="#N/A N/A","N",_xll.BDP($B289&amp;" Corp",BG$1))))</f>
        <v/>
      </c>
      <c r="BH289" s="114" t="str">
        <f>IF(tbl_coded[[#This Row],[ISIN]]="","",IF(OR(_xll.BDP($B289&amp;" Corp",BH$1)="#N/A N/A"),"",_xll.BDP($B289&amp;" Corp",BH$1)))</f>
        <v/>
      </c>
      <c r="BI289" s="114" t="str">
        <f>IF(tbl_coded[[#This Row],[ISIN]]="","",IF(OR(tbl_coded[[#This Row],[Parent company tiker]]=""),"",IF(_xll.BDP(tbl_coded[[#This Row],[Parent company tiker]]&amp;" Equity",BI$1)="#N/A N/A","--",_xll.BDP(tbl_coded[[#This Row],[Parent company tiker]]&amp;" Equity",BI$1))))</f>
        <v/>
      </c>
      <c r="BJ289" s="114" t="str">
        <f>IF(tbl_coded[[#This Row],[ISIN]]="","",IF(OR(tbl_coded[[#This Row],[Parent company tiker]]=""),"",IF(_xll.BDP(tbl_coded[[#This Row],[Parent company tiker]]&amp;" Equity",BJ$1)="#N/A N/A","--",_xll.BDP(tbl_coded[[#This Row],[Parent company tiker]]&amp;" Equity",BJ$1))))</f>
        <v/>
      </c>
      <c r="BK289" s="114" t="str">
        <f>IF(tbl_coded[[#This Row],[ISIN]]="","",IF(OR(tbl_coded[[#This Row],[Parent company tiker]]=""),"",IF(_xll.BDP(tbl_coded[[#This Row],[Parent company tiker]]&amp;" Equity",BK$1)="#N/A N/A","--",_xll.BDP(tbl_coded[[#This Row],[Parent company tiker]]&amp;" Equity",BK$1))))</f>
        <v/>
      </c>
      <c r="BL289" s="114" t="str">
        <f>IF(tbl_coded[[#This Row],[ISIN]]="","",IF(OR(tbl_coded[[#This Row],[Parent company tiker]]=""),"",IF(_xll.BDP(tbl_coded[[#This Row],[Parent company tiker]]&amp;" Equity",BL$1)="#N/A N/A","--",_xll.BDP(tbl_coded[[#This Row],[Parent company tiker]]&amp;" Equity",BL$1))))</f>
        <v/>
      </c>
      <c r="BM28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9" s="114" t="str">
        <f>IF(tbl_coded[[#This Row],[Column9]]&lt;&gt;"--",tbl_coded[[#This Row],[G''tor rating]],IF(tbl_coded[[#This Row],[KPW Name]]&lt;&gt;"",tbl_coded[[#This Row],[KPW Rating]],IF(tbl_coded[[#This Row],[Parent company tiker]]&lt;&gt;"",tbl_coded[[#This Row],[parent评级]],tbl_coded[[#This Row],[Issuer rating]])))</f>
        <v>//</v>
      </c>
      <c r="BO289" s="148" t="str">
        <f>IFERROR(IF(tbl_coded[[#This Row],[GREEN]]="Y","GREEN",IF(tbl_coded[[#This Row],[SUSTAINABLE]]="Y","SUSTAINABLE",IF(tbl_coded[[#This Row],[SOCIAL]]="Y","SOCIAL",IF(tbl_coded[[#This Row],[Sustainable linked]]="Y","SUSTAINABLE LINKED"," ")))),"")</f>
        <v xml:space="preserve"> </v>
      </c>
    </row>
    <row r="290" spans="1:67" ht="15" customHeight="1">
      <c r="A290" s="109">
        <v>288</v>
      </c>
      <c r="B290" s="110" t="str">
        <f>IF(美元债一级!$C$3:$C$1048576&lt;&gt;"",美元债一级!$C290,"")</f>
        <v/>
      </c>
      <c r="C290" s="114" t="str">
        <f>IF(tbl_coded[[#This Row],[ISIN]]="","",IF(tbl_coded[[#This Row],[Index]]&gt;$A$1,"",IF(_xll.BDP($B290&amp;" Corp",C$1)="#N/A N/A","",_xll.BDP($B290&amp;" Corp",C$1))))</f>
        <v/>
      </c>
      <c r="D290" s="114" t="str">
        <f>IF(tbl_coded[[#This Row],[ISIN]]="","",IF(_xll.BDP($B290&amp;" Corp",D$1)="#N/A N/A","",_xll.BDP($B290&amp;" Corp",D$1)))</f>
        <v/>
      </c>
      <c r="E290" s="114" t="str">
        <f>IF(tbl_coded[[#This Row],[ISIN]]="","",IF(_xll.BDP($B290&amp;" Corp",E$1)="#N/A N/A","--",_xll.BDP($B290&amp;" Corp",E$1)))</f>
        <v/>
      </c>
      <c r="F290" s="114" t="str">
        <f>IF(tbl_coded[[#This Row],[ISIN]]="","",IF(_xll.BDS($B290&amp;" Corp",F$1)="#N/A Field Not Applicable","",_xll.BDS($B290&amp;" Corp",F$1)))</f>
        <v/>
      </c>
      <c r="G290" s="114" t="str">
        <f>IF(tbl_coded[[#This Row],[ISIN]]="","",IF(_xll.BDP($F290&amp;" CompanyID",G$1)="#N/A Invalid Security","",_xll.BDP($F290&amp;" CompanyID",G$1)))</f>
        <v/>
      </c>
      <c r="H290" s="114" t="str">
        <f>IF(tbl_coded[[#This Row],[ISIN]]="","",IF(_xll.BDP($B290&amp;" Corp",H$1)="#N/A N/A","--",_xll.BDP($B290&amp;" Corp",H$1)))</f>
        <v/>
      </c>
      <c r="I290" s="114" t="str">
        <f>IF(tbl_coded[[#This Row],[ISIN]]="","",IF(_xll.BDP($B290&amp;" Corp",I$1)="#N/A N/A","--",_xll.BDP($B290&amp;" Corp",I$1)))</f>
        <v/>
      </c>
      <c r="J290" s="114" t="str">
        <f>IF(tbl_coded[[#This Row],[ISIN]]="","",IF(_xll.BDP($B290&amp;" Corp",J$1)="#N/A N/A","--",_xll.BDP($B290&amp;" Corp",J$1)))</f>
        <v/>
      </c>
      <c r="K290" s="114" t="str">
        <f>IF(tbl_coded[[#This Row],[ISIN]]="","",IF(_xll.BDP($B290&amp;" Corp",K$1)="#N/A N/A","--",_xll.BDP($B290&amp;" Corp",K$1)))</f>
        <v/>
      </c>
      <c r="L290" s="114" t="str">
        <f>IF(tbl_coded[[#This Row],[ISIN]]="","",IF(_xll.BDP($B290&amp;" Corp",L$1)="#N/A N/A","--",_xll.BDP($B290&amp;" Corp",L$1)))</f>
        <v/>
      </c>
      <c r="M290" s="114" t="str">
        <f>IF(tbl_coded[[#This Row],[ISIN]]="","",IF(_xll.BDP($B290&amp;" Corp",M$1)="#N/A N/A","--",_xll.BDP($B290&amp;" Corp",M$1)))</f>
        <v/>
      </c>
      <c r="N290" s="114" t="str">
        <f>IF(tbl_coded[[#This Row],[ISIN]]="","",IF(_xll.BDP($B290&amp;" Corp",N$1)="#N/A N/A","--",_xll.BDP($B290&amp;" Corp",N$1)))</f>
        <v/>
      </c>
      <c r="O290" s="114" t="str">
        <f>IF(tbl_coded[[#This Row],[ISIN]]="","",IF(_xll.BDP($B290&amp;" Corp",O$1)="#N/A N/A","--",_xll.BDP($B290&amp;" Corp",O$1)))</f>
        <v/>
      </c>
      <c r="P290" s="114" t="str">
        <f>IF(tbl_coded[[#This Row],[ISIN]]="","",IF(_xll.BDP($B290&amp;" Corp",P$1)="#N/A N/A","--",_xll.BDP($B290&amp;" Corp",P$1)))</f>
        <v/>
      </c>
      <c r="Q29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0" s="114" t="str">
        <f>IF(tbl_coded[[#This Row],[ISIN]]="","",IF(OR(_xll.BDP($B290&amp;" Corp",R$1)="#N/A N/A",_xll.BDP($B290&amp;" Corp",R$1)="#N/A Invalid Security",_xll.BDP($B290&amp;" Corp",R$1)="#N/A Field Not Applicable"),"--",_xll.BDP($B290&amp;" Corp",R$1)))</f>
        <v/>
      </c>
      <c r="S290" s="114" t="str">
        <f>IF(tbl_coded[[#This Row],[ISIN]]="","",IF(OR(_xll.BDP($R290&amp;" Equity",S$1)="#N/A N/A",_xll.BDP($R290&amp;" Equity",S$1)="#N/A Invalid Security"),"--",_xll.BDP($R290&amp;" Equity",S$1)))</f>
        <v/>
      </c>
      <c r="T290" s="114" t="str">
        <f>IF(tbl_coded[[#This Row],[ISIN]]="","",IF(OR(_xll.BDP($R290&amp;" Equity",T$1)="#N/A N/A",_xll.BDP($R290&amp;" Equity",T$1)="#N/A Invalid Security"),"--",_xll.BDP($R290&amp;" Equity",T$1)))</f>
        <v/>
      </c>
      <c r="U290" s="114" t="str">
        <f>IF(tbl_coded[[#This Row],[ISIN]]="","",IF(OR(_xll.BDP($R290&amp;" Equity",U$1)="#N/A N/A",_xll.BDP($R290&amp;" Equity",U$1)="#N/A Invalid Security"),"--",_xll.BDP($R290&amp;" Equity",U$1)))</f>
        <v/>
      </c>
      <c r="V290" s="114" t="str">
        <f>IF(tbl_coded[[#This Row],[ISIN]]="","",IF(OR(_xll.BDP($R290&amp;" Equity",V$1)="#N/A N/A",_xll.BDP($R290&amp;" Equity",V$1)="#N/A Invalid Security"),"--",_xll.BDP($R290&amp;" Equity",V$1)))</f>
        <v/>
      </c>
      <c r="W290" s="114" t="str">
        <f>IF(tbl_coded[[#This Row],[ISIN]]="","",IF(OR(_xll.BDP($R290&amp;" Equity",W$1)="#N/A N/A",_xll.BDP($R290&amp;" Equity",W$1)="#N/A Invalid Security"),"--",_xll.BDP($R290&amp;" Equity",W$1)))</f>
        <v/>
      </c>
      <c r="X290" s="114" t="str">
        <f>IF(tbl_coded[[#This Row],[ISIN]]="","",IF(OR(_xll.BDP($R290&amp;" Equity",X$1)="#N/A N/A",_xll.BDP($R290&amp;" Equity",X$1)="#N/A Invalid Security"),"--",_xll.BDP($R290&amp;" Equity",X$1)))</f>
        <v/>
      </c>
      <c r="Y29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0" s="114" t="str">
        <f>IF(tbl_coded[[#This Row],[ISIN]]="","",IF(ISNUMBER(_xll.BDP(B290&amp;" Corp",Z$1)),_xll.BDP(B290&amp;" Corp",Z$1),""))</f>
        <v/>
      </c>
      <c r="AA290" s="114" t="str">
        <f>IF(tbl_coded[[#This Row],[ISIN]]="","",IF(ISNUMBER(_xll.BDP(B290&amp;" Corp",AA$1)),_xll.BDP(B290&amp;" Corp",AA$1),""))</f>
        <v/>
      </c>
      <c r="AB290" s="114" t="str">
        <f>IF(tbl_coded[[#This Row],[ISIN]]="","",IF(ISNUMBER(_xll.BDP(B290&amp;" Corp",AB$1)),_xll.BDP(B290&amp;" Corp",AB$1),""))</f>
        <v/>
      </c>
      <c r="AC290" s="114" t="str">
        <f>IF(tbl_coded[[#This Row],[ISIN]]="","",IF(ISNUMBER(_xll.BDP(B290&amp;" Corp",AC$1)),_xll.BDP(B290&amp;" Corp",AC$1),""))</f>
        <v/>
      </c>
      <c r="AD290" s="114" t="str">
        <f>IF(tbl_coded[[#This Row],[ISIN]]="","",IF((_xll.BDP(B290&amp;" Corp",AD$1))="#N/A Field Not Applicable","",_xll.BDP(B290&amp;" Corp",AD$1)))</f>
        <v/>
      </c>
      <c r="AE290" s="114" t="str">
        <f>IF(tbl_coded[[#This Row],[ISIN]]="","",IF((_xll.BDP(B290&amp;" Corp",AE$1))="#N/A N/A","--",_xll.BDP(B290&amp;" Corp",AE$1)))</f>
        <v/>
      </c>
      <c r="AF290" s="114" t="str">
        <f>IF(tbl_coded[[#This Row],[ISIN]]="","",IF(IFERROR(MATCH(H290,rtg_num[Moody''s],0)&gt;10,0),"HY",IF(IFERROR(MATCH(I290,rtg_num[S&amp;P],0)&gt;10,0),"HY",IF(IFERROR(MATCH(J290,rtg_num[Fitch],0)&gt;10,0),"HY",IF(H290&amp;I290&amp;J290="------","NR",IF(IFERROR(FIND("#N/A",Coded!H290),0)&amp;IFERROR(FIND("#N/A",Coded!H290),0)&amp;IFERROR(FIND("#N/A",Coded!H290),0)&lt;&gt;"000",IF(INDEX(美元债一级!$O:$O,MATCH(tbl_coded[[#This Row],[ISIN]],美元债一级!$I:$I,0))="--/--/--","NR","IG"),"IG"))))))</f>
        <v/>
      </c>
      <c r="AG29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0" s="115" t="str">
        <f>IF(tbl_coded[[#This Row],[ISIN]]="","",IF(_xll.BDP($B290&amp;" Corp",AI$1)="#N/A N/A","--",_xll.BDP($B290&amp;" Corp",AI$1)))</f>
        <v/>
      </c>
      <c r="AJ290" s="112" t="str">
        <f>IF(tbl_coded[[#This Row],[ISIN]]="","",IF(OR(_xll.BDP(_xll.BDP(tbl_coded[[#This Row],[ISIN]]&amp;" Corp", "ISSUER_EQUITY_TICKER")&amp;" Equity",AJ$1)="#N/A N/A"),"--",_xll.BDP(_xll.BDP(tbl_coded[[#This Row],[ISIN]]&amp;" Corp", "ISSUER_EQUITY_TICKER")&amp;" Equity",AJ$1)))</f>
        <v/>
      </c>
      <c r="AK29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0" s="114" t="str">
        <f>IF(tbl_coded[[#This Row],[ISIN]]="","",IF(OR(_xll.BDP(_xll.BDP(tbl_coded[[#This Row],[ISIN]]&amp;" Corp", "ISSUER_EQUITY_TICKER")&amp;" Equity",AL$1)="#N/A N/A"),"--",_xll.BDP(_xll.BDP(tbl_coded[[#This Row],[ISIN]]&amp;" Corp", "ISSUER_EQUITY_TICKER")&amp;" Equity",AL$1)))</f>
        <v/>
      </c>
      <c r="AM290" s="114" t="str">
        <f>IF(tbl_coded[[#This Row],[ISIN]]="","",IF(_xll.BDS($B290&amp;" Corp",AM$1)="#N/A Field Not Applicable","",_xll.BDS($B290&amp;" Corp",AM$1)))</f>
        <v/>
      </c>
      <c r="AN290" s="114" t="str">
        <f>IF(tbl_coded[[#This Row],[ISIN]]="","",IF(_xll.BDP(tbl_coded[[#This Row],[KPW Provider BBID]]&amp;" CompanyID","NAME")="#N/A Invalid Security","",_xll.BDP(tbl_coded[[#This Row],[KPW Provider BBID]]&amp;" CompanyID","NAME")))</f>
        <v/>
      </c>
      <c r="AO290" s="114" t="str">
        <f>IF(tbl_coded[[#This Row],[ISIN]]="","",IF(_xll.BDP(tbl_coded[[#This Row],[KPW Provider BBID]]&amp;" CompanyID",$AO$1)="#N/A Invalid Security","--",IF(_xll.BDP(tbl_coded[[#This Row],[KPW Provider BBID]]&amp;" CompanyID",$AO$1)="#N/A N/A","--",_xll.BDP(tbl_coded[[#This Row],[KPW Provider BBID]]&amp;" CompanyID",$AO$1))))</f>
        <v/>
      </c>
      <c r="AP290" s="114" t="str">
        <f>IF(tbl_coded[[#This Row],[ISIN]]="","",IF(_xll.BDP(tbl_coded[[#This Row],[KPW Provider BBID]]&amp;" CompanyID",$AP$1)="#N/A Invalid Security","--",IF(_xll.BDP(tbl_coded[[#This Row],[KPW Provider BBID]]&amp;" CompanyID",$AP$1)="#N/A N/A","--",_xll.BDP(tbl_coded[[#This Row],[KPW Provider BBID]]&amp;" CompanyID",$AP$1))))</f>
        <v/>
      </c>
      <c r="AQ290" s="114" t="str">
        <f>IF(tbl_coded[[#This Row],[ISIN]]="","",IF(_xll.BDP(tbl_coded[[#This Row],[KPW Provider BBID]]&amp;" CompanyID",$AQ$1)="#N/A Invalid Security","--",IF(_xll.BDP(tbl_coded[[#This Row],[KPW Provider BBID]]&amp;" CompanyID",$AQ$1)="#N/A N/A","--",_xll.BDP(tbl_coded[[#This Row],[KPW Provider BBID]]&amp;" CompanyID",$AQ$1))))</f>
        <v/>
      </c>
      <c r="AR290" s="114" t="str">
        <f>IF(tbl_coded[[#This Row],[ISIN]]="","",tbl_coded[[#This Row],[穆迪KPW评级]]&amp;"/"&amp;tbl_coded[[#This Row],[SPKPW评级]]&amp;"/"&amp;tbl_coded[[#This Row],[FITCHKPW评级]])</f>
        <v/>
      </c>
      <c r="AS290" s="114" t="str">
        <f>IF(tbl_coded[[#This Row],[ISIN]]="","",IF(OR(_xll.BDP($B290&amp;" Corp",AS$1)="#N/A N/A"),"--",_xll.BDP($B290&amp;" Corp",AS$1)))</f>
        <v/>
      </c>
      <c r="AT290" s="114" t="str">
        <f>IF(tbl_coded[[#This Row],[ISIN]]="","",IF(_xll.BDS($B290&amp;" Corp",AT$1)="#N/A Field Not Applicable","",_xll.BDS($B290&amp;" Corp",AT$1)))</f>
        <v/>
      </c>
      <c r="AU290" s="114" t="str">
        <f>IF(tbl_coded[[#This Row],[SBLC Provider BBID]]="","",_xll.BDP(tbl_coded[[#This Row],[SBLC Provider BBID]]&amp;" CompanyID","NAME"))</f>
        <v/>
      </c>
      <c r="AV290" s="114" t="str">
        <f>IF(tbl_coded[[#This Row],[ISIN]]="","",IF(OR(_xll.BDP($B290&amp;" Corp",AV$1)="#N/A N/A"),"--",TEXT(_xll.BDP($B290&amp;" Corp",AV$1),"yyyy/mm/dd")))</f>
        <v/>
      </c>
      <c r="AW290" s="114" t="str">
        <f>IF(tbl_coded[[#This Row],[ISIN]]="","",IF(OR(_xll.BDP($B290&amp;" Corp",AW$1)="#N/A N/A"),"--",TEXT(_xll.BDP($B290&amp;" Corp",AW$1),"yyyy/mm/dd")))</f>
        <v/>
      </c>
      <c r="AX290" s="114" t="str">
        <f>IF(tbl_coded[[#This Row],[ISIN]]="","",IF(OR(_xll.BDP($B290&amp;" Corp",AX$1)="#N/A N/A"),"--",TEXT(_xll.BDP($B290&amp;" Corp",AX$1),"yyyy/mm/dd")))</f>
        <v/>
      </c>
      <c r="AY290" s="114" t="str">
        <f>IF(tbl_coded[[#This Row],[ISIN]]="","",IF(OR(_xll.BDP($B290&amp;" Corp",AY$1)="#N/A Field Not Applicable"),"--",TEXT(_xll.BDP($B290&amp;" Corp",AY$1),"yyyy/mm/dd")))</f>
        <v/>
      </c>
      <c r="AZ290" s="114" t="str">
        <f>IF(tbl_coded[[#This Row],[ISIN]]="","",IF(OR(_xll.BDP($B290&amp;" Corp",AZ$1)="#N/A N/A"),"--",_xll.BDP($B290&amp;" Corp",AZ$1)))</f>
        <v/>
      </c>
      <c r="BA290" s="114" t="str">
        <f>IF(tbl_coded[[#This Row],[ISIN]]="","",IF(OR(_xll.BDP($B290&amp;" Corp",BA$1)="#N/A N/A"),"--",_xll.BDP($B290&amp;" Corp",BA$1)))</f>
        <v/>
      </c>
      <c r="BB290" s="114" t="str">
        <f>IF(tbl_coded[[#This Row],[ISIN]]="","",IF(OR(_xll.BDP($B290&amp;" Corp",BB$1)="#N/A N/A"),"--",_xll.BDP($B290&amp;" Corp",BB$1)))</f>
        <v/>
      </c>
      <c r="BC290" s="114" t="str">
        <f>IF(tbl_coded[[#This Row],[ISIN]]="","",IF(OR(_xll.BDP($B290&amp;" Corp",BC$1)="#N/A Field Not Applicable"),"--",_xll.BDP($B290&amp;" Corp",BC$1)))</f>
        <v/>
      </c>
      <c r="BD290" s="114" t="str">
        <f>IF(tbl_coded[[#This Row],[ISIN]]="","",IF(OR(_xll.BDP($B290&amp;" Corp",BD$1)="#N/A Field Not Applicable"),"--",_xll.BDP($B290&amp;" Corp",BD$1)))</f>
        <v/>
      </c>
      <c r="BE290" s="114" t="str">
        <f>IF(tbl_coded[[#This Row],[ISIN]]="","",IF(OR(_xll.BDP($B290&amp;" Corp",BE$1)="#N/A Field Not Applicable"),"--",_xll.BDP($B290&amp;" Corp",BE$1)))</f>
        <v/>
      </c>
      <c r="BF290" s="114" t="str">
        <f>IF(tbl_coded[[#This Row],[ISIN]]="","",IF(OR(_xll.BDP($B290&amp;" Corp",BF$1)="#N/A Field Not Applicable"),"--",_xll.BDP($B290&amp;" Corp",BF$1)))</f>
        <v/>
      </c>
      <c r="BG290" s="114" t="str">
        <f>IF(tbl_coded[[#This Row],[ISIN]]="","",IF(OR(_xll.BDP($B290&amp;" Corp",BG$1)="#N/A Field Not Applicable"),"--",IF(_xll.BDP($B290&amp;" Corp",BG$1)="#N/A N/A","N",_xll.BDP($B290&amp;" Corp",BG$1))))</f>
        <v/>
      </c>
      <c r="BH290" s="114" t="str">
        <f>IF(tbl_coded[[#This Row],[ISIN]]="","",IF(OR(_xll.BDP($B290&amp;" Corp",BH$1)="#N/A N/A"),"",_xll.BDP($B290&amp;" Corp",BH$1)))</f>
        <v/>
      </c>
      <c r="BI290" s="114" t="str">
        <f>IF(tbl_coded[[#This Row],[ISIN]]="","",IF(OR(tbl_coded[[#This Row],[Parent company tiker]]=""),"",IF(_xll.BDP(tbl_coded[[#This Row],[Parent company tiker]]&amp;" Equity",BI$1)="#N/A N/A","--",_xll.BDP(tbl_coded[[#This Row],[Parent company tiker]]&amp;" Equity",BI$1))))</f>
        <v/>
      </c>
      <c r="BJ290" s="114" t="str">
        <f>IF(tbl_coded[[#This Row],[ISIN]]="","",IF(OR(tbl_coded[[#This Row],[Parent company tiker]]=""),"",IF(_xll.BDP(tbl_coded[[#This Row],[Parent company tiker]]&amp;" Equity",BJ$1)="#N/A N/A","--",_xll.BDP(tbl_coded[[#This Row],[Parent company tiker]]&amp;" Equity",BJ$1))))</f>
        <v/>
      </c>
      <c r="BK290" s="114" t="str">
        <f>IF(tbl_coded[[#This Row],[ISIN]]="","",IF(OR(tbl_coded[[#This Row],[Parent company tiker]]=""),"",IF(_xll.BDP(tbl_coded[[#This Row],[Parent company tiker]]&amp;" Equity",BK$1)="#N/A N/A","--",_xll.BDP(tbl_coded[[#This Row],[Parent company tiker]]&amp;" Equity",BK$1))))</f>
        <v/>
      </c>
      <c r="BL290" s="114" t="str">
        <f>IF(tbl_coded[[#This Row],[ISIN]]="","",IF(OR(tbl_coded[[#This Row],[Parent company tiker]]=""),"",IF(_xll.BDP(tbl_coded[[#This Row],[Parent company tiker]]&amp;" Equity",BL$1)="#N/A N/A","--",_xll.BDP(tbl_coded[[#This Row],[Parent company tiker]]&amp;" Equity",BL$1))))</f>
        <v/>
      </c>
      <c r="BM29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0" s="114" t="str">
        <f>IF(tbl_coded[[#This Row],[Column9]]&lt;&gt;"--",tbl_coded[[#This Row],[G''tor rating]],IF(tbl_coded[[#This Row],[KPW Name]]&lt;&gt;"",tbl_coded[[#This Row],[KPW Rating]],IF(tbl_coded[[#This Row],[Parent company tiker]]&lt;&gt;"",tbl_coded[[#This Row],[parent评级]],tbl_coded[[#This Row],[Issuer rating]])))</f>
        <v>//</v>
      </c>
      <c r="BO290" s="148" t="str">
        <f>IFERROR(IF(tbl_coded[[#This Row],[GREEN]]="Y","GREEN",IF(tbl_coded[[#This Row],[SUSTAINABLE]]="Y","SUSTAINABLE",IF(tbl_coded[[#This Row],[SOCIAL]]="Y","SOCIAL",IF(tbl_coded[[#This Row],[Sustainable linked]]="Y","SUSTAINABLE LINKED"," ")))),"")</f>
        <v xml:space="preserve"> </v>
      </c>
    </row>
    <row r="291" spans="1:67" ht="15" customHeight="1">
      <c r="A291" s="109">
        <v>289</v>
      </c>
      <c r="B291" s="110" t="str">
        <f>IF(美元债一级!$C$3:$C$1048576&lt;&gt;"",美元债一级!$C291,"")</f>
        <v/>
      </c>
      <c r="C291" s="114" t="str">
        <f>IF(tbl_coded[[#This Row],[ISIN]]="","",IF(tbl_coded[[#This Row],[Index]]&gt;$A$1,"",IF(_xll.BDP($B291&amp;" Corp",C$1)="#N/A N/A","",_xll.BDP($B291&amp;" Corp",C$1))))</f>
        <v/>
      </c>
      <c r="D291" s="114" t="str">
        <f>IF(tbl_coded[[#This Row],[ISIN]]="","",IF(_xll.BDP($B291&amp;" Corp",D$1)="#N/A N/A","",_xll.BDP($B291&amp;" Corp",D$1)))</f>
        <v/>
      </c>
      <c r="E291" s="114" t="str">
        <f>IF(tbl_coded[[#This Row],[ISIN]]="","",IF(_xll.BDP($B291&amp;" Corp",E$1)="#N/A N/A","--",_xll.BDP($B291&amp;" Corp",E$1)))</f>
        <v/>
      </c>
      <c r="F291" s="114" t="str">
        <f>IF(tbl_coded[[#This Row],[ISIN]]="","",IF(_xll.BDS($B291&amp;" Corp",F$1)="#N/A Field Not Applicable","",_xll.BDS($B291&amp;" Corp",F$1)))</f>
        <v/>
      </c>
      <c r="G291" s="114" t="str">
        <f>IF(tbl_coded[[#This Row],[ISIN]]="","",IF(_xll.BDP($F291&amp;" CompanyID",G$1)="#N/A Invalid Security","",_xll.BDP($F291&amp;" CompanyID",G$1)))</f>
        <v/>
      </c>
      <c r="H291" s="114" t="str">
        <f>IF(tbl_coded[[#This Row],[ISIN]]="","",IF(_xll.BDP($B291&amp;" Corp",H$1)="#N/A N/A","--",_xll.BDP($B291&amp;" Corp",H$1)))</f>
        <v/>
      </c>
      <c r="I291" s="114" t="str">
        <f>IF(tbl_coded[[#This Row],[ISIN]]="","",IF(_xll.BDP($B291&amp;" Corp",I$1)="#N/A N/A","--",_xll.BDP($B291&amp;" Corp",I$1)))</f>
        <v/>
      </c>
      <c r="J291" s="114" t="str">
        <f>IF(tbl_coded[[#This Row],[ISIN]]="","",IF(_xll.BDP($B291&amp;" Corp",J$1)="#N/A N/A","--",_xll.BDP($B291&amp;" Corp",J$1)))</f>
        <v/>
      </c>
      <c r="K291" s="114" t="str">
        <f>IF(tbl_coded[[#This Row],[ISIN]]="","",IF(_xll.BDP($B291&amp;" Corp",K$1)="#N/A N/A","--",_xll.BDP($B291&amp;" Corp",K$1)))</f>
        <v/>
      </c>
      <c r="L291" s="114" t="str">
        <f>IF(tbl_coded[[#This Row],[ISIN]]="","",IF(_xll.BDP($B291&amp;" Corp",L$1)="#N/A N/A","--",_xll.BDP($B291&amp;" Corp",L$1)))</f>
        <v/>
      </c>
      <c r="M291" s="114" t="str">
        <f>IF(tbl_coded[[#This Row],[ISIN]]="","",IF(_xll.BDP($B291&amp;" Corp",M$1)="#N/A N/A","--",_xll.BDP($B291&amp;" Corp",M$1)))</f>
        <v/>
      </c>
      <c r="N291" s="114" t="str">
        <f>IF(tbl_coded[[#This Row],[ISIN]]="","",IF(_xll.BDP($B291&amp;" Corp",N$1)="#N/A N/A","--",_xll.BDP($B291&amp;" Corp",N$1)))</f>
        <v/>
      </c>
      <c r="O291" s="114" t="str">
        <f>IF(tbl_coded[[#This Row],[ISIN]]="","",IF(_xll.BDP($B291&amp;" Corp",O$1)="#N/A N/A","--",_xll.BDP($B291&amp;" Corp",O$1)))</f>
        <v/>
      </c>
      <c r="P291" s="114" t="str">
        <f>IF(tbl_coded[[#This Row],[ISIN]]="","",IF(_xll.BDP($B291&amp;" Corp",P$1)="#N/A N/A","--",_xll.BDP($B291&amp;" Corp",P$1)))</f>
        <v/>
      </c>
      <c r="Q29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1" s="114" t="str">
        <f>IF(tbl_coded[[#This Row],[ISIN]]="","",IF(OR(_xll.BDP($B291&amp;" Corp",R$1)="#N/A N/A",_xll.BDP($B291&amp;" Corp",R$1)="#N/A Invalid Security",_xll.BDP($B291&amp;" Corp",R$1)="#N/A Field Not Applicable"),"--",_xll.BDP($B291&amp;" Corp",R$1)))</f>
        <v/>
      </c>
      <c r="S291" s="114" t="str">
        <f>IF(tbl_coded[[#This Row],[ISIN]]="","",IF(OR(_xll.BDP($R291&amp;" Equity",S$1)="#N/A N/A",_xll.BDP($R291&amp;" Equity",S$1)="#N/A Invalid Security"),"--",_xll.BDP($R291&amp;" Equity",S$1)))</f>
        <v/>
      </c>
      <c r="T291" s="114" t="str">
        <f>IF(tbl_coded[[#This Row],[ISIN]]="","",IF(OR(_xll.BDP($R291&amp;" Equity",T$1)="#N/A N/A",_xll.BDP($R291&amp;" Equity",T$1)="#N/A Invalid Security"),"--",_xll.BDP($R291&amp;" Equity",T$1)))</f>
        <v/>
      </c>
      <c r="U291" s="114" t="str">
        <f>IF(tbl_coded[[#This Row],[ISIN]]="","",IF(OR(_xll.BDP($R291&amp;" Equity",U$1)="#N/A N/A",_xll.BDP($R291&amp;" Equity",U$1)="#N/A Invalid Security"),"--",_xll.BDP($R291&amp;" Equity",U$1)))</f>
        <v/>
      </c>
      <c r="V291" s="114" t="str">
        <f>IF(tbl_coded[[#This Row],[ISIN]]="","",IF(OR(_xll.BDP($R291&amp;" Equity",V$1)="#N/A N/A",_xll.BDP($R291&amp;" Equity",V$1)="#N/A Invalid Security"),"--",_xll.BDP($R291&amp;" Equity",V$1)))</f>
        <v/>
      </c>
      <c r="W291" s="114" t="str">
        <f>IF(tbl_coded[[#This Row],[ISIN]]="","",IF(OR(_xll.BDP($R291&amp;" Equity",W$1)="#N/A N/A",_xll.BDP($R291&amp;" Equity",W$1)="#N/A Invalid Security"),"--",_xll.BDP($R291&amp;" Equity",W$1)))</f>
        <v/>
      </c>
      <c r="X291" s="114" t="str">
        <f>IF(tbl_coded[[#This Row],[ISIN]]="","",IF(OR(_xll.BDP($R291&amp;" Equity",X$1)="#N/A N/A",_xll.BDP($R291&amp;" Equity",X$1)="#N/A Invalid Security"),"--",_xll.BDP($R291&amp;" Equity",X$1)))</f>
        <v/>
      </c>
      <c r="Y29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1" s="114" t="str">
        <f>IF(tbl_coded[[#This Row],[ISIN]]="","",IF(ISNUMBER(_xll.BDP(B291&amp;" Corp",Z$1)),_xll.BDP(B291&amp;" Corp",Z$1),""))</f>
        <v/>
      </c>
      <c r="AA291" s="114" t="str">
        <f>IF(tbl_coded[[#This Row],[ISIN]]="","",IF(ISNUMBER(_xll.BDP(B291&amp;" Corp",AA$1)),_xll.BDP(B291&amp;" Corp",AA$1),""))</f>
        <v/>
      </c>
      <c r="AB291" s="114" t="str">
        <f>IF(tbl_coded[[#This Row],[ISIN]]="","",IF(ISNUMBER(_xll.BDP(B291&amp;" Corp",AB$1)),_xll.BDP(B291&amp;" Corp",AB$1),""))</f>
        <v/>
      </c>
      <c r="AC291" s="114" t="str">
        <f>IF(tbl_coded[[#This Row],[ISIN]]="","",IF(ISNUMBER(_xll.BDP(B291&amp;" Corp",AC$1)),_xll.BDP(B291&amp;" Corp",AC$1),""))</f>
        <v/>
      </c>
      <c r="AD291" s="114" t="str">
        <f>IF(tbl_coded[[#This Row],[ISIN]]="","",IF((_xll.BDP(B291&amp;" Corp",AD$1))="#N/A Field Not Applicable","",_xll.BDP(B291&amp;" Corp",AD$1)))</f>
        <v/>
      </c>
      <c r="AE291" s="114" t="str">
        <f>IF(tbl_coded[[#This Row],[ISIN]]="","",IF((_xll.BDP(B291&amp;" Corp",AE$1))="#N/A N/A","--",_xll.BDP(B291&amp;" Corp",AE$1)))</f>
        <v/>
      </c>
      <c r="AF291" s="114" t="str">
        <f>IF(tbl_coded[[#This Row],[ISIN]]="","",IF(IFERROR(MATCH(H291,rtg_num[Moody''s],0)&gt;10,0),"HY",IF(IFERROR(MATCH(I291,rtg_num[S&amp;P],0)&gt;10,0),"HY",IF(IFERROR(MATCH(J291,rtg_num[Fitch],0)&gt;10,0),"HY",IF(H291&amp;I291&amp;J291="------","NR",IF(IFERROR(FIND("#N/A",Coded!H291),0)&amp;IFERROR(FIND("#N/A",Coded!H291),0)&amp;IFERROR(FIND("#N/A",Coded!H291),0)&lt;&gt;"000",IF(INDEX(美元债一级!$O:$O,MATCH(tbl_coded[[#This Row],[ISIN]],美元债一级!$I:$I,0))="--/--/--","NR","IG"),"IG"))))))</f>
        <v/>
      </c>
      <c r="AG29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1" s="115" t="str">
        <f>IF(tbl_coded[[#This Row],[ISIN]]="","",IF(_xll.BDP($B291&amp;" Corp",AI$1)="#N/A N/A","--",_xll.BDP($B291&amp;" Corp",AI$1)))</f>
        <v/>
      </c>
      <c r="AJ291" s="112" t="str">
        <f>IF(tbl_coded[[#This Row],[ISIN]]="","",IF(OR(_xll.BDP(_xll.BDP(tbl_coded[[#This Row],[ISIN]]&amp;" Corp", "ISSUER_EQUITY_TICKER")&amp;" Equity",AJ$1)="#N/A N/A"),"--",_xll.BDP(_xll.BDP(tbl_coded[[#This Row],[ISIN]]&amp;" Corp", "ISSUER_EQUITY_TICKER")&amp;" Equity",AJ$1)))</f>
        <v/>
      </c>
      <c r="AK29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1" s="114" t="str">
        <f>IF(tbl_coded[[#This Row],[ISIN]]="","",IF(OR(_xll.BDP(_xll.BDP(tbl_coded[[#This Row],[ISIN]]&amp;" Corp", "ISSUER_EQUITY_TICKER")&amp;" Equity",AL$1)="#N/A N/A"),"--",_xll.BDP(_xll.BDP(tbl_coded[[#This Row],[ISIN]]&amp;" Corp", "ISSUER_EQUITY_TICKER")&amp;" Equity",AL$1)))</f>
        <v/>
      </c>
      <c r="AM291" s="114" t="str">
        <f>IF(tbl_coded[[#This Row],[ISIN]]="","",IF(_xll.BDS($B291&amp;" Corp",AM$1)="#N/A Field Not Applicable","",_xll.BDS($B291&amp;" Corp",AM$1)))</f>
        <v/>
      </c>
      <c r="AN291" s="114" t="str">
        <f>IF(tbl_coded[[#This Row],[ISIN]]="","",IF(_xll.BDP(tbl_coded[[#This Row],[KPW Provider BBID]]&amp;" CompanyID","NAME")="#N/A Invalid Security","",_xll.BDP(tbl_coded[[#This Row],[KPW Provider BBID]]&amp;" CompanyID","NAME")))</f>
        <v/>
      </c>
      <c r="AO291" s="114" t="str">
        <f>IF(tbl_coded[[#This Row],[ISIN]]="","",IF(_xll.BDP(tbl_coded[[#This Row],[KPW Provider BBID]]&amp;" CompanyID",$AO$1)="#N/A Invalid Security","--",IF(_xll.BDP(tbl_coded[[#This Row],[KPW Provider BBID]]&amp;" CompanyID",$AO$1)="#N/A N/A","--",_xll.BDP(tbl_coded[[#This Row],[KPW Provider BBID]]&amp;" CompanyID",$AO$1))))</f>
        <v/>
      </c>
      <c r="AP291" s="114" t="str">
        <f>IF(tbl_coded[[#This Row],[ISIN]]="","",IF(_xll.BDP(tbl_coded[[#This Row],[KPW Provider BBID]]&amp;" CompanyID",$AP$1)="#N/A Invalid Security","--",IF(_xll.BDP(tbl_coded[[#This Row],[KPW Provider BBID]]&amp;" CompanyID",$AP$1)="#N/A N/A","--",_xll.BDP(tbl_coded[[#This Row],[KPW Provider BBID]]&amp;" CompanyID",$AP$1))))</f>
        <v/>
      </c>
      <c r="AQ291" s="114" t="str">
        <f>IF(tbl_coded[[#This Row],[ISIN]]="","",IF(_xll.BDP(tbl_coded[[#This Row],[KPW Provider BBID]]&amp;" CompanyID",$AQ$1)="#N/A Invalid Security","--",IF(_xll.BDP(tbl_coded[[#This Row],[KPW Provider BBID]]&amp;" CompanyID",$AQ$1)="#N/A N/A","--",_xll.BDP(tbl_coded[[#This Row],[KPW Provider BBID]]&amp;" CompanyID",$AQ$1))))</f>
        <v/>
      </c>
      <c r="AR291" s="114" t="str">
        <f>IF(tbl_coded[[#This Row],[ISIN]]="","",tbl_coded[[#This Row],[穆迪KPW评级]]&amp;"/"&amp;tbl_coded[[#This Row],[SPKPW评级]]&amp;"/"&amp;tbl_coded[[#This Row],[FITCHKPW评级]])</f>
        <v/>
      </c>
      <c r="AS291" s="114" t="str">
        <f>IF(tbl_coded[[#This Row],[ISIN]]="","",IF(OR(_xll.BDP($B291&amp;" Corp",AS$1)="#N/A N/A"),"--",_xll.BDP($B291&amp;" Corp",AS$1)))</f>
        <v/>
      </c>
      <c r="AT291" s="114" t="str">
        <f>IF(tbl_coded[[#This Row],[ISIN]]="","",IF(_xll.BDS($B291&amp;" Corp",AT$1)="#N/A Field Not Applicable","",_xll.BDS($B291&amp;" Corp",AT$1)))</f>
        <v/>
      </c>
      <c r="AU291" s="114" t="str">
        <f>IF(tbl_coded[[#This Row],[SBLC Provider BBID]]="","",_xll.BDP(tbl_coded[[#This Row],[SBLC Provider BBID]]&amp;" CompanyID","NAME"))</f>
        <v/>
      </c>
      <c r="AV291" s="114" t="str">
        <f>IF(tbl_coded[[#This Row],[ISIN]]="","",IF(OR(_xll.BDP($B291&amp;" Corp",AV$1)="#N/A N/A"),"--",TEXT(_xll.BDP($B291&amp;" Corp",AV$1),"yyyy/mm/dd")))</f>
        <v/>
      </c>
      <c r="AW291" s="114" t="str">
        <f>IF(tbl_coded[[#This Row],[ISIN]]="","",IF(OR(_xll.BDP($B291&amp;" Corp",AW$1)="#N/A N/A"),"--",TEXT(_xll.BDP($B291&amp;" Corp",AW$1),"yyyy/mm/dd")))</f>
        <v/>
      </c>
      <c r="AX291" s="114" t="str">
        <f>IF(tbl_coded[[#This Row],[ISIN]]="","",IF(OR(_xll.BDP($B291&amp;" Corp",AX$1)="#N/A N/A"),"--",TEXT(_xll.BDP($B291&amp;" Corp",AX$1),"yyyy/mm/dd")))</f>
        <v/>
      </c>
      <c r="AY291" s="114" t="str">
        <f>IF(tbl_coded[[#This Row],[ISIN]]="","",IF(OR(_xll.BDP($B291&amp;" Corp",AY$1)="#N/A Field Not Applicable"),"--",TEXT(_xll.BDP($B291&amp;" Corp",AY$1),"yyyy/mm/dd")))</f>
        <v/>
      </c>
      <c r="AZ291" s="114" t="str">
        <f>IF(tbl_coded[[#This Row],[ISIN]]="","",IF(OR(_xll.BDP($B291&amp;" Corp",AZ$1)="#N/A N/A"),"--",_xll.BDP($B291&amp;" Corp",AZ$1)))</f>
        <v/>
      </c>
      <c r="BA291" s="114" t="str">
        <f>IF(tbl_coded[[#This Row],[ISIN]]="","",IF(OR(_xll.BDP($B291&amp;" Corp",BA$1)="#N/A N/A"),"--",_xll.BDP($B291&amp;" Corp",BA$1)))</f>
        <v/>
      </c>
      <c r="BB291" s="114" t="str">
        <f>IF(tbl_coded[[#This Row],[ISIN]]="","",IF(OR(_xll.BDP($B291&amp;" Corp",BB$1)="#N/A N/A"),"--",_xll.BDP($B291&amp;" Corp",BB$1)))</f>
        <v/>
      </c>
      <c r="BC291" s="114" t="str">
        <f>IF(tbl_coded[[#This Row],[ISIN]]="","",IF(OR(_xll.BDP($B291&amp;" Corp",BC$1)="#N/A Field Not Applicable"),"--",_xll.BDP($B291&amp;" Corp",BC$1)))</f>
        <v/>
      </c>
      <c r="BD291" s="114" t="str">
        <f>IF(tbl_coded[[#This Row],[ISIN]]="","",IF(OR(_xll.BDP($B291&amp;" Corp",BD$1)="#N/A Field Not Applicable"),"--",_xll.BDP($B291&amp;" Corp",BD$1)))</f>
        <v/>
      </c>
      <c r="BE291" s="114" t="str">
        <f>IF(tbl_coded[[#This Row],[ISIN]]="","",IF(OR(_xll.BDP($B291&amp;" Corp",BE$1)="#N/A Field Not Applicable"),"--",_xll.BDP($B291&amp;" Corp",BE$1)))</f>
        <v/>
      </c>
      <c r="BF291" s="114" t="str">
        <f>IF(tbl_coded[[#This Row],[ISIN]]="","",IF(OR(_xll.BDP($B291&amp;" Corp",BF$1)="#N/A Field Not Applicable"),"--",_xll.BDP($B291&amp;" Corp",BF$1)))</f>
        <v/>
      </c>
      <c r="BG291" s="114" t="str">
        <f>IF(tbl_coded[[#This Row],[ISIN]]="","",IF(OR(_xll.BDP($B291&amp;" Corp",BG$1)="#N/A Field Not Applicable"),"--",IF(_xll.BDP($B291&amp;" Corp",BG$1)="#N/A N/A","N",_xll.BDP($B291&amp;" Corp",BG$1))))</f>
        <v/>
      </c>
      <c r="BH291" s="114" t="str">
        <f>IF(tbl_coded[[#This Row],[ISIN]]="","",IF(OR(_xll.BDP($B291&amp;" Corp",BH$1)="#N/A N/A"),"",_xll.BDP($B291&amp;" Corp",BH$1)))</f>
        <v/>
      </c>
      <c r="BI291" s="114" t="str">
        <f>IF(tbl_coded[[#This Row],[ISIN]]="","",IF(OR(tbl_coded[[#This Row],[Parent company tiker]]=""),"",IF(_xll.BDP(tbl_coded[[#This Row],[Parent company tiker]]&amp;" Equity",BI$1)="#N/A N/A","--",_xll.BDP(tbl_coded[[#This Row],[Parent company tiker]]&amp;" Equity",BI$1))))</f>
        <v/>
      </c>
      <c r="BJ291" s="114" t="str">
        <f>IF(tbl_coded[[#This Row],[ISIN]]="","",IF(OR(tbl_coded[[#This Row],[Parent company tiker]]=""),"",IF(_xll.BDP(tbl_coded[[#This Row],[Parent company tiker]]&amp;" Equity",BJ$1)="#N/A N/A","--",_xll.BDP(tbl_coded[[#This Row],[Parent company tiker]]&amp;" Equity",BJ$1))))</f>
        <v/>
      </c>
      <c r="BK291" s="114" t="str">
        <f>IF(tbl_coded[[#This Row],[ISIN]]="","",IF(OR(tbl_coded[[#This Row],[Parent company tiker]]=""),"",IF(_xll.BDP(tbl_coded[[#This Row],[Parent company tiker]]&amp;" Equity",BK$1)="#N/A N/A","--",_xll.BDP(tbl_coded[[#This Row],[Parent company tiker]]&amp;" Equity",BK$1))))</f>
        <v/>
      </c>
      <c r="BL291" s="114" t="str">
        <f>IF(tbl_coded[[#This Row],[ISIN]]="","",IF(OR(tbl_coded[[#This Row],[Parent company tiker]]=""),"",IF(_xll.BDP(tbl_coded[[#This Row],[Parent company tiker]]&amp;" Equity",BL$1)="#N/A N/A","--",_xll.BDP(tbl_coded[[#This Row],[Parent company tiker]]&amp;" Equity",BL$1))))</f>
        <v/>
      </c>
      <c r="BM29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1" s="114" t="str">
        <f>IF(tbl_coded[[#This Row],[Column9]]&lt;&gt;"--",tbl_coded[[#This Row],[G''tor rating]],IF(tbl_coded[[#This Row],[KPW Name]]&lt;&gt;"",tbl_coded[[#This Row],[KPW Rating]],IF(tbl_coded[[#This Row],[Parent company tiker]]&lt;&gt;"",tbl_coded[[#This Row],[parent评级]],tbl_coded[[#This Row],[Issuer rating]])))</f>
        <v>//</v>
      </c>
      <c r="BO291" s="148" t="str">
        <f>IFERROR(IF(tbl_coded[[#This Row],[GREEN]]="Y","GREEN",IF(tbl_coded[[#This Row],[SUSTAINABLE]]="Y","SUSTAINABLE",IF(tbl_coded[[#This Row],[SOCIAL]]="Y","SOCIAL",IF(tbl_coded[[#This Row],[Sustainable linked]]="Y","SUSTAINABLE LINKED"," ")))),"")</f>
        <v xml:space="preserve"> </v>
      </c>
    </row>
    <row r="292" spans="1:67" ht="15" customHeight="1">
      <c r="A292" s="109">
        <v>290</v>
      </c>
      <c r="B292" s="110" t="str">
        <f>IF(美元债一级!$C$3:$C$1048576&lt;&gt;"",美元债一级!$C292,"")</f>
        <v/>
      </c>
      <c r="C292" s="114" t="str">
        <f>IF(tbl_coded[[#This Row],[ISIN]]="","",IF(tbl_coded[[#This Row],[Index]]&gt;$A$1,"",IF(_xll.BDP($B292&amp;" Corp",C$1)="#N/A N/A","",_xll.BDP($B292&amp;" Corp",C$1))))</f>
        <v/>
      </c>
      <c r="D292" s="114" t="str">
        <f>IF(tbl_coded[[#This Row],[ISIN]]="","",IF(_xll.BDP($B292&amp;" Corp",D$1)="#N/A N/A","",_xll.BDP($B292&amp;" Corp",D$1)))</f>
        <v/>
      </c>
      <c r="E292" s="114" t="str">
        <f>IF(tbl_coded[[#This Row],[ISIN]]="","",IF(_xll.BDP($B292&amp;" Corp",E$1)="#N/A N/A","--",_xll.BDP($B292&amp;" Corp",E$1)))</f>
        <v/>
      </c>
      <c r="F292" s="114" t="str">
        <f>IF(tbl_coded[[#This Row],[ISIN]]="","",IF(_xll.BDS($B292&amp;" Corp",F$1)="#N/A Field Not Applicable","",_xll.BDS($B292&amp;" Corp",F$1)))</f>
        <v/>
      </c>
      <c r="G292" s="114" t="str">
        <f>IF(tbl_coded[[#This Row],[ISIN]]="","",IF(_xll.BDP($F292&amp;" CompanyID",G$1)="#N/A Invalid Security","",_xll.BDP($F292&amp;" CompanyID",G$1)))</f>
        <v/>
      </c>
      <c r="H292" s="114" t="str">
        <f>IF(tbl_coded[[#This Row],[ISIN]]="","",IF(_xll.BDP($B292&amp;" Corp",H$1)="#N/A N/A","--",_xll.BDP($B292&amp;" Corp",H$1)))</f>
        <v/>
      </c>
      <c r="I292" s="114" t="str">
        <f>IF(tbl_coded[[#This Row],[ISIN]]="","",IF(_xll.BDP($B292&amp;" Corp",I$1)="#N/A N/A","--",_xll.BDP($B292&amp;" Corp",I$1)))</f>
        <v/>
      </c>
      <c r="J292" s="114" t="str">
        <f>IF(tbl_coded[[#This Row],[ISIN]]="","",IF(_xll.BDP($B292&amp;" Corp",J$1)="#N/A N/A","--",_xll.BDP($B292&amp;" Corp",J$1)))</f>
        <v/>
      </c>
      <c r="K292" s="114" t="str">
        <f>IF(tbl_coded[[#This Row],[ISIN]]="","",IF(_xll.BDP($B292&amp;" Corp",K$1)="#N/A N/A","--",_xll.BDP($B292&amp;" Corp",K$1)))</f>
        <v/>
      </c>
      <c r="L292" s="114" t="str">
        <f>IF(tbl_coded[[#This Row],[ISIN]]="","",IF(_xll.BDP($B292&amp;" Corp",L$1)="#N/A N/A","--",_xll.BDP($B292&amp;" Corp",L$1)))</f>
        <v/>
      </c>
      <c r="M292" s="114" t="str">
        <f>IF(tbl_coded[[#This Row],[ISIN]]="","",IF(_xll.BDP($B292&amp;" Corp",M$1)="#N/A N/A","--",_xll.BDP($B292&amp;" Corp",M$1)))</f>
        <v/>
      </c>
      <c r="N292" s="114" t="str">
        <f>IF(tbl_coded[[#This Row],[ISIN]]="","",IF(_xll.BDP($B292&amp;" Corp",N$1)="#N/A N/A","--",_xll.BDP($B292&amp;" Corp",N$1)))</f>
        <v/>
      </c>
      <c r="O292" s="114" t="str">
        <f>IF(tbl_coded[[#This Row],[ISIN]]="","",IF(_xll.BDP($B292&amp;" Corp",O$1)="#N/A N/A","--",_xll.BDP($B292&amp;" Corp",O$1)))</f>
        <v/>
      </c>
      <c r="P292" s="114" t="str">
        <f>IF(tbl_coded[[#This Row],[ISIN]]="","",IF(_xll.BDP($B292&amp;" Corp",P$1)="#N/A N/A","--",_xll.BDP($B292&amp;" Corp",P$1)))</f>
        <v/>
      </c>
      <c r="Q29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2" s="114" t="str">
        <f>IF(tbl_coded[[#This Row],[ISIN]]="","",IF(OR(_xll.BDP($B292&amp;" Corp",R$1)="#N/A N/A",_xll.BDP($B292&amp;" Corp",R$1)="#N/A Invalid Security",_xll.BDP($B292&amp;" Corp",R$1)="#N/A Field Not Applicable"),"--",_xll.BDP($B292&amp;" Corp",R$1)))</f>
        <v/>
      </c>
      <c r="S292" s="114" t="str">
        <f>IF(tbl_coded[[#This Row],[ISIN]]="","",IF(OR(_xll.BDP($R292&amp;" Equity",S$1)="#N/A N/A",_xll.BDP($R292&amp;" Equity",S$1)="#N/A Invalid Security"),"--",_xll.BDP($R292&amp;" Equity",S$1)))</f>
        <v/>
      </c>
      <c r="T292" s="114" t="str">
        <f>IF(tbl_coded[[#This Row],[ISIN]]="","",IF(OR(_xll.BDP($R292&amp;" Equity",T$1)="#N/A N/A",_xll.BDP($R292&amp;" Equity",T$1)="#N/A Invalid Security"),"--",_xll.BDP($R292&amp;" Equity",T$1)))</f>
        <v/>
      </c>
      <c r="U292" s="114" t="str">
        <f>IF(tbl_coded[[#This Row],[ISIN]]="","",IF(OR(_xll.BDP($R292&amp;" Equity",U$1)="#N/A N/A",_xll.BDP($R292&amp;" Equity",U$1)="#N/A Invalid Security"),"--",_xll.BDP($R292&amp;" Equity",U$1)))</f>
        <v/>
      </c>
      <c r="V292" s="114" t="str">
        <f>IF(tbl_coded[[#This Row],[ISIN]]="","",IF(OR(_xll.BDP($R292&amp;" Equity",V$1)="#N/A N/A",_xll.BDP($R292&amp;" Equity",V$1)="#N/A Invalid Security"),"--",_xll.BDP($R292&amp;" Equity",V$1)))</f>
        <v/>
      </c>
      <c r="W292" s="114" t="str">
        <f>IF(tbl_coded[[#This Row],[ISIN]]="","",IF(OR(_xll.BDP($R292&amp;" Equity",W$1)="#N/A N/A",_xll.BDP($R292&amp;" Equity",W$1)="#N/A Invalid Security"),"--",_xll.BDP($R292&amp;" Equity",W$1)))</f>
        <v/>
      </c>
      <c r="X292" s="114" t="str">
        <f>IF(tbl_coded[[#This Row],[ISIN]]="","",IF(OR(_xll.BDP($R292&amp;" Equity",X$1)="#N/A N/A",_xll.BDP($R292&amp;" Equity",X$1)="#N/A Invalid Security"),"--",_xll.BDP($R292&amp;" Equity",X$1)))</f>
        <v/>
      </c>
      <c r="Y29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2" s="114" t="str">
        <f>IF(tbl_coded[[#This Row],[ISIN]]="","",IF(ISNUMBER(_xll.BDP(B292&amp;" Corp",Z$1)),_xll.BDP(B292&amp;" Corp",Z$1),""))</f>
        <v/>
      </c>
      <c r="AA292" s="114" t="str">
        <f>IF(tbl_coded[[#This Row],[ISIN]]="","",IF(ISNUMBER(_xll.BDP(B292&amp;" Corp",AA$1)),_xll.BDP(B292&amp;" Corp",AA$1),""))</f>
        <v/>
      </c>
      <c r="AB292" s="114" t="str">
        <f>IF(tbl_coded[[#This Row],[ISIN]]="","",IF(ISNUMBER(_xll.BDP(B292&amp;" Corp",AB$1)),_xll.BDP(B292&amp;" Corp",AB$1),""))</f>
        <v/>
      </c>
      <c r="AC292" s="114" t="str">
        <f>IF(tbl_coded[[#This Row],[ISIN]]="","",IF(ISNUMBER(_xll.BDP(B292&amp;" Corp",AC$1)),_xll.BDP(B292&amp;" Corp",AC$1),""))</f>
        <v/>
      </c>
      <c r="AD292" s="114" t="str">
        <f>IF(tbl_coded[[#This Row],[ISIN]]="","",IF((_xll.BDP(B292&amp;" Corp",AD$1))="#N/A Field Not Applicable","",_xll.BDP(B292&amp;" Corp",AD$1)))</f>
        <v/>
      </c>
      <c r="AE292" s="114" t="str">
        <f>IF(tbl_coded[[#This Row],[ISIN]]="","",IF((_xll.BDP(B292&amp;" Corp",AE$1))="#N/A N/A","--",_xll.BDP(B292&amp;" Corp",AE$1)))</f>
        <v/>
      </c>
      <c r="AF292" s="114" t="str">
        <f>IF(tbl_coded[[#This Row],[ISIN]]="","",IF(IFERROR(MATCH(H292,rtg_num[Moody''s],0)&gt;10,0),"HY",IF(IFERROR(MATCH(I292,rtg_num[S&amp;P],0)&gt;10,0),"HY",IF(IFERROR(MATCH(J292,rtg_num[Fitch],0)&gt;10,0),"HY",IF(H292&amp;I292&amp;J292="------","NR",IF(IFERROR(FIND("#N/A",Coded!H292),0)&amp;IFERROR(FIND("#N/A",Coded!H292),0)&amp;IFERROR(FIND("#N/A",Coded!H292),0)&lt;&gt;"000",IF(INDEX(美元债一级!$O:$O,MATCH(tbl_coded[[#This Row],[ISIN]],美元债一级!$I:$I,0))="--/--/--","NR","IG"),"IG"))))))</f>
        <v/>
      </c>
      <c r="AG29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2" s="115" t="str">
        <f>IF(tbl_coded[[#This Row],[ISIN]]="","",IF(_xll.BDP($B292&amp;" Corp",AI$1)="#N/A N/A","--",_xll.BDP($B292&amp;" Corp",AI$1)))</f>
        <v/>
      </c>
      <c r="AJ292" s="112" t="str">
        <f>IF(tbl_coded[[#This Row],[ISIN]]="","",IF(OR(_xll.BDP(_xll.BDP(tbl_coded[[#This Row],[ISIN]]&amp;" Corp", "ISSUER_EQUITY_TICKER")&amp;" Equity",AJ$1)="#N/A N/A"),"--",_xll.BDP(_xll.BDP(tbl_coded[[#This Row],[ISIN]]&amp;" Corp", "ISSUER_EQUITY_TICKER")&amp;" Equity",AJ$1)))</f>
        <v/>
      </c>
      <c r="AK29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2" s="114" t="str">
        <f>IF(tbl_coded[[#This Row],[ISIN]]="","",IF(OR(_xll.BDP(_xll.BDP(tbl_coded[[#This Row],[ISIN]]&amp;" Corp", "ISSUER_EQUITY_TICKER")&amp;" Equity",AL$1)="#N/A N/A"),"--",_xll.BDP(_xll.BDP(tbl_coded[[#This Row],[ISIN]]&amp;" Corp", "ISSUER_EQUITY_TICKER")&amp;" Equity",AL$1)))</f>
        <v/>
      </c>
      <c r="AM292" s="114" t="str">
        <f>IF(tbl_coded[[#This Row],[ISIN]]="","",IF(_xll.BDS($B292&amp;" Corp",AM$1)="#N/A Field Not Applicable","",_xll.BDS($B292&amp;" Corp",AM$1)))</f>
        <v/>
      </c>
      <c r="AN292" s="114" t="str">
        <f>IF(tbl_coded[[#This Row],[ISIN]]="","",IF(_xll.BDP(tbl_coded[[#This Row],[KPW Provider BBID]]&amp;" CompanyID","NAME")="#N/A Invalid Security","",_xll.BDP(tbl_coded[[#This Row],[KPW Provider BBID]]&amp;" CompanyID","NAME")))</f>
        <v/>
      </c>
      <c r="AO292" s="114" t="str">
        <f>IF(tbl_coded[[#This Row],[ISIN]]="","",IF(_xll.BDP(tbl_coded[[#This Row],[KPW Provider BBID]]&amp;" CompanyID",$AO$1)="#N/A Invalid Security","--",IF(_xll.BDP(tbl_coded[[#This Row],[KPW Provider BBID]]&amp;" CompanyID",$AO$1)="#N/A N/A","--",_xll.BDP(tbl_coded[[#This Row],[KPW Provider BBID]]&amp;" CompanyID",$AO$1))))</f>
        <v/>
      </c>
      <c r="AP292" s="114" t="str">
        <f>IF(tbl_coded[[#This Row],[ISIN]]="","",IF(_xll.BDP(tbl_coded[[#This Row],[KPW Provider BBID]]&amp;" CompanyID",$AP$1)="#N/A Invalid Security","--",IF(_xll.BDP(tbl_coded[[#This Row],[KPW Provider BBID]]&amp;" CompanyID",$AP$1)="#N/A N/A","--",_xll.BDP(tbl_coded[[#This Row],[KPW Provider BBID]]&amp;" CompanyID",$AP$1))))</f>
        <v/>
      </c>
      <c r="AQ292" s="114" t="str">
        <f>IF(tbl_coded[[#This Row],[ISIN]]="","",IF(_xll.BDP(tbl_coded[[#This Row],[KPW Provider BBID]]&amp;" CompanyID",$AQ$1)="#N/A Invalid Security","--",IF(_xll.BDP(tbl_coded[[#This Row],[KPW Provider BBID]]&amp;" CompanyID",$AQ$1)="#N/A N/A","--",_xll.BDP(tbl_coded[[#This Row],[KPW Provider BBID]]&amp;" CompanyID",$AQ$1))))</f>
        <v/>
      </c>
      <c r="AR292" s="114" t="str">
        <f>IF(tbl_coded[[#This Row],[ISIN]]="","",tbl_coded[[#This Row],[穆迪KPW评级]]&amp;"/"&amp;tbl_coded[[#This Row],[SPKPW评级]]&amp;"/"&amp;tbl_coded[[#This Row],[FITCHKPW评级]])</f>
        <v/>
      </c>
      <c r="AS292" s="114" t="str">
        <f>IF(tbl_coded[[#This Row],[ISIN]]="","",IF(OR(_xll.BDP($B292&amp;" Corp",AS$1)="#N/A N/A"),"--",_xll.BDP($B292&amp;" Corp",AS$1)))</f>
        <v/>
      </c>
      <c r="AT292" s="114" t="str">
        <f>IF(tbl_coded[[#This Row],[ISIN]]="","",IF(_xll.BDS($B292&amp;" Corp",AT$1)="#N/A Field Not Applicable","",_xll.BDS($B292&amp;" Corp",AT$1)))</f>
        <v/>
      </c>
      <c r="AU292" s="114" t="str">
        <f>IF(tbl_coded[[#This Row],[SBLC Provider BBID]]="","",_xll.BDP(tbl_coded[[#This Row],[SBLC Provider BBID]]&amp;" CompanyID","NAME"))</f>
        <v/>
      </c>
      <c r="AV292" s="114" t="str">
        <f>IF(tbl_coded[[#This Row],[ISIN]]="","",IF(OR(_xll.BDP($B292&amp;" Corp",AV$1)="#N/A N/A"),"--",TEXT(_xll.BDP($B292&amp;" Corp",AV$1),"yyyy/mm/dd")))</f>
        <v/>
      </c>
      <c r="AW292" s="114" t="str">
        <f>IF(tbl_coded[[#This Row],[ISIN]]="","",IF(OR(_xll.BDP($B292&amp;" Corp",AW$1)="#N/A N/A"),"--",TEXT(_xll.BDP($B292&amp;" Corp",AW$1),"yyyy/mm/dd")))</f>
        <v/>
      </c>
      <c r="AX292" s="114" t="str">
        <f>IF(tbl_coded[[#This Row],[ISIN]]="","",IF(OR(_xll.BDP($B292&amp;" Corp",AX$1)="#N/A N/A"),"--",TEXT(_xll.BDP($B292&amp;" Corp",AX$1),"yyyy/mm/dd")))</f>
        <v/>
      </c>
      <c r="AY292" s="114" t="str">
        <f>IF(tbl_coded[[#This Row],[ISIN]]="","",IF(OR(_xll.BDP($B292&amp;" Corp",AY$1)="#N/A Field Not Applicable"),"--",TEXT(_xll.BDP($B292&amp;" Corp",AY$1),"yyyy/mm/dd")))</f>
        <v/>
      </c>
      <c r="AZ292" s="114" t="str">
        <f>IF(tbl_coded[[#This Row],[ISIN]]="","",IF(OR(_xll.BDP($B292&amp;" Corp",AZ$1)="#N/A N/A"),"--",_xll.BDP($B292&amp;" Corp",AZ$1)))</f>
        <v/>
      </c>
      <c r="BA292" s="114" t="str">
        <f>IF(tbl_coded[[#This Row],[ISIN]]="","",IF(OR(_xll.BDP($B292&amp;" Corp",BA$1)="#N/A N/A"),"--",_xll.BDP($B292&amp;" Corp",BA$1)))</f>
        <v/>
      </c>
      <c r="BB292" s="114" t="str">
        <f>IF(tbl_coded[[#This Row],[ISIN]]="","",IF(OR(_xll.BDP($B292&amp;" Corp",BB$1)="#N/A N/A"),"--",_xll.BDP($B292&amp;" Corp",BB$1)))</f>
        <v/>
      </c>
      <c r="BC292" s="114" t="str">
        <f>IF(tbl_coded[[#This Row],[ISIN]]="","",IF(OR(_xll.BDP($B292&amp;" Corp",BC$1)="#N/A Field Not Applicable"),"--",_xll.BDP($B292&amp;" Corp",BC$1)))</f>
        <v/>
      </c>
      <c r="BD292" s="114" t="str">
        <f>IF(tbl_coded[[#This Row],[ISIN]]="","",IF(OR(_xll.BDP($B292&amp;" Corp",BD$1)="#N/A Field Not Applicable"),"--",_xll.BDP($B292&amp;" Corp",BD$1)))</f>
        <v/>
      </c>
      <c r="BE292" s="114" t="str">
        <f>IF(tbl_coded[[#This Row],[ISIN]]="","",IF(OR(_xll.BDP($B292&amp;" Corp",BE$1)="#N/A Field Not Applicable"),"--",_xll.BDP($B292&amp;" Corp",BE$1)))</f>
        <v/>
      </c>
      <c r="BF292" s="114" t="str">
        <f>IF(tbl_coded[[#This Row],[ISIN]]="","",IF(OR(_xll.BDP($B292&amp;" Corp",BF$1)="#N/A Field Not Applicable"),"--",_xll.BDP($B292&amp;" Corp",BF$1)))</f>
        <v/>
      </c>
      <c r="BG292" s="114" t="str">
        <f>IF(tbl_coded[[#This Row],[ISIN]]="","",IF(OR(_xll.BDP($B292&amp;" Corp",BG$1)="#N/A Field Not Applicable"),"--",IF(_xll.BDP($B292&amp;" Corp",BG$1)="#N/A N/A","N",_xll.BDP($B292&amp;" Corp",BG$1))))</f>
        <v/>
      </c>
      <c r="BH292" s="114" t="str">
        <f>IF(tbl_coded[[#This Row],[ISIN]]="","",IF(OR(_xll.BDP($B292&amp;" Corp",BH$1)="#N/A N/A"),"",_xll.BDP($B292&amp;" Corp",BH$1)))</f>
        <v/>
      </c>
      <c r="BI292" s="114" t="str">
        <f>IF(tbl_coded[[#This Row],[ISIN]]="","",IF(OR(tbl_coded[[#This Row],[Parent company tiker]]=""),"",IF(_xll.BDP(tbl_coded[[#This Row],[Parent company tiker]]&amp;" Equity",BI$1)="#N/A N/A","--",_xll.BDP(tbl_coded[[#This Row],[Parent company tiker]]&amp;" Equity",BI$1))))</f>
        <v/>
      </c>
      <c r="BJ292" s="114" t="str">
        <f>IF(tbl_coded[[#This Row],[ISIN]]="","",IF(OR(tbl_coded[[#This Row],[Parent company tiker]]=""),"",IF(_xll.BDP(tbl_coded[[#This Row],[Parent company tiker]]&amp;" Equity",BJ$1)="#N/A N/A","--",_xll.BDP(tbl_coded[[#This Row],[Parent company tiker]]&amp;" Equity",BJ$1))))</f>
        <v/>
      </c>
      <c r="BK292" s="114" t="str">
        <f>IF(tbl_coded[[#This Row],[ISIN]]="","",IF(OR(tbl_coded[[#This Row],[Parent company tiker]]=""),"",IF(_xll.BDP(tbl_coded[[#This Row],[Parent company tiker]]&amp;" Equity",BK$1)="#N/A N/A","--",_xll.BDP(tbl_coded[[#This Row],[Parent company tiker]]&amp;" Equity",BK$1))))</f>
        <v/>
      </c>
      <c r="BL292" s="114" t="str">
        <f>IF(tbl_coded[[#This Row],[ISIN]]="","",IF(OR(tbl_coded[[#This Row],[Parent company tiker]]=""),"",IF(_xll.BDP(tbl_coded[[#This Row],[Parent company tiker]]&amp;" Equity",BL$1)="#N/A N/A","--",_xll.BDP(tbl_coded[[#This Row],[Parent company tiker]]&amp;" Equity",BL$1))))</f>
        <v/>
      </c>
      <c r="BM29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2" s="114" t="str">
        <f>IF(tbl_coded[[#This Row],[Column9]]&lt;&gt;"--",tbl_coded[[#This Row],[G''tor rating]],IF(tbl_coded[[#This Row],[KPW Name]]&lt;&gt;"",tbl_coded[[#This Row],[KPW Rating]],IF(tbl_coded[[#This Row],[Parent company tiker]]&lt;&gt;"",tbl_coded[[#This Row],[parent评级]],tbl_coded[[#This Row],[Issuer rating]])))</f>
        <v>//</v>
      </c>
      <c r="BO292" s="148" t="str">
        <f>IFERROR(IF(tbl_coded[[#This Row],[GREEN]]="Y","GREEN",IF(tbl_coded[[#This Row],[SUSTAINABLE]]="Y","SUSTAINABLE",IF(tbl_coded[[#This Row],[SOCIAL]]="Y","SOCIAL",IF(tbl_coded[[#This Row],[Sustainable linked]]="Y","SUSTAINABLE LINKED"," ")))),"")</f>
        <v xml:space="preserve"> </v>
      </c>
    </row>
    <row r="293" spans="1:67" ht="15" customHeight="1">
      <c r="A293" s="109">
        <v>291</v>
      </c>
      <c r="B293" s="110" t="str">
        <f>IF(美元债一级!$C$3:$C$1048576&lt;&gt;"",美元债一级!$C293,"")</f>
        <v/>
      </c>
      <c r="C293" s="114" t="str">
        <f>IF(tbl_coded[[#This Row],[ISIN]]="","",IF(tbl_coded[[#This Row],[Index]]&gt;$A$1,"",IF(_xll.BDP($B293&amp;" Corp",C$1)="#N/A N/A","",_xll.BDP($B293&amp;" Corp",C$1))))</f>
        <v/>
      </c>
      <c r="D293" s="114" t="str">
        <f>IF(tbl_coded[[#This Row],[ISIN]]="","",IF(_xll.BDP($B293&amp;" Corp",D$1)="#N/A N/A","",_xll.BDP($B293&amp;" Corp",D$1)))</f>
        <v/>
      </c>
      <c r="E293" s="114" t="str">
        <f>IF(tbl_coded[[#This Row],[ISIN]]="","",IF(_xll.BDP($B293&amp;" Corp",E$1)="#N/A N/A","--",_xll.BDP($B293&amp;" Corp",E$1)))</f>
        <v/>
      </c>
      <c r="F293" s="114" t="str">
        <f>IF(tbl_coded[[#This Row],[ISIN]]="","",IF(_xll.BDS($B293&amp;" Corp",F$1)="#N/A Field Not Applicable","",_xll.BDS($B293&amp;" Corp",F$1)))</f>
        <v/>
      </c>
      <c r="G293" s="114" t="str">
        <f>IF(tbl_coded[[#This Row],[ISIN]]="","",IF(_xll.BDP($F293&amp;" CompanyID",G$1)="#N/A Invalid Security","",_xll.BDP($F293&amp;" CompanyID",G$1)))</f>
        <v/>
      </c>
      <c r="H293" s="114" t="str">
        <f>IF(tbl_coded[[#This Row],[ISIN]]="","",IF(_xll.BDP($B293&amp;" Corp",H$1)="#N/A N/A","--",_xll.BDP($B293&amp;" Corp",H$1)))</f>
        <v/>
      </c>
      <c r="I293" s="114" t="str">
        <f>IF(tbl_coded[[#This Row],[ISIN]]="","",IF(_xll.BDP($B293&amp;" Corp",I$1)="#N/A N/A","--",_xll.BDP($B293&amp;" Corp",I$1)))</f>
        <v/>
      </c>
      <c r="J293" s="114" t="str">
        <f>IF(tbl_coded[[#This Row],[ISIN]]="","",IF(_xll.BDP($B293&amp;" Corp",J$1)="#N/A N/A","--",_xll.BDP($B293&amp;" Corp",J$1)))</f>
        <v/>
      </c>
      <c r="K293" s="114" t="str">
        <f>IF(tbl_coded[[#This Row],[ISIN]]="","",IF(_xll.BDP($B293&amp;" Corp",K$1)="#N/A N/A","--",_xll.BDP($B293&amp;" Corp",K$1)))</f>
        <v/>
      </c>
      <c r="L293" s="114" t="str">
        <f>IF(tbl_coded[[#This Row],[ISIN]]="","",IF(_xll.BDP($B293&amp;" Corp",L$1)="#N/A N/A","--",_xll.BDP($B293&amp;" Corp",L$1)))</f>
        <v/>
      </c>
      <c r="M293" s="114" t="str">
        <f>IF(tbl_coded[[#This Row],[ISIN]]="","",IF(_xll.BDP($B293&amp;" Corp",M$1)="#N/A N/A","--",_xll.BDP($B293&amp;" Corp",M$1)))</f>
        <v/>
      </c>
      <c r="N293" s="114" t="str">
        <f>IF(tbl_coded[[#This Row],[ISIN]]="","",IF(_xll.BDP($B293&amp;" Corp",N$1)="#N/A N/A","--",_xll.BDP($B293&amp;" Corp",N$1)))</f>
        <v/>
      </c>
      <c r="O293" s="114" t="str">
        <f>IF(tbl_coded[[#This Row],[ISIN]]="","",IF(_xll.BDP($B293&amp;" Corp",O$1)="#N/A N/A","--",_xll.BDP($B293&amp;" Corp",O$1)))</f>
        <v/>
      </c>
      <c r="P293" s="114" t="str">
        <f>IF(tbl_coded[[#This Row],[ISIN]]="","",IF(_xll.BDP($B293&amp;" Corp",P$1)="#N/A N/A","--",_xll.BDP($B293&amp;" Corp",P$1)))</f>
        <v/>
      </c>
      <c r="Q29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3" s="114" t="str">
        <f>IF(tbl_coded[[#This Row],[ISIN]]="","",IF(OR(_xll.BDP($B293&amp;" Corp",R$1)="#N/A N/A",_xll.BDP($B293&amp;" Corp",R$1)="#N/A Invalid Security",_xll.BDP($B293&amp;" Corp",R$1)="#N/A Field Not Applicable"),"--",_xll.BDP($B293&amp;" Corp",R$1)))</f>
        <v/>
      </c>
      <c r="S293" s="114" t="str">
        <f>IF(tbl_coded[[#This Row],[ISIN]]="","",IF(OR(_xll.BDP($R293&amp;" Equity",S$1)="#N/A N/A",_xll.BDP($R293&amp;" Equity",S$1)="#N/A Invalid Security"),"--",_xll.BDP($R293&amp;" Equity",S$1)))</f>
        <v/>
      </c>
      <c r="T293" s="114" t="str">
        <f>IF(tbl_coded[[#This Row],[ISIN]]="","",IF(OR(_xll.BDP($R293&amp;" Equity",T$1)="#N/A N/A",_xll.BDP($R293&amp;" Equity",T$1)="#N/A Invalid Security"),"--",_xll.BDP($R293&amp;" Equity",T$1)))</f>
        <v/>
      </c>
      <c r="U293" s="114" t="str">
        <f>IF(tbl_coded[[#This Row],[ISIN]]="","",IF(OR(_xll.BDP($R293&amp;" Equity",U$1)="#N/A N/A",_xll.BDP($R293&amp;" Equity",U$1)="#N/A Invalid Security"),"--",_xll.BDP($R293&amp;" Equity",U$1)))</f>
        <v/>
      </c>
      <c r="V293" s="114" t="str">
        <f>IF(tbl_coded[[#This Row],[ISIN]]="","",IF(OR(_xll.BDP($R293&amp;" Equity",V$1)="#N/A N/A",_xll.BDP($R293&amp;" Equity",V$1)="#N/A Invalid Security"),"--",_xll.BDP($R293&amp;" Equity",V$1)))</f>
        <v/>
      </c>
      <c r="W293" s="114" t="str">
        <f>IF(tbl_coded[[#This Row],[ISIN]]="","",IF(OR(_xll.BDP($R293&amp;" Equity",W$1)="#N/A N/A",_xll.BDP($R293&amp;" Equity",W$1)="#N/A Invalid Security"),"--",_xll.BDP($R293&amp;" Equity",W$1)))</f>
        <v/>
      </c>
      <c r="X293" s="114" t="str">
        <f>IF(tbl_coded[[#This Row],[ISIN]]="","",IF(OR(_xll.BDP($R293&amp;" Equity",X$1)="#N/A N/A",_xll.BDP($R293&amp;" Equity",X$1)="#N/A Invalid Security"),"--",_xll.BDP($R293&amp;" Equity",X$1)))</f>
        <v/>
      </c>
      <c r="Y29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3" s="114" t="str">
        <f>IF(tbl_coded[[#This Row],[ISIN]]="","",IF(ISNUMBER(_xll.BDP(B293&amp;" Corp",Z$1)),_xll.BDP(B293&amp;" Corp",Z$1),""))</f>
        <v/>
      </c>
      <c r="AA293" s="114" t="str">
        <f>IF(tbl_coded[[#This Row],[ISIN]]="","",IF(ISNUMBER(_xll.BDP(B293&amp;" Corp",AA$1)),_xll.BDP(B293&amp;" Corp",AA$1),""))</f>
        <v/>
      </c>
      <c r="AB293" s="114" t="str">
        <f>IF(tbl_coded[[#This Row],[ISIN]]="","",IF(ISNUMBER(_xll.BDP(B293&amp;" Corp",AB$1)),_xll.BDP(B293&amp;" Corp",AB$1),""))</f>
        <v/>
      </c>
      <c r="AC293" s="114" t="str">
        <f>IF(tbl_coded[[#This Row],[ISIN]]="","",IF(ISNUMBER(_xll.BDP(B293&amp;" Corp",AC$1)),_xll.BDP(B293&amp;" Corp",AC$1),""))</f>
        <v/>
      </c>
      <c r="AD293" s="114" t="str">
        <f>IF(tbl_coded[[#This Row],[ISIN]]="","",IF((_xll.BDP(B293&amp;" Corp",AD$1))="#N/A Field Not Applicable","",_xll.BDP(B293&amp;" Corp",AD$1)))</f>
        <v/>
      </c>
      <c r="AE293" s="114" t="str">
        <f>IF(tbl_coded[[#This Row],[ISIN]]="","",IF((_xll.BDP(B293&amp;" Corp",AE$1))="#N/A N/A","--",_xll.BDP(B293&amp;" Corp",AE$1)))</f>
        <v/>
      </c>
      <c r="AF293" s="114" t="str">
        <f>IF(tbl_coded[[#This Row],[ISIN]]="","",IF(IFERROR(MATCH(H293,rtg_num[Moody''s],0)&gt;10,0),"HY",IF(IFERROR(MATCH(I293,rtg_num[S&amp;P],0)&gt;10,0),"HY",IF(IFERROR(MATCH(J293,rtg_num[Fitch],0)&gt;10,0),"HY",IF(H293&amp;I293&amp;J293="------","NR",IF(IFERROR(FIND("#N/A",Coded!H293),0)&amp;IFERROR(FIND("#N/A",Coded!H293),0)&amp;IFERROR(FIND("#N/A",Coded!H293),0)&lt;&gt;"000",IF(INDEX(美元债一级!$O:$O,MATCH(tbl_coded[[#This Row],[ISIN]],美元债一级!$I:$I,0))="--/--/--","NR","IG"),"IG"))))))</f>
        <v/>
      </c>
      <c r="AG29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3" s="115" t="str">
        <f>IF(tbl_coded[[#This Row],[ISIN]]="","",IF(_xll.BDP($B293&amp;" Corp",AI$1)="#N/A N/A","--",_xll.BDP($B293&amp;" Corp",AI$1)))</f>
        <v/>
      </c>
      <c r="AJ293" s="112" t="str">
        <f>IF(tbl_coded[[#This Row],[ISIN]]="","",IF(OR(_xll.BDP(_xll.BDP(tbl_coded[[#This Row],[ISIN]]&amp;" Corp", "ISSUER_EQUITY_TICKER")&amp;" Equity",AJ$1)="#N/A N/A"),"--",_xll.BDP(_xll.BDP(tbl_coded[[#This Row],[ISIN]]&amp;" Corp", "ISSUER_EQUITY_TICKER")&amp;" Equity",AJ$1)))</f>
        <v/>
      </c>
      <c r="AK29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3" s="114" t="str">
        <f>IF(tbl_coded[[#This Row],[ISIN]]="","",IF(OR(_xll.BDP(_xll.BDP(tbl_coded[[#This Row],[ISIN]]&amp;" Corp", "ISSUER_EQUITY_TICKER")&amp;" Equity",AL$1)="#N/A N/A"),"--",_xll.BDP(_xll.BDP(tbl_coded[[#This Row],[ISIN]]&amp;" Corp", "ISSUER_EQUITY_TICKER")&amp;" Equity",AL$1)))</f>
        <v/>
      </c>
      <c r="AM293" s="114" t="str">
        <f>IF(tbl_coded[[#This Row],[ISIN]]="","",IF(_xll.BDS($B293&amp;" Corp",AM$1)="#N/A Field Not Applicable","",_xll.BDS($B293&amp;" Corp",AM$1)))</f>
        <v/>
      </c>
      <c r="AN293" s="114" t="str">
        <f>IF(tbl_coded[[#This Row],[ISIN]]="","",IF(_xll.BDP(tbl_coded[[#This Row],[KPW Provider BBID]]&amp;" CompanyID","NAME")="#N/A Invalid Security","",_xll.BDP(tbl_coded[[#This Row],[KPW Provider BBID]]&amp;" CompanyID","NAME")))</f>
        <v/>
      </c>
      <c r="AO293" s="114" t="str">
        <f>IF(tbl_coded[[#This Row],[ISIN]]="","",IF(_xll.BDP(tbl_coded[[#This Row],[KPW Provider BBID]]&amp;" CompanyID",$AO$1)="#N/A Invalid Security","--",IF(_xll.BDP(tbl_coded[[#This Row],[KPW Provider BBID]]&amp;" CompanyID",$AO$1)="#N/A N/A","--",_xll.BDP(tbl_coded[[#This Row],[KPW Provider BBID]]&amp;" CompanyID",$AO$1))))</f>
        <v/>
      </c>
      <c r="AP293" s="114" t="str">
        <f>IF(tbl_coded[[#This Row],[ISIN]]="","",IF(_xll.BDP(tbl_coded[[#This Row],[KPW Provider BBID]]&amp;" CompanyID",$AP$1)="#N/A Invalid Security","--",IF(_xll.BDP(tbl_coded[[#This Row],[KPW Provider BBID]]&amp;" CompanyID",$AP$1)="#N/A N/A","--",_xll.BDP(tbl_coded[[#This Row],[KPW Provider BBID]]&amp;" CompanyID",$AP$1))))</f>
        <v/>
      </c>
      <c r="AQ293" s="114" t="str">
        <f>IF(tbl_coded[[#This Row],[ISIN]]="","",IF(_xll.BDP(tbl_coded[[#This Row],[KPW Provider BBID]]&amp;" CompanyID",$AQ$1)="#N/A Invalid Security","--",IF(_xll.BDP(tbl_coded[[#This Row],[KPW Provider BBID]]&amp;" CompanyID",$AQ$1)="#N/A N/A","--",_xll.BDP(tbl_coded[[#This Row],[KPW Provider BBID]]&amp;" CompanyID",$AQ$1))))</f>
        <v/>
      </c>
      <c r="AR293" s="114" t="str">
        <f>IF(tbl_coded[[#This Row],[ISIN]]="","",tbl_coded[[#This Row],[穆迪KPW评级]]&amp;"/"&amp;tbl_coded[[#This Row],[SPKPW评级]]&amp;"/"&amp;tbl_coded[[#This Row],[FITCHKPW评级]])</f>
        <v/>
      </c>
      <c r="AS293" s="114" t="str">
        <f>IF(tbl_coded[[#This Row],[ISIN]]="","",IF(OR(_xll.BDP($B293&amp;" Corp",AS$1)="#N/A N/A"),"--",_xll.BDP($B293&amp;" Corp",AS$1)))</f>
        <v/>
      </c>
      <c r="AT293" s="114" t="str">
        <f>IF(tbl_coded[[#This Row],[ISIN]]="","",IF(_xll.BDS($B293&amp;" Corp",AT$1)="#N/A Field Not Applicable","",_xll.BDS($B293&amp;" Corp",AT$1)))</f>
        <v/>
      </c>
      <c r="AU293" s="114" t="str">
        <f>IF(tbl_coded[[#This Row],[SBLC Provider BBID]]="","",_xll.BDP(tbl_coded[[#This Row],[SBLC Provider BBID]]&amp;" CompanyID","NAME"))</f>
        <v/>
      </c>
      <c r="AV293" s="114" t="str">
        <f>IF(tbl_coded[[#This Row],[ISIN]]="","",IF(OR(_xll.BDP($B293&amp;" Corp",AV$1)="#N/A N/A"),"--",TEXT(_xll.BDP($B293&amp;" Corp",AV$1),"yyyy/mm/dd")))</f>
        <v/>
      </c>
      <c r="AW293" s="114" t="str">
        <f>IF(tbl_coded[[#This Row],[ISIN]]="","",IF(OR(_xll.BDP($B293&amp;" Corp",AW$1)="#N/A N/A"),"--",TEXT(_xll.BDP($B293&amp;" Corp",AW$1),"yyyy/mm/dd")))</f>
        <v/>
      </c>
      <c r="AX293" s="114" t="str">
        <f>IF(tbl_coded[[#This Row],[ISIN]]="","",IF(OR(_xll.BDP($B293&amp;" Corp",AX$1)="#N/A N/A"),"--",TEXT(_xll.BDP($B293&amp;" Corp",AX$1),"yyyy/mm/dd")))</f>
        <v/>
      </c>
      <c r="AY293" s="114" t="str">
        <f>IF(tbl_coded[[#This Row],[ISIN]]="","",IF(OR(_xll.BDP($B293&amp;" Corp",AY$1)="#N/A Field Not Applicable"),"--",TEXT(_xll.BDP($B293&amp;" Corp",AY$1),"yyyy/mm/dd")))</f>
        <v/>
      </c>
      <c r="AZ293" s="114" t="str">
        <f>IF(tbl_coded[[#This Row],[ISIN]]="","",IF(OR(_xll.BDP($B293&amp;" Corp",AZ$1)="#N/A N/A"),"--",_xll.BDP($B293&amp;" Corp",AZ$1)))</f>
        <v/>
      </c>
      <c r="BA293" s="114" t="str">
        <f>IF(tbl_coded[[#This Row],[ISIN]]="","",IF(OR(_xll.BDP($B293&amp;" Corp",BA$1)="#N/A N/A"),"--",_xll.BDP($B293&amp;" Corp",BA$1)))</f>
        <v/>
      </c>
      <c r="BB293" s="114" t="str">
        <f>IF(tbl_coded[[#This Row],[ISIN]]="","",IF(OR(_xll.BDP($B293&amp;" Corp",BB$1)="#N/A N/A"),"--",_xll.BDP($B293&amp;" Corp",BB$1)))</f>
        <v/>
      </c>
      <c r="BC293" s="114" t="str">
        <f>IF(tbl_coded[[#This Row],[ISIN]]="","",IF(OR(_xll.BDP($B293&amp;" Corp",BC$1)="#N/A Field Not Applicable"),"--",_xll.BDP($B293&amp;" Corp",BC$1)))</f>
        <v/>
      </c>
      <c r="BD293" s="114" t="str">
        <f>IF(tbl_coded[[#This Row],[ISIN]]="","",IF(OR(_xll.BDP($B293&amp;" Corp",BD$1)="#N/A Field Not Applicable"),"--",_xll.BDP($B293&amp;" Corp",BD$1)))</f>
        <v/>
      </c>
      <c r="BE293" s="114" t="str">
        <f>IF(tbl_coded[[#This Row],[ISIN]]="","",IF(OR(_xll.BDP($B293&amp;" Corp",BE$1)="#N/A Field Not Applicable"),"--",_xll.BDP($B293&amp;" Corp",BE$1)))</f>
        <v/>
      </c>
      <c r="BF293" s="114" t="str">
        <f>IF(tbl_coded[[#This Row],[ISIN]]="","",IF(OR(_xll.BDP($B293&amp;" Corp",BF$1)="#N/A Field Not Applicable"),"--",_xll.BDP($B293&amp;" Corp",BF$1)))</f>
        <v/>
      </c>
      <c r="BG293" s="114" t="str">
        <f>IF(tbl_coded[[#This Row],[ISIN]]="","",IF(OR(_xll.BDP($B293&amp;" Corp",BG$1)="#N/A Field Not Applicable"),"--",IF(_xll.BDP($B293&amp;" Corp",BG$1)="#N/A N/A","N",_xll.BDP($B293&amp;" Corp",BG$1))))</f>
        <v/>
      </c>
      <c r="BH293" s="114" t="str">
        <f>IF(tbl_coded[[#This Row],[ISIN]]="","",IF(OR(_xll.BDP($B293&amp;" Corp",BH$1)="#N/A N/A"),"",_xll.BDP($B293&amp;" Corp",BH$1)))</f>
        <v/>
      </c>
      <c r="BI293" s="114" t="str">
        <f>IF(tbl_coded[[#This Row],[ISIN]]="","",IF(OR(tbl_coded[[#This Row],[Parent company tiker]]=""),"",IF(_xll.BDP(tbl_coded[[#This Row],[Parent company tiker]]&amp;" Equity",BI$1)="#N/A N/A","--",_xll.BDP(tbl_coded[[#This Row],[Parent company tiker]]&amp;" Equity",BI$1))))</f>
        <v/>
      </c>
      <c r="BJ293" s="114" t="str">
        <f>IF(tbl_coded[[#This Row],[ISIN]]="","",IF(OR(tbl_coded[[#This Row],[Parent company tiker]]=""),"",IF(_xll.BDP(tbl_coded[[#This Row],[Parent company tiker]]&amp;" Equity",BJ$1)="#N/A N/A","--",_xll.BDP(tbl_coded[[#This Row],[Parent company tiker]]&amp;" Equity",BJ$1))))</f>
        <v/>
      </c>
      <c r="BK293" s="114" t="str">
        <f>IF(tbl_coded[[#This Row],[ISIN]]="","",IF(OR(tbl_coded[[#This Row],[Parent company tiker]]=""),"",IF(_xll.BDP(tbl_coded[[#This Row],[Parent company tiker]]&amp;" Equity",BK$1)="#N/A N/A","--",_xll.BDP(tbl_coded[[#This Row],[Parent company tiker]]&amp;" Equity",BK$1))))</f>
        <v/>
      </c>
      <c r="BL293" s="114" t="str">
        <f>IF(tbl_coded[[#This Row],[ISIN]]="","",IF(OR(tbl_coded[[#This Row],[Parent company tiker]]=""),"",IF(_xll.BDP(tbl_coded[[#This Row],[Parent company tiker]]&amp;" Equity",BL$1)="#N/A N/A","--",_xll.BDP(tbl_coded[[#This Row],[Parent company tiker]]&amp;" Equity",BL$1))))</f>
        <v/>
      </c>
      <c r="BM29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3" s="114" t="str">
        <f>IF(tbl_coded[[#This Row],[Column9]]&lt;&gt;"--",tbl_coded[[#This Row],[G''tor rating]],IF(tbl_coded[[#This Row],[KPW Name]]&lt;&gt;"",tbl_coded[[#This Row],[KPW Rating]],IF(tbl_coded[[#This Row],[Parent company tiker]]&lt;&gt;"",tbl_coded[[#This Row],[parent评级]],tbl_coded[[#This Row],[Issuer rating]])))</f>
        <v>//</v>
      </c>
      <c r="BO293" s="148" t="str">
        <f>IFERROR(IF(tbl_coded[[#This Row],[GREEN]]="Y","GREEN",IF(tbl_coded[[#This Row],[SUSTAINABLE]]="Y","SUSTAINABLE",IF(tbl_coded[[#This Row],[SOCIAL]]="Y","SOCIAL",IF(tbl_coded[[#This Row],[Sustainable linked]]="Y","SUSTAINABLE LINKED"," ")))),"")</f>
        <v xml:space="preserve"> </v>
      </c>
    </row>
    <row r="294" spans="1:67" ht="15" customHeight="1">
      <c r="A294" s="109">
        <v>292</v>
      </c>
      <c r="B294" s="110" t="str">
        <f>IF(美元债一级!$C$3:$C$1048576&lt;&gt;"",美元债一级!$C294,"")</f>
        <v/>
      </c>
      <c r="C294" s="114" t="str">
        <f>IF(tbl_coded[[#This Row],[ISIN]]="","",IF(tbl_coded[[#This Row],[Index]]&gt;$A$1,"",IF(_xll.BDP($B294&amp;" Corp",C$1)="#N/A N/A","",_xll.BDP($B294&amp;" Corp",C$1))))</f>
        <v/>
      </c>
      <c r="D294" s="114" t="str">
        <f>IF(tbl_coded[[#This Row],[ISIN]]="","",IF(_xll.BDP($B294&amp;" Corp",D$1)="#N/A N/A","",_xll.BDP($B294&amp;" Corp",D$1)))</f>
        <v/>
      </c>
      <c r="E294" s="114" t="str">
        <f>IF(tbl_coded[[#This Row],[ISIN]]="","",IF(_xll.BDP($B294&amp;" Corp",E$1)="#N/A N/A","--",_xll.BDP($B294&amp;" Corp",E$1)))</f>
        <v/>
      </c>
      <c r="F294" s="114" t="str">
        <f>IF(tbl_coded[[#This Row],[ISIN]]="","",IF(_xll.BDS($B294&amp;" Corp",F$1)="#N/A Field Not Applicable","",_xll.BDS($B294&amp;" Corp",F$1)))</f>
        <v/>
      </c>
      <c r="G294" s="114" t="str">
        <f>IF(tbl_coded[[#This Row],[ISIN]]="","",IF(_xll.BDP($F294&amp;" CompanyID",G$1)="#N/A Invalid Security","",_xll.BDP($F294&amp;" CompanyID",G$1)))</f>
        <v/>
      </c>
      <c r="H294" s="114" t="str">
        <f>IF(tbl_coded[[#This Row],[ISIN]]="","",IF(_xll.BDP($B294&amp;" Corp",H$1)="#N/A N/A","--",_xll.BDP($B294&amp;" Corp",H$1)))</f>
        <v/>
      </c>
      <c r="I294" s="114" t="str">
        <f>IF(tbl_coded[[#This Row],[ISIN]]="","",IF(_xll.BDP($B294&amp;" Corp",I$1)="#N/A N/A","--",_xll.BDP($B294&amp;" Corp",I$1)))</f>
        <v/>
      </c>
      <c r="J294" s="114" t="str">
        <f>IF(tbl_coded[[#This Row],[ISIN]]="","",IF(_xll.BDP($B294&amp;" Corp",J$1)="#N/A N/A","--",_xll.BDP($B294&amp;" Corp",J$1)))</f>
        <v/>
      </c>
      <c r="K294" s="114" t="str">
        <f>IF(tbl_coded[[#This Row],[ISIN]]="","",IF(_xll.BDP($B294&amp;" Corp",K$1)="#N/A N/A","--",_xll.BDP($B294&amp;" Corp",K$1)))</f>
        <v/>
      </c>
      <c r="L294" s="114" t="str">
        <f>IF(tbl_coded[[#This Row],[ISIN]]="","",IF(_xll.BDP($B294&amp;" Corp",L$1)="#N/A N/A","--",_xll.BDP($B294&amp;" Corp",L$1)))</f>
        <v/>
      </c>
      <c r="M294" s="114" t="str">
        <f>IF(tbl_coded[[#This Row],[ISIN]]="","",IF(_xll.BDP($B294&amp;" Corp",M$1)="#N/A N/A","--",_xll.BDP($B294&amp;" Corp",M$1)))</f>
        <v/>
      </c>
      <c r="N294" s="114" t="str">
        <f>IF(tbl_coded[[#This Row],[ISIN]]="","",IF(_xll.BDP($B294&amp;" Corp",N$1)="#N/A N/A","--",_xll.BDP($B294&amp;" Corp",N$1)))</f>
        <v/>
      </c>
      <c r="O294" s="114" t="str">
        <f>IF(tbl_coded[[#This Row],[ISIN]]="","",IF(_xll.BDP($B294&amp;" Corp",O$1)="#N/A N/A","--",_xll.BDP($B294&amp;" Corp",O$1)))</f>
        <v/>
      </c>
      <c r="P294" s="114" t="str">
        <f>IF(tbl_coded[[#This Row],[ISIN]]="","",IF(_xll.BDP($B294&amp;" Corp",P$1)="#N/A N/A","--",_xll.BDP($B294&amp;" Corp",P$1)))</f>
        <v/>
      </c>
      <c r="Q294"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4" s="114" t="str">
        <f>IF(tbl_coded[[#This Row],[ISIN]]="","",IF(OR(_xll.BDP($B294&amp;" Corp",R$1)="#N/A N/A",_xll.BDP($B294&amp;" Corp",R$1)="#N/A Invalid Security",_xll.BDP($B294&amp;" Corp",R$1)="#N/A Field Not Applicable"),"--",_xll.BDP($B294&amp;" Corp",R$1)))</f>
        <v/>
      </c>
      <c r="S294" s="114" t="str">
        <f>IF(tbl_coded[[#This Row],[ISIN]]="","",IF(OR(_xll.BDP($R294&amp;" Equity",S$1)="#N/A N/A",_xll.BDP($R294&amp;" Equity",S$1)="#N/A Invalid Security"),"--",_xll.BDP($R294&amp;" Equity",S$1)))</f>
        <v/>
      </c>
      <c r="T294" s="114" t="str">
        <f>IF(tbl_coded[[#This Row],[ISIN]]="","",IF(OR(_xll.BDP($R294&amp;" Equity",T$1)="#N/A N/A",_xll.BDP($R294&amp;" Equity",T$1)="#N/A Invalid Security"),"--",_xll.BDP($R294&amp;" Equity",T$1)))</f>
        <v/>
      </c>
      <c r="U294" s="114" t="str">
        <f>IF(tbl_coded[[#This Row],[ISIN]]="","",IF(OR(_xll.BDP($R294&amp;" Equity",U$1)="#N/A N/A",_xll.BDP($R294&amp;" Equity",U$1)="#N/A Invalid Security"),"--",_xll.BDP($R294&amp;" Equity",U$1)))</f>
        <v/>
      </c>
      <c r="V294" s="114" t="str">
        <f>IF(tbl_coded[[#This Row],[ISIN]]="","",IF(OR(_xll.BDP($R294&amp;" Equity",V$1)="#N/A N/A",_xll.BDP($R294&amp;" Equity",V$1)="#N/A Invalid Security"),"--",_xll.BDP($R294&amp;" Equity",V$1)))</f>
        <v/>
      </c>
      <c r="W294" s="114" t="str">
        <f>IF(tbl_coded[[#This Row],[ISIN]]="","",IF(OR(_xll.BDP($R294&amp;" Equity",W$1)="#N/A N/A",_xll.BDP($R294&amp;" Equity",W$1)="#N/A Invalid Security"),"--",_xll.BDP($R294&amp;" Equity",W$1)))</f>
        <v/>
      </c>
      <c r="X294" s="114" t="str">
        <f>IF(tbl_coded[[#This Row],[ISIN]]="","",IF(OR(_xll.BDP($R294&amp;" Equity",X$1)="#N/A N/A",_xll.BDP($R294&amp;" Equity",X$1)="#N/A Invalid Security"),"--",_xll.BDP($R294&amp;" Equity",X$1)))</f>
        <v/>
      </c>
      <c r="Y294"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4" s="114" t="str">
        <f>IF(tbl_coded[[#This Row],[ISIN]]="","",IF(ISNUMBER(_xll.BDP(B294&amp;" Corp",Z$1)),_xll.BDP(B294&amp;" Corp",Z$1),""))</f>
        <v/>
      </c>
      <c r="AA294" s="114" t="str">
        <f>IF(tbl_coded[[#This Row],[ISIN]]="","",IF(ISNUMBER(_xll.BDP(B294&amp;" Corp",AA$1)),_xll.BDP(B294&amp;" Corp",AA$1),""))</f>
        <v/>
      </c>
      <c r="AB294" s="114" t="str">
        <f>IF(tbl_coded[[#This Row],[ISIN]]="","",IF(ISNUMBER(_xll.BDP(B294&amp;" Corp",AB$1)),_xll.BDP(B294&amp;" Corp",AB$1),""))</f>
        <v/>
      </c>
      <c r="AC294" s="114" t="str">
        <f>IF(tbl_coded[[#This Row],[ISIN]]="","",IF(ISNUMBER(_xll.BDP(B294&amp;" Corp",AC$1)),_xll.BDP(B294&amp;" Corp",AC$1),""))</f>
        <v/>
      </c>
      <c r="AD294" s="114" t="str">
        <f>IF(tbl_coded[[#This Row],[ISIN]]="","",IF((_xll.BDP(B294&amp;" Corp",AD$1))="#N/A Field Not Applicable","",_xll.BDP(B294&amp;" Corp",AD$1)))</f>
        <v/>
      </c>
      <c r="AE294" s="114" t="str">
        <f>IF(tbl_coded[[#This Row],[ISIN]]="","",IF((_xll.BDP(B294&amp;" Corp",AE$1))="#N/A N/A","--",_xll.BDP(B294&amp;" Corp",AE$1)))</f>
        <v/>
      </c>
      <c r="AF294" s="114" t="str">
        <f>IF(tbl_coded[[#This Row],[ISIN]]="","",IF(IFERROR(MATCH(H294,rtg_num[Moody''s],0)&gt;10,0),"HY",IF(IFERROR(MATCH(I294,rtg_num[S&amp;P],0)&gt;10,0),"HY",IF(IFERROR(MATCH(J294,rtg_num[Fitch],0)&gt;10,0),"HY",IF(H294&amp;I294&amp;J294="------","NR",IF(IFERROR(FIND("#N/A",Coded!H294),0)&amp;IFERROR(FIND("#N/A",Coded!H294),0)&amp;IFERROR(FIND("#N/A",Coded!H294),0)&lt;&gt;"000",IF(INDEX(美元债一级!$O:$O,MATCH(tbl_coded[[#This Row],[ISIN]],美元债一级!$I:$I,0))="--/--/--","NR","IG"),"IG"))))))</f>
        <v/>
      </c>
      <c r="AG294"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4"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4" s="115" t="str">
        <f>IF(tbl_coded[[#This Row],[ISIN]]="","",IF(_xll.BDP($B294&amp;" Corp",AI$1)="#N/A N/A","--",_xll.BDP($B294&amp;" Corp",AI$1)))</f>
        <v/>
      </c>
      <c r="AJ294" s="112" t="str">
        <f>IF(tbl_coded[[#This Row],[ISIN]]="","",IF(OR(_xll.BDP(_xll.BDP(tbl_coded[[#This Row],[ISIN]]&amp;" Corp", "ISSUER_EQUITY_TICKER")&amp;" Equity",AJ$1)="#N/A N/A"),"--",_xll.BDP(_xll.BDP(tbl_coded[[#This Row],[ISIN]]&amp;" Corp", "ISSUER_EQUITY_TICKER")&amp;" Equity",AJ$1)))</f>
        <v/>
      </c>
      <c r="AK294"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4" s="114" t="str">
        <f>IF(tbl_coded[[#This Row],[ISIN]]="","",IF(OR(_xll.BDP(_xll.BDP(tbl_coded[[#This Row],[ISIN]]&amp;" Corp", "ISSUER_EQUITY_TICKER")&amp;" Equity",AL$1)="#N/A N/A"),"--",_xll.BDP(_xll.BDP(tbl_coded[[#This Row],[ISIN]]&amp;" Corp", "ISSUER_EQUITY_TICKER")&amp;" Equity",AL$1)))</f>
        <v/>
      </c>
      <c r="AM294" s="114" t="s">
        <v>445</v>
      </c>
      <c r="AN294" s="114" t="str">
        <f>IF(tbl_coded[[#This Row],[ISIN]]="","",IF(_xll.BDP(tbl_coded[[#This Row],[KPW Provider BBID]]&amp;" CompanyID","NAME")="#N/A Invalid Security","",_xll.BDP(tbl_coded[[#This Row],[KPW Provider BBID]]&amp;" CompanyID","NAME")))</f>
        <v/>
      </c>
      <c r="AO294" s="114" t="str">
        <f>IF(tbl_coded[[#This Row],[ISIN]]="","",IF(_xll.BDP(tbl_coded[[#This Row],[KPW Provider BBID]]&amp;" CompanyID",$AO$1)="#N/A Invalid Security","--",IF(_xll.BDP(tbl_coded[[#This Row],[KPW Provider BBID]]&amp;" CompanyID",$AO$1)="#N/A N/A","--",_xll.BDP(tbl_coded[[#This Row],[KPW Provider BBID]]&amp;" CompanyID",$AO$1))))</f>
        <v/>
      </c>
      <c r="AP294" s="114" t="str">
        <f>IF(tbl_coded[[#This Row],[ISIN]]="","",IF(_xll.BDP(tbl_coded[[#This Row],[KPW Provider BBID]]&amp;" CompanyID",$AP$1)="#N/A Invalid Security","--",IF(_xll.BDP(tbl_coded[[#This Row],[KPW Provider BBID]]&amp;" CompanyID",$AP$1)="#N/A N/A","--",_xll.BDP(tbl_coded[[#This Row],[KPW Provider BBID]]&amp;" CompanyID",$AP$1))))</f>
        <v/>
      </c>
      <c r="AQ294" s="114" t="str">
        <f>IF(tbl_coded[[#This Row],[ISIN]]="","",IF(_xll.BDP(tbl_coded[[#This Row],[KPW Provider BBID]]&amp;" CompanyID",$AQ$1)="#N/A Invalid Security","--",IF(_xll.BDP(tbl_coded[[#This Row],[KPW Provider BBID]]&amp;" CompanyID",$AQ$1)="#N/A N/A","--",_xll.BDP(tbl_coded[[#This Row],[KPW Provider BBID]]&amp;" CompanyID",$AQ$1))))</f>
        <v/>
      </c>
      <c r="AR294" s="114" t="str">
        <f>IF(tbl_coded[[#This Row],[ISIN]]="","",tbl_coded[[#This Row],[穆迪KPW评级]]&amp;"/"&amp;tbl_coded[[#This Row],[SPKPW评级]]&amp;"/"&amp;tbl_coded[[#This Row],[FITCHKPW评级]])</f>
        <v/>
      </c>
      <c r="AS294" s="114" t="str">
        <f>IF(tbl_coded[[#This Row],[ISIN]]="","",IF(OR(_xll.BDP($B294&amp;" Corp",AS$1)="#N/A N/A"),"--",_xll.BDP($B294&amp;" Corp",AS$1)))</f>
        <v/>
      </c>
      <c r="AT294" s="114" t="str">
        <f>IF(tbl_coded[[#This Row],[ISIN]]="","",IF(_xll.BDS($B294&amp;" Corp",AT$1)="#N/A Field Not Applicable","",_xll.BDS($B294&amp;" Corp",AT$1)))</f>
        <v/>
      </c>
      <c r="AU294" s="114" t="str">
        <f>IF(tbl_coded[[#This Row],[SBLC Provider BBID]]="","",_xll.BDP(tbl_coded[[#This Row],[SBLC Provider BBID]]&amp;" CompanyID","NAME"))</f>
        <v/>
      </c>
      <c r="AV294" s="114" t="str">
        <f>IF(tbl_coded[[#This Row],[ISIN]]="","",IF(OR(_xll.BDP($B294&amp;" Corp",AV$1)="#N/A N/A"),"--",TEXT(_xll.BDP($B294&amp;" Corp",AV$1),"yyyy/mm/dd")))</f>
        <v/>
      </c>
      <c r="AW294" s="114" t="str">
        <f>IF(tbl_coded[[#This Row],[ISIN]]="","",IF(OR(_xll.BDP($B294&amp;" Corp",AW$1)="#N/A N/A"),"--",TEXT(_xll.BDP($B294&amp;" Corp",AW$1),"yyyy/mm/dd")))</f>
        <v/>
      </c>
      <c r="AX294" s="114" t="str">
        <f>IF(tbl_coded[[#This Row],[ISIN]]="","",IF(OR(_xll.BDP($B294&amp;" Corp",AX$1)="#N/A N/A"),"--",TEXT(_xll.BDP($B294&amp;" Corp",AX$1),"yyyy/mm/dd")))</f>
        <v/>
      </c>
      <c r="AY294" s="114" t="str">
        <f>IF(tbl_coded[[#This Row],[ISIN]]="","",IF(OR(_xll.BDP($B294&amp;" Corp",AY$1)="#N/A Field Not Applicable"),"--",TEXT(_xll.BDP($B294&amp;" Corp",AY$1),"yyyy/mm/dd")))</f>
        <v/>
      </c>
      <c r="AZ294" s="114" t="str">
        <f>IF(tbl_coded[[#This Row],[ISIN]]="","",IF(OR(_xll.BDP($B294&amp;" Corp",AZ$1)="#N/A N/A"),"--",_xll.BDP($B294&amp;" Corp",AZ$1)))</f>
        <v/>
      </c>
      <c r="BA294" s="114" t="str">
        <f>IF(tbl_coded[[#This Row],[ISIN]]="","",IF(OR(_xll.BDP($B294&amp;" Corp",BA$1)="#N/A N/A"),"--",_xll.BDP($B294&amp;" Corp",BA$1)))</f>
        <v/>
      </c>
      <c r="BB294" s="114" t="str">
        <f>IF(tbl_coded[[#This Row],[ISIN]]="","",IF(OR(_xll.BDP($B294&amp;" Corp",BB$1)="#N/A N/A"),"--",_xll.BDP($B294&amp;" Corp",BB$1)))</f>
        <v/>
      </c>
      <c r="BC294" s="114" t="str">
        <f>IF(tbl_coded[[#This Row],[ISIN]]="","",IF(OR(_xll.BDP($B294&amp;" Corp",BC$1)="#N/A Field Not Applicable"),"--",_xll.BDP($B294&amp;" Corp",BC$1)))</f>
        <v/>
      </c>
      <c r="BD294" s="114" t="str">
        <f>IF(tbl_coded[[#This Row],[ISIN]]="","",IF(OR(_xll.BDP($B294&amp;" Corp",BD$1)="#N/A Field Not Applicable"),"--",_xll.BDP($B294&amp;" Corp",BD$1)))</f>
        <v/>
      </c>
      <c r="BE294" s="114" t="str">
        <f>IF(tbl_coded[[#This Row],[ISIN]]="","",IF(OR(_xll.BDP($B294&amp;" Corp",BE$1)="#N/A Field Not Applicable"),"--",_xll.BDP($B294&amp;" Corp",BE$1)))</f>
        <v/>
      </c>
      <c r="BF294" s="114" t="str">
        <f>IF(tbl_coded[[#This Row],[ISIN]]="","",IF(OR(_xll.BDP($B294&amp;" Corp",BF$1)="#N/A Field Not Applicable"),"--",_xll.BDP($B294&amp;" Corp",BF$1)))</f>
        <v/>
      </c>
      <c r="BG294" s="114" t="str">
        <f>IF(tbl_coded[[#This Row],[ISIN]]="","",IF(OR(_xll.BDP($B294&amp;" Corp",BG$1)="#N/A Field Not Applicable"),"--",IF(_xll.BDP($B294&amp;" Corp",BG$1)="#N/A N/A","N",_xll.BDP($B294&amp;" Corp",BG$1))))</f>
        <v/>
      </c>
      <c r="BH294" s="114" t="str">
        <f>IF(tbl_coded[[#This Row],[ISIN]]="","",IF(OR(_xll.BDP($B294&amp;" Corp",BH$1)="#N/A N/A"),"",_xll.BDP($B294&amp;" Corp",BH$1)))</f>
        <v/>
      </c>
      <c r="BI294" s="114" t="str">
        <f>IF(tbl_coded[[#This Row],[ISIN]]="","",IF(OR(tbl_coded[[#This Row],[Parent company tiker]]=""),"",IF(_xll.BDP(tbl_coded[[#This Row],[Parent company tiker]]&amp;" Equity",BI$1)="#N/A N/A","--",_xll.BDP(tbl_coded[[#This Row],[Parent company tiker]]&amp;" Equity",BI$1))))</f>
        <v/>
      </c>
      <c r="BJ294" s="114" t="str">
        <f>IF(tbl_coded[[#This Row],[ISIN]]="","",IF(OR(tbl_coded[[#This Row],[Parent company tiker]]=""),"",IF(_xll.BDP(tbl_coded[[#This Row],[Parent company tiker]]&amp;" Equity",BJ$1)="#N/A N/A","--",_xll.BDP(tbl_coded[[#This Row],[Parent company tiker]]&amp;" Equity",BJ$1))))</f>
        <v/>
      </c>
      <c r="BK294" s="114" t="str">
        <f>IF(tbl_coded[[#This Row],[ISIN]]="","",IF(OR(tbl_coded[[#This Row],[Parent company tiker]]=""),"",IF(_xll.BDP(tbl_coded[[#This Row],[Parent company tiker]]&amp;" Equity",BK$1)="#N/A N/A","--",_xll.BDP(tbl_coded[[#This Row],[Parent company tiker]]&amp;" Equity",BK$1))))</f>
        <v/>
      </c>
      <c r="BL294" s="114" t="str">
        <f>IF(tbl_coded[[#This Row],[ISIN]]="","",IF(OR(tbl_coded[[#This Row],[Parent company tiker]]=""),"",IF(_xll.BDP(tbl_coded[[#This Row],[Parent company tiker]]&amp;" Equity",BL$1)="#N/A N/A","--",_xll.BDP(tbl_coded[[#This Row],[Parent company tiker]]&amp;" Equity",BL$1))))</f>
        <v/>
      </c>
      <c r="BM294"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4" s="114" t="str">
        <f>IF(tbl_coded[[#This Row],[Column9]]&lt;&gt;"--",tbl_coded[[#This Row],[G''tor rating]],IF(tbl_coded[[#This Row],[KPW Name]]&lt;&gt;"",tbl_coded[[#This Row],[KPW Rating]],IF(tbl_coded[[#This Row],[Parent company tiker]]&lt;&gt;"",tbl_coded[[#This Row],[parent评级]],tbl_coded[[#This Row],[Issuer rating]])))</f>
        <v>//</v>
      </c>
      <c r="BO294" s="148" t="str">
        <f>IFERROR(IF(tbl_coded[[#This Row],[GREEN]]="Y","GREEN",IF(tbl_coded[[#This Row],[SUSTAINABLE]]="Y","SUSTAINABLE",IF(tbl_coded[[#This Row],[SOCIAL]]="Y","SOCIAL",IF(tbl_coded[[#This Row],[Sustainable linked]]="Y","SUSTAINABLE LINKED"," ")))),"")</f>
        <v xml:space="preserve"> </v>
      </c>
    </row>
    <row r="295" spans="1:67" ht="15" customHeight="1">
      <c r="A295" s="109">
        <v>293</v>
      </c>
      <c r="B295" s="110" t="str">
        <f>IF(美元债一级!$C$3:$C$1048576&lt;&gt;"",美元债一级!$C295,"")</f>
        <v/>
      </c>
      <c r="C295" s="112" t="str">
        <f>IF(tbl_coded[[#This Row],[ISIN]]="","",IF(tbl_coded[[#This Row],[Index]]&gt;$A$1,"",IF(_xll.BDP($B295&amp;" Corp",C$1)="#N/A N/A","",_xll.BDP($B295&amp;" Corp",C$1))))</f>
        <v/>
      </c>
      <c r="D295" s="112" t="str">
        <f>IF(tbl_coded[[#This Row],[ISIN]]="","",IF(_xll.BDP($B295&amp;" Corp",D$1)="#N/A N/A","",_xll.BDP($B295&amp;" Corp",D$1)))</f>
        <v/>
      </c>
      <c r="E295" s="112" t="str">
        <f>IF(tbl_coded[[#This Row],[ISIN]]="","",IF(_xll.BDP($B295&amp;" Corp",E$1)="#N/A N/A","--",_xll.BDP($B295&amp;" Corp",E$1)))</f>
        <v/>
      </c>
      <c r="F295" s="112" t="str">
        <f>IF(tbl_coded[[#This Row],[ISIN]]="","",IF(_xll.BDS($B295&amp;" Corp",F$1)="#N/A Field Not Applicable","",_xll.BDS($B295&amp;" Corp",F$1)))</f>
        <v/>
      </c>
      <c r="G295" s="112" t="str">
        <f>IF(tbl_coded[[#This Row],[ISIN]]="","",IF(_xll.BDP($F295&amp;" CompanyID",G$1)="#N/A Invalid Security","",_xll.BDP($F295&amp;" CompanyID",G$1)))</f>
        <v/>
      </c>
      <c r="H295" s="112" t="str">
        <f>IF(tbl_coded[[#This Row],[ISIN]]="","",IF(_xll.BDP($B295&amp;" Corp",H$1)="#N/A N/A","--",_xll.BDP($B295&amp;" Corp",H$1)))</f>
        <v/>
      </c>
      <c r="I295" s="112" t="str">
        <f>IF(tbl_coded[[#This Row],[ISIN]]="","",IF(_xll.BDP($B295&amp;" Corp",I$1)="#N/A N/A","--",_xll.BDP($B295&amp;" Corp",I$1)))</f>
        <v/>
      </c>
      <c r="J295" s="112" t="str">
        <f>IF(tbl_coded[[#This Row],[ISIN]]="","",IF(_xll.BDP($B295&amp;" Corp",J$1)="#N/A N/A","--",_xll.BDP($B295&amp;" Corp",J$1)))</f>
        <v/>
      </c>
      <c r="K295" s="112" t="str">
        <f>IF(tbl_coded[[#This Row],[ISIN]]="","",IF(_xll.BDP($B295&amp;" Corp",K$1)="#N/A N/A","--",_xll.BDP($B295&amp;" Corp",K$1)))</f>
        <v/>
      </c>
      <c r="L295" s="112" t="str">
        <f>IF(tbl_coded[[#This Row],[ISIN]]="","",IF(_xll.BDP($B295&amp;" Corp",L$1)="#N/A N/A","--",_xll.BDP($B295&amp;" Corp",L$1)))</f>
        <v/>
      </c>
      <c r="M295" s="112" t="str">
        <f>IF(tbl_coded[[#This Row],[ISIN]]="","",IF(_xll.BDP($B295&amp;" Corp",M$1)="#N/A N/A","--",_xll.BDP($B295&amp;" Corp",M$1)))</f>
        <v/>
      </c>
      <c r="N295" s="112" t="str">
        <f>IF(tbl_coded[[#This Row],[ISIN]]="","",IF(_xll.BDP($B295&amp;" Corp",N$1)="#N/A N/A","--",_xll.BDP($B295&amp;" Corp",N$1)))</f>
        <v/>
      </c>
      <c r="O295" s="112" t="str">
        <f>IF(tbl_coded[[#This Row],[ISIN]]="","",IF(_xll.BDP($B295&amp;" Corp",O$1)="#N/A N/A","--",_xll.BDP($B295&amp;" Corp",O$1)))</f>
        <v/>
      </c>
      <c r="P295" s="112" t="str">
        <f>IF(tbl_coded[[#This Row],[ISIN]]="","",IF(_xll.BDP($B295&amp;" Corp",P$1)="#N/A N/A","--",_xll.BDP($B295&amp;" Corp",P$1)))</f>
        <v/>
      </c>
      <c r="Q295"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5" s="112" t="str">
        <f>IF(tbl_coded[[#This Row],[ISIN]]="","",IF(OR(_xll.BDP($B295&amp;" Corp",R$1)="#N/A N/A",_xll.BDP($B295&amp;" Corp",R$1)="#N/A Invalid Security",_xll.BDP($B295&amp;" Corp",R$1)="#N/A Field Not Applicable"),"--",_xll.BDP($B295&amp;" Corp",R$1)))</f>
        <v/>
      </c>
      <c r="S295" s="112" t="str">
        <f>IF(tbl_coded[[#This Row],[ISIN]]="","",IF(OR(_xll.BDP($R295&amp;" Equity",S$1)="#N/A N/A",_xll.BDP($R295&amp;" Equity",S$1)="#N/A Invalid Security"),"--",_xll.BDP($R295&amp;" Equity",S$1)))</f>
        <v/>
      </c>
      <c r="T295" s="112" t="str">
        <f>IF(tbl_coded[[#This Row],[ISIN]]="","",IF(OR(_xll.BDP($R295&amp;" Equity",T$1)="#N/A N/A",_xll.BDP($R295&amp;" Equity",T$1)="#N/A Invalid Security"),"--",_xll.BDP($R295&amp;" Equity",T$1)))</f>
        <v/>
      </c>
      <c r="U295" s="112" t="str">
        <f>IF(tbl_coded[[#This Row],[ISIN]]="","",IF(OR(_xll.BDP($R295&amp;" Equity",U$1)="#N/A N/A",_xll.BDP($R295&amp;" Equity",U$1)="#N/A Invalid Security"),"--",_xll.BDP($R295&amp;" Equity",U$1)))</f>
        <v/>
      </c>
      <c r="V295" s="112" t="str">
        <f>IF(tbl_coded[[#This Row],[ISIN]]="","",IF(OR(_xll.BDP($R295&amp;" Equity",V$1)="#N/A N/A",_xll.BDP($R295&amp;" Equity",V$1)="#N/A Invalid Security"),"--",_xll.BDP($R295&amp;" Equity",V$1)))</f>
        <v/>
      </c>
      <c r="W295" s="112" t="str">
        <f>IF(tbl_coded[[#This Row],[ISIN]]="","",IF(OR(_xll.BDP($R295&amp;" Equity",W$1)="#N/A N/A",_xll.BDP($R295&amp;" Equity",W$1)="#N/A Invalid Security"),"--",_xll.BDP($R295&amp;" Equity",W$1)))</f>
        <v/>
      </c>
      <c r="X295" s="112" t="str">
        <f>IF(tbl_coded[[#This Row],[ISIN]]="","",IF(OR(_xll.BDP($R295&amp;" Equity",X$1)="#N/A N/A",_xll.BDP($R295&amp;" Equity",X$1)="#N/A Invalid Security"),"--",_xll.BDP($R295&amp;" Equity",X$1)))</f>
        <v/>
      </c>
      <c r="Y295"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5" s="112" t="str">
        <f>IF(tbl_coded[[#This Row],[ISIN]]="","",IF(ISNUMBER(_xll.BDP(B295&amp;" Corp",Z$1)),_xll.BDP(B295&amp;" Corp",Z$1),""))</f>
        <v/>
      </c>
      <c r="AA295" s="112" t="str">
        <f>IF(tbl_coded[[#This Row],[ISIN]]="","",IF(ISNUMBER(_xll.BDP(B295&amp;" Corp",AA$1)),_xll.BDP(B295&amp;" Corp",AA$1),""))</f>
        <v/>
      </c>
      <c r="AB295" s="112" t="str">
        <f>IF(tbl_coded[[#This Row],[ISIN]]="","",IF(ISNUMBER(_xll.BDP(B295&amp;" Corp",AB$1)),_xll.BDP(B295&amp;" Corp",AB$1),""))</f>
        <v/>
      </c>
      <c r="AC295" s="112" t="str">
        <f>IF(tbl_coded[[#This Row],[ISIN]]="","",IF(ISNUMBER(_xll.BDP(B295&amp;" Corp",AC$1)),_xll.BDP(B295&amp;" Corp",AC$1),""))</f>
        <v/>
      </c>
      <c r="AD295" s="112" t="str">
        <f>IF(tbl_coded[[#This Row],[ISIN]]="","",IF((_xll.BDP(B295&amp;" Corp",AD$1))="#N/A Field Not Applicable","",_xll.BDP(B295&amp;" Corp",AD$1)))</f>
        <v/>
      </c>
      <c r="AE295" s="112" t="str">
        <f>IF(tbl_coded[[#This Row],[ISIN]]="","",IF((_xll.BDP(B295&amp;" Corp",AE$1))="#N/A N/A","--",_xll.BDP(B295&amp;" Corp",AE$1)))</f>
        <v/>
      </c>
      <c r="AF295" s="112" t="str">
        <f>IF(tbl_coded[[#This Row],[ISIN]]="","",IF(IFERROR(MATCH(H295,rtg_num[Moody''s],0)&gt;10,0),"HY",IF(IFERROR(MATCH(I295,rtg_num[S&amp;P],0)&gt;10,0),"HY",IF(IFERROR(MATCH(J295,rtg_num[Fitch],0)&gt;10,0),"HY",IF(H295&amp;I295&amp;J295="------","NR",IF(IFERROR(FIND("#N/A",Coded!H295),0)&amp;IFERROR(FIND("#N/A",Coded!H295),0)&amp;IFERROR(FIND("#N/A",Coded!H295),0)&lt;&gt;"000",IF(INDEX(美元债一级!$O:$O,MATCH(tbl_coded[[#This Row],[ISIN]],美元债一级!$I:$I,0))="--/--/--","NR","IG"),"IG"))))))</f>
        <v/>
      </c>
      <c r="AG295"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5"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5" s="113" t="str">
        <f>IF(tbl_coded[[#This Row],[ISIN]]="","",IF(_xll.BDP($B295&amp;" Corp",AI$1)="#N/A N/A","--",_xll.BDP($B295&amp;" Corp",AI$1)))</f>
        <v/>
      </c>
      <c r="AJ295" s="112" t="str">
        <f>IF(tbl_coded[[#This Row],[ISIN]]="","",IF(OR(_xll.BDP(_xll.BDP(tbl_coded[[#This Row],[ISIN]]&amp;" Corp", "ISSUER_EQUITY_TICKER")&amp;" Equity",AJ$1)="#N/A N/A"),"--",_xll.BDP(_xll.BDP(tbl_coded[[#This Row],[ISIN]]&amp;" Corp", "ISSUER_EQUITY_TICKER")&amp;" Equity",AJ$1)))</f>
        <v/>
      </c>
      <c r="AK295"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5" s="115" t="str">
        <f>IF(tbl_coded[[#This Row],[ISIN]]="","",IF(OR(_xll.BDP(_xll.BDP(tbl_coded[[#This Row],[ISIN]]&amp;" Corp", "ISSUER_EQUITY_TICKER")&amp;" Equity",AL$1)="#N/A N/A"),"--",_xll.BDP(_xll.BDP(tbl_coded[[#This Row],[ISIN]]&amp;" Corp", "ISSUER_EQUITY_TICKER")&amp;" Equity",AL$1)))</f>
        <v/>
      </c>
      <c r="AM295" s="115" t="str">
        <f>IF(tbl_coded[[#This Row],[ISIN]]="","",IF(_xll.BDS($B295&amp;" Corp",AM$1)="#N/A Field Not Applicable","",_xll.BDS($B295&amp;" Corp",AM$1)))</f>
        <v/>
      </c>
      <c r="AN295" s="115" t="str">
        <f>IF(tbl_coded[[#This Row],[ISIN]]="","",IF(_xll.BDP(tbl_coded[[#This Row],[KPW Provider BBID]]&amp;" CompanyID","NAME")="#N/A Invalid Security","",_xll.BDP(tbl_coded[[#This Row],[KPW Provider BBID]]&amp;" CompanyID","NAME")))</f>
        <v/>
      </c>
      <c r="AO295" s="115" t="str">
        <f>IF(tbl_coded[[#This Row],[ISIN]]="","",IF(_xll.BDP(tbl_coded[[#This Row],[KPW Provider BBID]]&amp;" CompanyID",$AO$1)="#N/A Invalid Security","--",IF(_xll.BDP(tbl_coded[[#This Row],[KPW Provider BBID]]&amp;" CompanyID",$AO$1)="#N/A N/A","--",_xll.BDP(tbl_coded[[#This Row],[KPW Provider BBID]]&amp;" CompanyID",$AO$1))))</f>
        <v/>
      </c>
      <c r="AP295" s="115" t="str">
        <f>IF(tbl_coded[[#This Row],[ISIN]]="","",IF(_xll.BDP(tbl_coded[[#This Row],[KPW Provider BBID]]&amp;" CompanyID",$AP$1)="#N/A Invalid Security","--",IF(_xll.BDP(tbl_coded[[#This Row],[KPW Provider BBID]]&amp;" CompanyID",$AP$1)="#N/A N/A","--",_xll.BDP(tbl_coded[[#This Row],[KPW Provider BBID]]&amp;" CompanyID",$AP$1))))</f>
        <v/>
      </c>
      <c r="AQ295" s="115" t="str">
        <f>IF(tbl_coded[[#This Row],[ISIN]]="","",IF(_xll.BDP(tbl_coded[[#This Row],[KPW Provider BBID]]&amp;" CompanyID",$AQ$1)="#N/A Invalid Security","--",IF(_xll.BDP(tbl_coded[[#This Row],[KPW Provider BBID]]&amp;" CompanyID",$AQ$1)="#N/A N/A","--",_xll.BDP(tbl_coded[[#This Row],[KPW Provider BBID]]&amp;" CompanyID",$AQ$1))))</f>
        <v/>
      </c>
      <c r="AR295" s="115" t="str">
        <f>IF(tbl_coded[[#This Row],[ISIN]]="","",tbl_coded[[#This Row],[穆迪KPW评级]]&amp;"/"&amp;tbl_coded[[#This Row],[SPKPW评级]]&amp;"/"&amp;tbl_coded[[#This Row],[FITCHKPW评级]])</f>
        <v/>
      </c>
      <c r="AS295" s="115" t="str">
        <f>IF(tbl_coded[[#This Row],[ISIN]]="","",IF(OR(_xll.BDP($B295&amp;" Corp",AS$1)="#N/A N/A"),"--",_xll.BDP($B295&amp;" Corp",AS$1)))</f>
        <v/>
      </c>
      <c r="AT295" s="115" t="str">
        <f>IF(tbl_coded[[#This Row],[ISIN]]="","",IF(_xll.BDS($B295&amp;" Corp",AT$1)="#N/A Field Not Applicable","",_xll.BDS($B295&amp;" Corp",AT$1)))</f>
        <v/>
      </c>
      <c r="AU295" s="115" t="str">
        <f>IF(tbl_coded[[#This Row],[SBLC Provider BBID]]="","",_xll.BDP(tbl_coded[[#This Row],[SBLC Provider BBID]]&amp;" CompanyID","NAME"))</f>
        <v/>
      </c>
      <c r="AV295" s="115" t="str">
        <f>IF(tbl_coded[[#This Row],[ISIN]]="","",IF(OR(_xll.BDP($B295&amp;" Corp",AV$1)="#N/A N/A"),"--",TEXT(_xll.BDP($B295&amp;" Corp",AV$1),"yyyy/mm/dd")))</f>
        <v/>
      </c>
      <c r="AW295" s="115" t="str">
        <f>IF(tbl_coded[[#This Row],[ISIN]]="","",IF(OR(_xll.BDP($B295&amp;" Corp",AW$1)="#N/A N/A"),"--",TEXT(_xll.BDP($B295&amp;" Corp",AW$1),"yyyy/mm/dd")))</f>
        <v/>
      </c>
      <c r="AX295" s="115" t="str">
        <f>IF(tbl_coded[[#This Row],[ISIN]]="","",IF(OR(_xll.BDP($B295&amp;" Corp",AX$1)="#N/A N/A"),"--",TEXT(_xll.BDP($B295&amp;" Corp",AX$1),"yyyy/mm/dd")))</f>
        <v/>
      </c>
      <c r="AY295" s="115" t="str">
        <f>IF(tbl_coded[[#This Row],[ISIN]]="","",IF(OR(_xll.BDP($B295&amp;" Corp",AY$1)="#N/A Field Not Applicable"),"--",TEXT(_xll.BDP($B295&amp;" Corp",AY$1),"yyyy/mm/dd")))</f>
        <v/>
      </c>
      <c r="AZ295" s="115" t="str">
        <f>IF(tbl_coded[[#This Row],[ISIN]]="","",IF(OR(_xll.BDP($B295&amp;" Corp",AZ$1)="#N/A N/A"),"--",_xll.BDP($B295&amp;" Corp",AZ$1)))</f>
        <v/>
      </c>
      <c r="BA295" s="115" t="str">
        <f>IF(tbl_coded[[#This Row],[ISIN]]="","",IF(OR(_xll.BDP($B295&amp;" Corp",BA$1)="#N/A N/A"),"--",_xll.BDP($B295&amp;" Corp",BA$1)))</f>
        <v/>
      </c>
      <c r="BB295" s="115" t="str">
        <f>IF(tbl_coded[[#This Row],[ISIN]]="","",IF(OR(_xll.BDP($B295&amp;" Corp",BB$1)="#N/A N/A"),"--",_xll.BDP($B295&amp;" Corp",BB$1)))</f>
        <v/>
      </c>
      <c r="BC295" s="115" t="str">
        <f>IF(tbl_coded[[#This Row],[ISIN]]="","",IF(OR(_xll.BDP($B295&amp;" Corp",BC$1)="#N/A Field Not Applicable"),"--",_xll.BDP($B295&amp;" Corp",BC$1)))</f>
        <v/>
      </c>
      <c r="BD295" s="115" t="str">
        <f>IF(tbl_coded[[#This Row],[ISIN]]="","",IF(OR(_xll.BDP($B295&amp;" Corp",BD$1)="#N/A Field Not Applicable"),"--",_xll.BDP($B295&amp;" Corp",BD$1)))</f>
        <v/>
      </c>
      <c r="BE295" s="115" t="str">
        <f>IF(tbl_coded[[#This Row],[ISIN]]="","",IF(OR(_xll.BDP($B295&amp;" Corp",BE$1)="#N/A Field Not Applicable"),"--",_xll.BDP($B295&amp;" Corp",BE$1)))</f>
        <v/>
      </c>
      <c r="BF295" s="115" t="str">
        <f>IF(tbl_coded[[#This Row],[ISIN]]="","",IF(OR(_xll.BDP($B295&amp;" Corp",BF$1)="#N/A Field Not Applicable"),"--",_xll.BDP($B295&amp;" Corp",BF$1)))</f>
        <v/>
      </c>
      <c r="BG295" s="115" t="str">
        <f>IF(tbl_coded[[#This Row],[ISIN]]="","",IF(OR(_xll.BDP($B295&amp;" Corp",BG$1)="#N/A Field Not Applicable"),"--",IF(_xll.BDP($B295&amp;" Corp",BG$1)="#N/A N/A","N",_xll.BDP($B295&amp;" Corp",BG$1))))</f>
        <v/>
      </c>
      <c r="BH295" s="115" t="str">
        <f>IF(tbl_coded[[#This Row],[ISIN]]="","",IF(OR(_xll.BDP($B295&amp;" Corp",BH$1)="#N/A N/A"),"",_xll.BDP($B295&amp;" Corp",BH$1)))</f>
        <v/>
      </c>
      <c r="BI295" s="115" t="str">
        <f>IF(tbl_coded[[#This Row],[ISIN]]="","",IF(OR(tbl_coded[[#This Row],[Parent company tiker]]=""),"",IF(_xll.BDP(tbl_coded[[#This Row],[Parent company tiker]]&amp;" Equity",BI$1)="#N/A N/A","--",_xll.BDP(tbl_coded[[#This Row],[Parent company tiker]]&amp;" Equity",BI$1))))</f>
        <v/>
      </c>
      <c r="BJ295" s="115" t="str">
        <f>IF(tbl_coded[[#This Row],[ISIN]]="","",IF(OR(tbl_coded[[#This Row],[Parent company tiker]]=""),"",IF(_xll.BDP(tbl_coded[[#This Row],[Parent company tiker]]&amp;" Equity",BJ$1)="#N/A N/A","--",_xll.BDP(tbl_coded[[#This Row],[Parent company tiker]]&amp;" Equity",BJ$1))))</f>
        <v/>
      </c>
      <c r="BK295" s="115" t="str">
        <f>IF(tbl_coded[[#This Row],[ISIN]]="","",IF(OR(tbl_coded[[#This Row],[Parent company tiker]]=""),"",IF(_xll.BDP(tbl_coded[[#This Row],[Parent company tiker]]&amp;" Equity",BK$1)="#N/A N/A","--",_xll.BDP(tbl_coded[[#This Row],[Parent company tiker]]&amp;" Equity",BK$1))))</f>
        <v/>
      </c>
      <c r="BL295" s="115" t="str">
        <f>IF(tbl_coded[[#This Row],[ISIN]]="","",IF(OR(tbl_coded[[#This Row],[Parent company tiker]]=""),"",IF(_xll.BDP(tbl_coded[[#This Row],[Parent company tiker]]&amp;" Equity",BL$1)="#N/A N/A","--",_xll.BDP(tbl_coded[[#This Row],[Parent company tiker]]&amp;" Equity",BL$1))))</f>
        <v/>
      </c>
      <c r="BM295"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5" s="115" t="str">
        <f>IF(tbl_coded[[#This Row],[Column9]]&lt;&gt;"--",tbl_coded[[#This Row],[G''tor rating]],IF(tbl_coded[[#This Row],[KPW Name]]&lt;&gt;"",tbl_coded[[#This Row],[KPW Rating]],IF(tbl_coded[[#This Row],[Parent company tiker]]&lt;&gt;"",tbl_coded[[#This Row],[parent评级]],tbl_coded[[#This Row],[Issuer rating]])))</f>
        <v>//</v>
      </c>
      <c r="BO295" s="148" t="str">
        <f>IFERROR(IF(tbl_coded[[#This Row],[GREEN]]="Y","GREEN",IF(tbl_coded[[#This Row],[SUSTAINABLE]]="Y","SUSTAINABLE",IF(tbl_coded[[#This Row],[SOCIAL]]="Y","SOCIAL",IF(tbl_coded[[#This Row],[Sustainable linked]]="Y","SUSTAINABLE LINKED"," ")))),"")</f>
        <v xml:space="preserve"> </v>
      </c>
    </row>
    <row r="296" spans="1:67" ht="15" customHeight="1">
      <c r="A296" s="109">
        <v>294</v>
      </c>
      <c r="B296" s="110" t="str">
        <f>IF(美元债一级!$C$3:$C$1048576&lt;&gt;"",美元债一级!$C296,"")</f>
        <v/>
      </c>
      <c r="C296" s="112" t="str">
        <f>IF(tbl_coded[[#This Row],[ISIN]]="","",IF(tbl_coded[[#This Row],[Index]]&gt;$A$1,"",IF(_xll.BDP($B296&amp;" Corp",C$1)="#N/A N/A","",_xll.BDP($B296&amp;" Corp",C$1))))</f>
        <v/>
      </c>
      <c r="D296" s="112" t="str">
        <f>IF(tbl_coded[[#This Row],[ISIN]]="","",IF(_xll.BDP($B296&amp;" Corp",D$1)="#N/A N/A","",_xll.BDP($B296&amp;" Corp",D$1)))</f>
        <v/>
      </c>
      <c r="E296" s="112" t="str">
        <f>IF(tbl_coded[[#This Row],[ISIN]]="","",IF(_xll.BDP($B296&amp;" Corp",E$1)="#N/A N/A","--",_xll.BDP($B296&amp;" Corp",E$1)))</f>
        <v/>
      </c>
      <c r="F296" s="112" t="str">
        <f>IF(tbl_coded[[#This Row],[ISIN]]="","",IF(_xll.BDS($B296&amp;" Corp",F$1)="#N/A Field Not Applicable","",_xll.BDS($B296&amp;" Corp",F$1)))</f>
        <v/>
      </c>
      <c r="G296" s="112" t="str">
        <f>IF(tbl_coded[[#This Row],[ISIN]]="","",IF(_xll.BDP($F296&amp;" CompanyID",G$1)="#N/A Invalid Security","",_xll.BDP($F296&amp;" CompanyID",G$1)))</f>
        <v/>
      </c>
      <c r="H296" s="112" t="str">
        <f>IF(tbl_coded[[#This Row],[ISIN]]="","",IF(_xll.BDP($B296&amp;" Corp",H$1)="#N/A N/A","--",_xll.BDP($B296&amp;" Corp",H$1)))</f>
        <v/>
      </c>
      <c r="I296" s="112" t="str">
        <f>IF(tbl_coded[[#This Row],[ISIN]]="","",IF(_xll.BDP($B296&amp;" Corp",I$1)="#N/A N/A","--",_xll.BDP($B296&amp;" Corp",I$1)))</f>
        <v/>
      </c>
      <c r="J296" s="112" t="str">
        <f>IF(tbl_coded[[#This Row],[ISIN]]="","",IF(_xll.BDP($B296&amp;" Corp",J$1)="#N/A N/A","--",_xll.BDP($B296&amp;" Corp",J$1)))</f>
        <v/>
      </c>
      <c r="K296" s="112" t="str">
        <f>IF(tbl_coded[[#This Row],[ISIN]]="","",IF(_xll.BDP($B296&amp;" Corp",K$1)="#N/A N/A","--",_xll.BDP($B296&amp;" Corp",K$1)))</f>
        <v/>
      </c>
      <c r="L296" s="112" t="str">
        <f>IF(tbl_coded[[#This Row],[ISIN]]="","",IF(_xll.BDP($B296&amp;" Corp",L$1)="#N/A N/A","--",_xll.BDP($B296&amp;" Corp",L$1)))</f>
        <v/>
      </c>
      <c r="M296" s="112" t="str">
        <f>IF(tbl_coded[[#This Row],[ISIN]]="","",IF(_xll.BDP($B296&amp;" Corp",M$1)="#N/A N/A","--",_xll.BDP($B296&amp;" Corp",M$1)))</f>
        <v/>
      </c>
      <c r="N296" s="112" t="str">
        <f>IF(tbl_coded[[#This Row],[ISIN]]="","",IF(_xll.BDP($B296&amp;" Corp",N$1)="#N/A N/A","--",_xll.BDP($B296&amp;" Corp",N$1)))</f>
        <v/>
      </c>
      <c r="O296" s="112" t="str">
        <f>IF(tbl_coded[[#This Row],[ISIN]]="","",IF(_xll.BDP($B296&amp;" Corp",O$1)="#N/A N/A","--",_xll.BDP($B296&amp;" Corp",O$1)))</f>
        <v/>
      </c>
      <c r="P296" s="112" t="str">
        <f>IF(tbl_coded[[#This Row],[ISIN]]="","",IF(_xll.BDP($B296&amp;" Corp",P$1)="#N/A N/A","--",_xll.BDP($B296&amp;" Corp",P$1)))</f>
        <v/>
      </c>
      <c r="Q296"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6" s="112" t="str">
        <f>IF(tbl_coded[[#This Row],[ISIN]]="","",IF(OR(_xll.BDP($B296&amp;" Corp",R$1)="#N/A N/A",_xll.BDP($B296&amp;" Corp",R$1)="#N/A Invalid Security",_xll.BDP($B296&amp;" Corp",R$1)="#N/A Field Not Applicable"),"--",_xll.BDP($B296&amp;" Corp",R$1)))</f>
        <v/>
      </c>
      <c r="S296" s="112" t="str">
        <f>IF(tbl_coded[[#This Row],[ISIN]]="","",IF(OR(_xll.BDP($R296&amp;" Equity",S$1)="#N/A N/A",_xll.BDP($R296&amp;" Equity",S$1)="#N/A Invalid Security"),"--",_xll.BDP($R296&amp;" Equity",S$1)))</f>
        <v/>
      </c>
      <c r="T296" s="112" t="str">
        <f>IF(tbl_coded[[#This Row],[ISIN]]="","",IF(OR(_xll.BDP($R296&amp;" Equity",T$1)="#N/A N/A",_xll.BDP($R296&amp;" Equity",T$1)="#N/A Invalid Security"),"--",_xll.BDP($R296&amp;" Equity",T$1)))</f>
        <v/>
      </c>
      <c r="U296" s="112" t="str">
        <f>IF(tbl_coded[[#This Row],[ISIN]]="","",IF(OR(_xll.BDP($R296&amp;" Equity",U$1)="#N/A N/A",_xll.BDP($R296&amp;" Equity",U$1)="#N/A Invalid Security"),"--",_xll.BDP($R296&amp;" Equity",U$1)))</f>
        <v/>
      </c>
      <c r="V296" s="112" t="str">
        <f>IF(tbl_coded[[#This Row],[ISIN]]="","",IF(OR(_xll.BDP($R296&amp;" Equity",V$1)="#N/A N/A",_xll.BDP($R296&amp;" Equity",V$1)="#N/A Invalid Security"),"--",_xll.BDP($R296&amp;" Equity",V$1)))</f>
        <v/>
      </c>
      <c r="W296" s="112" t="str">
        <f>IF(tbl_coded[[#This Row],[ISIN]]="","",IF(OR(_xll.BDP($R296&amp;" Equity",W$1)="#N/A N/A",_xll.BDP($R296&amp;" Equity",W$1)="#N/A Invalid Security"),"--",_xll.BDP($R296&amp;" Equity",W$1)))</f>
        <v/>
      </c>
      <c r="X296" s="112" t="str">
        <f>IF(tbl_coded[[#This Row],[ISIN]]="","",IF(OR(_xll.BDP($R296&amp;" Equity",X$1)="#N/A N/A",_xll.BDP($R296&amp;" Equity",X$1)="#N/A Invalid Security"),"--",_xll.BDP($R296&amp;" Equity",X$1)))</f>
        <v/>
      </c>
      <c r="Y296"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6" s="112" t="str">
        <f>IF(tbl_coded[[#This Row],[ISIN]]="","",IF(ISNUMBER(_xll.BDP(B296&amp;" Corp",Z$1)),_xll.BDP(B296&amp;" Corp",Z$1),""))</f>
        <v/>
      </c>
      <c r="AA296" s="112" t="str">
        <f>IF(tbl_coded[[#This Row],[ISIN]]="","",IF(ISNUMBER(_xll.BDP(B296&amp;" Corp",AA$1)),_xll.BDP(B296&amp;" Corp",AA$1),""))</f>
        <v/>
      </c>
      <c r="AB296" s="112" t="str">
        <f>IF(tbl_coded[[#This Row],[ISIN]]="","",IF(ISNUMBER(_xll.BDP(B296&amp;" Corp",AB$1)),_xll.BDP(B296&amp;" Corp",AB$1),""))</f>
        <v/>
      </c>
      <c r="AC296" s="112" t="str">
        <f>IF(tbl_coded[[#This Row],[ISIN]]="","",IF(ISNUMBER(_xll.BDP(B296&amp;" Corp",AC$1)),_xll.BDP(B296&amp;" Corp",AC$1),""))</f>
        <v/>
      </c>
      <c r="AD296" s="112" t="str">
        <f>IF(tbl_coded[[#This Row],[ISIN]]="","",IF((_xll.BDP(B296&amp;" Corp",AD$1))="#N/A Field Not Applicable","",_xll.BDP(B296&amp;" Corp",AD$1)))</f>
        <v/>
      </c>
      <c r="AE296" s="112" t="str">
        <f>IF(tbl_coded[[#This Row],[ISIN]]="","",IF((_xll.BDP(B296&amp;" Corp",AE$1))="#N/A N/A","--",_xll.BDP(B296&amp;" Corp",AE$1)))</f>
        <v/>
      </c>
      <c r="AF296" s="112" t="str">
        <f>IF(tbl_coded[[#This Row],[ISIN]]="","",IF(IFERROR(MATCH(H296,rtg_num[Moody''s],0)&gt;10,0),"HY",IF(IFERROR(MATCH(I296,rtg_num[S&amp;P],0)&gt;10,0),"HY",IF(IFERROR(MATCH(J296,rtg_num[Fitch],0)&gt;10,0),"HY",IF(H296&amp;I296&amp;J296="------","NR",IF(IFERROR(FIND("#N/A",Coded!H296),0)&amp;IFERROR(FIND("#N/A",Coded!H296),0)&amp;IFERROR(FIND("#N/A",Coded!H296),0)&lt;&gt;"000",IF(INDEX(美元债一级!$O:$O,MATCH(tbl_coded[[#This Row],[ISIN]],美元债一级!$I:$I,0))="--/--/--","NR","IG"),"IG"))))))</f>
        <v/>
      </c>
      <c r="AG296"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6"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6" s="113" t="str">
        <f>IF(tbl_coded[[#This Row],[ISIN]]="","",IF(_xll.BDP($B296&amp;" Corp",AI$1)="#N/A N/A","--",_xll.BDP($B296&amp;" Corp",AI$1)))</f>
        <v/>
      </c>
      <c r="AJ296" s="112" t="str">
        <f>IF(tbl_coded[[#This Row],[ISIN]]="","",IF(OR(_xll.BDP(_xll.BDP(tbl_coded[[#This Row],[ISIN]]&amp;" Corp", "ISSUER_EQUITY_TICKER")&amp;" Equity",AJ$1)="#N/A N/A"),"--",_xll.BDP(_xll.BDP(tbl_coded[[#This Row],[ISIN]]&amp;" Corp", "ISSUER_EQUITY_TICKER")&amp;" Equity",AJ$1)))</f>
        <v/>
      </c>
      <c r="AK296"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6" s="115" t="str">
        <f>IF(tbl_coded[[#This Row],[ISIN]]="","",IF(OR(_xll.BDP(_xll.BDP(tbl_coded[[#This Row],[ISIN]]&amp;" Corp", "ISSUER_EQUITY_TICKER")&amp;" Equity",AL$1)="#N/A N/A"),"--",_xll.BDP(_xll.BDP(tbl_coded[[#This Row],[ISIN]]&amp;" Corp", "ISSUER_EQUITY_TICKER")&amp;" Equity",AL$1)))</f>
        <v/>
      </c>
      <c r="AM296" s="115" t="str">
        <f>IF(tbl_coded[[#This Row],[ISIN]]="","",IF(_xll.BDS($B296&amp;" Corp",AM$1)="#N/A Field Not Applicable","",_xll.BDS($B296&amp;" Corp",AM$1)))</f>
        <v/>
      </c>
      <c r="AN296" s="115" t="str">
        <f>IF(tbl_coded[[#This Row],[ISIN]]="","",IF(_xll.BDP(tbl_coded[[#This Row],[KPW Provider BBID]]&amp;" CompanyID","NAME")="#N/A Invalid Security","",_xll.BDP(tbl_coded[[#This Row],[KPW Provider BBID]]&amp;" CompanyID","NAME")))</f>
        <v/>
      </c>
      <c r="AO296" s="115" t="str">
        <f>IF(tbl_coded[[#This Row],[ISIN]]="","",IF(_xll.BDP(tbl_coded[[#This Row],[KPW Provider BBID]]&amp;" CompanyID",$AO$1)="#N/A Invalid Security","--",IF(_xll.BDP(tbl_coded[[#This Row],[KPW Provider BBID]]&amp;" CompanyID",$AO$1)="#N/A N/A","--",_xll.BDP(tbl_coded[[#This Row],[KPW Provider BBID]]&amp;" CompanyID",$AO$1))))</f>
        <v/>
      </c>
      <c r="AP296" s="115" t="str">
        <f>IF(tbl_coded[[#This Row],[ISIN]]="","",IF(_xll.BDP(tbl_coded[[#This Row],[KPW Provider BBID]]&amp;" CompanyID",$AP$1)="#N/A Invalid Security","--",IF(_xll.BDP(tbl_coded[[#This Row],[KPW Provider BBID]]&amp;" CompanyID",$AP$1)="#N/A N/A","--",_xll.BDP(tbl_coded[[#This Row],[KPW Provider BBID]]&amp;" CompanyID",$AP$1))))</f>
        <v/>
      </c>
      <c r="AQ296" s="115" t="str">
        <f>IF(tbl_coded[[#This Row],[ISIN]]="","",IF(_xll.BDP(tbl_coded[[#This Row],[KPW Provider BBID]]&amp;" CompanyID",$AQ$1)="#N/A Invalid Security","--",IF(_xll.BDP(tbl_coded[[#This Row],[KPW Provider BBID]]&amp;" CompanyID",$AQ$1)="#N/A N/A","--",_xll.BDP(tbl_coded[[#This Row],[KPW Provider BBID]]&amp;" CompanyID",$AQ$1))))</f>
        <v/>
      </c>
      <c r="AR296" s="115" t="str">
        <f>IF(tbl_coded[[#This Row],[ISIN]]="","",tbl_coded[[#This Row],[穆迪KPW评级]]&amp;"/"&amp;tbl_coded[[#This Row],[SPKPW评级]]&amp;"/"&amp;tbl_coded[[#This Row],[FITCHKPW评级]])</f>
        <v/>
      </c>
      <c r="AS296" s="115" t="str">
        <f>IF(tbl_coded[[#This Row],[ISIN]]="","",IF(OR(_xll.BDP($B296&amp;" Corp",AS$1)="#N/A N/A"),"--",_xll.BDP($B296&amp;" Corp",AS$1)))</f>
        <v/>
      </c>
      <c r="AT296" s="115" t="str">
        <f>IF(tbl_coded[[#This Row],[ISIN]]="","",IF(_xll.BDS($B296&amp;" Corp",AT$1)="#N/A Field Not Applicable","",_xll.BDS($B296&amp;" Corp",AT$1)))</f>
        <v/>
      </c>
      <c r="AU296" s="115" t="str">
        <f>IF(tbl_coded[[#This Row],[SBLC Provider BBID]]="","",_xll.BDP(tbl_coded[[#This Row],[SBLC Provider BBID]]&amp;" CompanyID","NAME"))</f>
        <v/>
      </c>
      <c r="AV296" s="115" t="str">
        <f>IF(tbl_coded[[#This Row],[ISIN]]="","",IF(OR(_xll.BDP($B296&amp;" Corp",AV$1)="#N/A N/A"),"--",TEXT(_xll.BDP($B296&amp;" Corp",AV$1),"yyyy/mm/dd")))</f>
        <v/>
      </c>
      <c r="AW296" s="115" t="str">
        <f>IF(tbl_coded[[#This Row],[ISIN]]="","",IF(OR(_xll.BDP($B296&amp;" Corp",AW$1)="#N/A N/A"),"--",TEXT(_xll.BDP($B296&amp;" Corp",AW$1),"yyyy/mm/dd")))</f>
        <v/>
      </c>
      <c r="AX296" s="115" t="str">
        <f>IF(tbl_coded[[#This Row],[ISIN]]="","",IF(OR(_xll.BDP($B296&amp;" Corp",AX$1)="#N/A N/A"),"--",TEXT(_xll.BDP($B296&amp;" Corp",AX$1),"yyyy/mm/dd")))</f>
        <v/>
      </c>
      <c r="AY296" s="115" t="str">
        <f>IF(tbl_coded[[#This Row],[ISIN]]="","",IF(OR(_xll.BDP($B296&amp;" Corp",AY$1)="#N/A Field Not Applicable"),"--",TEXT(_xll.BDP($B296&amp;" Corp",AY$1),"yyyy/mm/dd")))</f>
        <v/>
      </c>
      <c r="AZ296" s="115" t="str">
        <f>IF(tbl_coded[[#This Row],[ISIN]]="","",IF(OR(_xll.BDP($B296&amp;" Corp",AZ$1)="#N/A N/A"),"--",_xll.BDP($B296&amp;" Corp",AZ$1)))</f>
        <v/>
      </c>
      <c r="BA296" s="115" t="str">
        <f>IF(tbl_coded[[#This Row],[ISIN]]="","",IF(OR(_xll.BDP($B296&amp;" Corp",BA$1)="#N/A N/A"),"--",_xll.BDP($B296&amp;" Corp",BA$1)))</f>
        <v/>
      </c>
      <c r="BB296" s="115" t="str">
        <f>IF(tbl_coded[[#This Row],[ISIN]]="","",IF(OR(_xll.BDP($B296&amp;" Corp",BB$1)="#N/A N/A"),"--",_xll.BDP($B296&amp;" Corp",BB$1)))</f>
        <v/>
      </c>
      <c r="BC296" s="115" t="str">
        <f>IF(tbl_coded[[#This Row],[ISIN]]="","",IF(OR(_xll.BDP($B296&amp;" Corp",BC$1)="#N/A Field Not Applicable"),"--",_xll.BDP($B296&amp;" Corp",BC$1)))</f>
        <v/>
      </c>
      <c r="BD296" s="115" t="str">
        <f>IF(tbl_coded[[#This Row],[ISIN]]="","",IF(OR(_xll.BDP($B296&amp;" Corp",BD$1)="#N/A Field Not Applicable"),"--",_xll.BDP($B296&amp;" Corp",BD$1)))</f>
        <v/>
      </c>
      <c r="BE296" s="115" t="str">
        <f>IF(tbl_coded[[#This Row],[ISIN]]="","",IF(OR(_xll.BDP($B296&amp;" Corp",BE$1)="#N/A Field Not Applicable"),"--",_xll.BDP($B296&amp;" Corp",BE$1)))</f>
        <v/>
      </c>
      <c r="BF296" s="115" t="str">
        <f>IF(tbl_coded[[#This Row],[ISIN]]="","",IF(OR(_xll.BDP($B296&amp;" Corp",BF$1)="#N/A Field Not Applicable"),"--",_xll.BDP($B296&amp;" Corp",BF$1)))</f>
        <v/>
      </c>
      <c r="BG296" s="115" t="str">
        <f>IF(tbl_coded[[#This Row],[ISIN]]="","",IF(OR(_xll.BDP($B296&amp;" Corp",BG$1)="#N/A Field Not Applicable"),"--",IF(_xll.BDP($B296&amp;" Corp",BG$1)="#N/A N/A","N",_xll.BDP($B296&amp;" Corp",BG$1))))</f>
        <v/>
      </c>
      <c r="BH296" s="115" t="str">
        <f>IF(tbl_coded[[#This Row],[ISIN]]="","",IF(OR(_xll.BDP($B296&amp;" Corp",BH$1)="#N/A N/A"),"",_xll.BDP($B296&amp;" Corp",BH$1)))</f>
        <v/>
      </c>
      <c r="BI296" s="115" t="str">
        <f>IF(tbl_coded[[#This Row],[ISIN]]="","",IF(OR(tbl_coded[[#This Row],[Parent company tiker]]=""),"",IF(_xll.BDP(tbl_coded[[#This Row],[Parent company tiker]]&amp;" Equity",BI$1)="#N/A N/A","--",_xll.BDP(tbl_coded[[#This Row],[Parent company tiker]]&amp;" Equity",BI$1))))</f>
        <v/>
      </c>
      <c r="BJ296" s="115" t="str">
        <f>IF(tbl_coded[[#This Row],[ISIN]]="","",IF(OR(tbl_coded[[#This Row],[Parent company tiker]]=""),"",IF(_xll.BDP(tbl_coded[[#This Row],[Parent company tiker]]&amp;" Equity",BJ$1)="#N/A N/A","--",_xll.BDP(tbl_coded[[#This Row],[Parent company tiker]]&amp;" Equity",BJ$1))))</f>
        <v/>
      </c>
      <c r="BK296" s="115" t="str">
        <f>IF(tbl_coded[[#This Row],[ISIN]]="","",IF(OR(tbl_coded[[#This Row],[Parent company tiker]]=""),"",IF(_xll.BDP(tbl_coded[[#This Row],[Parent company tiker]]&amp;" Equity",BK$1)="#N/A N/A","--",_xll.BDP(tbl_coded[[#This Row],[Parent company tiker]]&amp;" Equity",BK$1))))</f>
        <v/>
      </c>
      <c r="BL296" s="115" t="str">
        <f>IF(tbl_coded[[#This Row],[ISIN]]="","",IF(OR(tbl_coded[[#This Row],[Parent company tiker]]=""),"",IF(_xll.BDP(tbl_coded[[#This Row],[Parent company tiker]]&amp;" Equity",BL$1)="#N/A N/A","--",_xll.BDP(tbl_coded[[#This Row],[Parent company tiker]]&amp;" Equity",BL$1))))</f>
        <v/>
      </c>
      <c r="BM296"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6" s="115" t="str">
        <f>IF(tbl_coded[[#This Row],[Column9]]&lt;&gt;"--",tbl_coded[[#This Row],[G''tor rating]],IF(tbl_coded[[#This Row],[KPW Name]]&lt;&gt;"",tbl_coded[[#This Row],[KPW Rating]],IF(tbl_coded[[#This Row],[Parent company tiker]]&lt;&gt;"",tbl_coded[[#This Row],[parent评级]],tbl_coded[[#This Row],[Issuer rating]])))</f>
        <v>//</v>
      </c>
      <c r="BO296" s="148" t="str">
        <f>IFERROR(IF(tbl_coded[[#This Row],[GREEN]]="Y","GREEN",IF(tbl_coded[[#This Row],[SUSTAINABLE]]="Y","SUSTAINABLE",IF(tbl_coded[[#This Row],[SOCIAL]]="Y","SOCIAL",IF(tbl_coded[[#This Row],[Sustainable linked]]="Y","SUSTAINABLE LINKED"," ")))),"")</f>
        <v xml:space="preserve"> </v>
      </c>
    </row>
    <row r="297" spans="1:67" ht="15" customHeight="1">
      <c r="A297" s="109">
        <v>295</v>
      </c>
      <c r="B297" s="110" t="str">
        <f>IF(美元债一级!$C$3:$C$1048576&lt;&gt;"",美元债一级!$C297,"")</f>
        <v/>
      </c>
      <c r="C297" s="112" t="str">
        <f>IF(tbl_coded[[#This Row],[ISIN]]="","",IF(tbl_coded[[#This Row],[Index]]&gt;$A$1,"",IF(_xll.BDP($B297&amp;" Corp",C$1)="#N/A N/A","",_xll.BDP($B297&amp;" Corp",C$1))))</f>
        <v/>
      </c>
      <c r="D297" s="112" t="str">
        <f>IF(tbl_coded[[#This Row],[ISIN]]="","",IF(_xll.BDP($B297&amp;" Corp",D$1)="#N/A N/A","",_xll.BDP($B297&amp;" Corp",D$1)))</f>
        <v/>
      </c>
      <c r="E297" s="112" t="str">
        <f>IF(tbl_coded[[#This Row],[ISIN]]="","",IF(_xll.BDP($B297&amp;" Corp",E$1)="#N/A N/A","--",_xll.BDP($B297&amp;" Corp",E$1)))</f>
        <v/>
      </c>
      <c r="F297" s="112" t="str">
        <f>IF(tbl_coded[[#This Row],[ISIN]]="","",IF(_xll.BDS($B297&amp;" Corp",F$1)="#N/A Field Not Applicable","",_xll.BDS($B297&amp;" Corp",F$1)))</f>
        <v/>
      </c>
      <c r="G297" s="112" t="str">
        <f>IF(tbl_coded[[#This Row],[ISIN]]="","",IF(_xll.BDP($F297&amp;" CompanyID",G$1)="#N/A Invalid Security","",_xll.BDP($F297&amp;" CompanyID",G$1)))</f>
        <v/>
      </c>
      <c r="H297" s="112" t="str">
        <f>IF(tbl_coded[[#This Row],[ISIN]]="","",IF(_xll.BDP($B297&amp;" Corp",H$1)="#N/A N/A","--",_xll.BDP($B297&amp;" Corp",H$1)))</f>
        <v/>
      </c>
      <c r="I297" s="112" t="str">
        <f>IF(tbl_coded[[#This Row],[ISIN]]="","",IF(_xll.BDP($B297&amp;" Corp",I$1)="#N/A N/A","--",_xll.BDP($B297&amp;" Corp",I$1)))</f>
        <v/>
      </c>
      <c r="J297" s="112" t="str">
        <f>IF(tbl_coded[[#This Row],[ISIN]]="","",IF(_xll.BDP($B297&amp;" Corp",J$1)="#N/A N/A","--",_xll.BDP($B297&amp;" Corp",J$1)))</f>
        <v/>
      </c>
      <c r="K297" s="112" t="str">
        <f>IF(tbl_coded[[#This Row],[ISIN]]="","",IF(_xll.BDP($B297&amp;" Corp",K$1)="#N/A N/A","--",_xll.BDP($B297&amp;" Corp",K$1)))</f>
        <v/>
      </c>
      <c r="L297" s="112" t="str">
        <f>IF(tbl_coded[[#This Row],[ISIN]]="","",IF(_xll.BDP($B297&amp;" Corp",L$1)="#N/A N/A","--",_xll.BDP($B297&amp;" Corp",L$1)))</f>
        <v/>
      </c>
      <c r="M297" s="112" t="str">
        <f>IF(tbl_coded[[#This Row],[ISIN]]="","",IF(_xll.BDP($B297&amp;" Corp",M$1)="#N/A N/A","--",_xll.BDP($B297&amp;" Corp",M$1)))</f>
        <v/>
      </c>
      <c r="N297" s="112" t="str">
        <f>IF(tbl_coded[[#This Row],[ISIN]]="","",IF(_xll.BDP($B297&amp;" Corp",N$1)="#N/A N/A","--",_xll.BDP($B297&amp;" Corp",N$1)))</f>
        <v/>
      </c>
      <c r="O297" s="112" t="str">
        <f>IF(tbl_coded[[#This Row],[ISIN]]="","",IF(_xll.BDP($B297&amp;" Corp",O$1)="#N/A N/A","--",_xll.BDP($B297&amp;" Corp",O$1)))</f>
        <v/>
      </c>
      <c r="P297" s="112" t="str">
        <f>IF(tbl_coded[[#This Row],[ISIN]]="","",IF(_xll.BDP($B297&amp;" Corp",P$1)="#N/A N/A","--",_xll.BDP($B297&amp;" Corp",P$1)))</f>
        <v/>
      </c>
      <c r="Q297"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7" s="112" t="str">
        <f>IF(tbl_coded[[#This Row],[ISIN]]="","",IF(OR(_xll.BDP($B297&amp;" Corp",R$1)="#N/A N/A",_xll.BDP($B297&amp;" Corp",R$1)="#N/A Invalid Security",_xll.BDP($B297&amp;" Corp",R$1)="#N/A Field Not Applicable"),"--",_xll.BDP($B297&amp;" Corp",R$1)))</f>
        <v/>
      </c>
      <c r="S297" s="112" t="str">
        <f>IF(tbl_coded[[#This Row],[ISIN]]="","",IF(OR(_xll.BDP($R297&amp;" Equity",S$1)="#N/A N/A",_xll.BDP($R297&amp;" Equity",S$1)="#N/A Invalid Security"),"--",_xll.BDP($R297&amp;" Equity",S$1)))</f>
        <v/>
      </c>
      <c r="T297" s="112" t="str">
        <f>IF(tbl_coded[[#This Row],[ISIN]]="","",IF(OR(_xll.BDP($R297&amp;" Equity",T$1)="#N/A N/A",_xll.BDP($R297&amp;" Equity",T$1)="#N/A Invalid Security"),"--",_xll.BDP($R297&amp;" Equity",T$1)))</f>
        <v/>
      </c>
      <c r="U297" s="112" t="str">
        <f>IF(tbl_coded[[#This Row],[ISIN]]="","",IF(OR(_xll.BDP($R297&amp;" Equity",U$1)="#N/A N/A",_xll.BDP($R297&amp;" Equity",U$1)="#N/A Invalid Security"),"--",_xll.BDP($R297&amp;" Equity",U$1)))</f>
        <v/>
      </c>
      <c r="V297" s="112" t="str">
        <f>IF(tbl_coded[[#This Row],[ISIN]]="","",IF(OR(_xll.BDP($R297&amp;" Equity",V$1)="#N/A N/A",_xll.BDP($R297&amp;" Equity",V$1)="#N/A Invalid Security"),"--",_xll.BDP($R297&amp;" Equity",V$1)))</f>
        <v/>
      </c>
      <c r="W297" s="112" t="str">
        <f>IF(tbl_coded[[#This Row],[ISIN]]="","",IF(OR(_xll.BDP($R297&amp;" Equity",W$1)="#N/A N/A",_xll.BDP($R297&amp;" Equity",W$1)="#N/A Invalid Security"),"--",_xll.BDP($R297&amp;" Equity",W$1)))</f>
        <v/>
      </c>
      <c r="X297" s="112" t="str">
        <f>IF(tbl_coded[[#This Row],[ISIN]]="","",IF(OR(_xll.BDP($R297&amp;" Equity",X$1)="#N/A N/A",_xll.BDP($R297&amp;" Equity",X$1)="#N/A Invalid Security"),"--",_xll.BDP($R297&amp;" Equity",X$1)))</f>
        <v/>
      </c>
      <c r="Y297"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7" s="112" t="str">
        <f>IF(tbl_coded[[#This Row],[ISIN]]="","",IF(ISNUMBER(_xll.BDP(B297&amp;" Corp",Z$1)),_xll.BDP(B297&amp;" Corp",Z$1),""))</f>
        <v/>
      </c>
      <c r="AA297" s="112" t="str">
        <f>IF(tbl_coded[[#This Row],[ISIN]]="","",IF(ISNUMBER(_xll.BDP(B297&amp;" Corp",AA$1)),_xll.BDP(B297&amp;" Corp",AA$1),""))</f>
        <v/>
      </c>
      <c r="AB297" s="112" t="str">
        <f>IF(tbl_coded[[#This Row],[ISIN]]="","",IF(ISNUMBER(_xll.BDP(B297&amp;" Corp",AB$1)),_xll.BDP(B297&amp;" Corp",AB$1),""))</f>
        <v/>
      </c>
      <c r="AC297" s="112" t="str">
        <f>IF(tbl_coded[[#This Row],[ISIN]]="","",IF(ISNUMBER(_xll.BDP(B297&amp;" Corp",AC$1)),_xll.BDP(B297&amp;" Corp",AC$1),""))</f>
        <v/>
      </c>
      <c r="AD297" s="112" t="str">
        <f>IF(tbl_coded[[#This Row],[ISIN]]="","",IF((_xll.BDP(B297&amp;" Corp",AD$1))="#N/A Field Not Applicable","",_xll.BDP(B297&amp;" Corp",AD$1)))</f>
        <v/>
      </c>
      <c r="AE297" s="112" t="str">
        <f>IF(tbl_coded[[#This Row],[ISIN]]="","",IF((_xll.BDP(B297&amp;" Corp",AE$1))="#N/A N/A","--",_xll.BDP(B297&amp;" Corp",AE$1)))</f>
        <v/>
      </c>
      <c r="AF297" s="112" t="str">
        <f>IF(tbl_coded[[#This Row],[ISIN]]="","",IF(IFERROR(MATCH(H297,rtg_num[Moody''s],0)&gt;10,0),"HY",IF(IFERROR(MATCH(I297,rtg_num[S&amp;P],0)&gt;10,0),"HY",IF(IFERROR(MATCH(J297,rtg_num[Fitch],0)&gt;10,0),"HY",IF(H297&amp;I297&amp;J297="------","NR",IF(IFERROR(FIND("#N/A",Coded!H297),0)&amp;IFERROR(FIND("#N/A",Coded!H297),0)&amp;IFERROR(FIND("#N/A",Coded!H297),0)&lt;&gt;"000",IF(INDEX(美元债一级!$O:$O,MATCH(tbl_coded[[#This Row],[ISIN]],美元债一级!$I:$I,0))="--/--/--","NR","IG"),"IG"))))))</f>
        <v/>
      </c>
      <c r="AG297"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7"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7" s="113" t="str">
        <f>IF(tbl_coded[[#This Row],[ISIN]]="","",IF(_xll.BDP($B297&amp;" Corp",AI$1)="#N/A N/A","--",_xll.BDP($B297&amp;" Corp",AI$1)))</f>
        <v/>
      </c>
      <c r="AJ297" s="112" t="str">
        <f>IF(tbl_coded[[#This Row],[ISIN]]="","",IF(OR(_xll.BDP(_xll.BDP(tbl_coded[[#This Row],[ISIN]]&amp;" Corp", "ISSUER_EQUITY_TICKER")&amp;" Equity",AJ$1)="#N/A N/A"),"--",_xll.BDP(_xll.BDP(tbl_coded[[#This Row],[ISIN]]&amp;" Corp", "ISSUER_EQUITY_TICKER")&amp;" Equity",AJ$1)))</f>
        <v/>
      </c>
      <c r="AK297"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7" s="115" t="str">
        <f>IF(tbl_coded[[#This Row],[ISIN]]="","",IF(OR(_xll.BDP(_xll.BDP(tbl_coded[[#This Row],[ISIN]]&amp;" Corp", "ISSUER_EQUITY_TICKER")&amp;" Equity",AL$1)="#N/A N/A"),"--",_xll.BDP(_xll.BDP(tbl_coded[[#This Row],[ISIN]]&amp;" Corp", "ISSUER_EQUITY_TICKER")&amp;" Equity",AL$1)))</f>
        <v/>
      </c>
      <c r="AM297" s="115" t="str">
        <f>IF(tbl_coded[[#This Row],[ISIN]]="","",IF(_xll.BDS($B297&amp;" Corp",AM$1)="#N/A Field Not Applicable","",_xll.BDS($B297&amp;" Corp",AM$1)))</f>
        <v/>
      </c>
      <c r="AN297" s="115" t="str">
        <f>IF(tbl_coded[[#This Row],[ISIN]]="","",IF(_xll.BDP(tbl_coded[[#This Row],[KPW Provider BBID]]&amp;" CompanyID","NAME")="#N/A Invalid Security","",_xll.BDP(tbl_coded[[#This Row],[KPW Provider BBID]]&amp;" CompanyID","NAME")))</f>
        <v/>
      </c>
      <c r="AO297" s="115" t="str">
        <f>IF(tbl_coded[[#This Row],[ISIN]]="","",IF(_xll.BDP(tbl_coded[[#This Row],[KPW Provider BBID]]&amp;" CompanyID",$AO$1)="#N/A Invalid Security","--",IF(_xll.BDP(tbl_coded[[#This Row],[KPW Provider BBID]]&amp;" CompanyID",$AO$1)="#N/A N/A","--",_xll.BDP(tbl_coded[[#This Row],[KPW Provider BBID]]&amp;" CompanyID",$AO$1))))</f>
        <v/>
      </c>
      <c r="AP297" s="115" t="str">
        <f>IF(tbl_coded[[#This Row],[ISIN]]="","",IF(_xll.BDP(tbl_coded[[#This Row],[KPW Provider BBID]]&amp;" CompanyID",$AP$1)="#N/A Invalid Security","--",IF(_xll.BDP(tbl_coded[[#This Row],[KPW Provider BBID]]&amp;" CompanyID",$AP$1)="#N/A N/A","--",_xll.BDP(tbl_coded[[#This Row],[KPW Provider BBID]]&amp;" CompanyID",$AP$1))))</f>
        <v/>
      </c>
      <c r="AQ297" s="115" t="str">
        <f>IF(tbl_coded[[#This Row],[ISIN]]="","",IF(_xll.BDP(tbl_coded[[#This Row],[KPW Provider BBID]]&amp;" CompanyID",$AQ$1)="#N/A Invalid Security","--",IF(_xll.BDP(tbl_coded[[#This Row],[KPW Provider BBID]]&amp;" CompanyID",$AQ$1)="#N/A N/A","--",_xll.BDP(tbl_coded[[#This Row],[KPW Provider BBID]]&amp;" CompanyID",$AQ$1))))</f>
        <v/>
      </c>
      <c r="AR297" s="115" t="str">
        <f>IF(tbl_coded[[#This Row],[ISIN]]="","",tbl_coded[[#This Row],[穆迪KPW评级]]&amp;"/"&amp;tbl_coded[[#This Row],[SPKPW评级]]&amp;"/"&amp;tbl_coded[[#This Row],[FITCHKPW评级]])</f>
        <v/>
      </c>
      <c r="AS297" s="115" t="str">
        <f>IF(tbl_coded[[#This Row],[ISIN]]="","",IF(OR(_xll.BDP($B297&amp;" Corp",AS$1)="#N/A N/A"),"--",_xll.BDP($B297&amp;" Corp",AS$1)))</f>
        <v/>
      </c>
      <c r="AT297" s="115" t="str">
        <f>IF(tbl_coded[[#This Row],[ISIN]]="","",IF(_xll.BDS($B297&amp;" Corp",AT$1)="#N/A Field Not Applicable","",_xll.BDS($B297&amp;" Corp",AT$1)))</f>
        <v/>
      </c>
      <c r="AU297" s="115" t="str">
        <f>IF(tbl_coded[[#This Row],[SBLC Provider BBID]]="","",_xll.BDP(tbl_coded[[#This Row],[SBLC Provider BBID]]&amp;" CompanyID","NAME"))</f>
        <v/>
      </c>
      <c r="AV297" s="115" t="str">
        <f>IF(tbl_coded[[#This Row],[ISIN]]="","",IF(OR(_xll.BDP($B297&amp;" Corp",AV$1)="#N/A N/A"),"--",TEXT(_xll.BDP($B297&amp;" Corp",AV$1),"yyyy/mm/dd")))</f>
        <v/>
      </c>
      <c r="AW297" s="115" t="str">
        <f>IF(tbl_coded[[#This Row],[ISIN]]="","",IF(OR(_xll.BDP($B297&amp;" Corp",AW$1)="#N/A N/A"),"--",TEXT(_xll.BDP($B297&amp;" Corp",AW$1),"yyyy/mm/dd")))</f>
        <v/>
      </c>
      <c r="AX297" s="115" t="str">
        <f>IF(tbl_coded[[#This Row],[ISIN]]="","",IF(OR(_xll.BDP($B297&amp;" Corp",AX$1)="#N/A N/A"),"--",TEXT(_xll.BDP($B297&amp;" Corp",AX$1),"yyyy/mm/dd")))</f>
        <v/>
      </c>
      <c r="AY297" s="115" t="str">
        <f>IF(tbl_coded[[#This Row],[ISIN]]="","",IF(OR(_xll.BDP($B297&amp;" Corp",AY$1)="#N/A Field Not Applicable"),"--",TEXT(_xll.BDP($B297&amp;" Corp",AY$1),"yyyy/mm/dd")))</f>
        <v/>
      </c>
      <c r="AZ297" s="115" t="str">
        <f>IF(tbl_coded[[#This Row],[ISIN]]="","",IF(OR(_xll.BDP($B297&amp;" Corp",AZ$1)="#N/A N/A"),"--",_xll.BDP($B297&amp;" Corp",AZ$1)))</f>
        <v/>
      </c>
      <c r="BA297" s="115" t="str">
        <f>IF(tbl_coded[[#This Row],[ISIN]]="","",IF(OR(_xll.BDP($B297&amp;" Corp",BA$1)="#N/A N/A"),"--",_xll.BDP($B297&amp;" Corp",BA$1)))</f>
        <v/>
      </c>
      <c r="BB297" s="115" t="str">
        <f>IF(tbl_coded[[#This Row],[ISIN]]="","",IF(OR(_xll.BDP($B297&amp;" Corp",BB$1)="#N/A N/A"),"--",_xll.BDP($B297&amp;" Corp",BB$1)))</f>
        <v/>
      </c>
      <c r="BC297" s="115" t="str">
        <f>IF(tbl_coded[[#This Row],[ISIN]]="","",IF(OR(_xll.BDP($B297&amp;" Corp",BC$1)="#N/A Field Not Applicable"),"--",_xll.BDP($B297&amp;" Corp",BC$1)))</f>
        <v/>
      </c>
      <c r="BD297" s="115" t="str">
        <f>IF(tbl_coded[[#This Row],[ISIN]]="","",IF(OR(_xll.BDP($B297&amp;" Corp",BD$1)="#N/A Field Not Applicable"),"--",_xll.BDP($B297&amp;" Corp",BD$1)))</f>
        <v/>
      </c>
      <c r="BE297" s="115" t="str">
        <f>IF(tbl_coded[[#This Row],[ISIN]]="","",IF(OR(_xll.BDP($B297&amp;" Corp",BE$1)="#N/A Field Not Applicable"),"--",_xll.BDP($B297&amp;" Corp",BE$1)))</f>
        <v/>
      </c>
      <c r="BF297" s="115" t="str">
        <f>IF(tbl_coded[[#This Row],[ISIN]]="","",IF(OR(_xll.BDP($B297&amp;" Corp",BF$1)="#N/A Field Not Applicable"),"--",_xll.BDP($B297&amp;" Corp",BF$1)))</f>
        <v/>
      </c>
      <c r="BG297" s="115" t="str">
        <f>IF(tbl_coded[[#This Row],[ISIN]]="","",IF(OR(_xll.BDP($B297&amp;" Corp",BG$1)="#N/A Field Not Applicable"),"--",IF(_xll.BDP($B297&amp;" Corp",BG$1)="#N/A N/A","N",_xll.BDP($B297&amp;" Corp",BG$1))))</f>
        <v/>
      </c>
      <c r="BH297" s="115" t="str">
        <f>IF(tbl_coded[[#This Row],[ISIN]]="","",IF(OR(_xll.BDP($B297&amp;" Corp",BH$1)="#N/A N/A"),"",_xll.BDP($B297&amp;" Corp",BH$1)))</f>
        <v/>
      </c>
      <c r="BI297" s="115" t="str">
        <f>IF(tbl_coded[[#This Row],[ISIN]]="","",IF(OR(tbl_coded[[#This Row],[Parent company tiker]]=""),"",IF(_xll.BDP(tbl_coded[[#This Row],[Parent company tiker]]&amp;" Equity",BI$1)="#N/A N/A","--",_xll.BDP(tbl_coded[[#This Row],[Parent company tiker]]&amp;" Equity",BI$1))))</f>
        <v/>
      </c>
      <c r="BJ297" s="115" t="str">
        <f>IF(tbl_coded[[#This Row],[ISIN]]="","",IF(OR(tbl_coded[[#This Row],[Parent company tiker]]=""),"",IF(_xll.BDP(tbl_coded[[#This Row],[Parent company tiker]]&amp;" Equity",BJ$1)="#N/A N/A","--",_xll.BDP(tbl_coded[[#This Row],[Parent company tiker]]&amp;" Equity",BJ$1))))</f>
        <v/>
      </c>
      <c r="BK297" s="115" t="str">
        <f>IF(tbl_coded[[#This Row],[ISIN]]="","",IF(OR(tbl_coded[[#This Row],[Parent company tiker]]=""),"",IF(_xll.BDP(tbl_coded[[#This Row],[Parent company tiker]]&amp;" Equity",BK$1)="#N/A N/A","--",_xll.BDP(tbl_coded[[#This Row],[Parent company tiker]]&amp;" Equity",BK$1))))</f>
        <v/>
      </c>
      <c r="BL297" s="115" t="str">
        <f>IF(tbl_coded[[#This Row],[ISIN]]="","",IF(OR(tbl_coded[[#This Row],[Parent company tiker]]=""),"",IF(_xll.BDP(tbl_coded[[#This Row],[Parent company tiker]]&amp;" Equity",BL$1)="#N/A N/A","--",_xll.BDP(tbl_coded[[#This Row],[Parent company tiker]]&amp;" Equity",BL$1))))</f>
        <v/>
      </c>
      <c r="BM297"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7" s="115" t="str">
        <f>IF(tbl_coded[[#This Row],[Column9]]&lt;&gt;"--",tbl_coded[[#This Row],[G''tor rating]],IF(tbl_coded[[#This Row],[KPW Name]]&lt;&gt;"",tbl_coded[[#This Row],[KPW Rating]],IF(tbl_coded[[#This Row],[Parent company tiker]]&lt;&gt;"",tbl_coded[[#This Row],[parent评级]],tbl_coded[[#This Row],[Issuer rating]])))</f>
        <v>//</v>
      </c>
      <c r="BO297" s="148" t="str">
        <f>IFERROR(IF(tbl_coded[[#This Row],[GREEN]]="Y","GREEN",IF(tbl_coded[[#This Row],[SUSTAINABLE]]="Y","SUSTAINABLE",IF(tbl_coded[[#This Row],[SOCIAL]]="Y","SOCIAL",IF(tbl_coded[[#This Row],[Sustainable linked]]="Y","SUSTAINABLE LINKED"," ")))),"")</f>
        <v xml:space="preserve"> </v>
      </c>
    </row>
    <row r="298" spans="1:67" ht="15" customHeight="1">
      <c r="A298" s="109">
        <v>296</v>
      </c>
      <c r="B298" s="110" t="str">
        <f>IF(美元债一级!$C$3:$C$1048576&lt;&gt;"",美元债一级!$C298,"")</f>
        <v/>
      </c>
      <c r="C298" s="114" t="str">
        <f>IF(tbl_coded[[#This Row],[ISIN]]="","",IF(tbl_coded[[#This Row],[Index]]&gt;$A$1,"",IF(_xll.BDP($B298&amp;" Corp",C$1)="#N/A N/A","",_xll.BDP($B298&amp;" Corp",C$1))))</f>
        <v/>
      </c>
      <c r="D298" s="114" t="str">
        <f>IF(tbl_coded[[#This Row],[ISIN]]="","",IF(_xll.BDP($B298&amp;" Corp",D$1)="#N/A N/A","",_xll.BDP($B298&amp;" Corp",D$1)))</f>
        <v/>
      </c>
      <c r="E298" s="114" t="str">
        <f>IF(tbl_coded[[#This Row],[ISIN]]="","",IF(_xll.BDP($B298&amp;" Corp",E$1)="#N/A N/A","--",_xll.BDP($B298&amp;" Corp",E$1)))</f>
        <v/>
      </c>
      <c r="F298" s="114" t="str">
        <f>IF(tbl_coded[[#This Row],[ISIN]]="","",IF(_xll.BDS($B298&amp;" Corp",F$1)="#N/A Field Not Applicable","",_xll.BDS($B298&amp;" Corp",F$1)))</f>
        <v/>
      </c>
      <c r="G298" s="114" t="str">
        <f>IF(tbl_coded[[#This Row],[ISIN]]="","",IF(_xll.BDP($F298&amp;" CompanyID",G$1)="#N/A Invalid Security","",_xll.BDP($F298&amp;" CompanyID",G$1)))</f>
        <v/>
      </c>
      <c r="H298" s="114" t="str">
        <f>IF(tbl_coded[[#This Row],[ISIN]]="","",IF(_xll.BDP($B298&amp;" Corp",H$1)="#N/A N/A","--",_xll.BDP($B298&amp;" Corp",H$1)))</f>
        <v/>
      </c>
      <c r="I298" s="114" t="str">
        <f>IF(tbl_coded[[#This Row],[ISIN]]="","",IF(_xll.BDP($B298&amp;" Corp",I$1)="#N/A N/A","--",_xll.BDP($B298&amp;" Corp",I$1)))</f>
        <v/>
      </c>
      <c r="J298" s="114" t="str">
        <f>IF(tbl_coded[[#This Row],[ISIN]]="","",IF(_xll.BDP($B298&amp;" Corp",J$1)="#N/A N/A","--",_xll.BDP($B298&amp;" Corp",J$1)))</f>
        <v/>
      </c>
      <c r="K298" s="114" t="str">
        <f>IF(tbl_coded[[#This Row],[ISIN]]="","",IF(_xll.BDP($B298&amp;" Corp",K$1)="#N/A N/A","--",_xll.BDP($B298&amp;" Corp",K$1)))</f>
        <v/>
      </c>
      <c r="L298" s="114" t="str">
        <f>IF(tbl_coded[[#This Row],[ISIN]]="","",IF(_xll.BDP($B298&amp;" Corp",L$1)="#N/A N/A","--",_xll.BDP($B298&amp;" Corp",L$1)))</f>
        <v/>
      </c>
      <c r="M298" s="114" t="str">
        <f>IF(tbl_coded[[#This Row],[ISIN]]="","",IF(_xll.BDP($B298&amp;" Corp",M$1)="#N/A N/A","--",_xll.BDP($B298&amp;" Corp",M$1)))</f>
        <v/>
      </c>
      <c r="N298" s="114" t="str">
        <f>IF(tbl_coded[[#This Row],[ISIN]]="","",IF(_xll.BDP($B298&amp;" Corp",N$1)="#N/A N/A","--",_xll.BDP($B298&amp;" Corp",N$1)))</f>
        <v/>
      </c>
      <c r="O298" s="114" t="str">
        <f>IF(tbl_coded[[#This Row],[ISIN]]="","",IF(_xll.BDP($B298&amp;" Corp",O$1)="#N/A N/A","--",_xll.BDP($B298&amp;" Corp",O$1)))</f>
        <v/>
      </c>
      <c r="P298" s="114" t="str">
        <f>IF(tbl_coded[[#This Row],[ISIN]]="","",IF(_xll.BDP($B298&amp;" Corp",P$1)="#N/A N/A","--",_xll.BDP($B298&amp;" Corp",P$1)))</f>
        <v/>
      </c>
      <c r="Q29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8" s="114" t="str">
        <f>IF(tbl_coded[[#This Row],[ISIN]]="","",IF(OR(_xll.BDP($B298&amp;" Corp",R$1)="#N/A N/A",_xll.BDP($B298&amp;" Corp",R$1)="#N/A Invalid Security",_xll.BDP($B298&amp;" Corp",R$1)="#N/A Field Not Applicable"),"--",_xll.BDP($B298&amp;" Corp",R$1)))</f>
        <v/>
      </c>
      <c r="S298" s="114" t="str">
        <f>IF(tbl_coded[[#This Row],[ISIN]]="","",IF(OR(_xll.BDP($R298&amp;" Equity",S$1)="#N/A N/A",_xll.BDP($R298&amp;" Equity",S$1)="#N/A Invalid Security"),"--",_xll.BDP($R298&amp;" Equity",S$1)))</f>
        <v/>
      </c>
      <c r="T298" s="114" t="str">
        <f>IF(tbl_coded[[#This Row],[ISIN]]="","",IF(OR(_xll.BDP($R298&amp;" Equity",T$1)="#N/A N/A",_xll.BDP($R298&amp;" Equity",T$1)="#N/A Invalid Security"),"--",_xll.BDP($R298&amp;" Equity",T$1)))</f>
        <v/>
      </c>
      <c r="U298" s="114" t="str">
        <f>IF(tbl_coded[[#This Row],[ISIN]]="","",IF(OR(_xll.BDP($R298&amp;" Equity",U$1)="#N/A N/A",_xll.BDP($R298&amp;" Equity",U$1)="#N/A Invalid Security"),"--",_xll.BDP($R298&amp;" Equity",U$1)))</f>
        <v/>
      </c>
      <c r="V298" s="114" t="str">
        <f>IF(tbl_coded[[#This Row],[ISIN]]="","",IF(OR(_xll.BDP($R298&amp;" Equity",V$1)="#N/A N/A",_xll.BDP($R298&amp;" Equity",V$1)="#N/A Invalid Security"),"--",_xll.BDP($R298&amp;" Equity",V$1)))</f>
        <v/>
      </c>
      <c r="W298" s="114" t="str">
        <f>IF(tbl_coded[[#This Row],[ISIN]]="","",IF(OR(_xll.BDP($R298&amp;" Equity",W$1)="#N/A N/A",_xll.BDP($R298&amp;" Equity",W$1)="#N/A Invalid Security"),"--",_xll.BDP($R298&amp;" Equity",W$1)))</f>
        <v/>
      </c>
      <c r="X298" s="114" t="str">
        <f>IF(tbl_coded[[#This Row],[ISIN]]="","",IF(OR(_xll.BDP($R298&amp;" Equity",X$1)="#N/A N/A",_xll.BDP($R298&amp;" Equity",X$1)="#N/A Invalid Security"),"--",_xll.BDP($R298&amp;" Equity",X$1)))</f>
        <v/>
      </c>
      <c r="Y29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8" s="114" t="str">
        <f>IF(tbl_coded[[#This Row],[ISIN]]="","",IF(ISNUMBER(_xll.BDP(B298&amp;" Corp",Z$1)),_xll.BDP(B298&amp;" Corp",Z$1),""))</f>
        <v/>
      </c>
      <c r="AA298" s="114" t="str">
        <f>IF(tbl_coded[[#This Row],[ISIN]]="","",IF(ISNUMBER(_xll.BDP(B298&amp;" Corp",AA$1)),_xll.BDP(B298&amp;" Corp",AA$1),""))</f>
        <v/>
      </c>
      <c r="AB298" s="114" t="str">
        <f>IF(tbl_coded[[#This Row],[ISIN]]="","",IF(ISNUMBER(_xll.BDP(B298&amp;" Corp",AB$1)),_xll.BDP(B298&amp;" Corp",AB$1),""))</f>
        <v/>
      </c>
      <c r="AC298" s="114" t="str">
        <f>IF(tbl_coded[[#This Row],[ISIN]]="","",IF(ISNUMBER(_xll.BDP(B298&amp;" Corp",AC$1)),_xll.BDP(B298&amp;" Corp",AC$1),""))</f>
        <v/>
      </c>
      <c r="AD298" s="114" t="str">
        <f>IF(tbl_coded[[#This Row],[ISIN]]="","",IF((_xll.BDP(B298&amp;" Corp",AD$1))="#N/A Field Not Applicable","",_xll.BDP(B298&amp;" Corp",AD$1)))</f>
        <v/>
      </c>
      <c r="AE298" s="114" t="str">
        <f>IF(tbl_coded[[#This Row],[ISIN]]="","",IF((_xll.BDP(B298&amp;" Corp",AE$1))="#N/A N/A","--",_xll.BDP(B298&amp;" Corp",AE$1)))</f>
        <v/>
      </c>
      <c r="AF298" s="114" t="str">
        <f>IF(tbl_coded[[#This Row],[ISIN]]="","",IF(IFERROR(MATCH(H298,rtg_num[Moody''s],0)&gt;10,0),"HY",IF(IFERROR(MATCH(I298,rtg_num[S&amp;P],0)&gt;10,0),"HY",IF(IFERROR(MATCH(J298,rtg_num[Fitch],0)&gt;10,0),"HY",IF(H298&amp;I298&amp;J298="------","NR",IF(IFERROR(FIND("#N/A",Coded!H298),0)&amp;IFERROR(FIND("#N/A",Coded!H298),0)&amp;IFERROR(FIND("#N/A",Coded!H298),0)&lt;&gt;"000",IF(INDEX(美元债一级!$O:$O,MATCH(tbl_coded[[#This Row],[ISIN]],美元债一级!$I:$I,0))="--/--/--","NR","IG"),"IG"))))))</f>
        <v/>
      </c>
      <c r="AG29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8" s="115" t="str">
        <f>IF(tbl_coded[[#This Row],[ISIN]]="","",IF(_xll.BDP($B298&amp;" Corp",AI$1)="#N/A N/A","--",_xll.BDP($B298&amp;" Corp",AI$1)))</f>
        <v/>
      </c>
      <c r="AJ298" s="112" t="str">
        <f>IF(tbl_coded[[#This Row],[ISIN]]="","",IF(OR(_xll.BDP(_xll.BDP(tbl_coded[[#This Row],[ISIN]]&amp;" Corp", "ISSUER_EQUITY_TICKER")&amp;" Equity",AJ$1)="#N/A N/A"),"--",_xll.BDP(_xll.BDP(tbl_coded[[#This Row],[ISIN]]&amp;" Corp", "ISSUER_EQUITY_TICKER")&amp;" Equity",AJ$1)))</f>
        <v/>
      </c>
      <c r="AK29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8" s="114" t="str">
        <f>IF(tbl_coded[[#This Row],[ISIN]]="","",IF(OR(_xll.BDP(_xll.BDP(tbl_coded[[#This Row],[ISIN]]&amp;" Corp", "ISSUER_EQUITY_TICKER")&amp;" Equity",AL$1)="#N/A N/A"),"--",_xll.BDP(_xll.BDP(tbl_coded[[#This Row],[ISIN]]&amp;" Corp", "ISSUER_EQUITY_TICKER")&amp;" Equity",AL$1)))</f>
        <v/>
      </c>
      <c r="AM298" s="114" t="str">
        <f>IF(tbl_coded[[#This Row],[ISIN]]="","",IF(_xll.BDS($B298&amp;" Corp",AM$1)="#N/A Field Not Applicable","",_xll.BDS($B298&amp;" Corp",AM$1)))</f>
        <v/>
      </c>
      <c r="AN298" s="114" t="str">
        <f>IF(tbl_coded[[#This Row],[ISIN]]="","",IF(_xll.BDP(tbl_coded[[#This Row],[KPW Provider BBID]]&amp;" CompanyID","NAME")="#N/A Invalid Security","",_xll.BDP(tbl_coded[[#This Row],[KPW Provider BBID]]&amp;" CompanyID","NAME")))</f>
        <v/>
      </c>
      <c r="AO298" s="114" t="str">
        <f>IF(tbl_coded[[#This Row],[ISIN]]="","",IF(_xll.BDP(tbl_coded[[#This Row],[KPW Provider BBID]]&amp;" CompanyID",$AO$1)="#N/A Invalid Security","--",IF(_xll.BDP(tbl_coded[[#This Row],[KPW Provider BBID]]&amp;" CompanyID",$AO$1)="#N/A N/A","--",_xll.BDP(tbl_coded[[#This Row],[KPW Provider BBID]]&amp;" CompanyID",$AO$1))))</f>
        <v/>
      </c>
      <c r="AP298" s="114" t="str">
        <f>IF(tbl_coded[[#This Row],[ISIN]]="","",IF(_xll.BDP(tbl_coded[[#This Row],[KPW Provider BBID]]&amp;" CompanyID",$AP$1)="#N/A Invalid Security","--",IF(_xll.BDP(tbl_coded[[#This Row],[KPW Provider BBID]]&amp;" CompanyID",$AP$1)="#N/A N/A","--",_xll.BDP(tbl_coded[[#This Row],[KPW Provider BBID]]&amp;" CompanyID",$AP$1))))</f>
        <v/>
      </c>
      <c r="AQ298" s="114" t="str">
        <f>IF(tbl_coded[[#This Row],[ISIN]]="","",IF(_xll.BDP(tbl_coded[[#This Row],[KPW Provider BBID]]&amp;" CompanyID",$AQ$1)="#N/A Invalid Security","--",IF(_xll.BDP(tbl_coded[[#This Row],[KPW Provider BBID]]&amp;" CompanyID",$AQ$1)="#N/A N/A","--",_xll.BDP(tbl_coded[[#This Row],[KPW Provider BBID]]&amp;" CompanyID",$AQ$1))))</f>
        <v/>
      </c>
      <c r="AR298" s="114" t="str">
        <f>IF(tbl_coded[[#This Row],[ISIN]]="","",tbl_coded[[#This Row],[穆迪KPW评级]]&amp;"/"&amp;tbl_coded[[#This Row],[SPKPW评级]]&amp;"/"&amp;tbl_coded[[#This Row],[FITCHKPW评级]])</f>
        <v/>
      </c>
      <c r="AS298" s="114" t="str">
        <f>IF(tbl_coded[[#This Row],[ISIN]]="","",IF(OR(_xll.BDP($B298&amp;" Corp",AS$1)="#N/A N/A"),"--",_xll.BDP($B298&amp;" Corp",AS$1)))</f>
        <v/>
      </c>
      <c r="AT298" s="114" t="str">
        <f>IF(tbl_coded[[#This Row],[ISIN]]="","",IF(_xll.BDS($B298&amp;" Corp",AT$1)="#N/A Field Not Applicable","",_xll.BDS($B298&amp;" Corp",AT$1)))</f>
        <v/>
      </c>
      <c r="AU298" s="114" t="str">
        <f>IF(tbl_coded[[#This Row],[SBLC Provider BBID]]="","",_xll.BDP(tbl_coded[[#This Row],[SBLC Provider BBID]]&amp;" CompanyID","NAME"))</f>
        <v/>
      </c>
      <c r="AV298" s="114" t="str">
        <f>IF(tbl_coded[[#This Row],[ISIN]]="","",IF(OR(_xll.BDP($B298&amp;" Corp",AV$1)="#N/A N/A"),"--",TEXT(_xll.BDP($B298&amp;" Corp",AV$1),"yyyy/mm/dd")))</f>
        <v/>
      </c>
      <c r="AW298" s="114" t="str">
        <f>IF(tbl_coded[[#This Row],[ISIN]]="","",IF(OR(_xll.BDP($B298&amp;" Corp",AW$1)="#N/A N/A"),"--",TEXT(_xll.BDP($B298&amp;" Corp",AW$1),"yyyy/mm/dd")))</f>
        <v/>
      </c>
      <c r="AX298" s="114" t="str">
        <f>IF(tbl_coded[[#This Row],[ISIN]]="","",IF(OR(_xll.BDP($B298&amp;" Corp",AX$1)="#N/A N/A"),"--",TEXT(_xll.BDP($B298&amp;" Corp",AX$1),"yyyy/mm/dd")))</f>
        <v/>
      </c>
      <c r="AY298" s="114" t="str">
        <f>IF(tbl_coded[[#This Row],[ISIN]]="","",IF(OR(_xll.BDP($B298&amp;" Corp",AY$1)="#N/A Field Not Applicable"),"--",TEXT(_xll.BDP($B298&amp;" Corp",AY$1),"yyyy/mm/dd")))</f>
        <v/>
      </c>
      <c r="AZ298" s="114" t="str">
        <f>IF(tbl_coded[[#This Row],[ISIN]]="","",IF(OR(_xll.BDP($B298&amp;" Corp",AZ$1)="#N/A N/A"),"--",_xll.BDP($B298&amp;" Corp",AZ$1)))</f>
        <v/>
      </c>
      <c r="BA298" s="114" t="str">
        <f>IF(tbl_coded[[#This Row],[ISIN]]="","",IF(OR(_xll.BDP($B298&amp;" Corp",BA$1)="#N/A N/A"),"--",_xll.BDP($B298&amp;" Corp",BA$1)))</f>
        <v/>
      </c>
      <c r="BB298" s="114" t="str">
        <f>IF(tbl_coded[[#This Row],[ISIN]]="","",IF(OR(_xll.BDP($B298&amp;" Corp",BB$1)="#N/A N/A"),"--",_xll.BDP($B298&amp;" Corp",BB$1)))</f>
        <v/>
      </c>
      <c r="BC298" s="114" t="str">
        <f>IF(tbl_coded[[#This Row],[ISIN]]="","",IF(OR(_xll.BDP($B298&amp;" Corp",BC$1)="#N/A Field Not Applicable"),"--",_xll.BDP($B298&amp;" Corp",BC$1)))</f>
        <v/>
      </c>
      <c r="BD298" s="114" t="str">
        <f>IF(tbl_coded[[#This Row],[ISIN]]="","",IF(OR(_xll.BDP($B298&amp;" Corp",BD$1)="#N/A Field Not Applicable"),"--",_xll.BDP($B298&amp;" Corp",BD$1)))</f>
        <v/>
      </c>
      <c r="BE298" s="114" t="str">
        <f>IF(tbl_coded[[#This Row],[ISIN]]="","",IF(OR(_xll.BDP($B298&amp;" Corp",BE$1)="#N/A Field Not Applicable"),"--",_xll.BDP($B298&amp;" Corp",BE$1)))</f>
        <v/>
      </c>
      <c r="BF298" s="114" t="str">
        <f>IF(tbl_coded[[#This Row],[ISIN]]="","",IF(OR(_xll.BDP($B298&amp;" Corp",BF$1)="#N/A Field Not Applicable"),"--",_xll.BDP($B298&amp;" Corp",BF$1)))</f>
        <v/>
      </c>
      <c r="BG298" s="114" t="str">
        <f>IF(tbl_coded[[#This Row],[ISIN]]="","",IF(OR(_xll.BDP($B298&amp;" Corp",BG$1)="#N/A Field Not Applicable"),"--",IF(_xll.BDP($B298&amp;" Corp",BG$1)="#N/A N/A","N",_xll.BDP($B298&amp;" Corp",BG$1))))</f>
        <v/>
      </c>
      <c r="BH298" s="114" t="str">
        <f>IF(tbl_coded[[#This Row],[ISIN]]="","",IF(OR(_xll.BDP($B298&amp;" Corp",BH$1)="#N/A N/A"),"",_xll.BDP($B298&amp;" Corp",BH$1)))</f>
        <v/>
      </c>
      <c r="BI298" s="114" t="str">
        <f>IF(tbl_coded[[#This Row],[ISIN]]="","",IF(OR(tbl_coded[[#This Row],[Parent company tiker]]=""),"",IF(_xll.BDP(tbl_coded[[#This Row],[Parent company tiker]]&amp;" Equity",BI$1)="#N/A N/A","--",_xll.BDP(tbl_coded[[#This Row],[Parent company tiker]]&amp;" Equity",BI$1))))</f>
        <v/>
      </c>
      <c r="BJ298" s="114" t="str">
        <f>IF(tbl_coded[[#This Row],[ISIN]]="","",IF(OR(tbl_coded[[#This Row],[Parent company tiker]]=""),"",IF(_xll.BDP(tbl_coded[[#This Row],[Parent company tiker]]&amp;" Equity",BJ$1)="#N/A N/A","--",_xll.BDP(tbl_coded[[#This Row],[Parent company tiker]]&amp;" Equity",BJ$1))))</f>
        <v/>
      </c>
      <c r="BK298" s="114" t="str">
        <f>IF(tbl_coded[[#This Row],[ISIN]]="","",IF(OR(tbl_coded[[#This Row],[Parent company tiker]]=""),"",IF(_xll.BDP(tbl_coded[[#This Row],[Parent company tiker]]&amp;" Equity",BK$1)="#N/A N/A","--",_xll.BDP(tbl_coded[[#This Row],[Parent company tiker]]&amp;" Equity",BK$1))))</f>
        <v/>
      </c>
      <c r="BL298" s="114" t="str">
        <f>IF(tbl_coded[[#This Row],[ISIN]]="","",IF(OR(tbl_coded[[#This Row],[Parent company tiker]]=""),"",IF(_xll.BDP(tbl_coded[[#This Row],[Parent company tiker]]&amp;" Equity",BL$1)="#N/A N/A","--",_xll.BDP(tbl_coded[[#This Row],[Parent company tiker]]&amp;" Equity",BL$1))))</f>
        <v/>
      </c>
      <c r="BM29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8" s="114" t="str">
        <f>IF(tbl_coded[[#This Row],[Column9]]&lt;&gt;"--",tbl_coded[[#This Row],[G''tor rating]],IF(tbl_coded[[#This Row],[KPW Name]]&lt;&gt;"",tbl_coded[[#This Row],[KPW Rating]],IF(tbl_coded[[#This Row],[Parent company tiker]]&lt;&gt;"",tbl_coded[[#This Row],[parent评级]],tbl_coded[[#This Row],[Issuer rating]])))</f>
        <v>//</v>
      </c>
      <c r="BO298" s="148" t="str">
        <f>IFERROR(IF(tbl_coded[[#This Row],[GREEN]]="Y","GREEN",IF(tbl_coded[[#This Row],[SUSTAINABLE]]="Y","SUSTAINABLE",IF(tbl_coded[[#This Row],[SOCIAL]]="Y","SOCIAL",IF(tbl_coded[[#This Row],[Sustainable linked]]="Y","SUSTAINABLE LINKED"," ")))),"")</f>
        <v xml:space="preserve"> </v>
      </c>
    </row>
    <row r="299" spans="1:67" ht="15" customHeight="1">
      <c r="A299" s="109">
        <v>297</v>
      </c>
      <c r="B299" s="110" t="str">
        <f>IF(美元债一级!$C$3:$C$1048576&lt;&gt;"",美元债一级!$C299,"")</f>
        <v/>
      </c>
      <c r="C299" s="114" t="str">
        <f>IF(tbl_coded[[#This Row],[ISIN]]="","",IF(tbl_coded[[#This Row],[Index]]&gt;$A$1,"",IF(_xll.BDP($B299&amp;" Corp",C$1)="#N/A N/A","",_xll.BDP($B299&amp;" Corp",C$1))))</f>
        <v/>
      </c>
      <c r="D299" s="114" t="str">
        <f>IF(tbl_coded[[#This Row],[ISIN]]="","",IF(_xll.BDP($B299&amp;" Corp",D$1)="#N/A N/A","",_xll.BDP($B299&amp;" Corp",D$1)))</f>
        <v/>
      </c>
      <c r="E299" s="114" t="str">
        <f>IF(tbl_coded[[#This Row],[ISIN]]="","",IF(_xll.BDP($B299&amp;" Corp",E$1)="#N/A N/A","--",_xll.BDP($B299&amp;" Corp",E$1)))</f>
        <v/>
      </c>
      <c r="F299" s="114" t="str">
        <f>IF(tbl_coded[[#This Row],[ISIN]]="","",IF(_xll.BDS($B299&amp;" Corp",F$1)="#N/A Field Not Applicable","",_xll.BDS($B299&amp;" Corp",F$1)))</f>
        <v/>
      </c>
      <c r="G299" s="114" t="str">
        <f>IF(tbl_coded[[#This Row],[ISIN]]="","",IF(_xll.BDP($F299&amp;" CompanyID",G$1)="#N/A Invalid Security","",_xll.BDP($F299&amp;" CompanyID",G$1)))</f>
        <v/>
      </c>
      <c r="H299" s="114" t="str">
        <f>IF(tbl_coded[[#This Row],[ISIN]]="","",IF(_xll.BDP($B299&amp;" Corp",H$1)="#N/A N/A","--",_xll.BDP($B299&amp;" Corp",H$1)))</f>
        <v/>
      </c>
      <c r="I299" s="114" t="str">
        <f>IF(tbl_coded[[#This Row],[ISIN]]="","",IF(_xll.BDP($B299&amp;" Corp",I$1)="#N/A N/A","--",_xll.BDP($B299&amp;" Corp",I$1)))</f>
        <v/>
      </c>
      <c r="J299" s="114" t="str">
        <f>IF(tbl_coded[[#This Row],[ISIN]]="","",IF(_xll.BDP($B299&amp;" Corp",J$1)="#N/A N/A","--",_xll.BDP($B299&amp;" Corp",J$1)))</f>
        <v/>
      </c>
      <c r="K299" s="114" t="str">
        <f>IF(tbl_coded[[#This Row],[ISIN]]="","",IF(_xll.BDP($B299&amp;" Corp",K$1)="#N/A N/A","--",_xll.BDP($B299&amp;" Corp",K$1)))</f>
        <v/>
      </c>
      <c r="L299" s="114" t="str">
        <f>IF(tbl_coded[[#This Row],[ISIN]]="","",IF(_xll.BDP($B299&amp;" Corp",L$1)="#N/A N/A","--",_xll.BDP($B299&amp;" Corp",L$1)))</f>
        <v/>
      </c>
      <c r="M299" s="114" t="str">
        <f>IF(tbl_coded[[#This Row],[ISIN]]="","",IF(_xll.BDP($B299&amp;" Corp",M$1)="#N/A N/A","--",_xll.BDP($B299&amp;" Corp",M$1)))</f>
        <v/>
      </c>
      <c r="N299" s="114" t="str">
        <f>IF(tbl_coded[[#This Row],[ISIN]]="","",IF(_xll.BDP($B299&amp;" Corp",N$1)="#N/A N/A","--",_xll.BDP($B299&amp;" Corp",N$1)))</f>
        <v/>
      </c>
      <c r="O299" s="114" t="str">
        <f>IF(tbl_coded[[#This Row],[ISIN]]="","",IF(_xll.BDP($B299&amp;" Corp",O$1)="#N/A N/A","--",_xll.BDP($B299&amp;" Corp",O$1)))</f>
        <v/>
      </c>
      <c r="P299" s="114" t="str">
        <f>IF(tbl_coded[[#This Row],[ISIN]]="","",IF(_xll.BDP($B299&amp;" Corp",P$1)="#N/A N/A","--",_xll.BDP($B299&amp;" Corp",P$1)))</f>
        <v/>
      </c>
      <c r="Q29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9" s="114" t="str">
        <f>IF(tbl_coded[[#This Row],[ISIN]]="","",IF(OR(_xll.BDP($B299&amp;" Corp",R$1)="#N/A N/A",_xll.BDP($B299&amp;" Corp",R$1)="#N/A Invalid Security",_xll.BDP($B299&amp;" Corp",R$1)="#N/A Field Not Applicable"),"--",_xll.BDP($B299&amp;" Corp",R$1)))</f>
        <v/>
      </c>
      <c r="S299" s="114" t="str">
        <f>IF(tbl_coded[[#This Row],[ISIN]]="","",IF(OR(_xll.BDP($R299&amp;" Equity",S$1)="#N/A N/A",_xll.BDP($R299&amp;" Equity",S$1)="#N/A Invalid Security"),"--",_xll.BDP($R299&amp;" Equity",S$1)))</f>
        <v/>
      </c>
      <c r="T299" s="114" t="str">
        <f>IF(tbl_coded[[#This Row],[ISIN]]="","",IF(OR(_xll.BDP($R299&amp;" Equity",T$1)="#N/A N/A",_xll.BDP($R299&amp;" Equity",T$1)="#N/A Invalid Security"),"--",_xll.BDP($R299&amp;" Equity",T$1)))</f>
        <v/>
      </c>
      <c r="U299" s="114" t="str">
        <f>IF(tbl_coded[[#This Row],[ISIN]]="","",IF(OR(_xll.BDP($R299&amp;" Equity",U$1)="#N/A N/A",_xll.BDP($R299&amp;" Equity",U$1)="#N/A Invalid Security"),"--",_xll.BDP($R299&amp;" Equity",U$1)))</f>
        <v/>
      </c>
      <c r="V299" s="114" t="str">
        <f>IF(tbl_coded[[#This Row],[ISIN]]="","",IF(OR(_xll.BDP($R299&amp;" Equity",V$1)="#N/A N/A",_xll.BDP($R299&amp;" Equity",V$1)="#N/A Invalid Security"),"--",_xll.BDP($R299&amp;" Equity",V$1)))</f>
        <v/>
      </c>
      <c r="W299" s="114" t="str">
        <f>IF(tbl_coded[[#This Row],[ISIN]]="","",IF(OR(_xll.BDP($R299&amp;" Equity",W$1)="#N/A N/A",_xll.BDP($R299&amp;" Equity",W$1)="#N/A Invalid Security"),"--",_xll.BDP($R299&amp;" Equity",W$1)))</f>
        <v/>
      </c>
      <c r="X299" s="114" t="str">
        <f>IF(tbl_coded[[#This Row],[ISIN]]="","",IF(OR(_xll.BDP($R299&amp;" Equity",X$1)="#N/A N/A",_xll.BDP($R299&amp;" Equity",X$1)="#N/A Invalid Security"),"--",_xll.BDP($R299&amp;" Equity",X$1)))</f>
        <v/>
      </c>
      <c r="Y29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9" s="114" t="str">
        <f>IF(tbl_coded[[#This Row],[ISIN]]="","",IF(ISNUMBER(_xll.BDP(B299&amp;" Corp",Z$1)),_xll.BDP(B299&amp;" Corp",Z$1),""))</f>
        <v/>
      </c>
      <c r="AA299" s="114" t="str">
        <f>IF(tbl_coded[[#This Row],[ISIN]]="","",IF(ISNUMBER(_xll.BDP(B299&amp;" Corp",AA$1)),_xll.BDP(B299&amp;" Corp",AA$1),""))</f>
        <v/>
      </c>
      <c r="AB299" s="114" t="str">
        <f>IF(tbl_coded[[#This Row],[ISIN]]="","",IF(ISNUMBER(_xll.BDP(B299&amp;" Corp",AB$1)),_xll.BDP(B299&amp;" Corp",AB$1),""))</f>
        <v/>
      </c>
      <c r="AC299" s="114" t="str">
        <f>IF(tbl_coded[[#This Row],[ISIN]]="","",IF(ISNUMBER(_xll.BDP(B299&amp;" Corp",AC$1)),_xll.BDP(B299&amp;" Corp",AC$1),""))</f>
        <v/>
      </c>
      <c r="AD299" s="114" t="str">
        <f>IF(tbl_coded[[#This Row],[ISIN]]="","",IF((_xll.BDP(B299&amp;" Corp",AD$1))="#N/A Field Not Applicable","",_xll.BDP(B299&amp;" Corp",AD$1)))</f>
        <v/>
      </c>
      <c r="AE299" s="114" t="str">
        <f>IF(tbl_coded[[#This Row],[ISIN]]="","",IF((_xll.BDP(B299&amp;" Corp",AE$1))="#N/A N/A","--",_xll.BDP(B299&amp;" Corp",AE$1)))</f>
        <v/>
      </c>
      <c r="AF299" s="114" t="str">
        <f>IF(tbl_coded[[#This Row],[ISIN]]="","",IF(IFERROR(MATCH(H299,rtg_num[Moody''s],0)&gt;10,0),"HY",IF(IFERROR(MATCH(I299,rtg_num[S&amp;P],0)&gt;10,0),"HY",IF(IFERROR(MATCH(J299,rtg_num[Fitch],0)&gt;10,0),"HY",IF(H299&amp;I299&amp;J299="------","NR",IF(IFERROR(FIND("#N/A",Coded!H299),0)&amp;IFERROR(FIND("#N/A",Coded!H299),0)&amp;IFERROR(FIND("#N/A",Coded!H299),0)&lt;&gt;"000",IF(INDEX(美元债一级!$O:$O,MATCH(tbl_coded[[#This Row],[ISIN]],美元债一级!$I:$I,0))="--/--/--","NR","IG"),"IG"))))))</f>
        <v/>
      </c>
      <c r="AG29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299" s="115" t="str">
        <f>IF(tbl_coded[[#This Row],[ISIN]]="","",IF(_xll.BDP($B299&amp;" Corp",AI$1)="#N/A N/A","--",_xll.BDP($B299&amp;" Corp",AI$1)))</f>
        <v/>
      </c>
      <c r="AJ299" s="112" t="str">
        <f>IF(tbl_coded[[#This Row],[ISIN]]="","",IF(OR(_xll.BDP(_xll.BDP(tbl_coded[[#This Row],[ISIN]]&amp;" Corp", "ISSUER_EQUITY_TICKER")&amp;" Equity",AJ$1)="#N/A N/A"),"--",_xll.BDP(_xll.BDP(tbl_coded[[#This Row],[ISIN]]&amp;" Corp", "ISSUER_EQUITY_TICKER")&amp;" Equity",AJ$1)))</f>
        <v/>
      </c>
      <c r="AK29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9" s="114" t="str">
        <f>IF(tbl_coded[[#This Row],[ISIN]]="","",IF(OR(_xll.BDP(_xll.BDP(tbl_coded[[#This Row],[ISIN]]&amp;" Corp", "ISSUER_EQUITY_TICKER")&amp;" Equity",AL$1)="#N/A N/A"),"--",_xll.BDP(_xll.BDP(tbl_coded[[#This Row],[ISIN]]&amp;" Corp", "ISSUER_EQUITY_TICKER")&amp;" Equity",AL$1)))</f>
        <v/>
      </c>
      <c r="AM299" s="114" t="str">
        <f>IF(tbl_coded[[#This Row],[ISIN]]="","",IF(_xll.BDS($B299&amp;" Corp",AM$1)="#N/A Field Not Applicable","",_xll.BDS($B299&amp;" Corp",AM$1)))</f>
        <v/>
      </c>
      <c r="AN299" s="114" t="str">
        <f>IF(tbl_coded[[#This Row],[ISIN]]="","",IF(_xll.BDP(tbl_coded[[#This Row],[KPW Provider BBID]]&amp;" CompanyID","NAME")="#N/A Invalid Security","",_xll.BDP(tbl_coded[[#This Row],[KPW Provider BBID]]&amp;" CompanyID","NAME")))</f>
        <v/>
      </c>
      <c r="AO299" s="114" t="str">
        <f>IF(tbl_coded[[#This Row],[ISIN]]="","",IF(_xll.BDP(tbl_coded[[#This Row],[KPW Provider BBID]]&amp;" CompanyID",$AO$1)="#N/A Invalid Security","--",IF(_xll.BDP(tbl_coded[[#This Row],[KPW Provider BBID]]&amp;" CompanyID",$AO$1)="#N/A N/A","--",_xll.BDP(tbl_coded[[#This Row],[KPW Provider BBID]]&amp;" CompanyID",$AO$1))))</f>
        <v/>
      </c>
      <c r="AP299" s="114" t="str">
        <f>IF(tbl_coded[[#This Row],[ISIN]]="","",IF(_xll.BDP(tbl_coded[[#This Row],[KPW Provider BBID]]&amp;" CompanyID",$AP$1)="#N/A Invalid Security","--",IF(_xll.BDP(tbl_coded[[#This Row],[KPW Provider BBID]]&amp;" CompanyID",$AP$1)="#N/A N/A","--",_xll.BDP(tbl_coded[[#This Row],[KPW Provider BBID]]&amp;" CompanyID",$AP$1))))</f>
        <v/>
      </c>
      <c r="AQ299" s="114" t="str">
        <f>IF(tbl_coded[[#This Row],[ISIN]]="","",IF(_xll.BDP(tbl_coded[[#This Row],[KPW Provider BBID]]&amp;" CompanyID",$AQ$1)="#N/A Invalid Security","--",IF(_xll.BDP(tbl_coded[[#This Row],[KPW Provider BBID]]&amp;" CompanyID",$AQ$1)="#N/A N/A","--",_xll.BDP(tbl_coded[[#This Row],[KPW Provider BBID]]&amp;" CompanyID",$AQ$1))))</f>
        <v/>
      </c>
      <c r="AR299" s="114" t="str">
        <f>IF(tbl_coded[[#This Row],[ISIN]]="","",tbl_coded[[#This Row],[穆迪KPW评级]]&amp;"/"&amp;tbl_coded[[#This Row],[SPKPW评级]]&amp;"/"&amp;tbl_coded[[#This Row],[FITCHKPW评级]])</f>
        <v/>
      </c>
      <c r="AS299" s="114" t="str">
        <f>IF(tbl_coded[[#This Row],[ISIN]]="","",IF(OR(_xll.BDP($B299&amp;" Corp",AS$1)="#N/A N/A"),"--",_xll.BDP($B299&amp;" Corp",AS$1)))</f>
        <v/>
      </c>
      <c r="AT299" s="114" t="str">
        <f>IF(tbl_coded[[#This Row],[ISIN]]="","",IF(_xll.BDS($B299&amp;" Corp",AT$1)="#N/A Field Not Applicable","",_xll.BDS($B299&amp;" Corp",AT$1)))</f>
        <v/>
      </c>
      <c r="AU299" s="114" t="str">
        <f>IF(tbl_coded[[#This Row],[SBLC Provider BBID]]="","",_xll.BDP(tbl_coded[[#This Row],[SBLC Provider BBID]]&amp;" CompanyID","NAME"))</f>
        <v/>
      </c>
      <c r="AV299" s="114" t="str">
        <f>IF(tbl_coded[[#This Row],[ISIN]]="","",IF(OR(_xll.BDP($B299&amp;" Corp",AV$1)="#N/A N/A"),"--",TEXT(_xll.BDP($B299&amp;" Corp",AV$1),"yyyy/mm/dd")))</f>
        <v/>
      </c>
      <c r="AW299" s="114" t="str">
        <f>IF(tbl_coded[[#This Row],[ISIN]]="","",IF(OR(_xll.BDP($B299&amp;" Corp",AW$1)="#N/A N/A"),"--",TEXT(_xll.BDP($B299&amp;" Corp",AW$1),"yyyy/mm/dd")))</f>
        <v/>
      </c>
      <c r="AX299" s="114" t="str">
        <f>IF(tbl_coded[[#This Row],[ISIN]]="","",IF(OR(_xll.BDP($B299&amp;" Corp",AX$1)="#N/A N/A"),"--",TEXT(_xll.BDP($B299&amp;" Corp",AX$1),"yyyy/mm/dd")))</f>
        <v/>
      </c>
      <c r="AY299" s="114" t="str">
        <f>IF(tbl_coded[[#This Row],[ISIN]]="","",IF(OR(_xll.BDP($B299&amp;" Corp",AY$1)="#N/A Field Not Applicable"),"--",TEXT(_xll.BDP($B299&amp;" Corp",AY$1),"yyyy/mm/dd")))</f>
        <v/>
      </c>
      <c r="AZ299" s="114" t="str">
        <f>IF(tbl_coded[[#This Row],[ISIN]]="","",IF(OR(_xll.BDP($B299&amp;" Corp",AZ$1)="#N/A N/A"),"--",_xll.BDP($B299&amp;" Corp",AZ$1)))</f>
        <v/>
      </c>
      <c r="BA299" s="114" t="str">
        <f>IF(tbl_coded[[#This Row],[ISIN]]="","",IF(OR(_xll.BDP($B299&amp;" Corp",BA$1)="#N/A N/A"),"--",_xll.BDP($B299&amp;" Corp",BA$1)))</f>
        <v/>
      </c>
      <c r="BB299" s="114" t="str">
        <f>IF(tbl_coded[[#This Row],[ISIN]]="","",IF(OR(_xll.BDP($B299&amp;" Corp",BB$1)="#N/A N/A"),"--",_xll.BDP($B299&amp;" Corp",BB$1)))</f>
        <v/>
      </c>
      <c r="BC299" s="114" t="str">
        <f>IF(tbl_coded[[#This Row],[ISIN]]="","",IF(OR(_xll.BDP($B299&amp;" Corp",BC$1)="#N/A Field Not Applicable"),"--",_xll.BDP($B299&amp;" Corp",BC$1)))</f>
        <v/>
      </c>
      <c r="BD299" s="114" t="str">
        <f>IF(tbl_coded[[#This Row],[ISIN]]="","",IF(OR(_xll.BDP($B299&amp;" Corp",BD$1)="#N/A Field Not Applicable"),"--",_xll.BDP($B299&amp;" Corp",BD$1)))</f>
        <v/>
      </c>
      <c r="BE299" s="114" t="str">
        <f>IF(tbl_coded[[#This Row],[ISIN]]="","",IF(OR(_xll.BDP($B299&amp;" Corp",BE$1)="#N/A Field Not Applicable"),"--",_xll.BDP($B299&amp;" Corp",BE$1)))</f>
        <v/>
      </c>
      <c r="BF299" s="114" t="str">
        <f>IF(tbl_coded[[#This Row],[ISIN]]="","",IF(OR(_xll.BDP($B299&amp;" Corp",BF$1)="#N/A Field Not Applicable"),"--",_xll.BDP($B299&amp;" Corp",BF$1)))</f>
        <v/>
      </c>
      <c r="BG299" s="114" t="str">
        <f>IF(tbl_coded[[#This Row],[ISIN]]="","",IF(OR(_xll.BDP($B299&amp;" Corp",BG$1)="#N/A Field Not Applicable"),"--",IF(_xll.BDP($B299&amp;" Corp",BG$1)="#N/A N/A","N",_xll.BDP($B299&amp;" Corp",BG$1))))</f>
        <v/>
      </c>
      <c r="BH299" s="114" t="str">
        <f>IF(tbl_coded[[#This Row],[ISIN]]="","",IF(OR(_xll.BDP($B299&amp;" Corp",BH$1)="#N/A N/A"),"",_xll.BDP($B299&amp;" Corp",BH$1)))</f>
        <v/>
      </c>
      <c r="BI299" s="114" t="str">
        <f>IF(tbl_coded[[#This Row],[ISIN]]="","",IF(OR(tbl_coded[[#This Row],[Parent company tiker]]=""),"",IF(_xll.BDP(tbl_coded[[#This Row],[Parent company tiker]]&amp;" Equity",BI$1)="#N/A N/A","--",_xll.BDP(tbl_coded[[#This Row],[Parent company tiker]]&amp;" Equity",BI$1))))</f>
        <v/>
      </c>
      <c r="BJ299" s="114" t="str">
        <f>IF(tbl_coded[[#This Row],[ISIN]]="","",IF(OR(tbl_coded[[#This Row],[Parent company tiker]]=""),"",IF(_xll.BDP(tbl_coded[[#This Row],[Parent company tiker]]&amp;" Equity",BJ$1)="#N/A N/A","--",_xll.BDP(tbl_coded[[#This Row],[Parent company tiker]]&amp;" Equity",BJ$1))))</f>
        <v/>
      </c>
      <c r="BK299" s="114" t="str">
        <f>IF(tbl_coded[[#This Row],[ISIN]]="","",IF(OR(tbl_coded[[#This Row],[Parent company tiker]]=""),"",IF(_xll.BDP(tbl_coded[[#This Row],[Parent company tiker]]&amp;" Equity",BK$1)="#N/A N/A","--",_xll.BDP(tbl_coded[[#This Row],[Parent company tiker]]&amp;" Equity",BK$1))))</f>
        <v/>
      </c>
      <c r="BL299" s="114" t="str">
        <f>IF(tbl_coded[[#This Row],[ISIN]]="","",IF(OR(tbl_coded[[#This Row],[Parent company tiker]]=""),"",IF(_xll.BDP(tbl_coded[[#This Row],[Parent company tiker]]&amp;" Equity",BL$1)="#N/A N/A","--",_xll.BDP(tbl_coded[[#This Row],[Parent company tiker]]&amp;" Equity",BL$1))))</f>
        <v/>
      </c>
      <c r="BM29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9" s="114" t="str">
        <f>IF(tbl_coded[[#This Row],[Column9]]&lt;&gt;"--",tbl_coded[[#This Row],[G''tor rating]],IF(tbl_coded[[#This Row],[KPW Name]]&lt;&gt;"",tbl_coded[[#This Row],[KPW Rating]],IF(tbl_coded[[#This Row],[Parent company tiker]]&lt;&gt;"",tbl_coded[[#This Row],[parent评级]],tbl_coded[[#This Row],[Issuer rating]])))</f>
        <v>//</v>
      </c>
      <c r="BO299" s="148" t="str">
        <f>IFERROR(IF(tbl_coded[[#This Row],[GREEN]]="Y","GREEN",IF(tbl_coded[[#This Row],[SUSTAINABLE]]="Y","SUSTAINABLE",IF(tbl_coded[[#This Row],[SOCIAL]]="Y","SOCIAL",IF(tbl_coded[[#This Row],[Sustainable linked]]="Y","SUSTAINABLE LINKED"," ")))),"")</f>
        <v xml:space="preserve"> </v>
      </c>
    </row>
    <row r="300" spans="1:67" ht="15" customHeight="1">
      <c r="A300" s="109">
        <v>298</v>
      </c>
      <c r="B300" s="110" t="str">
        <f>IF(美元债一级!$C$3:$C$1048576&lt;&gt;"",美元债一级!$C300,"")</f>
        <v/>
      </c>
      <c r="C300" s="114" t="str">
        <f>IF(tbl_coded[[#This Row],[ISIN]]="","",IF(tbl_coded[[#This Row],[Index]]&gt;$A$1,"",IF(_xll.BDP($B300&amp;" Corp",C$1)="#N/A N/A","",_xll.BDP($B300&amp;" Corp",C$1))))</f>
        <v/>
      </c>
      <c r="D300" s="114" t="str">
        <f>IF(tbl_coded[[#This Row],[ISIN]]="","",IF(_xll.BDP($B300&amp;" Corp",D$1)="#N/A N/A","",_xll.BDP($B300&amp;" Corp",D$1)))</f>
        <v/>
      </c>
      <c r="E300" s="114" t="str">
        <f>IF(tbl_coded[[#This Row],[ISIN]]="","",IF(_xll.BDP($B300&amp;" Corp",E$1)="#N/A N/A","--",_xll.BDP($B300&amp;" Corp",E$1)))</f>
        <v/>
      </c>
      <c r="F300" s="114" t="str">
        <f>IF(tbl_coded[[#This Row],[ISIN]]="","",IF(_xll.BDS($B300&amp;" Corp",F$1)="#N/A Field Not Applicable","",_xll.BDS($B300&amp;" Corp",F$1)))</f>
        <v/>
      </c>
      <c r="G300" s="114" t="str">
        <f>IF(tbl_coded[[#This Row],[ISIN]]="","",IF(_xll.BDP($F300&amp;" CompanyID",G$1)="#N/A Invalid Security","",_xll.BDP($F300&amp;" CompanyID",G$1)))</f>
        <v/>
      </c>
      <c r="H300" s="114" t="str">
        <f>IF(tbl_coded[[#This Row],[ISIN]]="","",IF(_xll.BDP($B300&amp;" Corp",H$1)="#N/A N/A","--",_xll.BDP($B300&amp;" Corp",H$1)))</f>
        <v/>
      </c>
      <c r="I300" s="114" t="str">
        <f>IF(tbl_coded[[#This Row],[ISIN]]="","",IF(_xll.BDP($B300&amp;" Corp",I$1)="#N/A N/A","--",_xll.BDP($B300&amp;" Corp",I$1)))</f>
        <v/>
      </c>
      <c r="J300" s="114" t="str">
        <f>IF(tbl_coded[[#This Row],[ISIN]]="","",IF(_xll.BDP($B300&amp;" Corp",J$1)="#N/A N/A","--",_xll.BDP($B300&amp;" Corp",J$1)))</f>
        <v/>
      </c>
      <c r="K300" s="114" t="str">
        <f>IF(tbl_coded[[#This Row],[ISIN]]="","",IF(_xll.BDP($B300&amp;" Corp",K$1)="#N/A N/A","--",_xll.BDP($B300&amp;" Corp",K$1)))</f>
        <v/>
      </c>
      <c r="L300" s="114" t="str">
        <f>IF(tbl_coded[[#This Row],[ISIN]]="","",IF(_xll.BDP($B300&amp;" Corp",L$1)="#N/A N/A","--",_xll.BDP($B300&amp;" Corp",L$1)))</f>
        <v/>
      </c>
      <c r="M300" s="114" t="str">
        <f>IF(tbl_coded[[#This Row],[ISIN]]="","",IF(_xll.BDP($B300&amp;" Corp",M$1)="#N/A N/A","--",_xll.BDP($B300&amp;" Corp",M$1)))</f>
        <v/>
      </c>
      <c r="N300" s="114" t="str">
        <f>IF(tbl_coded[[#This Row],[ISIN]]="","",IF(_xll.BDP($B300&amp;" Corp",N$1)="#N/A N/A","--",_xll.BDP($B300&amp;" Corp",N$1)))</f>
        <v/>
      </c>
      <c r="O300" s="114" t="str">
        <f>IF(tbl_coded[[#This Row],[ISIN]]="","",IF(_xll.BDP($B300&amp;" Corp",O$1)="#N/A N/A","--",_xll.BDP($B300&amp;" Corp",O$1)))</f>
        <v/>
      </c>
      <c r="P300" s="114" t="str">
        <f>IF(tbl_coded[[#This Row],[ISIN]]="","",IF(_xll.BDP($B300&amp;" Corp",P$1)="#N/A N/A","--",_xll.BDP($B300&amp;" Corp",P$1)))</f>
        <v/>
      </c>
      <c r="Q30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0" s="114" t="str">
        <f>IF(tbl_coded[[#This Row],[ISIN]]="","",IF(OR(_xll.BDP($B300&amp;" Corp",R$1)="#N/A N/A",_xll.BDP($B300&amp;" Corp",R$1)="#N/A Invalid Security",_xll.BDP($B300&amp;" Corp",R$1)="#N/A Field Not Applicable"),"--",_xll.BDP($B300&amp;" Corp",R$1)))</f>
        <v/>
      </c>
      <c r="S300" s="114" t="str">
        <f>IF(tbl_coded[[#This Row],[ISIN]]="","",IF(OR(_xll.BDP($R300&amp;" Equity",S$1)="#N/A N/A",_xll.BDP($R300&amp;" Equity",S$1)="#N/A Invalid Security"),"--",_xll.BDP($R300&amp;" Equity",S$1)))</f>
        <v/>
      </c>
      <c r="T300" s="114" t="str">
        <f>IF(tbl_coded[[#This Row],[ISIN]]="","",IF(OR(_xll.BDP($R300&amp;" Equity",T$1)="#N/A N/A",_xll.BDP($R300&amp;" Equity",T$1)="#N/A Invalid Security"),"--",_xll.BDP($R300&amp;" Equity",T$1)))</f>
        <v/>
      </c>
      <c r="U300" s="114" t="str">
        <f>IF(tbl_coded[[#This Row],[ISIN]]="","",IF(OR(_xll.BDP($R300&amp;" Equity",U$1)="#N/A N/A",_xll.BDP($R300&amp;" Equity",U$1)="#N/A Invalid Security"),"--",_xll.BDP($R300&amp;" Equity",U$1)))</f>
        <v/>
      </c>
      <c r="V300" s="114" t="str">
        <f>IF(tbl_coded[[#This Row],[ISIN]]="","",IF(OR(_xll.BDP($R300&amp;" Equity",V$1)="#N/A N/A",_xll.BDP($R300&amp;" Equity",V$1)="#N/A Invalid Security"),"--",_xll.BDP($R300&amp;" Equity",V$1)))</f>
        <v/>
      </c>
      <c r="W300" s="114" t="str">
        <f>IF(tbl_coded[[#This Row],[ISIN]]="","",IF(OR(_xll.BDP($R300&amp;" Equity",W$1)="#N/A N/A",_xll.BDP($R300&amp;" Equity",W$1)="#N/A Invalid Security"),"--",_xll.BDP($R300&amp;" Equity",W$1)))</f>
        <v/>
      </c>
      <c r="X300" s="114" t="str">
        <f>IF(tbl_coded[[#This Row],[ISIN]]="","",IF(OR(_xll.BDP($R300&amp;" Equity",X$1)="#N/A N/A",_xll.BDP($R300&amp;" Equity",X$1)="#N/A Invalid Security"),"--",_xll.BDP($R300&amp;" Equity",X$1)))</f>
        <v/>
      </c>
      <c r="Y30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0" s="114" t="str">
        <f>IF(tbl_coded[[#This Row],[ISIN]]="","",IF(ISNUMBER(_xll.BDP(B300&amp;" Corp",Z$1)),_xll.BDP(B300&amp;" Corp",Z$1),""))</f>
        <v/>
      </c>
      <c r="AA300" s="114" t="str">
        <f>IF(tbl_coded[[#This Row],[ISIN]]="","",IF(ISNUMBER(_xll.BDP(B300&amp;" Corp",AA$1)),_xll.BDP(B300&amp;" Corp",AA$1),""))</f>
        <v/>
      </c>
      <c r="AB300" s="114" t="str">
        <f>IF(tbl_coded[[#This Row],[ISIN]]="","",IF(ISNUMBER(_xll.BDP(B300&amp;" Corp",AB$1)),_xll.BDP(B300&amp;" Corp",AB$1),""))</f>
        <v/>
      </c>
      <c r="AC300" s="114" t="str">
        <f>IF(tbl_coded[[#This Row],[ISIN]]="","",IF(ISNUMBER(_xll.BDP(B300&amp;" Corp",AC$1)),_xll.BDP(B300&amp;" Corp",AC$1),""))</f>
        <v/>
      </c>
      <c r="AD300" s="114" t="str">
        <f>IF(tbl_coded[[#This Row],[ISIN]]="","",IF((_xll.BDP(B300&amp;" Corp",AD$1))="#N/A Field Not Applicable","",_xll.BDP(B300&amp;" Corp",AD$1)))</f>
        <v/>
      </c>
      <c r="AE300" s="114" t="str">
        <f>IF(tbl_coded[[#This Row],[ISIN]]="","",IF((_xll.BDP(B300&amp;" Corp",AE$1))="#N/A N/A","--",_xll.BDP(B300&amp;" Corp",AE$1)))</f>
        <v/>
      </c>
      <c r="AF300" s="114" t="str">
        <f>IF(tbl_coded[[#This Row],[ISIN]]="","",IF(IFERROR(MATCH(H300,rtg_num[Moody''s],0)&gt;10,0),"HY",IF(IFERROR(MATCH(I300,rtg_num[S&amp;P],0)&gt;10,0),"HY",IF(IFERROR(MATCH(J300,rtg_num[Fitch],0)&gt;10,0),"HY",IF(H300&amp;I300&amp;J300="------","NR",IF(IFERROR(FIND("#N/A",Coded!H300),0)&amp;IFERROR(FIND("#N/A",Coded!H300),0)&amp;IFERROR(FIND("#N/A",Coded!H300),0)&lt;&gt;"000",IF(INDEX(美元债一级!$O:$O,MATCH(tbl_coded[[#This Row],[ISIN]],美元债一级!$I:$I,0))="--/--/--","NR","IG"),"IG"))))))</f>
        <v/>
      </c>
      <c r="AG30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0" s="115" t="str">
        <f>IF(tbl_coded[[#This Row],[ISIN]]="","",IF(_xll.BDP($B300&amp;" Corp",AI$1)="#N/A N/A","--",_xll.BDP($B300&amp;" Corp",AI$1)))</f>
        <v/>
      </c>
      <c r="AJ300" s="112" t="str">
        <f>IF(tbl_coded[[#This Row],[ISIN]]="","",IF(OR(_xll.BDP(_xll.BDP(tbl_coded[[#This Row],[ISIN]]&amp;" Corp", "ISSUER_EQUITY_TICKER")&amp;" Equity",AJ$1)="#N/A N/A"),"--",_xll.BDP(_xll.BDP(tbl_coded[[#This Row],[ISIN]]&amp;" Corp", "ISSUER_EQUITY_TICKER")&amp;" Equity",AJ$1)))</f>
        <v/>
      </c>
      <c r="AK30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0" s="114" t="str">
        <f>IF(tbl_coded[[#This Row],[ISIN]]="","",IF(OR(_xll.BDP(_xll.BDP(tbl_coded[[#This Row],[ISIN]]&amp;" Corp", "ISSUER_EQUITY_TICKER")&amp;" Equity",AL$1)="#N/A N/A"),"--",_xll.BDP(_xll.BDP(tbl_coded[[#This Row],[ISIN]]&amp;" Corp", "ISSUER_EQUITY_TICKER")&amp;" Equity",AL$1)))</f>
        <v/>
      </c>
      <c r="AM300" s="114" t="str">
        <f>IF(tbl_coded[[#This Row],[ISIN]]="","",IF(_xll.BDS($B300&amp;" Corp",AM$1)="#N/A Field Not Applicable","",_xll.BDS($B300&amp;" Corp",AM$1)))</f>
        <v/>
      </c>
      <c r="AN300" s="114" t="str">
        <f>IF(tbl_coded[[#This Row],[ISIN]]="","",IF(_xll.BDP(tbl_coded[[#This Row],[KPW Provider BBID]]&amp;" CompanyID","NAME")="#N/A Invalid Security","",_xll.BDP(tbl_coded[[#This Row],[KPW Provider BBID]]&amp;" CompanyID","NAME")))</f>
        <v/>
      </c>
      <c r="AO300" s="114" t="str">
        <f>IF(tbl_coded[[#This Row],[ISIN]]="","",IF(_xll.BDP(tbl_coded[[#This Row],[KPW Provider BBID]]&amp;" CompanyID",$AO$1)="#N/A Invalid Security","--",IF(_xll.BDP(tbl_coded[[#This Row],[KPW Provider BBID]]&amp;" CompanyID",$AO$1)="#N/A N/A","--",_xll.BDP(tbl_coded[[#This Row],[KPW Provider BBID]]&amp;" CompanyID",$AO$1))))</f>
        <v/>
      </c>
      <c r="AP300" s="114" t="str">
        <f>IF(tbl_coded[[#This Row],[ISIN]]="","",IF(_xll.BDP(tbl_coded[[#This Row],[KPW Provider BBID]]&amp;" CompanyID",$AP$1)="#N/A Invalid Security","--",IF(_xll.BDP(tbl_coded[[#This Row],[KPW Provider BBID]]&amp;" CompanyID",$AP$1)="#N/A N/A","--",_xll.BDP(tbl_coded[[#This Row],[KPW Provider BBID]]&amp;" CompanyID",$AP$1))))</f>
        <v/>
      </c>
      <c r="AQ300" s="114" t="str">
        <f>IF(tbl_coded[[#This Row],[ISIN]]="","",IF(_xll.BDP(tbl_coded[[#This Row],[KPW Provider BBID]]&amp;" CompanyID",$AQ$1)="#N/A Invalid Security","--",IF(_xll.BDP(tbl_coded[[#This Row],[KPW Provider BBID]]&amp;" CompanyID",$AQ$1)="#N/A N/A","--",_xll.BDP(tbl_coded[[#This Row],[KPW Provider BBID]]&amp;" CompanyID",$AQ$1))))</f>
        <v/>
      </c>
      <c r="AR300" s="114" t="str">
        <f>IF(tbl_coded[[#This Row],[ISIN]]="","",tbl_coded[[#This Row],[穆迪KPW评级]]&amp;"/"&amp;tbl_coded[[#This Row],[SPKPW评级]]&amp;"/"&amp;tbl_coded[[#This Row],[FITCHKPW评级]])</f>
        <v/>
      </c>
      <c r="AS300" s="114" t="str">
        <f>IF(tbl_coded[[#This Row],[ISIN]]="","",IF(OR(_xll.BDP($B300&amp;" Corp",AS$1)="#N/A N/A"),"--",_xll.BDP($B300&amp;" Corp",AS$1)))</f>
        <v/>
      </c>
      <c r="AT300" s="114" t="str">
        <f>IF(tbl_coded[[#This Row],[ISIN]]="","",IF(_xll.BDS($B300&amp;" Corp",AT$1)="#N/A Field Not Applicable","",_xll.BDS($B300&amp;" Corp",AT$1)))</f>
        <v/>
      </c>
      <c r="AU300" s="114" t="str">
        <f>IF(tbl_coded[[#This Row],[SBLC Provider BBID]]="","",_xll.BDP(tbl_coded[[#This Row],[SBLC Provider BBID]]&amp;" CompanyID","NAME"))</f>
        <v/>
      </c>
      <c r="AV300" s="114" t="str">
        <f>IF(tbl_coded[[#This Row],[ISIN]]="","",IF(OR(_xll.BDP($B300&amp;" Corp",AV$1)="#N/A N/A"),"--",TEXT(_xll.BDP($B300&amp;" Corp",AV$1),"yyyy/mm/dd")))</f>
        <v/>
      </c>
      <c r="AW300" s="114" t="str">
        <f>IF(tbl_coded[[#This Row],[ISIN]]="","",IF(OR(_xll.BDP($B300&amp;" Corp",AW$1)="#N/A N/A"),"--",TEXT(_xll.BDP($B300&amp;" Corp",AW$1),"yyyy/mm/dd")))</f>
        <v/>
      </c>
      <c r="AX300" s="114" t="str">
        <f>IF(tbl_coded[[#This Row],[ISIN]]="","",IF(OR(_xll.BDP($B300&amp;" Corp",AX$1)="#N/A N/A"),"--",TEXT(_xll.BDP($B300&amp;" Corp",AX$1),"yyyy/mm/dd")))</f>
        <v/>
      </c>
      <c r="AY300" s="114" t="str">
        <f>IF(tbl_coded[[#This Row],[ISIN]]="","",IF(OR(_xll.BDP($B300&amp;" Corp",AY$1)="#N/A Field Not Applicable"),"--",TEXT(_xll.BDP($B300&amp;" Corp",AY$1),"yyyy/mm/dd")))</f>
        <v/>
      </c>
      <c r="AZ300" s="114" t="str">
        <f>IF(tbl_coded[[#This Row],[ISIN]]="","",IF(OR(_xll.BDP($B300&amp;" Corp",AZ$1)="#N/A N/A"),"--",_xll.BDP($B300&amp;" Corp",AZ$1)))</f>
        <v/>
      </c>
      <c r="BA300" s="114" t="str">
        <f>IF(tbl_coded[[#This Row],[ISIN]]="","",IF(OR(_xll.BDP($B300&amp;" Corp",BA$1)="#N/A N/A"),"--",_xll.BDP($B300&amp;" Corp",BA$1)))</f>
        <v/>
      </c>
      <c r="BB300" s="114" t="str">
        <f>IF(tbl_coded[[#This Row],[ISIN]]="","",IF(OR(_xll.BDP($B300&amp;" Corp",BB$1)="#N/A N/A"),"--",_xll.BDP($B300&amp;" Corp",BB$1)))</f>
        <v/>
      </c>
      <c r="BC300" s="114" t="str">
        <f>IF(tbl_coded[[#This Row],[ISIN]]="","",IF(OR(_xll.BDP($B300&amp;" Corp",BC$1)="#N/A Field Not Applicable"),"--",_xll.BDP($B300&amp;" Corp",BC$1)))</f>
        <v/>
      </c>
      <c r="BD300" s="114" t="str">
        <f>IF(tbl_coded[[#This Row],[ISIN]]="","",IF(OR(_xll.BDP($B300&amp;" Corp",BD$1)="#N/A Field Not Applicable"),"--",_xll.BDP($B300&amp;" Corp",BD$1)))</f>
        <v/>
      </c>
      <c r="BE300" s="114" t="str">
        <f>IF(tbl_coded[[#This Row],[ISIN]]="","",IF(OR(_xll.BDP($B300&amp;" Corp",BE$1)="#N/A Field Not Applicable"),"--",_xll.BDP($B300&amp;" Corp",BE$1)))</f>
        <v/>
      </c>
      <c r="BF300" s="114" t="str">
        <f>IF(tbl_coded[[#This Row],[ISIN]]="","",IF(OR(_xll.BDP($B300&amp;" Corp",BF$1)="#N/A Field Not Applicable"),"--",_xll.BDP($B300&amp;" Corp",BF$1)))</f>
        <v/>
      </c>
      <c r="BG300" s="114" t="str">
        <f>IF(tbl_coded[[#This Row],[ISIN]]="","",IF(OR(_xll.BDP($B300&amp;" Corp",BG$1)="#N/A Field Not Applicable"),"--",IF(_xll.BDP($B300&amp;" Corp",BG$1)="#N/A N/A","N",_xll.BDP($B300&amp;" Corp",BG$1))))</f>
        <v/>
      </c>
      <c r="BH300" s="114" t="str">
        <f>IF(tbl_coded[[#This Row],[ISIN]]="","",IF(OR(_xll.BDP($B300&amp;" Corp",BH$1)="#N/A N/A"),"",_xll.BDP($B300&amp;" Corp",BH$1)))</f>
        <v/>
      </c>
      <c r="BI300" s="114" t="str">
        <f>IF(tbl_coded[[#This Row],[ISIN]]="","",IF(OR(tbl_coded[[#This Row],[Parent company tiker]]=""),"",IF(_xll.BDP(tbl_coded[[#This Row],[Parent company tiker]]&amp;" Equity",BI$1)="#N/A N/A","--",_xll.BDP(tbl_coded[[#This Row],[Parent company tiker]]&amp;" Equity",BI$1))))</f>
        <v/>
      </c>
      <c r="BJ300" s="114" t="str">
        <f>IF(tbl_coded[[#This Row],[ISIN]]="","",IF(OR(tbl_coded[[#This Row],[Parent company tiker]]=""),"",IF(_xll.BDP(tbl_coded[[#This Row],[Parent company tiker]]&amp;" Equity",BJ$1)="#N/A N/A","--",_xll.BDP(tbl_coded[[#This Row],[Parent company tiker]]&amp;" Equity",BJ$1))))</f>
        <v/>
      </c>
      <c r="BK300" s="114" t="str">
        <f>IF(tbl_coded[[#This Row],[ISIN]]="","",IF(OR(tbl_coded[[#This Row],[Parent company tiker]]=""),"",IF(_xll.BDP(tbl_coded[[#This Row],[Parent company tiker]]&amp;" Equity",BK$1)="#N/A N/A","--",_xll.BDP(tbl_coded[[#This Row],[Parent company tiker]]&amp;" Equity",BK$1))))</f>
        <v/>
      </c>
      <c r="BL300" s="114" t="str">
        <f>IF(tbl_coded[[#This Row],[ISIN]]="","",IF(OR(tbl_coded[[#This Row],[Parent company tiker]]=""),"",IF(_xll.BDP(tbl_coded[[#This Row],[Parent company tiker]]&amp;" Equity",BL$1)="#N/A N/A","--",_xll.BDP(tbl_coded[[#This Row],[Parent company tiker]]&amp;" Equity",BL$1))))</f>
        <v/>
      </c>
      <c r="BM30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0" s="114" t="str">
        <f>IF(tbl_coded[[#This Row],[Column9]]&lt;&gt;"--",tbl_coded[[#This Row],[G''tor rating]],IF(tbl_coded[[#This Row],[KPW Name]]&lt;&gt;"",tbl_coded[[#This Row],[KPW Rating]],IF(tbl_coded[[#This Row],[Parent company tiker]]&lt;&gt;"",tbl_coded[[#This Row],[parent评级]],tbl_coded[[#This Row],[Issuer rating]])))</f>
        <v>//</v>
      </c>
      <c r="BO300" s="148" t="str">
        <f>IFERROR(IF(tbl_coded[[#This Row],[GREEN]]="Y","GREEN",IF(tbl_coded[[#This Row],[SUSTAINABLE]]="Y","SUSTAINABLE",IF(tbl_coded[[#This Row],[SOCIAL]]="Y","SOCIAL",IF(tbl_coded[[#This Row],[Sustainable linked]]="Y","SUSTAINABLE LINKED"," ")))),"")</f>
        <v xml:space="preserve"> </v>
      </c>
    </row>
    <row r="301" spans="1:67" ht="15" customHeight="1">
      <c r="A301" s="109">
        <v>299</v>
      </c>
      <c r="B301" s="110" t="str">
        <f>IF(美元债一级!$C$3:$C$1048576&lt;&gt;"",美元债一级!$C301,"")</f>
        <v/>
      </c>
      <c r="C301" s="114" t="str">
        <f>IF(tbl_coded[[#This Row],[ISIN]]="","",IF(tbl_coded[[#This Row],[Index]]&gt;$A$1,"",IF(_xll.BDP($B301&amp;" Corp",C$1)="#N/A N/A","",_xll.BDP($B301&amp;" Corp",C$1))))</f>
        <v/>
      </c>
      <c r="D301" s="114" t="str">
        <f>IF(tbl_coded[[#This Row],[ISIN]]="","",IF(_xll.BDP($B301&amp;" Corp",D$1)="#N/A N/A","",_xll.BDP($B301&amp;" Corp",D$1)))</f>
        <v/>
      </c>
      <c r="E301" s="114" t="str">
        <f>IF(tbl_coded[[#This Row],[ISIN]]="","",IF(_xll.BDP($B301&amp;" Corp",E$1)="#N/A N/A","--",_xll.BDP($B301&amp;" Corp",E$1)))</f>
        <v/>
      </c>
      <c r="F301" s="114" t="str">
        <f>IF(tbl_coded[[#This Row],[ISIN]]="","",IF(_xll.BDS($B301&amp;" Corp",F$1)="#N/A Field Not Applicable","",_xll.BDS($B301&amp;" Corp",F$1)))</f>
        <v/>
      </c>
      <c r="G301" s="114" t="str">
        <f>IF(tbl_coded[[#This Row],[ISIN]]="","",IF(_xll.BDP($F301&amp;" CompanyID",G$1)="#N/A Invalid Security","",_xll.BDP($F301&amp;" CompanyID",G$1)))</f>
        <v/>
      </c>
      <c r="H301" s="114" t="str">
        <f>IF(tbl_coded[[#This Row],[ISIN]]="","",IF(_xll.BDP($B301&amp;" Corp",H$1)="#N/A N/A","--",_xll.BDP($B301&amp;" Corp",H$1)))</f>
        <v/>
      </c>
      <c r="I301" s="114" t="str">
        <f>IF(tbl_coded[[#This Row],[ISIN]]="","",IF(_xll.BDP($B301&amp;" Corp",I$1)="#N/A N/A","--",_xll.BDP($B301&amp;" Corp",I$1)))</f>
        <v/>
      </c>
      <c r="J301" s="114" t="str">
        <f>IF(tbl_coded[[#This Row],[ISIN]]="","",IF(_xll.BDP($B301&amp;" Corp",J$1)="#N/A N/A","--",_xll.BDP($B301&amp;" Corp",J$1)))</f>
        <v/>
      </c>
      <c r="K301" s="114" t="str">
        <f>IF(tbl_coded[[#This Row],[ISIN]]="","",IF(_xll.BDP($B301&amp;" Corp",K$1)="#N/A N/A","--",_xll.BDP($B301&amp;" Corp",K$1)))</f>
        <v/>
      </c>
      <c r="L301" s="114" t="str">
        <f>IF(tbl_coded[[#This Row],[ISIN]]="","",IF(_xll.BDP($B301&amp;" Corp",L$1)="#N/A N/A","--",_xll.BDP($B301&amp;" Corp",L$1)))</f>
        <v/>
      </c>
      <c r="M301" s="114" t="str">
        <f>IF(tbl_coded[[#This Row],[ISIN]]="","",IF(_xll.BDP($B301&amp;" Corp",M$1)="#N/A N/A","--",_xll.BDP($B301&amp;" Corp",M$1)))</f>
        <v/>
      </c>
      <c r="N301" s="114" t="str">
        <f>IF(tbl_coded[[#This Row],[ISIN]]="","",IF(_xll.BDP($B301&amp;" Corp",N$1)="#N/A N/A","--",_xll.BDP($B301&amp;" Corp",N$1)))</f>
        <v/>
      </c>
      <c r="O301" s="114" t="str">
        <f>IF(tbl_coded[[#This Row],[ISIN]]="","",IF(_xll.BDP($B301&amp;" Corp",O$1)="#N/A N/A","--",_xll.BDP($B301&amp;" Corp",O$1)))</f>
        <v/>
      </c>
      <c r="P301" s="114" t="str">
        <f>IF(tbl_coded[[#This Row],[ISIN]]="","",IF(_xll.BDP($B301&amp;" Corp",P$1)="#N/A N/A","--",_xll.BDP($B301&amp;" Corp",P$1)))</f>
        <v/>
      </c>
      <c r="Q30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1" s="114" t="str">
        <f>IF(tbl_coded[[#This Row],[ISIN]]="","",IF(OR(_xll.BDP($B301&amp;" Corp",R$1)="#N/A N/A",_xll.BDP($B301&amp;" Corp",R$1)="#N/A Invalid Security",_xll.BDP($B301&amp;" Corp",R$1)="#N/A Field Not Applicable"),"--",_xll.BDP($B301&amp;" Corp",R$1)))</f>
        <v/>
      </c>
      <c r="S301" s="114" t="str">
        <f>IF(tbl_coded[[#This Row],[ISIN]]="","",IF(OR(_xll.BDP($R301&amp;" Equity",S$1)="#N/A N/A",_xll.BDP($R301&amp;" Equity",S$1)="#N/A Invalid Security"),"--",_xll.BDP($R301&amp;" Equity",S$1)))</f>
        <v/>
      </c>
      <c r="T301" s="114" t="str">
        <f>IF(tbl_coded[[#This Row],[ISIN]]="","",IF(OR(_xll.BDP($R301&amp;" Equity",T$1)="#N/A N/A",_xll.BDP($R301&amp;" Equity",T$1)="#N/A Invalid Security"),"--",_xll.BDP($R301&amp;" Equity",T$1)))</f>
        <v/>
      </c>
      <c r="U301" s="114" t="str">
        <f>IF(tbl_coded[[#This Row],[ISIN]]="","",IF(OR(_xll.BDP($R301&amp;" Equity",U$1)="#N/A N/A",_xll.BDP($R301&amp;" Equity",U$1)="#N/A Invalid Security"),"--",_xll.BDP($R301&amp;" Equity",U$1)))</f>
        <v/>
      </c>
      <c r="V301" s="114" t="str">
        <f>IF(tbl_coded[[#This Row],[ISIN]]="","",IF(OR(_xll.BDP($R301&amp;" Equity",V$1)="#N/A N/A",_xll.BDP($R301&amp;" Equity",V$1)="#N/A Invalid Security"),"--",_xll.BDP($R301&amp;" Equity",V$1)))</f>
        <v/>
      </c>
      <c r="W301" s="114" t="str">
        <f>IF(tbl_coded[[#This Row],[ISIN]]="","",IF(OR(_xll.BDP($R301&amp;" Equity",W$1)="#N/A N/A",_xll.BDP($R301&amp;" Equity",W$1)="#N/A Invalid Security"),"--",_xll.BDP($R301&amp;" Equity",W$1)))</f>
        <v/>
      </c>
      <c r="X301" s="114" t="str">
        <f>IF(tbl_coded[[#This Row],[ISIN]]="","",IF(OR(_xll.BDP($R301&amp;" Equity",X$1)="#N/A N/A",_xll.BDP($R301&amp;" Equity",X$1)="#N/A Invalid Security"),"--",_xll.BDP($R301&amp;" Equity",X$1)))</f>
        <v/>
      </c>
      <c r="Y30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1" s="114" t="str">
        <f>IF(tbl_coded[[#This Row],[ISIN]]="","",IF(ISNUMBER(_xll.BDP(B301&amp;" Corp",Z$1)),_xll.BDP(B301&amp;" Corp",Z$1),""))</f>
        <v/>
      </c>
      <c r="AA301" s="114" t="str">
        <f>IF(tbl_coded[[#This Row],[ISIN]]="","",IF(ISNUMBER(_xll.BDP(B301&amp;" Corp",AA$1)),_xll.BDP(B301&amp;" Corp",AA$1),""))</f>
        <v/>
      </c>
      <c r="AB301" s="114" t="str">
        <f>IF(tbl_coded[[#This Row],[ISIN]]="","",IF(ISNUMBER(_xll.BDP(B301&amp;" Corp",AB$1)),_xll.BDP(B301&amp;" Corp",AB$1),""))</f>
        <v/>
      </c>
      <c r="AC301" s="114" t="str">
        <f>IF(tbl_coded[[#This Row],[ISIN]]="","",IF(ISNUMBER(_xll.BDP(B301&amp;" Corp",AC$1)),_xll.BDP(B301&amp;" Corp",AC$1),""))</f>
        <v/>
      </c>
      <c r="AD301" s="114" t="str">
        <f>IF(tbl_coded[[#This Row],[ISIN]]="","",IF((_xll.BDP(B301&amp;" Corp",AD$1))="#N/A Field Not Applicable","",_xll.BDP(B301&amp;" Corp",AD$1)))</f>
        <v/>
      </c>
      <c r="AE301" s="114" t="str">
        <f>IF(tbl_coded[[#This Row],[ISIN]]="","",IF((_xll.BDP(B301&amp;" Corp",AE$1))="#N/A N/A","--",_xll.BDP(B301&amp;" Corp",AE$1)))</f>
        <v/>
      </c>
      <c r="AF301" s="114" t="str">
        <f>IF(tbl_coded[[#This Row],[ISIN]]="","",IF(IFERROR(MATCH(H301,rtg_num[Moody''s],0)&gt;10,0),"HY",IF(IFERROR(MATCH(I301,rtg_num[S&amp;P],0)&gt;10,0),"HY",IF(IFERROR(MATCH(J301,rtg_num[Fitch],0)&gt;10,0),"HY",IF(H301&amp;I301&amp;J301="------","NR",IF(IFERROR(FIND("#N/A",Coded!H301),0)&amp;IFERROR(FIND("#N/A",Coded!H301),0)&amp;IFERROR(FIND("#N/A",Coded!H301),0)&lt;&gt;"000",IF(INDEX(美元债一级!$O:$O,MATCH(tbl_coded[[#This Row],[ISIN]],美元债一级!$I:$I,0))="--/--/--","NR","IG"),"IG"))))))</f>
        <v/>
      </c>
      <c r="AG30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1" s="115" t="str">
        <f>IF(tbl_coded[[#This Row],[ISIN]]="","",IF(_xll.BDP($B301&amp;" Corp",AI$1)="#N/A N/A","--",_xll.BDP($B301&amp;" Corp",AI$1)))</f>
        <v/>
      </c>
      <c r="AJ301" s="112" t="str">
        <f>IF(tbl_coded[[#This Row],[ISIN]]="","",IF(OR(_xll.BDP(_xll.BDP(tbl_coded[[#This Row],[ISIN]]&amp;" Corp", "ISSUER_EQUITY_TICKER")&amp;" Equity",AJ$1)="#N/A N/A"),"--",_xll.BDP(_xll.BDP(tbl_coded[[#This Row],[ISIN]]&amp;" Corp", "ISSUER_EQUITY_TICKER")&amp;" Equity",AJ$1)))</f>
        <v/>
      </c>
      <c r="AK30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1" s="114" t="str">
        <f>IF(tbl_coded[[#This Row],[ISIN]]="","",IF(OR(_xll.BDP(_xll.BDP(tbl_coded[[#This Row],[ISIN]]&amp;" Corp", "ISSUER_EQUITY_TICKER")&amp;" Equity",AL$1)="#N/A N/A"),"--",_xll.BDP(_xll.BDP(tbl_coded[[#This Row],[ISIN]]&amp;" Corp", "ISSUER_EQUITY_TICKER")&amp;" Equity",AL$1)))</f>
        <v/>
      </c>
      <c r="AM301" s="114" t="str">
        <f>IF(tbl_coded[[#This Row],[ISIN]]="","",IF(_xll.BDS($B301&amp;" Corp",AM$1)="#N/A Field Not Applicable","",_xll.BDS($B301&amp;" Corp",AM$1)))</f>
        <v/>
      </c>
      <c r="AN301" s="114" t="str">
        <f>IF(tbl_coded[[#This Row],[ISIN]]="","",IF(_xll.BDP(tbl_coded[[#This Row],[KPW Provider BBID]]&amp;" CompanyID","NAME")="#N/A Invalid Security","",_xll.BDP(tbl_coded[[#This Row],[KPW Provider BBID]]&amp;" CompanyID","NAME")))</f>
        <v/>
      </c>
      <c r="AO301" s="114" t="str">
        <f>IF(tbl_coded[[#This Row],[ISIN]]="","",IF(_xll.BDP(tbl_coded[[#This Row],[KPW Provider BBID]]&amp;" CompanyID",$AO$1)="#N/A Invalid Security","--",IF(_xll.BDP(tbl_coded[[#This Row],[KPW Provider BBID]]&amp;" CompanyID",$AO$1)="#N/A N/A","--",_xll.BDP(tbl_coded[[#This Row],[KPW Provider BBID]]&amp;" CompanyID",$AO$1))))</f>
        <v/>
      </c>
      <c r="AP301" s="114" t="str">
        <f>IF(tbl_coded[[#This Row],[ISIN]]="","",IF(_xll.BDP(tbl_coded[[#This Row],[KPW Provider BBID]]&amp;" CompanyID",$AP$1)="#N/A Invalid Security","--",IF(_xll.BDP(tbl_coded[[#This Row],[KPW Provider BBID]]&amp;" CompanyID",$AP$1)="#N/A N/A","--",_xll.BDP(tbl_coded[[#This Row],[KPW Provider BBID]]&amp;" CompanyID",$AP$1))))</f>
        <v/>
      </c>
      <c r="AQ301" s="114" t="str">
        <f>IF(tbl_coded[[#This Row],[ISIN]]="","",IF(_xll.BDP(tbl_coded[[#This Row],[KPW Provider BBID]]&amp;" CompanyID",$AQ$1)="#N/A Invalid Security","--",IF(_xll.BDP(tbl_coded[[#This Row],[KPW Provider BBID]]&amp;" CompanyID",$AQ$1)="#N/A N/A","--",_xll.BDP(tbl_coded[[#This Row],[KPW Provider BBID]]&amp;" CompanyID",$AQ$1))))</f>
        <v/>
      </c>
      <c r="AR301" s="114" t="str">
        <f>IF(tbl_coded[[#This Row],[ISIN]]="","",tbl_coded[[#This Row],[穆迪KPW评级]]&amp;"/"&amp;tbl_coded[[#This Row],[SPKPW评级]]&amp;"/"&amp;tbl_coded[[#This Row],[FITCHKPW评级]])</f>
        <v/>
      </c>
      <c r="AS301" s="114" t="str">
        <f>IF(tbl_coded[[#This Row],[ISIN]]="","",IF(OR(_xll.BDP($B301&amp;" Corp",AS$1)="#N/A N/A"),"--",_xll.BDP($B301&amp;" Corp",AS$1)))</f>
        <v/>
      </c>
      <c r="AT301" s="114" t="str">
        <f>IF(tbl_coded[[#This Row],[ISIN]]="","",IF(_xll.BDS($B301&amp;" Corp",AT$1)="#N/A Field Not Applicable","",_xll.BDS($B301&amp;" Corp",AT$1)))</f>
        <v/>
      </c>
      <c r="AU301" s="114" t="str">
        <f>IF(tbl_coded[[#This Row],[SBLC Provider BBID]]="","",_xll.BDP(tbl_coded[[#This Row],[SBLC Provider BBID]]&amp;" CompanyID","NAME"))</f>
        <v/>
      </c>
      <c r="AV301" s="114" t="str">
        <f>IF(tbl_coded[[#This Row],[ISIN]]="","",IF(OR(_xll.BDP($B301&amp;" Corp",AV$1)="#N/A N/A"),"--",TEXT(_xll.BDP($B301&amp;" Corp",AV$1),"yyyy/mm/dd")))</f>
        <v/>
      </c>
      <c r="AW301" s="114" t="str">
        <f>IF(tbl_coded[[#This Row],[ISIN]]="","",IF(OR(_xll.BDP($B301&amp;" Corp",AW$1)="#N/A N/A"),"--",TEXT(_xll.BDP($B301&amp;" Corp",AW$1),"yyyy/mm/dd")))</f>
        <v/>
      </c>
      <c r="AX301" s="114" t="str">
        <f>IF(tbl_coded[[#This Row],[ISIN]]="","",IF(OR(_xll.BDP($B301&amp;" Corp",AX$1)="#N/A N/A"),"--",TEXT(_xll.BDP($B301&amp;" Corp",AX$1),"yyyy/mm/dd")))</f>
        <v/>
      </c>
      <c r="AY301" s="114" t="str">
        <f>IF(tbl_coded[[#This Row],[ISIN]]="","",IF(OR(_xll.BDP($B301&amp;" Corp",AY$1)="#N/A Field Not Applicable"),"--",TEXT(_xll.BDP($B301&amp;" Corp",AY$1),"yyyy/mm/dd")))</f>
        <v/>
      </c>
      <c r="AZ301" s="114" t="str">
        <f>IF(tbl_coded[[#This Row],[ISIN]]="","",IF(OR(_xll.BDP($B301&amp;" Corp",AZ$1)="#N/A N/A"),"--",_xll.BDP($B301&amp;" Corp",AZ$1)))</f>
        <v/>
      </c>
      <c r="BA301" s="114" t="str">
        <f>IF(tbl_coded[[#This Row],[ISIN]]="","",IF(OR(_xll.BDP($B301&amp;" Corp",BA$1)="#N/A N/A"),"--",_xll.BDP($B301&amp;" Corp",BA$1)))</f>
        <v/>
      </c>
      <c r="BB301" s="114" t="str">
        <f>IF(tbl_coded[[#This Row],[ISIN]]="","",IF(OR(_xll.BDP($B301&amp;" Corp",BB$1)="#N/A N/A"),"--",_xll.BDP($B301&amp;" Corp",BB$1)))</f>
        <v/>
      </c>
      <c r="BC301" s="114" t="str">
        <f>IF(tbl_coded[[#This Row],[ISIN]]="","",IF(OR(_xll.BDP($B301&amp;" Corp",BC$1)="#N/A Field Not Applicable"),"--",_xll.BDP($B301&amp;" Corp",BC$1)))</f>
        <v/>
      </c>
      <c r="BD301" s="114" t="str">
        <f>IF(tbl_coded[[#This Row],[ISIN]]="","",IF(OR(_xll.BDP($B301&amp;" Corp",BD$1)="#N/A Field Not Applicable"),"--",_xll.BDP($B301&amp;" Corp",BD$1)))</f>
        <v/>
      </c>
      <c r="BE301" s="114" t="str">
        <f>IF(tbl_coded[[#This Row],[ISIN]]="","",IF(OR(_xll.BDP($B301&amp;" Corp",BE$1)="#N/A Field Not Applicable"),"--",_xll.BDP($B301&amp;" Corp",BE$1)))</f>
        <v/>
      </c>
      <c r="BF301" s="114" t="str">
        <f>IF(tbl_coded[[#This Row],[ISIN]]="","",IF(OR(_xll.BDP($B301&amp;" Corp",BF$1)="#N/A Field Not Applicable"),"--",_xll.BDP($B301&amp;" Corp",BF$1)))</f>
        <v/>
      </c>
      <c r="BG301" s="114" t="str">
        <f>IF(tbl_coded[[#This Row],[ISIN]]="","",IF(OR(_xll.BDP($B301&amp;" Corp",BG$1)="#N/A Field Not Applicable"),"--",IF(_xll.BDP($B301&amp;" Corp",BG$1)="#N/A N/A","N",_xll.BDP($B301&amp;" Corp",BG$1))))</f>
        <v/>
      </c>
      <c r="BH301" s="114" t="str">
        <f>IF(tbl_coded[[#This Row],[ISIN]]="","",IF(OR(_xll.BDP($B301&amp;" Corp",BH$1)="#N/A N/A"),"",_xll.BDP($B301&amp;" Corp",BH$1)))</f>
        <v/>
      </c>
      <c r="BI301" s="114" t="str">
        <f>IF(tbl_coded[[#This Row],[ISIN]]="","",IF(OR(tbl_coded[[#This Row],[Parent company tiker]]=""),"",IF(_xll.BDP(tbl_coded[[#This Row],[Parent company tiker]]&amp;" Equity",BI$1)="#N/A N/A","--",_xll.BDP(tbl_coded[[#This Row],[Parent company tiker]]&amp;" Equity",BI$1))))</f>
        <v/>
      </c>
      <c r="BJ301" s="114" t="str">
        <f>IF(tbl_coded[[#This Row],[ISIN]]="","",IF(OR(tbl_coded[[#This Row],[Parent company tiker]]=""),"",IF(_xll.BDP(tbl_coded[[#This Row],[Parent company tiker]]&amp;" Equity",BJ$1)="#N/A N/A","--",_xll.BDP(tbl_coded[[#This Row],[Parent company tiker]]&amp;" Equity",BJ$1))))</f>
        <v/>
      </c>
      <c r="BK301" s="114" t="str">
        <f>IF(tbl_coded[[#This Row],[ISIN]]="","",IF(OR(tbl_coded[[#This Row],[Parent company tiker]]=""),"",IF(_xll.BDP(tbl_coded[[#This Row],[Parent company tiker]]&amp;" Equity",BK$1)="#N/A N/A","--",_xll.BDP(tbl_coded[[#This Row],[Parent company tiker]]&amp;" Equity",BK$1))))</f>
        <v/>
      </c>
      <c r="BL301" s="114" t="str">
        <f>IF(tbl_coded[[#This Row],[ISIN]]="","",IF(OR(tbl_coded[[#This Row],[Parent company tiker]]=""),"",IF(_xll.BDP(tbl_coded[[#This Row],[Parent company tiker]]&amp;" Equity",BL$1)="#N/A N/A","--",_xll.BDP(tbl_coded[[#This Row],[Parent company tiker]]&amp;" Equity",BL$1))))</f>
        <v/>
      </c>
      <c r="BM30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1" s="114" t="str">
        <f>IF(tbl_coded[[#This Row],[Column9]]&lt;&gt;"--",tbl_coded[[#This Row],[G''tor rating]],IF(tbl_coded[[#This Row],[KPW Name]]&lt;&gt;"",tbl_coded[[#This Row],[KPW Rating]],IF(tbl_coded[[#This Row],[Parent company tiker]]&lt;&gt;"",tbl_coded[[#This Row],[parent评级]],tbl_coded[[#This Row],[Issuer rating]])))</f>
        <v>//</v>
      </c>
      <c r="BO301" s="148" t="str">
        <f>IFERROR(IF(tbl_coded[[#This Row],[GREEN]]="Y","GREEN",IF(tbl_coded[[#This Row],[SUSTAINABLE]]="Y","SUSTAINABLE",IF(tbl_coded[[#This Row],[SOCIAL]]="Y","SOCIAL",IF(tbl_coded[[#This Row],[Sustainable linked]]="Y","SUSTAINABLE LINKED"," ")))),"")</f>
        <v xml:space="preserve"> </v>
      </c>
    </row>
    <row r="302" spans="1:67" ht="15" customHeight="1">
      <c r="A302" s="109">
        <v>300</v>
      </c>
      <c r="B302" s="110" t="str">
        <f>IF(美元债一级!$C$3:$C$1048576&lt;&gt;"",美元债一级!$C302,"")</f>
        <v/>
      </c>
      <c r="C302" s="114" t="str">
        <f>IF(tbl_coded[[#This Row],[ISIN]]="","",IF(tbl_coded[[#This Row],[Index]]&gt;$A$1,"",IF(_xll.BDP($B302&amp;" Corp",C$1)="#N/A N/A","",_xll.BDP($B302&amp;" Corp",C$1))))</f>
        <v/>
      </c>
      <c r="D302" s="114" t="str">
        <f>IF(tbl_coded[[#This Row],[ISIN]]="","",IF(_xll.BDP($B302&amp;" Corp",D$1)="#N/A N/A","",_xll.BDP($B302&amp;" Corp",D$1)))</f>
        <v/>
      </c>
      <c r="E302" s="114" t="str">
        <f>IF(tbl_coded[[#This Row],[ISIN]]="","",IF(_xll.BDP($B302&amp;" Corp",E$1)="#N/A N/A","--",_xll.BDP($B302&amp;" Corp",E$1)))</f>
        <v/>
      </c>
      <c r="F302" s="114" t="str">
        <f>IF(tbl_coded[[#This Row],[ISIN]]="","",IF(_xll.BDS($B302&amp;" Corp",F$1)="#N/A Field Not Applicable","",_xll.BDS($B302&amp;" Corp",F$1)))</f>
        <v/>
      </c>
      <c r="G302" s="114" t="str">
        <f>IF(tbl_coded[[#This Row],[ISIN]]="","",IF(_xll.BDP($F302&amp;" CompanyID",G$1)="#N/A Invalid Security","",_xll.BDP($F302&amp;" CompanyID",G$1)))</f>
        <v/>
      </c>
      <c r="H302" s="114" t="str">
        <f>IF(tbl_coded[[#This Row],[ISIN]]="","",IF(_xll.BDP($B302&amp;" Corp",H$1)="#N/A N/A","--",_xll.BDP($B302&amp;" Corp",H$1)))</f>
        <v/>
      </c>
      <c r="I302" s="114" t="str">
        <f>IF(tbl_coded[[#This Row],[ISIN]]="","",IF(_xll.BDP($B302&amp;" Corp",I$1)="#N/A N/A","--",_xll.BDP($B302&amp;" Corp",I$1)))</f>
        <v/>
      </c>
      <c r="J302" s="114" t="str">
        <f>IF(tbl_coded[[#This Row],[ISIN]]="","",IF(_xll.BDP($B302&amp;" Corp",J$1)="#N/A N/A","--",_xll.BDP($B302&amp;" Corp",J$1)))</f>
        <v/>
      </c>
      <c r="K302" s="114" t="str">
        <f>IF(tbl_coded[[#This Row],[ISIN]]="","",IF(_xll.BDP($B302&amp;" Corp",K$1)="#N/A N/A","--",_xll.BDP($B302&amp;" Corp",K$1)))</f>
        <v/>
      </c>
      <c r="L302" s="114" t="str">
        <f>IF(tbl_coded[[#This Row],[ISIN]]="","",IF(_xll.BDP($B302&amp;" Corp",L$1)="#N/A N/A","--",_xll.BDP($B302&amp;" Corp",L$1)))</f>
        <v/>
      </c>
      <c r="M302" s="114" t="str">
        <f>IF(tbl_coded[[#This Row],[ISIN]]="","",IF(_xll.BDP($B302&amp;" Corp",M$1)="#N/A N/A","--",_xll.BDP($B302&amp;" Corp",M$1)))</f>
        <v/>
      </c>
      <c r="N302" s="114" t="str">
        <f>IF(tbl_coded[[#This Row],[ISIN]]="","",IF(_xll.BDP($B302&amp;" Corp",N$1)="#N/A N/A","--",_xll.BDP($B302&amp;" Corp",N$1)))</f>
        <v/>
      </c>
      <c r="O302" s="114" t="str">
        <f>IF(tbl_coded[[#This Row],[ISIN]]="","",IF(_xll.BDP($B302&amp;" Corp",O$1)="#N/A N/A","--",_xll.BDP($B302&amp;" Corp",O$1)))</f>
        <v/>
      </c>
      <c r="P302" s="114" t="str">
        <f>IF(tbl_coded[[#This Row],[ISIN]]="","",IF(_xll.BDP($B302&amp;" Corp",P$1)="#N/A N/A","--",_xll.BDP($B302&amp;" Corp",P$1)))</f>
        <v/>
      </c>
      <c r="Q30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2" s="114" t="str">
        <f>IF(tbl_coded[[#This Row],[ISIN]]="","",IF(OR(_xll.BDP($B302&amp;" Corp",R$1)="#N/A N/A",_xll.BDP($B302&amp;" Corp",R$1)="#N/A Invalid Security",_xll.BDP($B302&amp;" Corp",R$1)="#N/A Field Not Applicable"),"--",_xll.BDP($B302&amp;" Corp",R$1)))</f>
        <v/>
      </c>
      <c r="S302" s="114" t="str">
        <f>IF(tbl_coded[[#This Row],[ISIN]]="","",IF(OR(_xll.BDP($R302&amp;" Equity",S$1)="#N/A N/A",_xll.BDP($R302&amp;" Equity",S$1)="#N/A Invalid Security"),"--",_xll.BDP($R302&amp;" Equity",S$1)))</f>
        <v/>
      </c>
      <c r="T302" s="114" t="str">
        <f>IF(tbl_coded[[#This Row],[ISIN]]="","",IF(OR(_xll.BDP($R302&amp;" Equity",T$1)="#N/A N/A",_xll.BDP($R302&amp;" Equity",T$1)="#N/A Invalid Security"),"--",_xll.BDP($R302&amp;" Equity",T$1)))</f>
        <v/>
      </c>
      <c r="U302" s="114" t="str">
        <f>IF(tbl_coded[[#This Row],[ISIN]]="","",IF(OR(_xll.BDP($R302&amp;" Equity",U$1)="#N/A N/A",_xll.BDP($R302&amp;" Equity",U$1)="#N/A Invalid Security"),"--",_xll.BDP($R302&amp;" Equity",U$1)))</f>
        <v/>
      </c>
      <c r="V302" s="114" t="str">
        <f>IF(tbl_coded[[#This Row],[ISIN]]="","",IF(OR(_xll.BDP($R302&amp;" Equity",V$1)="#N/A N/A",_xll.BDP($R302&amp;" Equity",V$1)="#N/A Invalid Security"),"--",_xll.BDP($R302&amp;" Equity",V$1)))</f>
        <v/>
      </c>
      <c r="W302" s="114" t="str">
        <f>IF(tbl_coded[[#This Row],[ISIN]]="","",IF(OR(_xll.BDP($R302&amp;" Equity",W$1)="#N/A N/A",_xll.BDP($R302&amp;" Equity",W$1)="#N/A Invalid Security"),"--",_xll.BDP($R302&amp;" Equity",W$1)))</f>
        <v/>
      </c>
      <c r="X302" s="114" t="str">
        <f>IF(tbl_coded[[#This Row],[ISIN]]="","",IF(OR(_xll.BDP($R302&amp;" Equity",X$1)="#N/A N/A",_xll.BDP($R302&amp;" Equity",X$1)="#N/A Invalid Security"),"--",_xll.BDP($R302&amp;" Equity",X$1)))</f>
        <v/>
      </c>
      <c r="Y30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2" s="114" t="str">
        <f>IF(tbl_coded[[#This Row],[ISIN]]="","",IF(ISNUMBER(_xll.BDP(B302&amp;" Corp",Z$1)),_xll.BDP(B302&amp;" Corp",Z$1),""))</f>
        <v/>
      </c>
      <c r="AA302" s="114" t="str">
        <f>IF(tbl_coded[[#This Row],[ISIN]]="","",IF(ISNUMBER(_xll.BDP(B302&amp;" Corp",AA$1)),_xll.BDP(B302&amp;" Corp",AA$1),""))</f>
        <v/>
      </c>
      <c r="AB302" s="114" t="str">
        <f>IF(tbl_coded[[#This Row],[ISIN]]="","",IF(ISNUMBER(_xll.BDP(B302&amp;" Corp",AB$1)),_xll.BDP(B302&amp;" Corp",AB$1),""))</f>
        <v/>
      </c>
      <c r="AC302" s="114" t="str">
        <f>IF(tbl_coded[[#This Row],[ISIN]]="","",IF(ISNUMBER(_xll.BDP(B302&amp;" Corp",AC$1)),_xll.BDP(B302&amp;" Corp",AC$1),""))</f>
        <v/>
      </c>
      <c r="AD302" s="114" t="str">
        <f>IF(tbl_coded[[#This Row],[ISIN]]="","",IF((_xll.BDP(B302&amp;" Corp",AD$1))="#N/A Field Not Applicable","",_xll.BDP(B302&amp;" Corp",AD$1)))</f>
        <v/>
      </c>
      <c r="AE302" s="114" t="str">
        <f>IF(tbl_coded[[#This Row],[ISIN]]="","",IF((_xll.BDP(B302&amp;" Corp",AE$1))="#N/A N/A","--",_xll.BDP(B302&amp;" Corp",AE$1)))</f>
        <v/>
      </c>
      <c r="AF302" s="114" t="str">
        <f>IF(tbl_coded[[#This Row],[ISIN]]="","",IF(IFERROR(MATCH(H302,rtg_num[Moody''s],0)&gt;10,0),"HY",IF(IFERROR(MATCH(I302,rtg_num[S&amp;P],0)&gt;10,0),"HY",IF(IFERROR(MATCH(J302,rtg_num[Fitch],0)&gt;10,0),"HY",IF(H302&amp;I302&amp;J302="------","NR",IF(IFERROR(FIND("#N/A",Coded!H302),0)&amp;IFERROR(FIND("#N/A",Coded!H302),0)&amp;IFERROR(FIND("#N/A",Coded!H302),0)&lt;&gt;"000",IF(INDEX(美元债一级!$O:$O,MATCH(tbl_coded[[#This Row],[ISIN]],美元债一级!$I:$I,0))="--/--/--","NR","IG"),"IG"))))))</f>
        <v/>
      </c>
      <c r="AG30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2" s="115" t="str">
        <f>IF(tbl_coded[[#This Row],[ISIN]]="","",IF(_xll.BDP($B302&amp;" Corp",AI$1)="#N/A N/A","--",_xll.BDP($B302&amp;" Corp",AI$1)))</f>
        <v/>
      </c>
      <c r="AJ302" s="112" t="str">
        <f>IF(tbl_coded[[#This Row],[ISIN]]="","",IF(OR(_xll.BDP(_xll.BDP(tbl_coded[[#This Row],[ISIN]]&amp;" Corp", "ISSUER_EQUITY_TICKER")&amp;" Equity",AJ$1)="#N/A N/A"),"--",_xll.BDP(_xll.BDP(tbl_coded[[#This Row],[ISIN]]&amp;" Corp", "ISSUER_EQUITY_TICKER")&amp;" Equity",AJ$1)))</f>
        <v/>
      </c>
      <c r="AK30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2" s="114" t="str">
        <f>IF(tbl_coded[[#This Row],[ISIN]]="","",IF(OR(_xll.BDP(_xll.BDP(tbl_coded[[#This Row],[ISIN]]&amp;" Corp", "ISSUER_EQUITY_TICKER")&amp;" Equity",AL$1)="#N/A N/A"),"--",_xll.BDP(_xll.BDP(tbl_coded[[#This Row],[ISIN]]&amp;" Corp", "ISSUER_EQUITY_TICKER")&amp;" Equity",AL$1)))</f>
        <v/>
      </c>
      <c r="AM302" s="114" t="str">
        <f>IF(tbl_coded[[#This Row],[ISIN]]="","",IF(_xll.BDS($B302&amp;" Corp",AM$1)="#N/A Field Not Applicable","",_xll.BDS($B302&amp;" Corp",AM$1)))</f>
        <v/>
      </c>
      <c r="AN302" s="114" t="str">
        <f>IF(tbl_coded[[#This Row],[ISIN]]="","",IF(_xll.BDP(tbl_coded[[#This Row],[KPW Provider BBID]]&amp;" CompanyID","NAME")="#N/A Invalid Security","",_xll.BDP(tbl_coded[[#This Row],[KPW Provider BBID]]&amp;" CompanyID","NAME")))</f>
        <v/>
      </c>
      <c r="AO302" s="114" t="str">
        <f>IF(tbl_coded[[#This Row],[ISIN]]="","",IF(_xll.BDP(tbl_coded[[#This Row],[KPW Provider BBID]]&amp;" CompanyID",$AO$1)="#N/A Invalid Security","--",IF(_xll.BDP(tbl_coded[[#This Row],[KPW Provider BBID]]&amp;" CompanyID",$AO$1)="#N/A N/A","--",_xll.BDP(tbl_coded[[#This Row],[KPW Provider BBID]]&amp;" CompanyID",$AO$1))))</f>
        <v/>
      </c>
      <c r="AP302" s="114" t="str">
        <f>IF(tbl_coded[[#This Row],[ISIN]]="","",IF(_xll.BDP(tbl_coded[[#This Row],[KPW Provider BBID]]&amp;" CompanyID",$AP$1)="#N/A Invalid Security","--",IF(_xll.BDP(tbl_coded[[#This Row],[KPW Provider BBID]]&amp;" CompanyID",$AP$1)="#N/A N/A","--",_xll.BDP(tbl_coded[[#This Row],[KPW Provider BBID]]&amp;" CompanyID",$AP$1))))</f>
        <v/>
      </c>
      <c r="AQ302" s="114" t="str">
        <f>IF(tbl_coded[[#This Row],[ISIN]]="","",IF(_xll.BDP(tbl_coded[[#This Row],[KPW Provider BBID]]&amp;" CompanyID",$AQ$1)="#N/A Invalid Security","--",IF(_xll.BDP(tbl_coded[[#This Row],[KPW Provider BBID]]&amp;" CompanyID",$AQ$1)="#N/A N/A","--",_xll.BDP(tbl_coded[[#This Row],[KPW Provider BBID]]&amp;" CompanyID",$AQ$1))))</f>
        <v/>
      </c>
      <c r="AR302" s="114" t="str">
        <f>IF(tbl_coded[[#This Row],[ISIN]]="","",tbl_coded[[#This Row],[穆迪KPW评级]]&amp;"/"&amp;tbl_coded[[#This Row],[SPKPW评级]]&amp;"/"&amp;tbl_coded[[#This Row],[FITCHKPW评级]])</f>
        <v/>
      </c>
      <c r="AS302" s="114" t="str">
        <f>IF(tbl_coded[[#This Row],[ISIN]]="","",IF(OR(_xll.BDP($B302&amp;" Corp",AS$1)="#N/A N/A"),"--",_xll.BDP($B302&amp;" Corp",AS$1)))</f>
        <v/>
      </c>
      <c r="AT302" s="114" t="str">
        <f>IF(tbl_coded[[#This Row],[ISIN]]="","",IF(_xll.BDS($B302&amp;" Corp",AT$1)="#N/A Field Not Applicable","",_xll.BDS($B302&amp;" Corp",AT$1)))</f>
        <v/>
      </c>
      <c r="AU302" s="114" t="str">
        <f>IF(tbl_coded[[#This Row],[SBLC Provider BBID]]="","",_xll.BDP(tbl_coded[[#This Row],[SBLC Provider BBID]]&amp;" CompanyID","NAME"))</f>
        <v/>
      </c>
      <c r="AV302" s="114" t="str">
        <f>IF(tbl_coded[[#This Row],[ISIN]]="","",IF(OR(_xll.BDP($B302&amp;" Corp",AV$1)="#N/A N/A"),"--",TEXT(_xll.BDP($B302&amp;" Corp",AV$1),"yyyy/mm/dd")))</f>
        <v/>
      </c>
      <c r="AW302" s="114" t="str">
        <f>IF(tbl_coded[[#This Row],[ISIN]]="","",IF(OR(_xll.BDP($B302&amp;" Corp",AW$1)="#N/A N/A"),"--",TEXT(_xll.BDP($B302&amp;" Corp",AW$1),"yyyy/mm/dd")))</f>
        <v/>
      </c>
      <c r="AX302" s="114" t="str">
        <f>IF(tbl_coded[[#This Row],[ISIN]]="","",IF(OR(_xll.BDP($B302&amp;" Corp",AX$1)="#N/A N/A"),"--",TEXT(_xll.BDP($B302&amp;" Corp",AX$1),"yyyy/mm/dd")))</f>
        <v/>
      </c>
      <c r="AY302" s="114" t="str">
        <f>IF(tbl_coded[[#This Row],[ISIN]]="","",IF(OR(_xll.BDP($B302&amp;" Corp",AY$1)="#N/A Field Not Applicable"),"--",TEXT(_xll.BDP($B302&amp;" Corp",AY$1),"yyyy/mm/dd")))</f>
        <v/>
      </c>
      <c r="AZ302" s="114" t="str">
        <f>IF(tbl_coded[[#This Row],[ISIN]]="","",IF(OR(_xll.BDP($B302&amp;" Corp",AZ$1)="#N/A N/A"),"--",_xll.BDP($B302&amp;" Corp",AZ$1)))</f>
        <v/>
      </c>
      <c r="BA302" s="114" t="str">
        <f>IF(tbl_coded[[#This Row],[ISIN]]="","",IF(OR(_xll.BDP($B302&amp;" Corp",BA$1)="#N/A N/A"),"--",_xll.BDP($B302&amp;" Corp",BA$1)))</f>
        <v/>
      </c>
      <c r="BB302" s="114" t="str">
        <f>IF(tbl_coded[[#This Row],[ISIN]]="","",IF(OR(_xll.BDP($B302&amp;" Corp",BB$1)="#N/A N/A"),"--",_xll.BDP($B302&amp;" Corp",BB$1)))</f>
        <v/>
      </c>
      <c r="BC302" s="114" t="str">
        <f>IF(tbl_coded[[#This Row],[ISIN]]="","",IF(OR(_xll.BDP($B302&amp;" Corp",BC$1)="#N/A Field Not Applicable"),"--",_xll.BDP($B302&amp;" Corp",BC$1)))</f>
        <v/>
      </c>
      <c r="BD302" s="114" t="str">
        <f>IF(tbl_coded[[#This Row],[ISIN]]="","",IF(OR(_xll.BDP($B302&amp;" Corp",BD$1)="#N/A Field Not Applicable"),"--",_xll.BDP($B302&amp;" Corp",BD$1)))</f>
        <v/>
      </c>
      <c r="BE302" s="114" t="str">
        <f>IF(tbl_coded[[#This Row],[ISIN]]="","",IF(OR(_xll.BDP($B302&amp;" Corp",BE$1)="#N/A Field Not Applicable"),"--",_xll.BDP($B302&amp;" Corp",BE$1)))</f>
        <v/>
      </c>
      <c r="BF302" s="114" t="str">
        <f>IF(tbl_coded[[#This Row],[ISIN]]="","",IF(OR(_xll.BDP($B302&amp;" Corp",BF$1)="#N/A Field Not Applicable"),"--",_xll.BDP($B302&amp;" Corp",BF$1)))</f>
        <v/>
      </c>
      <c r="BG302" s="114" t="str">
        <f>IF(tbl_coded[[#This Row],[ISIN]]="","",IF(OR(_xll.BDP($B302&amp;" Corp",BG$1)="#N/A Field Not Applicable"),"--",IF(_xll.BDP($B302&amp;" Corp",BG$1)="#N/A N/A","N",_xll.BDP($B302&amp;" Corp",BG$1))))</f>
        <v/>
      </c>
      <c r="BH302" s="114" t="str">
        <f>IF(tbl_coded[[#This Row],[ISIN]]="","",IF(OR(_xll.BDP($B302&amp;" Corp",BH$1)="#N/A N/A"),"",_xll.BDP($B302&amp;" Corp",BH$1)))</f>
        <v/>
      </c>
      <c r="BI302" s="114" t="str">
        <f>IF(tbl_coded[[#This Row],[ISIN]]="","",IF(OR(tbl_coded[[#This Row],[Parent company tiker]]=""),"",IF(_xll.BDP(tbl_coded[[#This Row],[Parent company tiker]]&amp;" Equity",BI$1)="#N/A N/A","--",_xll.BDP(tbl_coded[[#This Row],[Parent company tiker]]&amp;" Equity",BI$1))))</f>
        <v/>
      </c>
      <c r="BJ302" s="114" t="str">
        <f>IF(tbl_coded[[#This Row],[ISIN]]="","",IF(OR(tbl_coded[[#This Row],[Parent company tiker]]=""),"",IF(_xll.BDP(tbl_coded[[#This Row],[Parent company tiker]]&amp;" Equity",BJ$1)="#N/A N/A","--",_xll.BDP(tbl_coded[[#This Row],[Parent company tiker]]&amp;" Equity",BJ$1))))</f>
        <v/>
      </c>
      <c r="BK302" s="114" t="str">
        <f>IF(tbl_coded[[#This Row],[ISIN]]="","",IF(OR(tbl_coded[[#This Row],[Parent company tiker]]=""),"",IF(_xll.BDP(tbl_coded[[#This Row],[Parent company tiker]]&amp;" Equity",BK$1)="#N/A N/A","--",_xll.BDP(tbl_coded[[#This Row],[Parent company tiker]]&amp;" Equity",BK$1))))</f>
        <v/>
      </c>
      <c r="BL302" s="114" t="str">
        <f>IF(tbl_coded[[#This Row],[ISIN]]="","",IF(OR(tbl_coded[[#This Row],[Parent company tiker]]=""),"",IF(_xll.BDP(tbl_coded[[#This Row],[Parent company tiker]]&amp;" Equity",BL$1)="#N/A N/A","--",_xll.BDP(tbl_coded[[#This Row],[Parent company tiker]]&amp;" Equity",BL$1))))</f>
        <v/>
      </c>
      <c r="BM30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2" s="114" t="str">
        <f>IF(tbl_coded[[#This Row],[Column9]]&lt;&gt;"--",tbl_coded[[#This Row],[G''tor rating]],IF(tbl_coded[[#This Row],[KPW Name]]&lt;&gt;"",tbl_coded[[#This Row],[KPW Rating]],IF(tbl_coded[[#This Row],[Parent company tiker]]&lt;&gt;"",tbl_coded[[#This Row],[parent评级]],tbl_coded[[#This Row],[Issuer rating]])))</f>
        <v>//</v>
      </c>
      <c r="BO302" s="148" t="str">
        <f>IFERROR(IF(tbl_coded[[#This Row],[GREEN]]="Y","GREEN",IF(tbl_coded[[#This Row],[SUSTAINABLE]]="Y","SUSTAINABLE",IF(tbl_coded[[#This Row],[SOCIAL]]="Y","SOCIAL",IF(tbl_coded[[#This Row],[Sustainable linked]]="Y","SUSTAINABLE LINKED"," ")))),"")</f>
        <v xml:space="preserve"> </v>
      </c>
    </row>
    <row r="303" spans="1:67" ht="15" customHeight="1">
      <c r="A303" s="109">
        <v>301</v>
      </c>
      <c r="B303" s="110" t="str">
        <f>IF(美元债一级!$C$3:$C$1048576&lt;&gt;"",美元债一级!$C303,"")</f>
        <v/>
      </c>
      <c r="C303" s="114" t="str">
        <f>IF(tbl_coded[[#This Row],[ISIN]]="","",IF(tbl_coded[[#This Row],[Index]]&gt;$A$1,"",IF(_xll.BDP($B303&amp;" Corp",C$1)="#N/A N/A","",_xll.BDP($B303&amp;" Corp",C$1))))</f>
        <v/>
      </c>
      <c r="D303" s="114" t="str">
        <f>IF(tbl_coded[[#This Row],[ISIN]]="","",IF(_xll.BDP($B303&amp;" Corp",D$1)="#N/A N/A","",_xll.BDP($B303&amp;" Corp",D$1)))</f>
        <v/>
      </c>
      <c r="E303" s="114" t="str">
        <f>IF(tbl_coded[[#This Row],[ISIN]]="","",IF(_xll.BDP($B303&amp;" Corp",E$1)="#N/A N/A","--",_xll.BDP($B303&amp;" Corp",E$1)))</f>
        <v/>
      </c>
      <c r="F303" s="114" t="str">
        <f>IF(tbl_coded[[#This Row],[ISIN]]="","",IF(_xll.BDS($B303&amp;" Corp",F$1)="#N/A Field Not Applicable","",_xll.BDS($B303&amp;" Corp",F$1)))</f>
        <v/>
      </c>
      <c r="G303" s="114" t="str">
        <f>IF(tbl_coded[[#This Row],[ISIN]]="","",IF(_xll.BDP($F303&amp;" CompanyID",G$1)="#N/A Invalid Security","",_xll.BDP($F303&amp;" CompanyID",G$1)))</f>
        <v/>
      </c>
      <c r="H303" s="114" t="str">
        <f>IF(tbl_coded[[#This Row],[ISIN]]="","",IF(_xll.BDP($B303&amp;" Corp",H$1)="#N/A N/A","--",_xll.BDP($B303&amp;" Corp",H$1)))</f>
        <v/>
      </c>
      <c r="I303" s="114" t="str">
        <f>IF(tbl_coded[[#This Row],[ISIN]]="","",IF(_xll.BDP($B303&amp;" Corp",I$1)="#N/A N/A","--",_xll.BDP($B303&amp;" Corp",I$1)))</f>
        <v/>
      </c>
      <c r="J303" s="114" t="str">
        <f>IF(tbl_coded[[#This Row],[ISIN]]="","",IF(_xll.BDP($B303&amp;" Corp",J$1)="#N/A N/A","--",_xll.BDP($B303&amp;" Corp",J$1)))</f>
        <v/>
      </c>
      <c r="K303" s="114" t="str">
        <f>IF(tbl_coded[[#This Row],[ISIN]]="","",IF(_xll.BDP($B303&amp;" Corp",K$1)="#N/A N/A","--",_xll.BDP($B303&amp;" Corp",K$1)))</f>
        <v/>
      </c>
      <c r="L303" s="114" t="str">
        <f>IF(tbl_coded[[#This Row],[ISIN]]="","",IF(_xll.BDP($B303&amp;" Corp",L$1)="#N/A N/A","--",_xll.BDP($B303&amp;" Corp",L$1)))</f>
        <v/>
      </c>
      <c r="M303" s="114" t="str">
        <f>IF(tbl_coded[[#This Row],[ISIN]]="","",IF(_xll.BDP($B303&amp;" Corp",M$1)="#N/A N/A","--",_xll.BDP($B303&amp;" Corp",M$1)))</f>
        <v/>
      </c>
      <c r="N303" s="114" t="str">
        <f>IF(tbl_coded[[#This Row],[ISIN]]="","",IF(_xll.BDP($B303&amp;" Corp",N$1)="#N/A N/A","--",_xll.BDP($B303&amp;" Corp",N$1)))</f>
        <v/>
      </c>
      <c r="O303" s="114" t="str">
        <f>IF(tbl_coded[[#This Row],[ISIN]]="","",IF(_xll.BDP($B303&amp;" Corp",O$1)="#N/A N/A","--",_xll.BDP($B303&amp;" Corp",O$1)))</f>
        <v/>
      </c>
      <c r="P303" s="114" t="str">
        <f>IF(tbl_coded[[#This Row],[ISIN]]="","",IF(_xll.BDP($B303&amp;" Corp",P$1)="#N/A N/A","--",_xll.BDP($B303&amp;" Corp",P$1)))</f>
        <v/>
      </c>
      <c r="Q303"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3" s="114" t="str">
        <f>IF(tbl_coded[[#This Row],[ISIN]]="","",IF(OR(_xll.BDP($B303&amp;" Corp",R$1)="#N/A N/A",_xll.BDP($B303&amp;" Corp",R$1)="#N/A Invalid Security",_xll.BDP($B303&amp;" Corp",R$1)="#N/A Field Not Applicable"),"--",_xll.BDP($B303&amp;" Corp",R$1)))</f>
        <v/>
      </c>
      <c r="S303" s="114" t="str">
        <f>IF(tbl_coded[[#This Row],[ISIN]]="","",IF(OR(_xll.BDP($R303&amp;" Equity",S$1)="#N/A N/A",_xll.BDP($R303&amp;" Equity",S$1)="#N/A Invalid Security"),"--",_xll.BDP($R303&amp;" Equity",S$1)))</f>
        <v/>
      </c>
      <c r="T303" s="114" t="str">
        <f>IF(tbl_coded[[#This Row],[ISIN]]="","",IF(OR(_xll.BDP($R303&amp;" Equity",T$1)="#N/A N/A",_xll.BDP($R303&amp;" Equity",T$1)="#N/A Invalid Security"),"--",_xll.BDP($R303&amp;" Equity",T$1)))</f>
        <v/>
      </c>
      <c r="U303" s="114" t="str">
        <f>IF(tbl_coded[[#This Row],[ISIN]]="","",IF(OR(_xll.BDP($R303&amp;" Equity",U$1)="#N/A N/A",_xll.BDP($R303&amp;" Equity",U$1)="#N/A Invalid Security"),"--",_xll.BDP($R303&amp;" Equity",U$1)))</f>
        <v/>
      </c>
      <c r="V303" s="114" t="str">
        <f>IF(tbl_coded[[#This Row],[ISIN]]="","",IF(OR(_xll.BDP($R303&amp;" Equity",V$1)="#N/A N/A",_xll.BDP($R303&amp;" Equity",V$1)="#N/A Invalid Security"),"--",_xll.BDP($R303&amp;" Equity",V$1)))</f>
        <v/>
      </c>
      <c r="W303" s="114" t="str">
        <f>IF(tbl_coded[[#This Row],[ISIN]]="","",IF(OR(_xll.BDP($R303&amp;" Equity",W$1)="#N/A N/A",_xll.BDP($R303&amp;" Equity",W$1)="#N/A Invalid Security"),"--",_xll.BDP($R303&amp;" Equity",W$1)))</f>
        <v/>
      </c>
      <c r="X303" s="114" t="str">
        <f>IF(tbl_coded[[#This Row],[ISIN]]="","",IF(OR(_xll.BDP($R303&amp;" Equity",X$1)="#N/A N/A",_xll.BDP($R303&amp;" Equity",X$1)="#N/A Invalid Security"),"--",_xll.BDP($R303&amp;" Equity",X$1)))</f>
        <v/>
      </c>
      <c r="Y303"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3" s="114" t="str">
        <f>IF(tbl_coded[[#This Row],[ISIN]]="","",IF(ISNUMBER(_xll.BDP(B303&amp;" Corp",Z$1)),_xll.BDP(B303&amp;" Corp",Z$1),""))</f>
        <v/>
      </c>
      <c r="AA303" s="114" t="str">
        <f>IF(tbl_coded[[#This Row],[ISIN]]="","",IF(ISNUMBER(_xll.BDP(B303&amp;" Corp",AA$1)),_xll.BDP(B303&amp;" Corp",AA$1),""))</f>
        <v/>
      </c>
      <c r="AB303" s="114" t="str">
        <f>IF(tbl_coded[[#This Row],[ISIN]]="","",IF(ISNUMBER(_xll.BDP(B303&amp;" Corp",AB$1)),_xll.BDP(B303&amp;" Corp",AB$1),""))</f>
        <v/>
      </c>
      <c r="AC303" s="114" t="str">
        <f>IF(tbl_coded[[#This Row],[ISIN]]="","",IF(ISNUMBER(_xll.BDP(B303&amp;" Corp",AC$1)),_xll.BDP(B303&amp;" Corp",AC$1),""))</f>
        <v/>
      </c>
      <c r="AD303" s="114" t="str">
        <f>IF(tbl_coded[[#This Row],[ISIN]]="","",IF((_xll.BDP(B303&amp;" Corp",AD$1))="#N/A Field Not Applicable","",_xll.BDP(B303&amp;" Corp",AD$1)))</f>
        <v/>
      </c>
      <c r="AE303" s="114" t="str">
        <f>IF(tbl_coded[[#This Row],[ISIN]]="","",IF((_xll.BDP(B303&amp;" Corp",AE$1))="#N/A N/A","--",_xll.BDP(B303&amp;" Corp",AE$1)))</f>
        <v/>
      </c>
      <c r="AF303" s="114" t="str">
        <f>IF(tbl_coded[[#This Row],[ISIN]]="","",IF(IFERROR(MATCH(H303,rtg_num[Moody''s],0)&gt;10,0),"HY",IF(IFERROR(MATCH(I303,rtg_num[S&amp;P],0)&gt;10,0),"HY",IF(IFERROR(MATCH(J303,rtg_num[Fitch],0)&gt;10,0),"HY",IF(H303&amp;I303&amp;J303="------","NR",IF(IFERROR(FIND("#N/A",Coded!H303),0)&amp;IFERROR(FIND("#N/A",Coded!H303),0)&amp;IFERROR(FIND("#N/A",Coded!H303),0)&lt;&gt;"000",IF(INDEX(美元债一级!$O:$O,MATCH(tbl_coded[[#This Row],[ISIN]],美元债一级!$I:$I,0))="--/--/--","NR","IG"),"IG"))))))</f>
        <v/>
      </c>
      <c r="AG303"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3"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3" s="115" t="str">
        <f>IF(tbl_coded[[#This Row],[ISIN]]="","",IF(_xll.BDP($B303&amp;" Corp",AI$1)="#N/A N/A","--",_xll.BDP($B303&amp;" Corp",AI$1)))</f>
        <v/>
      </c>
      <c r="AJ303" s="112" t="str">
        <f>IF(tbl_coded[[#This Row],[ISIN]]="","",IF(OR(_xll.BDP(_xll.BDP(tbl_coded[[#This Row],[ISIN]]&amp;" Corp", "ISSUER_EQUITY_TICKER")&amp;" Equity",AJ$1)="#N/A N/A"),"--",_xll.BDP(_xll.BDP(tbl_coded[[#This Row],[ISIN]]&amp;" Corp", "ISSUER_EQUITY_TICKER")&amp;" Equity",AJ$1)))</f>
        <v/>
      </c>
      <c r="AK303"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3" s="114" t="str">
        <f>IF(tbl_coded[[#This Row],[ISIN]]="","",IF(OR(_xll.BDP(_xll.BDP(tbl_coded[[#This Row],[ISIN]]&amp;" Corp", "ISSUER_EQUITY_TICKER")&amp;" Equity",AL$1)="#N/A N/A"),"--",_xll.BDP(_xll.BDP(tbl_coded[[#This Row],[ISIN]]&amp;" Corp", "ISSUER_EQUITY_TICKER")&amp;" Equity",AL$1)))</f>
        <v/>
      </c>
      <c r="AM303" s="114" t="s">
        <v>445</v>
      </c>
      <c r="AN303" s="114" t="str">
        <f>IF(tbl_coded[[#This Row],[ISIN]]="","",IF(_xll.BDP(tbl_coded[[#This Row],[KPW Provider BBID]]&amp;" CompanyID","NAME")="#N/A Invalid Security","",_xll.BDP(tbl_coded[[#This Row],[KPW Provider BBID]]&amp;" CompanyID","NAME")))</f>
        <v/>
      </c>
      <c r="AO303" s="114" t="str">
        <f>IF(tbl_coded[[#This Row],[ISIN]]="","",IF(_xll.BDP(tbl_coded[[#This Row],[KPW Provider BBID]]&amp;" CompanyID",$AO$1)="#N/A Invalid Security","--",IF(_xll.BDP(tbl_coded[[#This Row],[KPW Provider BBID]]&amp;" CompanyID",$AO$1)="#N/A N/A","--",_xll.BDP(tbl_coded[[#This Row],[KPW Provider BBID]]&amp;" CompanyID",$AO$1))))</f>
        <v/>
      </c>
      <c r="AP303" s="114" t="str">
        <f>IF(tbl_coded[[#This Row],[ISIN]]="","",IF(_xll.BDP(tbl_coded[[#This Row],[KPW Provider BBID]]&amp;" CompanyID",$AP$1)="#N/A Invalid Security","--",IF(_xll.BDP(tbl_coded[[#This Row],[KPW Provider BBID]]&amp;" CompanyID",$AP$1)="#N/A N/A","--",_xll.BDP(tbl_coded[[#This Row],[KPW Provider BBID]]&amp;" CompanyID",$AP$1))))</f>
        <v/>
      </c>
      <c r="AQ303" s="114" t="str">
        <f>IF(tbl_coded[[#This Row],[ISIN]]="","",IF(_xll.BDP(tbl_coded[[#This Row],[KPW Provider BBID]]&amp;" CompanyID",$AQ$1)="#N/A Invalid Security","--",IF(_xll.BDP(tbl_coded[[#This Row],[KPW Provider BBID]]&amp;" CompanyID",$AQ$1)="#N/A N/A","--",_xll.BDP(tbl_coded[[#This Row],[KPW Provider BBID]]&amp;" CompanyID",$AQ$1))))</f>
        <v/>
      </c>
      <c r="AR303" s="114" t="str">
        <f>IF(tbl_coded[[#This Row],[ISIN]]="","",tbl_coded[[#This Row],[穆迪KPW评级]]&amp;"/"&amp;tbl_coded[[#This Row],[SPKPW评级]]&amp;"/"&amp;tbl_coded[[#This Row],[FITCHKPW评级]])</f>
        <v/>
      </c>
      <c r="AS303" s="114" t="str">
        <f>IF(tbl_coded[[#This Row],[ISIN]]="","",IF(OR(_xll.BDP($B303&amp;" Corp",AS$1)="#N/A N/A"),"--",_xll.BDP($B303&amp;" Corp",AS$1)))</f>
        <v/>
      </c>
      <c r="AT303" s="114" t="str">
        <f>IF(tbl_coded[[#This Row],[ISIN]]="","",IF(_xll.BDS($B303&amp;" Corp",AT$1)="#N/A Field Not Applicable","",_xll.BDS($B303&amp;" Corp",AT$1)))</f>
        <v/>
      </c>
      <c r="AU303" s="114" t="str">
        <f>IF(tbl_coded[[#This Row],[SBLC Provider BBID]]="","",_xll.BDP(tbl_coded[[#This Row],[SBLC Provider BBID]]&amp;" CompanyID","NAME"))</f>
        <v/>
      </c>
      <c r="AV303" s="114" t="str">
        <f>IF(tbl_coded[[#This Row],[ISIN]]="","",IF(OR(_xll.BDP($B303&amp;" Corp",AV$1)="#N/A N/A"),"--",TEXT(_xll.BDP($B303&amp;" Corp",AV$1),"yyyy/mm/dd")))</f>
        <v/>
      </c>
      <c r="AW303" s="114" t="str">
        <f>IF(tbl_coded[[#This Row],[ISIN]]="","",IF(OR(_xll.BDP($B303&amp;" Corp",AW$1)="#N/A N/A"),"--",TEXT(_xll.BDP($B303&amp;" Corp",AW$1),"yyyy/mm/dd")))</f>
        <v/>
      </c>
      <c r="AX303" s="114" t="str">
        <f>IF(tbl_coded[[#This Row],[ISIN]]="","",IF(OR(_xll.BDP($B303&amp;" Corp",AX$1)="#N/A N/A"),"--",TEXT(_xll.BDP($B303&amp;" Corp",AX$1),"yyyy/mm/dd")))</f>
        <v/>
      </c>
      <c r="AY303" s="114" t="str">
        <f>IF(tbl_coded[[#This Row],[ISIN]]="","",IF(OR(_xll.BDP($B303&amp;" Corp",AY$1)="#N/A Field Not Applicable"),"--",TEXT(_xll.BDP($B303&amp;" Corp",AY$1),"yyyy/mm/dd")))</f>
        <v/>
      </c>
      <c r="AZ303" s="114" t="str">
        <f>IF(tbl_coded[[#This Row],[ISIN]]="","",IF(OR(_xll.BDP($B303&amp;" Corp",AZ$1)="#N/A N/A"),"--",_xll.BDP($B303&amp;" Corp",AZ$1)))</f>
        <v/>
      </c>
      <c r="BA303" s="114" t="str">
        <f>IF(tbl_coded[[#This Row],[ISIN]]="","",IF(OR(_xll.BDP($B303&amp;" Corp",BA$1)="#N/A N/A"),"--",_xll.BDP($B303&amp;" Corp",BA$1)))</f>
        <v/>
      </c>
      <c r="BB303" s="114" t="str">
        <f>IF(tbl_coded[[#This Row],[ISIN]]="","",IF(OR(_xll.BDP($B303&amp;" Corp",BB$1)="#N/A N/A"),"--",_xll.BDP($B303&amp;" Corp",BB$1)))</f>
        <v/>
      </c>
      <c r="BC303" s="114" t="str">
        <f>IF(tbl_coded[[#This Row],[ISIN]]="","",IF(OR(_xll.BDP($B303&amp;" Corp",BC$1)="#N/A Field Not Applicable"),"--",_xll.BDP($B303&amp;" Corp",BC$1)))</f>
        <v/>
      </c>
      <c r="BD303" s="114" t="str">
        <f>IF(tbl_coded[[#This Row],[ISIN]]="","",IF(OR(_xll.BDP($B303&amp;" Corp",BD$1)="#N/A Field Not Applicable"),"--",_xll.BDP($B303&amp;" Corp",BD$1)))</f>
        <v/>
      </c>
      <c r="BE303" s="114" t="str">
        <f>IF(tbl_coded[[#This Row],[ISIN]]="","",IF(OR(_xll.BDP($B303&amp;" Corp",BE$1)="#N/A Field Not Applicable"),"--",_xll.BDP($B303&amp;" Corp",BE$1)))</f>
        <v/>
      </c>
      <c r="BF303" s="114" t="str">
        <f>IF(tbl_coded[[#This Row],[ISIN]]="","",IF(OR(_xll.BDP($B303&amp;" Corp",BF$1)="#N/A Field Not Applicable"),"--",_xll.BDP($B303&amp;" Corp",BF$1)))</f>
        <v/>
      </c>
      <c r="BG303" s="114" t="str">
        <f>IF(tbl_coded[[#This Row],[ISIN]]="","",IF(OR(_xll.BDP($B303&amp;" Corp",BG$1)="#N/A Field Not Applicable"),"--",IF(_xll.BDP($B303&amp;" Corp",BG$1)="#N/A N/A","N",_xll.BDP($B303&amp;" Corp",BG$1))))</f>
        <v/>
      </c>
      <c r="BH303" s="114" t="str">
        <f>IF(tbl_coded[[#This Row],[ISIN]]="","",IF(OR(_xll.BDP($B303&amp;" Corp",BH$1)="#N/A N/A"),"",_xll.BDP($B303&amp;" Corp",BH$1)))</f>
        <v/>
      </c>
      <c r="BI303" s="114" t="str">
        <f>IF(tbl_coded[[#This Row],[ISIN]]="","",IF(OR(tbl_coded[[#This Row],[Parent company tiker]]=""),"",IF(_xll.BDP(tbl_coded[[#This Row],[Parent company tiker]]&amp;" Equity",BI$1)="#N/A N/A","--",_xll.BDP(tbl_coded[[#This Row],[Parent company tiker]]&amp;" Equity",BI$1))))</f>
        <v/>
      </c>
      <c r="BJ303" s="114" t="str">
        <f>IF(tbl_coded[[#This Row],[ISIN]]="","",IF(OR(tbl_coded[[#This Row],[Parent company tiker]]=""),"",IF(_xll.BDP(tbl_coded[[#This Row],[Parent company tiker]]&amp;" Equity",BJ$1)="#N/A N/A","--",_xll.BDP(tbl_coded[[#This Row],[Parent company tiker]]&amp;" Equity",BJ$1))))</f>
        <v/>
      </c>
      <c r="BK303" s="114" t="str">
        <f>IF(tbl_coded[[#This Row],[ISIN]]="","",IF(OR(tbl_coded[[#This Row],[Parent company tiker]]=""),"",IF(_xll.BDP(tbl_coded[[#This Row],[Parent company tiker]]&amp;" Equity",BK$1)="#N/A N/A","--",_xll.BDP(tbl_coded[[#This Row],[Parent company tiker]]&amp;" Equity",BK$1))))</f>
        <v/>
      </c>
      <c r="BL303" s="114" t="str">
        <f>IF(tbl_coded[[#This Row],[ISIN]]="","",IF(OR(tbl_coded[[#This Row],[Parent company tiker]]=""),"",IF(_xll.BDP(tbl_coded[[#This Row],[Parent company tiker]]&amp;" Equity",BL$1)="#N/A N/A","--",_xll.BDP(tbl_coded[[#This Row],[Parent company tiker]]&amp;" Equity",BL$1))))</f>
        <v/>
      </c>
      <c r="BM303"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3" s="114" t="str">
        <f>IF(tbl_coded[[#This Row],[Column9]]&lt;&gt;"--",tbl_coded[[#This Row],[G''tor rating]],IF(tbl_coded[[#This Row],[KPW Name]]&lt;&gt;"",tbl_coded[[#This Row],[KPW Rating]],IF(tbl_coded[[#This Row],[Parent company tiker]]&lt;&gt;"",tbl_coded[[#This Row],[parent评级]],tbl_coded[[#This Row],[Issuer rating]])))</f>
        <v>//</v>
      </c>
      <c r="BO303" s="148" t="str">
        <f>IFERROR(IF(tbl_coded[[#This Row],[GREEN]]="Y","GREEN",IF(tbl_coded[[#This Row],[SUSTAINABLE]]="Y","SUSTAINABLE",IF(tbl_coded[[#This Row],[SOCIAL]]="Y","SOCIAL",IF(tbl_coded[[#This Row],[Sustainable linked]]="Y","SUSTAINABLE LINKED"," ")))),"")</f>
        <v xml:space="preserve"> </v>
      </c>
    </row>
    <row r="304" spans="1:67" ht="15" customHeight="1">
      <c r="A304" s="109">
        <v>302</v>
      </c>
      <c r="B304" s="110" t="str">
        <f>IF(美元债一级!$C$3:$C$1048576&lt;&gt;"",美元债一级!$C304,"")</f>
        <v/>
      </c>
      <c r="C304" s="112" t="str">
        <f>IF(tbl_coded[[#This Row],[ISIN]]="","",IF(tbl_coded[[#This Row],[Index]]&gt;$A$1,"",IF(_xll.BDP($B304&amp;" Corp",C$1)="#N/A N/A","",_xll.BDP($B304&amp;" Corp",C$1))))</f>
        <v/>
      </c>
      <c r="D304" s="112" t="str">
        <f>IF(tbl_coded[[#This Row],[ISIN]]="","",IF(_xll.BDP($B304&amp;" Corp",D$1)="#N/A N/A","",_xll.BDP($B304&amp;" Corp",D$1)))</f>
        <v/>
      </c>
      <c r="E304" s="112" t="str">
        <f>IF(tbl_coded[[#This Row],[ISIN]]="","",IF(_xll.BDP($B304&amp;" Corp",E$1)="#N/A N/A","--",_xll.BDP($B304&amp;" Corp",E$1)))</f>
        <v/>
      </c>
      <c r="F304" s="112" t="str">
        <f>IF(tbl_coded[[#This Row],[ISIN]]="","",IF(_xll.BDS($B304&amp;" Corp",F$1)="#N/A Field Not Applicable","",_xll.BDS($B304&amp;" Corp",F$1)))</f>
        <v/>
      </c>
      <c r="G304" s="112" t="str">
        <f>IF(tbl_coded[[#This Row],[ISIN]]="","",IF(_xll.BDP($F304&amp;" CompanyID",G$1)="#N/A Invalid Security","",_xll.BDP($F304&amp;" CompanyID",G$1)))</f>
        <v/>
      </c>
      <c r="H304" s="112" t="str">
        <f>IF(tbl_coded[[#This Row],[ISIN]]="","",IF(_xll.BDP($B304&amp;" Corp",H$1)="#N/A N/A","--",_xll.BDP($B304&amp;" Corp",H$1)))</f>
        <v/>
      </c>
      <c r="I304" s="112" t="str">
        <f>IF(tbl_coded[[#This Row],[ISIN]]="","",IF(_xll.BDP($B304&amp;" Corp",I$1)="#N/A N/A","--",_xll.BDP($B304&amp;" Corp",I$1)))</f>
        <v/>
      </c>
      <c r="J304" s="112" t="str">
        <f>IF(tbl_coded[[#This Row],[ISIN]]="","",IF(_xll.BDP($B304&amp;" Corp",J$1)="#N/A N/A","--",_xll.BDP($B304&amp;" Corp",J$1)))</f>
        <v/>
      </c>
      <c r="K304" s="112" t="str">
        <f>IF(tbl_coded[[#This Row],[ISIN]]="","",IF(_xll.BDP($B304&amp;" Corp",K$1)="#N/A N/A","--",_xll.BDP($B304&amp;" Corp",K$1)))</f>
        <v/>
      </c>
      <c r="L304" s="112" t="str">
        <f>IF(tbl_coded[[#This Row],[ISIN]]="","",IF(_xll.BDP($B304&amp;" Corp",L$1)="#N/A N/A","--",_xll.BDP($B304&amp;" Corp",L$1)))</f>
        <v/>
      </c>
      <c r="M304" s="112" t="str">
        <f>IF(tbl_coded[[#This Row],[ISIN]]="","",IF(_xll.BDP($B304&amp;" Corp",M$1)="#N/A N/A","--",_xll.BDP($B304&amp;" Corp",M$1)))</f>
        <v/>
      </c>
      <c r="N304" s="112" t="str">
        <f>IF(tbl_coded[[#This Row],[ISIN]]="","",IF(_xll.BDP($B304&amp;" Corp",N$1)="#N/A N/A","--",_xll.BDP($B304&amp;" Corp",N$1)))</f>
        <v/>
      </c>
      <c r="O304" s="112" t="str">
        <f>IF(tbl_coded[[#This Row],[ISIN]]="","",IF(_xll.BDP($B304&amp;" Corp",O$1)="#N/A N/A","--",_xll.BDP($B304&amp;" Corp",O$1)))</f>
        <v/>
      </c>
      <c r="P304" s="112" t="str">
        <f>IF(tbl_coded[[#This Row],[ISIN]]="","",IF(_xll.BDP($B304&amp;" Corp",P$1)="#N/A N/A","--",_xll.BDP($B304&amp;" Corp",P$1)))</f>
        <v/>
      </c>
      <c r="Q304"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4" s="112" t="str">
        <f>IF(tbl_coded[[#This Row],[ISIN]]="","",IF(OR(_xll.BDP($B304&amp;" Corp",R$1)="#N/A N/A",_xll.BDP($B304&amp;" Corp",R$1)="#N/A Invalid Security",_xll.BDP($B304&amp;" Corp",R$1)="#N/A Field Not Applicable"),"--",_xll.BDP($B304&amp;" Corp",R$1)))</f>
        <v/>
      </c>
      <c r="S304" s="112" t="str">
        <f>IF(tbl_coded[[#This Row],[ISIN]]="","",IF(OR(_xll.BDP($R304&amp;" Equity",S$1)="#N/A N/A",_xll.BDP($R304&amp;" Equity",S$1)="#N/A Invalid Security"),"--",_xll.BDP($R304&amp;" Equity",S$1)))</f>
        <v/>
      </c>
      <c r="T304" s="112" t="str">
        <f>IF(tbl_coded[[#This Row],[ISIN]]="","",IF(OR(_xll.BDP($R304&amp;" Equity",T$1)="#N/A N/A",_xll.BDP($R304&amp;" Equity",T$1)="#N/A Invalid Security"),"--",_xll.BDP($R304&amp;" Equity",T$1)))</f>
        <v/>
      </c>
      <c r="U304" s="112" t="str">
        <f>IF(tbl_coded[[#This Row],[ISIN]]="","",IF(OR(_xll.BDP($R304&amp;" Equity",U$1)="#N/A N/A",_xll.BDP($R304&amp;" Equity",U$1)="#N/A Invalid Security"),"--",_xll.BDP($R304&amp;" Equity",U$1)))</f>
        <v/>
      </c>
      <c r="V304" s="112" t="str">
        <f>IF(tbl_coded[[#This Row],[ISIN]]="","",IF(OR(_xll.BDP($R304&amp;" Equity",V$1)="#N/A N/A",_xll.BDP($R304&amp;" Equity",V$1)="#N/A Invalid Security"),"--",_xll.BDP($R304&amp;" Equity",V$1)))</f>
        <v/>
      </c>
      <c r="W304" s="112" t="str">
        <f>IF(tbl_coded[[#This Row],[ISIN]]="","",IF(OR(_xll.BDP($R304&amp;" Equity",W$1)="#N/A N/A",_xll.BDP($R304&amp;" Equity",W$1)="#N/A Invalid Security"),"--",_xll.BDP($R304&amp;" Equity",W$1)))</f>
        <v/>
      </c>
      <c r="X304" s="112" t="str">
        <f>IF(tbl_coded[[#This Row],[ISIN]]="","",IF(OR(_xll.BDP($R304&amp;" Equity",X$1)="#N/A N/A",_xll.BDP($R304&amp;" Equity",X$1)="#N/A Invalid Security"),"--",_xll.BDP($R304&amp;" Equity",X$1)))</f>
        <v/>
      </c>
      <c r="Y304"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4" s="112" t="str">
        <f>IF(tbl_coded[[#This Row],[ISIN]]="","",IF(ISNUMBER(_xll.BDP(B304&amp;" Corp",Z$1)),_xll.BDP(B304&amp;" Corp",Z$1),""))</f>
        <v/>
      </c>
      <c r="AA304" s="112" t="str">
        <f>IF(tbl_coded[[#This Row],[ISIN]]="","",IF(ISNUMBER(_xll.BDP(B304&amp;" Corp",AA$1)),_xll.BDP(B304&amp;" Corp",AA$1),""))</f>
        <v/>
      </c>
      <c r="AB304" s="112" t="str">
        <f>IF(tbl_coded[[#This Row],[ISIN]]="","",IF(ISNUMBER(_xll.BDP(B304&amp;" Corp",AB$1)),_xll.BDP(B304&amp;" Corp",AB$1),""))</f>
        <v/>
      </c>
      <c r="AC304" s="112" t="str">
        <f>IF(tbl_coded[[#This Row],[ISIN]]="","",IF(ISNUMBER(_xll.BDP(B304&amp;" Corp",AC$1)),_xll.BDP(B304&amp;" Corp",AC$1),""))</f>
        <v/>
      </c>
      <c r="AD304" s="112" t="str">
        <f>IF(tbl_coded[[#This Row],[ISIN]]="","",IF((_xll.BDP(B304&amp;" Corp",AD$1))="#N/A Field Not Applicable","",_xll.BDP(B304&amp;" Corp",AD$1)))</f>
        <v/>
      </c>
      <c r="AE304" s="112" t="str">
        <f>IF(tbl_coded[[#This Row],[ISIN]]="","",IF((_xll.BDP(B304&amp;" Corp",AE$1))="#N/A N/A","--",_xll.BDP(B304&amp;" Corp",AE$1)))</f>
        <v/>
      </c>
      <c r="AF304" s="112" t="str">
        <f>IF(tbl_coded[[#This Row],[ISIN]]="","",IF(IFERROR(MATCH(H304,rtg_num[Moody''s],0)&gt;10,0),"HY",IF(IFERROR(MATCH(I304,rtg_num[S&amp;P],0)&gt;10,0),"HY",IF(IFERROR(MATCH(J304,rtg_num[Fitch],0)&gt;10,0),"HY",IF(H304&amp;I304&amp;J304="------","NR",IF(IFERROR(FIND("#N/A",Coded!H304),0)&amp;IFERROR(FIND("#N/A",Coded!H304),0)&amp;IFERROR(FIND("#N/A",Coded!H304),0)&lt;&gt;"000",IF(INDEX(美元债一级!$O:$O,MATCH(tbl_coded[[#This Row],[ISIN]],美元债一级!$I:$I,0))="--/--/--","NR","IG"),"IG"))))))</f>
        <v/>
      </c>
      <c r="AG304"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4"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4" s="113" t="str">
        <f>IF(tbl_coded[[#This Row],[ISIN]]="","",IF(_xll.BDP($B304&amp;" Corp",AI$1)="#N/A N/A","--",_xll.BDP($B304&amp;" Corp",AI$1)))</f>
        <v/>
      </c>
      <c r="AJ304" s="112" t="str">
        <f>IF(tbl_coded[[#This Row],[ISIN]]="","",IF(OR(_xll.BDP(_xll.BDP(tbl_coded[[#This Row],[ISIN]]&amp;" Corp", "ISSUER_EQUITY_TICKER")&amp;" Equity",AJ$1)="#N/A N/A"),"--",_xll.BDP(_xll.BDP(tbl_coded[[#This Row],[ISIN]]&amp;" Corp", "ISSUER_EQUITY_TICKER")&amp;" Equity",AJ$1)))</f>
        <v/>
      </c>
      <c r="AK304"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4" s="115" t="str">
        <f>IF(tbl_coded[[#This Row],[ISIN]]="","",IF(OR(_xll.BDP(_xll.BDP(tbl_coded[[#This Row],[ISIN]]&amp;" Corp", "ISSUER_EQUITY_TICKER")&amp;" Equity",AL$1)="#N/A N/A"),"--",_xll.BDP(_xll.BDP(tbl_coded[[#This Row],[ISIN]]&amp;" Corp", "ISSUER_EQUITY_TICKER")&amp;" Equity",AL$1)))</f>
        <v/>
      </c>
      <c r="AM304" s="115" t="str">
        <f>IF(tbl_coded[[#This Row],[ISIN]]="","",IF(_xll.BDS($B304&amp;" Corp",AM$1)="#N/A Field Not Applicable","",_xll.BDS($B304&amp;" Corp",AM$1)))</f>
        <v/>
      </c>
      <c r="AN304" s="115" t="str">
        <f>IF(tbl_coded[[#This Row],[ISIN]]="","",IF(_xll.BDP(tbl_coded[[#This Row],[KPW Provider BBID]]&amp;" CompanyID","NAME")="#N/A Invalid Security","",_xll.BDP(tbl_coded[[#This Row],[KPW Provider BBID]]&amp;" CompanyID","NAME")))</f>
        <v/>
      </c>
      <c r="AO304" s="115" t="str">
        <f>IF(tbl_coded[[#This Row],[ISIN]]="","",IF(_xll.BDP(tbl_coded[[#This Row],[KPW Provider BBID]]&amp;" CompanyID",$AO$1)="#N/A Invalid Security","--",IF(_xll.BDP(tbl_coded[[#This Row],[KPW Provider BBID]]&amp;" CompanyID",$AO$1)="#N/A N/A","--",_xll.BDP(tbl_coded[[#This Row],[KPW Provider BBID]]&amp;" CompanyID",$AO$1))))</f>
        <v/>
      </c>
      <c r="AP304" s="115" t="str">
        <f>IF(tbl_coded[[#This Row],[ISIN]]="","",IF(_xll.BDP(tbl_coded[[#This Row],[KPW Provider BBID]]&amp;" CompanyID",$AP$1)="#N/A Invalid Security","--",IF(_xll.BDP(tbl_coded[[#This Row],[KPW Provider BBID]]&amp;" CompanyID",$AP$1)="#N/A N/A","--",_xll.BDP(tbl_coded[[#This Row],[KPW Provider BBID]]&amp;" CompanyID",$AP$1))))</f>
        <v/>
      </c>
      <c r="AQ304" s="115" t="str">
        <f>IF(tbl_coded[[#This Row],[ISIN]]="","",IF(_xll.BDP(tbl_coded[[#This Row],[KPW Provider BBID]]&amp;" CompanyID",$AQ$1)="#N/A Invalid Security","--",IF(_xll.BDP(tbl_coded[[#This Row],[KPW Provider BBID]]&amp;" CompanyID",$AQ$1)="#N/A N/A","--",_xll.BDP(tbl_coded[[#This Row],[KPW Provider BBID]]&amp;" CompanyID",$AQ$1))))</f>
        <v/>
      </c>
      <c r="AR304" s="115" t="str">
        <f>IF(tbl_coded[[#This Row],[ISIN]]="","",tbl_coded[[#This Row],[穆迪KPW评级]]&amp;"/"&amp;tbl_coded[[#This Row],[SPKPW评级]]&amp;"/"&amp;tbl_coded[[#This Row],[FITCHKPW评级]])</f>
        <v/>
      </c>
      <c r="AS304" s="115" t="str">
        <f>IF(tbl_coded[[#This Row],[ISIN]]="","",IF(OR(_xll.BDP($B304&amp;" Corp",AS$1)="#N/A N/A"),"--",_xll.BDP($B304&amp;" Corp",AS$1)))</f>
        <v/>
      </c>
      <c r="AT304" s="115" t="str">
        <f>IF(tbl_coded[[#This Row],[ISIN]]="","",IF(_xll.BDS($B304&amp;" Corp",AT$1)="#N/A Field Not Applicable","",_xll.BDS($B304&amp;" Corp",AT$1)))</f>
        <v/>
      </c>
      <c r="AU304" s="115" t="str">
        <f>IF(tbl_coded[[#This Row],[SBLC Provider BBID]]="","",_xll.BDP(tbl_coded[[#This Row],[SBLC Provider BBID]]&amp;" CompanyID","NAME"))</f>
        <v/>
      </c>
      <c r="AV304" s="115" t="str">
        <f>IF(tbl_coded[[#This Row],[ISIN]]="","",IF(OR(_xll.BDP($B304&amp;" Corp",AV$1)="#N/A N/A"),"--",TEXT(_xll.BDP($B304&amp;" Corp",AV$1),"yyyy/mm/dd")))</f>
        <v/>
      </c>
      <c r="AW304" s="115" t="str">
        <f>IF(tbl_coded[[#This Row],[ISIN]]="","",IF(OR(_xll.BDP($B304&amp;" Corp",AW$1)="#N/A N/A"),"--",TEXT(_xll.BDP($B304&amp;" Corp",AW$1),"yyyy/mm/dd")))</f>
        <v/>
      </c>
      <c r="AX304" s="115" t="str">
        <f>IF(tbl_coded[[#This Row],[ISIN]]="","",IF(OR(_xll.BDP($B304&amp;" Corp",AX$1)="#N/A N/A"),"--",TEXT(_xll.BDP($B304&amp;" Corp",AX$1),"yyyy/mm/dd")))</f>
        <v/>
      </c>
      <c r="AY304" s="115" t="str">
        <f>IF(tbl_coded[[#This Row],[ISIN]]="","",IF(OR(_xll.BDP($B304&amp;" Corp",AY$1)="#N/A Field Not Applicable"),"--",TEXT(_xll.BDP($B304&amp;" Corp",AY$1),"yyyy/mm/dd")))</f>
        <v/>
      </c>
      <c r="AZ304" s="115" t="str">
        <f>IF(tbl_coded[[#This Row],[ISIN]]="","",IF(OR(_xll.BDP($B304&amp;" Corp",AZ$1)="#N/A N/A"),"--",_xll.BDP($B304&amp;" Corp",AZ$1)))</f>
        <v/>
      </c>
      <c r="BA304" s="115" t="str">
        <f>IF(tbl_coded[[#This Row],[ISIN]]="","",IF(OR(_xll.BDP($B304&amp;" Corp",BA$1)="#N/A N/A"),"--",_xll.BDP($B304&amp;" Corp",BA$1)))</f>
        <v/>
      </c>
      <c r="BB304" s="115" t="str">
        <f>IF(tbl_coded[[#This Row],[ISIN]]="","",IF(OR(_xll.BDP($B304&amp;" Corp",BB$1)="#N/A N/A"),"--",_xll.BDP($B304&amp;" Corp",BB$1)))</f>
        <v/>
      </c>
      <c r="BC304" s="115" t="str">
        <f>IF(tbl_coded[[#This Row],[ISIN]]="","",IF(OR(_xll.BDP($B304&amp;" Corp",BC$1)="#N/A Field Not Applicable"),"--",_xll.BDP($B304&amp;" Corp",BC$1)))</f>
        <v/>
      </c>
      <c r="BD304" s="115" t="str">
        <f>IF(tbl_coded[[#This Row],[ISIN]]="","",IF(OR(_xll.BDP($B304&amp;" Corp",BD$1)="#N/A Field Not Applicable"),"--",_xll.BDP($B304&amp;" Corp",BD$1)))</f>
        <v/>
      </c>
      <c r="BE304" s="115" t="str">
        <f>IF(tbl_coded[[#This Row],[ISIN]]="","",IF(OR(_xll.BDP($B304&amp;" Corp",BE$1)="#N/A Field Not Applicable"),"--",_xll.BDP($B304&amp;" Corp",BE$1)))</f>
        <v/>
      </c>
      <c r="BF304" s="115" t="str">
        <f>IF(tbl_coded[[#This Row],[ISIN]]="","",IF(OR(_xll.BDP($B304&amp;" Corp",BF$1)="#N/A Field Not Applicable"),"--",_xll.BDP($B304&amp;" Corp",BF$1)))</f>
        <v/>
      </c>
      <c r="BG304" s="115" t="str">
        <f>IF(tbl_coded[[#This Row],[ISIN]]="","",IF(OR(_xll.BDP($B304&amp;" Corp",BG$1)="#N/A Field Not Applicable"),"--",IF(_xll.BDP($B304&amp;" Corp",BG$1)="#N/A N/A","N",_xll.BDP($B304&amp;" Corp",BG$1))))</f>
        <v/>
      </c>
      <c r="BH304" s="115" t="str">
        <f>IF(tbl_coded[[#This Row],[ISIN]]="","",IF(OR(_xll.BDP($B304&amp;" Corp",BH$1)="#N/A N/A"),"",_xll.BDP($B304&amp;" Corp",BH$1)))</f>
        <v/>
      </c>
      <c r="BI304" s="115" t="str">
        <f>IF(tbl_coded[[#This Row],[ISIN]]="","",IF(OR(tbl_coded[[#This Row],[Parent company tiker]]=""),"",IF(_xll.BDP(tbl_coded[[#This Row],[Parent company tiker]]&amp;" Equity",BI$1)="#N/A N/A","--",_xll.BDP(tbl_coded[[#This Row],[Parent company tiker]]&amp;" Equity",BI$1))))</f>
        <v/>
      </c>
      <c r="BJ304" s="115" t="str">
        <f>IF(tbl_coded[[#This Row],[ISIN]]="","",IF(OR(tbl_coded[[#This Row],[Parent company tiker]]=""),"",IF(_xll.BDP(tbl_coded[[#This Row],[Parent company tiker]]&amp;" Equity",BJ$1)="#N/A N/A","--",_xll.BDP(tbl_coded[[#This Row],[Parent company tiker]]&amp;" Equity",BJ$1))))</f>
        <v/>
      </c>
      <c r="BK304" s="115" t="str">
        <f>IF(tbl_coded[[#This Row],[ISIN]]="","",IF(OR(tbl_coded[[#This Row],[Parent company tiker]]=""),"",IF(_xll.BDP(tbl_coded[[#This Row],[Parent company tiker]]&amp;" Equity",BK$1)="#N/A N/A","--",_xll.BDP(tbl_coded[[#This Row],[Parent company tiker]]&amp;" Equity",BK$1))))</f>
        <v/>
      </c>
      <c r="BL304" s="115" t="str">
        <f>IF(tbl_coded[[#This Row],[ISIN]]="","",IF(OR(tbl_coded[[#This Row],[Parent company tiker]]=""),"",IF(_xll.BDP(tbl_coded[[#This Row],[Parent company tiker]]&amp;" Equity",BL$1)="#N/A N/A","--",_xll.BDP(tbl_coded[[#This Row],[Parent company tiker]]&amp;" Equity",BL$1))))</f>
        <v/>
      </c>
      <c r="BM304"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4" s="115" t="str">
        <f>IF(tbl_coded[[#This Row],[Column9]]&lt;&gt;"--",tbl_coded[[#This Row],[G''tor rating]],IF(tbl_coded[[#This Row],[KPW Name]]&lt;&gt;"",tbl_coded[[#This Row],[KPW Rating]],IF(tbl_coded[[#This Row],[Parent company tiker]]&lt;&gt;"",tbl_coded[[#This Row],[parent评级]],tbl_coded[[#This Row],[Issuer rating]])))</f>
        <v>//</v>
      </c>
      <c r="BO304" s="148" t="str">
        <f>IFERROR(IF(tbl_coded[[#This Row],[GREEN]]="Y","GREEN",IF(tbl_coded[[#This Row],[SUSTAINABLE]]="Y","SUSTAINABLE",IF(tbl_coded[[#This Row],[SOCIAL]]="Y","SOCIAL",IF(tbl_coded[[#This Row],[Sustainable linked]]="Y","SUSTAINABLE LINKED"," ")))),"")</f>
        <v xml:space="preserve"> </v>
      </c>
    </row>
    <row r="305" spans="1:67" ht="15" customHeight="1">
      <c r="A305" s="109">
        <v>303</v>
      </c>
      <c r="B305" s="110" t="str">
        <f>IF(美元债一级!$C$3:$C$1048576&lt;&gt;"",美元债一级!$C305,"")</f>
        <v/>
      </c>
      <c r="C305" s="112" t="str">
        <f>IF(tbl_coded[[#This Row],[ISIN]]="","",IF(tbl_coded[[#This Row],[Index]]&gt;$A$1,"",IF(_xll.BDP($B305&amp;" Corp",C$1)="#N/A N/A","",_xll.BDP($B305&amp;" Corp",C$1))))</f>
        <v/>
      </c>
      <c r="D305" s="112" t="str">
        <f>IF(tbl_coded[[#This Row],[ISIN]]="","",IF(_xll.BDP($B305&amp;" Corp",D$1)="#N/A N/A","",_xll.BDP($B305&amp;" Corp",D$1)))</f>
        <v/>
      </c>
      <c r="E305" s="112" t="str">
        <f>IF(tbl_coded[[#This Row],[ISIN]]="","",IF(_xll.BDP($B305&amp;" Corp",E$1)="#N/A N/A","--",_xll.BDP($B305&amp;" Corp",E$1)))</f>
        <v/>
      </c>
      <c r="F305" s="112" t="str">
        <f>IF(tbl_coded[[#This Row],[ISIN]]="","",IF(_xll.BDS($B305&amp;" Corp",F$1)="#N/A Field Not Applicable","",_xll.BDS($B305&amp;" Corp",F$1)))</f>
        <v/>
      </c>
      <c r="G305" s="112" t="str">
        <f>IF(tbl_coded[[#This Row],[ISIN]]="","",IF(_xll.BDP($F305&amp;" CompanyID",G$1)="#N/A Invalid Security","",_xll.BDP($F305&amp;" CompanyID",G$1)))</f>
        <v/>
      </c>
      <c r="H305" s="112" t="str">
        <f>IF(tbl_coded[[#This Row],[ISIN]]="","",IF(_xll.BDP($B305&amp;" Corp",H$1)="#N/A N/A","--",_xll.BDP($B305&amp;" Corp",H$1)))</f>
        <v/>
      </c>
      <c r="I305" s="112" t="str">
        <f>IF(tbl_coded[[#This Row],[ISIN]]="","",IF(_xll.BDP($B305&amp;" Corp",I$1)="#N/A N/A","--",_xll.BDP($B305&amp;" Corp",I$1)))</f>
        <v/>
      </c>
      <c r="J305" s="112" t="str">
        <f>IF(tbl_coded[[#This Row],[ISIN]]="","",IF(_xll.BDP($B305&amp;" Corp",J$1)="#N/A N/A","--",_xll.BDP($B305&amp;" Corp",J$1)))</f>
        <v/>
      </c>
      <c r="K305" s="112" t="str">
        <f>IF(tbl_coded[[#This Row],[ISIN]]="","",IF(_xll.BDP($B305&amp;" Corp",K$1)="#N/A N/A","--",_xll.BDP($B305&amp;" Corp",K$1)))</f>
        <v/>
      </c>
      <c r="L305" s="112" t="str">
        <f>IF(tbl_coded[[#This Row],[ISIN]]="","",IF(_xll.BDP($B305&amp;" Corp",L$1)="#N/A N/A","--",_xll.BDP($B305&amp;" Corp",L$1)))</f>
        <v/>
      </c>
      <c r="M305" s="112" t="str">
        <f>IF(tbl_coded[[#This Row],[ISIN]]="","",IF(_xll.BDP($B305&amp;" Corp",M$1)="#N/A N/A","--",_xll.BDP($B305&amp;" Corp",M$1)))</f>
        <v/>
      </c>
      <c r="N305" s="112" t="str">
        <f>IF(tbl_coded[[#This Row],[ISIN]]="","",IF(_xll.BDP($B305&amp;" Corp",N$1)="#N/A N/A","--",_xll.BDP($B305&amp;" Corp",N$1)))</f>
        <v/>
      </c>
      <c r="O305" s="112" t="str">
        <f>IF(tbl_coded[[#This Row],[ISIN]]="","",IF(_xll.BDP($B305&amp;" Corp",O$1)="#N/A N/A","--",_xll.BDP($B305&amp;" Corp",O$1)))</f>
        <v/>
      </c>
      <c r="P305" s="112" t="str">
        <f>IF(tbl_coded[[#This Row],[ISIN]]="","",IF(_xll.BDP($B305&amp;" Corp",P$1)="#N/A N/A","--",_xll.BDP($B305&amp;" Corp",P$1)))</f>
        <v/>
      </c>
      <c r="Q305"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5" s="112" t="str">
        <f>IF(tbl_coded[[#This Row],[ISIN]]="","",IF(OR(_xll.BDP($B305&amp;" Corp",R$1)="#N/A N/A",_xll.BDP($B305&amp;" Corp",R$1)="#N/A Invalid Security",_xll.BDP($B305&amp;" Corp",R$1)="#N/A Field Not Applicable"),"--",_xll.BDP($B305&amp;" Corp",R$1)))</f>
        <v/>
      </c>
      <c r="S305" s="112" t="str">
        <f>IF(tbl_coded[[#This Row],[ISIN]]="","",IF(OR(_xll.BDP($R305&amp;" Equity",S$1)="#N/A N/A",_xll.BDP($R305&amp;" Equity",S$1)="#N/A Invalid Security"),"--",_xll.BDP($R305&amp;" Equity",S$1)))</f>
        <v/>
      </c>
      <c r="T305" s="112" t="str">
        <f>IF(tbl_coded[[#This Row],[ISIN]]="","",IF(OR(_xll.BDP($R305&amp;" Equity",T$1)="#N/A N/A",_xll.BDP($R305&amp;" Equity",T$1)="#N/A Invalid Security"),"--",_xll.BDP($R305&amp;" Equity",T$1)))</f>
        <v/>
      </c>
      <c r="U305" s="112" t="str">
        <f>IF(tbl_coded[[#This Row],[ISIN]]="","",IF(OR(_xll.BDP($R305&amp;" Equity",U$1)="#N/A N/A",_xll.BDP($R305&amp;" Equity",U$1)="#N/A Invalid Security"),"--",_xll.BDP($R305&amp;" Equity",U$1)))</f>
        <v/>
      </c>
      <c r="V305" s="112" t="str">
        <f>IF(tbl_coded[[#This Row],[ISIN]]="","",IF(OR(_xll.BDP($R305&amp;" Equity",V$1)="#N/A N/A",_xll.BDP($R305&amp;" Equity",V$1)="#N/A Invalid Security"),"--",_xll.BDP($R305&amp;" Equity",V$1)))</f>
        <v/>
      </c>
      <c r="W305" s="112" t="str">
        <f>IF(tbl_coded[[#This Row],[ISIN]]="","",IF(OR(_xll.BDP($R305&amp;" Equity",W$1)="#N/A N/A",_xll.BDP($R305&amp;" Equity",W$1)="#N/A Invalid Security"),"--",_xll.BDP($R305&amp;" Equity",W$1)))</f>
        <v/>
      </c>
      <c r="X305" s="112" t="str">
        <f>IF(tbl_coded[[#This Row],[ISIN]]="","",IF(OR(_xll.BDP($R305&amp;" Equity",X$1)="#N/A N/A",_xll.BDP($R305&amp;" Equity",X$1)="#N/A Invalid Security"),"--",_xll.BDP($R305&amp;" Equity",X$1)))</f>
        <v/>
      </c>
      <c r="Y305"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5" s="112" t="str">
        <f>IF(tbl_coded[[#This Row],[ISIN]]="","",IF(ISNUMBER(_xll.BDP(B305&amp;" Corp",Z$1)),_xll.BDP(B305&amp;" Corp",Z$1),""))</f>
        <v/>
      </c>
      <c r="AA305" s="112" t="str">
        <f>IF(tbl_coded[[#This Row],[ISIN]]="","",IF(ISNUMBER(_xll.BDP(B305&amp;" Corp",AA$1)),_xll.BDP(B305&amp;" Corp",AA$1),""))</f>
        <v/>
      </c>
      <c r="AB305" s="112" t="str">
        <f>IF(tbl_coded[[#This Row],[ISIN]]="","",IF(ISNUMBER(_xll.BDP(B305&amp;" Corp",AB$1)),_xll.BDP(B305&amp;" Corp",AB$1),""))</f>
        <v/>
      </c>
      <c r="AC305" s="112" t="str">
        <f>IF(tbl_coded[[#This Row],[ISIN]]="","",IF(ISNUMBER(_xll.BDP(B305&amp;" Corp",AC$1)),_xll.BDP(B305&amp;" Corp",AC$1),""))</f>
        <v/>
      </c>
      <c r="AD305" s="112" t="str">
        <f>IF(tbl_coded[[#This Row],[ISIN]]="","",IF((_xll.BDP(B305&amp;" Corp",AD$1))="#N/A Field Not Applicable","",_xll.BDP(B305&amp;" Corp",AD$1)))</f>
        <v/>
      </c>
      <c r="AE305" s="112" t="str">
        <f>IF(tbl_coded[[#This Row],[ISIN]]="","",IF((_xll.BDP(B305&amp;" Corp",AE$1))="#N/A N/A","--",_xll.BDP(B305&amp;" Corp",AE$1)))</f>
        <v/>
      </c>
      <c r="AF305" s="112" t="str">
        <f>IF(tbl_coded[[#This Row],[ISIN]]="","",IF(IFERROR(MATCH(H305,rtg_num[Moody''s],0)&gt;10,0),"HY",IF(IFERROR(MATCH(I305,rtg_num[S&amp;P],0)&gt;10,0),"HY",IF(IFERROR(MATCH(J305,rtg_num[Fitch],0)&gt;10,0),"HY",IF(H305&amp;I305&amp;J305="------","NR",IF(IFERROR(FIND("#N/A",Coded!H305),0)&amp;IFERROR(FIND("#N/A",Coded!H305),0)&amp;IFERROR(FIND("#N/A",Coded!H305),0)&lt;&gt;"000",IF(INDEX(美元债一级!$O:$O,MATCH(tbl_coded[[#This Row],[ISIN]],美元债一级!$I:$I,0))="--/--/--","NR","IG"),"IG"))))))</f>
        <v/>
      </c>
      <c r="AG305"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5"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5" s="113" t="str">
        <f>IF(tbl_coded[[#This Row],[ISIN]]="","",IF(_xll.BDP($B305&amp;" Corp",AI$1)="#N/A N/A","--",_xll.BDP($B305&amp;" Corp",AI$1)))</f>
        <v/>
      </c>
      <c r="AJ305" s="112" t="str">
        <f>IF(tbl_coded[[#This Row],[ISIN]]="","",IF(OR(_xll.BDP(_xll.BDP(tbl_coded[[#This Row],[ISIN]]&amp;" Corp", "ISSUER_EQUITY_TICKER")&amp;" Equity",AJ$1)="#N/A N/A"),"--",_xll.BDP(_xll.BDP(tbl_coded[[#This Row],[ISIN]]&amp;" Corp", "ISSUER_EQUITY_TICKER")&amp;" Equity",AJ$1)))</f>
        <v/>
      </c>
      <c r="AK305"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5" s="115" t="str">
        <f>IF(tbl_coded[[#This Row],[ISIN]]="","",IF(OR(_xll.BDP(_xll.BDP(tbl_coded[[#This Row],[ISIN]]&amp;" Corp", "ISSUER_EQUITY_TICKER")&amp;" Equity",AL$1)="#N/A N/A"),"--",_xll.BDP(_xll.BDP(tbl_coded[[#This Row],[ISIN]]&amp;" Corp", "ISSUER_EQUITY_TICKER")&amp;" Equity",AL$1)))</f>
        <v/>
      </c>
      <c r="AM305" s="115" t="str">
        <f>IF(tbl_coded[[#This Row],[ISIN]]="","",IF(_xll.BDS($B305&amp;" Corp",AM$1)="#N/A Field Not Applicable","",_xll.BDS($B305&amp;" Corp",AM$1)))</f>
        <v/>
      </c>
      <c r="AN305" s="115" t="str">
        <f>IF(tbl_coded[[#This Row],[ISIN]]="","",IF(_xll.BDP(tbl_coded[[#This Row],[KPW Provider BBID]]&amp;" CompanyID","NAME")="#N/A Invalid Security","",_xll.BDP(tbl_coded[[#This Row],[KPW Provider BBID]]&amp;" CompanyID","NAME")))</f>
        <v/>
      </c>
      <c r="AO305" s="115" t="str">
        <f>IF(tbl_coded[[#This Row],[ISIN]]="","",IF(_xll.BDP(tbl_coded[[#This Row],[KPW Provider BBID]]&amp;" CompanyID",$AO$1)="#N/A Invalid Security","--",IF(_xll.BDP(tbl_coded[[#This Row],[KPW Provider BBID]]&amp;" CompanyID",$AO$1)="#N/A N/A","--",_xll.BDP(tbl_coded[[#This Row],[KPW Provider BBID]]&amp;" CompanyID",$AO$1))))</f>
        <v/>
      </c>
      <c r="AP305" s="115" t="str">
        <f>IF(tbl_coded[[#This Row],[ISIN]]="","",IF(_xll.BDP(tbl_coded[[#This Row],[KPW Provider BBID]]&amp;" CompanyID",$AP$1)="#N/A Invalid Security","--",IF(_xll.BDP(tbl_coded[[#This Row],[KPW Provider BBID]]&amp;" CompanyID",$AP$1)="#N/A N/A","--",_xll.BDP(tbl_coded[[#This Row],[KPW Provider BBID]]&amp;" CompanyID",$AP$1))))</f>
        <v/>
      </c>
      <c r="AQ305" s="115" t="str">
        <f>IF(tbl_coded[[#This Row],[ISIN]]="","",IF(_xll.BDP(tbl_coded[[#This Row],[KPW Provider BBID]]&amp;" CompanyID",$AQ$1)="#N/A Invalid Security","--",IF(_xll.BDP(tbl_coded[[#This Row],[KPW Provider BBID]]&amp;" CompanyID",$AQ$1)="#N/A N/A","--",_xll.BDP(tbl_coded[[#This Row],[KPW Provider BBID]]&amp;" CompanyID",$AQ$1))))</f>
        <v/>
      </c>
      <c r="AR305" s="115" t="str">
        <f>IF(tbl_coded[[#This Row],[ISIN]]="","",tbl_coded[[#This Row],[穆迪KPW评级]]&amp;"/"&amp;tbl_coded[[#This Row],[SPKPW评级]]&amp;"/"&amp;tbl_coded[[#This Row],[FITCHKPW评级]])</f>
        <v/>
      </c>
      <c r="AS305" s="115" t="str">
        <f>IF(tbl_coded[[#This Row],[ISIN]]="","",IF(OR(_xll.BDP($B305&amp;" Corp",AS$1)="#N/A N/A"),"--",_xll.BDP($B305&amp;" Corp",AS$1)))</f>
        <v/>
      </c>
      <c r="AT305" s="115" t="str">
        <f>IF(tbl_coded[[#This Row],[ISIN]]="","",IF(_xll.BDS($B305&amp;" Corp",AT$1)="#N/A Field Not Applicable","",_xll.BDS($B305&amp;" Corp",AT$1)))</f>
        <v/>
      </c>
      <c r="AU305" s="115" t="str">
        <f>IF(tbl_coded[[#This Row],[SBLC Provider BBID]]="","",_xll.BDP(tbl_coded[[#This Row],[SBLC Provider BBID]]&amp;" CompanyID","NAME"))</f>
        <v/>
      </c>
      <c r="AV305" s="115" t="str">
        <f>IF(tbl_coded[[#This Row],[ISIN]]="","",IF(OR(_xll.BDP($B305&amp;" Corp",AV$1)="#N/A N/A"),"--",TEXT(_xll.BDP($B305&amp;" Corp",AV$1),"yyyy/mm/dd")))</f>
        <v/>
      </c>
      <c r="AW305" s="115" t="str">
        <f>IF(tbl_coded[[#This Row],[ISIN]]="","",IF(OR(_xll.BDP($B305&amp;" Corp",AW$1)="#N/A N/A"),"--",TEXT(_xll.BDP($B305&amp;" Corp",AW$1),"yyyy/mm/dd")))</f>
        <v/>
      </c>
      <c r="AX305" s="115" t="str">
        <f>IF(tbl_coded[[#This Row],[ISIN]]="","",IF(OR(_xll.BDP($B305&amp;" Corp",AX$1)="#N/A N/A"),"--",TEXT(_xll.BDP($B305&amp;" Corp",AX$1),"yyyy/mm/dd")))</f>
        <v/>
      </c>
      <c r="AY305" s="115" t="str">
        <f>IF(tbl_coded[[#This Row],[ISIN]]="","",IF(OR(_xll.BDP($B305&amp;" Corp",AY$1)="#N/A Field Not Applicable"),"--",TEXT(_xll.BDP($B305&amp;" Corp",AY$1),"yyyy/mm/dd")))</f>
        <v/>
      </c>
      <c r="AZ305" s="115" t="str">
        <f>IF(tbl_coded[[#This Row],[ISIN]]="","",IF(OR(_xll.BDP($B305&amp;" Corp",AZ$1)="#N/A N/A"),"--",_xll.BDP($B305&amp;" Corp",AZ$1)))</f>
        <v/>
      </c>
      <c r="BA305" s="115" t="str">
        <f>IF(tbl_coded[[#This Row],[ISIN]]="","",IF(OR(_xll.BDP($B305&amp;" Corp",BA$1)="#N/A N/A"),"--",_xll.BDP($B305&amp;" Corp",BA$1)))</f>
        <v/>
      </c>
      <c r="BB305" s="115" t="str">
        <f>IF(tbl_coded[[#This Row],[ISIN]]="","",IF(OR(_xll.BDP($B305&amp;" Corp",BB$1)="#N/A N/A"),"--",_xll.BDP($B305&amp;" Corp",BB$1)))</f>
        <v/>
      </c>
      <c r="BC305" s="115" t="str">
        <f>IF(tbl_coded[[#This Row],[ISIN]]="","",IF(OR(_xll.BDP($B305&amp;" Corp",BC$1)="#N/A Field Not Applicable"),"--",_xll.BDP($B305&amp;" Corp",BC$1)))</f>
        <v/>
      </c>
      <c r="BD305" s="115" t="str">
        <f>IF(tbl_coded[[#This Row],[ISIN]]="","",IF(OR(_xll.BDP($B305&amp;" Corp",BD$1)="#N/A Field Not Applicable"),"--",_xll.BDP($B305&amp;" Corp",BD$1)))</f>
        <v/>
      </c>
      <c r="BE305" s="115" t="str">
        <f>IF(tbl_coded[[#This Row],[ISIN]]="","",IF(OR(_xll.BDP($B305&amp;" Corp",BE$1)="#N/A Field Not Applicable"),"--",_xll.BDP($B305&amp;" Corp",BE$1)))</f>
        <v/>
      </c>
      <c r="BF305" s="115" t="str">
        <f>IF(tbl_coded[[#This Row],[ISIN]]="","",IF(OR(_xll.BDP($B305&amp;" Corp",BF$1)="#N/A Field Not Applicable"),"--",_xll.BDP($B305&amp;" Corp",BF$1)))</f>
        <v/>
      </c>
      <c r="BG305" s="115" t="str">
        <f>IF(tbl_coded[[#This Row],[ISIN]]="","",IF(OR(_xll.BDP($B305&amp;" Corp",BG$1)="#N/A Field Not Applicable"),"--",IF(_xll.BDP($B305&amp;" Corp",BG$1)="#N/A N/A","N",_xll.BDP($B305&amp;" Corp",BG$1))))</f>
        <v/>
      </c>
      <c r="BH305" s="115" t="str">
        <f>IF(tbl_coded[[#This Row],[ISIN]]="","",IF(OR(_xll.BDP($B305&amp;" Corp",BH$1)="#N/A N/A"),"",_xll.BDP($B305&amp;" Corp",BH$1)))</f>
        <v/>
      </c>
      <c r="BI305" s="115" t="str">
        <f>IF(tbl_coded[[#This Row],[ISIN]]="","",IF(OR(tbl_coded[[#This Row],[Parent company tiker]]=""),"",IF(_xll.BDP(tbl_coded[[#This Row],[Parent company tiker]]&amp;" Equity",BI$1)="#N/A N/A","--",_xll.BDP(tbl_coded[[#This Row],[Parent company tiker]]&amp;" Equity",BI$1))))</f>
        <v/>
      </c>
      <c r="BJ305" s="115" t="str">
        <f>IF(tbl_coded[[#This Row],[ISIN]]="","",IF(OR(tbl_coded[[#This Row],[Parent company tiker]]=""),"",IF(_xll.BDP(tbl_coded[[#This Row],[Parent company tiker]]&amp;" Equity",BJ$1)="#N/A N/A","--",_xll.BDP(tbl_coded[[#This Row],[Parent company tiker]]&amp;" Equity",BJ$1))))</f>
        <v/>
      </c>
      <c r="BK305" s="115" t="str">
        <f>IF(tbl_coded[[#This Row],[ISIN]]="","",IF(OR(tbl_coded[[#This Row],[Parent company tiker]]=""),"",IF(_xll.BDP(tbl_coded[[#This Row],[Parent company tiker]]&amp;" Equity",BK$1)="#N/A N/A","--",_xll.BDP(tbl_coded[[#This Row],[Parent company tiker]]&amp;" Equity",BK$1))))</f>
        <v/>
      </c>
      <c r="BL305" s="115" t="str">
        <f>IF(tbl_coded[[#This Row],[ISIN]]="","",IF(OR(tbl_coded[[#This Row],[Parent company tiker]]=""),"",IF(_xll.BDP(tbl_coded[[#This Row],[Parent company tiker]]&amp;" Equity",BL$1)="#N/A N/A","--",_xll.BDP(tbl_coded[[#This Row],[Parent company tiker]]&amp;" Equity",BL$1))))</f>
        <v/>
      </c>
      <c r="BM305"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5" s="115" t="str">
        <f>IF(tbl_coded[[#This Row],[Column9]]&lt;&gt;"--",tbl_coded[[#This Row],[G''tor rating]],IF(tbl_coded[[#This Row],[KPW Name]]&lt;&gt;"",tbl_coded[[#This Row],[KPW Rating]],IF(tbl_coded[[#This Row],[Parent company tiker]]&lt;&gt;"",tbl_coded[[#This Row],[parent评级]],tbl_coded[[#This Row],[Issuer rating]])))</f>
        <v>//</v>
      </c>
      <c r="BO305" s="148" t="str">
        <f>IFERROR(IF(tbl_coded[[#This Row],[GREEN]]="Y","GREEN",IF(tbl_coded[[#This Row],[SUSTAINABLE]]="Y","SUSTAINABLE",IF(tbl_coded[[#This Row],[SOCIAL]]="Y","SOCIAL",IF(tbl_coded[[#This Row],[Sustainable linked]]="Y","SUSTAINABLE LINKED"," ")))),"")</f>
        <v xml:space="preserve"> </v>
      </c>
    </row>
    <row r="306" spans="1:67" ht="15" customHeight="1">
      <c r="A306" s="109">
        <v>304</v>
      </c>
      <c r="B306" s="110" t="str">
        <f>IF(美元债一级!$C$3:$C$1048576&lt;&gt;"",美元债一级!$C306,"")</f>
        <v/>
      </c>
      <c r="C306" s="112" t="str">
        <f>IF(tbl_coded[[#This Row],[ISIN]]="","",IF(tbl_coded[[#This Row],[Index]]&gt;$A$1,"",IF(_xll.BDP($B306&amp;" Corp",C$1)="#N/A N/A","",_xll.BDP($B306&amp;" Corp",C$1))))</f>
        <v/>
      </c>
      <c r="D306" s="112" t="str">
        <f>IF(tbl_coded[[#This Row],[ISIN]]="","",IF(_xll.BDP($B306&amp;" Corp",D$1)="#N/A N/A","",_xll.BDP($B306&amp;" Corp",D$1)))</f>
        <v/>
      </c>
      <c r="E306" s="112" t="str">
        <f>IF(tbl_coded[[#This Row],[ISIN]]="","",IF(_xll.BDP($B306&amp;" Corp",E$1)="#N/A N/A","--",_xll.BDP($B306&amp;" Corp",E$1)))</f>
        <v/>
      </c>
      <c r="F306" s="112" t="str">
        <f>IF(tbl_coded[[#This Row],[ISIN]]="","",IF(_xll.BDS($B306&amp;" Corp",F$1)="#N/A Field Not Applicable","",_xll.BDS($B306&amp;" Corp",F$1)))</f>
        <v/>
      </c>
      <c r="G306" s="112" t="str">
        <f>IF(tbl_coded[[#This Row],[ISIN]]="","",IF(_xll.BDP($F306&amp;" CompanyID",G$1)="#N/A Invalid Security","",_xll.BDP($F306&amp;" CompanyID",G$1)))</f>
        <v/>
      </c>
      <c r="H306" s="112" t="str">
        <f>IF(tbl_coded[[#This Row],[ISIN]]="","",IF(_xll.BDP($B306&amp;" Corp",H$1)="#N/A N/A","--",_xll.BDP($B306&amp;" Corp",H$1)))</f>
        <v/>
      </c>
      <c r="I306" s="112" t="str">
        <f>IF(tbl_coded[[#This Row],[ISIN]]="","",IF(_xll.BDP($B306&amp;" Corp",I$1)="#N/A N/A","--",_xll.BDP($B306&amp;" Corp",I$1)))</f>
        <v/>
      </c>
      <c r="J306" s="112" t="str">
        <f>IF(tbl_coded[[#This Row],[ISIN]]="","",IF(_xll.BDP($B306&amp;" Corp",J$1)="#N/A N/A","--",_xll.BDP($B306&amp;" Corp",J$1)))</f>
        <v/>
      </c>
      <c r="K306" s="112" t="str">
        <f>IF(tbl_coded[[#This Row],[ISIN]]="","",IF(_xll.BDP($B306&amp;" Corp",K$1)="#N/A N/A","--",_xll.BDP($B306&amp;" Corp",K$1)))</f>
        <v/>
      </c>
      <c r="L306" s="112" t="str">
        <f>IF(tbl_coded[[#This Row],[ISIN]]="","",IF(_xll.BDP($B306&amp;" Corp",L$1)="#N/A N/A","--",_xll.BDP($B306&amp;" Corp",L$1)))</f>
        <v/>
      </c>
      <c r="M306" s="112" t="str">
        <f>IF(tbl_coded[[#This Row],[ISIN]]="","",IF(_xll.BDP($B306&amp;" Corp",M$1)="#N/A N/A","--",_xll.BDP($B306&amp;" Corp",M$1)))</f>
        <v/>
      </c>
      <c r="N306" s="112" t="str">
        <f>IF(tbl_coded[[#This Row],[ISIN]]="","",IF(_xll.BDP($B306&amp;" Corp",N$1)="#N/A N/A","--",_xll.BDP($B306&amp;" Corp",N$1)))</f>
        <v/>
      </c>
      <c r="O306" s="112" t="str">
        <f>IF(tbl_coded[[#This Row],[ISIN]]="","",IF(_xll.BDP($B306&amp;" Corp",O$1)="#N/A N/A","--",_xll.BDP($B306&amp;" Corp",O$1)))</f>
        <v/>
      </c>
      <c r="P306" s="112" t="str">
        <f>IF(tbl_coded[[#This Row],[ISIN]]="","",IF(_xll.BDP($B306&amp;" Corp",P$1)="#N/A N/A","--",_xll.BDP($B306&amp;" Corp",P$1)))</f>
        <v/>
      </c>
      <c r="Q306"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6" s="112" t="str">
        <f>IF(tbl_coded[[#This Row],[ISIN]]="","",IF(OR(_xll.BDP($B306&amp;" Corp",R$1)="#N/A N/A",_xll.BDP($B306&amp;" Corp",R$1)="#N/A Invalid Security",_xll.BDP($B306&amp;" Corp",R$1)="#N/A Field Not Applicable"),"--",_xll.BDP($B306&amp;" Corp",R$1)))</f>
        <v/>
      </c>
      <c r="S306" s="112" t="str">
        <f>IF(tbl_coded[[#This Row],[ISIN]]="","",IF(OR(_xll.BDP($R306&amp;" Equity",S$1)="#N/A N/A",_xll.BDP($R306&amp;" Equity",S$1)="#N/A Invalid Security"),"--",_xll.BDP($R306&amp;" Equity",S$1)))</f>
        <v/>
      </c>
      <c r="T306" s="112" t="str">
        <f>IF(tbl_coded[[#This Row],[ISIN]]="","",IF(OR(_xll.BDP($R306&amp;" Equity",T$1)="#N/A N/A",_xll.BDP($R306&amp;" Equity",T$1)="#N/A Invalid Security"),"--",_xll.BDP($R306&amp;" Equity",T$1)))</f>
        <v/>
      </c>
      <c r="U306" s="112" t="str">
        <f>IF(tbl_coded[[#This Row],[ISIN]]="","",IF(OR(_xll.BDP($R306&amp;" Equity",U$1)="#N/A N/A",_xll.BDP($R306&amp;" Equity",U$1)="#N/A Invalid Security"),"--",_xll.BDP($R306&amp;" Equity",U$1)))</f>
        <v/>
      </c>
      <c r="V306" s="112" t="str">
        <f>IF(tbl_coded[[#This Row],[ISIN]]="","",IF(OR(_xll.BDP($R306&amp;" Equity",V$1)="#N/A N/A",_xll.BDP($R306&amp;" Equity",V$1)="#N/A Invalid Security"),"--",_xll.BDP($R306&amp;" Equity",V$1)))</f>
        <v/>
      </c>
      <c r="W306" s="112" t="str">
        <f>IF(tbl_coded[[#This Row],[ISIN]]="","",IF(OR(_xll.BDP($R306&amp;" Equity",W$1)="#N/A N/A",_xll.BDP($R306&amp;" Equity",W$1)="#N/A Invalid Security"),"--",_xll.BDP($R306&amp;" Equity",W$1)))</f>
        <v/>
      </c>
      <c r="X306" s="112" t="str">
        <f>IF(tbl_coded[[#This Row],[ISIN]]="","",IF(OR(_xll.BDP($R306&amp;" Equity",X$1)="#N/A N/A",_xll.BDP($R306&amp;" Equity",X$1)="#N/A Invalid Security"),"--",_xll.BDP($R306&amp;" Equity",X$1)))</f>
        <v/>
      </c>
      <c r="Y306"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6" s="112" t="str">
        <f>IF(tbl_coded[[#This Row],[ISIN]]="","",IF(ISNUMBER(_xll.BDP(B306&amp;" Corp",Z$1)),_xll.BDP(B306&amp;" Corp",Z$1),""))</f>
        <v/>
      </c>
      <c r="AA306" s="112" t="str">
        <f>IF(tbl_coded[[#This Row],[ISIN]]="","",IF(ISNUMBER(_xll.BDP(B306&amp;" Corp",AA$1)),_xll.BDP(B306&amp;" Corp",AA$1),""))</f>
        <v/>
      </c>
      <c r="AB306" s="112" t="str">
        <f>IF(tbl_coded[[#This Row],[ISIN]]="","",IF(ISNUMBER(_xll.BDP(B306&amp;" Corp",AB$1)),_xll.BDP(B306&amp;" Corp",AB$1),""))</f>
        <v/>
      </c>
      <c r="AC306" s="112" t="str">
        <f>IF(tbl_coded[[#This Row],[ISIN]]="","",IF(ISNUMBER(_xll.BDP(B306&amp;" Corp",AC$1)),_xll.BDP(B306&amp;" Corp",AC$1),""))</f>
        <v/>
      </c>
      <c r="AD306" s="112" t="str">
        <f>IF(tbl_coded[[#This Row],[ISIN]]="","",IF((_xll.BDP(B306&amp;" Corp",AD$1))="#N/A Field Not Applicable","",_xll.BDP(B306&amp;" Corp",AD$1)))</f>
        <v/>
      </c>
      <c r="AE306" s="112" t="str">
        <f>IF(tbl_coded[[#This Row],[ISIN]]="","",IF((_xll.BDP(B306&amp;" Corp",AE$1))="#N/A N/A","--",_xll.BDP(B306&amp;" Corp",AE$1)))</f>
        <v/>
      </c>
      <c r="AF306" s="112" t="str">
        <f>IF(tbl_coded[[#This Row],[ISIN]]="","",IF(IFERROR(MATCH(H306,rtg_num[Moody''s],0)&gt;10,0),"HY",IF(IFERROR(MATCH(I306,rtg_num[S&amp;P],0)&gt;10,0),"HY",IF(IFERROR(MATCH(J306,rtg_num[Fitch],0)&gt;10,0),"HY",IF(H306&amp;I306&amp;J306="------","NR",IF(IFERROR(FIND("#N/A",Coded!H306),0)&amp;IFERROR(FIND("#N/A",Coded!H306),0)&amp;IFERROR(FIND("#N/A",Coded!H306),0)&lt;&gt;"000",IF(INDEX(美元债一级!$O:$O,MATCH(tbl_coded[[#This Row],[ISIN]],美元债一级!$I:$I,0))="--/--/--","NR","IG"),"IG"))))))</f>
        <v/>
      </c>
      <c r="AG306"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6"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6" s="113" t="str">
        <f>IF(tbl_coded[[#This Row],[ISIN]]="","",IF(_xll.BDP($B306&amp;" Corp",AI$1)="#N/A N/A","--",_xll.BDP($B306&amp;" Corp",AI$1)))</f>
        <v/>
      </c>
      <c r="AJ306" s="112" t="str">
        <f>IF(tbl_coded[[#This Row],[ISIN]]="","",IF(OR(_xll.BDP(_xll.BDP(tbl_coded[[#This Row],[ISIN]]&amp;" Corp", "ISSUER_EQUITY_TICKER")&amp;" Equity",AJ$1)="#N/A N/A"),"--",_xll.BDP(_xll.BDP(tbl_coded[[#This Row],[ISIN]]&amp;" Corp", "ISSUER_EQUITY_TICKER")&amp;" Equity",AJ$1)))</f>
        <v/>
      </c>
      <c r="AK306"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6" s="115" t="str">
        <f>IF(tbl_coded[[#This Row],[ISIN]]="","",IF(OR(_xll.BDP(_xll.BDP(tbl_coded[[#This Row],[ISIN]]&amp;" Corp", "ISSUER_EQUITY_TICKER")&amp;" Equity",AL$1)="#N/A N/A"),"--",_xll.BDP(_xll.BDP(tbl_coded[[#This Row],[ISIN]]&amp;" Corp", "ISSUER_EQUITY_TICKER")&amp;" Equity",AL$1)))</f>
        <v/>
      </c>
      <c r="AM306" s="115" t="str">
        <f>IF(tbl_coded[[#This Row],[ISIN]]="","",IF(_xll.BDS($B306&amp;" Corp",AM$1)="#N/A Field Not Applicable","",_xll.BDS($B306&amp;" Corp",AM$1)))</f>
        <v/>
      </c>
      <c r="AN306" s="115" t="str">
        <f>IF(tbl_coded[[#This Row],[ISIN]]="","",IF(_xll.BDP(tbl_coded[[#This Row],[KPW Provider BBID]]&amp;" CompanyID","NAME")="#N/A Invalid Security","",_xll.BDP(tbl_coded[[#This Row],[KPW Provider BBID]]&amp;" CompanyID","NAME")))</f>
        <v/>
      </c>
      <c r="AO306" s="115" t="str">
        <f>IF(tbl_coded[[#This Row],[ISIN]]="","",IF(_xll.BDP(tbl_coded[[#This Row],[KPW Provider BBID]]&amp;" CompanyID",$AO$1)="#N/A Invalid Security","--",IF(_xll.BDP(tbl_coded[[#This Row],[KPW Provider BBID]]&amp;" CompanyID",$AO$1)="#N/A N/A","--",_xll.BDP(tbl_coded[[#This Row],[KPW Provider BBID]]&amp;" CompanyID",$AO$1))))</f>
        <v/>
      </c>
      <c r="AP306" s="115" t="str">
        <f>IF(tbl_coded[[#This Row],[ISIN]]="","",IF(_xll.BDP(tbl_coded[[#This Row],[KPW Provider BBID]]&amp;" CompanyID",$AP$1)="#N/A Invalid Security","--",IF(_xll.BDP(tbl_coded[[#This Row],[KPW Provider BBID]]&amp;" CompanyID",$AP$1)="#N/A N/A","--",_xll.BDP(tbl_coded[[#This Row],[KPW Provider BBID]]&amp;" CompanyID",$AP$1))))</f>
        <v/>
      </c>
      <c r="AQ306" s="115" t="str">
        <f>IF(tbl_coded[[#This Row],[ISIN]]="","",IF(_xll.BDP(tbl_coded[[#This Row],[KPW Provider BBID]]&amp;" CompanyID",$AQ$1)="#N/A Invalid Security","--",IF(_xll.BDP(tbl_coded[[#This Row],[KPW Provider BBID]]&amp;" CompanyID",$AQ$1)="#N/A N/A","--",_xll.BDP(tbl_coded[[#This Row],[KPW Provider BBID]]&amp;" CompanyID",$AQ$1))))</f>
        <v/>
      </c>
      <c r="AR306" s="115" t="str">
        <f>IF(tbl_coded[[#This Row],[ISIN]]="","",tbl_coded[[#This Row],[穆迪KPW评级]]&amp;"/"&amp;tbl_coded[[#This Row],[SPKPW评级]]&amp;"/"&amp;tbl_coded[[#This Row],[FITCHKPW评级]])</f>
        <v/>
      </c>
      <c r="AS306" s="115" t="str">
        <f>IF(tbl_coded[[#This Row],[ISIN]]="","",IF(OR(_xll.BDP($B306&amp;" Corp",AS$1)="#N/A N/A"),"--",_xll.BDP($B306&amp;" Corp",AS$1)))</f>
        <v/>
      </c>
      <c r="AT306" s="115" t="str">
        <f>IF(tbl_coded[[#This Row],[ISIN]]="","",IF(_xll.BDS($B306&amp;" Corp",AT$1)="#N/A Field Not Applicable","",_xll.BDS($B306&amp;" Corp",AT$1)))</f>
        <v/>
      </c>
      <c r="AU306" s="115" t="str">
        <f>IF(tbl_coded[[#This Row],[SBLC Provider BBID]]="","",_xll.BDP(tbl_coded[[#This Row],[SBLC Provider BBID]]&amp;" CompanyID","NAME"))</f>
        <v/>
      </c>
      <c r="AV306" s="115" t="str">
        <f>IF(tbl_coded[[#This Row],[ISIN]]="","",IF(OR(_xll.BDP($B306&amp;" Corp",AV$1)="#N/A N/A"),"--",TEXT(_xll.BDP($B306&amp;" Corp",AV$1),"yyyy/mm/dd")))</f>
        <v/>
      </c>
      <c r="AW306" s="115" t="str">
        <f>IF(tbl_coded[[#This Row],[ISIN]]="","",IF(OR(_xll.BDP($B306&amp;" Corp",AW$1)="#N/A N/A"),"--",TEXT(_xll.BDP($B306&amp;" Corp",AW$1),"yyyy/mm/dd")))</f>
        <v/>
      </c>
      <c r="AX306" s="115" t="str">
        <f>IF(tbl_coded[[#This Row],[ISIN]]="","",IF(OR(_xll.BDP($B306&amp;" Corp",AX$1)="#N/A N/A"),"--",TEXT(_xll.BDP($B306&amp;" Corp",AX$1),"yyyy/mm/dd")))</f>
        <v/>
      </c>
      <c r="AY306" s="115" t="str">
        <f>IF(tbl_coded[[#This Row],[ISIN]]="","",IF(OR(_xll.BDP($B306&amp;" Corp",AY$1)="#N/A Field Not Applicable"),"--",TEXT(_xll.BDP($B306&amp;" Corp",AY$1),"yyyy/mm/dd")))</f>
        <v/>
      </c>
      <c r="AZ306" s="115" t="str">
        <f>IF(tbl_coded[[#This Row],[ISIN]]="","",IF(OR(_xll.BDP($B306&amp;" Corp",AZ$1)="#N/A N/A"),"--",_xll.BDP($B306&amp;" Corp",AZ$1)))</f>
        <v/>
      </c>
      <c r="BA306" s="115" t="str">
        <f>IF(tbl_coded[[#This Row],[ISIN]]="","",IF(OR(_xll.BDP($B306&amp;" Corp",BA$1)="#N/A N/A"),"--",_xll.BDP($B306&amp;" Corp",BA$1)))</f>
        <v/>
      </c>
      <c r="BB306" s="115" t="str">
        <f>IF(tbl_coded[[#This Row],[ISIN]]="","",IF(OR(_xll.BDP($B306&amp;" Corp",BB$1)="#N/A N/A"),"--",_xll.BDP($B306&amp;" Corp",BB$1)))</f>
        <v/>
      </c>
      <c r="BC306" s="115" t="str">
        <f>IF(tbl_coded[[#This Row],[ISIN]]="","",IF(OR(_xll.BDP($B306&amp;" Corp",BC$1)="#N/A Field Not Applicable"),"--",_xll.BDP($B306&amp;" Corp",BC$1)))</f>
        <v/>
      </c>
      <c r="BD306" s="115" t="str">
        <f>IF(tbl_coded[[#This Row],[ISIN]]="","",IF(OR(_xll.BDP($B306&amp;" Corp",BD$1)="#N/A Field Not Applicable"),"--",_xll.BDP($B306&amp;" Corp",BD$1)))</f>
        <v/>
      </c>
      <c r="BE306" s="115" t="str">
        <f>IF(tbl_coded[[#This Row],[ISIN]]="","",IF(OR(_xll.BDP($B306&amp;" Corp",BE$1)="#N/A Field Not Applicable"),"--",_xll.BDP($B306&amp;" Corp",BE$1)))</f>
        <v/>
      </c>
      <c r="BF306" s="115" t="str">
        <f>IF(tbl_coded[[#This Row],[ISIN]]="","",IF(OR(_xll.BDP($B306&amp;" Corp",BF$1)="#N/A Field Not Applicable"),"--",_xll.BDP($B306&amp;" Corp",BF$1)))</f>
        <v/>
      </c>
      <c r="BG306" s="115" t="str">
        <f>IF(tbl_coded[[#This Row],[ISIN]]="","",IF(OR(_xll.BDP($B306&amp;" Corp",BG$1)="#N/A Field Not Applicable"),"--",IF(_xll.BDP($B306&amp;" Corp",BG$1)="#N/A N/A","N",_xll.BDP($B306&amp;" Corp",BG$1))))</f>
        <v/>
      </c>
      <c r="BH306" s="115" t="str">
        <f>IF(tbl_coded[[#This Row],[ISIN]]="","",IF(OR(_xll.BDP($B306&amp;" Corp",BH$1)="#N/A N/A"),"",_xll.BDP($B306&amp;" Corp",BH$1)))</f>
        <v/>
      </c>
      <c r="BI306" s="115" t="str">
        <f>IF(tbl_coded[[#This Row],[ISIN]]="","",IF(OR(tbl_coded[[#This Row],[Parent company tiker]]=""),"",IF(_xll.BDP(tbl_coded[[#This Row],[Parent company tiker]]&amp;" Equity",BI$1)="#N/A N/A","--",_xll.BDP(tbl_coded[[#This Row],[Parent company tiker]]&amp;" Equity",BI$1))))</f>
        <v/>
      </c>
      <c r="BJ306" s="115" t="str">
        <f>IF(tbl_coded[[#This Row],[ISIN]]="","",IF(OR(tbl_coded[[#This Row],[Parent company tiker]]=""),"",IF(_xll.BDP(tbl_coded[[#This Row],[Parent company tiker]]&amp;" Equity",BJ$1)="#N/A N/A","--",_xll.BDP(tbl_coded[[#This Row],[Parent company tiker]]&amp;" Equity",BJ$1))))</f>
        <v/>
      </c>
      <c r="BK306" s="115" t="str">
        <f>IF(tbl_coded[[#This Row],[ISIN]]="","",IF(OR(tbl_coded[[#This Row],[Parent company tiker]]=""),"",IF(_xll.BDP(tbl_coded[[#This Row],[Parent company tiker]]&amp;" Equity",BK$1)="#N/A N/A","--",_xll.BDP(tbl_coded[[#This Row],[Parent company tiker]]&amp;" Equity",BK$1))))</f>
        <v/>
      </c>
      <c r="BL306" s="115" t="str">
        <f>IF(tbl_coded[[#This Row],[ISIN]]="","",IF(OR(tbl_coded[[#This Row],[Parent company tiker]]=""),"",IF(_xll.BDP(tbl_coded[[#This Row],[Parent company tiker]]&amp;" Equity",BL$1)="#N/A N/A","--",_xll.BDP(tbl_coded[[#This Row],[Parent company tiker]]&amp;" Equity",BL$1))))</f>
        <v/>
      </c>
      <c r="BM306"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6" s="115" t="str">
        <f>IF(tbl_coded[[#This Row],[Column9]]&lt;&gt;"--",tbl_coded[[#This Row],[G''tor rating]],IF(tbl_coded[[#This Row],[KPW Name]]&lt;&gt;"",tbl_coded[[#This Row],[KPW Rating]],IF(tbl_coded[[#This Row],[Parent company tiker]]&lt;&gt;"",tbl_coded[[#This Row],[parent评级]],tbl_coded[[#This Row],[Issuer rating]])))</f>
        <v>//</v>
      </c>
      <c r="BO306" s="148" t="str">
        <f>IFERROR(IF(tbl_coded[[#This Row],[GREEN]]="Y","GREEN",IF(tbl_coded[[#This Row],[SUSTAINABLE]]="Y","SUSTAINABLE",IF(tbl_coded[[#This Row],[SOCIAL]]="Y","SOCIAL",IF(tbl_coded[[#This Row],[Sustainable linked]]="Y","SUSTAINABLE LINKED"," ")))),"")</f>
        <v xml:space="preserve"> </v>
      </c>
    </row>
    <row r="307" spans="1:67" ht="15" customHeight="1">
      <c r="A307" s="109">
        <v>305</v>
      </c>
      <c r="B307" s="110" t="str">
        <f>IF(美元债一级!$C$3:$C$1048576&lt;&gt;"",美元债一级!$C307,"")</f>
        <v/>
      </c>
      <c r="C307" s="114" t="str">
        <f>IF(tbl_coded[[#This Row],[ISIN]]="","",IF(tbl_coded[[#This Row],[Index]]&gt;$A$1,"",IF(_xll.BDP($B307&amp;" Corp",C$1)="#N/A N/A","",_xll.BDP($B307&amp;" Corp",C$1))))</f>
        <v/>
      </c>
      <c r="D307" s="114" t="str">
        <f>IF(tbl_coded[[#This Row],[ISIN]]="","",IF(_xll.BDP($B307&amp;" Corp",D$1)="#N/A N/A","",_xll.BDP($B307&amp;" Corp",D$1)))</f>
        <v/>
      </c>
      <c r="E307" s="114" t="str">
        <f>IF(tbl_coded[[#This Row],[ISIN]]="","",IF(_xll.BDP($B307&amp;" Corp",E$1)="#N/A N/A","--",_xll.BDP($B307&amp;" Corp",E$1)))</f>
        <v/>
      </c>
      <c r="F307" s="114" t="str">
        <f>IF(tbl_coded[[#This Row],[ISIN]]="","",IF(_xll.BDS($B307&amp;" Corp",F$1)="#N/A Field Not Applicable","",_xll.BDS($B307&amp;" Corp",F$1)))</f>
        <v/>
      </c>
      <c r="G307" s="114" t="str">
        <f>IF(tbl_coded[[#This Row],[ISIN]]="","",IF(_xll.BDP($F307&amp;" CompanyID",G$1)="#N/A Invalid Security","",_xll.BDP($F307&amp;" CompanyID",G$1)))</f>
        <v/>
      </c>
      <c r="H307" s="114" t="str">
        <f>IF(tbl_coded[[#This Row],[ISIN]]="","",IF(_xll.BDP($B307&amp;" Corp",H$1)="#N/A N/A","--",_xll.BDP($B307&amp;" Corp",H$1)))</f>
        <v/>
      </c>
      <c r="I307" s="114" t="str">
        <f>IF(tbl_coded[[#This Row],[ISIN]]="","",IF(_xll.BDP($B307&amp;" Corp",I$1)="#N/A N/A","--",_xll.BDP($B307&amp;" Corp",I$1)))</f>
        <v/>
      </c>
      <c r="J307" s="114" t="str">
        <f>IF(tbl_coded[[#This Row],[ISIN]]="","",IF(_xll.BDP($B307&amp;" Corp",J$1)="#N/A N/A","--",_xll.BDP($B307&amp;" Corp",J$1)))</f>
        <v/>
      </c>
      <c r="K307" s="114" t="str">
        <f>IF(tbl_coded[[#This Row],[ISIN]]="","",IF(_xll.BDP($B307&amp;" Corp",K$1)="#N/A N/A","--",_xll.BDP($B307&amp;" Corp",K$1)))</f>
        <v/>
      </c>
      <c r="L307" s="114" t="str">
        <f>IF(tbl_coded[[#This Row],[ISIN]]="","",IF(_xll.BDP($B307&amp;" Corp",L$1)="#N/A N/A","--",_xll.BDP($B307&amp;" Corp",L$1)))</f>
        <v/>
      </c>
      <c r="M307" s="114" t="str">
        <f>IF(tbl_coded[[#This Row],[ISIN]]="","",IF(_xll.BDP($B307&amp;" Corp",M$1)="#N/A N/A","--",_xll.BDP($B307&amp;" Corp",M$1)))</f>
        <v/>
      </c>
      <c r="N307" s="114" t="str">
        <f>IF(tbl_coded[[#This Row],[ISIN]]="","",IF(_xll.BDP($B307&amp;" Corp",N$1)="#N/A N/A","--",_xll.BDP($B307&amp;" Corp",N$1)))</f>
        <v/>
      </c>
      <c r="O307" s="114" t="str">
        <f>IF(tbl_coded[[#This Row],[ISIN]]="","",IF(_xll.BDP($B307&amp;" Corp",O$1)="#N/A N/A","--",_xll.BDP($B307&amp;" Corp",O$1)))</f>
        <v/>
      </c>
      <c r="P307" s="114" t="str">
        <f>IF(tbl_coded[[#This Row],[ISIN]]="","",IF(_xll.BDP($B307&amp;" Corp",P$1)="#N/A N/A","--",_xll.BDP($B307&amp;" Corp",P$1)))</f>
        <v/>
      </c>
      <c r="Q30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7" s="114" t="str">
        <f>IF(tbl_coded[[#This Row],[ISIN]]="","",IF(OR(_xll.BDP($B307&amp;" Corp",R$1)="#N/A N/A",_xll.BDP($B307&amp;" Corp",R$1)="#N/A Invalid Security",_xll.BDP($B307&amp;" Corp",R$1)="#N/A Field Not Applicable"),"--",_xll.BDP($B307&amp;" Corp",R$1)))</f>
        <v/>
      </c>
      <c r="S307" s="114" t="str">
        <f>IF(tbl_coded[[#This Row],[ISIN]]="","",IF(OR(_xll.BDP($R307&amp;" Equity",S$1)="#N/A N/A",_xll.BDP($R307&amp;" Equity",S$1)="#N/A Invalid Security"),"--",_xll.BDP($R307&amp;" Equity",S$1)))</f>
        <v/>
      </c>
      <c r="T307" s="114" t="str">
        <f>IF(tbl_coded[[#This Row],[ISIN]]="","",IF(OR(_xll.BDP($R307&amp;" Equity",T$1)="#N/A N/A",_xll.BDP($R307&amp;" Equity",T$1)="#N/A Invalid Security"),"--",_xll.BDP($R307&amp;" Equity",T$1)))</f>
        <v/>
      </c>
      <c r="U307" s="114" t="str">
        <f>IF(tbl_coded[[#This Row],[ISIN]]="","",IF(OR(_xll.BDP($R307&amp;" Equity",U$1)="#N/A N/A",_xll.BDP($R307&amp;" Equity",U$1)="#N/A Invalid Security"),"--",_xll.BDP($R307&amp;" Equity",U$1)))</f>
        <v/>
      </c>
      <c r="V307" s="114" t="str">
        <f>IF(tbl_coded[[#This Row],[ISIN]]="","",IF(OR(_xll.BDP($R307&amp;" Equity",V$1)="#N/A N/A",_xll.BDP($R307&amp;" Equity",V$1)="#N/A Invalid Security"),"--",_xll.BDP($R307&amp;" Equity",V$1)))</f>
        <v/>
      </c>
      <c r="W307" s="114" t="str">
        <f>IF(tbl_coded[[#This Row],[ISIN]]="","",IF(OR(_xll.BDP($R307&amp;" Equity",W$1)="#N/A N/A",_xll.BDP($R307&amp;" Equity",W$1)="#N/A Invalid Security"),"--",_xll.BDP($R307&amp;" Equity",W$1)))</f>
        <v/>
      </c>
      <c r="X307" s="114" t="str">
        <f>IF(tbl_coded[[#This Row],[ISIN]]="","",IF(OR(_xll.BDP($R307&amp;" Equity",X$1)="#N/A N/A",_xll.BDP($R307&amp;" Equity",X$1)="#N/A Invalid Security"),"--",_xll.BDP($R307&amp;" Equity",X$1)))</f>
        <v/>
      </c>
      <c r="Y30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7" s="114" t="str">
        <f>IF(tbl_coded[[#This Row],[ISIN]]="","",IF(ISNUMBER(_xll.BDP(B307&amp;" Corp",Z$1)),_xll.BDP(B307&amp;" Corp",Z$1),""))</f>
        <v/>
      </c>
      <c r="AA307" s="114" t="str">
        <f>IF(tbl_coded[[#This Row],[ISIN]]="","",IF(ISNUMBER(_xll.BDP(B307&amp;" Corp",AA$1)),_xll.BDP(B307&amp;" Corp",AA$1),""))</f>
        <v/>
      </c>
      <c r="AB307" s="114" t="str">
        <f>IF(tbl_coded[[#This Row],[ISIN]]="","",IF(ISNUMBER(_xll.BDP(B307&amp;" Corp",AB$1)),_xll.BDP(B307&amp;" Corp",AB$1),""))</f>
        <v/>
      </c>
      <c r="AC307" s="114" t="str">
        <f>IF(tbl_coded[[#This Row],[ISIN]]="","",IF(ISNUMBER(_xll.BDP(B307&amp;" Corp",AC$1)),_xll.BDP(B307&amp;" Corp",AC$1),""))</f>
        <v/>
      </c>
      <c r="AD307" s="114" t="str">
        <f>IF(tbl_coded[[#This Row],[ISIN]]="","",IF((_xll.BDP(B307&amp;" Corp",AD$1))="#N/A Field Not Applicable","",_xll.BDP(B307&amp;" Corp",AD$1)))</f>
        <v/>
      </c>
      <c r="AE307" s="114" t="str">
        <f>IF(tbl_coded[[#This Row],[ISIN]]="","",IF((_xll.BDP(B307&amp;" Corp",AE$1))="#N/A N/A","--",_xll.BDP(B307&amp;" Corp",AE$1)))</f>
        <v/>
      </c>
      <c r="AF307" s="114" t="str">
        <f>IF(tbl_coded[[#This Row],[ISIN]]="","",IF(IFERROR(MATCH(H307,rtg_num[Moody''s],0)&gt;10,0),"HY",IF(IFERROR(MATCH(I307,rtg_num[S&amp;P],0)&gt;10,0),"HY",IF(IFERROR(MATCH(J307,rtg_num[Fitch],0)&gt;10,0),"HY",IF(H307&amp;I307&amp;J307="------","NR",IF(IFERROR(FIND("#N/A",Coded!H307),0)&amp;IFERROR(FIND("#N/A",Coded!H307),0)&amp;IFERROR(FIND("#N/A",Coded!H307),0)&lt;&gt;"000",IF(INDEX(美元债一级!$O:$O,MATCH(tbl_coded[[#This Row],[ISIN]],美元债一级!$I:$I,0))="--/--/--","NR","IG"),"IG"))))))</f>
        <v/>
      </c>
      <c r="AG30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7" s="115" t="str">
        <f>IF(tbl_coded[[#This Row],[ISIN]]="","",IF(_xll.BDP($B307&amp;" Corp",AI$1)="#N/A N/A","--",_xll.BDP($B307&amp;" Corp",AI$1)))</f>
        <v/>
      </c>
      <c r="AJ307" s="112" t="str">
        <f>IF(tbl_coded[[#This Row],[ISIN]]="","",IF(OR(_xll.BDP(_xll.BDP(tbl_coded[[#This Row],[ISIN]]&amp;" Corp", "ISSUER_EQUITY_TICKER")&amp;" Equity",AJ$1)="#N/A N/A"),"--",_xll.BDP(_xll.BDP(tbl_coded[[#This Row],[ISIN]]&amp;" Corp", "ISSUER_EQUITY_TICKER")&amp;" Equity",AJ$1)))</f>
        <v/>
      </c>
      <c r="AK30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7" s="114" t="str">
        <f>IF(tbl_coded[[#This Row],[ISIN]]="","",IF(OR(_xll.BDP(_xll.BDP(tbl_coded[[#This Row],[ISIN]]&amp;" Corp", "ISSUER_EQUITY_TICKER")&amp;" Equity",AL$1)="#N/A N/A"),"--",_xll.BDP(_xll.BDP(tbl_coded[[#This Row],[ISIN]]&amp;" Corp", "ISSUER_EQUITY_TICKER")&amp;" Equity",AL$1)))</f>
        <v/>
      </c>
      <c r="AM307" s="114" t="str">
        <f>IF(tbl_coded[[#This Row],[ISIN]]="","",IF(_xll.BDS($B307&amp;" Corp",AM$1)="#N/A Field Not Applicable","",_xll.BDS($B307&amp;" Corp",AM$1)))</f>
        <v/>
      </c>
      <c r="AN307" s="114" t="str">
        <f>IF(tbl_coded[[#This Row],[ISIN]]="","",IF(_xll.BDP(tbl_coded[[#This Row],[KPW Provider BBID]]&amp;" CompanyID","NAME")="#N/A Invalid Security","",_xll.BDP(tbl_coded[[#This Row],[KPW Provider BBID]]&amp;" CompanyID","NAME")))</f>
        <v/>
      </c>
      <c r="AO307" s="114" t="str">
        <f>IF(tbl_coded[[#This Row],[ISIN]]="","",IF(_xll.BDP(tbl_coded[[#This Row],[KPW Provider BBID]]&amp;" CompanyID",$AO$1)="#N/A Invalid Security","--",IF(_xll.BDP(tbl_coded[[#This Row],[KPW Provider BBID]]&amp;" CompanyID",$AO$1)="#N/A N/A","--",_xll.BDP(tbl_coded[[#This Row],[KPW Provider BBID]]&amp;" CompanyID",$AO$1))))</f>
        <v/>
      </c>
      <c r="AP307" s="114" t="str">
        <f>IF(tbl_coded[[#This Row],[ISIN]]="","",IF(_xll.BDP(tbl_coded[[#This Row],[KPW Provider BBID]]&amp;" CompanyID",$AP$1)="#N/A Invalid Security","--",IF(_xll.BDP(tbl_coded[[#This Row],[KPW Provider BBID]]&amp;" CompanyID",$AP$1)="#N/A N/A","--",_xll.BDP(tbl_coded[[#This Row],[KPW Provider BBID]]&amp;" CompanyID",$AP$1))))</f>
        <v/>
      </c>
      <c r="AQ307" s="114" t="str">
        <f>IF(tbl_coded[[#This Row],[ISIN]]="","",IF(_xll.BDP(tbl_coded[[#This Row],[KPW Provider BBID]]&amp;" CompanyID",$AQ$1)="#N/A Invalid Security","--",IF(_xll.BDP(tbl_coded[[#This Row],[KPW Provider BBID]]&amp;" CompanyID",$AQ$1)="#N/A N/A","--",_xll.BDP(tbl_coded[[#This Row],[KPW Provider BBID]]&amp;" CompanyID",$AQ$1))))</f>
        <v/>
      </c>
      <c r="AR307" s="114" t="str">
        <f>IF(tbl_coded[[#This Row],[ISIN]]="","",tbl_coded[[#This Row],[穆迪KPW评级]]&amp;"/"&amp;tbl_coded[[#This Row],[SPKPW评级]]&amp;"/"&amp;tbl_coded[[#This Row],[FITCHKPW评级]])</f>
        <v/>
      </c>
      <c r="AS307" s="114" t="str">
        <f>IF(tbl_coded[[#This Row],[ISIN]]="","",IF(OR(_xll.BDP($B307&amp;" Corp",AS$1)="#N/A N/A"),"--",_xll.BDP($B307&amp;" Corp",AS$1)))</f>
        <v/>
      </c>
      <c r="AT307" s="114" t="str">
        <f>IF(tbl_coded[[#This Row],[ISIN]]="","",IF(_xll.BDS($B307&amp;" Corp",AT$1)="#N/A Field Not Applicable","",_xll.BDS($B307&amp;" Corp",AT$1)))</f>
        <v/>
      </c>
      <c r="AU307" s="114" t="str">
        <f>IF(tbl_coded[[#This Row],[SBLC Provider BBID]]="","",_xll.BDP(tbl_coded[[#This Row],[SBLC Provider BBID]]&amp;" CompanyID","NAME"))</f>
        <v/>
      </c>
      <c r="AV307" s="114" t="str">
        <f>IF(tbl_coded[[#This Row],[ISIN]]="","",IF(OR(_xll.BDP($B307&amp;" Corp",AV$1)="#N/A N/A"),"--",TEXT(_xll.BDP($B307&amp;" Corp",AV$1),"yyyy/mm/dd")))</f>
        <v/>
      </c>
      <c r="AW307" s="114" t="str">
        <f>IF(tbl_coded[[#This Row],[ISIN]]="","",IF(OR(_xll.BDP($B307&amp;" Corp",AW$1)="#N/A N/A"),"--",TEXT(_xll.BDP($B307&amp;" Corp",AW$1),"yyyy/mm/dd")))</f>
        <v/>
      </c>
      <c r="AX307" s="114" t="str">
        <f>IF(tbl_coded[[#This Row],[ISIN]]="","",IF(OR(_xll.BDP($B307&amp;" Corp",AX$1)="#N/A N/A"),"--",TEXT(_xll.BDP($B307&amp;" Corp",AX$1),"yyyy/mm/dd")))</f>
        <v/>
      </c>
      <c r="AY307" s="114" t="str">
        <f>IF(tbl_coded[[#This Row],[ISIN]]="","",IF(OR(_xll.BDP($B307&amp;" Corp",AY$1)="#N/A Field Not Applicable"),"--",TEXT(_xll.BDP($B307&amp;" Corp",AY$1),"yyyy/mm/dd")))</f>
        <v/>
      </c>
      <c r="AZ307" s="114" t="str">
        <f>IF(tbl_coded[[#This Row],[ISIN]]="","",IF(OR(_xll.BDP($B307&amp;" Corp",AZ$1)="#N/A N/A"),"--",_xll.BDP($B307&amp;" Corp",AZ$1)))</f>
        <v/>
      </c>
      <c r="BA307" s="114" t="str">
        <f>IF(tbl_coded[[#This Row],[ISIN]]="","",IF(OR(_xll.BDP($B307&amp;" Corp",BA$1)="#N/A N/A"),"--",_xll.BDP($B307&amp;" Corp",BA$1)))</f>
        <v/>
      </c>
      <c r="BB307" s="114" t="str">
        <f>IF(tbl_coded[[#This Row],[ISIN]]="","",IF(OR(_xll.BDP($B307&amp;" Corp",BB$1)="#N/A N/A"),"--",_xll.BDP($B307&amp;" Corp",BB$1)))</f>
        <v/>
      </c>
      <c r="BC307" s="114" t="str">
        <f>IF(tbl_coded[[#This Row],[ISIN]]="","",IF(OR(_xll.BDP($B307&amp;" Corp",BC$1)="#N/A Field Not Applicable"),"--",_xll.BDP($B307&amp;" Corp",BC$1)))</f>
        <v/>
      </c>
      <c r="BD307" s="114" t="str">
        <f>IF(tbl_coded[[#This Row],[ISIN]]="","",IF(OR(_xll.BDP($B307&amp;" Corp",BD$1)="#N/A Field Not Applicable"),"--",_xll.BDP($B307&amp;" Corp",BD$1)))</f>
        <v/>
      </c>
      <c r="BE307" s="114" t="str">
        <f>IF(tbl_coded[[#This Row],[ISIN]]="","",IF(OR(_xll.BDP($B307&amp;" Corp",BE$1)="#N/A Field Not Applicable"),"--",_xll.BDP($B307&amp;" Corp",BE$1)))</f>
        <v/>
      </c>
      <c r="BF307" s="114" t="str">
        <f>IF(tbl_coded[[#This Row],[ISIN]]="","",IF(OR(_xll.BDP($B307&amp;" Corp",BF$1)="#N/A Field Not Applicable"),"--",_xll.BDP($B307&amp;" Corp",BF$1)))</f>
        <v/>
      </c>
      <c r="BG307" s="114" t="str">
        <f>IF(tbl_coded[[#This Row],[ISIN]]="","",IF(OR(_xll.BDP($B307&amp;" Corp",BG$1)="#N/A Field Not Applicable"),"--",IF(_xll.BDP($B307&amp;" Corp",BG$1)="#N/A N/A","N",_xll.BDP($B307&amp;" Corp",BG$1))))</f>
        <v/>
      </c>
      <c r="BH307" s="114" t="str">
        <f>IF(tbl_coded[[#This Row],[ISIN]]="","",IF(OR(_xll.BDP($B307&amp;" Corp",BH$1)="#N/A N/A"),"",_xll.BDP($B307&amp;" Corp",BH$1)))</f>
        <v/>
      </c>
      <c r="BI307" s="114" t="str">
        <f>IF(tbl_coded[[#This Row],[ISIN]]="","",IF(OR(tbl_coded[[#This Row],[Parent company tiker]]=""),"",IF(_xll.BDP(tbl_coded[[#This Row],[Parent company tiker]]&amp;" Equity",BI$1)="#N/A N/A","--",_xll.BDP(tbl_coded[[#This Row],[Parent company tiker]]&amp;" Equity",BI$1))))</f>
        <v/>
      </c>
      <c r="BJ307" s="114" t="str">
        <f>IF(tbl_coded[[#This Row],[ISIN]]="","",IF(OR(tbl_coded[[#This Row],[Parent company tiker]]=""),"",IF(_xll.BDP(tbl_coded[[#This Row],[Parent company tiker]]&amp;" Equity",BJ$1)="#N/A N/A","--",_xll.BDP(tbl_coded[[#This Row],[Parent company tiker]]&amp;" Equity",BJ$1))))</f>
        <v/>
      </c>
      <c r="BK307" s="114" t="str">
        <f>IF(tbl_coded[[#This Row],[ISIN]]="","",IF(OR(tbl_coded[[#This Row],[Parent company tiker]]=""),"",IF(_xll.BDP(tbl_coded[[#This Row],[Parent company tiker]]&amp;" Equity",BK$1)="#N/A N/A","--",_xll.BDP(tbl_coded[[#This Row],[Parent company tiker]]&amp;" Equity",BK$1))))</f>
        <v/>
      </c>
      <c r="BL307" s="114" t="str">
        <f>IF(tbl_coded[[#This Row],[ISIN]]="","",IF(OR(tbl_coded[[#This Row],[Parent company tiker]]=""),"",IF(_xll.BDP(tbl_coded[[#This Row],[Parent company tiker]]&amp;" Equity",BL$1)="#N/A N/A","--",_xll.BDP(tbl_coded[[#This Row],[Parent company tiker]]&amp;" Equity",BL$1))))</f>
        <v/>
      </c>
      <c r="BM30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7" s="114" t="str">
        <f>IF(tbl_coded[[#This Row],[Column9]]&lt;&gt;"--",tbl_coded[[#This Row],[G''tor rating]],IF(tbl_coded[[#This Row],[KPW Name]]&lt;&gt;"",tbl_coded[[#This Row],[KPW Rating]],IF(tbl_coded[[#This Row],[Parent company tiker]]&lt;&gt;"",tbl_coded[[#This Row],[parent评级]],tbl_coded[[#This Row],[Issuer rating]])))</f>
        <v>//</v>
      </c>
      <c r="BO307" s="148" t="str">
        <f>IFERROR(IF(tbl_coded[[#This Row],[GREEN]]="Y","GREEN",IF(tbl_coded[[#This Row],[SUSTAINABLE]]="Y","SUSTAINABLE",IF(tbl_coded[[#This Row],[SOCIAL]]="Y","SOCIAL",IF(tbl_coded[[#This Row],[Sustainable linked]]="Y","SUSTAINABLE LINKED"," ")))),"")</f>
        <v xml:space="preserve"> </v>
      </c>
    </row>
    <row r="308" spans="1:67" ht="15" customHeight="1">
      <c r="A308" s="109">
        <v>306</v>
      </c>
      <c r="B308" s="110" t="str">
        <f>IF(美元债一级!$C$3:$C$1048576&lt;&gt;"",美元债一级!$C308,"")</f>
        <v/>
      </c>
      <c r="C308" s="114" t="str">
        <f>IF(tbl_coded[[#This Row],[ISIN]]="","",IF(tbl_coded[[#This Row],[Index]]&gt;$A$1,"",IF(_xll.BDP($B308&amp;" Corp",C$1)="#N/A N/A","",_xll.BDP($B308&amp;" Corp",C$1))))</f>
        <v/>
      </c>
      <c r="D308" s="114" t="str">
        <f>IF(tbl_coded[[#This Row],[ISIN]]="","",IF(_xll.BDP($B308&amp;" Corp",D$1)="#N/A N/A","",_xll.BDP($B308&amp;" Corp",D$1)))</f>
        <v/>
      </c>
      <c r="E308" s="114" t="str">
        <f>IF(tbl_coded[[#This Row],[ISIN]]="","",IF(_xll.BDP($B308&amp;" Corp",E$1)="#N/A N/A","--",_xll.BDP($B308&amp;" Corp",E$1)))</f>
        <v/>
      </c>
      <c r="F308" s="114" t="str">
        <f>IF(tbl_coded[[#This Row],[ISIN]]="","",IF(_xll.BDS($B308&amp;" Corp",F$1)="#N/A Field Not Applicable","",_xll.BDS($B308&amp;" Corp",F$1)))</f>
        <v/>
      </c>
      <c r="G308" s="114" t="str">
        <f>IF(tbl_coded[[#This Row],[ISIN]]="","",IF(_xll.BDP($F308&amp;" CompanyID",G$1)="#N/A Invalid Security","",_xll.BDP($F308&amp;" CompanyID",G$1)))</f>
        <v/>
      </c>
      <c r="H308" s="114" t="str">
        <f>IF(tbl_coded[[#This Row],[ISIN]]="","",IF(_xll.BDP($B308&amp;" Corp",H$1)="#N/A N/A","--",_xll.BDP($B308&amp;" Corp",H$1)))</f>
        <v/>
      </c>
      <c r="I308" s="114" t="str">
        <f>IF(tbl_coded[[#This Row],[ISIN]]="","",IF(_xll.BDP($B308&amp;" Corp",I$1)="#N/A N/A","--",_xll.BDP($B308&amp;" Corp",I$1)))</f>
        <v/>
      </c>
      <c r="J308" s="114" t="str">
        <f>IF(tbl_coded[[#This Row],[ISIN]]="","",IF(_xll.BDP($B308&amp;" Corp",J$1)="#N/A N/A","--",_xll.BDP($B308&amp;" Corp",J$1)))</f>
        <v/>
      </c>
      <c r="K308" s="114" t="str">
        <f>IF(tbl_coded[[#This Row],[ISIN]]="","",IF(_xll.BDP($B308&amp;" Corp",K$1)="#N/A N/A","--",_xll.BDP($B308&amp;" Corp",K$1)))</f>
        <v/>
      </c>
      <c r="L308" s="114" t="str">
        <f>IF(tbl_coded[[#This Row],[ISIN]]="","",IF(_xll.BDP($B308&amp;" Corp",L$1)="#N/A N/A","--",_xll.BDP($B308&amp;" Corp",L$1)))</f>
        <v/>
      </c>
      <c r="M308" s="114" t="str">
        <f>IF(tbl_coded[[#This Row],[ISIN]]="","",IF(_xll.BDP($B308&amp;" Corp",M$1)="#N/A N/A","--",_xll.BDP($B308&amp;" Corp",M$1)))</f>
        <v/>
      </c>
      <c r="N308" s="114" t="str">
        <f>IF(tbl_coded[[#This Row],[ISIN]]="","",IF(_xll.BDP($B308&amp;" Corp",N$1)="#N/A N/A","--",_xll.BDP($B308&amp;" Corp",N$1)))</f>
        <v/>
      </c>
      <c r="O308" s="114" t="str">
        <f>IF(tbl_coded[[#This Row],[ISIN]]="","",IF(_xll.BDP($B308&amp;" Corp",O$1)="#N/A N/A","--",_xll.BDP($B308&amp;" Corp",O$1)))</f>
        <v/>
      </c>
      <c r="P308" s="114" t="str">
        <f>IF(tbl_coded[[#This Row],[ISIN]]="","",IF(_xll.BDP($B308&amp;" Corp",P$1)="#N/A N/A","--",_xll.BDP($B308&amp;" Corp",P$1)))</f>
        <v/>
      </c>
      <c r="Q30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8" s="114" t="str">
        <f>IF(tbl_coded[[#This Row],[ISIN]]="","",IF(OR(_xll.BDP($B308&amp;" Corp",R$1)="#N/A N/A",_xll.BDP($B308&amp;" Corp",R$1)="#N/A Invalid Security",_xll.BDP($B308&amp;" Corp",R$1)="#N/A Field Not Applicable"),"--",_xll.BDP($B308&amp;" Corp",R$1)))</f>
        <v/>
      </c>
      <c r="S308" s="114" t="str">
        <f>IF(tbl_coded[[#This Row],[ISIN]]="","",IF(OR(_xll.BDP($R308&amp;" Equity",S$1)="#N/A N/A",_xll.BDP($R308&amp;" Equity",S$1)="#N/A Invalid Security"),"--",_xll.BDP($R308&amp;" Equity",S$1)))</f>
        <v/>
      </c>
      <c r="T308" s="114" t="str">
        <f>IF(tbl_coded[[#This Row],[ISIN]]="","",IF(OR(_xll.BDP($R308&amp;" Equity",T$1)="#N/A N/A",_xll.BDP($R308&amp;" Equity",T$1)="#N/A Invalid Security"),"--",_xll.BDP($R308&amp;" Equity",T$1)))</f>
        <v/>
      </c>
      <c r="U308" s="114" t="str">
        <f>IF(tbl_coded[[#This Row],[ISIN]]="","",IF(OR(_xll.BDP($R308&amp;" Equity",U$1)="#N/A N/A",_xll.BDP($R308&amp;" Equity",U$1)="#N/A Invalid Security"),"--",_xll.BDP($R308&amp;" Equity",U$1)))</f>
        <v/>
      </c>
      <c r="V308" s="114" t="str">
        <f>IF(tbl_coded[[#This Row],[ISIN]]="","",IF(OR(_xll.BDP($R308&amp;" Equity",V$1)="#N/A N/A",_xll.BDP($R308&amp;" Equity",V$1)="#N/A Invalid Security"),"--",_xll.BDP($R308&amp;" Equity",V$1)))</f>
        <v/>
      </c>
      <c r="W308" s="114" t="str">
        <f>IF(tbl_coded[[#This Row],[ISIN]]="","",IF(OR(_xll.BDP($R308&amp;" Equity",W$1)="#N/A N/A",_xll.BDP($R308&amp;" Equity",W$1)="#N/A Invalid Security"),"--",_xll.BDP($R308&amp;" Equity",W$1)))</f>
        <v/>
      </c>
      <c r="X308" s="114" t="str">
        <f>IF(tbl_coded[[#This Row],[ISIN]]="","",IF(OR(_xll.BDP($R308&amp;" Equity",X$1)="#N/A N/A",_xll.BDP($R308&amp;" Equity",X$1)="#N/A Invalid Security"),"--",_xll.BDP($R308&amp;" Equity",X$1)))</f>
        <v/>
      </c>
      <c r="Y30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8" s="114" t="str">
        <f>IF(tbl_coded[[#This Row],[ISIN]]="","",IF(ISNUMBER(_xll.BDP(B308&amp;" Corp",Z$1)),_xll.BDP(B308&amp;" Corp",Z$1),""))</f>
        <v/>
      </c>
      <c r="AA308" s="114" t="str">
        <f>IF(tbl_coded[[#This Row],[ISIN]]="","",IF(ISNUMBER(_xll.BDP(B308&amp;" Corp",AA$1)),_xll.BDP(B308&amp;" Corp",AA$1),""))</f>
        <v/>
      </c>
      <c r="AB308" s="114" t="str">
        <f>IF(tbl_coded[[#This Row],[ISIN]]="","",IF(ISNUMBER(_xll.BDP(B308&amp;" Corp",AB$1)),_xll.BDP(B308&amp;" Corp",AB$1),""))</f>
        <v/>
      </c>
      <c r="AC308" s="114" t="str">
        <f>IF(tbl_coded[[#This Row],[ISIN]]="","",IF(ISNUMBER(_xll.BDP(B308&amp;" Corp",AC$1)),_xll.BDP(B308&amp;" Corp",AC$1),""))</f>
        <v/>
      </c>
      <c r="AD308" s="114" t="str">
        <f>IF(tbl_coded[[#This Row],[ISIN]]="","",IF((_xll.BDP(B308&amp;" Corp",AD$1))="#N/A Field Not Applicable","",_xll.BDP(B308&amp;" Corp",AD$1)))</f>
        <v/>
      </c>
      <c r="AE308" s="114" t="str">
        <f>IF(tbl_coded[[#This Row],[ISIN]]="","",IF((_xll.BDP(B308&amp;" Corp",AE$1))="#N/A N/A","--",_xll.BDP(B308&amp;" Corp",AE$1)))</f>
        <v/>
      </c>
      <c r="AF308" s="114" t="str">
        <f>IF(tbl_coded[[#This Row],[ISIN]]="","",IF(IFERROR(MATCH(H308,rtg_num[Moody''s],0)&gt;10,0),"HY",IF(IFERROR(MATCH(I308,rtg_num[S&amp;P],0)&gt;10,0),"HY",IF(IFERROR(MATCH(J308,rtg_num[Fitch],0)&gt;10,0),"HY",IF(H308&amp;I308&amp;J308="------","NR",IF(IFERROR(FIND("#N/A",Coded!H308),0)&amp;IFERROR(FIND("#N/A",Coded!H308),0)&amp;IFERROR(FIND("#N/A",Coded!H308),0)&lt;&gt;"000",IF(INDEX(美元债一级!$O:$O,MATCH(tbl_coded[[#This Row],[ISIN]],美元债一级!$I:$I,0))="--/--/--","NR","IG"),"IG"))))))</f>
        <v/>
      </c>
      <c r="AG30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8" s="115" t="str">
        <f>IF(tbl_coded[[#This Row],[ISIN]]="","",IF(_xll.BDP($B308&amp;" Corp",AI$1)="#N/A N/A","--",_xll.BDP($B308&amp;" Corp",AI$1)))</f>
        <v/>
      </c>
      <c r="AJ308" s="112" t="str">
        <f>IF(tbl_coded[[#This Row],[ISIN]]="","",IF(OR(_xll.BDP(_xll.BDP(tbl_coded[[#This Row],[ISIN]]&amp;" Corp", "ISSUER_EQUITY_TICKER")&amp;" Equity",AJ$1)="#N/A N/A"),"--",_xll.BDP(_xll.BDP(tbl_coded[[#This Row],[ISIN]]&amp;" Corp", "ISSUER_EQUITY_TICKER")&amp;" Equity",AJ$1)))</f>
        <v/>
      </c>
      <c r="AK30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8" s="114" t="str">
        <f>IF(tbl_coded[[#This Row],[ISIN]]="","",IF(OR(_xll.BDP(_xll.BDP(tbl_coded[[#This Row],[ISIN]]&amp;" Corp", "ISSUER_EQUITY_TICKER")&amp;" Equity",AL$1)="#N/A N/A"),"--",_xll.BDP(_xll.BDP(tbl_coded[[#This Row],[ISIN]]&amp;" Corp", "ISSUER_EQUITY_TICKER")&amp;" Equity",AL$1)))</f>
        <v/>
      </c>
      <c r="AM308" s="114" t="str">
        <f>IF(tbl_coded[[#This Row],[ISIN]]="","",IF(_xll.BDS($B308&amp;" Corp",AM$1)="#N/A Field Not Applicable","",_xll.BDS($B308&amp;" Corp",AM$1)))</f>
        <v/>
      </c>
      <c r="AN308" s="114" t="str">
        <f>IF(tbl_coded[[#This Row],[ISIN]]="","",IF(_xll.BDP(tbl_coded[[#This Row],[KPW Provider BBID]]&amp;" CompanyID","NAME")="#N/A Invalid Security","",_xll.BDP(tbl_coded[[#This Row],[KPW Provider BBID]]&amp;" CompanyID","NAME")))</f>
        <v/>
      </c>
      <c r="AO308" s="114" t="str">
        <f>IF(tbl_coded[[#This Row],[ISIN]]="","",IF(_xll.BDP(tbl_coded[[#This Row],[KPW Provider BBID]]&amp;" CompanyID",$AO$1)="#N/A Invalid Security","--",IF(_xll.BDP(tbl_coded[[#This Row],[KPW Provider BBID]]&amp;" CompanyID",$AO$1)="#N/A N/A","--",_xll.BDP(tbl_coded[[#This Row],[KPW Provider BBID]]&amp;" CompanyID",$AO$1))))</f>
        <v/>
      </c>
      <c r="AP308" s="114" t="str">
        <f>IF(tbl_coded[[#This Row],[ISIN]]="","",IF(_xll.BDP(tbl_coded[[#This Row],[KPW Provider BBID]]&amp;" CompanyID",$AP$1)="#N/A Invalid Security","--",IF(_xll.BDP(tbl_coded[[#This Row],[KPW Provider BBID]]&amp;" CompanyID",$AP$1)="#N/A N/A","--",_xll.BDP(tbl_coded[[#This Row],[KPW Provider BBID]]&amp;" CompanyID",$AP$1))))</f>
        <v/>
      </c>
      <c r="AQ308" s="114" t="str">
        <f>IF(tbl_coded[[#This Row],[ISIN]]="","",IF(_xll.BDP(tbl_coded[[#This Row],[KPW Provider BBID]]&amp;" CompanyID",$AQ$1)="#N/A Invalid Security","--",IF(_xll.BDP(tbl_coded[[#This Row],[KPW Provider BBID]]&amp;" CompanyID",$AQ$1)="#N/A N/A","--",_xll.BDP(tbl_coded[[#This Row],[KPW Provider BBID]]&amp;" CompanyID",$AQ$1))))</f>
        <v/>
      </c>
      <c r="AR308" s="114" t="str">
        <f>IF(tbl_coded[[#This Row],[ISIN]]="","",tbl_coded[[#This Row],[穆迪KPW评级]]&amp;"/"&amp;tbl_coded[[#This Row],[SPKPW评级]]&amp;"/"&amp;tbl_coded[[#This Row],[FITCHKPW评级]])</f>
        <v/>
      </c>
      <c r="AS308" s="114" t="str">
        <f>IF(tbl_coded[[#This Row],[ISIN]]="","",IF(OR(_xll.BDP($B308&amp;" Corp",AS$1)="#N/A N/A"),"--",_xll.BDP($B308&amp;" Corp",AS$1)))</f>
        <v/>
      </c>
      <c r="AT308" s="114" t="str">
        <f>IF(tbl_coded[[#This Row],[ISIN]]="","",IF(_xll.BDS($B308&amp;" Corp",AT$1)="#N/A Field Not Applicable","",_xll.BDS($B308&amp;" Corp",AT$1)))</f>
        <v/>
      </c>
      <c r="AU308" s="114" t="str">
        <f>IF(tbl_coded[[#This Row],[SBLC Provider BBID]]="","",_xll.BDP(tbl_coded[[#This Row],[SBLC Provider BBID]]&amp;" CompanyID","NAME"))</f>
        <v/>
      </c>
      <c r="AV308" s="114" t="str">
        <f>IF(tbl_coded[[#This Row],[ISIN]]="","",IF(OR(_xll.BDP($B308&amp;" Corp",AV$1)="#N/A N/A"),"--",TEXT(_xll.BDP($B308&amp;" Corp",AV$1),"yyyy/mm/dd")))</f>
        <v/>
      </c>
      <c r="AW308" s="114" t="str">
        <f>IF(tbl_coded[[#This Row],[ISIN]]="","",IF(OR(_xll.BDP($B308&amp;" Corp",AW$1)="#N/A N/A"),"--",TEXT(_xll.BDP($B308&amp;" Corp",AW$1),"yyyy/mm/dd")))</f>
        <v/>
      </c>
      <c r="AX308" s="114" t="str">
        <f>IF(tbl_coded[[#This Row],[ISIN]]="","",IF(OR(_xll.BDP($B308&amp;" Corp",AX$1)="#N/A N/A"),"--",TEXT(_xll.BDP($B308&amp;" Corp",AX$1),"yyyy/mm/dd")))</f>
        <v/>
      </c>
      <c r="AY308" s="114" t="str">
        <f>IF(tbl_coded[[#This Row],[ISIN]]="","",IF(OR(_xll.BDP($B308&amp;" Corp",AY$1)="#N/A Field Not Applicable"),"--",TEXT(_xll.BDP($B308&amp;" Corp",AY$1),"yyyy/mm/dd")))</f>
        <v/>
      </c>
      <c r="AZ308" s="114" t="str">
        <f>IF(tbl_coded[[#This Row],[ISIN]]="","",IF(OR(_xll.BDP($B308&amp;" Corp",AZ$1)="#N/A N/A"),"--",_xll.BDP($B308&amp;" Corp",AZ$1)))</f>
        <v/>
      </c>
      <c r="BA308" s="114" t="str">
        <f>IF(tbl_coded[[#This Row],[ISIN]]="","",IF(OR(_xll.BDP($B308&amp;" Corp",BA$1)="#N/A N/A"),"--",_xll.BDP($B308&amp;" Corp",BA$1)))</f>
        <v/>
      </c>
      <c r="BB308" s="114" t="str">
        <f>IF(tbl_coded[[#This Row],[ISIN]]="","",IF(OR(_xll.BDP($B308&amp;" Corp",BB$1)="#N/A N/A"),"--",_xll.BDP($B308&amp;" Corp",BB$1)))</f>
        <v/>
      </c>
      <c r="BC308" s="114" t="str">
        <f>IF(tbl_coded[[#This Row],[ISIN]]="","",IF(OR(_xll.BDP($B308&amp;" Corp",BC$1)="#N/A Field Not Applicable"),"--",_xll.BDP($B308&amp;" Corp",BC$1)))</f>
        <v/>
      </c>
      <c r="BD308" s="114" t="str">
        <f>IF(tbl_coded[[#This Row],[ISIN]]="","",IF(OR(_xll.BDP($B308&amp;" Corp",BD$1)="#N/A Field Not Applicable"),"--",_xll.BDP($B308&amp;" Corp",BD$1)))</f>
        <v/>
      </c>
      <c r="BE308" s="114" t="str">
        <f>IF(tbl_coded[[#This Row],[ISIN]]="","",IF(OR(_xll.BDP($B308&amp;" Corp",BE$1)="#N/A Field Not Applicable"),"--",_xll.BDP($B308&amp;" Corp",BE$1)))</f>
        <v/>
      </c>
      <c r="BF308" s="114" t="str">
        <f>IF(tbl_coded[[#This Row],[ISIN]]="","",IF(OR(_xll.BDP($B308&amp;" Corp",BF$1)="#N/A Field Not Applicable"),"--",_xll.BDP($B308&amp;" Corp",BF$1)))</f>
        <v/>
      </c>
      <c r="BG308" s="114" t="str">
        <f>IF(tbl_coded[[#This Row],[ISIN]]="","",IF(OR(_xll.BDP($B308&amp;" Corp",BG$1)="#N/A Field Not Applicable"),"--",IF(_xll.BDP($B308&amp;" Corp",BG$1)="#N/A N/A","N",_xll.BDP($B308&amp;" Corp",BG$1))))</f>
        <v/>
      </c>
      <c r="BH308" s="114" t="str">
        <f>IF(tbl_coded[[#This Row],[ISIN]]="","",IF(OR(_xll.BDP($B308&amp;" Corp",BH$1)="#N/A N/A"),"",_xll.BDP($B308&amp;" Corp",BH$1)))</f>
        <v/>
      </c>
      <c r="BI308" s="114" t="str">
        <f>IF(tbl_coded[[#This Row],[ISIN]]="","",IF(OR(tbl_coded[[#This Row],[Parent company tiker]]=""),"",IF(_xll.BDP(tbl_coded[[#This Row],[Parent company tiker]]&amp;" Equity",BI$1)="#N/A N/A","--",_xll.BDP(tbl_coded[[#This Row],[Parent company tiker]]&amp;" Equity",BI$1))))</f>
        <v/>
      </c>
      <c r="BJ308" s="114" t="str">
        <f>IF(tbl_coded[[#This Row],[ISIN]]="","",IF(OR(tbl_coded[[#This Row],[Parent company tiker]]=""),"",IF(_xll.BDP(tbl_coded[[#This Row],[Parent company tiker]]&amp;" Equity",BJ$1)="#N/A N/A","--",_xll.BDP(tbl_coded[[#This Row],[Parent company tiker]]&amp;" Equity",BJ$1))))</f>
        <v/>
      </c>
      <c r="BK308" s="114" t="str">
        <f>IF(tbl_coded[[#This Row],[ISIN]]="","",IF(OR(tbl_coded[[#This Row],[Parent company tiker]]=""),"",IF(_xll.BDP(tbl_coded[[#This Row],[Parent company tiker]]&amp;" Equity",BK$1)="#N/A N/A","--",_xll.BDP(tbl_coded[[#This Row],[Parent company tiker]]&amp;" Equity",BK$1))))</f>
        <v/>
      </c>
      <c r="BL308" s="114" t="str">
        <f>IF(tbl_coded[[#This Row],[ISIN]]="","",IF(OR(tbl_coded[[#This Row],[Parent company tiker]]=""),"",IF(_xll.BDP(tbl_coded[[#This Row],[Parent company tiker]]&amp;" Equity",BL$1)="#N/A N/A","--",_xll.BDP(tbl_coded[[#This Row],[Parent company tiker]]&amp;" Equity",BL$1))))</f>
        <v/>
      </c>
      <c r="BM30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8" s="114" t="str">
        <f>IF(tbl_coded[[#This Row],[Column9]]&lt;&gt;"--",tbl_coded[[#This Row],[G''tor rating]],IF(tbl_coded[[#This Row],[KPW Name]]&lt;&gt;"",tbl_coded[[#This Row],[KPW Rating]],IF(tbl_coded[[#This Row],[Parent company tiker]]&lt;&gt;"",tbl_coded[[#This Row],[parent评级]],tbl_coded[[#This Row],[Issuer rating]])))</f>
        <v>//</v>
      </c>
      <c r="BO308" s="148" t="str">
        <f>IFERROR(IF(tbl_coded[[#This Row],[GREEN]]="Y","GREEN",IF(tbl_coded[[#This Row],[SUSTAINABLE]]="Y","SUSTAINABLE",IF(tbl_coded[[#This Row],[SOCIAL]]="Y","SOCIAL",IF(tbl_coded[[#This Row],[Sustainable linked]]="Y","SUSTAINABLE LINKED"," ")))),"")</f>
        <v xml:space="preserve"> </v>
      </c>
    </row>
    <row r="309" spans="1:67" ht="15" customHeight="1">
      <c r="A309" s="109">
        <v>307</v>
      </c>
      <c r="B309" s="110" t="str">
        <f>IF(美元债一级!$C$3:$C$1048576&lt;&gt;"",美元债一级!$C309,"")</f>
        <v/>
      </c>
      <c r="C309" s="114" t="str">
        <f>IF(tbl_coded[[#This Row],[ISIN]]="","",IF(tbl_coded[[#This Row],[Index]]&gt;$A$1,"",IF(_xll.BDP($B309&amp;" Corp",C$1)="#N/A N/A","",_xll.BDP($B309&amp;" Corp",C$1))))</f>
        <v/>
      </c>
      <c r="D309" s="114" t="str">
        <f>IF(tbl_coded[[#This Row],[ISIN]]="","",IF(_xll.BDP($B309&amp;" Corp",D$1)="#N/A N/A","",_xll.BDP($B309&amp;" Corp",D$1)))</f>
        <v/>
      </c>
      <c r="E309" s="114" t="str">
        <f>IF(tbl_coded[[#This Row],[ISIN]]="","",IF(_xll.BDP($B309&amp;" Corp",E$1)="#N/A N/A","--",_xll.BDP($B309&amp;" Corp",E$1)))</f>
        <v/>
      </c>
      <c r="F309" s="114" t="str">
        <f>IF(tbl_coded[[#This Row],[ISIN]]="","",IF(_xll.BDS($B309&amp;" Corp",F$1)="#N/A Field Not Applicable","",_xll.BDS($B309&amp;" Corp",F$1)))</f>
        <v/>
      </c>
      <c r="G309" s="114" t="str">
        <f>IF(tbl_coded[[#This Row],[ISIN]]="","",IF(_xll.BDP($F309&amp;" CompanyID",G$1)="#N/A Invalid Security","",_xll.BDP($F309&amp;" CompanyID",G$1)))</f>
        <v/>
      </c>
      <c r="H309" s="114" t="str">
        <f>IF(tbl_coded[[#This Row],[ISIN]]="","",IF(_xll.BDP($B309&amp;" Corp",H$1)="#N/A N/A","--",_xll.BDP($B309&amp;" Corp",H$1)))</f>
        <v/>
      </c>
      <c r="I309" s="114" t="str">
        <f>IF(tbl_coded[[#This Row],[ISIN]]="","",IF(_xll.BDP($B309&amp;" Corp",I$1)="#N/A N/A","--",_xll.BDP($B309&amp;" Corp",I$1)))</f>
        <v/>
      </c>
      <c r="J309" s="114" t="str">
        <f>IF(tbl_coded[[#This Row],[ISIN]]="","",IF(_xll.BDP($B309&amp;" Corp",J$1)="#N/A N/A","--",_xll.BDP($B309&amp;" Corp",J$1)))</f>
        <v/>
      </c>
      <c r="K309" s="114" t="str">
        <f>IF(tbl_coded[[#This Row],[ISIN]]="","",IF(_xll.BDP($B309&amp;" Corp",K$1)="#N/A N/A","--",_xll.BDP($B309&amp;" Corp",K$1)))</f>
        <v/>
      </c>
      <c r="L309" s="114" t="str">
        <f>IF(tbl_coded[[#This Row],[ISIN]]="","",IF(_xll.BDP($B309&amp;" Corp",L$1)="#N/A N/A","--",_xll.BDP($B309&amp;" Corp",L$1)))</f>
        <v/>
      </c>
      <c r="M309" s="114" t="str">
        <f>IF(tbl_coded[[#This Row],[ISIN]]="","",IF(_xll.BDP($B309&amp;" Corp",M$1)="#N/A N/A","--",_xll.BDP($B309&amp;" Corp",M$1)))</f>
        <v/>
      </c>
      <c r="N309" s="114" t="str">
        <f>IF(tbl_coded[[#This Row],[ISIN]]="","",IF(_xll.BDP($B309&amp;" Corp",N$1)="#N/A N/A","--",_xll.BDP($B309&amp;" Corp",N$1)))</f>
        <v/>
      </c>
      <c r="O309" s="114" t="str">
        <f>IF(tbl_coded[[#This Row],[ISIN]]="","",IF(_xll.BDP($B309&amp;" Corp",O$1)="#N/A N/A","--",_xll.BDP($B309&amp;" Corp",O$1)))</f>
        <v/>
      </c>
      <c r="P309" s="114" t="str">
        <f>IF(tbl_coded[[#This Row],[ISIN]]="","",IF(_xll.BDP($B309&amp;" Corp",P$1)="#N/A N/A","--",_xll.BDP($B309&amp;" Corp",P$1)))</f>
        <v/>
      </c>
      <c r="Q309"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9" s="114" t="str">
        <f>IF(tbl_coded[[#This Row],[ISIN]]="","",IF(OR(_xll.BDP($B309&amp;" Corp",R$1)="#N/A N/A",_xll.BDP($B309&amp;" Corp",R$1)="#N/A Invalid Security",_xll.BDP($B309&amp;" Corp",R$1)="#N/A Field Not Applicable"),"--",_xll.BDP($B309&amp;" Corp",R$1)))</f>
        <v/>
      </c>
      <c r="S309" s="114" t="str">
        <f>IF(tbl_coded[[#This Row],[ISIN]]="","",IF(OR(_xll.BDP($R309&amp;" Equity",S$1)="#N/A N/A",_xll.BDP($R309&amp;" Equity",S$1)="#N/A Invalid Security"),"--",_xll.BDP($R309&amp;" Equity",S$1)))</f>
        <v/>
      </c>
      <c r="T309" s="114" t="str">
        <f>IF(tbl_coded[[#This Row],[ISIN]]="","",IF(OR(_xll.BDP($R309&amp;" Equity",T$1)="#N/A N/A",_xll.BDP($R309&amp;" Equity",T$1)="#N/A Invalid Security"),"--",_xll.BDP($R309&amp;" Equity",T$1)))</f>
        <v/>
      </c>
      <c r="U309" s="114" t="str">
        <f>IF(tbl_coded[[#This Row],[ISIN]]="","",IF(OR(_xll.BDP($R309&amp;" Equity",U$1)="#N/A N/A",_xll.BDP($R309&amp;" Equity",U$1)="#N/A Invalid Security"),"--",_xll.BDP($R309&amp;" Equity",U$1)))</f>
        <v/>
      </c>
      <c r="V309" s="114" t="str">
        <f>IF(tbl_coded[[#This Row],[ISIN]]="","",IF(OR(_xll.BDP($R309&amp;" Equity",V$1)="#N/A N/A",_xll.BDP($R309&amp;" Equity",V$1)="#N/A Invalid Security"),"--",_xll.BDP($R309&amp;" Equity",V$1)))</f>
        <v/>
      </c>
      <c r="W309" s="114" t="str">
        <f>IF(tbl_coded[[#This Row],[ISIN]]="","",IF(OR(_xll.BDP($R309&amp;" Equity",W$1)="#N/A N/A",_xll.BDP($R309&amp;" Equity",W$1)="#N/A Invalid Security"),"--",_xll.BDP($R309&amp;" Equity",W$1)))</f>
        <v/>
      </c>
      <c r="X309" s="114" t="str">
        <f>IF(tbl_coded[[#This Row],[ISIN]]="","",IF(OR(_xll.BDP($R309&amp;" Equity",X$1)="#N/A N/A",_xll.BDP($R309&amp;" Equity",X$1)="#N/A Invalid Security"),"--",_xll.BDP($R309&amp;" Equity",X$1)))</f>
        <v/>
      </c>
      <c r="Y309"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9" s="114" t="str">
        <f>IF(tbl_coded[[#This Row],[ISIN]]="","",IF(ISNUMBER(_xll.BDP(B309&amp;" Corp",Z$1)),_xll.BDP(B309&amp;" Corp",Z$1),""))</f>
        <v/>
      </c>
      <c r="AA309" s="114" t="str">
        <f>IF(tbl_coded[[#This Row],[ISIN]]="","",IF(ISNUMBER(_xll.BDP(B309&amp;" Corp",AA$1)),_xll.BDP(B309&amp;" Corp",AA$1),""))</f>
        <v/>
      </c>
      <c r="AB309" s="114" t="str">
        <f>IF(tbl_coded[[#This Row],[ISIN]]="","",IF(ISNUMBER(_xll.BDP(B309&amp;" Corp",AB$1)),_xll.BDP(B309&amp;" Corp",AB$1),""))</f>
        <v/>
      </c>
      <c r="AC309" s="114" t="str">
        <f>IF(tbl_coded[[#This Row],[ISIN]]="","",IF(ISNUMBER(_xll.BDP(B309&amp;" Corp",AC$1)),_xll.BDP(B309&amp;" Corp",AC$1),""))</f>
        <v/>
      </c>
      <c r="AD309" s="114" t="str">
        <f>IF(tbl_coded[[#This Row],[ISIN]]="","",IF((_xll.BDP(B309&amp;" Corp",AD$1))="#N/A Field Not Applicable","",_xll.BDP(B309&amp;" Corp",AD$1)))</f>
        <v/>
      </c>
      <c r="AE309" s="114" t="str">
        <f>IF(tbl_coded[[#This Row],[ISIN]]="","",IF((_xll.BDP(B309&amp;" Corp",AE$1))="#N/A N/A","--",_xll.BDP(B309&amp;" Corp",AE$1)))</f>
        <v/>
      </c>
      <c r="AF309" s="114" t="str">
        <f>IF(tbl_coded[[#This Row],[ISIN]]="","",IF(IFERROR(MATCH(H309,rtg_num[Moody''s],0)&gt;10,0),"HY",IF(IFERROR(MATCH(I309,rtg_num[S&amp;P],0)&gt;10,0),"HY",IF(IFERROR(MATCH(J309,rtg_num[Fitch],0)&gt;10,0),"HY",IF(H309&amp;I309&amp;J309="------","NR",IF(IFERROR(FIND("#N/A",Coded!H309),0)&amp;IFERROR(FIND("#N/A",Coded!H309),0)&amp;IFERROR(FIND("#N/A",Coded!H309),0)&lt;&gt;"000",IF(INDEX(美元债一级!$O:$O,MATCH(tbl_coded[[#This Row],[ISIN]],美元债一级!$I:$I,0))="--/--/--","NR","IG"),"IG"))))))</f>
        <v/>
      </c>
      <c r="AG309"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9"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09" s="115" t="str">
        <f>IF(tbl_coded[[#This Row],[ISIN]]="","",IF(_xll.BDP($B309&amp;" Corp",AI$1)="#N/A N/A","--",_xll.BDP($B309&amp;" Corp",AI$1)))</f>
        <v/>
      </c>
      <c r="AJ309" s="112" t="str">
        <f>IF(tbl_coded[[#This Row],[ISIN]]="","",IF(OR(_xll.BDP(_xll.BDP(tbl_coded[[#This Row],[ISIN]]&amp;" Corp", "ISSUER_EQUITY_TICKER")&amp;" Equity",AJ$1)="#N/A N/A"),"--",_xll.BDP(_xll.BDP(tbl_coded[[#This Row],[ISIN]]&amp;" Corp", "ISSUER_EQUITY_TICKER")&amp;" Equity",AJ$1)))</f>
        <v/>
      </c>
      <c r="AK309"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9" s="114" t="str">
        <f>IF(tbl_coded[[#This Row],[ISIN]]="","",IF(OR(_xll.BDP(_xll.BDP(tbl_coded[[#This Row],[ISIN]]&amp;" Corp", "ISSUER_EQUITY_TICKER")&amp;" Equity",AL$1)="#N/A N/A"),"--",_xll.BDP(_xll.BDP(tbl_coded[[#This Row],[ISIN]]&amp;" Corp", "ISSUER_EQUITY_TICKER")&amp;" Equity",AL$1)))</f>
        <v/>
      </c>
      <c r="AM309" s="114" t="str">
        <f>IF(tbl_coded[[#This Row],[ISIN]]="","",IF(_xll.BDS($B309&amp;" Corp",AM$1)="#N/A Field Not Applicable","",_xll.BDS($B309&amp;" Corp",AM$1)))</f>
        <v/>
      </c>
      <c r="AN309" s="114" t="str">
        <f>IF(tbl_coded[[#This Row],[ISIN]]="","",IF(_xll.BDP(tbl_coded[[#This Row],[KPW Provider BBID]]&amp;" CompanyID","NAME")="#N/A Invalid Security","",_xll.BDP(tbl_coded[[#This Row],[KPW Provider BBID]]&amp;" CompanyID","NAME")))</f>
        <v/>
      </c>
      <c r="AO309" s="114" t="str">
        <f>IF(tbl_coded[[#This Row],[ISIN]]="","",IF(_xll.BDP(tbl_coded[[#This Row],[KPW Provider BBID]]&amp;" CompanyID",$AO$1)="#N/A Invalid Security","--",IF(_xll.BDP(tbl_coded[[#This Row],[KPW Provider BBID]]&amp;" CompanyID",$AO$1)="#N/A N/A","--",_xll.BDP(tbl_coded[[#This Row],[KPW Provider BBID]]&amp;" CompanyID",$AO$1))))</f>
        <v/>
      </c>
      <c r="AP309" s="114" t="str">
        <f>IF(tbl_coded[[#This Row],[ISIN]]="","",IF(_xll.BDP(tbl_coded[[#This Row],[KPW Provider BBID]]&amp;" CompanyID",$AP$1)="#N/A Invalid Security","--",IF(_xll.BDP(tbl_coded[[#This Row],[KPW Provider BBID]]&amp;" CompanyID",$AP$1)="#N/A N/A","--",_xll.BDP(tbl_coded[[#This Row],[KPW Provider BBID]]&amp;" CompanyID",$AP$1))))</f>
        <v/>
      </c>
      <c r="AQ309" s="114" t="str">
        <f>IF(tbl_coded[[#This Row],[ISIN]]="","",IF(_xll.BDP(tbl_coded[[#This Row],[KPW Provider BBID]]&amp;" CompanyID",$AQ$1)="#N/A Invalid Security","--",IF(_xll.BDP(tbl_coded[[#This Row],[KPW Provider BBID]]&amp;" CompanyID",$AQ$1)="#N/A N/A","--",_xll.BDP(tbl_coded[[#This Row],[KPW Provider BBID]]&amp;" CompanyID",$AQ$1))))</f>
        <v/>
      </c>
      <c r="AR309" s="114" t="str">
        <f>IF(tbl_coded[[#This Row],[ISIN]]="","",tbl_coded[[#This Row],[穆迪KPW评级]]&amp;"/"&amp;tbl_coded[[#This Row],[SPKPW评级]]&amp;"/"&amp;tbl_coded[[#This Row],[FITCHKPW评级]])</f>
        <v/>
      </c>
      <c r="AS309" s="114" t="str">
        <f>IF(tbl_coded[[#This Row],[ISIN]]="","",IF(OR(_xll.BDP($B309&amp;" Corp",AS$1)="#N/A N/A"),"--",_xll.BDP($B309&amp;" Corp",AS$1)))</f>
        <v/>
      </c>
      <c r="AT309" s="114" t="str">
        <f>IF(tbl_coded[[#This Row],[ISIN]]="","",IF(_xll.BDS($B309&amp;" Corp",AT$1)="#N/A Field Not Applicable","",_xll.BDS($B309&amp;" Corp",AT$1)))</f>
        <v/>
      </c>
      <c r="AU309" s="114" t="str">
        <f>IF(tbl_coded[[#This Row],[SBLC Provider BBID]]="","",_xll.BDP(tbl_coded[[#This Row],[SBLC Provider BBID]]&amp;" CompanyID","NAME"))</f>
        <v/>
      </c>
      <c r="AV309" s="114" t="str">
        <f>IF(tbl_coded[[#This Row],[ISIN]]="","",IF(OR(_xll.BDP($B309&amp;" Corp",AV$1)="#N/A N/A"),"--",TEXT(_xll.BDP($B309&amp;" Corp",AV$1),"yyyy/mm/dd")))</f>
        <v/>
      </c>
      <c r="AW309" s="114" t="str">
        <f>IF(tbl_coded[[#This Row],[ISIN]]="","",IF(OR(_xll.BDP($B309&amp;" Corp",AW$1)="#N/A N/A"),"--",TEXT(_xll.BDP($B309&amp;" Corp",AW$1),"yyyy/mm/dd")))</f>
        <v/>
      </c>
      <c r="AX309" s="114" t="str">
        <f>IF(tbl_coded[[#This Row],[ISIN]]="","",IF(OR(_xll.BDP($B309&amp;" Corp",AX$1)="#N/A N/A"),"--",TEXT(_xll.BDP($B309&amp;" Corp",AX$1),"yyyy/mm/dd")))</f>
        <v/>
      </c>
      <c r="AY309" s="114" t="str">
        <f>IF(tbl_coded[[#This Row],[ISIN]]="","",IF(OR(_xll.BDP($B309&amp;" Corp",AY$1)="#N/A Field Not Applicable"),"--",TEXT(_xll.BDP($B309&amp;" Corp",AY$1),"yyyy/mm/dd")))</f>
        <v/>
      </c>
      <c r="AZ309" s="114" t="str">
        <f>IF(tbl_coded[[#This Row],[ISIN]]="","",IF(OR(_xll.BDP($B309&amp;" Corp",AZ$1)="#N/A N/A"),"--",_xll.BDP($B309&amp;" Corp",AZ$1)))</f>
        <v/>
      </c>
      <c r="BA309" s="114" t="str">
        <f>IF(tbl_coded[[#This Row],[ISIN]]="","",IF(OR(_xll.BDP($B309&amp;" Corp",BA$1)="#N/A N/A"),"--",_xll.BDP($B309&amp;" Corp",BA$1)))</f>
        <v/>
      </c>
      <c r="BB309" s="114" t="str">
        <f>IF(tbl_coded[[#This Row],[ISIN]]="","",IF(OR(_xll.BDP($B309&amp;" Corp",BB$1)="#N/A N/A"),"--",_xll.BDP($B309&amp;" Corp",BB$1)))</f>
        <v/>
      </c>
      <c r="BC309" s="114" t="str">
        <f>IF(tbl_coded[[#This Row],[ISIN]]="","",IF(OR(_xll.BDP($B309&amp;" Corp",BC$1)="#N/A Field Not Applicable"),"--",_xll.BDP($B309&amp;" Corp",BC$1)))</f>
        <v/>
      </c>
      <c r="BD309" s="114" t="str">
        <f>IF(tbl_coded[[#This Row],[ISIN]]="","",IF(OR(_xll.BDP($B309&amp;" Corp",BD$1)="#N/A Field Not Applicable"),"--",_xll.BDP($B309&amp;" Corp",BD$1)))</f>
        <v/>
      </c>
      <c r="BE309" s="114" t="str">
        <f>IF(tbl_coded[[#This Row],[ISIN]]="","",IF(OR(_xll.BDP($B309&amp;" Corp",BE$1)="#N/A Field Not Applicable"),"--",_xll.BDP($B309&amp;" Corp",BE$1)))</f>
        <v/>
      </c>
      <c r="BF309" s="114" t="str">
        <f>IF(tbl_coded[[#This Row],[ISIN]]="","",IF(OR(_xll.BDP($B309&amp;" Corp",BF$1)="#N/A Field Not Applicable"),"--",_xll.BDP($B309&amp;" Corp",BF$1)))</f>
        <v/>
      </c>
      <c r="BG309" s="114" t="str">
        <f>IF(tbl_coded[[#This Row],[ISIN]]="","",IF(OR(_xll.BDP($B309&amp;" Corp",BG$1)="#N/A Field Not Applicable"),"--",IF(_xll.BDP($B309&amp;" Corp",BG$1)="#N/A N/A","N",_xll.BDP($B309&amp;" Corp",BG$1))))</f>
        <v/>
      </c>
      <c r="BH309" s="114" t="str">
        <f>IF(tbl_coded[[#This Row],[ISIN]]="","",IF(OR(_xll.BDP($B309&amp;" Corp",BH$1)="#N/A N/A"),"",_xll.BDP($B309&amp;" Corp",BH$1)))</f>
        <v/>
      </c>
      <c r="BI309" s="114" t="str">
        <f>IF(tbl_coded[[#This Row],[ISIN]]="","",IF(OR(tbl_coded[[#This Row],[Parent company tiker]]=""),"",IF(_xll.BDP(tbl_coded[[#This Row],[Parent company tiker]]&amp;" Equity",BI$1)="#N/A N/A","--",_xll.BDP(tbl_coded[[#This Row],[Parent company tiker]]&amp;" Equity",BI$1))))</f>
        <v/>
      </c>
      <c r="BJ309" s="114" t="str">
        <f>IF(tbl_coded[[#This Row],[ISIN]]="","",IF(OR(tbl_coded[[#This Row],[Parent company tiker]]=""),"",IF(_xll.BDP(tbl_coded[[#This Row],[Parent company tiker]]&amp;" Equity",BJ$1)="#N/A N/A","--",_xll.BDP(tbl_coded[[#This Row],[Parent company tiker]]&amp;" Equity",BJ$1))))</f>
        <v/>
      </c>
      <c r="BK309" s="114" t="str">
        <f>IF(tbl_coded[[#This Row],[ISIN]]="","",IF(OR(tbl_coded[[#This Row],[Parent company tiker]]=""),"",IF(_xll.BDP(tbl_coded[[#This Row],[Parent company tiker]]&amp;" Equity",BK$1)="#N/A N/A","--",_xll.BDP(tbl_coded[[#This Row],[Parent company tiker]]&amp;" Equity",BK$1))))</f>
        <v/>
      </c>
      <c r="BL309" s="114" t="str">
        <f>IF(tbl_coded[[#This Row],[ISIN]]="","",IF(OR(tbl_coded[[#This Row],[Parent company tiker]]=""),"",IF(_xll.BDP(tbl_coded[[#This Row],[Parent company tiker]]&amp;" Equity",BL$1)="#N/A N/A","--",_xll.BDP(tbl_coded[[#This Row],[Parent company tiker]]&amp;" Equity",BL$1))))</f>
        <v/>
      </c>
      <c r="BM309"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9" s="114" t="str">
        <f>IF(tbl_coded[[#This Row],[Column9]]&lt;&gt;"--",tbl_coded[[#This Row],[G''tor rating]],IF(tbl_coded[[#This Row],[KPW Name]]&lt;&gt;"",tbl_coded[[#This Row],[KPW Rating]],IF(tbl_coded[[#This Row],[Parent company tiker]]&lt;&gt;"",tbl_coded[[#This Row],[parent评级]],tbl_coded[[#This Row],[Issuer rating]])))</f>
        <v>//</v>
      </c>
      <c r="BO309" s="148" t="str">
        <f>IFERROR(IF(tbl_coded[[#This Row],[GREEN]]="Y","GREEN",IF(tbl_coded[[#This Row],[SUSTAINABLE]]="Y","SUSTAINABLE",IF(tbl_coded[[#This Row],[SOCIAL]]="Y","SOCIAL",IF(tbl_coded[[#This Row],[Sustainable linked]]="Y","SUSTAINABLE LINKED"," ")))),"")</f>
        <v xml:space="preserve"> </v>
      </c>
    </row>
    <row r="310" spans="1:67" ht="15" customHeight="1">
      <c r="A310" s="109">
        <v>308</v>
      </c>
      <c r="B310" s="110" t="str">
        <f>IF(美元债一级!$C$3:$C$1048576&lt;&gt;"",美元债一级!$C310,"")</f>
        <v/>
      </c>
      <c r="C310" s="114" t="str">
        <f>IF(tbl_coded[[#This Row],[ISIN]]="","",IF(tbl_coded[[#This Row],[Index]]&gt;$A$1,"",IF(_xll.BDP($B310&amp;" Corp",C$1)="#N/A N/A","",_xll.BDP($B310&amp;" Corp",C$1))))</f>
        <v/>
      </c>
      <c r="D310" s="114" t="str">
        <f>IF(tbl_coded[[#This Row],[ISIN]]="","",IF(_xll.BDP($B310&amp;" Corp",D$1)="#N/A N/A","",_xll.BDP($B310&amp;" Corp",D$1)))</f>
        <v/>
      </c>
      <c r="E310" s="114" t="str">
        <f>IF(tbl_coded[[#This Row],[ISIN]]="","",IF(_xll.BDP($B310&amp;" Corp",E$1)="#N/A N/A","--",_xll.BDP($B310&amp;" Corp",E$1)))</f>
        <v/>
      </c>
      <c r="F310" s="114" t="str">
        <f>IF(tbl_coded[[#This Row],[ISIN]]="","",IF(_xll.BDS($B310&amp;" Corp",F$1)="#N/A Field Not Applicable","",_xll.BDS($B310&amp;" Corp",F$1)))</f>
        <v/>
      </c>
      <c r="G310" s="114" t="str">
        <f>IF(tbl_coded[[#This Row],[ISIN]]="","",IF(_xll.BDP($F310&amp;" CompanyID",G$1)="#N/A Invalid Security","",_xll.BDP($F310&amp;" CompanyID",G$1)))</f>
        <v/>
      </c>
      <c r="H310" s="114" t="str">
        <f>IF(tbl_coded[[#This Row],[ISIN]]="","",IF(_xll.BDP($B310&amp;" Corp",H$1)="#N/A N/A","--",_xll.BDP($B310&amp;" Corp",H$1)))</f>
        <v/>
      </c>
      <c r="I310" s="114" t="str">
        <f>IF(tbl_coded[[#This Row],[ISIN]]="","",IF(_xll.BDP($B310&amp;" Corp",I$1)="#N/A N/A","--",_xll.BDP($B310&amp;" Corp",I$1)))</f>
        <v/>
      </c>
      <c r="J310" s="114" t="str">
        <f>IF(tbl_coded[[#This Row],[ISIN]]="","",IF(_xll.BDP($B310&amp;" Corp",J$1)="#N/A N/A","--",_xll.BDP($B310&amp;" Corp",J$1)))</f>
        <v/>
      </c>
      <c r="K310" s="114" t="str">
        <f>IF(tbl_coded[[#This Row],[ISIN]]="","",IF(_xll.BDP($B310&amp;" Corp",K$1)="#N/A N/A","--",_xll.BDP($B310&amp;" Corp",K$1)))</f>
        <v/>
      </c>
      <c r="L310" s="114" t="str">
        <f>IF(tbl_coded[[#This Row],[ISIN]]="","",IF(_xll.BDP($B310&amp;" Corp",L$1)="#N/A N/A","--",_xll.BDP($B310&amp;" Corp",L$1)))</f>
        <v/>
      </c>
      <c r="M310" s="114" t="str">
        <f>IF(tbl_coded[[#This Row],[ISIN]]="","",IF(_xll.BDP($B310&amp;" Corp",M$1)="#N/A N/A","--",_xll.BDP($B310&amp;" Corp",M$1)))</f>
        <v/>
      </c>
      <c r="N310" s="114" t="str">
        <f>IF(tbl_coded[[#This Row],[ISIN]]="","",IF(_xll.BDP($B310&amp;" Corp",N$1)="#N/A N/A","--",_xll.BDP($B310&amp;" Corp",N$1)))</f>
        <v/>
      </c>
      <c r="O310" s="114" t="str">
        <f>IF(tbl_coded[[#This Row],[ISIN]]="","",IF(_xll.BDP($B310&amp;" Corp",O$1)="#N/A N/A","--",_xll.BDP($B310&amp;" Corp",O$1)))</f>
        <v/>
      </c>
      <c r="P310" s="114" t="str">
        <f>IF(tbl_coded[[#This Row],[ISIN]]="","",IF(_xll.BDP($B310&amp;" Corp",P$1)="#N/A N/A","--",_xll.BDP($B310&amp;" Corp",P$1)))</f>
        <v/>
      </c>
      <c r="Q310"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0" s="114" t="str">
        <f>IF(tbl_coded[[#This Row],[ISIN]]="","",IF(OR(_xll.BDP($B310&amp;" Corp",R$1)="#N/A N/A",_xll.BDP($B310&amp;" Corp",R$1)="#N/A Invalid Security",_xll.BDP($B310&amp;" Corp",R$1)="#N/A Field Not Applicable"),"--",_xll.BDP($B310&amp;" Corp",R$1)))</f>
        <v/>
      </c>
      <c r="S310" s="114" t="str">
        <f>IF(tbl_coded[[#This Row],[ISIN]]="","",IF(OR(_xll.BDP($R310&amp;" Equity",S$1)="#N/A N/A",_xll.BDP($R310&amp;" Equity",S$1)="#N/A Invalid Security"),"--",_xll.BDP($R310&amp;" Equity",S$1)))</f>
        <v/>
      </c>
      <c r="T310" s="114" t="str">
        <f>IF(tbl_coded[[#This Row],[ISIN]]="","",IF(OR(_xll.BDP($R310&amp;" Equity",T$1)="#N/A N/A",_xll.BDP($R310&amp;" Equity",T$1)="#N/A Invalid Security"),"--",_xll.BDP($R310&amp;" Equity",T$1)))</f>
        <v/>
      </c>
      <c r="U310" s="114" t="str">
        <f>IF(tbl_coded[[#This Row],[ISIN]]="","",IF(OR(_xll.BDP($R310&amp;" Equity",U$1)="#N/A N/A",_xll.BDP($R310&amp;" Equity",U$1)="#N/A Invalid Security"),"--",_xll.BDP($R310&amp;" Equity",U$1)))</f>
        <v/>
      </c>
      <c r="V310" s="114" t="str">
        <f>IF(tbl_coded[[#This Row],[ISIN]]="","",IF(OR(_xll.BDP($R310&amp;" Equity",V$1)="#N/A N/A",_xll.BDP($R310&amp;" Equity",V$1)="#N/A Invalid Security"),"--",_xll.BDP($R310&amp;" Equity",V$1)))</f>
        <v/>
      </c>
      <c r="W310" s="114" t="str">
        <f>IF(tbl_coded[[#This Row],[ISIN]]="","",IF(OR(_xll.BDP($R310&amp;" Equity",W$1)="#N/A N/A",_xll.BDP($R310&amp;" Equity",W$1)="#N/A Invalid Security"),"--",_xll.BDP($R310&amp;" Equity",W$1)))</f>
        <v/>
      </c>
      <c r="X310" s="114" t="str">
        <f>IF(tbl_coded[[#This Row],[ISIN]]="","",IF(OR(_xll.BDP($R310&amp;" Equity",X$1)="#N/A N/A",_xll.BDP($R310&amp;" Equity",X$1)="#N/A Invalid Security"),"--",_xll.BDP($R310&amp;" Equity",X$1)))</f>
        <v/>
      </c>
      <c r="Y310"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0" s="114" t="str">
        <f>IF(tbl_coded[[#This Row],[ISIN]]="","",IF(ISNUMBER(_xll.BDP(B310&amp;" Corp",Z$1)),_xll.BDP(B310&amp;" Corp",Z$1),""))</f>
        <v/>
      </c>
      <c r="AA310" s="114" t="str">
        <f>IF(tbl_coded[[#This Row],[ISIN]]="","",IF(ISNUMBER(_xll.BDP(B310&amp;" Corp",AA$1)),_xll.BDP(B310&amp;" Corp",AA$1),""))</f>
        <v/>
      </c>
      <c r="AB310" s="114" t="str">
        <f>IF(tbl_coded[[#This Row],[ISIN]]="","",IF(ISNUMBER(_xll.BDP(B310&amp;" Corp",AB$1)),_xll.BDP(B310&amp;" Corp",AB$1),""))</f>
        <v/>
      </c>
      <c r="AC310" s="114" t="str">
        <f>IF(tbl_coded[[#This Row],[ISIN]]="","",IF(ISNUMBER(_xll.BDP(B310&amp;" Corp",AC$1)),_xll.BDP(B310&amp;" Corp",AC$1),""))</f>
        <v/>
      </c>
      <c r="AD310" s="114" t="str">
        <f>IF(tbl_coded[[#This Row],[ISIN]]="","",IF((_xll.BDP(B310&amp;" Corp",AD$1))="#N/A Field Not Applicable","",_xll.BDP(B310&amp;" Corp",AD$1)))</f>
        <v/>
      </c>
      <c r="AE310" s="114" t="str">
        <f>IF(tbl_coded[[#This Row],[ISIN]]="","",IF((_xll.BDP(B310&amp;" Corp",AE$1))="#N/A N/A","--",_xll.BDP(B310&amp;" Corp",AE$1)))</f>
        <v/>
      </c>
      <c r="AF310" s="114" t="str">
        <f>IF(tbl_coded[[#This Row],[ISIN]]="","",IF(IFERROR(MATCH(H310,rtg_num[Moody''s],0)&gt;10,0),"HY",IF(IFERROR(MATCH(I310,rtg_num[S&amp;P],0)&gt;10,0),"HY",IF(IFERROR(MATCH(J310,rtg_num[Fitch],0)&gt;10,0),"HY",IF(H310&amp;I310&amp;J310="------","NR",IF(IFERROR(FIND("#N/A",Coded!H310),0)&amp;IFERROR(FIND("#N/A",Coded!H310),0)&amp;IFERROR(FIND("#N/A",Coded!H310),0)&lt;&gt;"000",IF(INDEX(美元债一级!$O:$O,MATCH(tbl_coded[[#This Row],[ISIN]],美元债一级!$I:$I,0))="--/--/--","NR","IG"),"IG"))))))</f>
        <v/>
      </c>
      <c r="AG310"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0"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0" s="115" t="str">
        <f>IF(tbl_coded[[#This Row],[ISIN]]="","",IF(_xll.BDP($B310&amp;" Corp",AI$1)="#N/A N/A","--",_xll.BDP($B310&amp;" Corp",AI$1)))</f>
        <v/>
      </c>
      <c r="AJ310" s="112" t="str">
        <f>IF(tbl_coded[[#This Row],[ISIN]]="","",IF(OR(_xll.BDP(_xll.BDP(tbl_coded[[#This Row],[ISIN]]&amp;" Corp", "ISSUER_EQUITY_TICKER")&amp;" Equity",AJ$1)="#N/A N/A"),"--",_xll.BDP(_xll.BDP(tbl_coded[[#This Row],[ISIN]]&amp;" Corp", "ISSUER_EQUITY_TICKER")&amp;" Equity",AJ$1)))</f>
        <v/>
      </c>
      <c r="AK310"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0" s="114" t="str">
        <f>IF(tbl_coded[[#This Row],[ISIN]]="","",IF(OR(_xll.BDP(_xll.BDP(tbl_coded[[#This Row],[ISIN]]&amp;" Corp", "ISSUER_EQUITY_TICKER")&amp;" Equity",AL$1)="#N/A N/A"),"--",_xll.BDP(_xll.BDP(tbl_coded[[#This Row],[ISIN]]&amp;" Corp", "ISSUER_EQUITY_TICKER")&amp;" Equity",AL$1)))</f>
        <v/>
      </c>
      <c r="AM310" s="114" t="str">
        <f>IF(tbl_coded[[#This Row],[ISIN]]="","",IF(_xll.BDS($B310&amp;" Corp",AM$1)="#N/A Field Not Applicable","",_xll.BDS($B310&amp;" Corp",AM$1)))</f>
        <v/>
      </c>
      <c r="AN310" s="114" t="str">
        <f>IF(tbl_coded[[#This Row],[ISIN]]="","",IF(_xll.BDP(tbl_coded[[#This Row],[KPW Provider BBID]]&amp;" CompanyID","NAME")="#N/A Invalid Security","",_xll.BDP(tbl_coded[[#This Row],[KPW Provider BBID]]&amp;" CompanyID","NAME")))</f>
        <v/>
      </c>
      <c r="AO310" s="114" t="str">
        <f>IF(tbl_coded[[#This Row],[ISIN]]="","",IF(_xll.BDP(tbl_coded[[#This Row],[KPW Provider BBID]]&amp;" CompanyID",$AO$1)="#N/A Invalid Security","--",IF(_xll.BDP(tbl_coded[[#This Row],[KPW Provider BBID]]&amp;" CompanyID",$AO$1)="#N/A N/A","--",_xll.BDP(tbl_coded[[#This Row],[KPW Provider BBID]]&amp;" CompanyID",$AO$1))))</f>
        <v/>
      </c>
      <c r="AP310" s="114" t="str">
        <f>IF(tbl_coded[[#This Row],[ISIN]]="","",IF(_xll.BDP(tbl_coded[[#This Row],[KPW Provider BBID]]&amp;" CompanyID",$AP$1)="#N/A Invalid Security","--",IF(_xll.BDP(tbl_coded[[#This Row],[KPW Provider BBID]]&amp;" CompanyID",$AP$1)="#N/A N/A","--",_xll.BDP(tbl_coded[[#This Row],[KPW Provider BBID]]&amp;" CompanyID",$AP$1))))</f>
        <v/>
      </c>
      <c r="AQ310" s="114" t="str">
        <f>IF(tbl_coded[[#This Row],[ISIN]]="","",IF(_xll.BDP(tbl_coded[[#This Row],[KPW Provider BBID]]&amp;" CompanyID",$AQ$1)="#N/A Invalid Security","--",IF(_xll.BDP(tbl_coded[[#This Row],[KPW Provider BBID]]&amp;" CompanyID",$AQ$1)="#N/A N/A","--",_xll.BDP(tbl_coded[[#This Row],[KPW Provider BBID]]&amp;" CompanyID",$AQ$1))))</f>
        <v/>
      </c>
      <c r="AR310" s="114" t="str">
        <f>IF(tbl_coded[[#This Row],[ISIN]]="","",tbl_coded[[#This Row],[穆迪KPW评级]]&amp;"/"&amp;tbl_coded[[#This Row],[SPKPW评级]]&amp;"/"&amp;tbl_coded[[#This Row],[FITCHKPW评级]])</f>
        <v/>
      </c>
      <c r="AS310" s="114" t="str">
        <f>IF(tbl_coded[[#This Row],[ISIN]]="","",IF(OR(_xll.BDP($B310&amp;" Corp",AS$1)="#N/A N/A"),"--",_xll.BDP($B310&amp;" Corp",AS$1)))</f>
        <v/>
      </c>
      <c r="AT310" s="114" t="str">
        <f>IF(tbl_coded[[#This Row],[ISIN]]="","",IF(_xll.BDS($B310&amp;" Corp",AT$1)="#N/A Field Not Applicable","",_xll.BDS($B310&amp;" Corp",AT$1)))</f>
        <v/>
      </c>
      <c r="AU310" s="114" t="str">
        <f>IF(tbl_coded[[#This Row],[SBLC Provider BBID]]="","",_xll.BDP(tbl_coded[[#This Row],[SBLC Provider BBID]]&amp;" CompanyID","NAME"))</f>
        <v/>
      </c>
      <c r="AV310" s="114" t="str">
        <f>IF(tbl_coded[[#This Row],[ISIN]]="","",IF(OR(_xll.BDP($B310&amp;" Corp",AV$1)="#N/A N/A"),"--",TEXT(_xll.BDP($B310&amp;" Corp",AV$1),"yyyy/mm/dd")))</f>
        <v/>
      </c>
      <c r="AW310" s="114" t="str">
        <f>IF(tbl_coded[[#This Row],[ISIN]]="","",IF(OR(_xll.BDP($B310&amp;" Corp",AW$1)="#N/A N/A"),"--",TEXT(_xll.BDP($B310&amp;" Corp",AW$1),"yyyy/mm/dd")))</f>
        <v/>
      </c>
      <c r="AX310" s="114" t="str">
        <f>IF(tbl_coded[[#This Row],[ISIN]]="","",IF(OR(_xll.BDP($B310&amp;" Corp",AX$1)="#N/A N/A"),"--",TEXT(_xll.BDP($B310&amp;" Corp",AX$1),"yyyy/mm/dd")))</f>
        <v/>
      </c>
      <c r="AY310" s="114" t="str">
        <f>IF(tbl_coded[[#This Row],[ISIN]]="","",IF(OR(_xll.BDP($B310&amp;" Corp",AY$1)="#N/A Field Not Applicable"),"--",TEXT(_xll.BDP($B310&amp;" Corp",AY$1),"yyyy/mm/dd")))</f>
        <v/>
      </c>
      <c r="AZ310" s="114" t="str">
        <f>IF(tbl_coded[[#This Row],[ISIN]]="","",IF(OR(_xll.BDP($B310&amp;" Corp",AZ$1)="#N/A N/A"),"--",_xll.BDP($B310&amp;" Corp",AZ$1)))</f>
        <v/>
      </c>
      <c r="BA310" s="114" t="str">
        <f>IF(tbl_coded[[#This Row],[ISIN]]="","",IF(OR(_xll.BDP($B310&amp;" Corp",BA$1)="#N/A N/A"),"--",_xll.BDP($B310&amp;" Corp",BA$1)))</f>
        <v/>
      </c>
      <c r="BB310" s="114" t="str">
        <f>IF(tbl_coded[[#This Row],[ISIN]]="","",IF(OR(_xll.BDP($B310&amp;" Corp",BB$1)="#N/A N/A"),"--",_xll.BDP($B310&amp;" Corp",BB$1)))</f>
        <v/>
      </c>
      <c r="BC310" s="114" t="str">
        <f>IF(tbl_coded[[#This Row],[ISIN]]="","",IF(OR(_xll.BDP($B310&amp;" Corp",BC$1)="#N/A Field Not Applicable"),"--",_xll.BDP($B310&amp;" Corp",BC$1)))</f>
        <v/>
      </c>
      <c r="BD310" s="114" t="str">
        <f>IF(tbl_coded[[#This Row],[ISIN]]="","",IF(OR(_xll.BDP($B310&amp;" Corp",BD$1)="#N/A Field Not Applicable"),"--",_xll.BDP($B310&amp;" Corp",BD$1)))</f>
        <v/>
      </c>
      <c r="BE310" s="114" t="str">
        <f>IF(tbl_coded[[#This Row],[ISIN]]="","",IF(OR(_xll.BDP($B310&amp;" Corp",BE$1)="#N/A Field Not Applicable"),"--",_xll.BDP($B310&amp;" Corp",BE$1)))</f>
        <v/>
      </c>
      <c r="BF310" s="114" t="str">
        <f>IF(tbl_coded[[#This Row],[ISIN]]="","",IF(OR(_xll.BDP($B310&amp;" Corp",BF$1)="#N/A Field Not Applicable"),"--",_xll.BDP($B310&amp;" Corp",BF$1)))</f>
        <v/>
      </c>
      <c r="BG310" s="114" t="str">
        <f>IF(tbl_coded[[#This Row],[ISIN]]="","",IF(OR(_xll.BDP($B310&amp;" Corp",BG$1)="#N/A Field Not Applicable"),"--",IF(_xll.BDP($B310&amp;" Corp",BG$1)="#N/A N/A","N",_xll.BDP($B310&amp;" Corp",BG$1))))</f>
        <v/>
      </c>
      <c r="BH310" s="114" t="str">
        <f>IF(tbl_coded[[#This Row],[ISIN]]="","",IF(OR(_xll.BDP($B310&amp;" Corp",BH$1)="#N/A N/A"),"",_xll.BDP($B310&amp;" Corp",BH$1)))</f>
        <v/>
      </c>
      <c r="BI310" s="114" t="str">
        <f>IF(tbl_coded[[#This Row],[ISIN]]="","",IF(OR(tbl_coded[[#This Row],[Parent company tiker]]=""),"",IF(_xll.BDP(tbl_coded[[#This Row],[Parent company tiker]]&amp;" Equity",BI$1)="#N/A N/A","--",_xll.BDP(tbl_coded[[#This Row],[Parent company tiker]]&amp;" Equity",BI$1))))</f>
        <v/>
      </c>
      <c r="BJ310" s="114" t="str">
        <f>IF(tbl_coded[[#This Row],[ISIN]]="","",IF(OR(tbl_coded[[#This Row],[Parent company tiker]]=""),"",IF(_xll.BDP(tbl_coded[[#This Row],[Parent company tiker]]&amp;" Equity",BJ$1)="#N/A N/A","--",_xll.BDP(tbl_coded[[#This Row],[Parent company tiker]]&amp;" Equity",BJ$1))))</f>
        <v/>
      </c>
      <c r="BK310" s="114" t="str">
        <f>IF(tbl_coded[[#This Row],[ISIN]]="","",IF(OR(tbl_coded[[#This Row],[Parent company tiker]]=""),"",IF(_xll.BDP(tbl_coded[[#This Row],[Parent company tiker]]&amp;" Equity",BK$1)="#N/A N/A","--",_xll.BDP(tbl_coded[[#This Row],[Parent company tiker]]&amp;" Equity",BK$1))))</f>
        <v/>
      </c>
      <c r="BL310" s="114" t="str">
        <f>IF(tbl_coded[[#This Row],[ISIN]]="","",IF(OR(tbl_coded[[#This Row],[Parent company tiker]]=""),"",IF(_xll.BDP(tbl_coded[[#This Row],[Parent company tiker]]&amp;" Equity",BL$1)="#N/A N/A","--",_xll.BDP(tbl_coded[[#This Row],[Parent company tiker]]&amp;" Equity",BL$1))))</f>
        <v/>
      </c>
      <c r="BM310"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0" s="114" t="str">
        <f>IF(tbl_coded[[#This Row],[Column9]]&lt;&gt;"--",tbl_coded[[#This Row],[G''tor rating]],IF(tbl_coded[[#This Row],[KPW Name]]&lt;&gt;"",tbl_coded[[#This Row],[KPW Rating]],IF(tbl_coded[[#This Row],[Parent company tiker]]&lt;&gt;"",tbl_coded[[#This Row],[parent评级]],tbl_coded[[#This Row],[Issuer rating]])))</f>
        <v>//</v>
      </c>
      <c r="BO310" s="148" t="str">
        <f>IFERROR(IF(tbl_coded[[#This Row],[GREEN]]="Y","GREEN",IF(tbl_coded[[#This Row],[SUSTAINABLE]]="Y","SUSTAINABLE",IF(tbl_coded[[#This Row],[SOCIAL]]="Y","SOCIAL",IF(tbl_coded[[#This Row],[Sustainable linked]]="Y","SUSTAINABLE LINKED"," ")))),"")</f>
        <v xml:space="preserve"> </v>
      </c>
    </row>
    <row r="311" spans="1:67" ht="15" customHeight="1">
      <c r="A311" s="109">
        <v>309</v>
      </c>
      <c r="B311" s="110" t="str">
        <f>IF(美元债一级!$C$3:$C$1048576&lt;&gt;"",美元债一级!$C311,"")</f>
        <v/>
      </c>
      <c r="C311" s="114" t="str">
        <f>IF(tbl_coded[[#This Row],[ISIN]]="","",IF(tbl_coded[[#This Row],[Index]]&gt;$A$1,"",IF(_xll.BDP($B311&amp;" Corp",C$1)="#N/A N/A","",_xll.BDP($B311&amp;" Corp",C$1))))</f>
        <v/>
      </c>
      <c r="D311" s="114" t="str">
        <f>IF(tbl_coded[[#This Row],[ISIN]]="","",IF(_xll.BDP($B311&amp;" Corp",D$1)="#N/A N/A","",_xll.BDP($B311&amp;" Corp",D$1)))</f>
        <v/>
      </c>
      <c r="E311" s="114" t="str">
        <f>IF(tbl_coded[[#This Row],[ISIN]]="","",IF(_xll.BDP($B311&amp;" Corp",E$1)="#N/A N/A","--",_xll.BDP($B311&amp;" Corp",E$1)))</f>
        <v/>
      </c>
      <c r="F311" s="114" t="str">
        <f>IF(tbl_coded[[#This Row],[ISIN]]="","",IF(_xll.BDS($B311&amp;" Corp",F$1)="#N/A Field Not Applicable","",_xll.BDS($B311&amp;" Corp",F$1)))</f>
        <v/>
      </c>
      <c r="G311" s="114" t="str">
        <f>IF(tbl_coded[[#This Row],[ISIN]]="","",IF(_xll.BDP($F311&amp;" CompanyID",G$1)="#N/A Invalid Security","",_xll.BDP($F311&amp;" CompanyID",G$1)))</f>
        <v/>
      </c>
      <c r="H311" s="114" t="str">
        <f>IF(tbl_coded[[#This Row],[ISIN]]="","",IF(_xll.BDP($B311&amp;" Corp",H$1)="#N/A N/A","--",_xll.BDP($B311&amp;" Corp",H$1)))</f>
        <v/>
      </c>
      <c r="I311" s="114" t="str">
        <f>IF(tbl_coded[[#This Row],[ISIN]]="","",IF(_xll.BDP($B311&amp;" Corp",I$1)="#N/A N/A","--",_xll.BDP($B311&amp;" Corp",I$1)))</f>
        <v/>
      </c>
      <c r="J311" s="114" t="str">
        <f>IF(tbl_coded[[#This Row],[ISIN]]="","",IF(_xll.BDP($B311&amp;" Corp",J$1)="#N/A N/A","--",_xll.BDP($B311&amp;" Corp",J$1)))</f>
        <v/>
      </c>
      <c r="K311" s="114" t="str">
        <f>IF(tbl_coded[[#This Row],[ISIN]]="","",IF(_xll.BDP($B311&amp;" Corp",K$1)="#N/A N/A","--",_xll.BDP($B311&amp;" Corp",K$1)))</f>
        <v/>
      </c>
      <c r="L311" s="114" t="str">
        <f>IF(tbl_coded[[#This Row],[ISIN]]="","",IF(_xll.BDP($B311&amp;" Corp",L$1)="#N/A N/A","--",_xll.BDP($B311&amp;" Corp",L$1)))</f>
        <v/>
      </c>
      <c r="M311" s="114" t="str">
        <f>IF(tbl_coded[[#This Row],[ISIN]]="","",IF(_xll.BDP($B311&amp;" Corp",M$1)="#N/A N/A","--",_xll.BDP($B311&amp;" Corp",M$1)))</f>
        <v/>
      </c>
      <c r="N311" s="114" t="str">
        <f>IF(tbl_coded[[#This Row],[ISIN]]="","",IF(_xll.BDP($B311&amp;" Corp",N$1)="#N/A N/A","--",_xll.BDP($B311&amp;" Corp",N$1)))</f>
        <v/>
      </c>
      <c r="O311" s="114" t="str">
        <f>IF(tbl_coded[[#This Row],[ISIN]]="","",IF(_xll.BDP($B311&amp;" Corp",O$1)="#N/A N/A","--",_xll.BDP($B311&amp;" Corp",O$1)))</f>
        <v/>
      </c>
      <c r="P311" s="114" t="str">
        <f>IF(tbl_coded[[#This Row],[ISIN]]="","",IF(_xll.BDP($B311&amp;" Corp",P$1)="#N/A N/A","--",_xll.BDP($B311&amp;" Corp",P$1)))</f>
        <v/>
      </c>
      <c r="Q311"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1" s="114" t="str">
        <f>IF(tbl_coded[[#This Row],[ISIN]]="","",IF(OR(_xll.BDP($B311&amp;" Corp",R$1)="#N/A N/A",_xll.BDP($B311&amp;" Corp",R$1)="#N/A Invalid Security",_xll.BDP($B311&amp;" Corp",R$1)="#N/A Field Not Applicable"),"--",_xll.BDP($B311&amp;" Corp",R$1)))</f>
        <v/>
      </c>
      <c r="S311" s="114" t="str">
        <f>IF(tbl_coded[[#This Row],[ISIN]]="","",IF(OR(_xll.BDP($R311&amp;" Equity",S$1)="#N/A N/A",_xll.BDP($R311&amp;" Equity",S$1)="#N/A Invalid Security"),"--",_xll.BDP($R311&amp;" Equity",S$1)))</f>
        <v/>
      </c>
      <c r="T311" s="114" t="str">
        <f>IF(tbl_coded[[#This Row],[ISIN]]="","",IF(OR(_xll.BDP($R311&amp;" Equity",T$1)="#N/A N/A",_xll.BDP($R311&amp;" Equity",T$1)="#N/A Invalid Security"),"--",_xll.BDP($R311&amp;" Equity",T$1)))</f>
        <v/>
      </c>
      <c r="U311" s="114" t="str">
        <f>IF(tbl_coded[[#This Row],[ISIN]]="","",IF(OR(_xll.BDP($R311&amp;" Equity",U$1)="#N/A N/A",_xll.BDP($R311&amp;" Equity",U$1)="#N/A Invalid Security"),"--",_xll.BDP($R311&amp;" Equity",U$1)))</f>
        <v/>
      </c>
      <c r="V311" s="114" t="str">
        <f>IF(tbl_coded[[#This Row],[ISIN]]="","",IF(OR(_xll.BDP($R311&amp;" Equity",V$1)="#N/A N/A",_xll.BDP($R311&amp;" Equity",V$1)="#N/A Invalid Security"),"--",_xll.BDP($R311&amp;" Equity",V$1)))</f>
        <v/>
      </c>
      <c r="W311" s="114" t="str">
        <f>IF(tbl_coded[[#This Row],[ISIN]]="","",IF(OR(_xll.BDP($R311&amp;" Equity",W$1)="#N/A N/A",_xll.BDP($R311&amp;" Equity",W$1)="#N/A Invalid Security"),"--",_xll.BDP($R311&amp;" Equity",W$1)))</f>
        <v/>
      </c>
      <c r="X311" s="114" t="str">
        <f>IF(tbl_coded[[#This Row],[ISIN]]="","",IF(OR(_xll.BDP($R311&amp;" Equity",X$1)="#N/A N/A",_xll.BDP($R311&amp;" Equity",X$1)="#N/A Invalid Security"),"--",_xll.BDP($R311&amp;" Equity",X$1)))</f>
        <v/>
      </c>
      <c r="Y311"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1" s="114" t="str">
        <f>IF(tbl_coded[[#This Row],[ISIN]]="","",IF(ISNUMBER(_xll.BDP(B311&amp;" Corp",Z$1)),_xll.BDP(B311&amp;" Corp",Z$1),""))</f>
        <v/>
      </c>
      <c r="AA311" s="114" t="str">
        <f>IF(tbl_coded[[#This Row],[ISIN]]="","",IF(ISNUMBER(_xll.BDP(B311&amp;" Corp",AA$1)),_xll.BDP(B311&amp;" Corp",AA$1),""))</f>
        <v/>
      </c>
      <c r="AB311" s="114" t="str">
        <f>IF(tbl_coded[[#This Row],[ISIN]]="","",IF(ISNUMBER(_xll.BDP(B311&amp;" Corp",AB$1)),_xll.BDP(B311&amp;" Corp",AB$1),""))</f>
        <v/>
      </c>
      <c r="AC311" s="114" t="str">
        <f>IF(tbl_coded[[#This Row],[ISIN]]="","",IF(ISNUMBER(_xll.BDP(B311&amp;" Corp",AC$1)),_xll.BDP(B311&amp;" Corp",AC$1),""))</f>
        <v/>
      </c>
      <c r="AD311" s="114" t="str">
        <f>IF(tbl_coded[[#This Row],[ISIN]]="","",IF((_xll.BDP(B311&amp;" Corp",AD$1))="#N/A Field Not Applicable","",_xll.BDP(B311&amp;" Corp",AD$1)))</f>
        <v/>
      </c>
      <c r="AE311" s="114" t="str">
        <f>IF(tbl_coded[[#This Row],[ISIN]]="","",IF((_xll.BDP(B311&amp;" Corp",AE$1))="#N/A N/A","--",_xll.BDP(B311&amp;" Corp",AE$1)))</f>
        <v/>
      </c>
      <c r="AF311" s="114" t="str">
        <f>IF(tbl_coded[[#This Row],[ISIN]]="","",IF(IFERROR(MATCH(H311,rtg_num[Moody''s],0)&gt;10,0),"HY",IF(IFERROR(MATCH(I311,rtg_num[S&amp;P],0)&gt;10,0),"HY",IF(IFERROR(MATCH(J311,rtg_num[Fitch],0)&gt;10,0),"HY",IF(H311&amp;I311&amp;J311="------","NR",IF(IFERROR(FIND("#N/A",Coded!H311),0)&amp;IFERROR(FIND("#N/A",Coded!H311),0)&amp;IFERROR(FIND("#N/A",Coded!H311),0)&lt;&gt;"000",IF(INDEX(美元债一级!$O:$O,MATCH(tbl_coded[[#This Row],[ISIN]],美元债一级!$I:$I,0))="--/--/--","NR","IG"),"IG"))))))</f>
        <v/>
      </c>
      <c r="AG311"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1"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1" s="115" t="str">
        <f>IF(tbl_coded[[#This Row],[ISIN]]="","",IF(_xll.BDP($B311&amp;" Corp",AI$1)="#N/A N/A","--",_xll.BDP($B311&amp;" Corp",AI$1)))</f>
        <v/>
      </c>
      <c r="AJ311" s="112" t="str">
        <f>IF(tbl_coded[[#This Row],[ISIN]]="","",IF(OR(_xll.BDP(_xll.BDP(tbl_coded[[#This Row],[ISIN]]&amp;" Corp", "ISSUER_EQUITY_TICKER")&amp;" Equity",AJ$1)="#N/A N/A"),"--",_xll.BDP(_xll.BDP(tbl_coded[[#This Row],[ISIN]]&amp;" Corp", "ISSUER_EQUITY_TICKER")&amp;" Equity",AJ$1)))</f>
        <v/>
      </c>
      <c r="AK311"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1" s="114" t="str">
        <f>IF(tbl_coded[[#This Row],[ISIN]]="","",IF(OR(_xll.BDP(_xll.BDP(tbl_coded[[#This Row],[ISIN]]&amp;" Corp", "ISSUER_EQUITY_TICKER")&amp;" Equity",AL$1)="#N/A N/A"),"--",_xll.BDP(_xll.BDP(tbl_coded[[#This Row],[ISIN]]&amp;" Corp", "ISSUER_EQUITY_TICKER")&amp;" Equity",AL$1)))</f>
        <v/>
      </c>
      <c r="AM311" s="114" t="str">
        <f>IF(tbl_coded[[#This Row],[ISIN]]="","",IF(_xll.BDS($B311&amp;" Corp",AM$1)="#N/A Field Not Applicable","",_xll.BDS($B311&amp;" Corp",AM$1)))</f>
        <v/>
      </c>
      <c r="AN311" s="114" t="str">
        <f>IF(tbl_coded[[#This Row],[ISIN]]="","",IF(_xll.BDP(tbl_coded[[#This Row],[KPW Provider BBID]]&amp;" CompanyID","NAME")="#N/A Invalid Security","",_xll.BDP(tbl_coded[[#This Row],[KPW Provider BBID]]&amp;" CompanyID","NAME")))</f>
        <v/>
      </c>
      <c r="AO311" s="114" t="str">
        <f>IF(tbl_coded[[#This Row],[ISIN]]="","",IF(_xll.BDP(tbl_coded[[#This Row],[KPW Provider BBID]]&amp;" CompanyID",$AO$1)="#N/A Invalid Security","--",IF(_xll.BDP(tbl_coded[[#This Row],[KPW Provider BBID]]&amp;" CompanyID",$AO$1)="#N/A N/A","--",_xll.BDP(tbl_coded[[#This Row],[KPW Provider BBID]]&amp;" CompanyID",$AO$1))))</f>
        <v/>
      </c>
      <c r="AP311" s="114" t="str">
        <f>IF(tbl_coded[[#This Row],[ISIN]]="","",IF(_xll.BDP(tbl_coded[[#This Row],[KPW Provider BBID]]&amp;" CompanyID",$AP$1)="#N/A Invalid Security","--",IF(_xll.BDP(tbl_coded[[#This Row],[KPW Provider BBID]]&amp;" CompanyID",$AP$1)="#N/A N/A","--",_xll.BDP(tbl_coded[[#This Row],[KPW Provider BBID]]&amp;" CompanyID",$AP$1))))</f>
        <v/>
      </c>
      <c r="AQ311" s="114" t="str">
        <f>IF(tbl_coded[[#This Row],[ISIN]]="","",IF(_xll.BDP(tbl_coded[[#This Row],[KPW Provider BBID]]&amp;" CompanyID",$AQ$1)="#N/A Invalid Security","--",IF(_xll.BDP(tbl_coded[[#This Row],[KPW Provider BBID]]&amp;" CompanyID",$AQ$1)="#N/A N/A","--",_xll.BDP(tbl_coded[[#This Row],[KPW Provider BBID]]&amp;" CompanyID",$AQ$1))))</f>
        <v/>
      </c>
      <c r="AR311" s="114" t="str">
        <f>IF(tbl_coded[[#This Row],[ISIN]]="","",tbl_coded[[#This Row],[穆迪KPW评级]]&amp;"/"&amp;tbl_coded[[#This Row],[SPKPW评级]]&amp;"/"&amp;tbl_coded[[#This Row],[FITCHKPW评级]])</f>
        <v/>
      </c>
      <c r="AS311" s="114" t="str">
        <f>IF(tbl_coded[[#This Row],[ISIN]]="","",IF(OR(_xll.BDP($B311&amp;" Corp",AS$1)="#N/A N/A"),"--",_xll.BDP($B311&amp;" Corp",AS$1)))</f>
        <v/>
      </c>
      <c r="AT311" s="114" t="str">
        <f>IF(tbl_coded[[#This Row],[ISIN]]="","",IF(_xll.BDS($B311&amp;" Corp",AT$1)="#N/A Field Not Applicable","",_xll.BDS($B311&amp;" Corp",AT$1)))</f>
        <v/>
      </c>
      <c r="AU311" s="114" t="str">
        <f>IF(tbl_coded[[#This Row],[SBLC Provider BBID]]="","",_xll.BDP(tbl_coded[[#This Row],[SBLC Provider BBID]]&amp;" CompanyID","NAME"))</f>
        <v/>
      </c>
      <c r="AV311" s="114" t="str">
        <f>IF(tbl_coded[[#This Row],[ISIN]]="","",IF(OR(_xll.BDP($B311&amp;" Corp",AV$1)="#N/A N/A"),"--",TEXT(_xll.BDP($B311&amp;" Corp",AV$1),"yyyy/mm/dd")))</f>
        <v/>
      </c>
      <c r="AW311" s="114" t="str">
        <f>IF(tbl_coded[[#This Row],[ISIN]]="","",IF(OR(_xll.BDP($B311&amp;" Corp",AW$1)="#N/A N/A"),"--",TEXT(_xll.BDP($B311&amp;" Corp",AW$1),"yyyy/mm/dd")))</f>
        <v/>
      </c>
      <c r="AX311" s="114" t="str">
        <f>IF(tbl_coded[[#This Row],[ISIN]]="","",IF(OR(_xll.BDP($B311&amp;" Corp",AX$1)="#N/A N/A"),"--",TEXT(_xll.BDP($B311&amp;" Corp",AX$1),"yyyy/mm/dd")))</f>
        <v/>
      </c>
      <c r="AY311" s="114" t="str">
        <f>IF(tbl_coded[[#This Row],[ISIN]]="","",IF(OR(_xll.BDP($B311&amp;" Corp",AY$1)="#N/A Field Not Applicable"),"--",TEXT(_xll.BDP($B311&amp;" Corp",AY$1),"yyyy/mm/dd")))</f>
        <v/>
      </c>
      <c r="AZ311" s="114" t="str">
        <f>IF(tbl_coded[[#This Row],[ISIN]]="","",IF(OR(_xll.BDP($B311&amp;" Corp",AZ$1)="#N/A N/A"),"--",_xll.BDP($B311&amp;" Corp",AZ$1)))</f>
        <v/>
      </c>
      <c r="BA311" s="114" t="str">
        <f>IF(tbl_coded[[#This Row],[ISIN]]="","",IF(OR(_xll.BDP($B311&amp;" Corp",BA$1)="#N/A N/A"),"--",_xll.BDP($B311&amp;" Corp",BA$1)))</f>
        <v/>
      </c>
      <c r="BB311" s="114" t="str">
        <f>IF(tbl_coded[[#This Row],[ISIN]]="","",IF(OR(_xll.BDP($B311&amp;" Corp",BB$1)="#N/A N/A"),"--",_xll.BDP($B311&amp;" Corp",BB$1)))</f>
        <v/>
      </c>
      <c r="BC311" s="114" t="str">
        <f>IF(tbl_coded[[#This Row],[ISIN]]="","",IF(OR(_xll.BDP($B311&amp;" Corp",BC$1)="#N/A Field Not Applicable"),"--",_xll.BDP($B311&amp;" Corp",BC$1)))</f>
        <v/>
      </c>
      <c r="BD311" s="114" t="str">
        <f>IF(tbl_coded[[#This Row],[ISIN]]="","",IF(OR(_xll.BDP($B311&amp;" Corp",BD$1)="#N/A Field Not Applicable"),"--",_xll.BDP($B311&amp;" Corp",BD$1)))</f>
        <v/>
      </c>
      <c r="BE311" s="114" t="str">
        <f>IF(tbl_coded[[#This Row],[ISIN]]="","",IF(OR(_xll.BDP($B311&amp;" Corp",BE$1)="#N/A Field Not Applicable"),"--",_xll.BDP($B311&amp;" Corp",BE$1)))</f>
        <v/>
      </c>
      <c r="BF311" s="114" t="str">
        <f>IF(tbl_coded[[#This Row],[ISIN]]="","",IF(OR(_xll.BDP($B311&amp;" Corp",BF$1)="#N/A Field Not Applicable"),"--",_xll.BDP($B311&amp;" Corp",BF$1)))</f>
        <v/>
      </c>
      <c r="BG311" s="114" t="str">
        <f>IF(tbl_coded[[#This Row],[ISIN]]="","",IF(OR(_xll.BDP($B311&amp;" Corp",BG$1)="#N/A Field Not Applicable"),"--",IF(_xll.BDP($B311&amp;" Corp",BG$1)="#N/A N/A","N",_xll.BDP($B311&amp;" Corp",BG$1))))</f>
        <v/>
      </c>
      <c r="BH311" s="114" t="str">
        <f>IF(tbl_coded[[#This Row],[ISIN]]="","",IF(OR(_xll.BDP($B311&amp;" Corp",BH$1)="#N/A N/A"),"",_xll.BDP($B311&amp;" Corp",BH$1)))</f>
        <v/>
      </c>
      <c r="BI311" s="114" t="str">
        <f>IF(tbl_coded[[#This Row],[ISIN]]="","",IF(OR(tbl_coded[[#This Row],[Parent company tiker]]=""),"",IF(_xll.BDP(tbl_coded[[#This Row],[Parent company tiker]]&amp;" Equity",BI$1)="#N/A N/A","--",_xll.BDP(tbl_coded[[#This Row],[Parent company tiker]]&amp;" Equity",BI$1))))</f>
        <v/>
      </c>
      <c r="BJ311" s="114" t="str">
        <f>IF(tbl_coded[[#This Row],[ISIN]]="","",IF(OR(tbl_coded[[#This Row],[Parent company tiker]]=""),"",IF(_xll.BDP(tbl_coded[[#This Row],[Parent company tiker]]&amp;" Equity",BJ$1)="#N/A N/A","--",_xll.BDP(tbl_coded[[#This Row],[Parent company tiker]]&amp;" Equity",BJ$1))))</f>
        <v/>
      </c>
      <c r="BK311" s="114" t="str">
        <f>IF(tbl_coded[[#This Row],[ISIN]]="","",IF(OR(tbl_coded[[#This Row],[Parent company tiker]]=""),"",IF(_xll.BDP(tbl_coded[[#This Row],[Parent company tiker]]&amp;" Equity",BK$1)="#N/A N/A","--",_xll.BDP(tbl_coded[[#This Row],[Parent company tiker]]&amp;" Equity",BK$1))))</f>
        <v/>
      </c>
      <c r="BL311" s="114" t="str">
        <f>IF(tbl_coded[[#This Row],[ISIN]]="","",IF(OR(tbl_coded[[#This Row],[Parent company tiker]]=""),"",IF(_xll.BDP(tbl_coded[[#This Row],[Parent company tiker]]&amp;" Equity",BL$1)="#N/A N/A","--",_xll.BDP(tbl_coded[[#This Row],[Parent company tiker]]&amp;" Equity",BL$1))))</f>
        <v/>
      </c>
      <c r="BM311"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1" s="114" t="str">
        <f>IF(tbl_coded[[#This Row],[Column9]]&lt;&gt;"--",tbl_coded[[#This Row],[G''tor rating]],IF(tbl_coded[[#This Row],[KPW Name]]&lt;&gt;"",tbl_coded[[#This Row],[KPW Rating]],IF(tbl_coded[[#This Row],[Parent company tiker]]&lt;&gt;"",tbl_coded[[#This Row],[parent评级]],tbl_coded[[#This Row],[Issuer rating]])))</f>
        <v>//</v>
      </c>
      <c r="BO311" s="148" t="str">
        <f>IFERROR(IF(tbl_coded[[#This Row],[GREEN]]="Y","GREEN",IF(tbl_coded[[#This Row],[SUSTAINABLE]]="Y","SUSTAINABLE",IF(tbl_coded[[#This Row],[SOCIAL]]="Y","SOCIAL",IF(tbl_coded[[#This Row],[Sustainable linked]]="Y","SUSTAINABLE LINKED"," ")))),"")</f>
        <v xml:space="preserve"> </v>
      </c>
    </row>
    <row r="312" spans="1:67" ht="15" customHeight="1">
      <c r="A312" s="109">
        <v>310</v>
      </c>
      <c r="B312" s="110" t="str">
        <f>IF(美元债一级!$C$3:$C$1048576&lt;&gt;"",美元债一级!$C312,"")</f>
        <v/>
      </c>
      <c r="C312" s="114" t="str">
        <f>IF(tbl_coded[[#This Row],[ISIN]]="","",IF(tbl_coded[[#This Row],[Index]]&gt;$A$1,"",IF(_xll.BDP($B312&amp;" Corp",C$1)="#N/A N/A","",_xll.BDP($B312&amp;" Corp",C$1))))</f>
        <v/>
      </c>
      <c r="D312" s="114" t="str">
        <f>IF(tbl_coded[[#This Row],[ISIN]]="","",IF(_xll.BDP($B312&amp;" Corp",D$1)="#N/A N/A","",_xll.BDP($B312&amp;" Corp",D$1)))</f>
        <v/>
      </c>
      <c r="E312" s="114" t="str">
        <f>IF(tbl_coded[[#This Row],[ISIN]]="","",IF(_xll.BDP($B312&amp;" Corp",E$1)="#N/A N/A","--",_xll.BDP($B312&amp;" Corp",E$1)))</f>
        <v/>
      </c>
      <c r="F312" s="114" t="str">
        <f>IF(tbl_coded[[#This Row],[ISIN]]="","",IF(_xll.BDS($B312&amp;" Corp",F$1)="#N/A Field Not Applicable","",_xll.BDS($B312&amp;" Corp",F$1)))</f>
        <v/>
      </c>
      <c r="G312" s="114" t="str">
        <f>IF(tbl_coded[[#This Row],[ISIN]]="","",IF(_xll.BDP($F312&amp;" CompanyID",G$1)="#N/A Invalid Security","",_xll.BDP($F312&amp;" CompanyID",G$1)))</f>
        <v/>
      </c>
      <c r="H312" s="114" t="str">
        <f>IF(tbl_coded[[#This Row],[ISIN]]="","",IF(_xll.BDP($B312&amp;" Corp",H$1)="#N/A N/A","--",_xll.BDP($B312&amp;" Corp",H$1)))</f>
        <v/>
      </c>
      <c r="I312" s="114" t="str">
        <f>IF(tbl_coded[[#This Row],[ISIN]]="","",IF(_xll.BDP($B312&amp;" Corp",I$1)="#N/A N/A","--",_xll.BDP($B312&amp;" Corp",I$1)))</f>
        <v/>
      </c>
      <c r="J312" s="114" t="str">
        <f>IF(tbl_coded[[#This Row],[ISIN]]="","",IF(_xll.BDP($B312&amp;" Corp",J$1)="#N/A N/A","--",_xll.BDP($B312&amp;" Corp",J$1)))</f>
        <v/>
      </c>
      <c r="K312" s="114" t="str">
        <f>IF(tbl_coded[[#This Row],[ISIN]]="","",IF(_xll.BDP($B312&amp;" Corp",K$1)="#N/A N/A","--",_xll.BDP($B312&amp;" Corp",K$1)))</f>
        <v/>
      </c>
      <c r="L312" s="114" t="str">
        <f>IF(tbl_coded[[#This Row],[ISIN]]="","",IF(_xll.BDP($B312&amp;" Corp",L$1)="#N/A N/A","--",_xll.BDP($B312&amp;" Corp",L$1)))</f>
        <v/>
      </c>
      <c r="M312" s="114" t="str">
        <f>IF(tbl_coded[[#This Row],[ISIN]]="","",IF(_xll.BDP($B312&amp;" Corp",M$1)="#N/A N/A","--",_xll.BDP($B312&amp;" Corp",M$1)))</f>
        <v/>
      </c>
      <c r="N312" s="114" t="str">
        <f>IF(tbl_coded[[#This Row],[ISIN]]="","",IF(_xll.BDP($B312&amp;" Corp",N$1)="#N/A N/A","--",_xll.BDP($B312&amp;" Corp",N$1)))</f>
        <v/>
      </c>
      <c r="O312" s="114" t="str">
        <f>IF(tbl_coded[[#This Row],[ISIN]]="","",IF(_xll.BDP($B312&amp;" Corp",O$1)="#N/A N/A","--",_xll.BDP($B312&amp;" Corp",O$1)))</f>
        <v/>
      </c>
      <c r="P312" s="114" t="str">
        <f>IF(tbl_coded[[#This Row],[ISIN]]="","",IF(_xll.BDP($B312&amp;" Corp",P$1)="#N/A N/A","--",_xll.BDP($B312&amp;" Corp",P$1)))</f>
        <v/>
      </c>
      <c r="Q312"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2" s="114" t="str">
        <f>IF(tbl_coded[[#This Row],[ISIN]]="","",IF(OR(_xll.BDP($B312&amp;" Corp",R$1)="#N/A N/A",_xll.BDP($B312&amp;" Corp",R$1)="#N/A Invalid Security",_xll.BDP($B312&amp;" Corp",R$1)="#N/A Field Not Applicable"),"--",_xll.BDP($B312&amp;" Corp",R$1)))</f>
        <v/>
      </c>
      <c r="S312" s="114" t="str">
        <f>IF(tbl_coded[[#This Row],[ISIN]]="","",IF(OR(_xll.BDP($R312&amp;" Equity",S$1)="#N/A N/A",_xll.BDP($R312&amp;" Equity",S$1)="#N/A Invalid Security"),"--",_xll.BDP($R312&amp;" Equity",S$1)))</f>
        <v/>
      </c>
      <c r="T312" s="114" t="str">
        <f>IF(tbl_coded[[#This Row],[ISIN]]="","",IF(OR(_xll.BDP($R312&amp;" Equity",T$1)="#N/A N/A",_xll.BDP($R312&amp;" Equity",T$1)="#N/A Invalid Security"),"--",_xll.BDP($R312&amp;" Equity",T$1)))</f>
        <v/>
      </c>
      <c r="U312" s="114" t="str">
        <f>IF(tbl_coded[[#This Row],[ISIN]]="","",IF(OR(_xll.BDP($R312&amp;" Equity",U$1)="#N/A N/A",_xll.BDP($R312&amp;" Equity",U$1)="#N/A Invalid Security"),"--",_xll.BDP($R312&amp;" Equity",U$1)))</f>
        <v/>
      </c>
      <c r="V312" s="114" t="str">
        <f>IF(tbl_coded[[#This Row],[ISIN]]="","",IF(OR(_xll.BDP($R312&amp;" Equity",V$1)="#N/A N/A",_xll.BDP($R312&amp;" Equity",V$1)="#N/A Invalid Security"),"--",_xll.BDP($R312&amp;" Equity",V$1)))</f>
        <v/>
      </c>
      <c r="W312" s="114" t="str">
        <f>IF(tbl_coded[[#This Row],[ISIN]]="","",IF(OR(_xll.BDP($R312&amp;" Equity",W$1)="#N/A N/A",_xll.BDP($R312&amp;" Equity",W$1)="#N/A Invalid Security"),"--",_xll.BDP($R312&amp;" Equity",W$1)))</f>
        <v/>
      </c>
      <c r="X312" s="114" t="str">
        <f>IF(tbl_coded[[#This Row],[ISIN]]="","",IF(OR(_xll.BDP($R312&amp;" Equity",X$1)="#N/A N/A",_xll.BDP($R312&amp;" Equity",X$1)="#N/A Invalid Security"),"--",_xll.BDP($R312&amp;" Equity",X$1)))</f>
        <v/>
      </c>
      <c r="Y312"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2" s="114" t="str">
        <f>IF(tbl_coded[[#This Row],[ISIN]]="","",IF(ISNUMBER(_xll.BDP(B312&amp;" Corp",Z$1)),_xll.BDP(B312&amp;" Corp",Z$1),""))</f>
        <v/>
      </c>
      <c r="AA312" s="114" t="str">
        <f>IF(tbl_coded[[#This Row],[ISIN]]="","",IF(ISNUMBER(_xll.BDP(B312&amp;" Corp",AA$1)),_xll.BDP(B312&amp;" Corp",AA$1),""))</f>
        <v/>
      </c>
      <c r="AB312" s="114" t="str">
        <f>IF(tbl_coded[[#This Row],[ISIN]]="","",IF(ISNUMBER(_xll.BDP(B312&amp;" Corp",AB$1)),_xll.BDP(B312&amp;" Corp",AB$1),""))</f>
        <v/>
      </c>
      <c r="AC312" s="114" t="str">
        <f>IF(tbl_coded[[#This Row],[ISIN]]="","",IF(ISNUMBER(_xll.BDP(B312&amp;" Corp",AC$1)),_xll.BDP(B312&amp;" Corp",AC$1),""))</f>
        <v/>
      </c>
      <c r="AD312" s="114" t="str">
        <f>IF(tbl_coded[[#This Row],[ISIN]]="","",IF((_xll.BDP(B312&amp;" Corp",AD$1))="#N/A Field Not Applicable","",_xll.BDP(B312&amp;" Corp",AD$1)))</f>
        <v/>
      </c>
      <c r="AE312" s="114" t="str">
        <f>IF(tbl_coded[[#This Row],[ISIN]]="","",IF((_xll.BDP(B312&amp;" Corp",AE$1))="#N/A N/A","--",_xll.BDP(B312&amp;" Corp",AE$1)))</f>
        <v/>
      </c>
      <c r="AF312" s="114" t="str">
        <f>IF(tbl_coded[[#This Row],[ISIN]]="","",IF(IFERROR(MATCH(H312,rtg_num[Moody''s],0)&gt;10,0),"HY",IF(IFERROR(MATCH(I312,rtg_num[S&amp;P],0)&gt;10,0),"HY",IF(IFERROR(MATCH(J312,rtg_num[Fitch],0)&gt;10,0),"HY",IF(H312&amp;I312&amp;J312="------","NR",IF(IFERROR(FIND("#N/A",Coded!H312),0)&amp;IFERROR(FIND("#N/A",Coded!H312),0)&amp;IFERROR(FIND("#N/A",Coded!H312),0)&lt;&gt;"000",IF(INDEX(美元债一级!$O:$O,MATCH(tbl_coded[[#This Row],[ISIN]],美元债一级!$I:$I,0))="--/--/--","NR","IG"),"IG"))))))</f>
        <v/>
      </c>
      <c r="AG312"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2"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2" s="115" t="str">
        <f>IF(tbl_coded[[#This Row],[ISIN]]="","",IF(_xll.BDP($B312&amp;" Corp",AI$1)="#N/A N/A","--",_xll.BDP($B312&amp;" Corp",AI$1)))</f>
        <v/>
      </c>
      <c r="AJ312" s="112" t="str">
        <f>IF(tbl_coded[[#This Row],[ISIN]]="","",IF(OR(_xll.BDP(_xll.BDP(tbl_coded[[#This Row],[ISIN]]&amp;" Corp", "ISSUER_EQUITY_TICKER")&amp;" Equity",AJ$1)="#N/A N/A"),"--",_xll.BDP(_xll.BDP(tbl_coded[[#This Row],[ISIN]]&amp;" Corp", "ISSUER_EQUITY_TICKER")&amp;" Equity",AJ$1)))</f>
        <v/>
      </c>
      <c r="AK312"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2" s="114" t="str">
        <f>IF(tbl_coded[[#This Row],[ISIN]]="","",IF(OR(_xll.BDP(_xll.BDP(tbl_coded[[#This Row],[ISIN]]&amp;" Corp", "ISSUER_EQUITY_TICKER")&amp;" Equity",AL$1)="#N/A N/A"),"--",_xll.BDP(_xll.BDP(tbl_coded[[#This Row],[ISIN]]&amp;" Corp", "ISSUER_EQUITY_TICKER")&amp;" Equity",AL$1)))</f>
        <v/>
      </c>
      <c r="AM312" s="114" t="s">
        <v>445</v>
      </c>
      <c r="AN312" s="114" t="str">
        <f>IF(tbl_coded[[#This Row],[ISIN]]="","",IF(_xll.BDP(tbl_coded[[#This Row],[KPW Provider BBID]]&amp;" CompanyID","NAME")="#N/A Invalid Security","",_xll.BDP(tbl_coded[[#This Row],[KPW Provider BBID]]&amp;" CompanyID","NAME")))</f>
        <v/>
      </c>
      <c r="AO312" s="114" t="str">
        <f>IF(tbl_coded[[#This Row],[ISIN]]="","",IF(_xll.BDP(tbl_coded[[#This Row],[KPW Provider BBID]]&amp;" CompanyID",$AO$1)="#N/A Invalid Security","--",IF(_xll.BDP(tbl_coded[[#This Row],[KPW Provider BBID]]&amp;" CompanyID",$AO$1)="#N/A N/A","--",_xll.BDP(tbl_coded[[#This Row],[KPW Provider BBID]]&amp;" CompanyID",$AO$1))))</f>
        <v/>
      </c>
      <c r="AP312" s="114" t="str">
        <f>IF(tbl_coded[[#This Row],[ISIN]]="","",IF(_xll.BDP(tbl_coded[[#This Row],[KPW Provider BBID]]&amp;" CompanyID",$AP$1)="#N/A Invalid Security","--",IF(_xll.BDP(tbl_coded[[#This Row],[KPW Provider BBID]]&amp;" CompanyID",$AP$1)="#N/A N/A","--",_xll.BDP(tbl_coded[[#This Row],[KPW Provider BBID]]&amp;" CompanyID",$AP$1))))</f>
        <v/>
      </c>
      <c r="AQ312" s="114" t="str">
        <f>IF(tbl_coded[[#This Row],[ISIN]]="","",IF(_xll.BDP(tbl_coded[[#This Row],[KPW Provider BBID]]&amp;" CompanyID",$AQ$1)="#N/A Invalid Security","--",IF(_xll.BDP(tbl_coded[[#This Row],[KPW Provider BBID]]&amp;" CompanyID",$AQ$1)="#N/A N/A","--",_xll.BDP(tbl_coded[[#This Row],[KPW Provider BBID]]&amp;" CompanyID",$AQ$1))))</f>
        <v/>
      </c>
      <c r="AR312" s="114" t="str">
        <f>IF(tbl_coded[[#This Row],[ISIN]]="","",tbl_coded[[#This Row],[穆迪KPW评级]]&amp;"/"&amp;tbl_coded[[#This Row],[SPKPW评级]]&amp;"/"&amp;tbl_coded[[#This Row],[FITCHKPW评级]])</f>
        <v/>
      </c>
      <c r="AS312" s="114" t="str">
        <f>IF(tbl_coded[[#This Row],[ISIN]]="","",IF(OR(_xll.BDP($B312&amp;" Corp",AS$1)="#N/A N/A"),"--",_xll.BDP($B312&amp;" Corp",AS$1)))</f>
        <v/>
      </c>
      <c r="AT312" s="114" t="str">
        <f>IF(tbl_coded[[#This Row],[ISIN]]="","",IF(_xll.BDS($B312&amp;" Corp",AT$1)="#N/A Field Not Applicable","",_xll.BDS($B312&amp;" Corp",AT$1)))</f>
        <v/>
      </c>
      <c r="AU312" s="114" t="str">
        <f>IF(tbl_coded[[#This Row],[SBLC Provider BBID]]="","",_xll.BDP(tbl_coded[[#This Row],[SBLC Provider BBID]]&amp;" CompanyID","NAME"))</f>
        <v/>
      </c>
      <c r="AV312" s="114" t="str">
        <f>IF(tbl_coded[[#This Row],[ISIN]]="","",IF(OR(_xll.BDP($B312&amp;" Corp",AV$1)="#N/A N/A"),"--",TEXT(_xll.BDP($B312&amp;" Corp",AV$1),"yyyy/mm/dd")))</f>
        <v/>
      </c>
      <c r="AW312" s="114" t="str">
        <f>IF(tbl_coded[[#This Row],[ISIN]]="","",IF(OR(_xll.BDP($B312&amp;" Corp",AW$1)="#N/A N/A"),"--",TEXT(_xll.BDP($B312&amp;" Corp",AW$1),"yyyy/mm/dd")))</f>
        <v/>
      </c>
      <c r="AX312" s="114" t="str">
        <f>IF(tbl_coded[[#This Row],[ISIN]]="","",IF(OR(_xll.BDP($B312&amp;" Corp",AX$1)="#N/A N/A"),"--",TEXT(_xll.BDP($B312&amp;" Corp",AX$1),"yyyy/mm/dd")))</f>
        <v/>
      </c>
      <c r="AY312" s="114" t="str">
        <f>IF(tbl_coded[[#This Row],[ISIN]]="","",IF(OR(_xll.BDP($B312&amp;" Corp",AY$1)="#N/A Field Not Applicable"),"--",TEXT(_xll.BDP($B312&amp;" Corp",AY$1),"yyyy/mm/dd")))</f>
        <v/>
      </c>
      <c r="AZ312" s="114" t="str">
        <f>IF(tbl_coded[[#This Row],[ISIN]]="","",IF(OR(_xll.BDP($B312&amp;" Corp",AZ$1)="#N/A N/A"),"--",_xll.BDP($B312&amp;" Corp",AZ$1)))</f>
        <v/>
      </c>
      <c r="BA312" s="114" t="str">
        <f>IF(tbl_coded[[#This Row],[ISIN]]="","",IF(OR(_xll.BDP($B312&amp;" Corp",BA$1)="#N/A N/A"),"--",_xll.BDP($B312&amp;" Corp",BA$1)))</f>
        <v/>
      </c>
      <c r="BB312" s="114" t="str">
        <f>IF(tbl_coded[[#This Row],[ISIN]]="","",IF(OR(_xll.BDP($B312&amp;" Corp",BB$1)="#N/A N/A"),"--",_xll.BDP($B312&amp;" Corp",BB$1)))</f>
        <v/>
      </c>
      <c r="BC312" s="114" t="str">
        <f>IF(tbl_coded[[#This Row],[ISIN]]="","",IF(OR(_xll.BDP($B312&amp;" Corp",BC$1)="#N/A Field Not Applicable"),"--",_xll.BDP($B312&amp;" Corp",BC$1)))</f>
        <v/>
      </c>
      <c r="BD312" s="114" t="str">
        <f>IF(tbl_coded[[#This Row],[ISIN]]="","",IF(OR(_xll.BDP($B312&amp;" Corp",BD$1)="#N/A Field Not Applicable"),"--",_xll.BDP($B312&amp;" Corp",BD$1)))</f>
        <v/>
      </c>
      <c r="BE312" s="114" t="str">
        <f>IF(tbl_coded[[#This Row],[ISIN]]="","",IF(OR(_xll.BDP($B312&amp;" Corp",BE$1)="#N/A Field Not Applicable"),"--",_xll.BDP($B312&amp;" Corp",BE$1)))</f>
        <v/>
      </c>
      <c r="BF312" s="114" t="str">
        <f>IF(tbl_coded[[#This Row],[ISIN]]="","",IF(OR(_xll.BDP($B312&amp;" Corp",BF$1)="#N/A Field Not Applicable"),"--",_xll.BDP($B312&amp;" Corp",BF$1)))</f>
        <v/>
      </c>
      <c r="BG312" s="114" t="str">
        <f>IF(tbl_coded[[#This Row],[ISIN]]="","",IF(OR(_xll.BDP($B312&amp;" Corp",BG$1)="#N/A Field Not Applicable"),"--",IF(_xll.BDP($B312&amp;" Corp",BG$1)="#N/A N/A","N",_xll.BDP($B312&amp;" Corp",BG$1))))</f>
        <v/>
      </c>
      <c r="BH312" s="114" t="str">
        <f>IF(tbl_coded[[#This Row],[ISIN]]="","",IF(OR(_xll.BDP($B312&amp;" Corp",BH$1)="#N/A N/A"),"",_xll.BDP($B312&amp;" Corp",BH$1)))</f>
        <v/>
      </c>
      <c r="BI312" s="114" t="str">
        <f>IF(tbl_coded[[#This Row],[ISIN]]="","",IF(OR(tbl_coded[[#This Row],[Parent company tiker]]=""),"",IF(_xll.BDP(tbl_coded[[#This Row],[Parent company tiker]]&amp;" Equity",BI$1)="#N/A N/A","--",_xll.BDP(tbl_coded[[#This Row],[Parent company tiker]]&amp;" Equity",BI$1))))</f>
        <v/>
      </c>
      <c r="BJ312" s="114" t="str">
        <f>IF(tbl_coded[[#This Row],[ISIN]]="","",IF(OR(tbl_coded[[#This Row],[Parent company tiker]]=""),"",IF(_xll.BDP(tbl_coded[[#This Row],[Parent company tiker]]&amp;" Equity",BJ$1)="#N/A N/A","--",_xll.BDP(tbl_coded[[#This Row],[Parent company tiker]]&amp;" Equity",BJ$1))))</f>
        <v/>
      </c>
      <c r="BK312" s="114" t="str">
        <f>IF(tbl_coded[[#This Row],[ISIN]]="","",IF(OR(tbl_coded[[#This Row],[Parent company tiker]]=""),"",IF(_xll.BDP(tbl_coded[[#This Row],[Parent company tiker]]&amp;" Equity",BK$1)="#N/A N/A","--",_xll.BDP(tbl_coded[[#This Row],[Parent company tiker]]&amp;" Equity",BK$1))))</f>
        <v/>
      </c>
      <c r="BL312" s="114" t="str">
        <f>IF(tbl_coded[[#This Row],[ISIN]]="","",IF(OR(tbl_coded[[#This Row],[Parent company tiker]]=""),"",IF(_xll.BDP(tbl_coded[[#This Row],[Parent company tiker]]&amp;" Equity",BL$1)="#N/A N/A","--",_xll.BDP(tbl_coded[[#This Row],[Parent company tiker]]&amp;" Equity",BL$1))))</f>
        <v/>
      </c>
      <c r="BM312"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2" s="114" t="str">
        <f>IF(tbl_coded[[#This Row],[Column9]]&lt;&gt;"--",tbl_coded[[#This Row],[G''tor rating]],IF(tbl_coded[[#This Row],[KPW Name]]&lt;&gt;"",tbl_coded[[#This Row],[KPW Rating]],IF(tbl_coded[[#This Row],[Parent company tiker]]&lt;&gt;"",tbl_coded[[#This Row],[parent评级]],tbl_coded[[#This Row],[Issuer rating]])))</f>
        <v>//</v>
      </c>
      <c r="BO312" s="148" t="str">
        <f>IFERROR(IF(tbl_coded[[#This Row],[GREEN]]="Y","GREEN",IF(tbl_coded[[#This Row],[SUSTAINABLE]]="Y","SUSTAINABLE",IF(tbl_coded[[#This Row],[SOCIAL]]="Y","SOCIAL",IF(tbl_coded[[#This Row],[Sustainable linked]]="Y","SUSTAINABLE LINKED"," ")))),"")</f>
        <v xml:space="preserve"> </v>
      </c>
    </row>
    <row r="313" spans="1:67" ht="15" customHeight="1">
      <c r="A313" s="109">
        <v>311</v>
      </c>
      <c r="B313" s="110" t="str">
        <f>IF(美元债一级!$C$3:$C$1048576&lt;&gt;"",美元债一级!$C313,"")</f>
        <v/>
      </c>
      <c r="C313" s="112" t="str">
        <f>IF(tbl_coded[[#This Row],[ISIN]]="","",IF(tbl_coded[[#This Row],[Index]]&gt;$A$1,"",IF(_xll.BDP($B313&amp;" Corp",C$1)="#N/A N/A","",_xll.BDP($B313&amp;" Corp",C$1))))</f>
        <v/>
      </c>
      <c r="D313" s="112" t="str">
        <f>IF(tbl_coded[[#This Row],[ISIN]]="","",IF(_xll.BDP($B313&amp;" Corp",D$1)="#N/A N/A","",_xll.BDP($B313&amp;" Corp",D$1)))</f>
        <v/>
      </c>
      <c r="E313" s="112" t="str">
        <f>IF(tbl_coded[[#This Row],[ISIN]]="","",IF(_xll.BDP($B313&amp;" Corp",E$1)="#N/A N/A","--",_xll.BDP($B313&amp;" Corp",E$1)))</f>
        <v/>
      </c>
      <c r="F313" s="112" t="str">
        <f>IF(tbl_coded[[#This Row],[ISIN]]="","",IF(_xll.BDS($B313&amp;" Corp",F$1)="#N/A Field Not Applicable","",_xll.BDS($B313&amp;" Corp",F$1)))</f>
        <v/>
      </c>
      <c r="G313" s="112" t="str">
        <f>IF(tbl_coded[[#This Row],[ISIN]]="","",IF(_xll.BDP($F313&amp;" CompanyID",G$1)="#N/A Invalid Security","",_xll.BDP($F313&amp;" CompanyID",G$1)))</f>
        <v/>
      </c>
      <c r="H313" s="112" t="str">
        <f>IF(tbl_coded[[#This Row],[ISIN]]="","",IF(_xll.BDP($B313&amp;" Corp",H$1)="#N/A N/A","--",_xll.BDP($B313&amp;" Corp",H$1)))</f>
        <v/>
      </c>
      <c r="I313" s="112" t="str">
        <f>IF(tbl_coded[[#This Row],[ISIN]]="","",IF(_xll.BDP($B313&amp;" Corp",I$1)="#N/A N/A","--",_xll.BDP($B313&amp;" Corp",I$1)))</f>
        <v/>
      </c>
      <c r="J313" s="112" t="str">
        <f>IF(tbl_coded[[#This Row],[ISIN]]="","",IF(_xll.BDP($B313&amp;" Corp",J$1)="#N/A N/A","--",_xll.BDP($B313&amp;" Corp",J$1)))</f>
        <v/>
      </c>
      <c r="K313" s="112" t="str">
        <f>IF(tbl_coded[[#This Row],[ISIN]]="","",IF(_xll.BDP($B313&amp;" Corp",K$1)="#N/A N/A","--",_xll.BDP($B313&amp;" Corp",K$1)))</f>
        <v/>
      </c>
      <c r="L313" s="112" t="str">
        <f>IF(tbl_coded[[#This Row],[ISIN]]="","",IF(_xll.BDP($B313&amp;" Corp",L$1)="#N/A N/A","--",_xll.BDP($B313&amp;" Corp",L$1)))</f>
        <v/>
      </c>
      <c r="M313" s="112" t="str">
        <f>IF(tbl_coded[[#This Row],[ISIN]]="","",IF(_xll.BDP($B313&amp;" Corp",M$1)="#N/A N/A","--",_xll.BDP($B313&amp;" Corp",M$1)))</f>
        <v/>
      </c>
      <c r="N313" s="112" t="str">
        <f>IF(tbl_coded[[#This Row],[ISIN]]="","",IF(_xll.BDP($B313&amp;" Corp",N$1)="#N/A N/A","--",_xll.BDP($B313&amp;" Corp",N$1)))</f>
        <v/>
      </c>
      <c r="O313" s="112" t="str">
        <f>IF(tbl_coded[[#This Row],[ISIN]]="","",IF(_xll.BDP($B313&amp;" Corp",O$1)="#N/A N/A","--",_xll.BDP($B313&amp;" Corp",O$1)))</f>
        <v/>
      </c>
      <c r="P313" s="112" t="str">
        <f>IF(tbl_coded[[#This Row],[ISIN]]="","",IF(_xll.BDP($B313&amp;" Corp",P$1)="#N/A N/A","--",_xll.BDP($B313&amp;" Corp",P$1)))</f>
        <v/>
      </c>
      <c r="Q313"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3" s="112" t="str">
        <f>IF(tbl_coded[[#This Row],[ISIN]]="","",IF(OR(_xll.BDP($B313&amp;" Corp",R$1)="#N/A N/A",_xll.BDP($B313&amp;" Corp",R$1)="#N/A Invalid Security",_xll.BDP($B313&amp;" Corp",R$1)="#N/A Field Not Applicable"),"--",_xll.BDP($B313&amp;" Corp",R$1)))</f>
        <v/>
      </c>
      <c r="S313" s="112" t="str">
        <f>IF(tbl_coded[[#This Row],[ISIN]]="","",IF(OR(_xll.BDP($R313&amp;" Equity",S$1)="#N/A N/A",_xll.BDP($R313&amp;" Equity",S$1)="#N/A Invalid Security"),"--",_xll.BDP($R313&amp;" Equity",S$1)))</f>
        <v/>
      </c>
      <c r="T313" s="112" t="str">
        <f>IF(tbl_coded[[#This Row],[ISIN]]="","",IF(OR(_xll.BDP($R313&amp;" Equity",T$1)="#N/A N/A",_xll.BDP($R313&amp;" Equity",T$1)="#N/A Invalid Security"),"--",_xll.BDP($R313&amp;" Equity",T$1)))</f>
        <v/>
      </c>
      <c r="U313" s="112" t="str">
        <f>IF(tbl_coded[[#This Row],[ISIN]]="","",IF(OR(_xll.BDP($R313&amp;" Equity",U$1)="#N/A N/A",_xll.BDP($R313&amp;" Equity",U$1)="#N/A Invalid Security"),"--",_xll.BDP($R313&amp;" Equity",U$1)))</f>
        <v/>
      </c>
      <c r="V313" s="112" t="str">
        <f>IF(tbl_coded[[#This Row],[ISIN]]="","",IF(OR(_xll.BDP($R313&amp;" Equity",V$1)="#N/A N/A",_xll.BDP($R313&amp;" Equity",V$1)="#N/A Invalid Security"),"--",_xll.BDP($R313&amp;" Equity",V$1)))</f>
        <v/>
      </c>
      <c r="W313" s="112" t="str">
        <f>IF(tbl_coded[[#This Row],[ISIN]]="","",IF(OR(_xll.BDP($R313&amp;" Equity",W$1)="#N/A N/A",_xll.BDP($R313&amp;" Equity",W$1)="#N/A Invalid Security"),"--",_xll.BDP($R313&amp;" Equity",W$1)))</f>
        <v/>
      </c>
      <c r="X313" s="112" t="str">
        <f>IF(tbl_coded[[#This Row],[ISIN]]="","",IF(OR(_xll.BDP($R313&amp;" Equity",X$1)="#N/A N/A",_xll.BDP($R313&amp;" Equity",X$1)="#N/A Invalid Security"),"--",_xll.BDP($R313&amp;" Equity",X$1)))</f>
        <v/>
      </c>
      <c r="Y313"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3" s="112" t="str">
        <f>IF(tbl_coded[[#This Row],[ISIN]]="","",IF(ISNUMBER(_xll.BDP(B313&amp;" Corp",Z$1)),_xll.BDP(B313&amp;" Corp",Z$1),""))</f>
        <v/>
      </c>
      <c r="AA313" s="112" t="str">
        <f>IF(tbl_coded[[#This Row],[ISIN]]="","",IF(ISNUMBER(_xll.BDP(B313&amp;" Corp",AA$1)),_xll.BDP(B313&amp;" Corp",AA$1),""))</f>
        <v/>
      </c>
      <c r="AB313" s="112" t="str">
        <f>IF(tbl_coded[[#This Row],[ISIN]]="","",IF(ISNUMBER(_xll.BDP(B313&amp;" Corp",AB$1)),_xll.BDP(B313&amp;" Corp",AB$1),""))</f>
        <v/>
      </c>
      <c r="AC313" s="112" t="str">
        <f>IF(tbl_coded[[#This Row],[ISIN]]="","",IF(ISNUMBER(_xll.BDP(B313&amp;" Corp",AC$1)),_xll.BDP(B313&amp;" Corp",AC$1),""))</f>
        <v/>
      </c>
      <c r="AD313" s="112" t="str">
        <f>IF(tbl_coded[[#This Row],[ISIN]]="","",IF((_xll.BDP(B313&amp;" Corp",AD$1))="#N/A Field Not Applicable","",_xll.BDP(B313&amp;" Corp",AD$1)))</f>
        <v/>
      </c>
      <c r="AE313" s="112" t="str">
        <f>IF(tbl_coded[[#This Row],[ISIN]]="","",IF((_xll.BDP(B313&amp;" Corp",AE$1))="#N/A N/A","--",_xll.BDP(B313&amp;" Corp",AE$1)))</f>
        <v/>
      </c>
      <c r="AF313" s="112" t="str">
        <f>IF(tbl_coded[[#This Row],[ISIN]]="","",IF(IFERROR(MATCH(H313,rtg_num[Moody''s],0)&gt;10,0),"HY",IF(IFERROR(MATCH(I313,rtg_num[S&amp;P],0)&gt;10,0),"HY",IF(IFERROR(MATCH(J313,rtg_num[Fitch],0)&gt;10,0),"HY",IF(H313&amp;I313&amp;J313="------","NR",IF(IFERROR(FIND("#N/A",Coded!H313),0)&amp;IFERROR(FIND("#N/A",Coded!H313),0)&amp;IFERROR(FIND("#N/A",Coded!H313),0)&lt;&gt;"000",IF(INDEX(美元债一级!$O:$O,MATCH(tbl_coded[[#This Row],[ISIN]],美元债一级!$I:$I,0))="--/--/--","NR","IG"),"IG"))))))</f>
        <v/>
      </c>
      <c r="AG313"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3"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3" s="113" t="str">
        <f>IF(tbl_coded[[#This Row],[ISIN]]="","",IF(_xll.BDP($B313&amp;" Corp",AI$1)="#N/A N/A","--",_xll.BDP($B313&amp;" Corp",AI$1)))</f>
        <v/>
      </c>
      <c r="AJ313" s="112" t="str">
        <f>IF(tbl_coded[[#This Row],[ISIN]]="","",IF(OR(_xll.BDP(_xll.BDP(tbl_coded[[#This Row],[ISIN]]&amp;" Corp", "ISSUER_EQUITY_TICKER")&amp;" Equity",AJ$1)="#N/A N/A"),"--",_xll.BDP(_xll.BDP(tbl_coded[[#This Row],[ISIN]]&amp;" Corp", "ISSUER_EQUITY_TICKER")&amp;" Equity",AJ$1)))</f>
        <v/>
      </c>
      <c r="AK313"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3" s="115" t="str">
        <f>IF(tbl_coded[[#This Row],[ISIN]]="","",IF(OR(_xll.BDP(_xll.BDP(tbl_coded[[#This Row],[ISIN]]&amp;" Corp", "ISSUER_EQUITY_TICKER")&amp;" Equity",AL$1)="#N/A N/A"),"--",_xll.BDP(_xll.BDP(tbl_coded[[#This Row],[ISIN]]&amp;" Corp", "ISSUER_EQUITY_TICKER")&amp;" Equity",AL$1)))</f>
        <v/>
      </c>
      <c r="AM313" s="115" t="str">
        <f>IF(tbl_coded[[#This Row],[ISIN]]="","",IF(_xll.BDS($B313&amp;" Corp",AM$1)="#N/A Field Not Applicable","",_xll.BDS($B313&amp;" Corp",AM$1)))</f>
        <v/>
      </c>
      <c r="AN313" s="115" t="str">
        <f>IF(tbl_coded[[#This Row],[ISIN]]="","",IF(_xll.BDP(tbl_coded[[#This Row],[KPW Provider BBID]]&amp;" CompanyID","NAME")="#N/A Invalid Security","",_xll.BDP(tbl_coded[[#This Row],[KPW Provider BBID]]&amp;" CompanyID","NAME")))</f>
        <v/>
      </c>
      <c r="AO313" s="115" t="str">
        <f>IF(tbl_coded[[#This Row],[ISIN]]="","",IF(_xll.BDP(tbl_coded[[#This Row],[KPW Provider BBID]]&amp;" CompanyID",$AO$1)="#N/A Invalid Security","--",IF(_xll.BDP(tbl_coded[[#This Row],[KPW Provider BBID]]&amp;" CompanyID",$AO$1)="#N/A N/A","--",_xll.BDP(tbl_coded[[#This Row],[KPW Provider BBID]]&amp;" CompanyID",$AO$1))))</f>
        <v/>
      </c>
      <c r="AP313" s="115" t="str">
        <f>IF(tbl_coded[[#This Row],[ISIN]]="","",IF(_xll.BDP(tbl_coded[[#This Row],[KPW Provider BBID]]&amp;" CompanyID",$AP$1)="#N/A Invalid Security","--",IF(_xll.BDP(tbl_coded[[#This Row],[KPW Provider BBID]]&amp;" CompanyID",$AP$1)="#N/A N/A","--",_xll.BDP(tbl_coded[[#This Row],[KPW Provider BBID]]&amp;" CompanyID",$AP$1))))</f>
        <v/>
      </c>
      <c r="AQ313" s="115" t="str">
        <f>IF(tbl_coded[[#This Row],[ISIN]]="","",IF(_xll.BDP(tbl_coded[[#This Row],[KPW Provider BBID]]&amp;" CompanyID",$AQ$1)="#N/A Invalid Security","--",IF(_xll.BDP(tbl_coded[[#This Row],[KPW Provider BBID]]&amp;" CompanyID",$AQ$1)="#N/A N/A","--",_xll.BDP(tbl_coded[[#This Row],[KPW Provider BBID]]&amp;" CompanyID",$AQ$1))))</f>
        <v/>
      </c>
      <c r="AR313" s="115" t="str">
        <f>IF(tbl_coded[[#This Row],[ISIN]]="","",tbl_coded[[#This Row],[穆迪KPW评级]]&amp;"/"&amp;tbl_coded[[#This Row],[SPKPW评级]]&amp;"/"&amp;tbl_coded[[#This Row],[FITCHKPW评级]])</f>
        <v/>
      </c>
      <c r="AS313" s="115" t="str">
        <f>IF(tbl_coded[[#This Row],[ISIN]]="","",IF(OR(_xll.BDP($B313&amp;" Corp",AS$1)="#N/A N/A"),"--",_xll.BDP($B313&amp;" Corp",AS$1)))</f>
        <v/>
      </c>
      <c r="AT313" s="115" t="str">
        <f>IF(tbl_coded[[#This Row],[ISIN]]="","",IF(_xll.BDS($B313&amp;" Corp",AT$1)="#N/A Field Not Applicable","",_xll.BDS($B313&amp;" Corp",AT$1)))</f>
        <v/>
      </c>
      <c r="AU313" s="115" t="str">
        <f>IF(tbl_coded[[#This Row],[SBLC Provider BBID]]="","",_xll.BDP(tbl_coded[[#This Row],[SBLC Provider BBID]]&amp;" CompanyID","NAME"))</f>
        <v/>
      </c>
      <c r="AV313" s="115" t="str">
        <f>IF(tbl_coded[[#This Row],[ISIN]]="","",IF(OR(_xll.BDP($B313&amp;" Corp",AV$1)="#N/A N/A"),"--",TEXT(_xll.BDP($B313&amp;" Corp",AV$1),"yyyy/mm/dd")))</f>
        <v/>
      </c>
      <c r="AW313" s="115" t="str">
        <f>IF(tbl_coded[[#This Row],[ISIN]]="","",IF(OR(_xll.BDP($B313&amp;" Corp",AW$1)="#N/A N/A"),"--",TEXT(_xll.BDP($B313&amp;" Corp",AW$1),"yyyy/mm/dd")))</f>
        <v/>
      </c>
      <c r="AX313" s="115" t="str">
        <f>IF(tbl_coded[[#This Row],[ISIN]]="","",IF(OR(_xll.BDP($B313&amp;" Corp",AX$1)="#N/A N/A"),"--",TEXT(_xll.BDP($B313&amp;" Corp",AX$1),"yyyy/mm/dd")))</f>
        <v/>
      </c>
      <c r="AY313" s="115" t="str">
        <f>IF(tbl_coded[[#This Row],[ISIN]]="","",IF(OR(_xll.BDP($B313&amp;" Corp",AY$1)="#N/A Field Not Applicable"),"--",TEXT(_xll.BDP($B313&amp;" Corp",AY$1),"yyyy/mm/dd")))</f>
        <v/>
      </c>
      <c r="AZ313" s="115" t="str">
        <f>IF(tbl_coded[[#This Row],[ISIN]]="","",IF(OR(_xll.BDP($B313&amp;" Corp",AZ$1)="#N/A N/A"),"--",_xll.BDP($B313&amp;" Corp",AZ$1)))</f>
        <v/>
      </c>
      <c r="BA313" s="115" t="str">
        <f>IF(tbl_coded[[#This Row],[ISIN]]="","",IF(OR(_xll.BDP($B313&amp;" Corp",BA$1)="#N/A N/A"),"--",_xll.BDP($B313&amp;" Corp",BA$1)))</f>
        <v/>
      </c>
      <c r="BB313" s="115" t="str">
        <f>IF(tbl_coded[[#This Row],[ISIN]]="","",IF(OR(_xll.BDP($B313&amp;" Corp",BB$1)="#N/A N/A"),"--",_xll.BDP($B313&amp;" Corp",BB$1)))</f>
        <v/>
      </c>
      <c r="BC313" s="115" t="str">
        <f>IF(tbl_coded[[#This Row],[ISIN]]="","",IF(OR(_xll.BDP($B313&amp;" Corp",BC$1)="#N/A Field Not Applicable"),"--",_xll.BDP($B313&amp;" Corp",BC$1)))</f>
        <v/>
      </c>
      <c r="BD313" s="115" t="str">
        <f>IF(tbl_coded[[#This Row],[ISIN]]="","",IF(OR(_xll.BDP($B313&amp;" Corp",BD$1)="#N/A Field Not Applicable"),"--",_xll.BDP($B313&amp;" Corp",BD$1)))</f>
        <v/>
      </c>
      <c r="BE313" s="115" t="str">
        <f>IF(tbl_coded[[#This Row],[ISIN]]="","",IF(OR(_xll.BDP($B313&amp;" Corp",BE$1)="#N/A Field Not Applicable"),"--",_xll.BDP($B313&amp;" Corp",BE$1)))</f>
        <v/>
      </c>
      <c r="BF313" s="115" t="str">
        <f>IF(tbl_coded[[#This Row],[ISIN]]="","",IF(OR(_xll.BDP($B313&amp;" Corp",BF$1)="#N/A Field Not Applicable"),"--",_xll.BDP($B313&amp;" Corp",BF$1)))</f>
        <v/>
      </c>
      <c r="BG313" s="115" t="str">
        <f>IF(tbl_coded[[#This Row],[ISIN]]="","",IF(OR(_xll.BDP($B313&amp;" Corp",BG$1)="#N/A Field Not Applicable"),"--",IF(_xll.BDP($B313&amp;" Corp",BG$1)="#N/A N/A","N",_xll.BDP($B313&amp;" Corp",BG$1))))</f>
        <v/>
      </c>
      <c r="BH313" s="115" t="str">
        <f>IF(tbl_coded[[#This Row],[ISIN]]="","",IF(OR(_xll.BDP($B313&amp;" Corp",BH$1)="#N/A N/A"),"",_xll.BDP($B313&amp;" Corp",BH$1)))</f>
        <v/>
      </c>
      <c r="BI313" s="115" t="str">
        <f>IF(tbl_coded[[#This Row],[ISIN]]="","",IF(OR(tbl_coded[[#This Row],[Parent company tiker]]=""),"",IF(_xll.BDP(tbl_coded[[#This Row],[Parent company tiker]]&amp;" Equity",BI$1)="#N/A N/A","--",_xll.BDP(tbl_coded[[#This Row],[Parent company tiker]]&amp;" Equity",BI$1))))</f>
        <v/>
      </c>
      <c r="BJ313" s="115" t="str">
        <f>IF(tbl_coded[[#This Row],[ISIN]]="","",IF(OR(tbl_coded[[#This Row],[Parent company tiker]]=""),"",IF(_xll.BDP(tbl_coded[[#This Row],[Parent company tiker]]&amp;" Equity",BJ$1)="#N/A N/A","--",_xll.BDP(tbl_coded[[#This Row],[Parent company tiker]]&amp;" Equity",BJ$1))))</f>
        <v/>
      </c>
      <c r="BK313" s="115" t="str">
        <f>IF(tbl_coded[[#This Row],[ISIN]]="","",IF(OR(tbl_coded[[#This Row],[Parent company tiker]]=""),"",IF(_xll.BDP(tbl_coded[[#This Row],[Parent company tiker]]&amp;" Equity",BK$1)="#N/A N/A","--",_xll.BDP(tbl_coded[[#This Row],[Parent company tiker]]&amp;" Equity",BK$1))))</f>
        <v/>
      </c>
      <c r="BL313" s="115" t="str">
        <f>IF(tbl_coded[[#This Row],[ISIN]]="","",IF(OR(tbl_coded[[#This Row],[Parent company tiker]]=""),"",IF(_xll.BDP(tbl_coded[[#This Row],[Parent company tiker]]&amp;" Equity",BL$1)="#N/A N/A","--",_xll.BDP(tbl_coded[[#This Row],[Parent company tiker]]&amp;" Equity",BL$1))))</f>
        <v/>
      </c>
      <c r="BM313"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3" s="115" t="str">
        <f>IF(tbl_coded[[#This Row],[Column9]]&lt;&gt;"--",tbl_coded[[#This Row],[G''tor rating]],IF(tbl_coded[[#This Row],[KPW Name]]&lt;&gt;"",tbl_coded[[#This Row],[KPW Rating]],IF(tbl_coded[[#This Row],[Parent company tiker]]&lt;&gt;"",tbl_coded[[#This Row],[parent评级]],tbl_coded[[#This Row],[Issuer rating]])))</f>
        <v>//</v>
      </c>
      <c r="BO313" s="148" t="str">
        <f>IFERROR(IF(tbl_coded[[#This Row],[GREEN]]="Y","GREEN",IF(tbl_coded[[#This Row],[SUSTAINABLE]]="Y","SUSTAINABLE",IF(tbl_coded[[#This Row],[SOCIAL]]="Y","SOCIAL",IF(tbl_coded[[#This Row],[Sustainable linked]]="Y","SUSTAINABLE LINKED"," ")))),"")</f>
        <v xml:space="preserve"> </v>
      </c>
    </row>
    <row r="314" spans="1:67" ht="15" customHeight="1">
      <c r="A314" s="109">
        <v>312</v>
      </c>
      <c r="B314" s="110" t="str">
        <f>IF(美元债一级!$C$3:$C$1048576&lt;&gt;"",美元债一级!$C314,"")</f>
        <v/>
      </c>
      <c r="C314" s="112" t="str">
        <f>IF(tbl_coded[[#This Row],[ISIN]]="","",IF(tbl_coded[[#This Row],[Index]]&gt;$A$1,"",IF(_xll.BDP($B314&amp;" Corp",C$1)="#N/A N/A","",_xll.BDP($B314&amp;" Corp",C$1))))</f>
        <v/>
      </c>
      <c r="D314" s="112" t="str">
        <f>IF(tbl_coded[[#This Row],[ISIN]]="","",IF(_xll.BDP($B314&amp;" Corp",D$1)="#N/A N/A","",_xll.BDP($B314&amp;" Corp",D$1)))</f>
        <v/>
      </c>
      <c r="E314" s="112" t="str">
        <f>IF(tbl_coded[[#This Row],[ISIN]]="","",IF(_xll.BDP($B314&amp;" Corp",E$1)="#N/A N/A","--",_xll.BDP($B314&amp;" Corp",E$1)))</f>
        <v/>
      </c>
      <c r="F314" s="112" t="str">
        <f>IF(tbl_coded[[#This Row],[ISIN]]="","",IF(_xll.BDS($B314&amp;" Corp",F$1)="#N/A Field Not Applicable","",_xll.BDS($B314&amp;" Corp",F$1)))</f>
        <v/>
      </c>
      <c r="G314" s="112" t="str">
        <f>IF(tbl_coded[[#This Row],[ISIN]]="","",IF(_xll.BDP($F314&amp;" CompanyID",G$1)="#N/A Invalid Security","",_xll.BDP($F314&amp;" CompanyID",G$1)))</f>
        <v/>
      </c>
      <c r="H314" s="112" t="str">
        <f>IF(tbl_coded[[#This Row],[ISIN]]="","",IF(_xll.BDP($B314&amp;" Corp",H$1)="#N/A N/A","--",_xll.BDP($B314&amp;" Corp",H$1)))</f>
        <v/>
      </c>
      <c r="I314" s="112" t="str">
        <f>IF(tbl_coded[[#This Row],[ISIN]]="","",IF(_xll.BDP($B314&amp;" Corp",I$1)="#N/A N/A","--",_xll.BDP($B314&amp;" Corp",I$1)))</f>
        <v/>
      </c>
      <c r="J314" s="112" t="str">
        <f>IF(tbl_coded[[#This Row],[ISIN]]="","",IF(_xll.BDP($B314&amp;" Corp",J$1)="#N/A N/A","--",_xll.BDP($B314&amp;" Corp",J$1)))</f>
        <v/>
      </c>
      <c r="K314" s="112" t="str">
        <f>IF(tbl_coded[[#This Row],[ISIN]]="","",IF(_xll.BDP($B314&amp;" Corp",K$1)="#N/A N/A","--",_xll.BDP($B314&amp;" Corp",K$1)))</f>
        <v/>
      </c>
      <c r="L314" s="112" t="str">
        <f>IF(tbl_coded[[#This Row],[ISIN]]="","",IF(_xll.BDP($B314&amp;" Corp",L$1)="#N/A N/A","--",_xll.BDP($B314&amp;" Corp",L$1)))</f>
        <v/>
      </c>
      <c r="M314" s="112" t="str">
        <f>IF(tbl_coded[[#This Row],[ISIN]]="","",IF(_xll.BDP($B314&amp;" Corp",M$1)="#N/A N/A","--",_xll.BDP($B314&amp;" Corp",M$1)))</f>
        <v/>
      </c>
      <c r="N314" s="112" t="str">
        <f>IF(tbl_coded[[#This Row],[ISIN]]="","",IF(_xll.BDP($B314&amp;" Corp",N$1)="#N/A N/A","--",_xll.BDP($B314&amp;" Corp",N$1)))</f>
        <v/>
      </c>
      <c r="O314" s="112" t="str">
        <f>IF(tbl_coded[[#This Row],[ISIN]]="","",IF(_xll.BDP($B314&amp;" Corp",O$1)="#N/A N/A","--",_xll.BDP($B314&amp;" Corp",O$1)))</f>
        <v/>
      </c>
      <c r="P314" s="112" t="str">
        <f>IF(tbl_coded[[#This Row],[ISIN]]="","",IF(_xll.BDP($B314&amp;" Corp",P$1)="#N/A N/A","--",_xll.BDP($B314&amp;" Corp",P$1)))</f>
        <v/>
      </c>
      <c r="Q314"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4" s="112" t="str">
        <f>IF(tbl_coded[[#This Row],[ISIN]]="","",IF(OR(_xll.BDP($B314&amp;" Corp",R$1)="#N/A N/A",_xll.BDP($B314&amp;" Corp",R$1)="#N/A Invalid Security",_xll.BDP($B314&amp;" Corp",R$1)="#N/A Field Not Applicable"),"--",_xll.BDP($B314&amp;" Corp",R$1)))</f>
        <v/>
      </c>
      <c r="S314" s="112" t="str">
        <f>IF(tbl_coded[[#This Row],[ISIN]]="","",IF(OR(_xll.BDP($R314&amp;" Equity",S$1)="#N/A N/A",_xll.BDP($R314&amp;" Equity",S$1)="#N/A Invalid Security"),"--",_xll.BDP($R314&amp;" Equity",S$1)))</f>
        <v/>
      </c>
      <c r="T314" s="112" t="str">
        <f>IF(tbl_coded[[#This Row],[ISIN]]="","",IF(OR(_xll.BDP($R314&amp;" Equity",T$1)="#N/A N/A",_xll.BDP($R314&amp;" Equity",T$1)="#N/A Invalid Security"),"--",_xll.BDP($R314&amp;" Equity",T$1)))</f>
        <v/>
      </c>
      <c r="U314" s="112" t="str">
        <f>IF(tbl_coded[[#This Row],[ISIN]]="","",IF(OR(_xll.BDP($R314&amp;" Equity",U$1)="#N/A N/A",_xll.BDP($R314&amp;" Equity",U$1)="#N/A Invalid Security"),"--",_xll.BDP($R314&amp;" Equity",U$1)))</f>
        <v/>
      </c>
      <c r="V314" s="112" t="str">
        <f>IF(tbl_coded[[#This Row],[ISIN]]="","",IF(OR(_xll.BDP($R314&amp;" Equity",V$1)="#N/A N/A",_xll.BDP($R314&amp;" Equity",V$1)="#N/A Invalid Security"),"--",_xll.BDP($R314&amp;" Equity",V$1)))</f>
        <v/>
      </c>
      <c r="W314" s="112" t="str">
        <f>IF(tbl_coded[[#This Row],[ISIN]]="","",IF(OR(_xll.BDP($R314&amp;" Equity",W$1)="#N/A N/A",_xll.BDP($R314&amp;" Equity",W$1)="#N/A Invalid Security"),"--",_xll.BDP($R314&amp;" Equity",W$1)))</f>
        <v/>
      </c>
      <c r="X314" s="112" t="str">
        <f>IF(tbl_coded[[#This Row],[ISIN]]="","",IF(OR(_xll.BDP($R314&amp;" Equity",X$1)="#N/A N/A",_xll.BDP($R314&amp;" Equity",X$1)="#N/A Invalid Security"),"--",_xll.BDP($R314&amp;" Equity",X$1)))</f>
        <v/>
      </c>
      <c r="Y314"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4" s="112" t="str">
        <f>IF(tbl_coded[[#This Row],[ISIN]]="","",IF(ISNUMBER(_xll.BDP(B314&amp;" Corp",Z$1)),_xll.BDP(B314&amp;" Corp",Z$1),""))</f>
        <v/>
      </c>
      <c r="AA314" s="112" t="str">
        <f>IF(tbl_coded[[#This Row],[ISIN]]="","",IF(ISNUMBER(_xll.BDP(B314&amp;" Corp",AA$1)),_xll.BDP(B314&amp;" Corp",AA$1),""))</f>
        <v/>
      </c>
      <c r="AB314" s="112" t="str">
        <f>IF(tbl_coded[[#This Row],[ISIN]]="","",IF(ISNUMBER(_xll.BDP(B314&amp;" Corp",AB$1)),_xll.BDP(B314&amp;" Corp",AB$1),""))</f>
        <v/>
      </c>
      <c r="AC314" s="112" t="str">
        <f>IF(tbl_coded[[#This Row],[ISIN]]="","",IF(ISNUMBER(_xll.BDP(B314&amp;" Corp",AC$1)),_xll.BDP(B314&amp;" Corp",AC$1),""))</f>
        <v/>
      </c>
      <c r="AD314" s="112" t="str">
        <f>IF(tbl_coded[[#This Row],[ISIN]]="","",IF((_xll.BDP(B314&amp;" Corp",AD$1))="#N/A Field Not Applicable","",_xll.BDP(B314&amp;" Corp",AD$1)))</f>
        <v/>
      </c>
      <c r="AE314" s="112" t="str">
        <f>IF(tbl_coded[[#This Row],[ISIN]]="","",IF((_xll.BDP(B314&amp;" Corp",AE$1))="#N/A N/A","--",_xll.BDP(B314&amp;" Corp",AE$1)))</f>
        <v/>
      </c>
      <c r="AF314" s="112" t="str">
        <f>IF(tbl_coded[[#This Row],[ISIN]]="","",IF(IFERROR(MATCH(H314,rtg_num[Moody''s],0)&gt;10,0),"HY",IF(IFERROR(MATCH(I314,rtg_num[S&amp;P],0)&gt;10,0),"HY",IF(IFERROR(MATCH(J314,rtg_num[Fitch],0)&gt;10,0),"HY",IF(H314&amp;I314&amp;J314="------","NR",IF(IFERROR(FIND("#N/A",Coded!H314),0)&amp;IFERROR(FIND("#N/A",Coded!H314),0)&amp;IFERROR(FIND("#N/A",Coded!H314),0)&lt;&gt;"000",IF(INDEX(美元债一级!$O:$O,MATCH(tbl_coded[[#This Row],[ISIN]],美元债一级!$I:$I,0))="--/--/--","NR","IG"),"IG"))))))</f>
        <v/>
      </c>
      <c r="AG314"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4"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4" s="113" t="str">
        <f>IF(tbl_coded[[#This Row],[ISIN]]="","",IF(_xll.BDP($B314&amp;" Corp",AI$1)="#N/A N/A","--",_xll.BDP($B314&amp;" Corp",AI$1)))</f>
        <v/>
      </c>
      <c r="AJ314" s="112" t="str">
        <f>IF(tbl_coded[[#This Row],[ISIN]]="","",IF(OR(_xll.BDP(_xll.BDP(tbl_coded[[#This Row],[ISIN]]&amp;" Corp", "ISSUER_EQUITY_TICKER")&amp;" Equity",AJ$1)="#N/A N/A"),"--",_xll.BDP(_xll.BDP(tbl_coded[[#This Row],[ISIN]]&amp;" Corp", "ISSUER_EQUITY_TICKER")&amp;" Equity",AJ$1)))</f>
        <v/>
      </c>
      <c r="AK314"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4" s="115" t="str">
        <f>IF(tbl_coded[[#This Row],[ISIN]]="","",IF(OR(_xll.BDP(_xll.BDP(tbl_coded[[#This Row],[ISIN]]&amp;" Corp", "ISSUER_EQUITY_TICKER")&amp;" Equity",AL$1)="#N/A N/A"),"--",_xll.BDP(_xll.BDP(tbl_coded[[#This Row],[ISIN]]&amp;" Corp", "ISSUER_EQUITY_TICKER")&amp;" Equity",AL$1)))</f>
        <v/>
      </c>
      <c r="AM314" s="115" t="str">
        <f>IF(tbl_coded[[#This Row],[ISIN]]="","",IF(_xll.BDS($B314&amp;" Corp",AM$1)="#N/A Field Not Applicable","",_xll.BDS($B314&amp;" Corp",AM$1)))</f>
        <v/>
      </c>
      <c r="AN314" s="115" t="str">
        <f>IF(tbl_coded[[#This Row],[ISIN]]="","",IF(_xll.BDP(tbl_coded[[#This Row],[KPW Provider BBID]]&amp;" CompanyID","NAME")="#N/A Invalid Security","",_xll.BDP(tbl_coded[[#This Row],[KPW Provider BBID]]&amp;" CompanyID","NAME")))</f>
        <v/>
      </c>
      <c r="AO314" s="115" t="str">
        <f>IF(tbl_coded[[#This Row],[ISIN]]="","",IF(_xll.BDP(tbl_coded[[#This Row],[KPW Provider BBID]]&amp;" CompanyID",$AO$1)="#N/A Invalid Security","--",IF(_xll.BDP(tbl_coded[[#This Row],[KPW Provider BBID]]&amp;" CompanyID",$AO$1)="#N/A N/A","--",_xll.BDP(tbl_coded[[#This Row],[KPW Provider BBID]]&amp;" CompanyID",$AO$1))))</f>
        <v/>
      </c>
      <c r="AP314" s="115" t="str">
        <f>IF(tbl_coded[[#This Row],[ISIN]]="","",IF(_xll.BDP(tbl_coded[[#This Row],[KPW Provider BBID]]&amp;" CompanyID",$AP$1)="#N/A Invalid Security","--",IF(_xll.BDP(tbl_coded[[#This Row],[KPW Provider BBID]]&amp;" CompanyID",$AP$1)="#N/A N/A","--",_xll.BDP(tbl_coded[[#This Row],[KPW Provider BBID]]&amp;" CompanyID",$AP$1))))</f>
        <v/>
      </c>
      <c r="AQ314" s="115" t="str">
        <f>IF(tbl_coded[[#This Row],[ISIN]]="","",IF(_xll.BDP(tbl_coded[[#This Row],[KPW Provider BBID]]&amp;" CompanyID",$AQ$1)="#N/A Invalid Security","--",IF(_xll.BDP(tbl_coded[[#This Row],[KPW Provider BBID]]&amp;" CompanyID",$AQ$1)="#N/A N/A","--",_xll.BDP(tbl_coded[[#This Row],[KPW Provider BBID]]&amp;" CompanyID",$AQ$1))))</f>
        <v/>
      </c>
      <c r="AR314" s="115" t="str">
        <f>IF(tbl_coded[[#This Row],[ISIN]]="","",tbl_coded[[#This Row],[穆迪KPW评级]]&amp;"/"&amp;tbl_coded[[#This Row],[SPKPW评级]]&amp;"/"&amp;tbl_coded[[#This Row],[FITCHKPW评级]])</f>
        <v/>
      </c>
      <c r="AS314" s="115" t="str">
        <f>IF(tbl_coded[[#This Row],[ISIN]]="","",IF(OR(_xll.BDP($B314&amp;" Corp",AS$1)="#N/A N/A"),"--",_xll.BDP($B314&amp;" Corp",AS$1)))</f>
        <v/>
      </c>
      <c r="AT314" s="115" t="str">
        <f>IF(tbl_coded[[#This Row],[ISIN]]="","",IF(_xll.BDS($B314&amp;" Corp",AT$1)="#N/A Field Not Applicable","",_xll.BDS($B314&amp;" Corp",AT$1)))</f>
        <v/>
      </c>
      <c r="AU314" s="115" t="str">
        <f>IF(tbl_coded[[#This Row],[SBLC Provider BBID]]="","",_xll.BDP(tbl_coded[[#This Row],[SBLC Provider BBID]]&amp;" CompanyID","NAME"))</f>
        <v/>
      </c>
      <c r="AV314" s="115" t="str">
        <f>IF(tbl_coded[[#This Row],[ISIN]]="","",IF(OR(_xll.BDP($B314&amp;" Corp",AV$1)="#N/A N/A"),"--",TEXT(_xll.BDP($B314&amp;" Corp",AV$1),"yyyy/mm/dd")))</f>
        <v/>
      </c>
      <c r="AW314" s="115" t="str">
        <f>IF(tbl_coded[[#This Row],[ISIN]]="","",IF(OR(_xll.BDP($B314&amp;" Corp",AW$1)="#N/A N/A"),"--",TEXT(_xll.BDP($B314&amp;" Corp",AW$1),"yyyy/mm/dd")))</f>
        <v/>
      </c>
      <c r="AX314" s="115" t="str">
        <f>IF(tbl_coded[[#This Row],[ISIN]]="","",IF(OR(_xll.BDP($B314&amp;" Corp",AX$1)="#N/A N/A"),"--",TEXT(_xll.BDP($B314&amp;" Corp",AX$1),"yyyy/mm/dd")))</f>
        <v/>
      </c>
      <c r="AY314" s="115" t="str">
        <f>IF(tbl_coded[[#This Row],[ISIN]]="","",IF(OR(_xll.BDP($B314&amp;" Corp",AY$1)="#N/A Field Not Applicable"),"--",TEXT(_xll.BDP($B314&amp;" Corp",AY$1),"yyyy/mm/dd")))</f>
        <v/>
      </c>
      <c r="AZ314" s="115" t="str">
        <f>IF(tbl_coded[[#This Row],[ISIN]]="","",IF(OR(_xll.BDP($B314&amp;" Corp",AZ$1)="#N/A N/A"),"--",_xll.BDP($B314&amp;" Corp",AZ$1)))</f>
        <v/>
      </c>
      <c r="BA314" s="115" t="str">
        <f>IF(tbl_coded[[#This Row],[ISIN]]="","",IF(OR(_xll.BDP($B314&amp;" Corp",BA$1)="#N/A N/A"),"--",_xll.BDP($B314&amp;" Corp",BA$1)))</f>
        <v/>
      </c>
      <c r="BB314" s="115" t="str">
        <f>IF(tbl_coded[[#This Row],[ISIN]]="","",IF(OR(_xll.BDP($B314&amp;" Corp",BB$1)="#N/A N/A"),"--",_xll.BDP($B314&amp;" Corp",BB$1)))</f>
        <v/>
      </c>
      <c r="BC314" s="115" t="str">
        <f>IF(tbl_coded[[#This Row],[ISIN]]="","",IF(OR(_xll.BDP($B314&amp;" Corp",BC$1)="#N/A Field Not Applicable"),"--",_xll.BDP($B314&amp;" Corp",BC$1)))</f>
        <v/>
      </c>
      <c r="BD314" s="115" t="str">
        <f>IF(tbl_coded[[#This Row],[ISIN]]="","",IF(OR(_xll.BDP($B314&amp;" Corp",BD$1)="#N/A Field Not Applicable"),"--",_xll.BDP($B314&amp;" Corp",BD$1)))</f>
        <v/>
      </c>
      <c r="BE314" s="115" t="str">
        <f>IF(tbl_coded[[#This Row],[ISIN]]="","",IF(OR(_xll.BDP($B314&amp;" Corp",BE$1)="#N/A Field Not Applicable"),"--",_xll.BDP($B314&amp;" Corp",BE$1)))</f>
        <v/>
      </c>
      <c r="BF314" s="115" t="str">
        <f>IF(tbl_coded[[#This Row],[ISIN]]="","",IF(OR(_xll.BDP($B314&amp;" Corp",BF$1)="#N/A Field Not Applicable"),"--",_xll.BDP($B314&amp;" Corp",BF$1)))</f>
        <v/>
      </c>
      <c r="BG314" s="115" t="str">
        <f>IF(tbl_coded[[#This Row],[ISIN]]="","",IF(OR(_xll.BDP($B314&amp;" Corp",BG$1)="#N/A Field Not Applicable"),"--",IF(_xll.BDP($B314&amp;" Corp",BG$1)="#N/A N/A","N",_xll.BDP($B314&amp;" Corp",BG$1))))</f>
        <v/>
      </c>
      <c r="BH314" s="115" t="str">
        <f>IF(tbl_coded[[#This Row],[ISIN]]="","",IF(OR(_xll.BDP($B314&amp;" Corp",BH$1)="#N/A N/A"),"",_xll.BDP($B314&amp;" Corp",BH$1)))</f>
        <v/>
      </c>
      <c r="BI314" s="115" t="str">
        <f>IF(tbl_coded[[#This Row],[ISIN]]="","",IF(OR(tbl_coded[[#This Row],[Parent company tiker]]=""),"",IF(_xll.BDP(tbl_coded[[#This Row],[Parent company tiker]]&amp;" Equity",BI$1)="#N/A N/A","--",_xll.BDP(tbl_coded[[#This Row],[Parent company tiker]]&amp;" Equity",BI$1))))</f>
        <v/>
      </c>
      <c r="BJ314" s="115" t="str">
        <f>IF(tbl_coded[[#This Row],[ISIN]]="","",IF(OR(tbl_coded[[#This Row],[Parent company tiker]]=""),"",IF(_xll.BDP(tbl_coded[[#This Row],[Parent company tiker]]&amp;" Equity",BJ$1)="#N/A N/A","--",_xll.BDP(tbl_coded[[#This Row],[Parent company tiker]]&amp;" Equity",BJ$1))))</f>
        <v/>
      </c>
      <c r="BK314" s="115" t="str">
        <f>IF(tbl_coded[[#This Row],[ISIN]]="","",IF(OR(tbl_coded[[#This Row],[Parent company tiker]]=""),"",IF(_xll.BDP(tbl_coded[[#This Row],[Parent company tiker]]&amp;" Equity",BK$1)="#N/A N/A","--",_xll.BDP(tbl_coded[[#This Row],[Parent company tiker]]&amp;" Equity",BK$1))))</f>
        <v/>
      </c>
      <c r="BL314" s="115" t="str">
        <f>IF(tbl_coded[[#This Row],[ISIN]]="","",IF(OR(tbl_coded[[#This Row],[Parent company tiker]]=""),"",IF(_xll.BDP(tbl_coded[[#This Row],[Parent company tiker]]&amp;" Equity",BL$1)="#N/A N/A","--",_xll.BDP(tbl_coded[[#This Row],[Parent company tiker]]&amp;" Equity",BL$1))))</f>
        <v/>
      </c>
      <c r="BM314"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4" s="115" t="str">
        <f>IF(tbl_coded[[#This Row],[Column9]]&lt;&gt;"--",tbl_coded[[#This Row],[G''tor rating]],IF(tbl_coded[[#This Row],[KPW Name]]&lt;&gt;"",tbl_coded[[#This Row],[KPW Rating]],IF(tbl_coded[[#This Row],[Parent company tiker]]&lt;&gt;"",tbl_coded[[#This Row],[parent评级]],tbl_coded[[#This Row],[Issuer rating]])))</f>
        <v>//</v>
      </c>
      <c r="BO314" s="148" t="str">
        <f>IFERROR(IF(tbl_coded[[#This Row],[GREEN]]="Y","GREEN",IF(tbl_coded[[#This Row],[SUSTAINABLE]]="Y","SUSTAINABLE",IF(tbl_coded[[#This Row],[SOCIAL]]="Y","SOCIAL",IF(tbl_coded[[#This Row],[Sustainable linked]]="Y","SUSTAINABLE LINKED"," ")))),"")</f>
        <v xml:space="preserve"> </v>
      </c>
    </row>
    <row r="315" spans="1:67" ht="15" customHeight="1">
      <c r="A315" s="109">
        <v>313</v>
      </c>
      <c r="B315" s="110" t="str">
        <f>IF(美元债一级!$C$3:$C$1048576&lt;&gt;"",美元债一级!$C315,"")</f>
        <v/>
      </c>
      <c r="C315" s="112" t="str">
        <f>IF(tbl_coded[[#This Row],[ISIN]]="","",IF(tbl_coded[[#This Row],[Index]]&gt;$A$1,"",IF(_xll.BDP($B315&amp;" Corp",C$1)="#N/A N/A","",_xll.BDP($B315&amp;" Corp",C$1))))</f>
        <v/>
      </c>
      <c r="D315" s="112" t="str">
        <f>IF(tbl_coded[[#This Row],[ISIN]]="","",IF(_xll.BDP($B315&amp;" Corp",D$1)="#N/A N/A","",_xll.BDP($B315&amp;" Corp",D$1)))</f>
        <v/>
      </c>
      <c r="E315" s="112" t="str">
        <f>IF(tbl_coded[[#This Row],[ISIN]]="","",IF(_xll.BDP($B315&amp;" Corp",E$1)="#N/A N/A","--",_xll.BDP($B315&amp;" Corp",E$1)))</f>
        <v/>
      </c>
      <c r="F315" s="112" t="str">
        <f>IF(tbl_coded[[#This Row],[ISIN]]="","",IF(_xll.BDS($B315&amp;" Corp",F$1)="#N/A Field Not Applicable","",_xll.BDS($B315&amp;" Corp",F$1)))</f>
        <v/>
      </c>
      <c r="G315" s="112" t="str">
        <f>IF(tbl_coded[[#This Row],[ISIN]]="","",IF(_xll.BDP($F315&amp;" CompanyID",G$1)="#N/A Invalid Security","",_xll.BDP($F315&amp;" CompanyID",G$1)))</f>
        <v/>
      </c>
      <c r="H315" s="112" t="str">
        <f>IF(tbl_coded[[#This Row],[ISIN]]="","",IF(_xll.BDP($B315&amp;" Corp",H$1)="#N/A N/A","--",_xll.BDP($B315&amp;" Corp",H$1)))</f>
        <v/>
      </c>
      <c r="I315" s="112" t="str">
        <f>IF(tbl_coded[[#This Row],[ISIN]]="","",IF(_xll.BDP($B315&amp;" Corp",I$1)="#N/A N/A","--",_xll.BDP($B315&amp;" Corp",I$1)))</f>
        <v/>
      </c>
      <c r="J315" s="112" t="str">
        <f>IF(tbl_coded[[#This Row],[ISIN]]="","",IF(_xll.BDP($B315&amp;" Corp",J$1)="#N/A N/A","--",_xll.BDP($B315&amp;" Corp",J$1)))</f>
        <v/>
      </c>
      <c r="K315" s="112" t="str">
        <f>IF(tbl_coded[[#This Row],[ISIN]]="","",IF(_xll.BDP($B315&amp;" Corp",K$1)="#N/A N/A","--",_xll.BDP($B315&amp;" Corp",K$1)))</f>
        <v/>
      </c>
      <c r="L315" s="112" t="str">
        <f>IF(tbl_coded[[#This Row],[ISIN]]="","",IF(_xll.BDP($B315&amp;" Corp",L$1)="#N/A N/A","--",_xll.BDP($B315&amp;" Corp",L$1)))</f>
        <v/>
      </c>
      <c r="M315" s="112" t="str">
        <f>IF(tbl_coded[[#This Row],[ISIN]]="","",IF(_xll.BDP($B315&amp;" Corp",M$1)="#N/A N/A","--",_xll.BDP($B315&amp;" Corp",M$1)))</f>
        <v/>
      </c>
      <c r="N315" s="112" t="str">
        <f>IF(tbl_coded[[#This Row],[ISIN]]="","",IF(_xll.BDP($B315&amp;" Corp",N$1)="#N/A N/A","--",_xll.BDP($B315&amp;" Corp",N$1)))</f>
        <v/>
      </c>
      <c r="O315" s="112" t="str">
        <f>IF(tbl_coded[[#This Row],[ISIN]]="","",IF(_xll.BDP($B315&amp;" Corp",O$1)="#N/A N/A","--",_xll.BDP($B315&amp;" Corp",O$1)))</f>
        <v/>
      </c>
      <c r="P315" s="112" t="str">
        <f>IF(tbl_coded[[#This Row],[ISIN]]="","",IF(_xll.BDP($B315&amp;" Corp",P$1)="#N/A N/A","--",_xll.BDP($B315&amp;" Corp",P$1)))</f>
        <v/>
      </c>
      <c r="Q315" s="112"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5" s="112" t="str">
        <f>IF(tbl_coded[[#This Row],[ISIN]]="","",IF(OR(_xll.BDP($B315&amp;" Corp",R$1)="#N/A N/A",_xll.BDP($B315&amp;" Corp",R$1)="#N/A Invalid Security",_xll.BDP($B315&amp;" Corp",R$1)="#N/A Field Not Applicable"),"--",_xll.BDP($B315&amp;" Corp",R$1)))</f>
        <v/>
      </c>
      <c r="S315" s="112" t="str">
        <f>IF(tbl_coded[[#This Row],[ISIN]]="","",IF(OR(_xll.BDP($R315&amp;" Equity",S$1)="#N/A N/A",_xll.BDP($R315&amp;" Equity",S$1)="#N/A Invalid Security"),"--",_xll.BDP($R315&amp;" Equity",S$1)))</f>
        <v/>
      </c>
      <c r="T315" s="112" t="str">
        <f>IF(tbl_coded[[#This Row],[ISIN]]="","",IF(OR(_xll.BDP($R315&amp;" Equity",T$1)="#N/A N/A",_xll.BDP($R315&amp;" Equity",T$1)="#N/A Invalid Security"),"--",_xll.BDP($R315&amp;" Equity",T$1)))</f>
        <v/>
      </c>
      <c r="U315" s="112" t="str">
        <f>IF(tbl_coded[[#This Row],[ISIN]]="","",IF(OR(_xll.BDP($R315&amp;" Equity",U$1)="#N/A N/A",_xll.BDP($R315&amp;" Equity",U$1)="#N/A Invalid Security"),"--",_xll.BDP($R315&amp;" Equity",U$1)))</f>
        <v/>
      </c>
      <c r="V315" s="112" t="str">
        <f>IF(tbl_coded[[#This Row],[ISIN]]="","",IF(OR(_xll.BDP($R315&amp;" Equity",V$1)="#N/A N/A",_xll.BDP($R315&amp;" Equity",V$1)="#N/A Invalid Security"),"--",_xll.BDP($R315&amp;" Equity",V$1)))</f>
        <v/>
      </c>
      <c r="W315" s="112" t="str">
        <f>IF(tbl_coded[[#This Row],[ISIN]]="","",IF(OR(_xll.BDP($R315&amp;" Equity",W$1)="#N/A N/A",_xll.BDP($R315&amp;" Equity",W$1)="#N/A Invalid Security"),"--",_xll.BDP($R315&amp;" Equity",W$1)))</f>
        <v/>
      </c>
      <c r="X315" s="112" t="str">
        <f>IF(tbl_coded[[#This Row],[ISIN]]="","",IF(OR(_xll.BDP($R315&amp;" Equity",X$1)="#N/A N/A",_xll.BDP($R315&amp;" Equity",X$1)="#N/A Invalid Security"),"--",_xll.BDP($R315&amp;" Equity",X$1)))</f>
        <v/>
      </c>
      <c r="Y315" s="112"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5" s="112" t="str">
        <f>IF(tbl_coded[[#This Row],[ISIN]]="","",IF(ISNUMBER(_xll.BDP(B315&amp;" Corp",Z$1)),_xll.BDP(B315&amp;" Corp",Z$1),""))</f>
        <v/>
      </c>
      <c r="AA315" s="112" t="str">
        <f>IF(tbl_coded[[#This Row],[ISIN]]="","",IF(ISNUMBER(_xll.BDP(B315&amp;" Corp",AA$1)),_xll.BDP(B315&amp;" Corp",AA$1),""))</f>
        <v/>
      </c>
      <c r="AB315" s="112" t="str">
        <f>IF(tbl_coded[[#This Row],[ISIN]]="","",IF(ISNUMBER(_xll.BDP(B315&amp;" Corp",AB$1)),_xll.BDP(B315&amp;" Corp",AB$1),""))</f>
        <v/>
      </c>
      <c r="AC315" s="112" t="str">
        <f>IF(tbl_coded[[#This Row],[ISIN]]="","",IF(ISNUMBER(_xll.BDP(B315&amp;" Corp",AC$1)),_xll.BDP(B315&amp;" Corp",AC$1),""))</f>
        <v/>
      </c>
      <c r="AD315" s="112" t="str">
        <f>IF(tbl_coded[[#This Row],[ISIN]]="","",IF((_xll.BDP(B315&amp;" Corp",AD$1))="#N/A Field Not Applicable","",_xll.BDP(B315&amp;" Corp",AD$1)))</f>
        <v/>
      </c>
      <c r="AE315" s="112" t="str">
        <f>IF(tbl_coded[[#This Row],[ISIN]]="","",IF((_xll.BDP(B315&amp;" Corp",AE$1))="#N/A N/A","--",_xll.BDP(B315&amp;" Corp",AE$1)))</f>
        <v/>
      </c>
      <c r="AF315" s="112" t="str">
        <f>IF(tbl_coded[[#This Row],[ISIN]]="","",IF(IFERROR(MATCH(H315,rtg_num[Moody''s],0)&gt;10,0),"HY",IF(IFERROR(MATCH(I315,rtg_num[S&amp;P],0)&gt;10,0),"HY",IF(IFERROR(MATCH(J315,rtg_num[Fitch],0)&gt;10,0),"HY",IF(H315&amp;I315&amp;J315="------","NR",IF(IFERROR(FIND("#N/A",Coded!H315),0)&amp;IFERROR(FIND("#N/A",Coded!H315),0)&amp;IFERROR(FIND("#N/A",Coded!H315),0)&lt;&gt;"000",IF(INDEX(美元债一级!$O:$O,MATCH(tbl_coded[[#This Row],[ISIN]],美元债一级!$I:$I,0))="--/--/--","NR","IG"),"IG"))))))</f>
        <v/>
      </c>
      <c r="AG315" s="112"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5" s="113"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5" s="113" t="str">
        <f>IF(tbl_coded[[#This Row],[ISIN]]="","",IF(_xll.BDP($B315&amp;" Corp",AI$1)="#N/A N/A","--",_xll.BDP($B315&amp;" Corp",AI$1)))</f>
        <v/>
      </c>
      <c r="AJ315" s="112" t="str">
        <f>IF(tbl_coded[[#This Row],[ISIN]]="","",IF(OR(_xll.BDP(_xll.BDP(tbl_coded[[#This Row],[ISIN]]&amp;" Corp", "ISSUER_EQUITY_TICKER")&amp;" Equity",AJ$1)="#N/A N/A"),"--",_xll.BDP(_xll.BDP(tbl_coded[[#This Row],[ISIN]]&amp;" Corp", "ISSUER_EQUITY_TICKER")&amp;" Equity",AJ$1)))</f>
        <v/>
      </c>
      <c r="AK315" s="113"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5" s="115" t="str">
        <f>IF(tbl_coded[[#This Row],[ISIN]]="","",IF(OR(_xll.BDP(_xll.BDP(tbl_coded[[#This Row],[ISIN]]&amp;" Corp", "ISSUER_EQUITY_TICKER")&amp;" Equity",AL$1)="#N/A N/A"),"--",_xll.BDP(_xll.BDP(tbl_coded[[#This Row],[ISIN]]&amp;" Corp", "ISSUER_EQUITY_TICKER")&amp;" Equity",AL$1)))</f>
        <v/>
      </c>
      <c r="AM315" s="115" t="str">
        <f>IF(tbl_coded[[#This Row],[ISIN]]="","",IF(_xll.BDS($B315&amp;" Corp",AM$1)="#N/A Field Not Applicable","",_xll.BDS($B315&amp;" Corp",AM$1)))</f>
        <v/>
      </c>
      <c r="AN315" s="115" t="str">
        <f>IF(tbl_coded[[#This Row],[ISIN]]="","",IF(_xll.BDP(tbl_coded[[#This Row],[KPW Provider BBID]]&amp;" CompanyID","NAME")="#N/A Invalid Security","",_xll.BDP(tbl_coded[[#This Row],[KPW Provider BBID]]&amp;" CompanyID","NAME")))</f>
        <v/>
      </c>
      <c r="AO315" s="115" t="str">
        <f>IF(tbl_coded[[#This Row],[ISIN]]="","",IF(_xll.BDP(tbl_coded[[#This Row],[KPW Provider BBID]]&amp;" CompanyID",$AO$1)="#N/A Invalid Security","--",IF(_xll.BDP(tbl_coded[[#This Row],[KPW Provider BBID]]&amp;" CompanyID",$AO$1)="#N/A N/A","--",_xll.BDP(tbl_coded[[#This Row],[KPW Provider BBID]]&amp;" CompanyID",$AO$1))))</f>
        <v/>
      </c>
      <c r="AP315" s="115" t="str">
        <f>IF(tbl_coded[[#This Row],[ISIN]]="","",IF(_xll.BDP(tbl_coded[[#This Row],[KPW Provider BBID]]&amp;" CompanyID",$AP$1)="#N/A Invalid Security","--",IF(_xll.BDP(tbl_coded[[#This Row],[KPW Provider BBID]]&amp;" CompanyID",$AP$1)="#N/A N/A","--",_xll.BDP(tbl_coded[[#This Row],[KPW Provider BBID]]&amp;" CompanyID",$AP$1))))</f>
        <v/>
      </c>
      <c r="AQ315" s="115" t="str">
        <f>IF(tbl_coded[[#This Row],[ISIN]]="","",IF(_xll.BDP(tbl_coded[[#This Row],[KPW Provider BBID]]&amp;" CompanyID",$AQ$1)="#N/A Invalid Security","--",IF(_xll.BDP(tbl_coded[[#This Row],[KPW Provider BBID]]&amp;" CompanyID",$AQ$1)="#N/A N/A","--",_xll.BDP(tbl_coded[[#This Row],[KPW Provider BBID]]&amp;" CompanyID",$AQ$1))))</f>
        <v/>
      </c>
      <c r="AR315" s="115" t="str">
        <f>IF(tbl_coded[[#This Row],[ISIN]]="","",tbl_coded[[#This Row],[穆迪KPW评级]]&amp;"/"&amp;tbl_coded[[#This Row],[SPKPW评级]]&amp;"/"&amp;tbl_coded[[#This Row],[FITCHKPW评级]])</f>
        <v/>
      </c>
      <c r="AS315" s="115" t="str">
        <f>IF(tbl_coded[[#This Row],[ISIN]]="","",IF(OR(_xll.BDP($B315&amp;" Corp",AS$1)="#N/A N/A"),"--",_xll.BDP($B315&amp;" Corp",AS$1)))</f>
        <v/>
      </c>
      <c r="AT315" s="115" t="str">
        <f>IF(tbl_coded[[#This Row],[ISIN]]="","",IF(_xll.BDS($B315&amp;" Corp",AT$1)="#N/A Field Not Applicable","",_xll.BDS($B315&amp;" Corp",AT$1)))</f>
        <v/>
      </c>
      <c r="AU315" s="115" t="str">
        <f>IF(tbl_coded[[#This Row],[SBLC Provider BBID]]="","",_xll.BDP(tbl_coded[[#This Row],[SBLC Provider BBID]]&amp;" CompanyID","NAME"))</f>
        <v/>
      </c>
      <c r="AV315" s="115" t="str">
        <f>IF(tbl_coded[[#This Row],[ISIN]]="","",IF(OR(_xll.BDP($B315&amp;" Corp",AV$1)="#N/A N/A"),"--",TEXT(_xll.BDP($B315&amp;" Corp",AV$1),"yyyy/mm/dd")))</f>
        <v/>
      </c>
      <c r="AW315" s="115" t="str">
        <f>IF(tbl_coded[[#This Row],[ISIN]]="","",IF(OR(_xll.BDP($B315&amp;" Corp",AW$1)="#N/A N/A"),"--",TEXT(_xll.BDP($B315&amp;" Corp",AW$1),"yyyy/mm/dd")))</f>
        <v/>
      </c>
      <c r="AX315" s="115" t="str">
        <f>IF(tbl_coded[[#This Row],[ISIN]]="","",IF(OR(_xll.BDP($B315&amp;" Corp",AX$1)="#N/A N/A"),"--",TEXT(_xll.BDP($B315&amp;" Corp",AX$1),"yyyy/mm/dd")))</f>
        <v/>
      </c>
      <c r="AY315" s="115" t="str">
        <f>IF(tbl_coded[[#This Row],[ISIN]]="","",IF(OR(_xll.BDP($B315&amp;" Corp",AY$1)="#N/A Field Not Applicable"),"--",TEXT(_xll.BDP($B315&amp;" Corp",AY$1),"yyyy/mm/dd")))</f>
        <v/>
      </c>
      <c r="AZ315" s="115" t="str">
        <f>IF(tbl_coded[[#This Row],[ISIN]]="","",IF(OR(_xll.BDP($B315&amp;" Corp",AZ$1)="#N/A N/A"),"--",_xll.BDP($B315&amp;" Corp",AZ$1)))</f>
        <v/>
      </c>
      <c r="BA315" s="115" t="str">
        <f>IF(tbl_coded[[#This Row],[ISIN]]="","",IF(OR(_xll.BDP($B315&amp;" Corp",BA$1)="#N/A N/A"),"--",_xll.BDP($B315&amp;" Corp",BA$1)))</f>
        <v/>
      </c>
      <c r="BB315" s="115" t="str">
        <f>IF(tbl_coded[[#This Row],[ISIN]]="","",IF(OR(_xll.BDP($B315&amp;" Corp",BB$1)="#N/A N/A"),"--",_xll.BDP($B315&amp;" Corp",BB$1)))</f>
        <v/>
      </c>
      <c r="BC315" s="115" t="str">
        <f>IF(tbl_coded[[#This Row],[ISIN]]="","",IF(OR(_xll.BDP($B315&amp;" Corp",BC$1)="#N/A Field Not Applicable"),"--",_xll.BDP($B315&amp;" Corp",BC$1)))</f>
        <v/>
      </c>
      <c r="BD315" s="115" t="str">
        <f>IF(tbl_coded[[#This Row],[ISIN]]="","",IF(OR(_xll.BDP($B315&amp;" Corp",BD$1)="#N/A Field Not Applicable"),"--",_xll.BDP($B315&amp;" Corp",BD$1)))</f>
        <v/>
      </c>
      <c r="BE315" s="115" t="str">
        <f>IF(tbl_coded[[#This Row],[ISIN]]="","",IF(OR(_xll.BDP($B315&amp;" Corp",BE$1)="#N/A Field Not Applicable"),"--",_xll.BDP($B315&amp;" Corp",BE$1)))</f>
        <v/>
      </c>
      <c r="BF315" s="115" t="str">
        <f>IF(tbl_coded[[#This Row],[ISIN]]="","",IF(OR(_xll.BDP($B315&amp;" Corp",BF$1)="#N/A Field Not Applicable"),"--",_xll.BDP($B315&amp;" Corp",BF$1)))</f>
        <v/>
      </c>
      <c r="BG315" s="115" t="str">
        <f>IF(tbl_coded[[#This Row],[ISIN]]="","",IF(OR(_xll.BDP($B315&amp;" Corp",BG$1)="#N/A Field Not Applicable"),"--",IF(_xll.BDP($B315&amp;" Corp",BG$1)="#N/A N/A","N",_xll.BDP($B315&amp;" Corp",BG$1))))</f>
        <v/>
      </c>
      <c r="BH315" s="115" t="str">
        <f>IF(tbl_coded[[#This Row],[ISIN]]="","",IF(OR(_xll.BDP($B315&amp;" Corp",BH$1)="#N/A N/A"),"",_xll.BDP($B315&amp;" Corp",BH$1)))</f>
        <v/>
      </c>
      <c r="BI315" s="115" t="str">
        <f>IF(tbl_coded[[#This Row],[ISIN]]="","",IF(OR(tbl_coded[[#This Row],[Parent company tiker]]=""),"",IF(_xll.BDP(tbl_coded[[#This Row],[Parent company tiker]]&amp;" Equity",BI$1)="#N/A N/A","--",_xll.BDP(tbl_coded[[#This Row],[Parent company tiker]]&amp;" Equity",BI$1))))</f>
        <v/>
      </c>
      <c r="BJ315" s="115" t="str">
        <f>IF(tbl_coded[[#This Row],[ISIN]]="","",IF(OR(tbl_coded[[#This Row],[Parent company tiker]]=""),"",IF(_xll.BDP(tbl_coded[[#This Row],[Parent company tiker]]&amp;" Equity",BJ$1)="#N/A N/A","--",_xll.BDP(tbl_coded[[#This Row],[Parent company tiker]]&amp;" Equity",BJ$1))))</f>
        <v/>
      </c>
      <c r="BK315" s="115" t="str">
        <f>IF(tbl_coded[[#This Row],[ISIN]]="","",IF(OR(tbl_coded[[#This Row],[Parent company tiker]]=""),"",IF(_xll.BDP(tbl_coded[[#This Row],[Parent company tiker]]&amp;" Equity",BK$1)="#N/A N/A","--",_xll.BDP(tbl_coded[[#This Row],[Parent company tiker]]&amp;" Equity",BK$1))))</f>
        <v/>
      </c>
      <c r="BL315" s="115" t="str">
        <f>IF(tbl_coded[[#This Row],[ISIN]]="","",IF(OR(tbl_coded[[#This Row],[Parent company tiker]]=""),"",IF(_xll.BDP(tbl_coded[[#This Row],[Parent company tiker]]&amp;" Equity",BL$1)="#N/A N/A","--",_xll.BDP(tbl_coded[[#This Row],[Parent company tiker]]&amp;" Equity",BL$1))))</f>
        <v/>
      </c>
      <c r="BM315" s="115"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5" s="115" t="str">
        <f>IF(tbl_coded[[#This Row],[Column9]]&lt;&gt;"--",tbl_coded[[#This Row],[G''tor rating]],IF(tbl_coded[[#This Row],[KPW Name]]&lt;&gt;"",tbl_coded[[#This Row],[KPW Rating]],IF(tbl_coded[[#This Row],[Parent company tiker]]&lt;&gt;"",tbl_coded[[#This Row],[parent评级]],tbl_coded[[#This Row],[Issuer rating]])))</f>
        <v>//</v>
      </c>
      <c r="BO315" s="148" t="str">
        <f>IFERROR(IF(tbl_coded[[#This Row],[GREEN]]="Y","GREEN",IF(tbl_coded[[#This Row],[SUSTAINABLE]]="Y","SUSTAINABLE",IF(tbl_coded[[#This Row],[SOCIAL]]="Y","SOCIAL",IF(tbl_coded[[#This Row],[Sustainable linked]]="Y","SUSTAINABLE LINKED"," ")))),"")</f>
        <v xml:space="preserve"> </v>
      </c>
    </row>
    <row r="316" spans="1:67" ht="15" customHeight="1">
      <c r="A316" s="109">
        <v>314</v>
      </c>
      <c r="B316" s="110" t="str">
        <f>IF(美元债一级!$C$3:$C$1048576&lt;&gt;"",美元债一级!$C316,"")</f>
        <v/>
      </c>
      <c r="C316" s="114" t="str">
        <f>IF(tbl_coded[[#This Row],[ISIN]]="","",IF(tbl_coded[[#This Row],[Index]]&gt;$A$1,"",IF(_xll.BDP($B316&amp;" Corp",C$1)="#N/A N/A","",_xll.BDP($B316&amp;" Corp",C$1))))</f>
        <v/>
      </c>
      <c r="D316" s="114" t="str">
        <f>IF(tbl_coded[[#This Row],[ISIN]]="","",IF(_xll.BDP($B316&amp;" Corp",D$1)="#N/A N/A","",_xll.BDP($B316&amp;" Corp",D$1)))</f>
        <v/>
      </c>
      <c r="E316" s="114" t="str">
        <f>IF(tbl_coded[[#This Row],[ISIN]]="","",IF(_xll.BDP($B316&amp;" Corp",E$1)="#N/A N/A","--",_xll.BDP($B316&amp;" Corp",E$1)))</f>
        <v/>
      </c>
      <c r="F316" s="114" t="str">
        <f>IF(tbl_coded[[#This Row],[ISIN]]="","",IF(_xll.BDS($B316&amp;" Corp",F$1)="#N/A Field Not Applicable","",_xll.BDS($B316&amp;" Corp",F$1)))</f>
        <v/>
      </c>
      <c r="G316" s="114" t="str">
        <f>IF(tbl_coded[[#This Row],[ISIN]]="","",IF(_xll.BDP($F316&amp;" CompanyID",G$1)="#N/A Invalid Security","",_xll.BDP($F316&amp;" CompanyID",G$1)))</f>
        <v/>
      </c>
      <c r="H316" s="114" t="str">
        <f>IF(tbl_coded[[#This Row],[ISIN]]="","",IF(_xll.BDP($B316&amp;" Corp",H$1)="#N/A N/A","--",_xll.BDP($B316&amp;" Corp",H$1)))</f>
        <v/>
      </c>
      <c r="I316" s="114" t="str">
        <f>IF(tbl_coded[[#This Row],[ISIN]]="","",IF(_xll.BDP($B316&amp;" Corp",I$1)="#N/A N/A","--",_xll.BDP($B316&amp;" Corp",I$1)))</f>
        <v/>
      </c>
      <c r="J316" s="114" t="str">
        <f>IF(tbl_coded[[#This Row],[ISIN]]="","",IF(_xll.BDP($B316&amp;" Corp",J$1)="#N/A N/A","--",_xll.BDP($B316&amp;" Corp",J$1)))</f>
        <v/>
      </c>
      <c r="K316" s="114" t="str">
        <f>IF(tbl_coded[[#This Row],[ISIN]]="","",IF(_xll.BDP($B316&amp;" Corp",K$1)="#N/A N/A","--",_xll.BDP($B316&amp;" Corp",K$1)))</f>
        <v/>
      </c>
      <c r="L316" s="114" t="str">
        <f>IF(tbl_coded[[#This Row],[ISIN]]="","",IF(_xll.BDP($B316&amp;" Corp",L$1)="#N/A N/A","--",_xll.BDP($B316&amp;" Corp",L$1)))</f>
        <v/>
      </c>
      <c r="M316" s="114" t="str">
        <f>IF(tbl_coded[[#This Row],[ISIN]]="","",IF(_xll.BDP($B316&amp;" Corp",M$1)="#N/A N/A","--",_xll.BDP($B316&amp;" Corp",M$1)))</f>
        <v/>
      </c>
      <c r="N316" s="114" t="str">
        <f>IF(tbl_coded[[#This Row],[ISIN]]="","",IF(_xll.BDP($B316&amp;" Corp",N$1)="#N/A N/A","--",_xll.BDP($B316&amp;" Corp",N$1)))</f>
        <v/>
      </c>
      <c r="O316" s="114" t="str">
        <f>IF(tbl_coded[[#This Row],[ISIN]]="","",IF(_xll.BDP($B316&amp;" Corp",O$1)="#N/A N/A","--",_xll.BDP($B316&amp;" Corp",O$1)))</f>
        <v/>
      </c>
      <c r="P316" s="114" t="str">
        <f>IF(tbl_coded[[#This Row],[ISIN]]="","",IF(_xll.BDP($B316&amp;" Corp",P$1)="#N/A N/A","--",_xll.BDP($B316&amp;" Corp",P$1)))</f>
        <v/>
      </c>
      <c r="Q316"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6" s="114" t="str">
        <f>IF(tbl_coded[[#This Row],[ISIN]]="","",IF(OR(_xll.BDP($B316&amp;" Corp",R$1)="#N/A N/A",_xll.BDP($B316&amp;" Corp",R$1)="#N/A Invalid Security",_xll.BDP($B316&amp;" Corp",R$1)="#N/A Field Not Applicable"),"--",_xll.BDP($B316&amp;" Corp",R$1)))</f>
        <v/>
      </c>
      <c r="S316" s="114" t="str">
        <f>IF(tbl_coded[[#This Row],[ISIN]]="","",IF(OR(_xll.BDP($R316&amp;" Equity",S$1)="#N/A N/A",_xll.BDP($R316&amp;" Equity",S$1)="#N/A Invalid Security"),"--",_xll.BDP($R316&amp;" Equity",S$1)))</f>
        <v/>
      </c>
      <c r="T316" s="114" t="str">
        <f>IF(tbl_coded[[#This Row],[ISIN]]="","",IF(OR(_xll.BDP($R316&amp;" Equity",T$1)="#N/A N/A",_xll.BDP($R316&amp;" Equity",T$1)="#N/A Invalid Security"),"--",_xll.BDP($R316&amp;" Equity",T$1)))</f>
        <v/>
      </c>
      <c r="U316" s="114" t="str">
        <f>IF(tbl_coded[[#This Row],[ISIN]]="","",IF(OR(_xll.BDP($R316&amp;" Equity",U$1)="#N/A N/A",_xll.BDP($R316&amp;" Equity",U$1)="#N/A Invalid Security"),"--",_xll.BDP($R316&amp;" Equity",U$1)))</f>
        <v/>
      </c>
      <c r="V316" s="114" t="str">
        <f>IF(tbl_coded[[#This Row],[ISIN]]="","",IF(OR(_xll.BDP($R316&amp;" Equity",V$1)="#N/A N/A",_xll.BDP($R316&amp;" Equity",V$1)="#N/A Invalid Security"),"--",_xll.BDP($R316&amp;" Equity",V$1)))</f>
        <v/>
      </c>
      <c r="W316" s="114" t="str">
        <f>IF(tbl_coded[[#This Row],[ISIN]]="","",IF(OR(_xll.BDP($R316&amp;" Equity",W$1)="#N/A N/A",_xll.BDP($R316&amp;" Equity",W$1)="#N/A Invalid Security"),"--",_xll.BDP($R316&amp;" Equity",W$1)))</f>
        <v/>
      </c>
      <c r="X316" s="114" t="str">
        <f>IF(tbl_coded[[#This Row],[ISIN]]="","",IF(OR(_xll.BDP($R316&amp;" Equity",X$1)="#N/A N/A",_xll.BDP($R316&amp;" Equity",X$1)="#N/A Invalid Security"),"--",_xll.BDP($R316&amp;" Equity",X$1)))</f>
        <v/>
      </c>
      <c r="Y316"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6" s="114" t="str">
        <f>IF(tbl_coded[[#This Row],[ISIN]]="","",IF(ISNUMBER(_xll.BDP(B316&amp;" Corp",Z$1)),_xll.BDP(B316&amp;" Corp",Z$1),""))</f>
        <v/>
      </c>
      <c r="AA316" s="114" t="str">
        <f>IF(tbl_coded[[#This Row],[ISIN]]="","",IF(ISNUMBER(_xll.BDP(B316&amp;" Corp",AA$1)),_xll.BDP(B316&amp;" Corp",AA$1),""))</f>
        <v/>
      </c>
      <c r="AB316" s="114" t="str">
        <f>IF(tbl_coded[[#This Row],[ISIN]]="","",IF(ISNUMBER(_xll.BDP(B316&amp;" Corp",AB$1)),_xll.BDP(B316&amp;" Corp",AB$1),""))</f>
        <v/>
      </c>
      <c r="AC316" s="114" t="str">
        <f>IF(tbl_coded[[#This Row],[ISIN]]="","",IF(ISNUMBER(_xll.BDP(B316&amp;" Corp",AC$1)),_xll.BDP(B316&amp;" Corp",AC$1),""))</f>
        <v/>
      </c>
      <c r="AD316" s="114" t="str">
        <f>IF(tbl_coded[[#This Row],[ISIN]]="","",IF((_xll.BDP(B316&amp;" Corp",AD$1))="#N/A Field Not Applicable","",_xll.BDP(B316&amp;" Corp",AD$1)))</f>
        <v/>
      </c>
      <c r="AE316" s="114" t="str">
        <f>IF(tbl_coded[[#This Row],[ISIN]]="","",IF((_xll.BDP(B316&amp;" Corp",AE$1))="#N/A N/A","--",_xll.BDP(B316&amp;" Corp",AE$1)))</f>
        <v/>
      </c>
      <c r="AF316" s="114" t="str">
        <f>IF(tbl_coded[[#This Row],[ISIN]]="","",IF(IFERROR(MATCH(H316,rtg_num[Moody''s],0)&gt;10,0),"HY",IF(IFERROR(MATCH(I316,rtg_num[S&amp;P],0)&gt;10,0),"HY",IF(IFERROR(MATCH(J316,rtg_num[Fitch],0)&gt;10,0),"HY",IF(H316&amp;I316&amp;J316="------","NR",IF(IFERROR(FIND("#N/A",Coded!H316),0)&amp;IFERROR(FIND("#N/A",Coded!H316),0)&amp;IFERROR(FIND("#N/A",Coded!H316),0)&lt;&gt;"000",IF(INDEX(美元债一级!$O:$O,MATCH(tbl_coded[[#This Row],[ISIN]],美元债一级!$I:$I,0))="--/--/--","NR","IG"),"IG"))))))</f>
        <v/>
      </c>
      <c r="AG316"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6"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6" s="115" t="str">
        <f>IF(tbl_coded[[#This Row],[ISIN]]="","",IF(_xll.BDP($B316&amp;" Corp",AI$1)="#N/A N/A","--",_xll.BDP($B316&amp;" Corp",AI$1)))</f>
        <v/>
      </c>
      <c r="AJ316" s="112" t="str">
        <f>IF(tbl_coded[[#This Row],[ISIN]]="","",IF(OR(_xll.BDP(_xll.BDP(tbl_coded[[#This Row],[ISIN]]&amp;" Corp", "ISSUER_EQUITY_TICKER")&amp;" Equity",AJ$1)="#N/A N/A"),"--",_xll.BDP(_xll.BDP(tbl_coded[[#This Row],[ISIN]]&amp;" Corp", "ISSUER_EQUITY_TICKER")&amp;" Equity",AJ$1)))</f>
        <v/>
      </c>
      <c r="AK316"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6" s="114" t="str">
        <f>IF(tbl_coded[[#This Row],[ISIN]]="","",IF(OR(_xll.BDP(_xll.BDP(tbl_coded[[#This Row],[ISIN]]&amp;" Corp", "ISSUER_EQUITY_TICKER")&amp;" Equity",AL$1)="#N/A N/A"),"--",_xll.BDP(_xll.BDP(tbl_coded[[#This Row],[ISIN]]&amp;" Corp", "ISSUER_EQUITY_TICKER")&amp;" Equity",AL$1)))</f>
        <v/>
      </c>
      <c r="AM316" s="114" t="str">
        <f>IF(tbl_coded[[#This Row],[ISIN]]="","",IF(_xll.BDS($B316&amp;" Corp",AM$1)="#N/A Field Not Applicable","",_xll.BDS($B316&amp;" Corp",AM$1)))</f>
        <v/>
      </c>
      <c r="AN316" s="114" t="str">
        <f>IF(tbl_coded[[#This Row],[ISIN]]="","",IF(_xll.BDP(tbl_coded[[#This Row],[KPW Provider BBID]]&amp;" CompanyID","NAME")="#N/A Invalid Security","",_xll.BDP(tbl_coded[[#This Row],[KPW Provider BBID]]&amp;" CompanyID","NAME")))</f>
        <v/>
      </c>
      <c r="AO316" s="114" t="str">
        <f>IF(tbl_coded[[#This Row],[ISIN]]="","",IF(_xll.BDP(tbl_coded[[#This Row],[KPW Provider BBID]]&amp;" CompanyID",$AO$1)="#N/A Invalid Security","--",IF(_xll.BDP(tbl_coded[[#This Row],[KPW Provider BBID]]&amp;" CompanyID",$AO$1)="#N/A N/A","--",_xll.BDP(tbl_coded[[#This Row],[KPW Provider BBID]]&amp;" CompanyID",$AO$1))))</f>
        <v/>
      </c>
      <c r="AP316" s="114" t="str">
        <f>IF(tbl_coded[[#This Row],[ISIN]]="","",IF(_xll.BDP(tbl_coded[[#This Row],[KPW Provider BBID]]&amp;" CompanyID",$AP$1)="#N/A Invalid Security","--",IF(_xll.BDP(tbl_coded[[#This Row],[KPW Provider BBID]]&amp;" CompanyID",$AP$1)="#N/A N/A","--",_xll.BDP(tbl_coded[[#This Row],[KPW Provider BBID]]&amp;" CompanyID",$AP$1))))</f>
        <v/>
      </c>
      <c r="AQ316" s="114" t="str">
        <f>IF(tbl_coded[[#This Row],[ISIN]]="","",IF(_xll.BDP(tbl_coded[[#This Row],[KPW Provider BBID]]&amp;" CompanyID",$AQ$1)="#N/A Invalid Security","--",IF(_xll.BDP(tbl_coded[[#This Row],[KPW Provider BBID]]&amp;" CompanyID",$AQ$1)="#N/A N/A","--",_xll.BDP(tbl_coded[[#This Row],[KPW Provider BBID]]&amp;" CompanyID",$AQ$1))))</f>
        <v/>
      </c>
      <c r="AR316" s="114" t="str">
        <f>IF(tbl_coded[[#This Row],[ISIN]]="","",tbl_coded[[#This Row],[穆迪KPW评级]]&amp;"/"&amp;tbl_coded[[#This Row],[SPKPW评级]]&amp;"/"&amp;tbl_coded[[#This Row],[FITCHKPW评级]])</f>
        <v/>
      </c>
      <c r="AS316" s="114" t="str">
        <f>IF(tbl_coded[[#This Row],[ISIN]]="","",IF(OR(_xll.BDP($B316&amp;" Corp",AS$1)="#N/A N/A"),"--",_xll.BDP($B316&amp;" Corp",AS$1)))</f>
        <v/>
      </c>
      <c r="AT316" s="114" t="str">
        <f>IF(tbl_coded[[#This Row],[ISIN]]="","",IF(_xll.BDS($B316&amp;" Corp",AT$1)="#N/A Field Not Applicable","",_xll.BDS($B316&amp;" Corp",AT$1)))</f>
        <v/>
      </c>
      <c r="AU316" s="114" t="str">
        <f>IF(tbl_coded[[#This Row],[SBLC Provider BBID]]="","",_xll.BDP(tbl_coded[[#This Row],[SBLC Provider BBID]]&amp;" CompanyID","NAME"))</f>
        <v/>
      </c>
      <c r="AV316" s="114" t="str">
        <f>IF(tbl_coded[[#This Row],[ISIN]]="","",IF(OR(_xll.BDP($B316&amp;" Corp",AV$1)="#N/A N/A"),"--",TEXT(_xll.BDP($B316&amp;" Corp",AV$1),"yyyy/mm/dd")))</f>
        <v/>
      </c>
      <c r="AW316" s="114" t="str">
        <f>IF(tbl_coded[[#This Row],[ISIN]]="","",IF(OR(_xll.BDP($B316&amp;" Corp",AW$1)="#N/A N/A"),"--",TEXT(_xll.BDP($B316&amp;" Corp",AW$1),"yyyy/mm/dd")))</f>
        <v/>
      </c>
      <c r="AX316" s="114" t="str">
        <f>IF(tbl_coded[[#This Row],[ISIN]]="","",IF(OR(_xll.BDP($B316&amp;" Corp",AX$1)="#N/A N/A"),"--",TEXT(_xll.BDP($B316&amp;" Corp",AX$1),"yyyy/mm/dd")))</f>
        <v/>
      </c>
      <c r="AY316" s="114" t="str">
        <f>IF(tbl_coded[[#This Row],[ISIN]]="","",IF(OR(_xll.BDP($B316&amp;" Corp",AY$1)="#N/A Field Not Applicable"),"--",TEXT(_xll.BDP($B316&amp;" Corp",AY$1),"yyyy/mm/dd")))</f>
        <v/>
      </c>
      <c r="AZ316" s="114" t="str">
        <f>IF(tbl_coded[[#This Row],[ISIN]]="","",IF(OR(_xll.BDP($B316&amp;" Corp",AZ$1)="#N/A N/A"),"--",_xll.BDP($B316&amp;" Corp",AZ$1)))</f>
        <v/>
      </c>
      <c r="BA316" s="114" t="str">
        <f>IF(tbl_coded[[#This Row],[ISIN]]="","",IF(OR(_xll.BDP($B316&amp;" Corp",BA$1)="#N/A N/A"),"--",_xll.BDP($B316&amp;" Corp",BA$1)))</f>
        <v/>
      </c>
      <c r="BB316" s="114" t="str">
        <f>IF(tbl_coded[[#This Row],[ISIN]]="","",IF(OR(_xll.BDP($B316&amp;" Corp",BB$1)="#N/A N/A"),"--",_xll.BDP($B316&amp;" Corp",BB$1)))</f>
        <v/>
      </c>
      <c r="BC316" s="114" t="str">
        <f>IF(tbl_coded[[#This Row],[ISIN]]="","",IF(OR(_xll.BDP($B316&amp;" Corp",BC$1)="#N/A Field Not Applicable"),"--",_xll.BDP($B316&amp;" Corp",BC$1)))</f>
        <v/>
      </c>
      <c r="BD316" s="114" t="str">
        <f>IF(tbl_coded[[#This Row],[ISIN]]="","",IF(OR(_xll.BDP($B316&amp;" Corp",BD$1)="#N/A Field Not Applicable"),"--",_xll.BDP($B316&amp;" Corp",BD$1)))</f>
        <v/>
      </c>
      <c r="BE316" s="114" t="str">
        <f>IF(tbl_coded[[#This Row],[ISIN]]="","",IF(OR(_xll.BDP($B316&amp;" Corp",BE$1)="#N/A Field Not Applicable"),"--",_xll.BDP($B316&amp;" Corp",BE$1)))</f>
        <v/>
      </c>
      <c r="BF316" s="114" t="str">
        <f>IF(tbl_coded[[#This Row],[ISIN]]="","",IF(OR(_xll.BDP($B316&amp;" Corp",BF$1)="#N/A Field Not Applicable"),"--",_xll.BDP($B316&amp;" Corp",BF$1)))</f>
        <v/>
      </c>
      <c r="BG316" s="114" t="str">
        <f>IF(tbl_coded[[#This Row],[ISIN]]="","",IF(OR(_xll.BDP($B316&amp;" Corp",BG$1)="#N/A Field Not Applicable"),"--",IF(_xll.BDP($B316&amp;" Corp",BG$1)="#N/A N/A","N",_xll.BDP($B316&amp;" Corp",BG$1))))</f>
        <v/>
      </c>
      <c r="BH316" s="114" t="str">
        <f>IF(tbl_coded[[#This Row],[ISIN]]="","",IF(OR(_xll.BDP($B316&amp;" Corp",BH$1)="#N/A N/A"),"",_xll.BDP($B316&amp;" Corp",BH$1)))</f>
        <v/>
      </c>
      <c r="BI316" s="114" t="str">
        <f>IF(tbl_coded[[#This Row],[ISIN]]="","",IF(OR(tbl_coded[[#This Row],[Parent company tiker]]=""),"",IF(_xll.BDP(tbl_coded[[#This Row],[Parent company tiker]]&amp;" Equity",BI$1)="#N/A N/A","--",_xll.BDP(tbl_coded[[#This Row],[Parent company tiker]]&amp;" Equity",BI$1))))</f>
        <v/>
      </c>
      <c r="BJ316" s="114" t="str">
        <f>IF(tbl_coded[[#This Row],[ISIN]]="","",IF(OR(tbl_coded[[#This Row],[Parent company tiker]]=""),"",IF(_xll.BDP(tbl_coded[[#This Row],[Parent company tiker]]&amp;" Equity",BJ$1)="#N/A N/A","--",_xll.BDP(tbl_coded[[#This Row],[Parent company tiker]]&amp;" Equity",BJ$1))))</f>
        <v/>
      </c>
      <c r="BK316" s="114" t="str">
        <f>IF(tbl_coded[[#This Row],[ISIN]]="","",IF(OR(tbl_coded[[#This Row],[Parent company tiker]]=""),"",IF(_xll.BDP(tbl_coded[[#This Row],[Parent company tiker]]&amp;" Equity",BK$1)="#N/A N/A","--",_xll.BDP(tbl_coded[[#This Row],[Parent company tiker]]&amp;" Equity",BK$1))))</f>
        <v/>
      </c>
      <c r="BL316" s="114" t="str">
        <f>IF(tbl_coded[[#This Row],[ISIN]]="","",IF(OR(tbl_coded[[#This Row],[Parent company tiker]]=""),"",IF(_xll.BDP(tbl_coded[[#This Row],[Parent company tiker]]&amp;" Equity",BL$1)="#N/A N/A","--",_xll.BDP(tbl_coded[[#This Row],[Parent company tiker]]&amp;" Equity",BL$1))))</f>
        <v/>
      </c>
      <c r="BM316"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6" s="114" t="str">
        <f>IF(tbl_coded[[#This Row],[Column9]]&lt;&gt;"--",tbl_coded[[#This Row],[G''tor rating]],IF(tbl_coded[[#This Row],[KPW Name]]&lt;&gt;"",tbl_coded[[#This Row],[KPW Rating]],IF(tbl_coded[[#This Row],[Parent company tiker]]&lt;&gt;"",tbl_coded[[#This Row],[parent评级]],tbl_coded[[#This Row],[Issuer rating]])))</f>
        <v>//</v>
      </c>
      <c r="BO316" s="148" t="str">
        <f>IFERROR(IF(tbl_coded[[#This Row],[GREEN]]="Y","GREEN",IF(tbl_coded[[#This Row],[SUSTAINABLE]]="Y","SUSTAINABLE",IF(tbl_coded[[#This Row],[SOCIAL]]="Y","SOCIAL",IF(tbl_coded[[#This Row],[Sustainable linked]]="Y","SUSTAINABLE LINKED"," ")))),"")</f>
        <v xml:space="preserve"> </v>
      </c>
    </row>
    <row r="317" spans="1:67" ht="15" customHeight="1">
      <c r="A317" s="109">
        <v>315</v>
      </c>
      <c r="B317" s="110" t="str">
        <f>IF(美元债一级!$C$3:$C$1048576&lt;&gt;"",美元债一级!$C317,"")</f>
        <v/>
      </c>
      <c r="C317" s="114" t="str">
        <f>IF(tbl_coded[[#This Row],[ISIN]]="","",IF(tbl_coded[[#This Row],[Index]]&gt;$A$1,"",IF(_xll.BDP($B317&amp;" Corp",C$1)="#N/A N/A","",_xll.BDP($B317&amp;" Corp",C$1))))</f>
        <v/>
      </c>
      <c r="D317" s="114" t="str">
        <f>IF(tbl_coded[[#This Row],[ISIN]]="","",IF(_xll.BDP($B317&amp;" Corp",D$1)="#N/A N/A","",_xll.BDP($B317&amp;" Corp",D$1)))</f>
        <v/>
      </c>
      <c r="E317" s="114" t="str">
        <f>IF(tbl_coded[[#This Row],[ISIN]]="","",IF(_xll.BDP($B317&amp;" Corp",E$1)="#N/A N/A","--",_xll.BDP($B317&amp;" Corp",E$1)))</f>
        <v/>
      </c>
      <c r="F317" s="114" t="str">
        <f>IF(tbl_coded[[#This Row],[ISIN]]="","",IF(_xll.BDS($B317&amp;" Corp",F$1)="#N/A Field Not Applicable","",_xll.BDS($B317&amp;" Corp",F$1)))</f>
        <v/>
      </c>
      <c r="G317" s="114" t="str">
        <f>IF(tbl_coded[[#This Row],[ISIN]]="","",IF(_xll.BDP($F317&amp;" CompanyID",G$1)="#N/A Invalid Security","",_xll.BDP($F317&amp;" CompanyID",G$1)))</f>
        <v/>
      </c>
      <c r="H317" s="114" t="str">
        <f>IF(tbl_coded[[#This Row],[ISIN]]="","",IF(_xll.BDP($B317&amp;" Corp",H$1)="#N/A N/A","--",_xll.BDP($B317&amp;" Corp",H$1)))</f>
        <v/>
      </c>
      <c r="I317" s="114" t="str">
        <f>IF(tbl_coded[[#This Row],[ISIN]]="","",IF(_xll.BDP($B317&amp;" Corp",I$1)="#N/A N/A","--",_xll.BDP($B317&amp;" Corp",I$1)))</f>
        <v/>
      </c>
      <c r="J317" s="114" t="str">
        <f>IF(tbl_coded[[#This Row],[ISIN]]="","",IF(_xll.BDP($B317&amp;" Corp",J$1)="#N/A N/A","--",_xll.BDP($B317&amp;" Corp",J$1)))</f>
        <v/>
      </c>
      <c r="K317" s="114" t="str">
        <f>IF(tbl_coded[[#This Row],[ISIN]]="","",IF(_xll.BDP($B317&amp;" Corp",K$1)="#N/A N/A","--",_xll.BDP($B317&amp;" Corp",K$1)))</f>
        <v/>
      </c>
      <c r="L317" s="114" t="str">
        <f>IF(tbl_coded[[#This Row],[ISIN]]="","",IF(_xll.BDP($B317&amp;" Corp",L$1)="#N/A N/A","--",_xll.BDP($B317&amp;" Corp",L$1)))</f>
        <v/>
      </c>
      <c r="M317" s="114" t="str">
        <f>IF(tbl_coded[[#This Row],[ISIN]]="","",IF(_xll.BDP($B317&amp;" Corp",M$1)="#N/A N/A","--",_xll.BDP($B317&amp;" Corp",M$1)))</f>
        <v/>
      </c>
      <c r="N317" s="114" t="str">
        <f>IF(tbl_coded[[#This Row],[ISIN]]="","",IF(_xll.BDP($B317&amp;" Corp",N$1)="#N/A N/A","--",_xll.BDP($B317&amp;" Corp",N$1)))</f>
        <v/>
      </c>
      <c r="O317" s="114" t="str">
        <f>IF(tbl_coded[[#This Row],[ISIN]]="","",IF(_xll.BDP($B317&amp;" Corp",O$1)="#N/A N/A","--",_xll.BDP($B317&amp;" Corp",O$1)))</f>
        <v/>
      </c>
      <c r="P317" s="114" t="str">
        <f>IF(tbl_coded[[#This Row],[ISIN]]="","",IF(_xll.BDP($B317&amp;" Corp",P$1)="#N/A N/A","--",_xll.BDP($B317&amp;" Corp",P$1)))</f>
        <v/>
      </c>
      <c r="Q317"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7" s="114" t="str">
        <f>IF(tbl_coded[[#This Row],[ISIN]]="","",IF(OR(_xll.BDP($B317&amp;" Corp",R$1)="#N/A N/A",_xll.BDP($B317&amp;" Corp",R$1)="#N/A Invalid Security",_xll.BDP($B317&amp;" Corp",R$1)="#N/A Field Not Applicable"),"--",_xll.BDP($B317&amp;" Corp",R$1)))</f>
        <v/>
      </c>
      <c r="S317" s="114" t="str">
        <f>IF(tbl_coded[[#This Row],[ISIN]]="","",IF(OR(_xll.BDP($R317&amp;" Equity",S$1)="#N/A N/A",_xll.BDP($R317&amp;" Equity",S$1)="#N/A Invalid Security"),"--",_xll.BDP($R317&amp;" Equity",S$1)))</f>
        <v/>
      </c>
      <c r="T317" s="114" t="str">
        <f>IF(tbl_coded[[#This Row],[ISIN]]="","",IF(OR(_xll.BDP($R317&amp;" Equity",T$1)="#N/A N/A",_xll.BDP($R317&amp;" Equity",T$1)="#N/A Invalid Security"),"--",_xll.BDP($R317&amp;" Equity",T$1)))</f>
        <v/>
      </c>
      <c r="U317" s="114" t="str">
        <f>IF(tbl_coded[[#This Row],[ISIN]]="","",IF(OR(_xll.BDP($R317&amp;" Equity",U$1)="#N/A N/A",_xll.BDP($R317&amp;" Equity",U$1)="#N/A Invalid Security"),"--",_xll.BDP($R317&amp;" Equity",U$1)))</f>
        <v/>
      </c>
      <c r="V317" s="114" t="str">
        <f>IF(tbl_coded[[#This Row],[ISIN]]="","",IF(OR(_xll.BDP($R317&amp;" Equity",V$1)="#N/A N/A",_xll.BDP($R317&amp;" Equity",V$1)="#N/A Invalid Security"),"--",_xll.BDP($R317&amp;" Equity",V$1)))</f>
        <v/>
      </c>
      <c r="W317" s="114" t="str">
        <f>IF(tbl_coded[[#This Row],[ISIN]]="","",IF(OR(_xll.BDP($R317&amp;" Equity",W$1)="#N/A N/A",_xll.BDP($R317&amp;" Equity",W$1)="#N/A Invalid Security"),"--",_xll.BDP($R317&amp;" Equity",W$1)))</f>
        <v/>
      </c>
      <c r="X317" s="114" t="str">
        <f>IF(tbl_coded[[#This Row],[ISIN]]="","",IF(OR(_xll.BDP($R317&amp;" Equity",X$1)="#N/A N/A",_xll.BDP($R317&amp;" Equity",X$1)="#N/A Invalid Security"),"--",_xll.BDP($R317&amp;" Equity",X$1)))</f>
        <v/>
      </c>
      <c r="Y317"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7" s="114" t="str">
        <f>IF(tbl_coded[[#This Row],[ISIN]]="","",IF(ISNUMBER(_xll.BDP(B317&amp;" Corp",Z$1)),_xll.BDP(B317&amp;" Corp",Z$1),""))</f>
        <v/>
      </c>
      <c r="AA317" s="114" t="str">
        <f>IF(tbl_coded[[#This Row],[ISIN]]="","",IF(ISNUMBER(_xll.BDP(B317&amp;" Corp",AA$1)),_xll.BDP(B317&amp;" Corp",AA$1),""))</f>
        <v/>
      </c>
      <c r="AB317" s="114" t="str">
        <f>IF(tbl_coded[[#This Row],[ISIN]]="","",IF(ISNUMBER(_xll.BDP(B317&amp;" Corp",AB$1)),_xll.BDP(B317&amp;" Corp",AB$1),""))</f>
        <v/>
      </c>
      <c r="AC317" s="114" t="str">
        <f>IF(tbl_coded[[#This Row],[ISIN]]="","",IF(ISNUMBER(_xll.BDP(B317&amp;" Corp",AC$1)),_xll.BDP(B317&amp;" Corp",AC$1),""))</f>
        <v/>
      </c>
      <c r="AD317" s="114" t="str">
        <f>IF(tbl_coded[[#This Row],[ISIN]]="","",IF((_xll.BDP(B317&amp;" Corp",AD$1))="#N/A Field Not Applicable","",_xll.BDP(B317&amp;" Corp",AD$1)))</f>
        <v/>
      </c>
      <c r="AE317" s="114" t="str">
        <f>IF(tbl_coded[[#This Row],[ISIN]]="","",IF((_xll.BDP(B317&amp;" Corp",AE$1))="#N/A N/A","--",_xll.BDP(B317&amp;" Corp",AE$1)))</f>
        <v/>
      </c>
      <c r="AF317" s="114" t="str">
        <f>IF(tbl_coded[[#This Row],[ISIN]]="","",IF(IFERROR(MATCH(H317,rtg_num[Moody''s],0)&gt;10,0),"HY",IF(IFERROR(MATCH(I317,rtg_num[S&amp;P],0)&gt;10,0),"HY",IF(IFERROR(MATCH(J317,rtg_num[Fitch],0)&gt;10,0),"HY",IF(H317&amp;I317&amp;J317="------","NR",IF(IFERROR(FIND("#N/A",Coded!H317),0)&amp;IFERROR(FIND("#N/A",Coded!H317),0)&amp;IFERROR(FIND("#N/A",Coded!H317),0)&lt;&gt;"000",IF(INDEX(美元债一级!$O:$O,MATCH(tbl_coded[[#This Row],[ISIN]],美元债一级!$I:$I,0))="--/--/--","NR","IG"),"IG"))))))</f>
        <v/>
      </c>
      <c r="AG317"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7"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7" s="115" t="str">
        <f>IF(tbl_coded[[#This Row],[ISIN]]="","",IF(_xll.BDP($B317&amp;" Corp",AI$1)="#N/A N/A","--",_xll.BDP($B317&amp;" Corp",AI$1)))</f>
        <v/>
      </c>
      <c r="AJ317" s="112" t="str">
        <f>IF(tbl_coded[[#This Row],[ISIN]]="","",IF(OR(_xll.BDP(_xll.BDP(tbl_coded[[#This Row],[ISIN]]&amp;" Corp", "ISSUER_EQUITY_TICKER")&amp;" Equity",AJ$1)="#N/A N/A"),"--",_xll.BDP(_xll.BDP(tbl_coded[[#This Row],[ISIN]]&amp;" Corp", "ISSUER_EQUITY_TICKER")&amp;" Equity",AJ$1)))</f>
        <v/>
      </c>
      <c r="AK317"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7" s="114" t="str">
        <f>IF(tbl_coded[[#This Row],[ISIN]]="","",IF(OR(_xll.BDP(_xll.BDP(tbl_coded[[#This Row],[ISIN]]&amp;" Corp", "ISSUER_EQUITY_TICKER")&amp;" Equity",AL$1)="#N/A N/A"),"--",_xll.BDP(_xll.BDP(tbl_coded[[#This Row],[ISIN]]&amp;" Corp", "ISSUER_EQUITY_TICKER")&amp;" Equity",AL$1)))</f>
        <v/>
      </c>
      <c r="AM317" s="114" t="str">
        <f>IF(tbl_coded[[#This Row],[ISIN]]="","",IF(_xll.BDS($B317&amp;" Corp",AM$1)="#N/A Field Not Applicable","",_xll.BDS($B317&amp;" Corp",AM$1)))</f>
        <v/>
      </c>
      <c r="AN317" s="114" t="str">
        <f>IF(tbl_coded[[#This Row],[ISIN]]="","",IF(_xll.BDP(tbl_coded[[#This Row],[KPW Provider BBID]]&amp;" CompanyID","NAME")="#N/A Invalid Security","",_xll.BDP(tbl_coded[[#This Row],[KPW Provider BBID]]&amp;" CompanyID","NAME")))</f>
        <v/>
      </c>
      <c r="AO317" s="114" t="str">
        <f>IF(tbl_coded[[#This Row],[ISIN]]="","",IF(_xll.BDP(tbl_coded[[#This Row],[KPW Provider BBID]]&amp;" CompanyID",$AO$1)="#N/A Invalid Security","--",IF(_xll.BDP(tbl_coded[[#This Row],[KPW Provider BBID]]&amp;" CompanyID",$AO$1)="#N/A N/A","--",_xll.BDP(tbl_coded[[#This Row],[KPW Provider BBID]]&amp;" CompanyID",$AO$1))))</f>
        <v/>
      </c>
      <c r="AP317" s="114" t="str">
        <f>IF(tbl_coded[[#This Row],[ISIN]]="","",IF(_xll.BDP(tbl_coded[[#This Row],[KPW Provider BBID]]&amp;" CompanyID",$AP$1)="#N/A Invalid Security","--",IF(_xll.BDP(tbl_coded[[#This Row],[KPW Provider BBID]]&amp;" CompanyID",$AP$1)="#N/A N/A","--",_xll.BDP(tbl_coded[[#This Row],[KPW Provider BBID]]&amp;" CompanyID",$AP$1))))</f>
        <v/>
      </c>
      <c r="AQ317" s="114" t="str">
        <f>IF(tbl_coded[[#This Row],[ISIN]]="","",IF(_xll.BDP(tbl_coded[[#This Row],[KPW Provider BBID]]&amp;" CompanyID",$AQ$1)="#N/A Invalid Security","--",IF(_xll.BDP(tbl_coded[[#This Row],[KPW Provider BBID]]&amp;" CompanyID",$AQ$1)="#N/A N/A","--",_xll.BDP(tbl_coded[[#This Row],[KPW Provider BBID]]&amp;" CompanyID",$AQ$1))))</f>
        <v/>
      </c>
      <c r="AR317" s="114" t="str">
        <f>IF(tbl_coded[[#This Row],[ISIN]]="","",tbl_coded[[#This Row],[穆迪KPW评级]]&amp;"/"&amp;tbl_coded[[#This Row],[SPKPW评级]]&amp;"/"&amp;tbl_coded[[#This Row],[FITCHKPW评级]])</f>
        <v/>
      </c>
      <c r="AS317" s="114" t="str">
        <f>IF(tbl_coded[[#This Row],[ISIN]]="","",IF(OR(_xll.BDP($B317&amp;" Corp",AS$1)="#N/A N/A"),"--",_xll.BDP($B317&amp;" Corp",AS$1)))</f>
        <v/>
      </c>
      <c r="AT317" s="114" t="str">
        <f>IF(tbl_coded[[#This Row],[ISIN]]="","",IF(_xll.BDS($B317&amp;" Corp",AT$1)="#N/A Field Not Applicable","",_xll.BDS($B317&amp;" Corp",AT$1)))</f>
        <v/>
      </c>
      <c r="AU317" s="114" t="str">
        <f>IF(tbl_coded[[#This Row],[SBLC Provider BBID]]="","",_xll.BDP(tbl_coded[[#This Row],[SBLC Provider BBID]]&amp;" CompanyID","NAME"))</f>
        <v/>
      </c>
      <c r="AV317" s="114" t="str">
        <f>IF(tbl_coded[[#This Row],[ISIN]]="","",IF(OR(_xll.BDP($B317&amp;" Corp",AV$1)="#N/A N/A"),"--",TEXT(_xll.BDP($B317&amp;" Corp",AV$1),"yyyy/mm/dd")))</f>
        <v/>
      </c>
      <c r="AW317" s="114" t="str">
        <f>IF(tbl_coded[[#This Row],[ISIN]]="","",IF(OR(_xll.BDP($B317&amp;" Corp",AW$1)="#N/A N/A"),"--",TEXT(_xll.BDP($B317&amp;" Corp",AW$1),"yyyy/mm/dd")))</f>
        <v/>
      </c>
      <c r="AX317" s="114" t="str">
        <f>IF(tbl_coded[[#This Row],[ISIN]]="","",IF(OR(_xll.BDP($B317&amp;" Corp",AX$1)="#N/A N/A"),"--",TEXT(_xll.BDP($B317&amp;" Corp",AX$1),"yyyy/mm/dd")))</f>
        <v/>
      </c>
      <c r="AY317" s="114" t="str">
        <f>IF(tbl_coded[[#This Row],[ISIN]]="","",IF(OR(_xll.BDP($B317&amp;" Corp",AY$1)="#N/A Field Not Applicable"),"--",TEXT(_xll.BDP($B317&amp;" Corp",AY$1),"yyyy/mm/dd")))</f>
        <v/>
      </c>
      <c r="AZ317" s="114" t="str">
        <f>IF(tbl_coded[[#This Row],[ISIN]]="","",IF(OR(_xll.BDP($B317&amp;" Corp",AZ$1)="#N/A N/A"),"--",_xll.BDP($B317&amp;" Corp",AZ$1)))</f>
        <v/>
      </c>
      <c r="BA317" s="114" t="str">
        <f>IF(tbl_coded[[#This Row],[ISIN]]="","",IF(OR(_xll.BDP($B317&amp;" Corp",BA$1)="#N/A N/A"),"--",_xll.BDP($B317&amp;" Corp",BA$1)))</f>
        <v/>
      </c>
      <c r="BB317" s="114" t="str">
        <f>IF(tbl_coded[[#This Row],[ISIN]]="","",IF(OR(_xll.BDP($B317&amp;" Corp",BB$1)="#N/A N/A"),"--",_xll.BDP($B317&amp;" Corp",BB$1)))</f>
        <v/>
      </c>
      <c r="BC317" s="114" t="str">
        <f>IF(tbl_coded[[#This Row],[ISIN]]="","",IF(OR(_xll.BDP($B317&amp;" Corp",BC$1)="#N/A Field Not Applicable"),"--",_xll.BDP($B317&amp;" Corp",BC$1)))</f>
        <v/>
      </c>
      <c r="BD317" s="114" t="str">
        <f>IF(tbl_coded[[#This Row],[ISIN]]="","",IF(OR(_xll.BDP($B317&amp;" Corp",BD$1)="#N/A Field Not Applicable"),"--",_xll.BDP($B317&amp;" Corp",BD$1)))</f>
        <v/>
      </c>
      <c r="BE317" s="114" t="str">
        <f>IF(tbl_coded[[#This Row],[ISIN]]="","",IF(OR(_xll.BDP($B317&amp;" Corp",BE$1)="#N/A Field Not Applicable"),"--",_xll.BDP($B317&amp;" Corp",BE$1)))</f>
        <v/>
      </c>
      <c r="BF317" s="114" t="str">
        <f>IF(tbl_coded[[#This Row],[ISIN]]="","",IF(OR(_xll.BDP($B317&amp;" Corp",BF$1)="#N/A Field Not Applicable"),"--",_xll.BDP($B317&amp;" Corp",BF$1)))</f>
        <v/>
      </c>
      <c r="BG317" s="114" t="str">
        <f>IF(tbl_coded[[#This Row],[ISIN]]="","",IF(OR(_xll.BDP($B317&amp;" Corp",BG$1)="#N/A Field Not Applicable"),"--",IF(_xll.BDP($B317&amp;" Corp",BG$1)="#N/A N/A","N",_xll.BDP($B317&amp;" Corp",BG$1))))</f>
        <v/>
      </c>
      <c r="BH317" s="114" t="str">
        <f>IF(tbl_coded[[#This Row],[ISIN]]="","",IF(OR(_xll.BDP($B317&amp;" Corp",BH$1)="#N/A N/A"),"",_xll.BDP($B317&amp;" Corp",BH$1)))</f>
        <v/>
      </c>
      <c r="BI317" s="114" t="str">
        <f>IF(tbl_coded[[#This Row],[ISIN]]="","",IF(OR(tbl_coded[[#This Row],[Parent company tiker]]=""),"",IF(_xll.BDP(tbl_coded[[#This Row],[Parent company tiker]]&amp;" Equity",BI$1)="#N/A N/A","--",_xll.BDP(tbl_coded[[#This Row],[Parent company tiker]]&amp;" Equity",BI$1))))</f>
        <v/>
      </c>
      <c r="BJ317" s="114" t="str">
        <f>IF(tbl_coded[[#This Row],[ISIN]]="","",IF(OR(tbl_coded[[#This Row],[Parent company tiker]]=""),"",IF(_xll.BDP(tbl_coded[[#This Row],[Parent company tiker]]&amp;" Equity",BJ$1)="#N/A N/A","--",_xll.BDP(tbl_coded[[#This Row],[Parent company tiker]]&amp;" Equity",BJ$1))))</f>
        <v/>
      </c>
      <c r="BK317" s="114" t="str">
        <f>IF(tbl_coded[[#This Row],[ISIN]]="","",IF(OR(tbl_coded[[#This Row],[Parent company tiker]]=""),"",IF(_xll.BDP(tbl_coded[[#This Row],[Parent company tiker]]&amp;" Equity",BK$1)="#N/A N/A","--",_xll.BDP(tbl_coded[[#This Row],[Parent company tiker]]&amp;" Equity",BK$1))))</f>
        <v/>
      </c>
      <c r="BL317" s="114" t="str">
        <f>IF(tbl_coded[[#This Row],[ISIN]]="","",IF(OR(tbl_coded[[#This Row],[Parent company tiker]]=""),"",IF(_xll.BDP(tbl_coded[[#This Row],[Parent company tiker]]&amp;" Equity",BL$1)="#N/A N/A","--",_xll.BDP(tbl_coded[[#This Row],[Parent company tiker]]&amp;" Equity",BL$1))))</f>
        <v/>
      </c>
      <c r="BM317"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7" s="114" t="str">
        <f>IF(tbl_coded[[#This Row],[Column9]]&lt;&gt;"--",tbl_coded[[#This Row],[G''tor rating]],IF(tbl_coded[[#This Row],[KPW Name]]&lt;&gt;"",tbl_coded[[#This Row],[KPW Rating]],IF(tbl_coded[[#This Row],[Parent company tiker]]&lt;&gt;"",tbl_coded[[#This Row],[parent评级]],tbl_coded[[#This Row],[Issuer rating]])))</f>
        <v>//</v>
      </c>
      <c r="BO317" s="148" t="str">
        <f>IFERROR(IF(tbl_coded[[#This Row],[GREEN]]="Y","GREEN",IF(tbl_coded[[#This Row],[SUSTAINABLE]]="Y","SUSTAINABLE",IF(tbl_coded[[#This Row],[SOCIAL]]="Y","SOCIAL",IF(tbl_coded[[#This Row],[Sustainable linked]]="Y","SUSTAINABLE LINKED"," ")))),"")</f>
        <v xml:space="preserve"> </v>
      </c>
    </row>
    <row r="318" spans="1:67" ht="15" customHeight="1">
      <c r="A318" s="109">
        <v>316</v>
      </c>
      <c r="B318" s="110" t="str">
        <f>IF(美元债一级!$C$3:$C$1048576&lt;&gt;"",美元债一级!$C318,"")</f>
        <v/>
      </c>
      <c r="C318" s="114" t="str">
        <f>IF(tbl_coded[[#This Row],[ISIN]]="","",IF(tbl_coded[[#This Row],[Index]]&gt;$A$1,"",IF(_xll.BDP($B318&amp;" Corp",C$1)="#N/A N/A","",_xll.BDP($B318&amp;" Corp",C$1))))</f>
        <v/>
      </c>
      <c r="D318" s="114" t="str">
        <f>IF(tbl_coded[[#This Row],[ISIN]]="","",IF(_xll.BDP($B318&amp;" Corp",D$1)="#N/A N/A","",_xll.BDP($B318&amp;" Corp",D$1)))</f>
        <v/>
      </c>
      <c r="E318" s="114" t="str">
        <f>IF(tbl_coded[[#This Row],[ISIN]]="","",IF(_xll.BDP($B318&amp;" Corp",E$1)="#N/A N/A","--",_xll.BDP($B318&amp;" Corp",E$1)))</f>
        <v/>
      </c>
      <c r="F318" s="114" t="str">
        <f>IF(tbl_coded[[#This Row],[ISIN]]="","",IF(_xll.BDS($B318&amp;" Corp",F$1)="#N/A Field Not Applicable","",_xll.BDS($B318&amp;" Corp",F$1)))</f>
        <v/>
      </c>
      <c r="G318" s="114" t="str">
        <f>IF(tbl_coded[[#This Row],[ISIN]]="","",IF(_xll.BDP($F318&amp;" CompanyID",G$1)="#N/A Invalid Security","",_xll.BDP($F318&amp;" CompanyID",G$1)))</f>
        <v/>
      </c>
      <c r="H318" s="114" t="str">
        <f>IF(tbl_coded[[#This Row],[ISIN]]="","",IF(_xll.BDP($B318&amp;" Corp",H$1)="#N/A N/A","--",_xll.BDP($B318&amp;" Corp",H$1)))</f>
        <v/>
      </c>
      <c r="I318" s="114" t="str">
        <f>IF(tbl_coded[[#This Row],[ISIN]]="","",IF(_xll.BDP($B318&amp;" Corp",I$1)="#N/A N/A","--",_xll.BDP($B318&amp;" Corp",I$1)))</f>
        <v/>
      </c>
      <c r="J318" s="114" t="str">
        <f>IF(tbl_coded[[#This Row],[ISIN]]="","",IF(_xll.BDP($B318&amp;" Corp",J$1)="#N/A N/A","--",_xll.BDP($B318&amp;" Corp",J$1)))</f>
        <v/>
      </c>
      <c r="K318" s="114" t="str">
        <f>IF(tbl_coded[[#This Row],[ISIN]]="","",IF(_xll.BDP($B318&amp;" Corp",K$1)="#N/A N/A","--",_xll.BDP($B318&amp;" Corp",K$1)))</f>
        <v/>
      </c>
      <c r="L318" s="114" t="str">
        <f>IF(tbl_coded[[#This Row],[ISIN]]="","",IF(_xll.BDP($B318&amp;" Corp",L$1)="#N/A N/A","--",_xll.BDP($B318&amp;" Corp",L$1)))</f>
        <v/>
      </c>
      <c r="M318" s="114" t="str">
        <f>IF(tbl_coded[[#This Row],[ISIN]]="","",IF(_xll.BDP($B318&amp;" Corp",M$1)="#N/A N/A","--",_xll.BDP($B318&amp;" Corp",M$1)))</f>
        <v/>
      </c>
      <c r="N318" s="114" t="str">
        <f>IF(tbl_coded[[#This Row],[ISIN]]="","",IF(_xll.BDP($B318&amp;" Corp",N$1)="#N/A N/A","--",_xll.BDP($B318&amp;" Corp",N$1)))</f>
        <v/>
      </c>
      <c r="O318" s="114" t="str">
        <f>IF(tbl_coded[[#This Row],[ISIN]]="","",IF(_xll.BDP($B318&amp;" Corp",O$1)="#N/A N/A","--",_xll.BDP($B318&amp;" Corp",O$1)))</f>
        <v/>
      </c>
      <c r="P318" s="114" t="str">
        <f>IF(tbl_coded[[#This Row],[ISIN]]="","",IF(_xll.BDP($B318&amp;" Corp",P$1)="#N/A N/A","--",_xll.BDP($B318&amp;" Corp",P$1)))</f>
        <v/>
      </c>
      <c r="Q318" s="114"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8" s="114" t="str">
        <f>IF(tbl_coded[[#This Row],[ISIN]]="","",IF(OR(_xll.BDP($B318&amp;" Corp",R$1)="#N/A N/A",_xll.BDP($B318&amp;" Corp",R$1)="#N/A Invalid Security",_xll.BDP($B318&amp;" Corp",R$1)="#N/A Field Not Applicable"),"--",_xll.BDP($B318&amp;" Corp",R$1)))</f>
        <v/>
      </c>
      <c r="S318" s="114" t="str">
        <f>IF(tbl_coded[[#This Row],[ISIN]]="","",IF(OR(_xll.BDP($R318&amp;" Equity",S$1)="#N/A N/A",_xll.BDP($R318&amp;" Equity",S$1)="#N/A Invalid Security"),"--",_xll.BDP($R318&amp;" Equity",S$1)))</f>
        <v/>
      </c>
      <c r="T318" s="114" t="str">
        <f>IF(tbl_coded[[#This Row],[ISIN]]="","",IF(OR(_xll.BDP($R318&amp;" Equity",T$1)="#N/A N/A",_xll.BDP($R318&amp;" Equity",T$1)="#N/A Invalid Security"),"--",_xll.BDP($R318&amp;" Equity",T$1)))</f>
        <v/>
      </c>
      <c r="U318" s="114" t="str">
        <f>IF(tbl_coded[[#This Row],[ISIN]]="","",IF(OR(_xll.BDP($R318&amp;" Equity",U$1)="#N/A N/A",_xll.BDP($R318&amp;" Equity",U$1)="#N/A Invalid Security"),"--",_xll.BDP($R318&amp;" Equity",U$1)))</f>
        <v/>
      </c>
      <c r="V318" s="114" t="str">
        <f>IF(tbl_coded[[#This Row],[ISIN]]="","",IF(OR(_xll.BDP($R318&amp;" Equity",V$1)="#N/A N/A",_xll.BDP($R318&amp;" Equity",V$1)="#N/A Invalid Security"),"--",_xll.BDP($R318&amp;" Equity",V$1)))</f>
        <v/>
      </c>
      <c r="W318" s="114" t="str">
        <f>IF(tbl_coded[[#This Row],[ISIN]]="","",IF(OR(_xll.BDP($R318&amp;" Equity",W$1)="#N/A N/A",_xll.BDP($R318&amp;" Equity",W$1)="#N/A Invalid Security"),"--",_xll.BDP($R318&amp;" Equity",W$1)))</f>
        <v/>
      </c>
      <c r="X318" s="114" t="str">
        <f>IF(tbl_coded[[#This Row],[ISIN]]="","",IF(OR(_xll.BDP($R318&amp;" Equity",X$1)="#N/A N/A",_xll.BDP($R318&amp;" Equity",X$1)="#N/A Invalid Security"),"--",_xll.BDP($R318&amp;" Equity",X$1)))</f>
        <v/>
      </c>
      <c r="Y318" s="114"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8" s="114" t="str">
        <f>IF(tbl_coded[[#This Row],[ISIN]]="","",IF(ISNUMBER(_xll.BDP(B318&amp;" Corp",Z$1)),_xll.BDP(B318&amp;" Corp",Z$1),""))</f>
        <v/>
      </c>
      <c r="AA318" s="114" t="str">
        <f>IF(tbl_coded[[#This Row],[ISIN]]="","",IF(ISNUMBER(_xll.BDP(B318&amp;" Corp",AA$1)),_xll.BDP(B318&amp;" Corp",AA$1),""))</f>
        <v/>
      </c>
      <c r="AB318" s="114" t="str">
        <f>IF(tbl_coded[[#This Row],[ISIN]]="","",IF(ISNUMBER(_xll.BDP(B318&amp;" Corp",AB$1)),_xll.BDP(B318&amp;" Corp",AB$1),""))</f>
        <v/>
      </c>
      <c r="AC318" s="114" t="str">
        <f>IF(tbl_coded[[#This Row],[ISIN]]="","",IF(ISNUMBER(_xll.BDP(B318&amp;" Corp",AC$1)),_xll.BDP(B318&amp;" Corp",AC$1),""))</f>
        <v/>
      </c>
      <c r="AD318" s="114" t="str">
        <f>IF(tbl_coded[[#This Row],[ISIN]]="","",IF((_xll.BDP(B318&amp;" Corp",AD$1))="#N/A Field Not Applicable","",_xll.BDP(B318&amp;" Corp",AD$1)))</f>
        <v/>
      </c>
      <c r="AE318" s="114" t="str">
        <f>IF(tbl_coded[[#This Row],[ISIN]]="","",IF((_xll.BDP(B318&amp;" Corp",AE$1))="#N/A N/A","--",_xll.BDP(B318&amp;" Corp",AE$1)))</f>
        <v/>
      </c>
      <c r="AF318" s="114" t="str">
        <f>IF(tbl_coded[[#This Row],[ISIN]]="","",IF(IFERROR(MATCH(H318,rtg_num[Moody''s],0)&gt;10,0),"HY",IF(IFERROR(MATCH(I318,rtg_num[S&amp;P],0)&gt;10,0),"HY",IF(IFERROR(MATCH(J318,rtg_num[Fitch],0)&gt;10,0),"HY",IF(H318&amp;I318&amp;J318="------","NR",IF(IFERROR(FIND("#N/A",Coded!H318),0)&amp;IFERROR(FIND("#N/A",Coded!H318),0)&amp;IFERROR(FIND("#N/A",Coded!H318),0)&lt;&gt;"000",IF(INDEX(美元债一级!$O:$O,MATCH(tbl_coded[[#This Row],[ISIN]],美元债一级!$I:$I,0))="--/--/--","NR","IG"),"IG"))))))</f>
        <v/>
      </c>
      <c r="AG318" s="114"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Row],[Column7]])),1)&lt;&gt;1,INDEX(美元债一级!$M:$M,MATCH(tbl_coded[[#This Row],[ISIN]],美元债一级!$I:$I,0))&amp;"/--",IF(tbl_coded[[#This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8" s="114"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I318" s="115" t="str">
        <f>IF(tbl_coded[[#This Row],[ISIN]]="","",IF(_xll.BDP($B318&amp;" Corp",AI$1)="#N/A N/A","--",_xll.BDP($B318&amp;" Corp",AI$1)))</f>
        <v/>
      </c>
      <c r="AJ318" s="112" t="str">
        <f>IF(tbl_coded[[#This Row],[ISIN]]="","",IF(OR(_xll.BDP(_xll.BDP(tbl_coded[[#This Row],[ISIN]]&amp;" Corp", "ISSUER_EQUITY_TICKER")&amp;" Equity",AJ$1)="#N/A N/A"),"--",_xll.BDP(_xll.BDP(tbl_coded[[#This Row],[ISIN]]&amp;" Corp", "ISSUER_EQUITY_TICKER")&amp;" Equity",AJ$1)))</f>
        <v/>
      </c>
      <c r="AK318" s="114"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8" s="114" t="str">
        <f>IF(tbl_coded[[#This Row],[ISIN]]="","",IF(OR(_xll.BDP(_xll.BDP(tbl_coded[[#This Row],[ISIN]]&amp;" Corp", "ISSUER_EQUITY_TICKER")&amp;" Equity",AL$1)="#N/A N/A"),"--",_xll.BDP(_xll.BDP(tbl_coded[[#This Row],[ISIN]]&amp;" Corp", "ISSUER_EQUITY_TICKER")&amp;" Equity",AL$1)))</f>
        <v/>
      </c>
      <c r="AM318" s="114" t="str">
        <f>IF(tbl_coded[[#This Row],[ISIN]]="","",IF(_xll.BDS($B318&amp;" Corp",AM$1)="#N/A Field Not Applicable","",_xll.BDS($B318&amp;" Corp",AM$1)))</f>
        <v/>
      </c>
      <c r="AN318" s="114" t="str">
        <f>IF(tbl_coded[[#This Row],[ISIN]]="","",IF(_xll.BDP(tbl_coded[[#This Row],[KPW Provider BBID]]&amp;" CompanyID","NAME")="#N/A Invalid Security","",_xll.BDP(tbl_coded[[#This Row],[KPW Provider BBID]]&amp;" CompanyID","NAME")))</f>
        <v/>
      </c>
      <c r="AO318" s="114" t="str">
        <f>IF(tbl_coded[[#This Row],[ISIN]]="","",IF(_xll.BDP(tbl_coded[[#This Row],[KPW Provider BBID]]&amp;" CompanyID",$AO$1)="#N/A Invalid Security","--",IF(_xll.BDP(tbl_coded[[#This Row],[KPW Provider BBID]]&amp;" CompanyID",$AO$1)="#N/A N/A","--",_xll.BDP(tbl_coded[[#This Row],[KPW Provider BBID]]&amp;" CompanyID",$AO$1))))</f>
        <v/>
      </c>
      <c r="AP318" s="114" t="str">
        <f>IF(tbl_coded[[#This Row],[ISIN]]="","",IF(_xll.BDP(tbl_coded[[#This Row],[KPW Provider BBID]]&amp;" CompanyID",$AP$1)="#N/A Invalid Security","--",IF(_xll.BDP(tbl_coded[[#This Row],[KPW Provider BBID]]&amp;" CompanyID",$AP$1)="#N/A N/A","--",_xll.BDP(tbl_coded[[#This Row],[KPW Provider BBID]]&amp;" CompanyID",$AP$1))))</f>
        <v/>
      </c>
      <c r="AQ318" s="114" t="str">
        <f>IF(tbl_coded[[#This Row],[ISIN]]="","",IF(_xll.BDP(tbl_coded[[#This Row],[KPW Provider BBID]]&amp;" CompanyID",$AQ$1)="#N/A Invalid Security","--",IF(_xll.BDP(tbl_coded[[#This Row],[KPW Provider BBID]]&amp;" CompanyID",$AQ$1)="#N/A N/A","--",_xll.BDP(tbl_coded[[#This Row],[KPW Provider BBID]]&amp;" CompanyID",$AQ$1))))</f>
        <v/>
      </c>
      <c r="AR318" s="114" t="str">
        <f>IF(tbl_coded[[#This Row],[ISIN]]="","",tbl_coded[[#This Row],[穆迪KPW评级]]&amp;"/"&amp;tbl_coded[[#This Row],[SPKPW评级]]&amp;"/"&amp;tbl_coded[[#This Row],[FITCHKPW评级]])</f>
        <v/>
      </c>
      <c r="AS318" s="114" t="str">
        <f>IF(tbl_coded[[#This Row],[ISIN]]="","",IF(OR(_xll.BDP($B318&amp;" Corp",AS$1)="#N/A N/A"),"--",_xll.BDP($B318&amp;" Corp",AS$1)))</f>
        <v/>
      </c>
      <c r="AT318" s="114" t="str">
        <f>IF(tbl_coded[[#This Row],[ISIN]]="","",IF(_xll.BDS($B318&amp;" Corp",AT$1)="#N/A Field Not Applicable","",_xll.BDS($B318&amp;" Corp",AT$1)))</f>
        <v/>
      </c>
      <c r="AU318" s="114" t="str">
        <f>IF(tbl_coded[[#This Row],[SBLC Provider BBID]]="","",_xll.BDP(tbl_coded[[#This Row],[SBLC Provider BBID]]&amp;" CompanyID","NAME"))</f>
        <v/>
      </c>
      <c r="AV318" s="114" t="str">
        <f>IF(tbl_coded[[#This Row],[ISIN]]="","",IF(OR(_xll.BDP($B318&amp;" Corp",AV$1)="#N/A N/A"),"--",TEXT(_xll.BDP($B318&amp;" Corp",AV$1),"yyyy/mm/dd")))</f>
        <v/>
      </c>
      <c r="AW318" s="114" t="str">
        <f>IF(tbl_coded[[#This Row],[ISIN]]="","",IF(OR(_xll.BDP($B318&amp;" Corp",AW$1)="#N/A N/A"),"--",TEXT(_xll.BDP($B318&amp;" Corp",AW$1),"yyyy/mm/dd")))</f>
        <v/>
      </c>
      <c r="AX318" s="114" t="str">
        <f>IF(tbl_coded[[#This Row],[ISIN]]="","",IF(OR(_xll.BDP($B318&amp;" Corp",AX$1)="#N/A N/A"),"--",TEXT(_xll.BDP($B318&amp;" Corp",AX$1),"yyyy/mm/dd")))</f>
        <v/>
      </c>
      <c r="AY318" s="114" t="str">
        <f>IF(tbl_coded[[#This Row],[ISIN]]="","",IF(OR(_xll.BDP($B318&amp;" Corp",AY$1)="#N/A Field Not Applicable"),"--",TEXT(_xll.BDP($B318&amp;" Corp",AY$1),"yyyy/mm/dd")))</f>
        <v/>
      </c>
      <c r="AZ318" s="114" t="str">
        <f>IF(tbl_coded[[#This Row],[ISIN]]="","",IF(OR(_xll.BDP($B318&amp;" Corp",AZ$1)="#N/A N/A"),"--",_xll.BDP($B318&amp;" Corp",AZ$1)))</f>
        <v/>
      </c>
      <c r="BA318" s="114" t="str">
        <f>IF(tbl_coded[[#This Row],[ISIN]]="","",IF(OR(_xll.BDP($B318&amp;" Corp",BA$1)="#N/A N/A"),"--",_xll.BDP($B318&amp;" Corp",BA$1)))</f>
        <v/>
      </c>
      <c r="BB318" s="114" t="str">
        <f>IF(tbl_coded[[#This Row],[ISIN]]="","",IF(OR(_xll.BDP($B318&amp;" Corp",BB$1)="#N/A N/A"),"--",_xll.BDP($B318&amp;" Corp",BB$1)))</f>
        <v/>
      </c>
      <c r="BC318" s="114" t="str">
        <f>IF(tbl_coded[[#This Row],[ISIN]]="","",IF(OR(_xll.BDP($B318&amp;" Corp",BC$1)="#N/A Field Not Applicable"),"--",_xll.BDP($B318&amp;" Corp",BC$1)))</f>
        <v/>
      </c>
      <c r="BD318" s="114" t="str">
        <f>IF(tbl_coded[[#This Row],[ISIN]]="","",IF(OR(_xll.BDP($B318&amp;" Corp",BD$1)="#N/A Field Not Applicable"),"--",_xll.BDP($B318&amp;" Corp",BD$1)))</f>
        <v/>
      </c>
      <c r="BE318" s="114" t="str">
        <f>IF(tbl_coded[[#This Row],[ISIN]]="","",IF(OR(_xll.BDP($B318&amp;" Corp",BE$1)="#N/A Field Not Applicable"),"--",_xll.BDP($B318&amp;" Corp",BE$1)))</f>
        <v/>
      </c>
      <c r="BF318" s="114" t="str">
        <f>IF(tbl_coded[[#This Row],[ISIN]]="","",IF(OR(_xll.BDP($B318&amp;" Corp",BF$1)="#N/A Field Not Applicable"),"--",_xll.BDP($B318&amp;" Corp",BF$1)))</f>
        <v/>
      </c>
      <c r="BG318" s="114" t="str">
        <f>IF(tbl_coded[[#This Row],[ISIN]]="","",IF(OR(_xll.BDP($B318&amp;" Corp",BG$1)="#N/A Field Not Applicable"),"--",IF(_xll.BDP($B318&amp;" Corp",BG$1)="#N/A N/A","N",_xll.BDP($B318&amp;" Corp",BG$1))))</f>
        <v/>
      </c>
      <c r="BH318" s="114" t="str">
        <f>IF(tbl_coded[[#This Row],[ISIN]]="","",IF(OR(_xll.BDP($B318&amp;" Corp",BH$1)="#N/A N/A"),"",_xll.BDP($B318&amp;" Corp",BH$1)))</f>
        <v/>
      </c>
      <c r="BI318" s="114" t="str">
        <f>IF(tbl_coded[[#This Row],[ISIN]]="","",IF(OR(tbl_coded[[#This Row],[Parent company tiker]]=""),"",IF(_xll.BDP(tbl_coded[[#This Row],[Parent company tiker]]&amp;" Equity",BI$1)="#N/A N/A","--",_xll.BDP(tbl_coded[[#This Row],[Parent company tiker]]&amp;" Equity",BI$1))))</f>
        <v/>
      </c>
      <c r="BJ318" s="114" t="str">
        <f>IF(tbl_coded[[#This Row],[ISIN]]="","",IF(OR(tbl_coded[[#This Row],[Parent company tiker]]=""),"",IF(_xll.BDP(tbl_coded[[#This Row],[Parent company tiker]]&amp;" Equity",BJ$1)="#N/A N/A","--",_xll.BDP(tbl_coded[[#This Row],[Parent company tiker]]&amp;" Equity",BJ$1))))</f>
        <v/>
      </c>
      <c r="BK318" s="114" t="str">
        <f>IF(tbl_coded[[#This Row],[ISIN]]="","",IF(OR(tbl_coded[[#This Row],[Parent company tiker]]=""),"",IF(_xll.BDP(tbl_coded[[#This Row],[Parent company tiker]]&amp;" Equity",BK$1)="#N/A N/A","--",_xll.BDP(tbl_coded[[#This Row],[Parent company tiker]]&amp;" Equity",BK$1))))</f>
        <v/>
      </c>
      <c r="BL318" s="114" t="str">
        <f>IF(tbl_coded[[#This Row],[ISIN]]="","",IF(OR(tbl_coded[[#This Row],[Parent company tiker]]=""),"",IF(_xll.BDP(tbl_coded[[#This Row],[Parent company tiker]]&amp;" Equity",BL$1)="#N/A N/A","--",_xll.BDP(tbl_coded[[#This Row],[Parent company tiker]]&amp;" Equity",BL$1))))</f>
        <v/>
      </c>
      <c r="BM318" s="114"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8" s="114" t="str">
        <f>IF(tbl_coded[[#This Row],[Column9]]&lt;&gt;"--",tbl_coded[[#This Row],[G''tor rating]],IF(tbl_coded[[#This Row],[KPW Name]]&lt;&gt;"",tbl_coded[[#This Row],[KPW Rating]],IF(tbl_coded[[#This Row],[Parent company tiker]]&lt;&gt;"",tbl_coded[[#This Row],[parent评级]],tbl_coded[[#This Row],[Issuer rating]])))</f>
        <v>//</v>
      </c>
      <c r="BO318" s="148" t="str">
        <f>IFERROR(IF(tbl_coded[[#This Row],[GREEN]]="Y","GREEN",IF(tbl_coded[[#This Row],[SUSTAINABLE]]="Y","SUSTAINABLE",IF(tbl_coded[[#This Row],[SOCIAL]]="Y","SOCIAL",IF(tbl_coded[[#This Row],[Sustainable linked]]="Y","SUSTAINABLE LINKED"," ")))),"")</f>
        <v xml:space="preserve"> </v>
      </c>
    </row>
  </sheetData>
  <phoneticPr fontId="1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3318" r:id="rId4" name="CommandButton1">
          <controlPr defaultSize="0" autoLine="0" r:id="rId5">
            <anchor moveWithCells="1">
              <from>
                <xdr:col>1</xdr:col>
                <xdr:colOff>85725</xdr:colOff>
                <xdr:row>0</xdr:row>
                <xdr:rowOff>9525</xdr:rowOff>
              </from>
              <to>
                <xdr:col>1</xdr:col>
                <xdr:colOff>2457450</xdr:colOff>
                <xdr:row>0</xdr:row>
                <xdr:rowOff>685800</xdr:rowOff>
              </to>
            </anchor>
          </controlPr>
        </control>
      </mc:Choice>
      <mc:Fallback>
        <control shapeId="13318" r:id="rId4" name="CommandButton1"/>
      </mc:Fallback>
    </mc:AlternateContent>
    <mc:AlternateContent xmlns:mc="http://schemas.openxmlformats.org/markup-compatibility/2006">
      <mc:Choice Requires="x14">
        <control shapeId="13317" r:id="rId6" name="Button 5">
          <controlPr defaultSize="0" print="0" autoFill="0" autoPict="0" macro="[0]!paste">
            <anchor moveWithCells="1" sizeWithCells="1">
              <from>
                <xdr:col>3</xdr:col>
                <xdr:colOff>228600</xdr:colOff>
                <xdr:row>0</xdr:row>
                <xdr:rowOff>0</xdr:rowOff>
              </from>
              <to>
                <xdr:col>4</xdr:col>
                <xdr:colOff>914400</xdr:colOff>
                <xdr:row>0</xdr:row>
                <xdr:rowOff>657225</xdr:rowOff>
              </to>
            </anchor>
          </controlPr>
        </control>
      </mc:Choice>
    </mc:AlternateContent>
  </controls>
  <tableParts count="2">
    <tablePart r:id="rId7"/>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1"/>
  </sheetPr>
  <dimension ref="A1:AT202"/>
  <sheetViews>
    <sheetView topLeftCell="A4" zoomScale="85" zoomScaleNormal="85" workbookViewId="0">
      <selection activeCell="A17" sqref="A17:AU50"/>
    </sheetView>
  </sheetViews>
  <sheetFormatPr defaultColWidth="9.109375" defaultRowHeight="14.25"/>
  <cols>
    <col min="1" max="1" width="25.88671875" style="210" bestFit="1" customWidth="1"/>
    <col min="2" max="2" width="20" style="247" bestFit="1" customWidth="1"/>
    <col min="3" max="3" width="21.5546875" style="224" bestFit="1" customWidth="1"/>
    <col min="4" max="4" width="23.77734375" style="224" bestFit="1" customWidth="1"/>
    <col min="5" max="5" width="9.88671875" style="224" bestFit="1" customWidth="1"/>
    <col min="6" max="9" width="14.33203125" style="224" bestFit="1" customWidth="1"/>
    <col min="10" max="10" width="15.109375" style="224" bestFit="1" customWidth="1"/>
    <col min="11" max="11" width="14.33203125" style="224" bestFit="1" customWidth="1"/>
    <col min="12" max="12" width="15.109375" style="224" bestFit="1" customWidth="1"/>
    <col min="13" max="13" width="14.33203125" style="248" bestFit="1" customWidth="1"/>
    <col min="14" max="14" width="16.6640625" style="248" bestFit="1" customWidth="1"/>
    <col min="15" max="15" width="15.109375" style="248" bestFit="1" customWidth="1"/>
    <col min="16" max="16" width="15.109375" style="249" bestFit="1" customWidth="1"/>
    <col min="17" max="17" width="9.109375" style="224" bestFit="1" customWidth="1"/>
    <col min="18" max="19" width="15.109375" style="224" bestFit="1" customWidth="1"/>
    <col min="20" max="20" width="19.21875" style="250" bestFit="1" customWidth="1"/>
    <col min="21" max="21" width="19.21875" style="251" bestFit="1" customWidth="1"/>
    <col min="22" max="22" width="19.21875" style="224" bestFit="1" customWidth="1"/>
    <col min="23" max="23" width="15.109375" style="224" bestFit="1" customWidth="1"/>
    <col min="24" max="24" width="9.5546875" style="224" bestFit="1" customWidth="1"/>
    <col min="25" max="25" width="13.5546875" style="224" bestFit="1" customWidth="1"/>
    <col min="26" max="26" width="12.6640625" style="224" bestFit="1" customWidth="1"/>
    <col min="27" max="27" width="9.5546875" style="224" bestFit="1" customWidth="1"/>
    <col min="28" max="28" width="7.21875" style="224" bestFit="1" customWidth="1"/>
    <col min="29" max="29" width="11" style="224" bestFit="1" customWidth="1"/>
    <col min="30" max="30" width="17.44140625" style="224" bestFit="1" customWidth="1"/>
    <col min="31" max="33" width="24.77734375" style="224" bestFit="1" customWidth="1"/>
    <col min="34" max="36" width="14.33203125" style="224" bestFit="1" customWidth="1"/>
    <col min="37" max="37" width="15.109375" style="224" bestFit="1" customWidth="1"/>
    <col min="38" max="41" width="19.21875" style="224" bestFit="1" customWidth="1"/>
    <col min="42" max="42" width="20" style="224" bestFit="1" customWidth="1"/>
    <col min="43" max="43" width="19.21875" style="224" bestFit="1" customWidth="1"/>
    <col min="44" max="44" width="17.5546875" style="224" bestFit="1" customWidth="1"/>
    <col min="45" max="45" width="8.77734375" style="224" bestFit="1" customWidth="1"/>
    <col min="46" max="46" width="12.6640625" style="225" bestFit="1" customWidth="1"/>
    <col min="47" max="16384" width="9.109375" style="198"/>
  </cols>
  <sheetData>
    <row r="1" spans="1:46" hidden="1">
      <c r="A1" s="197" t="s">
        <v>166</v>
      </c>
      <c r="B1" s="197"/>
      <c r="C1" s="198"/>
      <c r="D1" s="198"/>
      <c r="E1" s="198"/>
      <c r="F1" s="198"/>
      <c r="G1" s="198"/>
      <c r="H1" s="198"/>
      <c r="I1" s="198"/>
      <c r="J1" s="198"/>
      <c r="K1" s="198"/>
      <c r="L1" s="198"/>
      <c r="M1" s="199"/>
      <c r="N1" s="199"/>
      <c r="O1" s="199"/>
      <c r="P1" s="200"/>
      <c r="Q1" s="198"/>
      <c r="R1" s="198"/>
      <c r="S1" s="198"/>
      <c r="T1" s="201"/>
      <c r="U1" s="202"/>
      <c r="V1" s="198"/>
      <c r="W1" s="198"/>
      <c r="X1" s="198"/>
      <c r="Y1" s="198"/>
      <c r="Z1" s="198"/>
      <c r="AA1" s="198"/>
      <c r="AB1" s="198"/>
      <c r="AC1" s="198"/>
      <c r="AD1" s="198"/>
      <c r="AE1" s="198"/>
      <c r="AF1" s="198"/>
      <c r="AG1" s="198"/>
      <c r="AH1" s="198"/>
      <c r="AI1" s="198"/>
      <c r="AJ1" s="198"/>
      <c r="AK1" s="198"/>
      <c r="AL1" s="198"/>
      <c r="AM1" s="198"/>
      <c r="AN1" s="198"/>
      <c r="AO1" s="198"/>
      <c r="AP1" s="198"/>
      <c r="AQ1" s="198"/>
      <c r="AR1" s="198"/>
      <c r="AS1" s="198"/>
      <c r="AT1" s="198"/>
    </row>
    <row r="2" spans="1:46" hidden="1">
      <c r="A2" s="197" t="s">
        <v>724</v>
      </c>
      <c r="B2" s="197"/>
      <c r="C2" s="198"/>
      <c r="D2" s="198"/>
      <c r="E2" s="198"/>
      <c r="F2" s="198"/>
      <c r="G2" s="198"/>
      <c r="H2" s="198"/>
      <c r="I2" s="198"/>
      <c r="J2" s="198"/>
      <c r="K2" s="198"/>
      <c r="L2" s="198"/>
      <c r="M2" s="199"/>
      <c r="N2" s="199"/>
      <c r="O2" s="199"/>
      <c r="P2" s="200"/>
      <c r="Q2" s="198"/>
      <c r="R2" s="198"/>
      <c r="S2" s="198"/>
      <c r="T2" s="201"/>
      <c r="U2" s="202"/>
      <c r="V2" s="198"/>
      <c r="W2" s="198"/>
      <c r="X2" s="198"/>
      <c r="Y2" s="198"/>
      <c r="Z2" s="198"/>
      <c r="AA2" s="198"/>
      <c r="AB2" s="198"/>
      <c r="AC2" s="198"/>
      <c r="AD2" s="198"/>
      <c r="AE2" s="198"/>
      <c r="AF2" s="198"/>
      <c r="AG2" s="198"/>
      <c r="AH2" s="198"/>
      <c r="AI2" s="198"/>
      <c r="AJ2" s="198"/>
      <c r="AK2" s="198"/>
      <c r="AL2" s="198"/>
      <c r="AM2" s="198"/>
      <c r="AN2" s="198"/>
      <c r="AO2" s="198"/>
      <c r="AP2" s="198"/>
      <c r="AQ2" s="198"/>
      <c r="AR2" s="198"/>
      <c r="AS2" s="198"/>
      <c r="AT2" s="198"/>
    </row>
    <row r="3" spans="1:46" hidden="1">
      <c r="A3" s="197" t="s">
        <v>725</v>
      </c>
      <c r="B3" s="197"/>
      <c r="C3" s="198"/>
      <c r="D3" s="198"/>
      <c r="E3" s="198"/>
      <c r="F3" s="198"/>
      <c r="G3" s="198"/>
      <c r="H3" s="198"/>
      <c r="I3" s="198"/>
      <c r="J3" s="198"/>
      <c r="K3" s="198"/>
      <c r="L3" s="198"/>
      <c r="M3" s="199"/>
      <c r="N3" s="199"/>
      <c r="O3" s="199"/>
      <c r="P3" s="200"/>
      <c r="Q3" s="198"/>
      <c r="R3" s="198"/>
      <c r="S3" s="198"/>
      <c r="T3" s="201"/>
      <c r="U3" s="202"/>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row>
    <row r="4" spans="1:46">
      <c r="A4" s="198"/>
      <c r="B4" s="198"/>
      <c r="C4" s="198"/>
      <c r="D4" s="198"/>
      <c r="E4" s="198"/>
      <c r="F4" s="198"/>
      <c r="G4" s="198"/>
      <c r="H4" s="198"/>
      <c r="I4" s="198"/>
      <c r="J4" s="198"/>
      <c r="K4" s="198"/>
      <c r="L4" s="198"/>
      <c r="M4" s="199"/>
      <c r="N4" s="199"/>
      <c r="O4" s="199"/>
      <c r="P4" s="200"/>
      <c r="Q4" s="198"/>
      <c r="R4" s="198"/>
      <c r="S4" s="198"/>
      <c r="T4" s="201"/>
      <c r="U4" s="202"/>
      <c r="V4" s="198"/>
      <c r="W4" s="198"/>
      <c r="X4" s="198"/>
      <c r="Y4" s="198"/>
      <c r="Z4" s="198"/>
      <c r="AA4" s="198"/>
      <c r="AB4" s="198"/>
      <c r="AC4" s="198"/>
      <c r="AD4" s="198"/>
      <c r="AE4" s="198"/>
      <c r="AF4" s="198"/>
      <c r="AG4" s="198"/>
      <c r="AH4" s="198"/>
      <c r="AI4" s="198"/>
      <c r="AJ4" s="198"/>
      <c r="AK4" s="198"/>
      <c r="AL4" s="198"/>
      <c r="AM4" s="198"/>
      <c r="AN4" s="198"/>
      <c r="AO4" s="198"/>
      <c r="AP4" s="198"/>
      <c r="AQ4" s="198"/>
      <c r="AR4" s="198"/>
      <c r="AS4" s="198"/>
      <c r="AT4" s="198"/>
    </row>
    <row r="5" spans="1:46">
      <c r="A5" s="198" t="s">
        <v>167</v>
      </c>
      <c r="B5" s="198" t="s">
        <v>168</v>
      </c>
      <c r="C5" s="198" t="s">
        <v>169</v>
      </c>
      <c r="D5" s="198" t="s">
        <v>170</v>
      </c>
      <c r="E5" s="198" t="s">
        <v>171</v>
      </c>
      <c r="F5" s="198"/>
      <c r="G5" s="198"/>
      <c r="H5" s="198"/>
      <c r="I5" s="198"/>
      <c r="J5" s="198"/>
      <c r="K5" s="198"/>
      <c r="L5" s="198"/>
      <c r="M5" s="199"/>
      <c r="N5" s="199"/>
      <c r="O5" s="199"/>
      <c r="P5" s="200"/>
      <c r="Q5" s="198"/>
      <c r="R5" s="198"/>
      <c r="S5" s="198"/>
      <c r="T5" s="201"/>
      <c r="U5" s="202"/>
      <c r="V5" s="198"/>
      <c r="W5" s="198"/>
      <c r="X5" s="198"/>
      <c r="Y5" s="198"/>
      <c r="Z5" s="198"/>
      <c r="AA5" s="198"/>
      <c r="AB5" s="198"/>
      <c r="AC5" s="198"/>
      <c r="AD5" s="198"/>
      <c r="AE5" s="198"/>
      <c r="AF5" s="198"/>
      <c r="AG5" s="198"/>
      <c r="AH5" s="198"/>
      <c r="AI5" s="198"/>
      <c r="AJ5" s="198"/>
      <c r="AK5" s="198"/>
      <c r="AL5" s="198"/>
      <c r="AM5" s="198"/>
      <c r="AN5" s="198"/>
      <c r="AO5" s="198"/>
      <c r="AP5" s="198"/>
      <c r="AQ5" s="198"/>
      <c r="AR5" s="198"/>
      <c r="AS5" s="198"/>
      <c r="AT5" s="198"/>
    </row>
    <row r="6" spans="1:46" ht="12.75">
      <c r="A6" s="203">
        <f>tbl_DateParameter[Start date]</f>
        <v>45268</v>
      </c>
      <c r="B6" s="203">
        <f>tbl_DateParameter[End date]</f>
        <v>45275</v>
      </c>
      <c r="C6" s="204">
        <f>tbl_DateParameter[1 week before]</f>
        <v>45268</v>
      </c>
      <c r="D6" s="204" t="str">
        <f>tbl_DateParameter[Start of year]</f>
        <v>1/1/2023</v>
      </c>
      <c r="E6" s="204">
        <f>tbl_DateParameter[[1 year before ]]</f>
        <v>44910</v>
      </c>
      <c r="F6" s="205"/>
      <c r="G6" s="205"/>
      <c r="H6" s="205"/>
      <c r="I6" s="205"/>
      <c r="J6" s="205"/>
      <c r="K6" s="205"/>
      <c r="L6" s="198"/>
      <c r="M6" s="198"/>
      <c r="N6" s="198"/>
      <c r="O6" s="198"/>
      <c r="P6" s="200"/>
      <c r="Q6" s="206"/>
      <c r="R6" s="198"/>
      <c r="S6" s="198"/>
      <c r="T6" s="198"/>
      <c r="U6" s="198"/>
      <c r="V6" s="198"/>
      <c r="W6" s="198"/>
      <c r="X6" s="198"/>
      <c r="Y6" s="198"/>
      <c r="Z6" s="198"/>
      <c r="AA6" s="198"/>
      <c r="AB6" s="198"/>
      <c r="AC6" s="198"/>
      <c r="AD6" s="198"/>
      <c r="AE6" s="198"/>
      <c r="AF6" s="198"/>
      <c r="AG6" s="198"/>
      <c r="AH6" s="198"/>
      <c r="AI6" s="198"/>
      <c r="AJ6" s="198"/>
      <c r="AK6" s="198"/>
      <c r="AL6" s="198"/>
      <c r="AM6" s="198"/>
      <c r="AN6" s="198"/>
      <c r="AO6" s="198"/>
      <c r="AP6" s="198"/>
      <c r="AQ6" s="198"/>
      <c r="AR6" s="198"/>
      <c r="AS6" s="198"/>
      <c r="AT6" s="198"/>
    </row>
    <row r="7" spans="1:46" ht="12.75">
      <c r="A7" s="198"/>
      <c r="B7" s="198"/>
      <c r="C7" s="198"/>
      <c r="D7" s="198"/>
      <c r="E7" s="198"/>
      <c r="F7" s="198"/>
      <c r="G7" s="198"/>
      <c r="H7" s="198"/>
      <c r="I7" s="198"/>
      <c r="J7" s="198"/>
      <c r="K7" s="198"/>
      <c r="L7" s="198"/>
      <c r="M7" s="198"/>
      <c r="N7" s="198"/>
      <c r="O7" s="198"/>
      <c r="P7" s="200"/>
      <c r="Q7" s="206"/>
      <c r="R7" s="198"/>
      <c r="S7" s="198"/>
      <c r="T7" s="198"/>
      <c r="U7" s="198"/>
      <c r="V7" s="198"/>
      <c r="W7" s="198"/>
      <c r="X7" s="198"/>
      <c r="Y7" s="198"/>
      <c r="Z7" s="198"/>
      <c r="AA7" s="198"/>
      <c r="AB7" s="198"/>
      <c r="AC7" s="198"/>
      <c r="AD7" s="198"/>
      <c r="AE7" s="198"/>
      <c r="AF7" s="198"/>
      <c r="AG7" s="198"/>
      <c r="AH7" s="198"/>
      <c r="AI7" s="198"/>
      <c r="AJ7" s="198"/>
      <c r="AK7" s="198"/>
      <c r="AL7" s="198"/>
      <c r="AM7" s="198"/>
      <c r="AN7" s="198"/>
      <c r="AO7" s="198"/>
      <c r="AP7" s="198"/>
      <c r="AQ7" s="198"/>
      <c r="AR7" s="198"/>
      <c r="AS7" s="198"/>
      <c r="AT7" s="198"/>
    </row>
    <row r="8" spans="1:46" ht="12.75">
      <c r="A8" s="207"/>
      <c r="B8" s="207"/>
      <c r="C8" s="207"/>
      <c r="D8" s="207"/>
      <c r="E8" s="207"/>
      <c r="F8" s="207"/>
      <c r="G8" s="207"/>
      <c r="H8" s="207"/>
      <c r="I8" s="198"/>
      <c r="J8" s="198"/>
      <c r="K8" s="198"/>
      <c r="L8" s="198"/>
      <c r="M8" s="198"/>
      <c r="N8" s="198"/>
      <c r="O8" s="198"/>
      <c r="P8" s="200"/>
      <c r="Q8" s="206"/>
      <c r="R8" s="198"/>
      <c r="S8" s="198"/>
      <c r="T8" s="198"/>
      <c r="U8" s="198"/>
      <c r="V8" s="198"/>
      <c r="W8" s="198"/>
      <c r="X8" s="198"/>
      <c r="Y8" s="198"/>
      <c r="Z8" s="198"/>
      <c r="AA8" s="198"/>
      <c r="AB8" s="198"/>
      <c r="AC8" s="198"/>
      <c r="AD8" s="198"/>
      <c r="AE8" s="198"/>
      <c r="AF8" s="198"/>
      <c r="AG8" s="198"/>
      <c r="AH8" s="198"/>
      <c r="AI8" s="198"/>
      <c r="AJ8" s="198"/>
      <c r="AK8" s="198"/>
      <c r="AL8" s="198"/>
      <c r="AM8" s="198"/>
      <c r="AN8" s="198"/>
      <c r="AO8" s="198"/>
      <c r="AP8" s="198"/>
      <c r="AQ8" s="198"/>
      <c r="AR8" s="198"/>
      <c r="AS8" s="198"/>
      <c r="AT8" s="198"/>
    </row>
    <row r="9" spans="1:46" ht="12.75">
      <c r="A9" s="208"/>
      <c r="B9" s="213" t="s">
        <v>611</v>
      </c>
      <c r="C9" s="214" t="s">
        <v>612</v>
      </c>
      <c r="D9" s="214" t="s">
        <v>776</v>
      </c>
      <c r="E9" s="214" t="s">
        <v>693</v>
      </c>
      <c r="F9" s="215" t="s">
        <v>661</v>
      </c>
      <c r="G9" s="214" t="s">
        <v>669</v>
      </c>
      <c r="H9" s="214" t="s">
        <v>670</v>
      </c>
      <c r="I9" s="214" t="s">
        <v>671</v>
      </c>
      <c r="J9" s="214" t="s">
        <v>673</v>
      </c>
      <c r="K9" s="214" t="s">
        <v>672</v>
      </c>
      <c r="L9" s="214" t="s">
        <v>674</v>
      </c>
      <c r="M9" s="216" t="s">
        <v>690</v>
      </c>
      <c r="N9" s="217" t="s">
        <v>321</v>
      </c>
      <c r="O9" s="217" t="s">
        <v>322</v>
      </c>
      <c r="P9" s="217" t="s">
        <v>323</v>
      </c>
      <c r="Q9" s="218" t="s">
        <v>35</v>
      </c>
      <c r="R9" s="217" t="s">
        <v>777</v>
      </c>
      <c r="S9" s="217" t="s">
        <v>778</v>
      </c>
      <c r="T9" s="217" t="s">
        <v>677</v>
      </c>
      <c r="U9" s="217" t="s">
        <v>678</v>
      </c>
      <c r="V9" s="217" t="s">
        <v>679</v>
      </c>
      <c r="W9" s="217" t="s">
        <v>5</v>
      </c>
      <c r="X9" s="217" t="s">
        <v>6</v>
      </c>
      <c r="Y9" s="217" t="s">
        <v>7</v>
      </c>
      <c r="Z9" s="217" t="s">
        <v>8</v>
      </c>
      <c r="AA9" s="217" t="s">
        <v>27</v>
      </c>
      <c r="AB9" s="217" t="s">
        <v>12</v>
      </c>
      <c r="AC9" s="217" t="s">
        <v>13</v>
      </c>
      <c r="AD9" s="217" t="s">
        <v>779</v>
      </c>
      <c r="AE9" s="217" t="s">
        <v>681</v>
      </c>
      <c r="AF9" s="217" t="s">
        <v>682</v>
      </c>
      <c r="AG9" s="217" t="s">
        <v>683</v>
      </c>
      <c r="AH9" s="217" t="s">
        <v>688</v>
      </c>
      <c r="AI9" s="217" t="s">
        <v>689</v>
      </c>
      <c r="AJ9" s="217" t="s">
        <v>691</v>
      </c>
      <c r="AK9" s="217" t="s">
        <v>692</v>
      </c>
      <c r="AL9" s="217" t="s">
        <v>595</v>
      </c>
      <c r="AM9" s="217" t="s">
        <v>596</v>
      </c>
      <c r="AN9" s="217" t="s">
        <v>597</v>
      </c>
      <c r="AO9" s="217" t="s">
        <v>598</v>
      </c>
      <c r="AP9" s="217" t="s">
        <v>599</v>
      </c>
      <c r="AQ9" s="217" t="s">
        <v>687</v>
      </c>
      <c r="AR9" s="217" t="s">
        <v>610</v>
      </c>
      <c r="AS9" s="217" t="s">
        <v>33</v>
      </c>
      <c r="AT9" s="219" t="s">
        <v>34</v>
      </c>
    </row>
    <row r="10" spans="1:46" ht="12.75">
      <c r="A10" s="209" t="s">
        <v>172</v>
      </c>
      <c r="B10" s="220" t="s">
        <v>685</v>
      </c>
      <c r="C10" s="221" t="s">
        <v>686</v>
      </c>
      <c r="D10" s="221" t="s">
        <v>174</v>
      </c>
      <c r="E10" s="221" t="s">
        <v>175</v>
      </c>
      <c r="F10" s="221" t="s">
        <v>684</v>
      </c>
      <c r="G10" s="221" t="s">
        <v>176</v>
      </c>
      <c r="H10" s="221" t="s">
        <v>177</v>
      </c>
      <c r="I10" s="221" t="s">
        <v>178</v>
      </c>
      <c r="J10" s="221" t="s">
        <v>589</v>
      </c>
      <c r="K10" s="221" t="s">
        <v>180</v>
      </c>
      <c r="L10" s="221" t="s">
        <v>181</v>
      </c>
      <c r="M10" s="222" t="s">
        <v>182</v>
      </c>
      <c r="N10" s="223" t="s">
        <v>600</v>
      </c>
      <c r="O10" s="223" t="s">
        <v>601</v>
      </c>
      <c r="P10" s="223" t="s">
        <v>603</v>
      </c>
      <c r="Q10" s="223" t="s">
        <v>200</v>
      </c>
      <c r="R10" s="223" t="s">
        <v>602</v>
      </c>
      <c r="S10" s="223" t="s">
        <v>201</v>
      </c>
      <c r="T10" s="223" t="s">
        <v>325</v>
      </c>
      <c r="U10" s="223" t="s">
        <v>587</v>
      </c>
      <c r="V10" s="223" t="s">
        <v>588</v>
      </c>
      <c r="W10" s="224" t="s">
        <v>608</v>
      </c>
      <c r="X10" s="224" t="s">
        <v>190</v>
      </c>
      <c r="Y10" s="224" t="s">
        <v>191</v>
      </c>
      <c r="Z10" s="224" t="s">
        <v>192</v>
      </c>
      <c r="AA10" s="224" t="s">
        <v>585</v>
      </c>
      <c r="AB10" s="224" t="s">
        <v>194</v>
      </c>
      <c r="AC10" s="224" t="s">
        <v>195</v>
      </c>
      <c r="AD10" s="224" t="s">
        <v>342</v>
      </c>
      <c r="AE10" s="224" t="s">
        <v>348</v>
      </c>
      <c r="AF10" s="224" t="s">
        <v>584</v>
      </c>
      <c r="AG10" s="224" t="s">
        <v>586</v>
      </c>
      <c r="AH10" s="224" t="s">
        <v>332</v>
      </c>
      <c r="AI10" s="224" t="s">
        <v>333</v>
      </c>
      <c r="AJ10" s="224" t="s">
        <v>336</v>
      </c>
      <c r="AK10" s="224" t="s">
        <v>338</v>
      </c>
      <c r="AL10" s="224" t="s">
        <v>328</v>
      </c>
      <c r="AM10" s="224" t="s">
        <v>334</v>
      </c>
      <c r="AN10" s="224" t="s">
        <v>335</v>
      </c>
      <c r="AO10" s="224" t="s">
        <v>337</v>
      </c>
      <c r="AP10" s="224" t="s">
        <v>339</v>
      </c>
      <c r="AQ10" s="224" t="s">
        <v>354</v>
      </c>
      <c r="AR10" s="224" t="s">
        <v>609</v>
      </c>
      <c r="AS10" s="224" t="s">
        <v>590</v>
      </c>
      <c r="AT10" s="225" t="s">
        <v>199</v>
      </c>
    </row>
    <row r="11" spans="1:46" ht="12.75">
      <c r="A11" s="209" t="s">
        <v>183</v>
      </c>
      <c r="B11" s="226">
        <f>$A$6</f>
        <v>45268</v>
      </c>
      <c r="C11" s="227"/>
      <c r="D11" s="227"/>
      <c r="E11" s="227"/>
      <c r="F11" s="227"/>
      <c r="G11" s="227"/>
      <c r="H11" s="227"/>
      <c r="I11" s="227"/>
      <c r="J11" s="227"/>
      <c r="K11" s="227"/>
      <c r="L11" s="227"/>
      <c r="M11" s="228"/>
      <c r="N11" s="224"/>
      <c r="O11" s="224"/>
      <c r="P11" s="227"/>
      <c r="Q11" s="229"/>
      <c r="R11" s="227"/>
      <c r="S11" s="227"/>
      <c r="T11" s="227"/>
      <c r="U11" s="224"/>
    </row>
    <row r="12" spans="1:46" ht="12.75">
      <c r="A12" s="209" t="s">
        <v>184</v>
      </c>
      <c r="B12" s="226">
        <f>$B$6</f>
        <v>45275</v>
      </c>
      <c r="C12" s="227"/>
      <c r="D12" s="227"/>
      <c r="E12" s="227"/>
      <c r="F12" s="227"/>
      <c r="G12" s="230"/>
      <c r="H12" s="227"/>
      <c r="I12" s="227"/>
      <c r="J12" s="227"/>
      <c r="K12" s="230"/>
      <c r="L12" s="227"/>
      <c r="M12" s="228"/>
      <c r="N12" s="224"/>
      <c r="O12" s="224"/>
      <c r="P12" s="227"/>
      <c r="Q12" s="229"/>
      <c r="R12" s="227"/>
      <c r="S12" s="227"/>
      <c r="T12" s="227"/>
      <c r="U12" s="224"/>
    </row>
    <row r="13" spans="1:46" ht="12.75">
      <c r="A13" s="209" t="s">
        <v>185</v>
      </c>
      <c r="B13" s="231" t="s">
        <v>9</v>
      </c>
      <c r="C13" s="232"/>
      <c r="D13" s="233"/>
      <c r="E13" s="227"/>
      <c r="F13" s="233"/>
      <c r="G13" s="232"/>
      <c r="H13" s="233"/>
      <c r="I13" s="227"/>
      <c r="J13" s="233"/>
      <c r="K13" s="232"/>
      <c r="L13" s="233"/>
      <c r="M13" s="228"/>
      <c r="N13" s="224"/>
      <c r="O13" s="224"/>
      <c r="P13" s="233"/>
      <c r="Q13" s="229"/>
      <c r="R13" s="233"/>
      <c r="S13" s="233"/>
      <c r="T13" s="233"/>
      <c r="U13" s="224"/>
    </row>
    <row r="14" spans="1:46" ht="12.75">
      <c r="A14" s="209" t="s">
        <v>10</v>
      </c>
      <c r="B14" s="231" t="s">
        <v>11</v>
      </c>
      <c r="C14" s="232"/>
      <c r="D14" s="233"/>
      <c r="E14" s="227"/>
      <c r="F14" s="233"/>
      <c r="G14" s="232"/>
      <c r="H14" s="233"/>
      <c r="I14" s="227"/>
      <c r="J14" s="233"/>
      <c r="K14" s="232"/>
      <c r="L14" s="233"/>
      <c r="M14" s="228"/>
      <c r="N14" s="224"/>
      <c r="O14" s="224"/>
      <c r="P14" s="233"/>
      <c r="Q14" s="229"/>
      <c r="R14" s="233"/>
      <c r="S14" s="233"/>
      <c r="T14" s="233"/>
      <c r="U14" s="224"/>
    </row>
    <row r="15" spans="1:46" ht="12.75">
      <c r="A15" s="210" t="s">
        <v>186</v>
      </c>
      <c r="B15" s="234" t="s">
        <v>386</v>
      </c>
      <c r="C15" s="232"/>
      <c r="D15" s="232"/>
      <c r="E15" s="227"/>
      <c r="F15" s="232"/>
      <c r="G15" s="232"/>
      <c r="H15" s="232"/>
      <c r="I15" s="227"/>
      <c r="J15" s="232"/>
      <c r="K15" s="232"/>
      <c r="L15" s="232"/>
      <c r="M15" s="224"/>
      <c r="N15" s="224"/>
      <c r="O15" s="224"/>
      <c r="P15" s="232"/>
      <c r="Q15" s="229"/>
      <c r="R15" s="232"/>
      <c r="S15" s="232"/>
      <c r="T15" s="232"/>
      <c r="U15" s="224"/>
    </row>
    <row r="16" spans="1:46" ht="12.75">
      <c r="A16" s="211" t="s">
        <v>14</v>
      </c>
      <c r="B16" s="235" t="s">
        <v>731</v>
      </c>
      <c r="C16" s="236" t="s">
        <v>732</v>
      </c>
      <c r="D16" s="237" t="s">
        <v>733</v>
      </c>
      <c r="E16" s="238" t="s">
        <v>734</v>
      </c>
      <c r="F16" s="239" t="s">
        <v>735</v>
      </c>
      <c r="G16" s="239" t="s">
        <v>736</v>
      </c>
      <c r="H16" s="239" t="s">
        <v>737</v>
      </c>
      <c r="I16" s="239" t="s">
        <v>738</v>
      </c>
      <c r="J16" s="239" t="s">
        <v>739</v>
      </c>
      <c r="K16" s="239" t="s">
        <v>740</v>
      </c>
      <c r="L16" s="239" t="s">
        <v>741</v>
      </c>
      <c r="M16" s="239" t="s">
        <v>742</v>
      </c>
      <c r="N16" s="239" t="s">
        <v>743</v>
      </c>
      <c r="O16" s="239" t="s">
        <v>744</v>
      </c>
      <c r="P16" s="239" t="s">
        <v>745</v>
      </c>
      <c r="Q16" s="239" t="s">
        <v>746</v>
      </c>
      <c r="R16" s="239" t="s">
        <v>747</v>
      </c>
      <c r="S16" s="239" t="s">
        <v>748</v>
      </c>
      <c r="T16" s="239" t="s">
        <v>749</v>
      </c>
      <c r="U16" s="239" t="s">
        <v>750</v>
      </c>
      <c r="V16" s="239" t="s">
        <v>751</v>
      </c>
      <c r="W16" s="240" t="s">
        <v>752</v>
      </c>
      <c r="X16" s="240" t="s">
        <v>753</v>
      </c>
      <c r="Y16" s="240" t="s">
        <v>754</v>
      </c>
      <c r="Z16" s="240" t="s">
        <v>755</v>
      </c>
      <c r="AA16" s="240" t="s">
        <v>756</v>
      </c>
      <c r="AB16" s="240" t="s">
        <v>757</v>
      </c>
      <c r="AC16" s="240" t="s">
        <v>758</v>
      </c>
      <c r="AD16" s="240" t="s">
        <v>759</v>
      </c>
      <c r="AE16" s="240" t="s">
        <v>760</v>
      </c>
      <c r="AF16" s="240" t="s">
        <v>761</v>
      </c>
      <c r="AG16" s="240" t="s">
        <v>762</v>
      </c>
      <c r="AH16" s="240" t="s">
        <v>763</v>
      </c>
      <c r="AI16" s="240" t="s">
        <v>764</v>
      </c>
      <c r="AJ16" s="240" t="s">
        <v>765</v>
      </c>
      <c r="AK16" s="240" t="s">
        <v>766</v>
      </c>
      <c r="AL16" s="240" t="s">
        <v>767</v>
      </c>
      <c r="AM16" s="240" t="s">
        <v>768</v>
      </c>
      <c r="AN16" s="240" t="s">
        <v>769</v>
      </c>
      <c r="AO16" s="240" t="s">
        <v>770</v>
      </c>
      <c r="AP16" s="240" t="s">
        <v>771</v>
      </c>
      <c r="AQ16" s="240" t="s">
        <v>772</v>
      </c>
      <c r="AR16" s="240" t="s">
        <v>773</v>
      </c>
      <c r="AS16" s="240" t="s">
        <v>774</v>
      </c>
      <c r="AT16" s="241" t="s">
        <v>775</v>
      </c>
    </row>
    <row r="17" spans="1:46" ht="12.75">
      <c r="A17" s="212" t="e">
        <f ca="1">_xll.BDH(B10,B15,B11,B12,"Dir=V","Dts=S","Sort=D","Quote=C","QtTyp=P","CDR=5D","fill=c","curr=USD","cols=2;rows=6")</f>
        <v>#NAME?</v>
      </c>
      <c r="B17" s="243">
        <v>178.47540000000001</v>
      </c>
      <c r="C17" s="243" t="e">
        <f ca="1">_xll.BDH(C$10,$B$15,$B$11,$B$12,"Dir=V","Dts=H","Sort=D","Quote=C","QtTyp=P","CDR=5D","fill=c","curr=USD","cols=1;rows=6")</f>
        <v>#NAME?</v>
      </c>
      <c r="D17" s="243" t="e">
        <f ca="1">_xll.BDH(D$10,$B$15,$B$11,$B$12,"Dir=V","Dts=H","Sort=D","Quote=C","QtTyp=P","CDR=5D","fill=c","curr=USD","cols=1;rows=6")</f>
        <v>#NAME?</v>
      </c>
      <c r="E17" s="243" t="e">
        <f ca="1">_xll.BDH(E$10,$B$15,$B$11,$B$12,"Dir=V","Dts=H","Sort=D","Quote=C","QtTyp=P","CDR=5D","fill=c","curr=USD","cols=1;rows=6")</f>
        <v>#NAME?</v>
      </c>
      <c r="F17" s="244" t="e">
        <f ca="1">_xll.BDH(F$10,$B$15,$B$11,$B$12,"Dir=V","Dts=h","Sort=D","Quote=C","QtTyp=P","CDR=5D","fill=c","curr=USD","factor=0.01","cols=1;rows=6")</f>
        <v>#NAME?</v>
      </c>
      <c r="G17" s="244" t="e">
        <f ca="1">_xll.BDH(G$10,$B$15,$B$11,$B$12,"Dir=V","Dts=h","Sort=D","Quote=C","QtTyp=P","CDR=5D","fill=c","curr=USD","factor=0.01","cols=1;rows=6")</f>
        <v>#NAME?</v>
      </c>
      <c r="H17" s="244" t="e">
        <f ca="1">_xll.BDH(H$10,$B$15,$B$11,$B$12,"Dir=V","Dts=h","Sort=D","Quote=C","QtTyp=P","CDR=5D","fill=c","curr=USD","factor=0.01","cols=1;rows=6")</f>
        <v>#NAME?</v>
      </c>
      <c r="I17" s="244" t="e">
        <f ca="1">_xll.BDH(I$10,$B$15,$B$11,$B$12,"Dir=V","Dts=h","Sort=D","Quote=C","QtTyp=P","CDR=5D","fill=c","curr=USD","factor=0.01","cols=1;rows=6")</f>
        <v>#NAME?</v>
      </c>
      <c r="J17" s="244" t="e">
        <f ca="1">_xll.BDH(J$10,$B$15,$B$11,$B$12,"Dir=V","Dts=h","Sort=D","Quote=C","QtTyp=P","CDR=5D","fill=c","curr=USD","factor=0.01","cols=1;rows=6")</f>
        <v>#NAME?</v>
      </c>
      <c r="K17" s="244" t="e">
        <f ca="1">_xll.BDH(K$10,$B$15,$B$11,$B$12,"Dir=V","Dts=h","Sort=D","Quote=C","QtTyp=P","CDR=5D","fill=c","curr=USD","factor=0.01","cols=1;rows=6")</f>
        <v>#NAME?</v>
      </c>
      <c r="L17" s="244" t="e">
        <f ca="1">_xll.BDH(L$10,$B$15,$B$11,$B$12,"Dir=V","Dts=h","Sort=D","Quote=C","QtTyp=P","CDR=5D","fill=c","curr=USD","factor=0.01","cols=1;rows=6")</f>
        <v>#NAME?</v>
      </c>
      <c r="M17" s="244" t="e">
        <f ca="1">_xll.BDH(M$10,$B$15,$B$11,$B$12,"Dir=V","Dts=h","Sort=D","Quote=C","QtTyp=P","CDR=5D","fill=c","curr=USD","factor=0.01","cols=1;rows=6")</f>
        <v>#NAME?</v>
      </c>
      <c r="N17" s="243" t="e">
        <f ca="1">_xll.BDH(N$10,$B$15,"20230331",$B$12,"Dir=V","Dts=H","Sort=D","Quote=C","QtTyp=P","CDR=5D","fill=c","factor=10","cols=1;rows=186")</f>
        <v>#NAME?</v>
      </c>
      <c r="O17" s="243" t="e">
        <f ca="1">_xll.BDH(O$10,$B$15,"20230331",$B$12,"Dir=V","Dts=H","Sort=D","Quote=C","QtTyp=P","CDR=5D","fill=c","factor=10","cols=1;rows=186")</f>
        <v>#NAME?</v>
      </c>
      <c r="P17" s="243" t="e">
        <f ca="1">_xll.BDH(P$10,$B$15,"20230331",$B$12,"Dir=V","Dts=H","Sort=D","Quote=C","QtTyp=P","CDR=5D","fill=c","factor=10","cols=1;rows=186")</f>
        <v>#NAME?</v>
      </c>
      <c r="Q17" s="243" t="e">
        <f ca="1">_xll.BDH(Q$10,$B$15,$B$11,$B$12,"Dir=V","Dts=H","Sort=D","Quote=C","QtTyp=P","CDR=5D","fill=c","cols=1;rows=6")</f>
        <v>#NAME?</v>
      </c>
      <c r="R17" s="243" t="e">
        <f ca="1">_xll.BDH(R$10,$B$15,$B$11,$B$12,"Dir=V","Dts=H","Sort=D","Quote=C","QtTyp=P","CDR=5D","fill=c","cols=1;rows=6")</f>
        <v>#NAME?</v>
      </c>
      <c r="S17" s="243" t="e">
        <f ca="1">_xll.BDH(S$10,$B$15,$B$11,$B$12,"Dir=V","Dts=H","Sort=D","Quote=C","QtTyp=P","CDR=5D","fill=c","cols=1;rows=6")</f>
        <v>#NAME?</v>
      </c>
      <c r="T17" s="243" t="e">
        <f ca="1">_xll.BDH(T$10,$B$15,$B$11,$B$12,"Dir=V","Dts=H","Sort=D","Quote=C","QtTyp=P","CDR=5D","fill=c","factor=0.01","cols=1;rows=6")</f>
        <v>#NAME?</v>
      </c>
      <c r="U17" s="243" t="e">
        <f ca="1">_xll.BDH(U$10,$B$15,$B$11,$B$12,"Dir=V","Dts=H","Sort=D","Quote=C","QtTyp=P","CDR=5D","fill=c","factor=0.01","cols=1;rows=6")</f>
        <v>#NAME?</v>
      </c>
      <c r="V17" s="243" t="e">
        <f ca="1">_xll.BDH(V$10,$B$15,$B$11,$B$12,"Dir=V","Dts=H","Sort=D","Quote=C","QtTyp=P","CDR=5D","fill=c","factor=0.01","cols=1;rows=6")</f>
        <v>#NAME?</v>
      </c>
      <c r="W17" s="243" t="e">
        <f ca="1">_xll.BDH(W$10,$B$15,$B$11,$B$12,"Dir=V","Dts=H","Sort=D","Quote=C","QtTyp=P","CDR=5D","fill=c","cols=1;rows=6")</f>
        <v>#NAME?</v>
      </c>
      <c r="X17" s="243" t="e">
        <f ca="1">_xll.BDH(X$10,$B$15,$B$11,$B$12,"Dir=V","Dts=H","Sort=D","Quote=C","QtTyp=P","CDR=5D","fill=c","cols=1;rows=6")</f>
        <v>#NAME?</v>
      </c>
      <c r="Y17" s="243" t="e">
        <f ca="1">_xll.BDH(Y$10,$B$15,$B$11,$B$12,"Dir=V","Dts=H","Sort=D","Quote=C","QtTyp=P","CDR=5D","fill=c","cols=1;rows=6")</f>
        <v>#NAME?</v>
      </c>
      <c r="Z17" s="243" t="e">
        <f ca="1">_xll.BDH(Z$10,$B$15,$B$11,$B$12,"Dir=V","Dts=H","Sort=D","Quote=C","QtTyp=P","CDR=5D","fill=c","cols=1;rows=6")</f>
        <v>#NAME?</v>
      </c>
      <c r="AA17" s="243" t="e">
        <f ca="1">_xll.BDH(AA$10,$B$15,$B$11,$B$12,"Dir=V","Dts=H","Sort=D","Quote=C","QtTyp=P","CDR=5D","fill=c","cols=1;rows=6")</f>
        <v>#NAME?</v>
      </c>
      <c r="AB17" s="243" t="e">
        <f ca="1">_xll.BDH(AB$10,$B$15,$B$11,$B$12,"Dir=V","Dts=H","Sort=D","Quote=C","QtTyp=P","CDR=5D","fill=c","cols=1;rows=6")</f>
        <v>#NAME?</v>
      </c>
      <c r="AC17" s="243" t="e">
        <f ca="1">_xll.BDH(AC$10,$B$15,$B$11,$B$12,"Dir=V","Dts=H","Sort=D","Quote=C","QtTyp=P","CDR=5D","fill=c","cols=1;rows=6")</f>
        <v>#NAME?</v>
      </c>
      <c r="AD17" s="243" t="e">
        <f ca="1">_xll.BDH(AD$10,$B$15,$B$11,$B$12,"Dir=V","Dts=H","Sort=D","Quote=C","QtTyp=P","CDR=5D","fill=c","factor=0.01","cols=1;rows=6")</f>
        <v>#NAME?</v>
      </c>
      <c r="AE17" s="243" t="e">
        <f ca="1">_xll.BDH(AE$10,$B$15,$B$11,$B$12,"Dir=V","Dts=H","Sort=D","Quote=C","QtTyp=P","CDR=5D","fill=c","factor=0.01","cols=1;rows=6")</f>
        <v>#NAME?</v>
      </c>
      <c r="AF17" s="243" t="e">
        <f ca="1">_xll.BDH(AF$10,$B$15,$B$11,$B$12,"Dir=V","Dts=H","Sort=D","Quote=C","QtTyp=P","CDR=5D","fill=c","factor=0.01","cols=1;rows=6")</f>
        <v>#NAME?</v>
      </c>
      <c r="AG17" s="243" t="e">
        <f ca="1">_xll.BDH(AG$10,$B$15,$B$11,$B$12,"Dir=V","Dts=H","Sort=D","Quote=C","QtTyp=P","CDR=5D","fill=c","factor=0.01","cols=1;rows=6")</f>
        <v>#NAME?</v>
      </c>
      <c r="AH17" s="243" t="e">
        <f ca="1">_xll.BDH(AH$10,$B$15,$B$11,$B$12,"Dir=V","Dts=H","Sort=D","Quote=C","QtTyp=P","CDR=5D","fill=c","factor=0.01","cols=1;rows=6")</f>
        <v>#NAME?</v>
      </c>
      <c r="AI17" s="243" t="e">
        <f ca="1">_xll.BDH(AI$10,$B$15,$B$11,$B$12,"Dir=V","Dts=H","Sort=D","Quote=C","QtTyp=P","CDR=5D","fill=c","factor=0.01","cols=1;rows=6")</f>
        <v>#NAME?</v>
      </c>
      <c r="AJ17" s="243" t="e">
        <f ca="1">_xll.BDH(AJ$10,$B$15,$B$11,$B$12,"Dir=V","Dts=H","Sort=D","Quote=C","QtTyp=P","CDR=5D","fill=c","factor=0.01","cols=1;rows=6")</f>
        <v>#NAME?</v>
      </c>
      <c r="AK17" s="243" t="e">
        <f ca="1">_xll.BDH(AK$10,$B$15,$B$11,$B$12,"Dir=V","Dts=H","Sort=D","Quote=C","QtTyp=P","CDR=5D","fill=c","factor=0.01","cols=1;rows=6")</f>
        <v>#NAME?</v>
      </c>
      <c r="AL17" s="243" t="e">
        <f ca="1">_xll.BDH(AL$10,$B$15,$B$11,$B$12,"Dir=V","Dts=H","Sort=D","Quote=C","QtTyp=P","CDR=5D","fill=c","factor=0.01","cols=1;rows=6")</f>
        <v>#NAME?</v>
      </c>
      <c r="AM17" s="243" t="e">
        <f ca="1">_xll.BDH(AM$10,$B$15,$B$11,$B$12,"Dir=V","Dts=H","Sort=D","Quote=C","QtTyp=P","CDR=5D","fill=c","factor=0.01","cols=1;rows=6")</f>
        <v>#NAME?</v>
      </c>
      <c r="AN17" s="243" t="e">
        <f ca="1">_xll.BDH(AN$10,$B$15,$B$11,$B$12,"Dir=V","Dts=H","Sort=D","Quote=C","QtTyp=P","CDR=5D","fill=c","factor=0.01","cols=1;rows=6")</f>
        <v>#NAME?</v>
      </c>
      <c r="AO17" s="243" t="e">
        <f ca="1">_xll.BDH(AO$10,$B$15,"20230331",$B$12,"Dir=V","Dts=H","Sort=D","Quote=C","QtTyp=P","CDR=5D","fill=c","factor=0.01","cols=1;rows=186")</f>
        <v>#NAME?</v>
      </c>
      <c r="AP17" s="243" t="e">
        <f ca="1">_xll.BDH(AP$10,$B$15,"20230331",$B$12,"Dir=V","Dts=H","Sort=D","Quote=C","QtTyp=P","CDR=5D","fill=c","factor=0.01","cols=1;rows=186")</f>
        <v>#NAME?</v>
      </c>
      <c r="AQ17" s="243" t="e">
        <f ca="1">_xll.BDH(AQ$10,$B$15,$B$11,$B$12,"Dir=V","Dts=H","Sort=D","Quote=C","QtTyp=P","CDR=5D","fill=c","factor=0.01","cols=1;rows=6")</f>
        <v>#NAME?</v>
      </c>
      <c r="AR17" s="243" t="e">
        <f ca="1">_xll.BDH(AR$10,$B$15,$B$11,$B$12,"Dir=V","Dts=H","Sort=D","Quote=C","QtTyp=P","CDR=5D","fill=c","cols=1;rows=6")</f>
        <v>#NAME?</v>
      </c>
      <c r="AS17" s="243" t="e">
        <f ca="1">_xll.BDH(AS$10,$B$15,$B$11,$B$12,"Dir=V","Dts=H","Sort=D","Quote=C","QtTyp=P","CDR=5D","fill=c","cols=1;rows=6")</f>
        <v>#NAME?</v>
      </c>
      <c r="AT17" s="245" t="e">
        <f ca="1">_xll.BDH(AT$10,$B$15,$B$11,$B$12,"Dir=V","Dts=H","Sort=D","Quote=C","QtTyp=P","CDR=5D","fill=c","cols=1;rows=6")</f>
        <v>#NAME?</v>
      </c>
    </row>
    <row r="18" spans="1:46" ht="12.75">
      <c r="A18" s="212">
        <v>45274</v>
      </c>
      <c r="B18" s="242">
        <v>178.5248</v>
      </c>
      <c r="C18" s="243">
        <v>130.89439999999999</v>
      </c>
      <c r="D18" s="243">
        <v>100.5</v>
      </c>
      <c r="E18" s="243">
        <v>12.48</v>
      </c>
      <c r="F18" s="244">
        <v>5.3745998798683289E-2</v>
      </c>
      <c r="G18" s="244">
        <v>4.3881999019160872E-2</v>
      </c>
      <c r="H18" s="244">
        <v>4.0927999085187919E-2</v>
      </c>
      <c r="I18" s="244">
        <v>3.9043999127298591E-2</v>
      </c>
      <c r="J18" s="244">
        <v>3.9207999123632903E-2</v>
      </c>
      <c r="K18" s="244">
        <v>3.9346999120526013E-2</v>
      </c>
      <c r="L18" s="244">
        <v>4.0354999097995461E-2</v>
      </c>
      <c r="M18" s="244">
        <v>2.4339999455958605E-2</v>
      </c>
      <c r="N18" s="243">
        <v>2240</v>
      </c>
      <c r="O18" s="246">
        <v>1024.05</v>
      </c>
      <c r="P18" s="243">
        <v>9840.1</v>
      </c>
      <c r="Q18" s="229">
        <v>101.956</v>
      </c>
      <c r="R18" s="243">
        <v>7.1119000000000003</v>
      </c>
      <c r="S18" s="243">
        <v>7.1235999999999997</v>
      </c>
      <c r="T18" s="243">
        <v>2.4849999444559217E-2</v>
      </c>
      <c r="U18" s="224">
        <v>2.4699999447911979E-2</v>
      </c>
      <c r="V18" s="224">
        <v>2.4499999452382328E-2</v>
      </c>
      <c r="W18" s="224">
        <v>37248.35</v>
      </c>
      <c r="X18" s="224">
        <v>4719.55</v>
      </c>
      <c r="Y18" s="224">
        <v>14761.56</v>
      </c>
      <c r="Z18" s="224">
        <v>7648.98</v>
      </c>
      <c r="AA18" s="224">
        <v>32686.25</v>
      </c>
      <c r="AB18" s="224">
        <v>16402.189999999999</v>
      </c>
      <c r="AC18" s="224">
        <v>2958.9859999999999</v>
      </c>
      <c r="AD18" s="224">
        <v>2.1513999519124628E-2</v>
      </c>
      <c r="AE18" s="224">
        <v>2.1157999527081847E-2</v>
      </c>
      <c r="AF18" s="224">
        <v>2.176599951349199E-2</v>
      </c>
      <c r="AG18" s="224">
        <v>2.3743999469280245E-2</v>
      </c>
      <c r="AH18" s="224">
        <v>2.327999947965145E-2</v>
      </c>
      <c r="AI18" s="224">
        <v>2.3679999470710752E-2</v>
      </c>
      <c r="AJ18" s="224">
        <v>2.5239999435842039E-2</v>
      </c>
      <c r="AK18" s="224">
        <v>2.652999940700829E-2</v>
      </c>
      <c r="AL18" s="224">
        <v>2.6564999406225979E-2</v>
      </c>
      <c r="AM18" s="224">
        <v>2.6819999400526283E-2</v>
      </c>
      <c r="AN18" s="224">
        <v>2.735099938865751E-2</v>
      </c>
      <c r="AO18" s="224">
        <v>2.7858999377302823E-2</v>
      </c>
      <c r="AP18" s="224">
        <v>3.1279999300837517E-2</v>
      </c>
      <c r="AQ18" s="224">
        <v>3.5384799209088089E-2</v>
      </c>
      <c r="AR18" s="224">
        <v>177.41319999999999</v>
      </c>
      <c r="AS18" s="224">
        <v>5798</v>
      </c>
      <c r="AT18" s="225">
        <v>2046.1</v>
      </c>
    </row>
    <row r="19" spans="1:46" ht="12.75">
      <c r="A19" s="212">
        <v>45273</v>
      </c>
      <c r="B19" s="242">
        <v>177.60310000000001</v>
      </c>
      <c r="C19" s="243">
        <v>130.3794</v>
      </c>
      <c r="D19" s="243">
        <v>100.5</v>
      </c>
      <c r="E19" s="243">
        <v>12.19</v>
      </c>
      <c r="F19" s="244">
        <v>5.3648998800851402E-2</v>
      </c>
      <c r="G19" s="244">
        <v>4.4264999010600145E-2</v>
      </c>
      <c r="H19" s="244">
        <v>4.1456999073363837E-2</v>
      </c>
      <c r="I19" s="244">
        <v>3.9703999112546448E-2</v>
      </c>
      <c r="J19" s="244">
        <v>4.016399910226464E-2</v>
      </c>
      <c r="K19" s="244">
        <v>4.0140999102778734E-2</v>
      </c>
      <c r="L19" s="244">
        <v>4.175199906677008E-2</v>
      </c>
      <c r="M19" s="244">
        <v>2.436999945528805E-2</v>
      </c>
      <c r="N19" s="243">
        <v>2240</v>
      </c>
      <c r="O19" s="246">
        <v>1024.05</v>
      </c>
      <c r="P19" s="243">
        <v>9840.1</v>
      </c>
      <c r="Q19" s="229">
        <v>102.869</v>
      </c>
      <c r="R19" s="243">
        <v>7.1707999999999998</v>
      </c>
      <c r="S19" s="243">
        <v>7.1383999999999999</v>
      </c>
      <c r="T19" s="243">
        <v>2.5049999440088868E-2</v>
      </c>
      <c r="U19" s="224">
        <v>2.4899999443441633E-2</v>
      </c>
      <c r="V19" s="224">
        <v>2.3999999463558196E-2</v>
      </c>
      <c r="W19" s="224">
        <v>37090.239999999998</v>
      </c>
      <c r="X19" s="224">
        <v>4707.09</v>
      </c>
      <c r="Y19" s="224">
        <v>14733.96</v>
      </c>
      <c r="Z19" s="224">
        <v>7548.44</v>
      </c>
      <c r="AA19" s="224">
        <v>32926.35</v>
      </c>
      <c r="AB19" s="224">
        <v>16228.75</v>
      </c>
      <c r="AC19" s="224">
        <v>2968.76</v>
      </c>
      <c r="AD19" s="224">
        <v>2.2492999497242271E-2</v>
      </c>
      <c r="AE19" s="224">
        <v>2.1437999520823359E-2</v>
      </c>
      <c r="AF19" s="224">
        <v>2.241299949903041E-2</v>
      </c>
      <c r="AG19" s="224">
        <v>2.3907999465614557E-2</v>
      </c>
      <c r="AH19" s="224">
        <v>2.3629999471828343E-2</v>
      </c>
      <c r="AI19" s="224">
        <v>2.3859999466687442E-2</v>
      </c>
      <c r="AJ19" s="224">
        <v>2.5289999434724448E-2</v>
      </c>
      <c r="AK19" s="224">
        <v>2.6449999408796429E-2</v>
      </c>
      <c r="AL19" s="224">
        <v>2.6553999406471851E-2</v>
      </c>
      <c r="AM19" s="224">
        <v>2.6580999405868354E-2</v>
      </c>
      <c r="AN19" s="224">
        <v>2.7502999385260046E-2</v>
      </c>
      <c r="AO19" s="224">
        <v>2.7858999377302823E-2</v>
      </c>
      <c r="AP19" s="224">
        <v>3.1279999300837517E-2</v>
      </c>
      <c r="AQ19" s="224">
        <v>3.5556099205259234E-2</v>
      </c>
      <c r="AR19" s="224">
        <v>176.52269999999999</v>
      </c>
      <c r="AS19" s="224">
        <v>5834</v>
      </c>
      <c r="AT19" s="225">
        <v>1982.5</v>
      </c>
    </row>
    <row r="20" spans="1:46" ht="12.75">
      <c r="A20" s="212">
        <v>45272</v>
      </c>
      <c r="B20" s="242">
        <v>176.27549999999999</v>
      </c>
      <c r="C20" s="243">
        <v>129.56270000000001</v>
      </c>
      <c r="D20" s="243">
        <v>100.5</v>
      </c>
      <c r="E20" s="243">
        <v>12.07</v>
      </c>
      <c r="F20" s="244">
        <v>5.3813998797163372E-2</v>
      </c>
      <c r="G20" s="244">
        <v>4.73079989425838E-2</v>
      </c>
      <c r="H20" s="244">
        <v>4.4255999010801315E-2</v>
      </c>
      <c r="I20" s="244">
        <v>4.2196999056823545E-2</v>
      </c>
      <c r="J20" s="244">
        <v>4.200599906109273E-2</v>
      </c>
      <c r="K20" s="244">
        <v>4.2387999052554373E-2</v>
      </c>
      <c r="L20" s="244">
        <v>4.3079999037086959E-2</v>
      </c>
      <c r="M20" s="244">
        <v>2.4569999450817701E-2</v>
      </c>
      <c r="N20" s="243">
        <v>2240</v>
      </c>
      <c r="O20" s="246">
        <v>1024.05</v>
      </c>
      <c r="P20" s="243">
        <v>9840.1</v>
      </c>
      <c r="Q20" s="229">
        <v>103.86499999999999</v>
      </c>
      <c r="R20" s="243">
        <v>7.1772</v>
      </c>
      <c r="S20" s="243">
        <v>7.1939000000000002</v>
      </c>
      <c r="T20" s="243">
        <v>2.5099999438971277E-2</v>
      </c>
      <c r="U20" s="224">
        <v>2.4799999445676804E-2</v>
      </c>
      <c r="V20" s="224">
        <v>2.4099999461323025E-2</v>
      </c>
      <c r="W20" s="224">
        <v>36577.94</v>
      </c>
      <c r="X20" s="224">
        <v>4643.7</v>
      </c>
      <c r="Y20" s="224">
        <v>14533.4</v>
      </c>
      <c r="Z20" s="224">
        <v>7542.77</v>
      </c>
      <c r="AA20" s="224">
        <v>32843.699999999997</v>
      </c>
      <c r="AB20" s="224">
        <v>16374.5</v>
      </c>
      <c r="AC20" s="224">
        <v>3003.4380000000001</v>
      </c>
      <c r="AD20" s="224">
        <v>1.7403999610990286E-2</v>
      </c>
      <c r="AE20" s="224">
        <v>2.1826999512128534E-2</v>
      </c>
      <c r="AF20" s="224">
        <v>2.241299949903041E-2</v>
      </c>
      <c r="AG20" s="224">
        <v>2.4198999459110204E-2</v>
      </c>
      <c r="AH20" s="224">
        <v>2.3869999466463922E-2</v>
      </c>
      <c r="AI20" s="224">
        <v>2.4189999459311367E-2</v>
      </c>
      <c r="AJ20" s="224">
        <v>2.5339999433606861E-2</v>
      </c>
      <c r="AK20" s="224">
        <v>2.6569999406114223E-2</v>
      </c>
      <c r="AL20" s="224">
        <v>2.6556999406404793E-2</v>
      </c>
      <c r="AM20" s="224">
        <v>2.6569999406114223E-2</v>
      </c>
      <c r="AN20" s="224">
        <v>2.7499999385327101E-2</v>
      </c>
      <c r="AO20" s="224">
        <v>2.7858999377302823E-2</v>
      </c>
      <c r="AP20" s="224">
        <v>3.1279999300837517E-2</v>
      </c>
      <c r="AQ20" s="224">
        <v>3.506819921616465E-2</v>
      </c>
      <c r="AR20" s="224">
        <v>175.22829999999999</v>
      </c>
      <c r="AS20" s="224">
        <v>5806</v>
      </c>
      <c r="AT20" s="225">
        <v>1980.85</v>
      </c>
    </row>
    <row r="21" spans="1:46" ht="12.75">
      <c r="A21" s="212">
        <v>45271</v>
      </c>
      <c r="B21" s="242">
        <v>176.10509999999999</v>
      </c>
      <c r="C21" s="243">
        <v>129.50749999999999</v>
      </c>
      <c r="D21" s="243">
        <v>100.5</v>
      </c>
      <c r="E21" s="243">
        <v>12.63</v>
      </c>
      <c r="F21" s="244">
        <v>5.3817998797073961E-2</v>
      </c>
      <c r="G21" s="244">
        <v>4.7079998947679995E-2</v>
      </c>
      <c r="H21" s="244">
        <v>4.4568999003805218E-2</v>
      </c>
      <c r="I21" s="244">
        <v>4.2460999050922696E-2</v>
      </c>
      <c r="J21" s="244">
        <v>4.233299905378371E-2</v>
      </c>
      <c r="K21" s="244">
        <v>4.2726999044977135E-2</v>
      </c>
      <c r="L21" s="244">
        <v>4.3266999032907184E-2</v>
      </c>
      <c r="M21" s="244">
        <v>2.466999944858253E-2</v>
      </c>
      <c r="N21" s="243">
        <v>2240</v>
      </c>
      <c r="O21" s="246">
        <v>1024.05</v>
      </c>
      <c r="P21" s="243">
        <v>9840.1</v>
      </c>
      <c r="Q21" s="229">
        <v>104.095</v>
      </c>
      <c r="R21" s="243">
        <v>7.1741000000000001</v>
      </c>
      <c r="S21" s="243">
        <v>7.1943000000000001</v>
      </c>
      <c r="T21" s="243">
        <v>2.5249999435618519E-2</v>
      </c>
      <c r="U21" s="224">
        <v>2.4749999446794391E-2</v>
      </c>
      <c r="V21" s="224">
        <v>2.4149999460205435E-2</v>
      </c>
      <c r="W21" s="224">
        <v>36404.93</v>
      </c>
      <c r="X21" s="224">
        <v>4622.4399999999996</v>
      </c>
      <c r="Y21" s="224">
        <v>14432.49</v>
      </c>
      <c r="Z21" s="224">
        <v>7544.89</v>
      </c>
      <c r="AA21" s="224">
        <v>32791.800000000003</v>
      </c>
      <c r="AB21" s="224">
        <v>16201.49</v>
      </c>
      <c r="AC21" s="224">
        <v>2991.4380000000001</v>
      </c>
      <c r="AD21" s="224">
        <v>2.3475999475270508E-2</v>
      </c>
      <c r="AE21" s="224">
        <v>2.1824999512173236E-2</v>
      </c>
      <c r="AF21" s="224">
        <v>2.2524999496527014E-2</v>
      </c>
      <c r="AG21" s="224">
        <v>2.4232999458350238E-2</v>
      </c>
      <c r="AH21" s="224">
        <v>2.3849999466910955E-2</v>
      </c>
      <c r="AI21" s="224">
        <v>2.4309999456629157E-2</v>
      </c>
      <c r="AJ21" s="224">
        <v>2.5409999432042241E-2</v>
      </c>
      <c r="AK21" s="224">
        <v>2.6609999405220151E-2</v>
      </c>
      <c r="AL21" s="224">
        <v>2.6544999406673014E-2</v>
      </c>
      <c r="AM21" s="224">
        <v>2.6753999402001499E-2</v>
      </c>
      <c r="AN21" s="224">
        <v>2.7500999385304752E-2</v>
      </c>
      <c r="AO21" s="224">
        <v>2.7858999377302823E-2</v>
      </c>
      <c r="AP21" s="224">
        <v>3.1279999300837517E-2</v>
      </c>
      <c r="AQ21" s="224">
        <v>3.4637899225782601E-2</v>
      </c>
      <c r="AR21" s="224">
        <v>175.07</v>
      </c>
      <c r="AS21" s="224">
        <v>5874</v>
      </c>
      <c r="AT21" s="225">
        <v>1986.65</v>
      </c>
    </row>
    <row r="22" spans="1:46" ht="12.75">
      <c r="A22" s="212">
        <v>45268</v>
      </c>
      <c r="B22" s="242">
        <v>176.05719999999999</v>
      </c>
      <c r="C22" s="243">
        <v>129.5677</v>
      </c>
      <c r="D22" s="243">
        <v>100.5</v>
      </c>
      <c r="E22" s="243">
        <v>12.35</v>
      </c>
      <c r="F22" s="244">
        <v>5.3721998799219732E-2</v>
      </c>
      <c r="G22" s="244">
        <v>4.7208998944796625E-2</v>
      </c>
      <c r="H22" s="244">
        <v>4.4570999003760513E-2</v>
      </c>
      <c r="I22" s="244">
        <v>4.2391999052464963E-2</v>
      </c>
      <c r="J22" s="244">
        <v>4.2255999055504798E-2</v>
      </c>
      <c r="K22" s="244">
        <v>4.2675999046117068E-2</v>
      </c>
      <c r="L22" s="244">
        <v>4.3035999038070441E-2</v>
      </c>
      <c r="M22" s="244">
        <v>2.4749999446794391E-2</v>
      </c>
      <c r="N22" s="243">
        <v>2240</v>
      </c>
      <c r="O22" s="246">
        <v>1024.05</v>
      </c>
      <c r="P22" s="243">
        <v>9840.1</v>
      </c>
      <c r="Q22" s="229">
        <v>104.01</v>
      </c>
      <c r="R22" s="243">
        <v>7.1702000000000004</v>
      </c>
      <c r="S22" s="243">
        <v>7.1871999999999998</v>
      </c>
      <c r="T22" s="243">
        <v>2.4799999445676804E-2</v>
      </c>
      <c r="U22" s="224">
        <v>2.4499999452382328E-2</v>
      </c>
      <c r="V22" s="224">
        <v>2.4049999462440609E-2</v>
      </c>
      <c r="W22" s="224">
        <v>36247.870000000003</v>
      </c>
      <c r="X22" s="224">
        <v>4604.37</v>
      </c>
      <c r="Y22" s="224">
        <v>14403.97</v>
      </c>
      <c r="Z22" s="224">
        <v>7554.47</v>
      </c>
      <c r="AA22" s="224">
        <v>32307.86</v>
      </c>
      <c r="AB22" s="224">
        <v>16334.37</v>
      </c>
      <c r="AC22" s="224">
        <v>2969.5590000000002</v>
      </c>
      <c r="AD22" s="224">
        <v>1.7339999612420796E-2</v>
      </c>
      <c r="AE22" s="224">
        <v>2.1944999509491029E-2</v>
      </c>
      <c r="AF22" s="224">
        <v>2.2749999491497874E-2</v>
      </c>
      <c r="AG22" s="224">
        <v>2.4531999451667067E-2</v>
      </c>
      <c r="AH22" s="224">
        <v>2.3869999466463922E-2</v>
      </c>
      <c r="AI22" s="224">
        <v>2.4189999459311367E-2</v>
      </c>
      <c r="AJ22" s="224">
        <v>2.5579999428242444E-2</v>
      </c>
      <c r="AK22" s="224">
        <v>2.6849999399855735E-2</v>
      </c>
      <c r="AL22" s="224">
        <v>2.6532999406941236E-2</v>
      </c>
      <c r="AM22" s="224">
        <v>2.6567999406158924E-2</v>
      </c>
      <c r="AN22" s="224">
        <v>2.7502999385260046E-2</v>
      </c>
      <c r="AO22" s="224">
        <v>2.7858999377302823E-2</v>
      </c>
      <c r="AP22" s="224">
        <v>3.1279999300837517E-2</v>
      </c>
      <c r="AQ22" s="224">
        <v>3.3396999253518883E-2</v>
      </c>
      <c r="AR22" s="224">
        <v>175.03749999999999</v>
      </c>
      <c r="AS22" s="224">
        <v>5914</v>
      </c>
      <c r="AT22" s="225">
        <v>2008.1</v>
      </c>
    </row>
    <row r="23" spans="1:46">
      <c r="A23" s="212"/>
      <c r="N23" s="248">
        <v>2240</v>
      </c>
      <c r="O23" s="248">
        <v>1024.05</v>
      </c>
      <c r="P23" s="249">
        <v>9840.1</v>
      </c>
      <c r="AO23" s="224">
        <v>2.7858999377302823E-2</v>
      </c>
      <c r="AP23" s="224">
        <v>3.1279999300837517E-2</v>
      </c>
    </row>
    <row r="24" spans="1:46">
      <c r="N24" s="248">
        <v>2240</v>
      </c>
      <c r="O24" s="248">
        <v>1024.05</v>
      </c>
      <c r="P24" s="249">
        <v>9840.1</v>
      </c>
      <c r="AO24" s="224">
        <v>2.7858999377302823E-2</v>
      </c>
      <c r="AP24" s="224">
        <v>3.1279999300837517E-2</v>
      </c>
    </row>
    <row r="25" spans="1:46">
      <c r="N25" s="248">
        <v>2240</v>
      </c>
      <c r="O25" s="248">
        <v>1024.05</v>
      </c>
      <c r="P25" s="249">
        <v>9840.1</v>
      </c>
      <c r="AO25" s="224">
        <v>2.7858999377302823E-2</v>
      </c>
      <c r="AP25" s="224">
        <v>3.1279999300837517E-2</v>
      </c>
    </row>
    <row r="26" spans="1:46">
      <c r="N26" s="248">
        <v>2240</v>
      </c>
      <c r="O26" s="248">
        <v>1024.05</v>
      </c>
      <c r="P26" s="249">
        <v>9840.1</v>
      </c>
      <c r="AO26" s="224">
        <v>2.7858999377302823E-2</v>
      </c>
      <c r="AP26" s="224">
        <v>3.1279999300837517E-2</v>
      </c>
    </row>
    <row r="27" spans="1:46">
      <c r="N27" s="248">
        <v>2240</v>
      </c>
      <c r="O27" s="248">
        <v>1024.05</v>
      </c>
      <c r="P27" s="249">
        <v>9840.1</v>
      </c>
      <c r="AO27" s="224">
        <v>2.7858999377302823E-2</v>
      </c>
      <c r="AP27" s="224">
        <v>3.1279999300837517E-2</v>
      </c>
    </row>
    <row r="28" spans="1:46">
      <c r="M28" s="224"/>
      <c r="N28" s="224">
        <v>2240</v>
      </c>
      <c r="O28" s="248">
        <v>1024.05</v>
      </c>
      <c r="P28" s="248">
        <v>9840.1</v>
      </c>
      <c r="Q28" s="248"/>
      <c r="R28" s="249"/>
      <c r="T28" s="224"/>
      <c r="U28" s="224"/>
      <c r="V28" s="250"/>
      <c r="W28" s="251"/>
      <c r="AO28" s="224">
        <v>2.7858999377302823E-2</v>
      </c>
      <c r="AP28" s="224">
        <v>3.1279999300837517E-2</v>
      </c>
    </row>
    <row r="29" spans="1:46">
      <c r="M29" s="224"/>
      <c r="N29" s="224">
        <v>2240</v>
      </c>
      <c r="O29" s="248">
        <v>1068.1999999999998</v>
      </c>
      <c r="P29" s="248">
        <v>9840.1</v>
      </c>
      <c r="Q29" s="248"/>
      <c r="R29" s="249"/>
      <c r="T29" s="224"/>
      <c r="U29" s="224"/>
      <c r="V29" s="250"/>
      <c r="W29" s="251"/>
      <c r="AO29" s="224">
        <v>2.7858999377302823E-2</v>
      </c>
      <c r="AP29" s="224">
        <v>3.1279999300837517E-2</v>
      </c>
    </row>
    <row r="30" spans="1:46">
      <c r="M30" s="224"/>
      <c r="N30" s="224">
        <v>2240</v>
      </c>
      <c r="O30" s="248">
        <v>1068.1999999999998</v>
      </c>
      <c r="P30" s="248">
        <v>9840.1</v>
      </c>
      <c r="Q30" s="248"/>
      <c r="R30" s="249"/>
      <c r="T30" s="224"/>
      <c r="U30" s="224"/>
      <c r="V30" s="250"/>
      <c r="W30" s="251"/>
      <c r="AO30" s="224">
        <v>2.7858999377302823E-2</v>
      </c>
      <c r="AP30" s="224">
        <v>3.1279999300837517E-2</v>
      </c>
    </row>
    <row r="31" spans="1:46">
      <c r="M31" s="224"/>
      <c r="N31" s="224">
        <v>2240</v>
      </c>
      <c r="O31" s="248">
        <v>1068.1999999999998</v>
      </c>
      <c r="P31" s="248">
        <v>9840.1</v>
      </c>
      <c r="Q31" s="248"/>
      <c r="R31" s="249"/>
      <c r="T31" s="224"/>
      <c r="U31" s="224"/>
      <c r="V31" s="250"/>
      <c r="W31" s="251"/>
      <c r="AO31" s="224">
        <v>2.7858999377302823E-2</v>
      </c>
      <c r="AP31" s="224">
        <v>3.1279999300837517E-2</v>
      </c>
    </row>
    <row r="32" spans="1:46">
      <c r="M32" s="224"/>
      <c r="N32" s="224">
        <v>2240</v>
      </c>
      <c r="O32" s="248">
        <v>1068.1999999999998</v>
      </c>
      <c r="P32" s="248">
        <v>9840.1</v>
      </c>
      <c r="Q32" s="248"/>
      <c r="R32" s="249"/>
      <c r="T32" s="224"/>
      <c r="U32" s="224"/>
      <c r="V32" s="250"/>
      <c r="W32" s="251"/>
      <c r="AO32" s="224">
        <v>2.7858999377302823E-2</v>
      </c>
      <c r="AP32" s="224">
        <v>3.1279999300837517E-2</v>
      </c>
    </row>
    <row r="33" spans="13:42">
      <c r="M33" s="224"/>
      <c r="N33" s="224">
        <v>2240</v>
      </c>
      <c r="O33" s="248">
        <v>1068.1999999999998</v>
      </c>
      <c r="P33" s="248">
        <v>9840.1</v>
      </c>
      <c r="Q33" s="248"/>
      <c r="R33" s="249"/>
      <c r="T33" s="224"/>
      <c r="U33" s="224"/>
      <c r="V33" s="250"/>
      <c r="W33" s="251"/>
      <c r="AO33" s="224">
        <v>2.7858999377302823E-2</v>
      </c>
      <c r="AP33" s="224">
        <v>3.1279999300837517E-2</v>
      </c>
    </row>
    <row r="34" spans="13:42">
      <c r="M34" s="224"/>
      <c r="N34" s="224">
        <v>2240</v>
      </c>
      <c r="O34" s="248">
        <v>1068.1999999999998</v>
      </c>
      <c r="P34" s="248">
        <v>9840.1</v>
      </c>
      <c r="Q34" s="248"/>
      <c r="R34" s="249"/>
      <c r="T34" s="224"/>
      <c r="U34" s="224"/>
      <c r="V34" s="250"/>
      <c r="W34" s="251"/>
      <c r="AO34" s="224">
        <v>2.7858999377302823E-2</v>
      </c>
      <c r="AP34" s="224">
        <v>3.1279999300837517E-2</v>
      </c>
    </row>
    <row r="35" spans="13:42">
      <c r="M35" s="224"/>
      <c r="N35" s="224">
        <v>2240</v>
      </c>
      <c r="O35" s="248">
        <v>1068.1999999999998</v>
      </c>
      <c r="P35" s="248">
        <v>9840.1</v>
      </c>
      <c r="Q35" s="248"/>
      <c r="R35" s="249"/>
      <c r="T35" s="224"/>
      <c r="U35" s="224"/>
      <c r="V35" s="250"/>
      <c r="W35" s="251"/>
      <c r="AO35" s="224">
        <v>2.7858999377302823E-2</v>
      </c>
      <c r="AP35" s="224">
        <v>3.1279999300837517E-2</v>
      </c>
    </row>
    <row r="36" spans="13:42">
      <c r="M36" s="224"/>
      <c r="N36" s="224">
        <v>2240</v>
      </c>
      <c r="O36" s="248">
        <v>1068.1999999999998</v>
      </c>
      <c r="P36" s="248">
        <v>9840.1</v>
      </c>
      <c r="Q36" s="248"/>
      <c r="R36" s="249"/>
      <c r="T36" s="224"/>
      <c r="U36" s="224"/>
      <c r="V36" s="250"/>
      <c r="W36" s="251"/>
      <c r="AO36" s="224">
        <v>2.7858999377302823E-2</v>
      </c>
      <c r="AP36" s="224">
        <v>3.1279999300837517E-2</v>
      </c>
    </row>
    <row r="37" spans="13:42">
      <c r="M37" s="224"/>
      <c r="N37" s="224">
        <v>2240</v>
      </c>
      <c r="O37" s="248">
        <v>1068.1999999999998</v>
      </c>
      <c r="P37" s="248">
        <v>9840.1</v>
      </c>
      <c r="Q37" s="248"/>
      <c r="R37" s="249"/>
      <c r="T37" s="224"/>
      <c r="U37" s="224"/>
      <c r="V37" s="250"/>
      <c r="W37" s="251"/>
      <c r="AO37" s="224">
        <v>2.7858999377302823E-2</v>
      </c>
      <c r="AP37" s="224">
        <v>3.1279999300837517E-2</v>
      </c>
    </row>
    <row r="38" spans="13:42">
      <c r="M38" s="224"/>
      <c r="N38" s="224">
        <v>2240</v>
      </c>
      <c r="O38" s="248">
        <v>1068.1999999999998</v>
      </c>
      <c r="P38" s="248">
        <v>9840.1</v>
      </c>
      <c r="Q38" s="248"/>
      <c r="R38" s="249"/>
      <c r="T38" s="224"/>
      <c r="U38" s="224"/>
      <c r="V38" s="250"/>
      <c r="W38" s="251"/>
      <c r="AO38" s="224">
        <v>2.7858999377302823E-2</v>
      </c>
      <c r="AP38" s="224">
        <v>3.1279999300837517E-2</v>
      </c>
    </row>
    <row r="39" spans="13:42">
      <c r="M39" s="224"/>
      <c r="N39" s="224">
        <v>2240</v>
      </c>
      <c r="O39" s="248">
        <v>1068.1999999999998</v>
      </c>
      <c r="P39" s="248">
        <v>9840.1</v>
      </c>
      <c r="Q39" s="248"/>
      <c r="R39" s="249"/>
      <c r="T39" s="224"/>
      <c r="U39" s="224"/>
      <c r="V39" s="250"/>
      <c r="W39" s="251"/>
      <c r="AO39" s="224">
        <v>2.7858999377302823E-2</v>
      </c>
      <c r="AP39" s="224">
        <v>3.1279999300837517E-2</v>
      </c>
    </row>
    <row r="40" spans="13:42">
      <c r="M40" s="224"/>
      <c r="N40" s="224">
        <v>2240</v>
      </c>
      <c r="O40" s="248">
        <v>1068.1999999999998</v>
      </c>
      <c r="P40" s="248">
        <v>9840.1</v>
      </c>
      <c r="Q40" s="248"/>
      <c r="R40" s="249"/>
      <c r="T40" s="224"/>
      <c r="U40" s="224"/>
      <c r="V40" s="250"/>
      <c r="W40" s="251"/>
      <c r="AO40" s="224">
        <v>2.7858999377302823E-2</v>
      </c>
      <c r="AP40" s="224">
        <v>3.1279999300837517E-2</v>
      </c>
    </row>
    <row r="41" spans="13:42">
      <c r="M41" s="224"/>
      <c r="N41" s="224">
        <v>2240</v>
      </c>
      <c r="O41" s="248">
        <v>1068.1999999999998</v>
      </c>
      <c r="P41" s="248">
        <v>9840.1</v>
      </c>
      <c r="Q41" s="248"/>
      <c r="R41" s="249"/>
      <c r="T41" s="224"/>
      <c r="U41" s="224"/>
      <c r="V41" s="250"/>
      <c r="W41" s="251"/>
      <c r="AO41" s="224">
        <v>2.7858999377302823E-2</v>
      </c>
      <c r="AP41" s="224">
        <v>3.1279999300837517E-2</v>
      </c>
    </row>
    <row r="42" spans="13:42">
      <c r="M42" s="224"/>
      <c r="N42" s="224">
        <v>2240</v>
      </c>
      <c r="O42" s="248">
        <v>1068.1999999999998</v>
      </c>
      <c r="P42" s="248">
        <v>9840.1</v>
      </c>
      <c r="Q42" s="248"/>
      <c r="R42" s="249"/>
      <c r="T42" s="224"/>
      <c r="U42" s="224"/>
      <c r="V42" s="250"/>
      <c r="W42" s="251"/>
      <c r="AO42" s="224">
        <v>2.7858999377302823E-2</v>
      </c>
      <c r="AP42" s="224">
        <v>3.1279999300837517E-2</v>
      </c>
    </row>
    <row r="43" spans="13:42">
      <c r="M43" s="224"/>
      <c r="N43" s="224">
        <v>2240</v>
      </c>
      <c r="O43" s="248">
        <v>1068.1999999999998</v>
      </c>
      <c r="P43" s="248">
        <v>9840.1</v>
      </c>
      <c r="Q43" s="248"/>
      <c r="R43" s="249"/>
      <c r="T43" s="224"/>
      <c r="U43" s="224"/>
      <c r="V43" s="250"/>
      <c r="W43" s="251"/>
      <c r="AO43" s="224">
        <v>2.7858999377302823E-2</v>
      </c>
      <c r="AP43" s="224">
        <v>3.1279999300837517E-2</v>
      </c>
    </row>
    <row r="44" spans="13:42">
      <c r="M44" s="224"/>
      <c r="N44" s="224">
        <v>2240</v>
      </c>
      <c r="O44" s="248">
        <v>1068.1999999999998</v>
      </c>
      <c r="P44" s="248">
        <v>9840.1</v>
      </c>
      <c r="Q44" s="248"/>
      <c r="R44" s="249"/>
      <c r="T44" s="224"/>
      <c r="U44" s="224"/>
      <c r="V44" s="250"/>
      <c r="W44" s="251"/>
      <c r="AO44" s="224">
        <v>2.7858999377302823E-2</v>
      </c>
      <c r="AP44" s="224">
        <v>3.1279999300837517E-2</v>
      </c>
    </row>
    <row r="45" spans="13:42">
      <c r="M45" s="224"/>
      <c r="N45" s="224">
        <v>2240</v>
      </c>
      <c r="O45" s="248">
        <v>1068.1999999999998</v>
      </c>
      <c r="P45" s="248">
        <v>9840.1</v>
      </c>
      <c r="Q45" s="248"/>
      <c r="R45" s="249"/>
      <c r="T45" s="224"/>
      <c r="U45" s="224"/>
      <c r="V45" s="250"/>
      <c r="W45" s="251"/>
      <c r="AO45" s="224">
        <v>2.7858999377302823E-2</v>
      </c>
      <c r="AP45" s="224">
        <v>3.1279999300837517E-2</v>
      </c>
    </row>
    <row r="46" spans="13:42">
      <c r="M46" s="224"/>
      <c r="N46" s="224">
        <v>2240</v>
      </c>
      <c r="O46" s="248">
        <v>1068.1999999999998</v>
      </c>
      <c r="P46" s="248">
        <v>9840.1</v>
      </c>
      <c r="Q46" s="248"/>
      <c r="R46" s="249"/>
      <c r="T46" s="224"/>
      <c r="U46" s="224"/>
      <c r="V46" s="250"/>
      <c r="W46" s="251"/>
      <c r="AO46" s="224">
        <v>2.7858999377302823E-2</v>
      </c>
      <c r="AP46" s="224">
        <v>3.1279999300837517E-2</v>
      </c>
    </row>
    <row r="47" spans="13:42">
      <c r="M47" s="224"/>
      <c r="N47" s="224">
        <v>2240</v>
      </c>
      <c r="O47" s="248">
        <v>1068.1999999999998</v>
      </c>
      <c r="P47" s="248">
        <v>9840.1</v>
      </c>
      <c r="Q47" s="248"/>
      <c r="R47" s="249"/>
      <c r="T47" s="224"/>
      <c r="U47" s="224"/>
      <c r="V47" s="250"/>
      <c r="W47" s="251"/>
      <c r="AO47" s="224">
        <v>2.7858999377302823E-2</v>
      </c>
      <c r="AP47" s="224">
        <v>3.1279999300837517E-2</v>
      </c>
    </row>
    <row r="48" spans="13:42">
      <c r="M48" s="224"/>
      <c r="N48" s="224">
        <v>2240</v>
      </c>
      <c r="O48" s="248">
        <v>1068.1999999999998</v>
      </c>
      <c r="P48" s="248">
        <v>9840.1</v>
      </c>
      <c r="Q48" s="248"/>
      <c r="R48" s="249"/>
      <c r="T48" s="224"/>
      <c r="U48" s="224"/>
      <c r="V48" s="250"/>
      <c r="W48" s="251"/>
      <c r="AO48" s="224">
        <v>2.7858999377302823E-2</v>
      </c>
      <c r="AP48" s="224">
        <v>3.1279999300837517E-2</v>
      </c>
    </row>
    <row r="49" spans="13:42">
      <c r="M49" s="224"/>
      <c r="N49" s="224">
        <v>2240</v>
      </c>
      <c r="O49" s="248">
        <v>1068.1999999999998</v>
      </c>
      <c r="P49" s="248">
        <v>9840.1</v>
      </c>
      <c r="Q49" s="248"/>
      <c r="R49" s="249"/>
      <c r="T49" s="224"/>
      <c r="U49" s="224"/>
      <c r="V49" s="250"/>
      <c r="W49" s="251"/>
      <c r="AO49" s="224">
        <v>2.7858999377302823E-2</v>
      </c>
      <c r="AP49" s="224">
        <v>3.1279999300837517E-2</v>
      </c>
    </row>
    <row r="50" spans="13:42">
      <c r="M50" s="224"/>
      <c r="N50" s="224">
        <v>2240</v>
      </c>
      <c r="O50" s="248">
        <v>1068.1999999999998</v>
      </c>
      <c r="P50" s="248">
        <v>9840.1</v>
      </c>
      <c r="Q50" s="248"/>
      <c r="R50" s="249"/>
      <c r="T50" s="224"/>
      <c r="U50" s="224"/>
      <c r="V50" s="250"/>
      <c r="W50" s="251"/>
      <c r="AO50" s="224">
        <v>2.7858999377302823E-2</v>
      </c>
      <c r="AP50" s="224">
        <v>3.1279999300837517E-2</v>
      </c>
    </row>
    <row r="51" spans="13:42">
      <c r="M51" s="224"/>
      <c r="N51" s="224">
        <v>2240</v>
      </c>
      <c r="O51" s="248">
        <v>1135.26</v>
      </c>
      <c r="P51" s="248">
        <v>9525.7000000000007</v>
      </c>
      <c r="Q51" s="248"/>
      <c r="R51" s="249"/>
      <c r="T51" s="224"/>
      <c r="U51" s="224"/>
      <c r="V51" s="250"/>
      <c r="W51" s="251"/>
      <c r="AO51" s="224">
        <v>2.7858999377302823E-2</v>
      </c>
      <c r="AP51" s="224">
        <v>3.1279999300837517E-2</v>
      </c>
    </row>
    <row r="52" spans="13:42">
      <c r="M52" s="224"/>
      <c r="N52" s="224">
        <v>2240</v>
      </c>
      <c r="O52" s="248">
        <v>1135.26</v>
      </c>
      <c r="P52" s="248">
        <v>9525.7000000000007</v>
      </c>
      <c r="Q52" s="248"/>
      <c r="R52" s="249"/>
      <c r="T52" s="224"/>
      <c r="U52" s="224"/>
      <c r="V52" s="250"/>
      <c r="W52" s="251"/>
      <c r="AO52" s="224">
        <v>2.7858999377302823E-2</v>
      </c>
      <c r="AP52" s="224">
        <v>3.1279999300837517E-2</v>
      </c>
    </row>
    <row r="53" spans="13:42">
      <c r="M53" s="224"/>
      <c r="N53" s="224">
        <v>2240</v>
      </c>
      <c r="O53" s="248">
        <v>1135.26</v>
      </c>
      <c r="P53" s="248">
        <v>9525.7000000000007</v>
      </c>
      <c r="Q53" s="248"/>
      <c r="R53" s="249"/>
      <c r="T53" s="224"/>
      <c r="U53" s="224"/>
      <c r="V53" s="250"/>
      <c r="W53" s="251"/>
      <c r="AO53" s="224">
        <v>2.7858999377302823E-2</v>
      </c>
      <c r="AP53" s="224">
        <v>3.1279999300837517E-2</v>
      </c>
    </row>
    <row r="54" spans="13:42">
      <c r="M54" s="224"/>
      <c r="N54" s="224">
        <v>2240</v>
      </c>
      <c r="O54" s="248">
        <v>1135.26</v>
      </c>
      <c r="P54" s="248">
        <v>9525.7000000000007</v>
      </c>
      <c r="Q54" s="248"/>
      <c r="R54" s="249"/>
      <c r="T54" s="224"/>
      <c r="U54" s="224"/>
      <c r="V54" s="250"/>
      <c r="W54" s="251"/>
      <c r="AO54" s="224">
        <v>2.7858999377302823E-2</v>
      </c>
      <c r="AP54" s="224">
        <v>3.1279999300837517E-2</v>
      </c>
    </row>
    <row r="55" spans="13:42">
      <c r="M55" s="224"/>
      <c r="N55" s="224">
        <v>2240</v>
      </c>
      <c r="O55" s="248">
        <v>1135.26</v>
      </c>
      <c r="P55" s="248">
        <v>9525.7000000000007</v>
      </c>
      <c r="Q55" s="248"/>
      <c r="R55" s="249"/>
      <c r="T55" s="224"/>
      <c r="U55" s="224"/>
      <c r="V55" s="250"/>
      <c r="W55" s="251"/>
      <c r="AO55" s="224">
        <v>2.7858999377302823E-2</v>
      </c>
      <c r="AP55" s="224">
        <v>3.1279999300837517E-2</v>
      </c>
    </row>
    <row r="56" spans="13:42">
      <c r="M56" s="224"/>
      <c r="N56" s="224">
        <v>2240</v>
      </c>
      <c r="O56" s="248">
        <v>1135.26</v>
      </c>
      <c r="P56" s="248">
        <v>9525.7000000000007</v>
      </c>
      <c r="Q56" s="248"/>
      <c r="R56" s="249"/>
      <c r="T56" s="224"/>
      <c r="U56" s="224"/>
      <c r="V56" s="250"/>
      <c r="W56" s="251"/>
      <c r="AO56" s="224">
        <v>2.7858999377302823E-2</v>
      </c>
      <c r="AP56" s="224">
        <v>3.1279999300837517E-2</v>
      </c>
    </row>
    <row r="57" spans="13:42">
      <c r="M57" s="224"/>
      <c r="N57" s="224">
        <v>2240</v>
      </c>
      <c r="O57" s="248">
        <v>1135.26</v>
      </c>
      <c r="P57" s="248">
        <v>9525.7000000000007</v>
      </c>
      <c r="Q57" s="248"/>
      <c r="R57" s="249"/>
      <c r="T57" s="224"/>
      <c r="U57" s="224"/>
      <c r="V57" s="250"/>
      <c r="W57" s="251"/>
      <c r="AO57" s="224">
        <v>2.7858999377302823E-2</v>
      </c>
      <c r="AP57" s="224">
        <v>3.1279999300837517E-2</v>
      </c>
    </row>
    <row r="58" spans="13:42">
      <c r="M58" s="224"/>
      <c r="N58" s="224">
        <v>2240</v>
      </c>
      <c r="O58" s="248">
        <v>1135.26</v>
      </c>
      <c r="P58" s="248">
        <v>9525.7000000000007</v>
      </c>
      <c r="Q58" s="248"/>
      <c r="R58" s="249"/>
      <c r="T58" s="224"/>
      <c r="U58" s="224"/>
      <c r="V58" s="250"/>
      <c r="W58" s="251"/>
      <c r="AO58" s="224">
        <v>2.7858999377302823E-2</v>
      </c>
      <c r="AP58" s="224">
        <v>3.1279999300837517E-2</v>
      </c>
    </row>
    <row r="59" spans="13:42">
      <c r="M59" s="224"/>
      <c r="N59" s="224">
        <v>2240</v>
      </c>
      <c r="O59" s="248">
        <v>1135.26</v>
      </c>
      <c r="P59" s="248">
        <v>9525.7000000000007</v>
      </c>
      <c r="Q59" s="248"/>
      <c r="R59" s="249"/>
      <c r="T59" s="224"/>
      <c r="U59" s="224"/>
      <c r="V59" s="250"/>
      <c r="W59" s="251"/>
      <c r="AO59" s="224">
        <v>2.7858999377302823E-2</v>
      </c>
      <c r="AP59" s="224">
        <v>3.1279999300837517E-2</v>
      </c>
    </row>
    <row r="60" spans="13:42">
      <c r="M60" s="224"/>
      <c r="N60" s="224">
        <v>2240</v>
      </c>
      <c r="O60" s="248">
        <v>1135.26</v>
      </c>
      <c r="P60" s="248">
        <v>9525.7000000000007</v>
      </c>
      <c r="Q60" s="248"/>
      <c r="R60" s="249"/>
      <c r="T60" s="224"/>
      <c r="U60" s="224"/>
      <c r="V60" s="250"/>
      <c r="W60" s="251"/>
      <c r="AO60" s="224">
        <v>2.7858999377302823E-2</v>
      </c>
      <c r="AP60" s="224">
        <v>3.1279999300837517E-2</v>
      </c>
    </row>
    <row r="61" spans="13:42">
      <c r="M61" s="224"/>
      <c r="N61" s="224">
        <v>2240</v>
      </c>
      <c r="O61" s="248">
        <v>1135.26</v>
      </c>
      <c r="P61" s="248">
        <v>9525.7000000000007</v>
      </c>
      <c r="Q61" s="248"/>
      <c r="R61" s="249"/>
      <c r="T61" s="224"/>
      <c r="U61" s="224"/>
      <c r="V61" s="250"/>
      <c r="W61" s="251"/>
      <c r="AO61" s="224">
        <v>2.7858999377302823E-2</v>
      </c>
      <c r="AP61" s="224">
        <v>3.1279999300837517E-2</v>
      </c>
    </row>
    <row r="62" spans="13:42">
      <c r="M62" s="224"/>
      <c r="N62" s="224">
        <v>2240</v>
      </c>
      <c r="O62" s="248">
        <v>1135.26</v>
      </c>
      <c r="P62" s="248">
        <v>9525.7000000000007</v>
      </c>
      <c r="Q62" s="248"/>
      <c r="R62" s="249"/>
      <c r="T62" s="224"/>
      <c r="U62" s="224"/>
      <c r="V62" s="250"/>
      <c r="W62" s="251"/>
      <c r="AO62" s="224">
        <v>2.7858999377302823E-2</v>
      </c>
      <c r="AP62" s="224">
        <v>3.1279999300837517E-2</v>
      </c>
    </row>
    <row r="63" spans="13:42">
      <c r="M63" s="224"/>
      <c r="N63" s="224">
        <v>2240</v>
      </c>
      <c r="O63" s="248">
        <v>1135.26</v>
      </c>
      <c r="P63" s="248">
        <v>9525.7000000000007</v>
      </c>
      <c r="Q63" s="248"/>
      <c r="R63" s="249"/>
      <c r="T63" s="224"/>
      <c r="U63" s="224"/>
      <c r="V63" s="250"/>
      <c r="W63" s="251"/>
      <c r="AO63" s="224">
        <v>2.7858999377302823E-2</v>
      </c>
      <c r="AP63" s="224">
        <v>3.1279999300837517E-2</v>
      </c>
    </row>
    <row r="64" spans="13:42">
      <c r="M64" s="224"/>
      <c r="N64" s="224">
        <v>2240</v>
      </c>
      <c r="O64" s="248">
        <v>1135.26</v>
      </c>
      <c r="P64" s="248">
        <v>9525.7000000000007</v>
      </c>
      <c r="Q64" s="248"/>
      <c r="R64" s="249"/>
      <c r="T64" s="224"/>
      <c r="U64" s="224"/>
      <c r="V64" s="250"/>
      <c r="W64" s="251"/>
      <c r="AO64" s="224">
        <v>2.7858999377302823E-2</v>
      </c>
      <c r="AP64" s="224">
        <v>3.1279999300837517E-2</v>
      </c>
    </row>
    <row r="65" spans="13:42">
      <c r="M65" s="224"/>
      <c r="N65" s="224">
        <v>2240</v>
      </c>
      <c r="O65" s="248">
        <v>1135.26</v>
      </c>
      <c r="P65" s="248">
        <v>9525.7000000000007</v>
      </c>
      <c r="Q65" s="248"/>
      <c r="R65" s="249"/>
      <c r="T65" s="224"/>
      <c r="U65" s="224"/>
      <c r="V65" s="250"/>
      <c r="W65" s="251"/>
      <c r="AO65" s="224">
        <v>2.7858999377302823E-2</v>
      </c>
      <c r="AP65" s="224">
        <v>3.1279999300837517E-2</v>
      </c>
    </row>
    <row r="66" spans="13:42">
      <c r="M66" s="224"/>
      <c r="N66" s="224">
        <v>2240</v>
      </c>
      <c r="O66" s="248">
        <v>1135.26</v>
      </c>
      <c r="P66" s="248">
        <v>9525.7000000000007</v>
      </c>
      <c r="Q66" s="248"/>
      <c r="R66" s="249"/>
      <c r="T66" s="224"/>
      <c r="U66" s="224"/>
      <c r="V66" s="250"/>
      <c r="W66" s="251"/>
      <c r="AO66" s="224">
        <v>2.7858999377302823E-2</v>
      </c>
      <c r="AP66" s="224">
        <v>3.1279999300837517E-2</v>
      </c>
    </row>
    <row r="67" spans="13:42">
      <c r="M67" s="224"/>
      <c r="N67" s="224">
        <v>2240</v>
      </c>
      <c r="O67" s="248">
        <v>1135.26</v>
      </c>
      <c r="P67" s="248">
        <v>9525.7000000000007</v>
      </c>
      <c r="Q67" s="248"/>
      <c r="R67" s="249"/>
      <c r="T67" s="224"/>
      <c r="U67" s="224"/>
      <c r="V67" s="250"/>
      <c r="W67" s="251"/>
      <c r="AO67" s="224">
        <v>2.7858999377302823E-2</v>
      </c>
      <c r="AP67" s="224">
        <v>3.1279999300837517E-2</v>
      </c>
    </row>
    <row r="68" spans="13:42">
      <c r="M68" s="224"/>
      <c r="N68" s="224">
        <v>2240</v>
      </c>
      <c r="O68" s="248">
        <v>1135.26</v>
      </c>
      <c r="P68" s="248">
        <v>9525.7000000000007</v>
      </c>
      <c r="Q68" s="248"/>
      <c r="R68" s="249"/>
      <c r="T68" s="224"/>
      <c r="U68" s="224"/>
      <c r="V68" s="250"/>
      <c r="W68" s="251"/>
      <c r="AO68" s="224">
        <v>2.7858999377302823E-2</v>
      </c>
      <c r="AP68" s="224">
        <v>3.1279999300837517E-2</v>
      </c>
    </row>
    <row r="69" spans="13:42">
      <c r="M69" s="224"/>
      <c r="N69" s="224">
        <v>2240</v>
      </c>
      <c r="O69" s="248">
        <v>1135.26</v>
      </c>
      <c r="P69" s="248">
        <v>9525.7000000000007</v>
      </c>
      <c r="Q69" s="248"/>
      <c r="R69" s="249"/>
      <c r="T69" s="224"/>
      <c r="U69" s="224"/>
      <c r="V69" s="250"/>
      <c r="W69" s="251"/>
      <c r="AO69" s="224">
        <v>2.7858999377302823E-2</v>
      </c>
      <c r="AP69" s="224">
        <v>3.1279999300837517E-2</v>
      </c>
    </row>
    <row r="70" spans="13:42">
      <c r="M70" s="224"/>
      <c r="N70" s="224">
        <v>2240</v>
      </c>
      <c r="O70" s="248">
        <v>1135.26</v>
      </c>
      <c r="P70" s="248">
        <v>9525.7000000000007</v>
      </c>
      <c r="Q70" s="248"/>
      <c r="R70" s="249"/>
      <c r="T70" s="224"/>
      <c r="U70" s="224"/>
      <c r="V70" s="250"/>
      <c r="W70" s="251"/>
      <c r="AO70" s="224">
        <v>2.7858999377302823E-2</v>
      </c>
      <c r="AP70" s="224">
        <v>3.1279999300837517E-2</v>
      </c>
    </row>
    <row r="71" spans="13:42">
      <c r="M71" s="224"/>
      <c r="N71" s="224">
        <v>2240</v>
      </c>
      <c r="O71" s="248">
        <v>1135.26</v>
      </c>
      <c r="P71" s="248">
        <v>9525.7000000000007</v>
      </c>
      <c r="Q71" s="248"/>
      <c r="R71" s="249"/>
      <c r="T71" s="224"/>
      <c r="U71" s="224"/>
      <c r="V71" s="250"/>
      <c r="W71" s="251"/>
      <c r="AO71" s="224">
        <v>2.7858999377302823E-2</v>
      </c>
      <c r="AP71" s="224">
        <v>3.1279999300837517E-2</v>
      </c>
    </row>
    <row r="72" spans="13:42">
      <c r="M72" s="224"/>
      <c r="N72" s="224">
        <v>2020</v>
      </c>
      <c r="O72" s="248">
        <v>1210.75</v>
      </c>
      <c r="P72" s="248">
        <v>9624.7999999999993</v>
      </c>
      <c r="Q72" s="248"/>
      <c r="R72" s="249"/>
      <c r="T72" s="224"/>
      <c r="U72" s="224"/>
      <c r="V72" s="250"/>
      <c r="W72" s="251"/>
      <c r="AO72" s="224">
        <v>2.7858999377302823E-2</v>
      </c>
      <c r="AP72" s="224">
        <v>3.1279999300837517E-2</v>
      </c>
    </row>
    <row r="73" spans="13:42">
      <c r="M73" s="224"/>
      <c r="N73" s="224">
        <v>2020</v>
      </c>
      <c r="O73" s="248">
        <v>1210.75</v>
      </c>
      <c r="P73" s="248">
        <v>9624.7999999999993</v>
      </c>
      <c r="Q73" s="248"/>
      <c r="R73" s="249"/>
      <c r="T73" s="224"/>
      <c r="U73" s="224"/>
      <c r="V73" s="250"/>
      <c r="W73" s="251"/>
      <c r="AO73" s="224">
        <v>2.7858999377302823E-2</v>
      </c>
      <c r="AP73" s="224">
        <v>3.1279999300837517E-2</v>
      </c>
    </row>
    <row r="74" spans="13:42">
      <c r="N74" s="248">
        <v>2020</v>
      </c>
      <c r="O74" s="248">
        <v>1210.75</v>
      </c>
      <c r="P74" s="249">
        <v>9624.7999999999993</v>
      </c>
      <c r="AO74" s="224">
        <v>2.7858999377302823E-2</v>
      </c>
      <c r="AP74" s="224">
        <v>3.1279999300837517E-2</v>
      </c>
    </row>
    <row r="75" spans="13:42">
      <c r="N75" s="248">
        <v>2020</v>
      </c>
      <c r="O75" s="248">
        <v>1210.75</v>
      </c>
      <c r="P75" s="249">
        <v>9624.7999999999993</v>
      </c>
      <c r="AO75" s="224">
        <v>2.7858999377302823E-2</v>
      </c>
      <c r="AP75" s="224">
        <v>3.1279999300837517E-2</v>
      </c>
    </row>
    <row r="76" spans="13:42">
      <c r="N76" s="248">
        <v>2020</v>
      </c>
      <c r="O76" s="248">
        <v>1210.75</v>
      </c>
      <c r="P76" s="249">
        <v>9624.7999999999993</v>
      </c>
      <c r="AO76" s="224">
        <v>2.7858999377302823E-2</v>
      </c>
      <c r="AP76" s="224">
        <v>3.1279999300837517E-2</v>
      </c>
    </row>
    <row r="77" spans="13:42">
      <c r="N77" s="248">
        <v>2020</v>
      </c>
      <c r="O77" s="248">
        <v>1210.75</v>
      </c>
      <c r="P77" s="249">
        <v>9624.7999999999993</v>
      </c>
      <c r="AO77" s="224">
        <v>2.7858999377302823E-2</v>
      </c>
      <c r="AP77" s="224">
        <v>3.1279999300837517E-2</v>
      </c>
    </row>
    <row r="78" spans="13:42">
      <c r="N78" s="248">
        <v>2020</v>
      </c>
      <c r="O78" s="248">
        <v>1210.75</v>
      </c>
      <c r="P78" s="249">
        <v>9624.7999999999993</v>
      </c>
      <c r="AO78" s="224">
        <v>2.7858999377302823E-2</v>
      </c>
      <c r="AP78" s="224">
        <v>3.1279999300837517E-2</v>
      </c>
    </row>
    <row r="79" spans="13:42">
      <c r="N79" s="248">
        <v>2020</v>
      </c>
      <c r="O79" s="248">
        <v>1210.75</v>
      </c>
      <c r="P79" s="249">
        <v>9624.7999999999993</v>
      </c>
      <c r="AO79" s="224">
        <v>2.7858999377302823E-2</v>
      </c>
      <c r="AP79" s="224">
        <v>3.1279999300837517E-2</v>
      </c>
    </row>
    <row r="80" spans="13:42">
      <c r="N80" s="248">
        <v>2020</v>
      </c>
      <c r="O80" s="248">
        <v>1210.75</v>
      </c>
      <c r="P80" s="249">
        <v>9624.7999999999993</v>
      </c>
      <c r="AO80" s="224">
        <v>2.7858999377302823E-2</v>
      </c>
      <c r="AP80" s="224">
        <v>3.1279999300837517E-2</v>
      </c>
    </row>
    <row r="81" spans="14:42">
      <c r="N81" s="248">
        <v>2020</v>
      </c>
      <c r="O81" s="248">
        <v>1210.75</v>
      </c>
      <c r="P81" s="249">
        <v>9624.7999999999993</v>
      </c>
      <c r="AO81" s="224">
        <v>2.7858999377302823E-2</v>
      </c>
      <c r="AP81" s="224">
        <v>3.1279999300837517E-2</v>
      </c>
    </row>
    <row r="82" spans="14:42">
      <c r="N82" s="248">
        <v>2020</v>
      </c>
      <c r="O82" s="248">
        <v>1210.75</v>
      </c>
      <c r="P82" s="249">
        <v>9624.7999999999993</v>
      </c>
      <c r="AO82" s="224">
        <v>2.7858999377302823E-2</v>
      </c>
      <c r="AP82" s="224">
        <v>3.1279999300837517E-2</v>
      </c>
    </row>
    <row r="83" spans="14:42">
      <c r="N83" s="248">
        <v>2020</v>
      </c>
      <c r="O83" s="248">
        <v>1210.75</v>
      </c>
      <c r="P83" s="249">
        <v>9624.7999999999993</v>
      </c>
      <c r="AO83" s="224">
        <v>2.7858999377302823E-2</v>
      </c>
      <c r="AP83" s="224">
        <v>3.1279999300837517E-2</v>
      </c>
    </row>
    <row r="84" spans="14:42">
      <c r="N84" s="248">
        <v>2020</v>
      </c>
      <c r="O84" s="248">
        <v>1210.75</v>
      </c>
      <c r="P84" s="249">
        <v>9624.7999999999993</v>
      </c>
      <c r="AO84" s="224">
        <v>2.7858999377302823E-2</v>
      </c>
      <c r="AP84" s="224">
        <v>3.1279999300837517E-2</v>
      </c>
    </row>
    <row r="85" spans="14:42">
      <c r="N85" s="248">
        <v>2020</v>
      </c>
      <c r="O85" s="248">
        <v>1210.75</v>
      </c>
      <c r="P85" s="249">
        <v>9624.7999999999993</v>
      </c>
      <c r="AO85" s="224">
        <v>2.7858999377302823E-2</v>
      </c>
      <c r="AP85" s="224">
        <v>3.1279999300837517E-2</v>
      </c>
    </row>
    <row r="86" spans="14:42">
      <c r="N86" s="248">
        <v>2020</v>
      </c>
      <c r="O86" s="248">
        <v>1210.75</v>
      </c>
      <c r="P86" s="249">
        <v>9624.7999999999993</v>
      </c>
      <c r="AO86" s="224">
        <v>2.7858999377302823E-2</v>
      </c>
      <c r="AP86" s="224">
        <v>3.1279999300837517E-2</v>
      </c>
    </row>
    <row r="87" spans="14:42">
      <c r="N87" s="248">
        <v>2020</v>
      </c>
      <c r="O87" s="248">
        <v>1210.75</v>
      </c>
      <c r="P87" s="249">
        <v>9624.7999999999993</v>
      </c>
      <c r="AO87" s="224">
        <v>2.7858999377302823E-2</v>
      </c>
      <c r="AP87" s="224">
        <v>3.1279999300837517E-2</v>
      </c>
    </row>
    <row r="88" spans="14:42">
      <c r="N88" s="248">
        <v>2020</v>
      </c>
      <c r="O88" s="248">
        <v>1210.75</v>
      </c>
      <c r="P88" s="249">
        <v>9624.7999999999993</v>
      </c>
      <c r="AO88" s="224">
        <v>2.7858999377302823E-2</v>
      </c>
      <c r="AP88" s="224">
        <v>3.1279999300837517E-2</v>
      </c>
    </row>
    <row r="89" spans="14:42">
      <c r="N89" s="248">
        <v>2020</v>
      </c>
      <c r="O89" s="248">
        <v>1210.75</v>
      </c>
      <c r="P89" s="249">
        <v>9624.7999999999993</v>
      </c>
      <c r="AO89" s="224">
        <v>2.7858999377302823E-2</v>
      </c>
      <c r="AP89" s="224">
        <v>3.1279999300837517E-2</v>
      </c>
    </row>
    <row r="90" spans="14:42">
      <c r="N90" s="248">
        <v>2020</v>
      </c>
      <c r="O90" s="248">
        <v>1210.75</v>
      </c>
      <c r="P90" s="249">
        <v>9624.7999999999993</v>
      </c>
      <c r="AO90" s="224">
        <v>2.7858999377302823E-2</v>
      </c>
      <c r="AP90" s="224">
        <v>3.1279999300837517E-2</v>
      </c>
    </row>
    <row r="91" spans="14:42">
      <c r="N91" s="248">
        <v>2020</v>
      </c>
      <c r="O91" s="248">
        <v>1210.75</v>
      </c>
      <c r="P91" s="249">
        <v>9624.7999999999993</v>
      </c>
      <c r="AO91" s="224">
        <v>2.7858999377302823E-2</v>
      </c>
      <c r="AP91" s="224">
        <v>3.1279999300837517E-2</v>
      </c>
    </row>
    <row r="92" spans="14:42">
      <c r="N92" s="248">
        <v>2020</v>
      </c>
      <c r="O92" s="248">
        <v>1210.75</v>
      </c>
      <c r="P92" s="249">
        <v>9624.7999999999993</v>
      </c>
      <c r="AO92" s="224">
        <v>2.7858999377302823E-2</v>
      </c>
      <c r="AP92" s="224">
        <v>3.1279999300837517E-2</v>
      </c>
    </row>
    <row r="93" spans="14:42">
      <c r="N93" s="248">
        <v>2020</v>
      </c>
      <c r="O93" s="248">
        <v>1210.75</v>
      </c>
      <c r="P93" s="249">
        <v>9624.7999999999993</v>
      </c>
      <c r="AO93" s="224">
        <v>2.7858999377302823E-2</v>
      </c>
      <c r="AP93" s="224">
        <v>3.1279999300837517E-2</v>
      </c>
    </row>
    <row r="94" spans="14:42">
      <c r="N94" s="248">
        <v>2020</v>
      </c>
      <c r="O94" s="248">
        <v>1275.44</v>
      </c>
      <c r="P94" s="249">
        <v>9078.7999999999993</v>
      </c>
      <c r="AO94" s="224">
        <v>2.7858999377302823E-2</v>
      </c>
      <c r="AP94" s="224">
        <v>3.1279999300837517E-2</v>
      </c>
    </row>
    <row r="95" spans="14:42">
      <c r="N95" s="248">
        <v>2020</v>
      </c>
      <c r="O95" s="248">
        <v>1275.44</v>
      </c>
      <c r="P95" s="249">
        <v>9078.7999999999993</v>
      </c>
      <c r="AO95" s="224">
        <v>2.7858999377302823E-2</v>
      </c>
      <c r="AP95" s="224">
        <v>3.1279999300837517E-2</v>
      </c>
    </row>
    <row r="96" spans="14:42">
      <c r="N96" s="248">
        <v>2020</v>
      </c>
      <c r="O96" s="248">
        <v>1275.44</v>
      </c>
      <c r="P96" s="249">
        <v>9078.7999999999993</v>
      </c>
      <c r="AO96" s="224">
        <v>2.7858999377302823E-2</v>
      </c>
      <c r="AP96" s="224">
        <v>3.1279999300837517E-2</v>
      </c>
    </row>
    <row r="97" spans="14:42">
      <c r="N97" s="248">
        <v>2020</v>
      </c>
      <c r="O97" s="248">
        <v>1275.44</v>
      </c>
      <c r="P97" s="249">
        <v>9078.7999999999993</v>
      </c>
      <c r="AO97" s="224">
        <v>2.7858999377302823E-2</v>
      </c>
      <c r="AP97" s="224">
        <v>3.1279999300837517E-2</v>
      </c>
    </row>
    <row r="98" spans="14:42">
      <c r="N98" s="248">
        <v>2020</v>
      </c>
      <c r="O98" s="248">
        <v>1275.44</v>
      </c>
      <c r="P98" s="249">
        <v>9078.7999999999993</v>
      </c>
      <c r="AO98" s="224">
        <v>2.7858999377302823E-2</v>
      </c>
      <c r="AP98" s="224">
        <v>3.1279999300837517E-2</v>
      </c>
    </row>
    <row r="99" spans="14:42">
      <c r="N99" s="248">
        <v>2020</v>
      </c>
      <c r="O99" s="248">
        <v>1275.44</v>
      </c>
      <c r="P99" s="249">
        <v>9078.7999999999993</v>
      </c>
      <c r="AO99" s="224">
        <v>2.7858999377302823E-2</v>
      </c>
      <c r="AP99" s="224">
        <v>3.1279999300837517E-2</v>
      </c>
    </row>
    <row r="100" spans="14:42">
      <c r="N100" s="248">
        <v>2020</v>
      </c>
      <c r="O100" s="248">
        <v>1275.44</v>
      </c>
      <c r="P100" s="249">
        <v>9078.7999999999993</v>
      </c>
      <c r="AO100" s="224">
        <v>2.7858999377302823E-2</v>
      </c>
      <c r="AP100" s="224">
        <v>3.1279999300837517E-2</v>
      </c>
    </row>
    <row r="101" spans="14:42">
      <c r="N101" s="248">
        <v>2020</v>
      </c>
      <c r="O101" s="248">
        <v>1275.44</v>
      </c>
      <c r="P101" s="249">
        <v>9078.7999999999993</v>
      </c>
      <c r="AO101" s="224">
        <v>2.7858999377302823E-2</v>
      </c>
      <c r="AP101" s="224">
        <v>3.1279999300837517E-2</v>
      </c>
    </row>
    <row r="102" spans="14:42">
      <c r="N102" s="248">
        <v>2020</v>
      </c>
      <c r="O102" s="248">
        <v>1275.44</v>
      </c>
      <c r="P102" s="249">
        <v>9078.7999999999993</v>
      </c>
      <c r="AO102" s="224">
        <v>2.7858999377302823E-2</v>
      </c>
      <c r="AP102" s="224">
        <v>3.1279999300837517E-2</v>
      </c>
    </row>
    <row r="103" spans="14:42">
      <c r="N103" s="248">
        <v>2020</v>
      </c>
      <c r="O103" s="248">
        <v>1275.44</v>
      </c>
      <c r="P103" s="249">
        <v>9078.7999999999993</v>
      </c>
      <c r="AO103" s="224">
        <v>2.7858999377302823E-2</v>
      </c>
      <c r="AP103" s="224">
        <v>3.1279999300837517E-2</v>
      </c>
    </row>
    <row r="104" spans="14:42">
      <c r="N104" s="248">
        <v>2020</v>
      </c>
      <c r="O104" s="248">
        <v>1275.44</v>
      </c>
      <c r="P104" s="249">
        <v>9078.7999999999993</v>
      </c>
      <c r="AO104" s="224">
        <v>2.7858999377302823E-2</v>
      </c>
      <c r="AP104" s="224">
        <v>3.1279999300837517E-2</v>
      </c>
    </row>
    <row r="105" spans="14:42">
      <c r="N105" s="248">
        <v>2020</v>
      </c>
      <c r="O105" s="248">
        <v>1275.44</v>
      </c>
      <c r="P105" s="249">
        <v>9078.7999999999993</v>
      </c>
      <c r="AO105" s="224">
        <v>2.7858999377302823E-2</v>
      </c>
      <c r="AP105" s="224">
        <v>3.1279999300837517E-2</v>
      </c>
    </row>
    <row r="106" spans="14:42">
      <c r="N106" s="248">
        <v>2020</v>
      </c>
      <c r="O106" s="248">
        <v>1275.44</v>
      </c>
      <c r="P106" s="249">
        <v>9078.7999999999993</v>
      </c>
      <c r="AO106" s="224">
        <v>2.7858999377302823E-2</v>
      </c>
      <c r="AP106" s="224">
        <v>3.1279999300837517E-2</v>
      </c>
    </row>
    <row r="107" spans="14:42">
      <c r="N107" s="248">
        <v>2020</v>
      </c>
      <c r="O107" s="248">
        <v>1275.44</v>
      </c>
      <c r="P107" s="249">
        <v>9078.7999999999993</v>
      </c>
      <c r="AO107" s="224">
        <v>2.7858999377302823E-2</v>
      </c>
      <c r="AP107" s="224">
        <v>3.1279999300837517E-2</v>
      </c>
    </row>
    <row r="108" spans="14:42">
      <c r="N108" s="248">
        <v>2020</v>
      </c>
      <c r="O108" s="248">
        <v>1275.44</v>
      </c>
      <c r="P108" s="249">
        <v>9078.7999999999993</v>
      </c>
      <c r="AO108" s="224">
        <v>2.7858999377302823E-2</v>
      </c>
      <c r="AP108" s="224">
        <v>3.1279999300837517E-2</v>
      </c>
    </row>
    <row r="109" spans="14:42">
      <c r="N109" s="248">
        <v>2020</v>
      </c>
      <c r="O109" s="248">
        <v>1275.44</v>
      </c>
      <c r="P109" s="249">
        <v>9078.7999999999993</v>
      </c>
      <c r="AO109" s="224">
        <v>2.7858999377302823E-2</v>
      </c>
      <c r="AP109" s="224">
        <v>3.1279999300837517E-2</v>
      </c>
    </row>
    <row r="110" spans="14:42">
      <c r="N110" s="248">
        <v>2020</v>
      </c>
      <c r="O110" s="248">
        <v>1275.44</v>
      </c>
      <c r="P110" s="249">
        <v>9078.7999999999993</v>
      </c>
      <c r="AO110" s="224">
        <v>2.7858999377302823E-2</v>
      </c>
      <c r="AP110" s="224">
        <v>3.1279999300837517E-2</v>
      </c>
    </row>
    <row r="111" spans="14:42">
      <c r="N111" s="248">
        <v>2020</v>
      </c>
      <c r="O111" s="248">
        <v>1275.44</v>
      </c>
      <c r="P111" s="249">
        <v>9078.7999999999993</v>
      </c>
      <c r="AO111" s="224">
        <v>2.7858999377302823E-2</v>
      </c>
      <c r="AP111" s="224">
        <v>3.1279999300837517E-2</v>
      </c>
    </row>
    <row r="112" spans="14:42">
      <c r="N112" s="248">
        <v>2020</v>
      </c>
      <c r="O112" s="248">
        <v>1275.44</v>
      </c>
      <c r="P112" s="249">
        <v>9078.7999999999993</v>
      </c>
      <c r="AO112" s="224">
        <v>2.7858999377302823E-2</v>
      </c>
      <c r="AP112" s="224">
        <v>3.1279999300837517E-2</v>
      </c>
    </row>
    <row r="113" spans="14:42">
      <c r="N113" s="248">
        <v>2020</v>
      </c>
      <c r="O113" s="248">
        <v>1275.44</v>
      </c>
      <c r="P113" s="249">
        <v>9078.7999999999993</v>
      </c>
      <c r="AO113" s="224">
        <v>2.7858999377302823E-2</v>
      </c>
      <c r="AP113" s="224">
        <v>3.1279999300837517E-2</v>
      </c>
    </row>
    <row r="114" spans="14:42">
      <c r="N114" s="248">
        <v>2020</v>
      </c>
      <c r="O114" s="248">
        <v>1275.44</v>
      </c>
      <c r="P114" s="249">
        <v>9078.7999999999993</v>
      </c>
      <c r="AO114" s="224">
        <v>2.7858999377302823E-2</v>
      </c>
      <c r="AP114" s="224">
        <v>3.1279999300837517E-2</v>
      </c>
    </row>
    <row r="115" spans="14:42">
      <c r="N115" s="248">
        <v>2020</v>
      </c>
      <c r="O115" s="248">
        <v>1275.44</v>
      </c>
      <c r="P115" s="249">
        <v>9078.7999999999993</v>
      </c>
      <c r="AO115" s="224">
        <v>2.7858999377302823E-2</v>
      </c>
      <c r="AP115" s="224">
        <v>3.1279999300837517E-2</v>
      </c>
    </row>
    <row r="116" spans="14:42">
      <c r="N116" s="248">
        <v>2020</v>
      </c>
      <c r="O116" s="248">
        <v>1275.44</v>
      </c>
      <c r="P116" s="249">
        <v>9078.7999999999993</v>
      </c>
      <c r="AO116" s="224">
        <v>2.7858999377302823E-2</v>
      </c>
      <c r="AP116" s="224">
        <v>3.1279999300837517E-2</v>
      </c>
    </row>
    <row r="117" spans="14:42">
      <c r="N117" s="248">
        <v>2020</v>
      </c>
      <c r="O117" s="248">
        <v>1352.68</v>
      </c>
      <c r="P117" s="249">
        <v>9073</v>
      </c>
      <c r="AO117" s="224">
        <v>2.7858999377302823E-2</v>
      </c>
      <c r="AP117" s="224">
        <v>3.1279999300837517E-2</v>
      </c>
    </row>
    <row r="118" spans="14:42">
      <c r="N118" s="248">
        <v>2020</v>
      </c>
      <c r="O118" s="248">
        <v>1352.68</v>
      </c>
      <c r="P118" s="249">
        <v>9073</v>
      </c>
      <c r="AO118" s="224">
        <v>2.7858999377302823E-2</v>
      </c>
      <c r="AP118" s="224">
        <v>3.1279999300837517E-2</v>
      </c>
    </row>
    <row r="119" spans="14:42">
      <c r="N119" s="248">
        <v>2020</v>
      </c>
      <c r="O119" s="248">
        <v>1352.68</v>
      </c>
      <c r="P119" s="249">
        <v>9073</v>
      </c>
      <c r="AO119" s="224">
        <v>2.7858999377302823E-2</v>
      </c>
      <c r="AP119" s="224">
        <v>3.1279999300837517E-2</v>
      </c>
    </row>
    <row r="120" spans="14:42">
      <c r="N120" s="248">
        <v>2020</v>
      </c>
      <c r="O120" s="248">
        <v>1352.68</v>
      </c>
      <c r="P120" s="249">
        <v>9073</v>
      </c>
      <c r="AO120" s="224">
        <v>2.7858999377302823E-2</v>
      </c>
      <c r="AP120" s="224">
        <v>3.1279999300837517E-2</v>
      </c>
    </row>
    <row r="121" spans="14:42">
      <c r="N121" s="248">
        <v>2020</v>
      </c>
      <c r="O121" s="248">
        <v>1352.68</v>
      </c>
      <c r="P121" s="249">
        <v>9073</v>
      </c>
      <c r="AO121" s="224">
        <v>2.7858999377302823E-2</v>
      </c>
      <c r="AP121" s="224">
        <v>3.1279999300837517E-2</v>
      </c>
    </row>
    <row r="122" spans="14:42">
      <c r="N122" s="248">
        <v>2020</v>
      </c>
      <c r="O122" s="248">
        <v>1352.68</v>
      </c>
      <c r="P122" s="249">
        <v>9073</v>
      </c>
      <c r="AO122" s="224">
        <v>2.7858999377302823E-2</v>
      </c>
      <c r="AP122" s="224">
        <v>3.1279999300837517E-2</v>
      </c>
    </row>
    <row r="123" spans="14:42">
      <c r="N123" s="248">
        <v>2020</v>
      </c>
      <c r="O123" s="248">
        <v>1352.68</v>
      </c>
      <c r="P123" s="249">
        <v>9073</v>
      </c>
      <c r="AO123" s="224">
        <v>2.7858999377302823E-2</v>
      </c>
      <c r="AP123" s="224">
        <v>3.1279999300837517E-2</v>
      </c>
    </row>
    <row r="124" spans="14:42">
      <c r="N124" s="248">
        <v>2020</v>
      </c>
      <c r="O124" s="248">
        <v>1352.68</v>
      </c>
      <c r="P124" s="249">
        <v>9073</v>
      </c>
      <c r="AO124" s="224">
        <v>2.7858999377302823E-2</v>
      </c>
      <c r="AP124" s="224">
        <v>3.1279999300837517E-2</v>
      </c>
    </row>
    <row r="125" spans="14:42">
      <c r="N125" s="248">
        <v>2020</v>
      </c>
      <c r="O125" s="248">
        <v>1352.68</v>
      </c>
      <c r="P125" s="249">
        <v>9073</v>
      </c>
      <c r="AO125" s="224">
        <v>2.7858999377302823E-2</v>
      </c>
      <c r="AP125" s="224">
        <v>3.1279999300837517E-2</v>
      </c>
    </row>
    <row r="126" spans="14:42">
      <c r="N126" s="248">
        <v>2020</v>
      </c>
      <c r="O126" s="248">
        <v>1352.68</v>
      </c>
      <c r="P126" s="249">
        <v>9073</v>
      </c>
      <c r="AO126" s="224">
        <v>2.7858999377302823E-2</v>
      </c>
      <c r="AP126" s="224">
        <v>3.1279999300837517E-2</v>
      </c>
    </row>
    <row r="127" spans="14:42">
      <c r="N127" s="248">
        <v>2020</v>
      </c>
      <c r="O127" s="248">
        <v>1352.68</v>
      </c>
      <c r="P127" s="249">
        <v>9073</v>
      </c>
      <c r="AO127" s="224">
        <v>2.7858999377302823E-2</v>
      </c>
      <c r="AP127" s="224">
        <v>3.1279999300837517E-2</v>
      </c>
    </row>
    <row r="128" spans="14:42">
      <c r="N128" s="248">
        <v>2020</v>
      </c>
      <c r="O128" s="248">
        <v>1352.68</v>
      </c>
      <c r="P128" s="249">
        <v>9073</v>
      </c>
      <c r="AO128" s="224">
        <v>2.7858999377302823E-2</v>
      </c>
      <c r="AP128" s="224">
        <v>3.1279999300837517E-2</v>
      </c>
    </row>
    <row r="129" spans="14:42">
      <c r="N129" s="248">
        <v>2020</v>
      </c>
      <c r="O129" s="248">
        <v>1352.68</v>
      </c>
      <c r="P129" s="249">
        <v>9073</v>
      </c>
      <c r="AO129" s="224">
        <v>2.7858999377302823E-2</v>
      </c>
      <c r="AP129" s="224">
        <v>3.1279999300837517E-2</v>
      </c>
    </row>
    <row r="130" spans="14:42">
      <c r="N130" s="248">
        <v>2020</v>
      </c>
      <c r="O130" s="248">
        <v>1352.68</v>
      </c>
      <c r="P130" s="249">
        <v>9073</v>
      </c>
      <c r="AO130" s="224">
        <v>2.7858999377302823E-2</v>
      </c>
      <c r="AP130" s="224">
        <v>3.1279999300837517E-2</v>
      </c>
    </row>
    <row r="131" spans="14:42">
      <c r="N131" s="248">
        <v>2020</v>
      </c>
      <c r="O131" s="248">
        <v>1352.68</v>
      </c>
      <c r="P131" s="249">
        <v>9073</v>
      </c>
      <c r="AO131" s="224">
        <v>2.7858999377302823E-2</v>
      </c>
      <c r="AP131" s="224">
        <v>3.1279999300837517E-2</v>
      </c>
    </row>
    <row r="132" spans="14:42">
      <c r="N132" s="248">
        <v>2020</v>
      </c>
      <c r="O132" s="248">
        <v>1352.68</v>
      </c>
      <c r="P132" s="249">
        <v>9073</v>
      </c>
      <c r="AO132" s="224">
        <v>2.7858999377302823E-2</v>
      </c>
      <c r="AP132" s="224">
        <v>3.1279999300837517E-2</v>
      </c>
    </row>
    <row r="133" spans="14:42">
      <c r="N133" s="248">
        <v>2020</v>
      </c>
      <c r="O133" s="248">
        <v>1352.68</v>
      </c>
      <c r="P133" s="249">
        <v>9073</v>
      </c>
      <c r="AO133" s="224">
        <v>2.7858999377302823E-2</v>
      </c>
      <c r="AP133" s="224">
        <v>3.1279999300837517E-2</v>
      </c>
    </row>
    <row r="134" spans="14:42">
      <c r="N134" s="248">
        <v>2020</v>
      </c>
      <c r="O134" s="248">
        <v>1352.68</v>
      </c>
      <c r="P134" s="249">
        <v>9073</v>
      </c>
      <c r="AO134" s="224">
        <v>2.7858999377302823E-2</v>
      </c>
      <c r="AP134" s="224">
        <v>3.1279999300837517E-2</v>
      </c>
    </row>
    <row r="135" spans="14:42">
      <c r="N135" s="248">
        <v>2020</v>
      </c>
      <c r="O135" s="248">
        <v>1352.68</v>
      </c>
      <c r="P135" s="249">
        <v>9073</v>
      </c>
      <c r="AO135" s="224">
        <v>2.7858999377302823E-2</v>
      </c>
      <c r="AP135" s="224">
        <v>3.1279999300837517E-2</v>
      </c>
    </row>
    <row r="136" spans="14:42">
      <c r="N136" s="248">
        <v>2020</v>
      </c>
      <c r="O136" s="248">
        <v>1352.68</v>
      </c>
      <c r="P136" s="249">
        <v>9073</v>
      </c>
      <c r="AO136" s="224">
        <v>2.7858999377302823E-2</v>
      </c>
      <c r="AP136" s="224">
        <v>3.1279999300837517E-2</v>
      </c>
    </row>
    <row r="137" spans="14:42">
      <c r="N137" s="248">
        <v>2020</v>
      </c>
      <c r="O137" s="248">
        <v>1352.68</v>
      </c>
      <c r="P137" s="249">
        <v>9073</v>
      </c>
      <c r="AO137" s="224">
        <v>2.7858999377302823E-2</v>
      </c>
      <c r="AP137" s="224">
        <v>3.1279999300837517E-2</v>
      </c>
    </row>
    <row r="138" spans="14:42">
      <c r="N138" s="248">
        <v>1730</v>
      </c>
      <c r="O138" s="248">
        <v>1399.1499999999999</v>
      </c>
      <c r="P138" s="249">
        <v>8917.4</v>
      </c>
      <c r="AO138" s="224">
        <v>2.7858999377302823E-2</v>
      </c>
      <c r="AP138" s="224">
        <v>3.1279999300837517E-2</v>
      </c>
    </row>
    <row r="139" spans="14:42">
      <c r="N139" s="248">
        <v>1730</v>
      </c>
      <c r="O139" s="248">
        <v>1399.1499999999999</v>
      </c>
      <c r="P139" s="249">
        <v>8917.4</v>
      </c>
      <c r="AO139" s="224">
        <v>2.7858999377302823E-2</v>
      </c>
      <c r="AP139" s="224">
        <v>3.1279999300837517E-2</v>
      </c>
    </row>
    <row r="140" spans="14:42">
      <c r="N140" s="248">
        <v>1730</v>
      </c>
      <c r="O140" s="248">
        <v>1399.1499999999999</v>
      </c>
      <c r="P140" s="249">
        <v>8917.4</v>
      </c>
      <c r="AO140" s="224">
        <v>2.7858999377302823E-2</v>
      </c>
      <c r="AP140" s="224">
        <v>3.1279999300837517E-2</v>
      </c>
    </row>
    <row r="141" spans="14:42">
      <c r="N141" s="248">
        <v>1730</v>
      </c>
      <c r="O141" s="248">
        <v>1399.1499999999999</v>
      </c>
      <c r="P141" s="249">
        <v>8917.4</v>
      </c>
      <c r="AO141" s="224">
        <v>2.7858999377302823E-2</v>
      </c>
      <c r="AP141" s="224">
        <v>3.1279999300837517E-2</v>
      </c>
    </row>
    <row r="142" spans="14:42">
      <c r="N142" s="248">
        <v>1730</v>
      </c>
      <c r="O142" s="248">
        <v>1399.1499999999999</v>
      </c>
      <c r="P142" s="249">
        <v>8917.4</v>
      </c>
      <c r="AO142" s="224">
        <v>2.7858999377302823E-2</v>
      </c>
      <c r="AP142" s="224">
        <v>3.1279999300837517E-2</v>
      </c>
    </row>
    <row r="143" spans="14:42">
      <c r="N143" s="248">
        <v>1730</v>
      </c>
      <c r="O143" s="248">
        <v>1399.1499999999999</v>
      </c>
      <c r="P143" s="249">
        <v>8917.4</v>
      </c>
      <c r="AO143" s="224">
        <v>2.7858999377302823E-2</v>
      </c>
      <c r="AP143" s="224">
        <v>3.1279999300837517E-2</v>
      </c>
    </row>
    <row r="144" spans="14:42">
      <c r="N144" s="248">
        <v>1730</v>
      </c>
      <c r="O144" s="248">
        <v>1399.1499999999999</v>
      </c>
      <c r="P144" s="249">
        <v>8917.4</v>
      </c>
      <c r="AO144" s="224">
        <v>2.7858999377302823E-2</v>
      </c>
      <c r="AP144" s="224">
        <v>3.1279999300837517E-2</v>
      </c>
    </row>
    <row r="145" spans="14:42">
      <c r="N145" s="248">
        <v>1730</v>
      </c>
      <c r="O145" s="248">
        <v>1399.1499999999999</v>
      </c>
      <c r="P145" s="249">
        <v>8917.4</v>
      </c>
      <c r="AO145" s="224">
        <v>2.7858999377302823E-2</v>
      </c>
      <c r="AP145" s="224">
        <v>3.1279999300837517E-2</v>
      </c>
    </row>
    <row r="146" spans="14:42">
      <c r="N146" s="248">
        <v>1730</v>
      </c>
      <c r="O146" s="248">
        <v>1399.1499999999999</v>
      </c>
      <c r="P146" s="249">
        <v>8917.4</v>
      </c>
      <c r="AO146" s="224">
        <v>2.7858999377302823E-2</v>
      </c>
      <c r="AP146" s="224">
        <v>3.1279999300837517E-2</v>
      </c>
    </row>
    <row r="147" spans="14:42">
      <c r="N147" s="248">
        <v>1730</v>
      </c>
      <c r="O147" s="248">
        <v>1399.1499999999999</v>
      </c>
      <c r="P147" s="249">
        <v>8917.4</v>
      </c>
      <c r="AO147" s="224">
        <v>2.7858999377302823E-2</v>
      </c>
      <c r="AP147" s="224">
        <v>3.1279999300837517E-2</v>
      </c>
    </row>
    <row r="148" spans="14:42">
      <c r="N148" s="248">
        <v>1730</v>
      </c>
      <c r="O148" s="248">
        <v>1399.1499999999999</v>
      </c>
      <c r="P148" s="249">
        <v>8917.4</v>
      </c>
      <c r="AO148" s="224">
        <v>2.7858999377302823E-2</v>
      </c>
      <c r="AP148" s="224">
        <v>3.1279999300837517E-2</v>
      </c>
    </row>
    <row r="149" spans="14:42">
      <c r="N149" s="248">
        <v>1730</v>
      </c>
      <c r="O149" s="248">
        <v>1399.1499999999999</v>
      </c>
      <c r="P149" s="249">
        <v>8917.4</v>
      </c>
      <c r="AO149" s="224">
        <v>2.7858999377302823E-2</v>
      </c>
      <c r="AP149" s="224">
        <v>3.1279999300837517E-2</v>
      </c>
    </row>
    <row r="150" spans="14:42">
      <c r="N150" s="248">
        <v>1730</v>
      </c>
      <c r="O150" s="248">
        <v>1399.1499999999999</v>
      </c>
      <c r="P150" s="249">
        <v>8917.4</v>
      </c>
      <c r="AO150" s="224">
        <v>2.7858999377302823E-2</v>
      </c>
      <c r="AP150" s="224">
        <v>3.1279999300837517E-2</v>
      </c>
    </row>
    <row r="151" spans="14:42">
      <c r="N151" s="248">
        <v>1730</v>
      </c>
      <c r="O151" s="248">
        <v>1399.1499999999999</v>
      </c>
      <c r="P151" s="249">
        <v>8917.4</v>
      </c>
      <c r="AO151" s="224">
        <v>2.7858999377302823E-2</v>
      </c>
      <c r="AP151" s="224">
        <v>3.1279999300837517E-2</v>
      </c>
    </row>
    <row r="152" spans="14:42">
      <c r="N152" s="248">
        <v>1730</v>
      </c>
      <c r="O152" s="248">
        <v>1399.1499999999999</v>
      </c>
      <c r="P152" s="249">
        <v>8917.4</v>
      </c>
      <c r="AO152" s="224">
        <v>2.7858999377302823E-2</v>
      </c>
      <c r="AP152" s="224">
        <v>3.1279999300837517E-2</v>
      </c>
    </row>
    <row r="153" spans="14:42">
      <c r="N153" s="248">
        <v>1730</v>
      </c>
      <c r="O153" s="248">
        <v>1399.1499999999999</v>
      </c>
      <c r="P153" s="249">
        <v>8917.4</v>
      </c>
      <c r="AO153" s="224">
        <v>2.7858999377302823E-2</v>
      </c>
      <c r="AP153" s="224">
        <v>3.1279999300837517E-2</v>
      </c>
    </row>
    <row r="154" spans="14:42">
      <c r="N154" s="248">
        <v>1730</v>
      </c>
      <c r="O154" s="248">
        <v>1399.1499999999999</v>
      </c>
      <c r="P154" s="249">
        <v>8917.4</v>
      </c>
      <c r="AO154" s="224">
        <v>2.786299937721342E-2</v>
      </c>
      <c r="AP154" s="224">
        <v>3.1282999300770463E-2</v>
      </c>
    </row>
    <row r="155" spans="14:42">
      <c r="N155" s="248">
        <v>1730</v>
      </c>
      <c r="O155" s="248">
        <v>1399.1499999999999</v>
      </c>
      <c r="P155" s="249">
        <v>8917.4</v>
      </c>
      <c r="AO155" s="224">
        <v>2.7849999377503994E-2</v>
      </c>
      <c r="AP155" s="224">
        <v>3.1281999300792812E-2</v>
      </c>
    </row>
    <row r="156" spans="14:42">
      <c r="N156" s="248">
        <v>1730</v>
      </c>
      <c r="O156" s="248">
        <v>1399.1499999999999</v>
      </c>
      <c r="P156" s="249">
        <v>8917.4</v>
      </c>
      <c r="AO156" s="224">
        <v>2.7842999377660452E-2</v>
      </c>
      <c r="AP156" s="224">
        <v>3.1273999300971626E-2</v>
      </c>
    </row>
    <row r="157" spans="14:42">
      <c r="N157" s="248">
        <v>1730</v>
      </c>
      <c r="O157" s="248">
        <v>1399.1499999999999</v>
      </c>
      <c r="P157" s="249">
        <v>8917.4</v>
      </c>
      <c r="AO157" s="224">
        <v>2.7842999377660452E-2</v>
      </c>
      <c r="AP157" s="224">
        <v>3.1273999300971626E-2</v>
      </c>
    </row>
    <row r="158" spans="14:42">
      <c r="N158" s="248">
        <v>1730</v>
      </c>
      <c r="O158" s="248">
        <v>1399.1499999999999</v>
      </c>
      <c r="P158" s="249">
        <v>8917.4</v>
      </c>
      <c r="AO158" s="224">
        <v>2.7852999377436936E-2</v>
      </c>
      <c r="AP158" s="224">
        <v>3.1343999299407004E-2</v>
      </c>
    </row>
    <row r="159" spans="14:42">
      <c r="N159" s="248">
        <v>1730</v>
      </c>
      <c r="O159" s="248">
        <v>1399.1499999999999</v>
      </c>
      <c r="P159" s="249">
        <v>8917.4</v>
      </c>
      <c r="AO159" s="224">
        <v>2.7846999377571045E-2</v>
      </c>
      <c r="AP159" s="224">
        <v>3.1448999297060069E-2</v>
      </c>
    </row>
    <row r="160" spans="14:42">
      <c r="N160" s="248">
        <v>1730</v>
      </c>
      <c r="O160" s="248">
        <v>1419.03</v>
      </c>
      <c r="P160" s="249">
        <v>8329.6</v>
      </c>
      <c r="AO160" s="224">
        <v>2.7882999376766384E-2</v>
      </c>
      <c r="AP160" s="224">
        <v>3.1486999296210703E-2</v>
      </c>
    </row>
    <row r="161" spans="14:42">
      <c r="N161" s="248">
        <v>1730</v>
      </c>
      <c r="O161" s="248">
        <v>1419.03</v>
      </c>
      <c r="P161" s="249">
        <v>8329.6</v>
      </c>
      <c r="AO161" s="224">
        <v>2.7978999374620613E-2</v>
      </c>
      <c r="AP161" s="224">
        <v>3.1447999297082425E-2</v>
      </c>
    </row>
    <row r="162" spans="14:42">
      <c r="N162" s="248">
        <v>1730</v>
      </c>
      <c r="O162" s="248">
        <v>1419.03</v>
      </c>
      <c r="P162" s="249">
        <v>8329.6</v>
      </c>
      <c r="AO162" s="224">
        <v>2.7978999374620613E-2</v>
      </c>
      <c r="AP162" s="224">
        <v>3.1447999297082425E-2</v>
      </c>
    </row>
    <row r="163" spans="14:42">
      <c r="N163" s="248">
        <v>1730</v>
      </c>
      <c r="O163" s="248">
        <v>1419.03</v>
      </c>
      <c r="P163" s="249">
        <v>8329.6</v>
      </c>
      <c r="AO163" s="224">
        <v>2.7978999374620613E-2</v>
      </c>
      <c r="AP163" s="224">
        <v>3.1447999297082425E-2</v>
      </c>
    </row>
    <row r="164" spans="14:42">
      <c r="N164" s="248">
        <v>1730</v>
      </c>
      <c r="O164" s="248">
        <v>1419.03</v>
      </c>
      <c r="P164" s="249">
        <v>8329.6</v>
      </c>
      <c r="AO164" s="224">
        <v>2.7973999374732376E-2</v>
      </c>
      <c r="AP164" s="224">
        <v>3.1447999297082425E-2</v>
      </c>
    </row>
    <row r="165" spans="14:42">
      <c r="N165" s="248">
        <v>1730</v>
      </c>
      <c r="O165" s="248">
        <v>1419.03</v>
      </c>
      <c r="P165" s="249">
        <v>8329.6</v>
      </c>
      <c r="AO165" s="224">
        <v>2.8083999372273682E-2</v>
      </c>
      <c r="AP165" s="224">
        <v>3.1450999297015364E-2</v>
      </c>
    </row>
    <row r="166" spans="14:42">
      <c r="N166" s="248">
        <v>1730</v>
      </c>
      <c r="O166" s="248">
        <v>1419.03</v>
      </c>
      <c r="P166" s="249">
        <v>8329.6</v>
      </c>
      <c r="AO166" s="224">
        <v>2.8135999371111393E-2</v>
      </c>
      <c r="AP166" s="224">
        <v>3.1450999297015364E-2</v>
      </c>
    </row>
    <row r="167" spans="14:42">
      <c r="N167" s="248">
        <v>1730</v>
      </c>
      <c r="O167" s="248">
        <v>1419.03</v>
      </c>
      <c r="P167" s="249">
        <v>8329.6</v>
      </c>
      <c r="AO167" s="224">
        <v>2.8135999371111393E-2</v>
      </c>
      <c r="AP167" s="224">
        <v>3.1450999297015364E-2</v>
      </c>
    </row>
    <row r="168" spans="14:42">
      <c r="N168" s="248">
        <v>1730</v>
      </c>
      <c r="O168" s="248">
        <v>1419.03</v>
      </c>
      <c r="P168" s="249">
        <v>8329.6</v>
      </c>
      <c r="AO168" s="224">
        <v>2.8137999371066692E-2</v>
      </c>
      <c r="AP168" s="224">
        <v>3.1450999297015364E-2</v>
      </c>
    </row>
    <row r="169" spans="14:42">
      <c r="N169" s="248">
        <v>1730</v>
      </c>
      <c r="O169" s="248">
        <v>1419.03</v>
      </c>
      <c r="P169" s="249">
        <v>8329.6</v>
      </c>
      <c r="AO169" s="224">
        <v>2.8145999370887874E-2</v>
      </c>
      <c r="AP169" s="224">
        <v>3.1385999298468227E-2</v>
      </c>
    </row>
    <row r="170" spans="14:42">
      <c r="N170" s="248">
        <v>1730</v>
      </c>
      <c r="O170" s="248">
        <v>1419.03</v>
      </c>
      <c r="P170" s="249">
        <v>8329.6</v>
      </c>
      <c r="AO170" s="224">
        <v>2.8152999370731416E-2</v>
      </c>
      <c r="AP170" s="224">
        <v>3.1417999297752977E-2</v>
      </c>
    </row>
    <row r="171" spans="14:42">
      <c r="N171" s="248">
        <v>1730</v>
      </c>
      <c r="O171" s="248">
        <v>1419.03</v>
      </c>
      <c r="P171" s="249">
        <v>8329.6</v>
      </c>
      <c r="AO171" s="224">
        <v>2.8182999370060861E-2</v>
      </c>
      <c r="AP171" s="224">
        <v>3.1553999294713142E-2</v>
      </c>
    </row>
    <row r="172" spans="14:42">
      <c r="N172" s="248">
        <v>1730</v>
      </c>
      <c r="O172" s="248">
        <v>1419.03</v>
      </c>
      <c r="P172" s="249">
        <v>8329.6</v>
      </c>
      <c r="AO172" s="224">
        <v>2.8182999370060861E-2</v>
      </c>
      <c r="AP172" s="224">
        <v>3.1553999294713142E-2</v>
      </c>
    </row>
    <row r="173" spans="14:42">
      <c r="N173" s="248">
        <v>1730</v>
      </c>
      <c r="O173" s="248">
        <v>1419.03</v>
      </c>
      <c r="P173" s="249">
        <v>8329.6</v>
      </c>
      <c r="AO173" s="224">
        <v>2.8196999369747937E-2</v>
      </c>
      <c r="AP173" s="224">
        <v>3.1563999294489622E-2</v>
      </c>
    </row>
    <row r="174" spans="14:42">
      <c r="N174" s="248">
        <v>1730</v>
      </c>
      <c r="O174" s="248">
        <v>1419.03</v>
      </c>
      <c r="P174" s="249">
        <v>8329.6</v>
      </c>
      <c r="AO174" s="224">
        <v>2.8245999368652703E-2</v>
      </c>
      <c r="AP174" s="224" t="s">
        <v>329</v>
      </c>
    </row>
    <row r="175" spans="14:42">
      <c r="N175" s="248">
        <v>1730</v>
      </c>
      <c r="O175" s="248">
        <v>1419.03</v>
      </c>
      <c r="P175" s="249">
        <v>8329.6</v>
      </c>
      <c r="AO175" s="224">
        <v>2.828799936771393E-2</v>
      </c>
      <c r="AP175" s="224" t="s">
        <v>329</v>
      </c>
    </row>
    <row r="176" spans="14:42">
      <c r="N176" s="248">
        <v>1730</v>
      </c>
      <c r="O176" s="248">
        <v>1419.03</v>
      </c>
      <c r="P176" s="249">
        <v>8329.6</v>
      </c>
      <c r="AO176" s="224" t="s">
        <v>329</v>
      </c>
      <c r="AP176" s="224" t="s">
        <v>329</v>
      </c>
    </row>
    <row r="177" spans="14:42">
      <c r="N177" s="248">
        <v>1730</v>
      </c>
      <c r="O177" s="248">
        <v>1419.03</v>
      </c>
      <c r="P177" s="249">
        <v>8329.6</v>
      </c>
      <c r="AO177" s="224" t="s">
        <v>329</v>
      </c>
      <c r="AP177" s="224" t="s">
        <v>329</v>
      </c>
    </row>
    <row r="178" spans="14:42">
      <c r="N178" s="248">
        <v>1730</v>
      </c>
      <c r="O178" s="248">
        <v>1419.03</v>
      </c>
      <c r="P178" s="249">
        <v>8329.6</v>
      </c>
      <c r="AO178" s="224" t="s">
        <v>329</v>
      </c>
      <c r="AP178" s="224" t="s">
        <v>329</v>
      </c>
    </row>
    <row r="179" spans="14:42">
      <c r="N179" s="248">
        <v>1730</v>
      </c>
      <c r="O179" s="248">
        <v>1419.03</v>
      </c>
      <c r="P179" s="249">
        <v>8329.6</v>
      </c>
      <c r="AO179" s="224" t="s">
        <v>329</v>
      </c>
      <c r="AP179" s="224" t="s">
        <v>329</v>
      </c>
    </row>
    <row r="180" spans="14:42">
      <c r="N180" s="248">
        <v>1730</v>
      </c>
      <c r="O180" s="248">
        <v>1419.03</v>
      </c>
      <c r="P180" s="249">
        <v>8329.6</v>
      </c>
      <c r="AO180" s="224" t="s">
        <v>329</v>
      </c>
      <c r="AP180" s="224" t="s">
        <v>329</v>
      </c>
    </row>
    <row r="181" spans="14:42">
      <c r="N181" s="248">
        <v>1730</v>
      </c>
      <c r="O181" s="248">
        <v>1419.03</v>
      </c>
      <c r="P181" s="249">
        <v>8329.6</v>
      </c>
      <c r="AO181" s="224" t="s">
        <v>329</v>
      </c>
      <c r="AP181" s="224" t="s">
        <v>329</v>
      </c>
    </row>
    <row r="182" spans="14:42">
      <c r="N182" s="248">
        <v>1730</v>
      </c>
      <c r="O182" s="248">
        <v>1472.79</v>
      </c>
      <c r="P182" s="249">
        <v>7940.9000000000005</v>
      </c>
      <c r="AO182" s="224" t="s">
        <v>329</v>
      </c>
      <c r="AP182" s="224" t="s">
        <v>329</v>
      </c>
    </row>
    <row r="183" spans="14:42">
      <c r="N183" s="248">
        <v>1730</v>
      </c>
      <c r="O183" s="248">
        <v>1472.79</v>
      </c>
      <c r="P183" s="249">
        <v>7940.9000000000005</v>
      </c>
      <c r="AO183" s="224" t="s">
        <v>329</v>
      </c>
      <c r="AP183" s="224" t="s">
        <v>329</v>
      </c>
    </row>
    <row r="184" spans="14:42">
      <c r="N184" s="248">
        <v>1730</v>
      </c>
      <c r="O184" s="248">
        <v>1472.79</v>
      </c>
      <c r="P184" s="249">
        <v>7940.9000000000005</v>
      </c>
      <c r="AO184" s="224" t="s">
        <v>329</v>
      </c>
      <c r="AP184" s="224" t="s">
        <v>329</v>
      </c>
    </row>
    <row r="185" spans="14:42">
      <c r="N185" s="248">
        <v>1730</v>
      </c>
      <c r="O185" s="248">
        <v>1472.79</v>
      </c>
      <c r="P185" s="249">
        <v>7940.9000000000005</v>
      </c>
      <c r="AO185" s="224" t="s">
        <v>329</v>
      </c>
      <c r="AP185" s="224" t="s">
        <v>329</v>
      </c>
    </row>
    <row r="186" spans="14:42">
      <c r="N186" s="248">
        <v>1730</v>
      </c>
      <c r="O186" s="248">
        <v>1472.79</v>
      </c>
      <c r="P186" s="249">
        <v>7940.9000000000005</v>
      </c>
      <c r="AO186" s="224" t="s">
        <v>329</v>
      </c>
      <c r="AP186" s="224" t="s">
        <v>329</v>
      </c>
    </row>
    <row r="187" spans="14:42">
      <c r="N187" s="248">
        <v>1730</v>
      </c>
      <c r="O187" s="248">
        <v>1472.79</v>
      </c>
      <c r="P187" s="249">
        <v>7940.9000000000005</v>
      </c>
      <c r="AO187" s="224" t="s">
        <v>329</v>
      </c>
      <c r="AP187" s="224" t="s">
        <v>329</v>
      </c>
    </row>
    <row r="188" spans="14:42">
      <c r="N188" s="248">
        <v>1730</v>
      </c>
      <c r="O188" s="248">
        <v>1472.79</v>
      </c>
      <c r="P188" s="249">
        <v>7940.9000000000005</v>
      </c>
      <c r="AO188" s="224" t="s">
        <v>329</v>
      </c>
      <c r="AP188" s="224" t="s">
        <v>329</v>
      </c>
    </row>
    <row r="189" spans="14:42">
      <c r="N189" s="248">
        <v>1730</v>
      </c>
      <c r="O189" s="248">
        <v>1472.79</v>
      </c>
      <c r="P189" s="249">
        <v>7940.9000000000005</v>
      </c>
      <c r="AO189" s="224" t="s">
        <v>329</v>
      </c>
      <c r="AP189" s="224" t="s">
        <v>329</v>
      </c>
    </row>
    <row r="190" spans="14:42">
      <c r="N190" s="248">
        <v>1730</v>
      </c>
      <c r="O190" s="248">
        <v>1472.79</v>
      </c>
      <c r="P190" s="249">
        <v>7940.9000000000005</v>
      </c>
      <c r="AO190" s="224" t="s">
        <v>329</v>
      </c>
      <c r="AP190" s="224" t="s">
        <v>329</v>
      </c>
    </row>
    <row r="191" spans="14:42">
      <c r="N191" s="248">
        <v>1730</v>
      </c>
      <c r="O191" s="248">
        <v>1472.79</v>
      </c>
      <c r="P191" s="249">
        <v>7940.9000000000005</v>
      </c>
      <c r="AO191" s="224" t="s">
        <v>329</v>
      </c>
      <c r="AP191" s="224" t="s">
        <v>329</v>
      </c>
    </row>
    <row r="192" spans="14:42">
      <c r="N192" s="248">
        <v>1730</v>
      </c>
      <c r="O192" s="248">
        <v>1472.79</v>
      </c>
      <c r="P192" s="249">
        <v>7940.9000000000005</v>
      </c>
      <c r="AO192" s="224" t="s">
        <v>329</v>
      </c>
      <c r="AP192" s="224" t="s">
        <v>329</v>
      </c>
    </row>
    <row r="193" spans="14:42">
      <c r="N193" s="248">
        <v>1730</v>
      </c>
      <c r="O193" s="248">
        <v>1472.79</v>
      </c>
      <c r="P193" s="249">
        <v>7940.9000000000005</v>
      </c>
      <c r="AO193" s="224" t="s">
        <v>329</v>
      </c>
      <c r="AP193" s="224" t="s">
        <v>329</v>
      </c>
    </row>
    <row r="194" spans="14:42">
      <c r="N194" s="248">
        <v>1730</v>
      </c>
      <c r="O194" s="248">
        <v>1472.79</v>
      </c>
      <c r="P194" s="249">
        <v>7940.9000000000005</v>
      </c>
      <c r="AO194" s="224" t="s">
        <v>329</v>
      </c>
      <c r="AP194" s="224" t="s">
        <v>329</v>
      </c>
    </row>
    <row r="195" spans="14:42">
      <c r="N195" s="248">
        <v>1730</v>
      </c>
      <c r="O195" s="248">
        <v>1472.79</v>
      </c>
      <c r="P195" s="249">
        <v>7940.9000000000005</v>
      </c>
      <c r="AO195" s="224" t="s">
        <v>329</v>
      </c>
      <c r="AP195" s="224" t="s">
        <v>329</v>
      </c>
    </row>
    <row r="196" spans="14:42">
      <c r="N196" s="248">
        <v>1730</v>
      </c>
      <c r="O196" s="248">
        <v>1472.79</v>
      </c>
      <c r="P196" s="249">
        <v>7940.9000000000005</v>
      </c>
      <c r="AO196" s="224" t="s">
        <v>329</v>
      </c>
      <c r="AP196" s="224" t="s">
        <v>329</v>
      </c>
    </row>
    <row r="197" spans="14:42">
      <c r="N197" s="248">
        <v>1730</v>
      </c>
      <c r="O197" s="248">
        <v>1472.79</v>
      </c>
      <c r="P197" s="249">
        <v>7940.9000000000005</v>
      </c>
      <c r="AO197" s="224" t="s">
        <v>329</v>
      </c>
      <c r="AP197" s="224" t="s">
        <v>329</v>
      </c>
    </row>
    <row r="198" spans="14:42">
      <c r="N198" s="248">
        <v>1730</v>
      </c>
      <c r="O198" s="248">
        <v>1472.79</v>
      </c>
      <c r="P198" s="249">
        <v>7940.9000000000005</v>
      </c>
      <c r="AO198" s="224" t="s">
        <v>329</v>
      </c>
      <c r="AP198" s="224" t="s">
        <v>329</v>
      </c>
    </row>
    <row r="199" spans="14:42">
      <c r="N199" s="248">
        <v>1730</v>
      </c>
      <c r="O199" s="248">
        <v>1472.79</v>
      </c>
      <c r="P199" s="249">
        <v>7940.9000000000005</v>
      </c>
      <c r="AO199" s="224" t="s">
        <v>329</v>
      </c>
      <c r="AP199" s="224" t="s">
        <v>329</v>
      </c>
    </row>
    <row r="200" spans="14:42">
      <c r="N200" s="248">
        <v>1730</v>
      </c>
      <c r="O200" s="248">
        <v>1472.79</v>
      </c>
      <c r="P200" s="249">
        <v>7940.9000000000005</v>
      </c>
      <c r="AO200" s="224" t="s">
        <v>329</v>
      </c>
      <c r="AP200" s="224" t="s">
        <v>329</v>
      </c>
    </row>
    <row r="201" spans="14:42">
      <c r="N201" s="248">
        <v>1730</v>
      </c>
      <c r="O201" s="248">
        <v>1472.79</v>
      </c>
      <c r="P201" s="249">
        <v>7940.9000000000005</v>
      </c>
      <c r="AO201" s="224" t="s">
        <v>329</v>
      </c>
      <c r="AP201" s="224" t="s">
        <v>329</v>
      </c>
    </row>
    <row r="202" spans="14:42">
      <c r="N202" s="248">
        <v>1730</v>
      </c>
      <c r="O202" s="248">
        <v>1472.79</v>
      </c>
      <c r="P202" s="249">
        <v>7940.9000000000005</v>
      </c>
      <c r="AO202" s="224" t="s">
        <v>329</v>
      </c>
      <c r="AP202" s="224" t="s">
        <v>329</v>
      </c>
    </row>
  </sheetData>
  <phoneticPr fontId="10" type="noConversion"/>
  <conditionalFormatting sqref="B10:AT10">
    <cfRule type="duplicateValues" dxfId="67" priority="76"/>
  </conditionalFormatting>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theme="1"/>
  </sheetPr>
  <dimension ref="A1:CH1625"/>
  <sheetViews>
    <sheetView tabSelected="1" topLeftCell="BL1" zoomScale="85" zoomScaleNormal="85" workbookViewId="0">
      <selection activeCell="CA20" sqref="CA20"/>
    </sheetView>
  </sheetViews>
  <sheetFormatPr defaultColWidth="9.109375" defaultRowHeight="15.75"/>
  <cols>
    <col min="1" max="1" width="3.77734375" style="59" bestFit="1" customWidth="1"/>
    <col min="2" max="2" width="16.77734375" style="31" bestFit="1" customWidth="1"/>
    <col min="3" max="3" width="6.6640625" style="31" bestFit="1" customWidth="1"/>
    <col min="4" max="4" width="7.44140625" style="31" bestFit="1" customWidth="1"/>
    <col min="5" max="5" width="8.6640625" style="31" bestFit="1" customWidth="1"/>
    <col min="6" max="6" width="7.77734375" style="31" bestFit="1" customWidth="1"/>
    <col min="7" max="7" width="25.77734375" style="31" bestFit="1" customWidth="1"/>
    <col min="8" max="8" width="6" style="31" bestFit="1" customWidth="1"/>
    <col min="9" max="9" width="4.33203125" style="31" bestFit="1" customWidth="1"/>
    <col min="10" max="10" width="12" style="31" bestFit="1" customWidth="1"/>
    <col min="11" max="11" width="27" style="31" bestFit="1" customWidth="1"/>
    <col min="12" max="12" width="10.6640625" style="31" bestFit="1" customWidth="1"/>
    <col min="13" max="13" width="11.21875" style="31" bestFit="1" customWidth="1"/>
    <col min="14" max="14" width="16.109375" style="32" bestFit="1" customWidth="1"/>
    <col min="15" max="15" width="15.21875" style="32" bestFit="1" customWidth="1"/>
    <col min="16" max="16" width="21.109375" style="32" bestFit="1" customWidth="1"/>
    <col min="17" max="17" width="8.5546875" style="33" bestFit="1" customWidth="1"/>
    <col min="18" max="18" width="12.33203125" style="34" bestFit="1" customWidth="1"/>
    <col min="19" max="19" width="12" style="34" bestFit="1" customWidth="1"/>
    <col min="20" max="20" width="25.33203125" style="34" bestFit="1" customWidth="1"/>
    <col min="21" max="23" width="8.77734375" style="34" bestFit="1" customWidth="1"/>
    <col min="24" max="24" width="9.44140625" style="34" bestFit="1" customWidth="1"/>
    <col min="25" max="25" width="9.77734375" style="34" bestFit="1" customWidth="1"/>
    <col min="26" max="26" width="15.109375" style="34" bestFit="1" customWidth="1"/>
    <col min="27" max="29" width="15.109375" bestFit="1" customWidth="1"/>
    <col min="30" max="30" width="16.109375" bestFit="1" customWidth="1"/>
    <col min="31" max="31" width="11.44140625" style="35" bestFit="1" customWidth="1"/>
    <col min="32" max="32" width="16.6640625" style="36" customWidth="1"/>
    <col min="33" max="33" width="12" style="31" bestFit="1" customWidth="1"/>
    <col min="34" max="34" width="34.21875" style="31" bestFit="1" customWidth="1"/>
    <col min="35" max="38" width="10.44140625" style="31" bestFit="1" customWidth="1"/>
    <col min="39" max="39" width="8.77734375" style="31" bestFit="1" customWidth="1"/>
    <col min="40" max="44" width="18.88671875" style="31" bestFit="1" customWidth="1"/>
    <col min="45" max="45" width="11.44140625" style="31" bestFit="1" customWidth="1"/>
    <col min="46" max="54" width="9.109375" style="31"/>
    <col min="55" max="55" width="8.44140625" style="31" bestFit="1" customWidth="1"/>
    <col min="56" max="56" width="9.88671875" style="31" bestFit="1" customWidth="1"/>
    <col min="57" max="57" width="12.21875" style="31" bestFit="1" customWidth="1"/>
    <col min="58" max="58" width="9.44140625" style="31" customWidth="1"/>
    <col min="59" max="61" width="9.109375" style="31"/>
    <col min="62" max="62" width="12.33203125" style="31" customWidth="1"/>
    <col min="63" max="63" width="20.5546875" style="31" customWidth="1"/>
    <col min="64" max="64" width="13.5546875" style="31" customWidth="1"/>
    <col min="65" max="65" width="9.109375" style="31" customWidth="1"/>
    <col min="66" max="66" width="19.5546875" style="31" customWidth="1"/>
    <col min="67" max="67" width="9.109375" style="31"/>
    <col min="68" max="68" width="9.109375" style="31" customWidth="1"/>
    <col min="69" max="16384" width="9.109375" style="31"/>
  </cols>
  <sheetData>
    <row r="1" spans="1:86">
      <c r="BI1"/>
      <c r="BJ1"/>
      <c r="BK1"/>
      <c r="BL1" t="s">
        <v>487</v>
      </c>
      <c r="BM1" t="s">
        <v>488</v>
      </c>
      <c r="BN1" t="s">
        <v>98</v>
      </c>
      <c r="BO1" t="s">
        <v>477</v>
      </c>
      <c r="BP1" t="s">
        <v>203</v>
      </c>
      <c r="BX1" s="31" t="s">
        <v>786</v>
      </c>
      <c r="BY1" s="31" t="s">
        <v>787</v>
      </c>
      <c r="CC1" s="31" t="s">
        <v>788</v>
      </c>
    </row>
    <row r="2" spans="1:86">
      <c r="A2" s="56" t="s">
        <v>36</v>
      </c>
      <c r="B2" s="37" t="s">
        <v>4</v>
      </c>
      <c r="C2" s="38" t="s">
        <v>156</v>
      </c>
      <c r="D2" s="38" t="s">
        <v>157</v>
      </c>
      <c r="E2" s="38" t="s">
        <v>158</v>
      </c>
      <c r="F2" s="38" t="s">
        <v>159</v>
      </c>
      <c r="G2" s="39" t="s">
        <v>576</v>
      </c>
      <c r="H2" s="39" t="s">
        <v>188</v>
      </c>
      <c r="J2" s="29" t="s">
        <v>36</v>
      </c>
      <c r="K2" s="153" t="s">
        <v>340</v>
      </c>
      <c r="L2" s="154" t="s">
        <v>156</v>
      </c>
      <c r="M2" s="154" t="s">
        <v>157</v>
      </c>
      <c r="N2" s="153" t="s">
        <v>158</v>
      </c>
      <c r="O2" s="153" t="s">
        <v>159</v>
      </c>
      <c r="P2" s="150" t="s">
        <v>576</v>
      </c>
      <c r="Q2" s="150" t="s">
        <v>188</v>
      </c>
      <c r="S2" s="29" t="s">
        <v>36</v>
      </c>
      <c r="T2" s="150" t="s">
        <v>47</v>
      </c>
      <c r="U2" s="150" t="s">
        <v>330</v>
      </c>
      <c r="V2" s="150" t="s">
        <v>15</v>
      </c>
      <c r="W2" s="150" t="s">
        <v>16</v>
      </c>
      <c r="X2" s="150" t="s">
        <v>17</v>
      </c>
      <c r="Y2" s="150" t="s">
        <v>18</v>
      </c>
      <c r="Z2" s="150" t="s">
        <v>577</v>
      </c>
      <c r="AA2" s="150" t="s">
        <v>578</v>
      </c>
      <c r="AB2" s="150" t="s">
        <v>579</v>
      </c>
      <c r="AC2" s="150" t="s">
        <v>580</v>
      </c>
      <c r="AD2" s="150" t="s">
        <v>581</v>
      </c>
      <c r="AE2" s="150" t="s">
        <v>582</v>
      </c>
      <c r="AG2" s="29" t="s">
        <v>36</v>
      </c>
      <c r="AH2" s="159" t="s">
        <v>552</v>
      </c>
      <c r="AI2" s="159" t="s">
        <v>540</v>
      </c>
      <c r="AJ2" s="159" t="s">
        <v>541</v>
      </c>
      <c r="AK2" s="159" t="s">
        <v>542</v>
      </c>
      <c r="AL2" s="159" t="s">
        <v>543</v>
      </c>
      <c r="AM2" s="159" t="s">
        <v>583</v>
      </c>
      <c r="AN2" s="150" t="s">
        <v>577</v>
      </c>
      <c r="AO2" s="150" t="s">
        <v>578</v>
      </c>
      <c r="AP2" s="150" t="s">
        <v>579</v>
      </c>
      <c r="AQ2" s="150" t="s">
        <v>580</v>
      </c>
      <c r="AR2" s="150" t="s">
        <v>581</v>
      </c>
      <c r="AS2" s="150" t="s">
        <v>582</v>
      </c>
      <c r="BC2" s="34"/>
      <c r="BD2" s="34" t="s">
        <v>337</v>
      </c>
      <c r="BE2" s="31" t="s">
        <v>339</v>
      </c>
      <c r="BI2" t="s">
        <v>489</v>
      </c>
      <c r="BJ2" t="s">
        <v>151</v>
      </c>
      <c r="BK2" t="s">
        <v>490</v>
      </c>
      <c r="BL2" t="s">
        <v>491</v>
      </c>
      <c r="BM2" t="s">
        <v>492</v>
      </c>
      <c r="BN2" t="s">
        <v>98</v>
      </c>
      <c r="BO2" t="s">
        <v>493</v>
      </c>
      <c r="BP2" t="s">
        <v>494</v>
      </c>
      <c r="BV2" s="96">
        <f>tbl_dt[WeeklyDate]</f>
        <v>45278</v>
      </c>
      <c r="BX2" s="31" t="s">
        <v>789</v>
      </c>
      <c r="BY2" s="96">
        <f>EOMONTH(BV2,MOD(-MONTH(BV2),3)-3)</f>
        <v>45199</v>
      </c>
      <c r="BZ2" s="31" t="s">
        <v>790</v>
      </c>
      <c r="CA2" s="96">
        <f>EOMONTH(BV2,MOD(3-MONTH(BV2),3))</f>
        <v>45291</v>
      </c>
      <c r="CB2" s="31" t="s">
        <v>791</v>
      </c>
      <c r="CC2" s="31" t="s">
        <v>792</v>
      </c>
    </row>
    <row r="3" spans="1:86">
      <c r="A3" s="57">
        <v>1</v>
      </c>
      <c r="B3" s="40" t="s">
        <v>160</v>
      </c>
      <c r="C3" s="41"/>
      <c r="D3" s="41"/>
      <c r="E3" s="41"/>
      <c r="F3" s="41"/>
      <c r="G3" s="34"/>
      <c r="H3" s="34"/>
      <c r="J3" s="29">
        <v>1</v>
      </c>
      <c r="K3" s="155" t="s">
        <v>341</v>
      </c>
      <c r="L3" s="252" t="e">
        <f ca="1">_xll.BDH(P3,Q3, EXE!$I$2,EXE!$I$2,"FILL=P","factor=0.01","DAYS=A")</f>
        <v>#NAME?</v>
      </c>
      <c r="M3" s="157" t="e">
        <f ca="1">ROUND((($L3-_xll.BDH($P3,$Q3,EXE!$J$2,EXE!$J$2, "FILL=P","DAYS=A","factor=0.01"))*10000),0)&amp;"bps"</f>
        <v>#NAME?</v>
      </c>
      <c r="N3" s="157" t="e">
        <f ca="1">ROUND((($L3-_xll.BDH($P3,$Q3,tbl_DateParameter[Start of year],tbl_DateParameter[Start of year], "FILL=P","DAYS=A","factor=0.01"))*10000),0)</f>
        <v>#NAME?</v>
      </c>
      <c r="O3" s="157" t="e">
        <f ca="1">ROUND((($L3-_xll.BDH($P3,$Q3,tbl_DateParameter[[1 year before ]],tbl_DateParameter[[1 year before ]], "FILL=P","DAYS=A","factor=0.01"))*10000),0)</f>
        <v>#NAME?</v>
      </c>
      <c r="P3" s="150" t="s">
        <v>342</v>
      </c>
      <c r="Q3" s="150" t="s">
        <v>187</v>
      </c>
      <c r="S3" s="29">
        <v>1</v>
      </c>
      <c r="T3" s="150" t="s">
        <v>324</v>
      </c>
      <c r="U3" s="150" t="e">
        <f ca="1">_xll.BDH(Z3,$AE$3, EXE!$I$2,EXE!$I$2,"FILL=P","DAYS=A")/100</f>
        <v>#NAME?</v>
      </c>
      <c r="V3" s="150" t="e">
        <f ca="1">_xll.BDH(AA3,$AE$3, EXE!$I$2,EXE!$I$2,"FILL=P","DAYS=A")/100</f>
        <v>#NAME?</v>
      </c>
      <c r="W3" s="150" t="e">
        <f ca="1">_xll.BDH(AB3,$AE$3, EXE!$I$2,EXE!$I$2,"FILL=P","DAYS=A")/100</f>
        <v>#NAME?</v>
      </c>
      <c r="X3" s="150" t="e">
        <f ca="1">_xll.BDH(AC3,$AE$3, EXE!$I$2,EXE!$I$2,"FILL=P","DAYS=A")/100</f>
        <v>#NAME?</v>
      </c>
      <c r="Y3" s="150" t="e">
        <f ca="1">_xll.BDH(AD3,$AE$3, EXE!$I$2,EXE!$I$2,"FILL=P","DAYS=A")/100</f>
        <v>#NAME?</v>
      </c>
      <c r="Z3" s="150" t="s">
        <v>332</v>
      </c>
      <c r="AA3" s="150" t="s">
        <v>333</v>
      </c>
      <c r="AB3" s="150" t="s">
        <v>182</v>
      </c>
      <c r="AC3" s="150" t="s">
        <v>336</v>
      </c>
      <c r="AD3" s="150" t="s">
        <v>338</v>
      </c>
      <c r="AE3" s="150" t="s">
        <v>187</v>
      </c>
      <c r="AF3" s="31"/>
      <c r="AG3" s="29">
        <v>1</v>
      </c>
      <c r="AH3" s="159" t="s">
        <v>544</v>
      </c>
      <c r="AI3" s="159" t="e">
        <f ca="1">_xll.BDH(AN3,$AS3, EXE!$I$2,EXE!$I$2,"FILL=P","DAYS=A")/100</f>
        <v>#NAME?</v>
      </c>
      <c r="AJ3" s="159" t="e">
        <f ca="1">_xll.BDH(AO3,$AS3, EXE!$I$2,EXE!$I$2,"FILL=P","DAYS=A")/100</f>
        <v>#NAME?</v>
      </c>
      <c r="AK3" s="159" t="e">
        <f ca="1">_xll.BDH(AP3,$AS3, EXE!$I$2,EXE!$I$2,"FILL=P","DAYS=A")/100</f>
        <v>#NAME?</v>
      </c>
      <c r="AL3" s="159" t="e">
        <f ca="1">_xll.BDH(AQ3,$AS3, EXE!$I$2,EXE!$I$2,"FILL=P","DAYS=A")/100</f>
        <v>#NAME?</v>
      </c>
      <c r="AM3" s="159" t="e">
        <f ca="1">_xll.BDH(AR3,$AS3, EXE!$I$2,EXE!$I$2,"FILL=P","DAYS=A")/100</f>
        <v>#NAME?</v>
      </c>
      <c r="AN3" s="159" t="str">
        <f t="shared" ref="AN3:AR6" si="0">"FCUSCN "&amp;AI$7&amp;" Index"</f>
        <v>FCUSCN Q423 Index</v>
      </c>
      <c r="AO3" s="159" t="str">
        <f t="shared" si="0"/>
        <v>FCUSCN Q124 Index</v>
      </c>
      <c r="AP3" s="159" t="str">
        <f t="shared" si="0"/>
        <v>FCUSCN Q224 Index</v>
      </c>
      <c r="AQ3" s="159" t="str">
        <f t="shared" si="0"/>
        <v>FCUSCN Q324 Index</v>
      </c>
      <c r="AR3" s="159" t="str">
        <f t="shared" si="0"/>
        <v>FCUSCN Q424 Index</v>
      </c>
      <c r="AS3" s="159" t="s">
        <v>545</v>
      </c>
      <c r="BC3" s="98" t="e">
        <f ca="1">_xll.BDH(AC4,AE4,EXE!L2,EXE!I2,"Dir=V","Dts=S","Sort=D","Quote=C","QtTyp=P","CDR=5D","fill=c","curr=USD","cols=2;rows=262")</f>
        <v>#NAME?</v>
      </c>
      <c r="BD3" s="34">
        <v>2.7858999999999998</v>
      </c>
      <c r="BE3" s="34" t="e">
        <f ca="1">_xll.BDH(AD4,AE4,EXE!L2,EXE!I2,"Dir=V","Dts=h","Sort=D","Quote=C","QtTyp=P","CDR=5D","fill=c","curr=USD","cols=1;rows=262")</f>
        <v>#NAME?</v>
      </c>
      <c r="BI3">
        <v>1</v>
      </c>
      <c r="BJ3" t="s">
        <v>495</v>
      </c>
      <c r="BK3" s="75" t="s">
        <v>496</v>
      </c>
      <c r="BL3" t="e">
        <f ca="1">IF($BK3="","",IF(_xll.BDP($BK3,BL$1)="#N/A N/A","--",_xll.BDP($BK3,BL$1)))</f>
        <v>#NAME?</v>
      </c>
      <c r="BM3" t="e">
        <f ca="1">IF($BK3="","",IF(_xll.BDP($BK3,BM$1)="#N/A N/A","--",_xll.BDP($BK3,BM$1)))</f>
        <v>#NAME?</v>
      </c>
      <c r="BN3" t="e">
        <f ca="1">IF(表格1019[[#This Row],[欄1]]="--",表格1019[[#This Row],[欄2]],表格1019[[#This Row],[欄1]])</f>
        <v>#NAME?</v>
      </c>
      <c r="BO3" t="e">
        <f ca="1">IF($BK3="","",IF(_xll.BDP($BK3,BO$1)="#N/A N/A","--",_xll.BDP($BK3,BO$1)))</f>
        <v>#NAME?</v>
      </c>
      <c r="BP3" t="e">
        <f ca="1">IF($BK3="","",IF(_xll.BDP($BK3,BP$1)="#N/A N/A","--",IF(_xll.BDP($BK3,BP$1)="WD","--",_xll.BDP($BK3,BP$1))))</f>
        <v>#NAME?</v>
      </c>
      <c r="BY3" s="260"/>
      <c r="CA3" s="260"/>
    </row>
    <row r="4" spans="1:86">
      <c r="A4" s="58">
        <v>2</v>
      </c>
      <c r="B4" s="42" t="s">
        <v>5</v>
      </c>
      <c r="C4" s="43" t="e">
        <f ca="1">_xll.BDH(G4,H4, EXE!$I$2,EXE!$I$2,"FILL=P","DAYS=A")</f>
        <v>#NAME?</v>
      </c>
      <c r="D4" s="44" t="e">
        <f ca="1">($C4-_xll.BDH($G4,$H4, EXE!J$2,EXE!J$2,"FILL=P","DAYS=A"))/(_xll.BDH($G4,$H4, EXE!J$2,EXE!J$2,"FILL=P","DAYS=A"))</f>
        <v>#NAME?</v>
      </c>
      <c r="E4" s="45" t="e">
        <f ca="1">($C4-_xll.BDH($G4,$H4, EXE!K$2,EXE!K$2,"FILL=P","DAYS=A"))/(_xll.BDH($G4,$H4, EXE!K$2,EXE!K$2,"FILL=P","DAYS=A"))</f>
        <v>#NAME?</v>
      </c>
      <c r="F4" s="45" t="e">
        <f ca="1">($C4-_xll.BDH($G4,$H4, EXE!L$2,EXE!L$2,"FILL=P","DAYS=A"))/(_xll.BDH($G4,$H4, EXE!L$2,EXE!L$2,"FILL=P","DAYS=A"))</f>
        <v>#NAME?</v>
      </c>
      <c r="G4" s="34" t="s">
        <v>189</v>
      </c>
      <c r="H4" s="34" t="s">
        <v>187</v>
      </c>
      <c r="J4" s="158">
        <v>2</v>
      </c>
      <c r="K4" s="155" t="s">
        <v>343</v>
      </c>
      <c r="L4" s="252" t="e">
        <f ca="1">_xll.BDH(P4,Q4, EXE!$I$2,EXE!$I$2,"FILL=P","factor=0.01","DAYS=A")</f>
        <v>#NAME?</v>
      </c>
      <c r="M4" s="157" t="e">
        <f ca="1">ROUND((($L4-_xll.BDH($P4,$Q4,EXE!$J$2,EXE!$J$2, "FILL=P","DAYS=A","factor=0.01"))*10000),0)&amp;"bps"</f>
        <v>#NAME?</v>
      </c>
      <c r="N4" s="157" t="e">
        <f ca="1">ROUND((($L4-_xll.BDH($P4,$Q4,tbl_DateParameter[Start of year],tbl_DateParameter[Start of year], "FILL=P","DAYS=A","factor=0.01"))*10000),0)</f>
        <v>#NAME?</v>
      </c>
      <c r="O4" s="157" t="e">
        <f ca="1">ROUND((($L4-_xll.BDH($P4,$Q4,tbl_DateParameter[[1 year before ]],tbl_DateParameter[[1 year before ]], "FILL=P","DAYS=A","factor=0.01"))*10000),0)</f>
        <v>#NAME?</v>
      </c>
      <c r="P4" s="150" t="s">
        <v>344</v>
      </c>
      <c r="Q4" s="150" t="s">
        <v>187</v>
      </c>
      <c r="S4" s="158">
        <v>2</v>
      </c>
      <c r="T4" s="150" t="s">
        <v>486</v>
      </c>
      <c r="U4" s="150" t="e">
        <f ca="1">_xll.BDH(Z4,$AE$4, EXE!$I$2,EXE!$I$2,"FILL=P","DAYS=A")/100</f>
        <v>#NAME?</v>
      </c>
      <c r="V4" s="150" t="e">
        <f ca="1">_xll.BDH(AA4,$AE$4, EXE!$I$2,EXE!$I$2,"FILL=P","DAYS=A")/100</f>
        <v>#NAME?</v>
      </c>
      <c r="W4" s="150" t="e">
        <f ca="1">_xll.BDH(AB4,$AE$4, EXE!$I$2,EXE!$I$2,"FILL=P","DAYS=A")/100</f>
        <v>#NAME?</v>
      </c>
      <c r="X4" s="150">
        <f>BD3/100</f>
        <v>2.7858999999999998E-2</v>
      </c>
      <c r="Y4" s="150" t="e">
        <f ca="1">BE3/100</f>
        <v>#NAME?</v>
      </c>
      <c r="Z4" s="150" t="s">
        <v>328</v>
      </c>
      <c r="AA4" s="150" t="s">
        <v>334</v>
      </c>
      <c r="AB4" s="150" t="s">
        <v>335</v>
      </c>
      <c r="AC4" s="150" t="s">
        <v>337</v>
      </c>
      <c r="AD4" s="150" t="s">
        <v>339</v>
      </c>
      <c r="AE4" s="150" t="s">
        <v>187</v>
      </c>
      <c r="AF4" s="31"/>
      <c r="AG4" s="158">
        <v>2</v>
      </c>
      <c r="AH4" s="159" t="s">
        <v>546</v>
      </c>
      <c r="AI4" s="159" t="e">
        <f ca="1">_xll.BDH(AN4,$AS4, EXE!$I$2,EXE!$I$2,"FILL=P","DAYS=A")/100</f>
        <v>#NAME?</v>
      </c>
      <c r="AJ4" s="159" t="e">
        <f ca="1">_xll.BDH(AO4,$AS4, EXE!$I$2,EXE!$I$2,"FILL=P","DAYS=A")/100</f>
        <v>#NAME?</v>
      </c>
      <c r="AK4" s="159" t="e">
        <f ca="1">_xll.BDH(AP4,$AS4, EXE!$I$2,EXE!$I$2,"FILL=P","DAYS=A")/100</f>
        <v>#NAME?</v>
      </c>
      <c r="AL4" s="159" t="e">
        <f ca="1">_xll.BDH(AQ4,$AS4, EXE!$I$2,EXE!$I$2,"FILL=P","DAYS=A")/100</f>
        <v>#NAME?</v>
      </c>
      <c r="AM4" s="159" t="e">
        <f ca="1">_xll.BDH(AR4,$AS4, EXE!$I$2,EXE!$I$2,"FILL=P","DAYS=A")/100</f>
        <v>#NAME?</v>
      </c>
      <c r="AN4" s="159" t="str">
        <f t="shared" si="0"/>
        <v>FCUSCN Q423 Index</v>
      </c>
      <c r="AO4" s="159" t="str">
        <f t="shared" si="0"/>
        <v>FCUSCN Q124 Index</v>
      </c>
      <c r="AP4" s="159" t="str">
        <f t="shared" si="0"/>
        <v>FCUSCN Q224 Index</v>
      </c>
      <c r="AQ4" s="159" t="str">
        <f t="shared" si="0"/>
        <v>FCUSCN Q324 Index</v>
      </c>
      <c r="AR4" s="159" t="str">
        <f t="shared" si="0"/>
        <v>FCUSCN Q424 Index</v>
      </c>
      <c r="AS4" s="159" t="s">
        <v>547</v>
      </c>
      <c r="BC4" s="96">
        <v>45274</v>
      </c>
      <c r="BD4" s="31">
        <v>2.7858999999999998</v>
      </c>
      <c r="BE4" s="34">
        <v>3.1280000000000001</v>
      </c>
      <c r="BI4">
        <v>2</v>
      </c>
      <c r="BJ4" t="s">
        <v>497</v>
      </c>
      <c r="BK4" t="s">
        <v>498</v>
      </c>
      <c r="BL4" t="e">
        <f ca="1">IF($BK4="","",IF(_xll.BDP($BK4,BL$1)="#N/A N/A","--",_xll.BDP($BK4,BL$1)))</f>
        <v>#NAME?</v>
      </c>
      <c r="BM4" t="e">
        <f ca="1">IF($BK4="","",IF(_xll.BDP($BK4,BM$1)="#N/A N/A","--",_xll.BDP($BK4,BM$1)))</f>
        <v>#NAME?</v>
      </c>
      <c r="BN4" t="e">
        <f ca="1">IF(表格1019[[#This Row],[欄1]]="--",表格1019[[#This Row],[欄2]],表格1019[[#This Row],[欄1]])</f>
        <v>#NAME?</v>
      </c>
      <c r="BO4" t="e">
        <f ca="1">IF($BK4="","",IF(_xll.BDP($BK4,BO$1)="#N/A N/A","--",_xll.BDP($BK4,BO$1)))</f>
        <v>#NAME?</v>
      </c>
      <c r="BP4" t="e">
        <f ca="1">IF($BK4="","",IF(_xll.BDP($BK4,BP$1)="#N/A N/A","--",IF(_xll.BDP($BK4,BP$1)="WD","--",_xll.BDP($BK4,BP$1))))</f>
        <v>#NAME?</v>
      </c>
      <c r="BX4" s="31" t="s">
        <v>11</v>
      </c>
      <c r="BY4" s="31" t="s">
        <v>593</v>
      </c>
      <c r="BZ4" s="31" t="s">
        <v>780</v>
      </c>
      <c r="CA4" s="31" t="s">
        <v>795</v>
      </c>
      <c r="CB4" s="31" t="s">
        <v>796</v>
      </c>
      <c r="CC4" s="31" t="s">
        <v>797</v>
      </c>
      <c r="CD4" s="31" t="s">
        <v>794</v>
      </c>
      <c r="CE4" s="31" t="s">
        <v>798</v>
      </c>
      <c r="CF4" s="31" t="s">
        <v>781</v>
      </c>
      <c r="CG4" s="31" t="s">
        <v>799</v>
      </c>
      <c r="CH4" s="31" t="s">
        <v>793</v>
      </c>
    </row>
    <row r="5" spans="1:86">
      <c r="A5" s="58">
        <v>3</v>
      </c>
      <c r="B5" s="42" t="s">
        <v>6</v>
      </c>
      <c r="C5" s="43" t="e">
        <f ca="1">_xll.BDH(G5,H5, EXE!$I$2,EXE!$I$2,"FILL=P","DAYS=A")</f>
        <v>#NAME?</v>
      </c>
      <c r="D5" s="44" t="e">
        <f ca="1">($C5-_xll.BDH($G5,$H5, EXE!J$2,EXE!J$2,"FILL=P","DAYS=A"))/(_xll.BDH($G5,$H5, EXE!J$2,EXE!J$2,"FILL=P","DAYS=A"))</f>
        <v>#NAME?</v>
      </c>
      <c r="E5" s="45" t="e">
        <f ca="1">($C5-_xll.BDH($G5,$H5, EXE!K$2,EXE!K$2,"FILL=P","DAYS=A"))/(_xll.BDH($G5,$H5, EXE!K$2,EXE!K$2,"FILL=P","DAYS=A"))</f>
        <v>#NAME?</v>
      </c>
      <c r="F5" s="45" t="e">
        <f ca="1">($C5-_xll.BDH($G5,$H5, EXE!L$2,EXE!L$2,"FILL=P","DAYS=A"))/(_xll.BDH($G5,$H5, EXE!L$2,EXE!L$2,"FILL=P","DAYS=A"))</f>
        <v>#NAME?</v>
      </c>
      <c r="G5" s="34" t="s">
        <v>190</v>
      </c>
      <c r="H5" s="34" t="s">
        <v>187</v>
      </c>
      <c r="J5" s="158">
        <v>3</v>
      </c>
      <c r="K5" s="155" t="s">
        <v>345</v>
      </c>
      <c r="L5" s="252" t="e">
        <f ca="1">_xll.BDH(P5,Q5, EXE!$I$2,EXE!$I$2,"FILL=P","factor=0.01","DAYS=A")</f>
        <v>#NAME?</v>
      </c>
      <c r="M5" s="157" t="e">
        <f ca="1">ROUND((($L5-_xll.BDH($P5,$Q5,EXE!$J$2,EXE!$J$2, "FILL=P","DAYS=A","factor=0.01"))*10000),0)&amp;"bps"</f>
        <v>#NAME?</v>
      </c>
      <c r="N5" s="157" t="e">
        <f ca="1">ROUND((($L5-_xll.BDH($P5,$Q5,tbl_DateParameter[Start of year],tbl_DateParameter[Start of year], "FILL=P","DAYS=A","factor=0.01"))*10000),0)</f>
        <v>#NAME?</v>
      </c>
      <c r="O5" s="157" t="e">
        <f ca="1">ROUND((($L5-_xll.BDH($P5,$Q5,tbl_DateParameter[[1 year before ]],tbl_DateParameter[[1 year before ]], "FILL=P","DAYS=A","factor=0.01"))*10000),0)</f>
        <v>#NAME?</v>
      </c>
      <c r="P5" s="150" t="s">
        <v>346</v>
      </c>
      <c r="Q5" s="150" t="s">
        <v>187</v>
      </c>
      <c r="S5" s="158">
        <v>3</v>
      </c>
      <c r="T5" s="150" t="s">
        <v>331</v>
      </c>
      <c r="U5" s="150" t="e">
        <f ca="1">ROUND(( (U3-U4)*10000),0)</f>
        <v>#NAME?</v>
      </c>
      <c r="V5" s="150" t="e">
        <f ca="1">ROUND(((V3-V4)*10000),0)</f>
        <v>#NAME?</v>
      </c>
      <c r="W5" s="150" t="e">
        <f ca="1">ROUND(((W3-W4)*10000),0)</f>
        <v>#NAME?</v>
      </c>
      <c r="X5" s="150" t="e">
        <f ca="1">ROUND(((X3-X4)*10000),0)</f>
        <v>#NAME?</v>
      </c>
      <c r="Y5" s="150" t="e">
        <f ca="1">ROUND(((Y3-Y4)*10000),0)</f>
        <v>#NAME?</v>
      </c>
      <c r="Z5" s="150"/>
      <c r="AA5" s="150"/>
      <c r="AB5" s="150"/>
      <c r="AC5" s="150"/>
      <c r="AD5" s="150"/>
      <c r="AE5" s="150"/>
      <c r="AF5" s="31"/>
      <c r="AG5" s="158">
        <v>3</v>
      </c>
      <c r="AH5" s="159" t="s">
        <v>548</v>
      </c>
      <c r="AI5" s="159" t="e">
        <f ca="1">_xll.BDH(AN5,$AS5, EXE!$I$2,EXE!$I$2,"FILL=P","DAYS=A")/100</f>
        <v>#NAME?</v>
      </c>
      <c r="AJ5" s="159" t="e">
        <f ca="1">_xll.BDH(AO5,$AS5, EXE!$I$2,EXE!$I$2,"FILL=P","DAYS=A")/100</f>
        <v>#NAME?</v>
      </c>
      <c r="AK5" s="159" t="e">
        <f ca="1">_xll.BDH(AP5,$AS5, EXE!$I$2,EXE!$I$2,"FILL=P","DAYS=A")/100</f>
        <v>#NAME?</v>
      </c>
      <c r="AL5" s="159" t="e">
        <f ca="1">_xll.BDH(AQ5,$AS5, EXE!$I$2,EXE!$I$2,"FILL=P","DAYS=A")/100</f>
        <v>#NAME?</v>
      </c>
      <c r="AM5" s="159" t="e">
        <f ca="1">_xll.BDH(AR5,$AS5, EXE!$I$2,EXE!$I$2,"FILL=P","DAYS=A")/100</f>
        <v>#NAME?</v>
      </c>
      <c r="AN5" s="159" t="str">
        <f t="shared" si="0"/>
        <v>FCUSCN Q423 Index</v>
      </c>
      <c r="AO5" s="159" t="str">
        <f t="shared" si="0"/>
        <v>FCUSCN Q124 Index</v>
      </c>
      <c r="AP5" s="159" t="str">
        <f t="shared" si="0"/>
        <v>FCUSCN Q224 Index</v>
      </c>
      <c r="AQ5" s="159" t="str">
        <f t="shared" si="0"/>
        <v>FCUSCN Q324 Index</v>
      </c>
      <c r="AR5" s="159" t="str">
        <f t="shared" si="0"/>
        <v>FCUSCN Q424 Index</v>
      </c>
      <c r="AS5" s="159" t="s">
        <v>549</v>
      </c>
      <c r="BC5" s="96">
        <v>45273</v>
      </c>
      <c r="BD5" s="31">
        <v>2.7858999999999998</v>
      </c>
      <c r="BE5" s="34">
        <v>3.1280000000000001</v>
      </c>
      <c r="BI5">
        <v>3</v>
      </c>
      <c r="BJ5" t="s">
        <v>499</v>
      </c>
      <c r="BK5" t="s">
        <v>500</v>
      </c>
      <c r="BL5" t="e">
        <f ca="1">IF($BK5="","",IF(_xll.BDP($BK5,BL$1)="#N/A N/A","--",_xll.BDP($BK5,BL$1)))</f>
        <v>#NAME?</v>
      </c>
      <c r="BM5" t="e">
        <f ca="1">IF($BK5="","",IF(_xll.BDP($BK5,BM$1)="#N/A N/A","--",_xll.BDP($BK5,BM$1)))</f>
        <v>#NAME?</v>
      </c>
      <c r="BN5" t="e">
        <f ca="1">IF(表格1019[[#This Row],[欄1]]="--",表格1019[[#This Row],[欄2]],表格1019[[#This Row],[欄1]])</f>
        <v>#NAME?</v>
      </c>
      <c r="BO5" t="e">
        <f ca="1">IF($BK5="","",IF(_xll.BDP($BK5,BO$1)="#N/A N/A","--",_xll.BDP($BK5,BO$1)))</f>
        <v>#NAME?</v>
      </c>
      <c r="BP5" t="e">
        <f ca="1">IF($BK5="","",IF(_xll.BDP($BK5,BP$1)="#N/A N/A","--",IF(_xll.BDP($BK5,BP$1)="WD","--",_xll.BDP($BK5,BP$1))))</f>
        <v>#NAME?</v>
      </c>
      <c r="BW5" s="31" t="s">
        <v>11</v>
      </c>
      <c r="BX5" s="31">
        <f>IF($BW5=BX$4,1,_xll.BDH($BW5&amp;BX$4&amp;" Curncy","px_last",$BY$2,$CA$2,"per",$CC$2,"dir=h","DTS=h","fill=p"))</f>
        <v>1</v>
      </c>
      <c r="BY5" s="31" t="e">
        <f ca="1">IF($BW5=BY$4,1,_xll.BDH($BW5&amp;BY$4&amp;" Curncy","px_last",$BY$2,$CA$2,"per",$CC$2,"dir=h","DTS=h","fill=p"))</f>
        <v>#NAME?</v>
      </c>
      <c r="BZ5" s="31" t="e">
        <f ca="1">IF($BW5=BZ$4,1,_xll.BDH($BW5&amp;BZ$4&amp;" Curncy","px_last",$BY$2,$CA$2,"per",$CC$2,"dir=h","DTS=h","fill=p"))</f>
        <v>#NAME?</v>
      </c>
      <c r="CA5" s="31" t="e">
        <f ca="1">IF($BW5=CA$4,1,_xll.BDH($BW5&amp;CA$4&amp;" Curncy","px_last",$BY$2,$CA$2,"per",$CC$2,"dir=h","DTS=h","fill=p"))</f>
        <v>#NAME?</v>
      </c>
      <c r="CB5" s="31" t="e">
        <f ca="1">IF($BW5=CB$4,1,_xll.BDH($BW5&amp;CB$4&amp;" Curncy","px_last",$BY$2,$CA$2,"per",$CC$2,"dir=h","DTS=h","fill=p"))</f>
        <v>#NAME?</v>
      </c>
      <c r="CC5" s="31" t="e">
        <f ca="1">IF($BW5=CC$4,1,_xll.BDH($BW5&amp;CC$4&amp;" Curncy","px_last",$BY$2,$CA$2,"per",$CC$2,"dir=h","DTS=h","fill=p"))</f>
        <v>#NAME?</v>
      </c>
      <c r="CD5" s="31" t="e">
        <f ca="1">IF($BW5=CD$4,1,_xll.BDH($BW5&amp;CD$4&amp;" Curncy","px_last",$BY$2,$CA$2,"per",$CC$2,"dir=h","DTS=h","fill=p"))</f>
        <v>#NAME?</v>
      </c>
      <c r="CE5" s="31" t="e">
        <f ca="1">IF($BW5=CE$4,1,_xll.BDH($BW5&amp;CE$4&amp;" Curncy","px_last",$BY$2,$CA$2,"per",$CC$2,"dir=h","DTS=h","fill=p"))</f>
        <v>#NAME?</v>
      </c>
      <c r="CF5" s="31" t="e">
        <f ca="1">IF($BW5=CF$4,1,_xll.BDH($BW5&amp;CF$4&amp;" Curncy","px_last",$BY$2,$CA$2,"per",$CC$2,"dir=h","DTS=h","fill=p"))</f>
        <v>#NAME?</v>
      </c>
      <c r="CG5" s="31" t="e">
        <f ca="1">IF($BW5=CG$4,1,_xll.BDH($BW5&amp;CG$4&amp;" Curncy","px_last",$BY$2,$CA$2,"per",$CC$2,"dir=h","DTS=h","fill=p"))</f>
        <v>#NAME?</v>
      </c>
      <c r="CH5" s="31" t="e">
        <f ca="1">IF($BW5=CH$4,1,_xll.BDH($BW5&amp;CH$4&amp;" Curncy","px_last",$BY$2,$CA$2,"per",$CC$2,"dir=h","DTS=h","fill=p"))</f>
        <v>#NAME?</v>
      </c>
    </row>
    <row r="6" spans="1:86">
      <c r="A6" s="58">
        <v>4</v>
      </c>
      <c r="B6" s="42" t="s">
        <v>7</v>
      </c>
      <c r="C6" s="43" t="e">
        <f ca="1">_xll.BDH(G6,H6, EXE!$I$2,EXE!$I$2,"FILL=P","DAYS=A")</f>
        <v>#NAME?</v>
      </c>
      <c r="D6" s="44" t="e">
        <f ca="1">($C6-_xll.BDH($G6,$H6, EXE!J$2,EXE!J$2,"FILL=P","DAYS=A"))/(_xll.BDH($G6,$H6, EXE!J$2,EXE!J$2,"FILL=P","DAYS=A"))</f>
        <v>#NAME?</v>
      </c>
      <c r="E6" s="45" t="e">
        <f ca="1">($C6-_xll.BDH($G6,$H6, EXE!K$2,EXE!K$2,"FILL=P","DAYS=A"))/(_xll.BDH($G6,$H6, EXE!K$2,EXE!K$2,"FILL=P","DAYS=A"))</f>
        <v>#NAME?</v>
      </c>
      <c r="F6" s="45" t="e">
        <f ca="1">($C6-_xll.BDH($G6,$H6, EXE!L$2,EXE!L$2,"FILL=P","DAYS=A"))/(_xll.BDH($G6,$H6, EXE!L$2,EXE!L$2,"FILL=P","DAYS=A"))</f>
        <v>#NAME?</v>
      </c>
      <c r="G6" s="34" t="s">
        <v>191</v>
      </c>
      <c r="H6" s="34" t="s">
        <v>187</v>
      </c>
      <c r="J6" s="29">
        <v>4</v>
      </c>
      <c r="K6" s="155" t="s">
        <v>347</v>
      </c>
      <c r="L6" s="252" t="e">
        <f ca="1">_xll.BDH(P6,Q6, EXE!$I$2,EXE!$I$2,"FILL=P","factor=0.01","DAYS=A")</f>
        <v>#NAME?</v>
      </c>
      <c r="M6" s="157" t="e">
        <f ca="1">ROUND((($L6-_xll.BDH($P6,$Q6,EXE!$J$2,EXE!$J$2, "FILL=P","DAYS=A","factor=0.01"))*10000),0)&amp;"bps"</f>
        <v>#NAME?</v>
      </c>
      <c r="N6" s="157" t="e">
        <f ca="1">ROUND((($L6-_xll.BDH($P6,$Q6,tbl_DateParameter[Start of year],tbl_DateParameter[Start of year], "FILL=P","DAYS=A","factor=0.01"))*10000),0)</f>
        <v>#NAME?</v>
      </c>
      <c r="O6" s="157" t="e">
        <f ca="1">ROUND((($L6-_xll.BDH($P6,$Q6,tbl_DateParameter[[1 year before ]],tbl_DateParameter[[1 year before ]], "FILL=P","DAYS=A","factor=0.01"))*10000),0)</f>
        <v>#NAME?</v>
      </c>
      <c r="P6" s="150" t="s">
        <v>348</v>
      </c>
      <c r="Q6" s="150" t="s">
        <v>187</v>
      </c>
      <c r="R6" s="31"/>
      <c r="S6" s="31"/>
      <c r="T6" s="31"/>
      <c r="U6" s="31"/>
      <c r="V6" s="31"/>
      <c r="W6" s="31"/>
      <c r="X6" s="31"/>
      <c r="Y6" s="31"/>
      <c r="Z6" s="31"/>
      <c r="AE6" s="31"/>
      <c r="AF6" s="31"/>
      <c r="AG6" s="158">
        <v>4</v>
      </c>
      <c r="AH6" s="159" t="s">
        <v>550</v>
      </c>
      <c r="AI6" s="159" t="e">
        <f ca="1">_xll.BDH(AN6,$AS6, EXE!$I$2,EXE!$I$2,"FILL=P","DAYS=A")/100</f>
        <v>#NAME?</v>
      </c>
      <c r="AJ6" s="159" t="e">
        <f ca="1">_xll.BDH(AO6,$AS6, EXE!$I$2,EXE!$I$2,"FILL=P","DAYS=A")/100</f>
        <v>#NAME?</v>
      </c>
      <c r="AK6" s="159" t="e">
        <f ca="1">_xll.BDH(AP6,$AS6, EXE!$I$2,EXE!$I$2,"FILL=P","DAYS=A")/100</f>
        <v>#NAME?</v>
      </c>
      <c r="AL6" s="159" t="e">
        <f ca="1">_xll.BDH(AQ6,$AS6, EXE!$I$2,EXE!$I$2,"FILL=P","DAYS=A")/100</f>
        <v>#NAME?</v>
      </c>
      <c r="AM6" s="159" t="e">
        <f ca="1">_xll.BDH(AR6,$AS6, EXE!$I$2,EXE!$I$2,"FILL=P","DAYS=A")/100</f>
        <v>#NAME?</v>
      </c>
      <c r="AN6" s="159" t="str">
        <f t="shared" si="0"/>
        <v>FCUSCN Q423 Index</v>
      </c>
      <c r="AO6" s="159" t="str">
        <f t="shared" si="0"/>
        <v>FCUSCN Q124 Index</v>
      </c>
      <c r="AP6" s="159" t="str">
        <f t="shared" si="0"/>
        <v>FCUSCN Q224 Index</v>
      </c>
      <c r="AQ6" s="159" t="str">
        <f t="shared" si="0"/>
        <v>FCUSCN Q324 Index</v>
      </c>
      <c r="AR6" s="159" t="str">
        <f t="shared" si="0"/>
        <v>FCUSCN Q424 Index</v>
      </c>
      <c r="AS6" s="159" t="s">
        <v>551</v>
      </c>
      <c r="BC6" s="96">
        <v>45272</v>
      </c>
      <c r="BD6" s="31">
        <v>2.7858999999999998</v>
      </c>
      <c r="BE6" s="34">
        <v>3.1280000000000001</v>
      </c>
      <c r="BI6">
        <v>4</v>
      </c>
      <c r="BJ6" t="s">
        <v>501</v>
      </c>
      <c r="BK6" s="75" t="s">
        <v>502</v>
      </c>
      <c r="BL6" t="e">
        <f ca="1">IF($BK6="","",IF(_xll.BDP($BK6,BL$1)="#N/A N/A","--",_xll.BDP($BK6,BL$1)))</f>
        <v>#NAME?</v>
      </c>
      <c r="BM6" t="e">
        <f ca="1">IF($BK6="","",IF(_xll.BDP($BK6,BM$1)="#N/A N/A","--",_xll.BDP($BK6,BM$1)))</f>
        <v>#NAME?</v>
      </c>
      <c r="BN6" t="e">
        <f ca="1">IF(表格1019[[#This Row],[欄1]]="--",表格1019[[#This Row],[欄2]],表格1019[[#This Row],[欄1]])</f>
        <v>#NAME?</v>
      </c>
      <c r="BO6" t="e">
        <f ca="1">IF($BK6="","",IF(_xll.BDP($BK6,BO$1)="#N/A N/A","--",_xll.BDP($BK6,BO$1)))</f>
        <v>#NAME?</v>
      </c>
      <c r="BP6" t="e">
        <f ca="1">IF($BK6="","",IF(_xll.BDP($BK6,BP$1)="#N/A N/A","--",IF(_xll.BDP($BK6,BP$1)="WD","--",_xll.BDP($BK6,BP$1))))</f>
        <v>#NAME?</v>
      </c>
      <c r="BW6" s="31" t="s">
        <v>593</v>
      </c>
      <c r="BX6" s="31" t="e">
        <f ca="1">IF($BW6=BX$4,1,_xll.BDH($BW6&amp;BX$4&amp;" Curncy","px_last",$BY$2,$CA$2,"per",$CC$2,"dir=h","DTS=h","fill=p"))</f>
        <v>#NAME?</v>
      </c>
      <c r="BY6" s="31">
        <f>IF($BW6=BY$4,1,_xll.BDH($BW6&amp;BY$4&amp;" Curncy","px_last",$BY$2,$CA$2,"per",$CC$2,"dir=h","DTS=h","fill=p"))</f>
        <v>1</v>
      </c>
      <c r="BZ6" s="31" t="e">
        <f ca="1">IF($BW6=BZ$4,1,_xll.BDH($BW6&amp;BZ$4&amp;" Curncy","px_last",$BY$2,$CA$2,"per",$CC$2,"dir=h","DTS=h","fill=p"))</f>
        <v>#NAME?</v>
      </c>
      <c r="CA6" s="31" t="e">
        <f ca="1">IF($BW6=CA$4,1,_xll.BDH($BW6&amp;CA$4&amp;" Curncy","px_last",$BY$2,$CA$2,"per",$CC$2,"dir=h","DTS=h","fill=p"))</f>
        <v>#NAME?</v>
      </c>
      <c r="CB6" s="31" t="e">
        <f ca="1">IF($BW6=CB$4,1,_xll.BDH($BW6&amp;CB$4&amp;" Curncy","px_last",$BY$2,$CA$2,"per",$CC$2,"dir=h","DTS=h","fill=p"))</f>
        <v>#NAME?</v>
      </c>
      <c r="CC6" s="31" t="e">
        <f ca="1">IF($BW6=CC$4,1,_xll.BDH($BW6&amp;CC$4&amp;" Curncy","px_last",$BY$2,$CA$2,"per",$CC$2,"dir=h","DTS=h","fill=p"))</f>
        <v>#NAME?</v>
      </c>
      <c r="CD6" s="31" t="e">
        <f ca="1">IF($BW6=CD$4,1,_xll.BDH($BW6&amp;CD$4&amp;" Curncy","px_last",$BY$2,$CA$2,"per",$CC$2,"dir=h","DTS=h","fill=p"))</f>
        <v>#NAME?</v>
      </c>
      <c r="CE6" s="31" t="e">
        <f ca="1">IF($BW6=CE$4,1,_xll.BDH($BW6&amp;CE$4&amp;" Curncy","px_last",$BY$2,$CA$2,"per",$CC$2,"dir=h","DTS=h","fill=p"))</f>
        <v>#NAME?</v>
      </c>
      <c r="CF6" s="31" t="e">
        <f ca="1">IF($BW6=CF$4,1,_xll.BDH($BW6&amp;CF$4&amp;" Curncy","px_last",$BY$2,$CA$2,"per",$CC$2,"dir=h","DTS=h","fill=p"))</f>
        <v>#NAME?</v>
      </c>
      <c r="CG6" s="31" t="e">
        <f ca="1">IF($BW6=CG$4,1,_xll.BDH($BW6&amp;CG$4&amp;" Curncy","px_last",$BY$2,$CA$2,"per",$CC$2,"dir=h","DTS=h","fill=p"))</f>
        <v>#NAME?</v>
      </c>
      <c r="CH6" s="31" t="e">
        <f ca="1">IF($BW6=CH$4,1,_xll.BDH($BW6&amp;CH$4&amp;" Curncy","px_last",$BY$2,$CA$2,"per",$CC$2,"dir=h","DTS=h","fill=p"))</f>
        <v>#NAME?</v>
      </c>
    </row>
    <row r="7" spans="1:86">
      <c r="A7" s="58">
        <v>5</v>
      </c>
      <c r="B7" s="42" t="s">
        <v>8</v>
      </c>
      <c r="C7" s="43" t="e">
        <f ca="1">_xll.BDH(G7,H7, EXE!$I$2,EXE!$I$2,"FILL=P","DAYS=A")</f>
        <v>#NAME?</v>
      </c>
      <c r="D7" s="44" t="e">
        <f ca="1">($C7-_xll.BDH($G7,$H7, EXE!J$2,EXE!J$2,"FILL=P","DAYS=A"))/(_xll.BDH($G7,$H7, EXE!J$2,EXE!J$2,"FILL=P","DAYS=A"))</f>
        <v>#NAME?</v>
      </c>
      <c r="E7" s="45" t="e">
        <f ca="1">($C7-_xll.BDH($G7,$H7, EXE!K$2,EXE!K$2,"FILL=P","DAYS=A"))/(_xll.BDH($G7,$H7, EXE!K$2,EXE!K$2,"FILL=P","DAYS=A"))</f>
        <v>#NAME?</v>
      </c>
      <c r="F7" s="45" t="e">
        <f ca="1">($C7-_xll.BDH($G7,$H7, EXE!L$2,EXE!L$2,"FILL=P","DAYS=A"))/(_xll.BDH($G7,$H7, EXE!L$2,EXE!L$2,"FILL=P","DAYS=A"))</f>
        <v>#NAME?</v>
      </c>
      <c r="G7" s="34" t="s">
        <v>192</v>
      </c>
      <c r="H7" s="34" t="s">
        <v>187</v>
      </c>
      <c r="J7" s="158">
        <v>5</v>
      </c>
      <c r="K7" s="155" t="s">
        <v>349</v>
      </c>
      <c r="L7" s="252" t="e">
        <f ca="1">_xll.BDH(P7,Q7, EXE!$I$2,EXE!$I$2,"FILL=P","factor=0.01","DAYS=A")</f>
        <v>#NAME?</v>
      </c>
      <c r="M7" s="157" t="e">
        <f ca="1">ROUND((($L7-_xll.BDH($P7,$Q7,EXE!$J$2,EXE!$J$2, "FILL=P","DAYS=A","factor=0.01"))*10000),0)&amp;"bps"</f>
        <v>#NAME?</v>
      </c>
      <c r="N7" s="157" t="e">
        <f ca="1">ROUND((($L7-_xll.BDH($P7,$Q7,tbl_DateParameter[Start of year],tbl_DateParameter[Start of year], "FILL=P","DAYS=A","factor=0.01"))*10000),0)</f>
        <v>#NAME?</v>
      </c>
      <c r="O7" s="157" t="e">
        <f ca="1">ROUND((($L7-_xll.BDH($P7,$Q7,tbl_DateParameter[[1 year before ]],tbl_DateParameter[[1 year before ]], "FILL=P","DAYS=A","factor=0.01"))*10000),0)</f>
        <v>#NAME?</v>
      </c>
      <c r="P7" s="150" t="s">
        <v>350</v>
      </c>
      <c r="Q7" s="150" t="s">
        <v>187</v>
      </c>
      <c r="R7" s="31"/>
      <c r="S7" s="31"/>
      <c r="T7" s="31"/>
      <c r="U7" s="31"/>
      <c r="V7" s="31"/>
      <c r="W7" s="31"/>
      <c r="X7" s="31"/>
      <c r="Y7" s="31"/>
      <c r="Z7" s="31"/>
      <c r="AE7" s="31"/>
      <c r="AF7" s="31"/>
      <c r="AG7" s="18"/>
      <c r="AH7" s="18"/>
      <c r="AI7" s="146" t="str">
        <f>RIGHT(AI2,2)&amp;LEFT(AI2,2)</f>
        <v>Q423</v>
      </c>
      <c r="AJ7" s="146" t="str">
        <f>RIGHT(AJ2,2)&amp;LEFT(AJ2,2)</f>
        <v>Q124</v>
      </c>
      <c r="AK7" s="146" t="str">
        <f>RIGHT(AK2,2)&amp;LEFT(AK2,2)</f>
        <v>Q224</v>
      </c>
      <c r="AL7" s="146" t="str">
        <f>RIGHT(AL2,2)&amp;LEFT(AL2,2)</f>
        <v>Q324</v>
      </c>
      <c r="AM7" s="146" t="str">
        <f>"Q4"&amp;RIGHT(AM2,2)</f>
        <v>Q424</v>
      </c>
      <c r="AN7" s="18"/>
      <c r="AO7" s="18"/>
      <c r="AP7" s="18"/>
      <c r="AQ7" s="18"/>
      <c r="AR7" s="18"/>
      <c r="AS7" s="18"/>
      <c r="BC7" s="96">
        <v>45271</v>
      </c>
      <c r="BD7" s="31">
        <v>2.7858999999999998</v>
      </c>
      <c r="BE7" s="34">
        <v>3.1280000000000001</v>
      </c>
      <c r="BI7">
        <v>5</v>
      </c>
      <c r="BJ7" t="s">
        <v>503</v>
      </c>
      <c r="BK7" t="s">
        <v>504</v>
      </c>
      <c r="BL7" t="e">
        <f ca="1">IF($BK7="","",IF(_xll.BDP($BK7,BL$1)="#N/A N/A","--",_xll.BDP($BK7,BL$1)))</f>
        <v>#NAME?</v>
      </c>
      <c r="BM7" t="e">
        <f ca="1">IF($BK7="","",IF(_xll.BDP($BK7,BM$1)="#N/A N/A","--",_xll.BDP($BK7,BM$1)))</f>
        <v>#NAME?</v>
      </c>
      <c r="BN7" t="e">
        <f ca="1">IF(表格1019[[#This Row],[欄1]]="--",表格1019[[#This Row],[欄2]],表格1019[[#This Row],[欄1]])</f>
        <v>#NAME?</v>
      </c>
      <c r="BO7" t="e">
        <f ca="1">IF($BK7="","",IF(_xll.BDP($BK7,BO$1)="#N/A N/A","--",_xll.BDP($BK7,BO$1)))</f>
        <v>#NAME?</v>
      </c>
      <c r="BP7" t="e">
        <f ca="1">IF($BK7="","",IF(_xll.BDP($BK7,BP$1)="#N/A N/A","--",IF(_xll.BDP($BK7,BP$1)="WD","--",_xll.BDP($BK7,BP$1))))</f>
        <v>#NAME?</v>
      </c>
      <c r="BW7" s="31" t="s">
        <v>780</v>
      </c>
      <c r="BX7" s="31" t="e">
        <f ca="1">IF($BW7=BX$4,1,_xll.BDH($BW7&amp;BX$4&amp;" Curncy","px_last",$BY$2,$CA$2,"per",$CC$2,"dir=h","DTS=h","fill=p"))</f>
        <v>#NAME?</v>
      </c>
      <c r="BY7" s="31" t="e">
        <f ca="1">IF($BW7=BY$4,1,_xll.BDH($BW7&amp;BY$4&amp;" Curncy","px_last",$BY$2,$CA$2,"per",$CC$2,"dir=h","DTS=h","fill=p"))</f>
        <v>#NAME?</v>
      </c>
      <c r="BZ7" s="31">
        <f>IF($BW7=BZ$4,1,_xll.BDH($BW7&amp;BZ$4&amp;" Curncy","px_last",$BY$2,$CA$2,"per",$CC$2,"dir=h","DTS=h","fill=p"))</f>
        <v>1</v>
      </c>
      <c r="CA7" s="31" t="e">
        <f ca="1">IF($BW7=CA$4,1,_xll.BDH($BW7&amp;CA$4&amp;" Curncy","px_last",$BY$2,$CA$2,"per",$CC$2,"dir=h","DTS=h","fill=p"))</f>
        <v>#NAME?</v>
      </c>
      <c r="CB7" s="31" t="e">
        <f ca="1">IF($BW7=CB$4,1,_xll.BDH($BW7&amp;CB$4&amp;" Curncy","px_last",$BY$2,$CA$2,"per",$CC$2,"dir=h","DTS=h","fill=p"))</f>
        <v>#NAME?</v>
      </c>
      <c r="CC7" s="31" t="e">
        <f ca="1">IF($BW7=CC$4,1,_xll.BDH($BW7&amp;CC$4&amp;" Curncy","px_last",$BY$2,$CA$2,"per",$CC$2,"dir=h","DTS=h","fill=p"))</f>
        <v>#NAME?</v>
      </c>
      <c r="CD7" s="31" t="e">
        <f ca="1">IF($BW7=CD$4,1,_xll.BDH($BW7&amp;CD$4&amp;" Curncy","px_last",$BY$2,$CA$2,"per",$CC$2,"dir=h","DTS=h","fill=p"))</f>
        <v>#NAME?</v>
      </c>
      <c r="CE7" s="31" t="e">
        <f ca="1">IF($BW7=CE$4,1,_xll.BDH($BW7&amp;CE$4&amp;" Curncy","px_last",$BY$2,$CA$2,"per",$CC$2,"dir=h","DTS=h","fill=p"))</f>
        <v>#NAME?</v>
      </c>
      <c r="CF7" s="31" t="e">
        <f ca="1">IF($BW7=CF$4,1,_xll.BDH($BW7&amp;CF$4&amp;" Curncy","px_last",$BY$2,$CA$2,"per",$CC$2,"dir=h","DTS=h","fill=p"))</f>
        <v>#NAME?</v>
      </c>
      <c r="CG7" s="31" t="e">
        <f ca="1">IF($BW7=CG$4,1,_xll.BDH($BW7&amp;CG$4&amp;" Curncy","px_last",$BY$2,$CA$2,"per",$CC$2,"dir=h","DTS=h","fill=p"))</f>
        <v>#NAME?</v>
      </c>
      <c r="CH7" s="31" t="e">
        <f ca="1">IF($BW7=CH$4,1,_xll.BDH($BW7&amp;CH$4&amp;" Curncy","px_last",$BY$2,$CA$2,"per",$CC$2,"dir=h","DTS=h","fill=p"))</f>
        <v>#NAME?</v>
      </c>
    </row>
    <row r="8" spans="1:86">
      <c r="A8" s="58">
        <v>6</v>
      </c>
      <c r="B8" s="42" t="s">
        <v>27</v>
      </c>
      <c r="C8" s="43" t="e">
        <f ca="1">_xll.BDH(G8,H8, EXE!$I$2,EXE!$I$2,"FILL=P","DAYS=A")</f>
        <v>#NAME?</v>
      </c>
      <c r="D8" s="44" t="e">
        <f ca="1">($C8-_xll.BDH($G8,$H8, EXE!J$2,EXE!J$2,"FILL=P","DAYS=A"))/(_xll.BDH($G8,$H8, EXE!J$2,EXE!J$2,"FILL=P","DAYS=A"))</f>
        <v>#NAME?</v>
      </c>
      <c r="E8" s="45" t="e">
        <f ca="1">($C8-_xll.BDH($G8,$H8, EXE!K$2,EXE!K$2,"FILL=P","DAYS=A"))/(_xll.BDH($G8,$H8, EXE!K$2,EXE!K$2,"FILL=P","DAYS=A"))</f>
        <v>#NAME?</v>
      </c>
      <c r="F8" s="45" t="e">
        <f ca="1">($C8-_xll.BDH($G8,$H8, EXE!L$2,EXE!L$2,"FILL=P","DAYS=A"))/(_xll.BDH($G8,$H8, EXE!L$2,EXE!L$2,"FILL=P","DAYS=A"))</f>
        <v>#NAME?</v>
      </c>
      <c r="G8" s="34" t="s">
        <v>193</v>
      </c>
      <c r="H8" s="34" t="s">
        <v>187</v>
      </c>
      <c r="J8" s="158">
        <v>6</v>
      </c>
      <c r="K8" s="155" t="s">
        <v>351</v>
      </c>
      <c r="L8" s="252" t="e">
        <f ca="1">_xll.BDH(P8,Q8, EXE!$I$2,EXE!$I$2,"FILL=P","factor=0.01","DAYS=A")</f>
        <v>#NAME?</v>
      </c>
      <c r="M8" s="157" t="e">
        <f ca="1">ROUND((($L8-_xll.BDH($P8,$Q8,EXE!$J$2,EXE!$J$2, "FILL=P","DAYS=A","factor=0.01"))*10000),0)&amp;"bps"</f>
        <v>#NAME?</v>
      </c>
      <c r="N8" s="157" t="e">
        <f ca="1">ROUND((($L8-_xll.BDH($P8,$Q8,tbl_DateParameter[Start of year],tbl_DateParameter[Start of year], "FILL=P","DAYS=A","factor=0.01"))*10000),0)</f>
        <v>#NAME?</v>
      </c>
      <c r="O8" s="157" t="e">
        <f ca="1">ROUND((($L8-_xll.BDH($P8,$Q8,tbl_DateParameter[[1 year before ]],tbl_DateParameter[[1 year before ]], "FILL=P","DAYS=A","factor=0.01"))*10000),0)</f>
        <v>#NAME?</v>
      </c>
      <c r="P8" s="150" t="s">
        <v>352</v>
      </c>
      <c r="Q8" s="150" t="s">
        <v>187</v>
      </c>
      <c r="R8" s="31"/>
      <c r="S8" s="31"/>
      <c r="T8" s="31"/>
      <c r="U8" s="31"/>
      <c r="V8" s="31"/>
      <c r="W8" s="31"/>
      <c r="X8" s="31"/>
      <c r="Y8" s="31"/>
      <c r="Z8" s="31"/>
      <c r="AE8" s="31"/>
      <c r="AF8" s="31"/>
      <c r="BC8" s="96">
        <v>45268</v>
      </c>
      <c r="BD8" s="31">
        <v>2.7858999999999998</v>
      </c>
      <c r="BE8" s="34">
        <v>3.1280000000000001</v>
      </c>
      <c r="BI8">
        <v>6</v>
      </c>
      <c r="BJ8" t="s">
        <v>505</v>
      </c>
      <c r="BK8" t="s">
        <v>506</v>
      </c>
      <c r="BL8" t="e">
        <f ca="1">IF($BK8="","",IF(_xll.BDP($BK8,BL$1)="#N/A N/A","--",_xll.BDP($BK8,BL$1)))</f>
        <v>#NAME?</v>
      </c>
      <c r="BM8" t="e">
        <f ca="1">IF($BK8="","",IF(_xll.BDP($BK8,BM$1)="#N/A N/A","--",_xll.BDP($BK8,BM$1)))</f>
        <v>#NAME?</v>
      </c>
      <c r="BN8" t="e">
        <f ca="1">IF(表格1019[[#This Row],[欄1]]="--",表格1019[[#This Row],[欄2]],表格1019[[#This Row],[欄1]])</f>
        <v>#NAME?</v>
      </c>
      <c r="BO8" t="e">
        <f ca="1">IF($BK8="","",IF(_xll.BDP($BK8,BO$1)="#N/A N/A","--",_xll.BDP($BK8,BO$1)))</f>
        <v>#NAME?</v>
      </c>
      <c r="BP8" t="e">
        <f ca="1">IF($BK8="","",IF(_xll.BDP($BK8,BP$1)="#N/A N/A","--",IF(_xll.BDP($BK8,BP$1)="WD","--",_xll.BDP($BK8,BP$1))))</f>
        <v>#NAME?</v>
      </c>
      <c r="BW8" s="31" t="s">
        <v>795</v>
      </c>
      <c r="BX8" s="31" t="e">
        <f ca="1">IF($BW8=BX$4,1,_xll.BDH($BW8&amp;BX$4&amp;" Curncy","px_last",$BY$2,$CA$2,"per",$CC$2,"dir=h","DTS=h","fill=p"))</f>
        <v>#NAME?</v>
      </c>
      <c r="BY8" s="31" t="e">
        <f ca="1">IF($BW8=BY$4,1,_xll.BDH($BW8&amp;BY$4&amp;" Curncy","px_last",$BY$2,$CA$2,"per",$CC$2,"dir=h","DTS=h","fill=p"))</f>
        <v>#NAME?</v>
      </c>
      <c r="BZ8" s="31" t="e">
        <f ca="1">IF($BW8=BZ$4,1,_xll.BDH($BW8&amp;BZ$4&amp;" Curncy","px_last",$BY$2,$CA$2,"per",$CC$2,"dir=h","DTS=h","fill=p"))</f>
        <v>#NAME?</v>
      </c>
      <c r="CA8" s="31">
        <f>IF($BW8=CA$4,1,_xll.BDH($BW8&amp;CA$4&amp;" Curncy","px_last",$BY$2,$CA$2,"per",$CC$2,"dir=h","DTS=h","fill=p"))</f>
        <v>1</v>
      </c>
      <c r="CB8" s="31" t="e">
        <f ca="1">IF($BW8=CB$4,1,_xll.BDH($BW8&amp;CB$4&amp;" Curncy","px_last",$BY$2,$CA$2,"per",$CC$2,"dir=h","DTS=h","fill=p"))</f>
        <v>#NAME?</v>
      </c>
      <c r="CC8" s="31" t="e">
        <f ca="1">IF($BW8=CC$4,1,_xll.BDH($BW8&amp;CC$4&amp;" Curncy","px_last",$BY$2,$CA$2,"per",$CC$2,"dir=h","DTS=h","fill=p"))</f>
        <v>#NAME?</v>
      </c>
      <c r="CD8" s="31" t="e">
        <f ca="1">IF($BW8=CD$4,1,_xll.BDH($BW8&amp;CD$4&amp;" Curncy","px_last",$BY$2,$CA$2,"per",$CC$2,"dir=h","DTS=h","fill=p"))</f>
        <v>#NAME?</v>
      </c>
      <c r="CE8" s="31" t="e">
        <f ca="1">IF($BW8=CE$4,1,_xll.BDH($BW8&amp;CE$4&amp;" Curncy","px_last",$BY$2,$CA$2,"per",$CC$2,"dir=h","DTS=h","fill=p"))</f>
        <v>#NAME?</v>
      </c>
      <c r="CF8" s="31" t="e">
        <f ca="1">IF($BW8=CF$4,1,_xll.BDH($BW8&amp;CF$4&amp;" Curncy","px_last",$BY$2,$CA$2,"per",$CC$2,"dir=h","DTS=h","fill=p"))</f>
        <v>#NAME?</v>
      </c>
      <c r="CG8" s="31" t="e">
        <f ca="1">IF($BW8=CG$4,1,_xll.BDH($BW8&amp;CG$4&amp;" Curncy","px_last",$BY$2,$CA$2,"per",$CC$2,"dir=h","DTS=h","fill=p"))</f>
        <v>#NAME?</v>
      </c>
      <c r="CH8" s="31" t="e">
        <f ca="1">IF($BW8=CH$4,1,_xll.BDH($BW8&amp;CH$4&amp;" Curncy","px_last",$BY$2,$CA$2,"per",$CC$2,"dir=h","DTS=h","fill=p"))</f>
        <v>#NAME?</v>
      </c>
    </row>
    <row r="9" spans="1:86">
      <c r="A9" s="58">
        <v>7</v>
      </c>
      <c r="B9" s="42" t="s">
        <v>12</v>
      </c>
      <c r="C9" s="43" t="e">
        <f ca="1">_xll.BDH(G9,H9, EXE!$I$2,EXE!$I$2,"FILL=P","DAYS=A")</f>
        <v>#NAME?</v>
      </c>
      <c r="D9" s="44" t="e">
        <f ca="1">($C9-_xll.BDH($G9,$H9, EXE!J$2,EXE!J$2,"FILL=P","DAYS=A"))/(_xll.BDH($G9,$H9, EXE!J$2,EXE!J$2,"FILL=P","DAYS=A"))</f>
        <v>#NAME?</v>
      </c>
      <c r="E9" s="45" t="e">
        <f ca="1">($C9-_xll.BDH($G9,$H9, EXE!K$2,EXE!K$2,"FILL=P","DAYS=A"))/(_xll.BDH($G9,$H9, EXE!K$2,EXE!K$2,"FILL=P","DAYS=A"))</f>
        <v>#NAME?</v>
      </c>
      <c r="F9" s="45" t="e">
        <f ca="1">($C9-_xll.BDH($G9,$H9, EXE!L$2,EXE!L$2,"FILL=P","DAYS=A"))/(_xll.BDH($G9,$H9, EXE!L$2,EXE!L$2,"FILL=P","DAYS=A"))</f>
        <v>#NAME?</v>
      </c>
      <c r="G9" s="34" t="s">
        <v>194</v>
      </c>
      <c r="H9" s="34" t="s">
        <v>187</v>
      </c>
      <c r="J9" s="29">
        <v>7</v>
      </c>
      <c r="K9" s="155" t="s">
        <v>353</v>
      </c>
      <c r="L9" s="252" t="e">
        <f ca="1">_xll.BDH(P9,Q9, EXE!$I$2,EXE!$I$2,"FILL=P","factor=0.01","DAYS=A")</f>
        <v>#NAME?</v>
      </c>
      <c r="M9" s="157" t="e">
        <f ca="1">ROUND((($L9-_xll.BDH($P9,$Q9,EXE!$J$2,EXE!$J$2, "FILL=P","DAYS=A","factor=0.01"))*10000),0)&amp;"bps"</f>
        <v>#NAME?</v>
      </c>
      <c r="N9" s="157" t="e">
        <f ca="1">ROUND((($L9-_xll.BDH($P9,$Q9,tbl_DateParameter[Start of year],tbl_DateParameter[Start of year], "FILL=P","DAYS=A","factor=0.01"))*10000),0)</f>
        <v>#NAME?</v>
      </c>
      <c r="O9" s="157" t="e">
        <f ca="1">ROUND((($L9-_xll.BDH($P9,$Q9,tbl_DateParameter[[1 year before ]],tbl_DateParameter[[1 year before ]], "FILL=P","DAYS=A","factor=0.01"))*10000),0)</f>
        <v>#NAME?</v>
      </c>
      <c r="P9" s="150" t="s">
        <v>354</v>
      </c>
      <c r="Q9" s="150" t="s">
        <v>187</v>
      </c>
      <c r="R9" s="31"/>
      <c r="S9" s="31"/>
      <c r="T9" s="31"/>
      <c r="U9" s="31"/>
      <c r="V9" s="31"/>
      <c r="W9" s="31"/>
      <c r="X9" s="31"/>
      <c r="Y9" s="31"/>
      <c r="Z9" s="31"/>
      <c r="AE9" s="31"/>
      <c r="AF9" s="31"/>
      <c r="BC9" s="96">
        <v>45267</v>
      </c>
      <c r="BD9" s="31">
        <v>2.7858999999999998</v>
      </c>
      <c r="BE9" s="34">
        <v>3.1280000000000001</v>
      </c>
      <c r="BI9">
        <v>7</v>
      </c>
      <c r="BJ9" t="s">
        <v>277</v>
      </c>
      <c r="BK9" t="s">
        <v>507</v>
      </c>
      <c r="BL9" t="e">
        <f ca="1">IF($BK9="","",IF(_xll.BDP($BK9,BL$1)="#N/A N/A","--",_xll.BDP($BK9,BL$1)))</f>
        <v>#NAME?</v>
      </c>
      <c r="BM9" t="e">
        <f ca="1">IF($BK9="","",IF(_xll.BDP($BK9,BM$1)="#N/A N/A","--",_xll.BDP($BK9,BM$1)))</f>
        <v>#NAME?</v>
      </c>
      <c r="BN9" t="e">
        <f ca="1">IF(表格1019[[#This Row],[欄1]]="--",表格1019[[#This Row],[欄2]],表格1019[[#This Row],[欄1]])</f>
        <v>#NAME?</v>
      </c>
      <c r="BO9" t="e">
        <f ca="1">IF($BK9="","",IF(_xll.BDP($BK9,BO$1)="#N/A N/A","--",_xll.BDP($BK9,BO$1)))</f>
        <v>#NAME?</v>
      </c>
      <c r="BP9" t="e">
        <f ca="1">IF($BK9="","",IF(_xll.BDP($BK9,BP$1)="#N/A N/A","--",IF(_xll.BDP($BK9,BP$1)="WD","--",_xll.BDP($BK9,BP$1))))</f>
        <v>#NAME?</v>
      </c>
      <c r="BW9" s="31" t="s">
        <v>796</v>
      </c>
      <c r="BX9" s="31" t="e">
        <f ca="1">IF($BW9=BX$4,1,_xll.BDH($BW9&amp;BX$4&amp;" Curncy","px_last",$BY$2,$CA$2,"per",$CC$2,"dir=h","DTS=h","fill=p"))</f>
        <v>#NAME?</v>
      </c>
      <c r="BY9" s="31" t="e">
        <f ca="1">IF($BW9=BY$4,1,_xll.BDH($BW9&amp;BY$4&amp;" Curncy","px_last",$BY$2,$CA$2,"per",$CC$2,"dir=h","DTS=h","fill=p"))</f>
        <v>#NAME?</v>
      </c>
      <c r="BZ9" s="31" t="e">
        <f ca="1">IF($BW9=BZ$4,1,_xll.BDH($BW9&amp;BZ$4&amp;" Curncy","px_last",$BY$2,$CA$2,"per",$CC$2,"dir=h","DTS=h","fill=p"))</f>
        <v>#NAME?</v>
      </c>
      <c r="CA9" s="31" t="e">
        <f ca="1">IF($BW9=CA$4,1,_xll.BDH($BW9&amp;CA$4&amp;" Curncy","px_last",$BY$2,$CA$2,"per",$CC$2,"dir=h","DTS=h","fill=p"))</f>
        <v>#NAME?</v>
      </c>
      <c r="CB9" s="31">
        <f>IF($BW9=CB$4,1,_xll.BDH($BW9&amp;CB$4&amp;" Curncy","px_last",$BY$2,$CA$2,"per",$CC$2,"dir=h","DTS=h","fill=p"))</f>
        <v>1</v>
      </c>
      <c r="CC9" s="31" t="e">
        <f ca="1">IF($BW9=CC$4,1,_xll.BDH($BW9&amp;CC$4&amp;" Curncy","px_last",$BY$2,$CA$2,"per",$CC$2,"dir=h","DTS=h","fill=p"))</f>
        <v>#NAME?</v>
      </c>
      <c r="CD9" s="31" t="e">
        <f ca="1">IF($BW9=CD$4,1,_xll.BDH($BW9&amp;CD$4&amp;" Curncy","px_last",$BY$2,$CA$2,"per",$CC$2,"dir=h","DTS=h","fill=p"))</f>
        <v>#NAME?</v>
      </c>
      <c r="CE9" s="31" t="e">
        <f ca="1">IF($BW9=CE$4,1,_xll.BDH($BW9&amp;CE$4&amp;" Curncy","px_last",$BY$2,$CA$2,"per",$CC$2,"dir=h","DTS=h","fill=p"))</f>
        <v>#NAME?</v>
      </c>
      <c r="CF9" s="31" t="e">
        <f ca="1">IF($BW9=CF$4,1,_xll.BDH($BW9&amp;CF$4&amp;" Curncy","px_last",$BY$2,$CA$2,"per",$CC$2,"dir=h","DTS=h","fill=p"))</f>
        <v>#NAME?</v>
      </c>
      <c r="CG9" s="31" t="e">
        <f ca="1">IF($BW9=CG$4,1,_xll.BDH($BW9&amp;CG$4&amp;" Curncy","px_last",$BY$2,$CA$2,"per",$CC$2,"dir=h","DTS=h","fill=p"))</f>
        <v>#NAME?</v>
      </c>
      <c r="CH9" s="31" t="e">
        <f ca="1">IF($BW9=CH$4,1,_xll.BDH($BW9&amp;CH$4&amp;" Curncy","px_last",$BY$2,$CA$2,"per",$CC$2,"dir=h","DTS=h","fill=p"))</f>
        <v>#NAME?</v>
      </c>
    </row>
    <row r="10" spans="1:86">
      <c r="A10" s="58">
        <v>8</v>
      </c>
      <c r="B10" s="42" t="s">
        <v>13</v>
      </c>
      <c r="C10" s="43" t="e">
        <f ca="1">_xll.BDH(G10,H10, EXE!$I$2,EXE!$I$2,"FILL=P","DAYS=A")</f>
        <v>#NAME?</v>
      </c>
      <c r="D10" s="44" t="e">
        <f ca="1">($C10-_xll.BDH($G10,$H10, EXE!J$2,EXE!J$2,"FILL=P","DAYS=A"))/(_xll.BDH($G10,$H10, EXE!J$2,EXE!J$2,"FILL=P","DAYS=A"))</f>
        <v>#NAME?</v>
      </c>
      <c r="E10" s="45" t="e">
        <f ca="1">($C10-_xll.BDH($G10,$H10, EXE!K$2,EXE!K$2,"FILL=P","DAYS=A"))/(_xll.BDH($G10,$H10, EXE!K$2,EXE!K$2,"FILL=P","DAYS=A"))</f>
        <v>#NAME?</v>
      </c>
      <c r="F10" s="45" t="e">
        <f ca="1">($C10-_xll.BDH($G10,$H10, EXE!L$2,EXE!L$2,"FILL=P","DAYS=A"))/(_xll.BDH($G10,$H10, EXE!L$2,EXE!L$2,"FILL=P","DAYS=A"))</f>
        <v>#NAME?</v>
      </c>
      <c r="G10" s="34" t="s">
        <v>195</v>
      </c>
      <c r="H10" s="34" t="s">
        <v>187</v>
      </c>
      <c r="J10" s="158">
        <v>8</v>
      </c>
      <c r="K10" s="155" t="s">
        <v>355</v>
      </c>
      <c r="L10" s="252" t="e">
        <f ca="1">_xll.BDH(P10,Q10, EXE!$I$2,EXE!$I$2,"FILL=P","factor=0.01","DAYS=A")</f>
        <v>#NAME?</v>
      </c>
      <c r="M10" s="157" t="e">
        <f ca="1">ROUND((($L10-_xll.BDH($P10,$Q10,EXE!$J$2,EXE!$J$2, "FILL=P","DAYS=A","factor=0.01"))*10000),0)&amp;"bps"</f>
        <v>#NAME?</v>
      </c>
      <c r="N10" s="157" t="e">
        <f ca="1">ROUND((($L10-_xll.BDH($P10,$Q10,tbl_DateParameter[Start of year],tbl_DateParameter[Start of year], "FILL=P","DAYS=A","factor=0.01"))*10000),0)</f>
        <v>#NAME?</v>
      </c>
      <c r="O10" s="157" t="e">
        <f ca="1">ROUND((($L10-_xll.BDH($P10,$Q10,tbl_DateParameter[[1 year before ]],tbl_DateParameter[[1 year before ]], "FILL=P","DAYS=A","factor=0.01"))*10000),0)</f>
        <v>#NAME?</v>
      </c>
      <c r="P10" s="150" t="s">
        <v>325</v>
      </c>
      <c r="Q10" s="150" t="s">
        <v>187</v>
      </c>
      <c r="R10" s="31"/>
      <c r="S10" s="31"/>
      <c r="T10" s="31"/>
      <c r="U10" s="31"/>
      <c r="V10" s="31"/>
      <c r="W10" s="31"/>
      <c r="X10" s="31"/>
      <c r="Y10" s="31"/>
      <c r="Z10" s="31"/>
      <c r="AE10" s="31"/>
      <c r="AF10" s="31"/>
      <c r="BC10" s="96">
        <v>45266</v>
      </c>
      <c r="BD10" s="31">
        <v>2.7858999999999998</v>
      </c>
      <c r="BE10" s="34">
        <v>3.1280000000000001</v>
      </c>
      <c r="BI10">
        <v>8</v>
      </c>
      <c r="BJ10" t="s">
        <v>279</v>
      </c>
      <c r="BK10" t="s">
        <v>508</v>
      </c>
      <c r="BL10" t="e">
        <f ca="1">IF($BK10="","",IF(_xll.BDP($BK10,BL$1)="#N/A N/A","--",_xll.BDP($BK10,BL$1)))</f>
        <v>#NAME?</v>
      </c>
      <c r="BM10" t="e">
        <f ca="1">IF($BK10="","",IF(_xll.BDP($BK10,BM$1)="#N/A N/A","--",_xll.BDP($BK10,BM$1)))</f>
        <v>#NAME?</v>
      </c>
      <c r="BN10" t="e">
        <f ca="1">IF(表格1019[[#This Row],[欄1]]="--",表格1019[[#This Row],[欄2]],表格1019[[#This Row],[欄1]])</f>
        <v>#NAME?</v>
      </c>
      <c r="BO10" t="e">
        <f ca="1">IF($BK10="","",IF(_xll.BDP($BK10,BO$1)="#N/A N/A","--",_xll.BDP($BK10,BO$1)))</f>
        <v>#NAME?</v>
      </c>
      <c r="BP10" t="e">
        <f ca="1">IF($BK10="","",IF(_xll.BDP($BK10,BP$1)="#N/A N/A","--",IF(_xll.BDP($BK10,BP$1)="WD","--",_xll.BDP($BK10,BP$1))))</f>
        <v>#NAME?</v>
      </c>
      <c r="BW10" s="31" t="s">
        <v>797</v>
      </c>
      <c r="BX10" s="31" t="e">
        <f ca="1">IF($BW10=BX$4,1,_xll.BDH($BW10&amp;BX$4&amp;" Curncy","px_last",$BY$2,$CA$2,"per",$CC$2,"dir=h","DTS=h","fill=p"))</f>
        <v>#NAME?</v>
      </c>
      <c r="BY10" s="31" t="e">
        <f ca="1">IF($BW10=BY$4,1,_xll.BDH($BW10&amp;BY$4&amp;" Curncy","px_last",$BY$2,$CA$2,"per",$CC$2,"dir=h","DTS=h","fill=p"))</f>
        <v>#NAME?</v>
      </c>
      <c r="BZ10" s="31" t="e">
        <f ca="1">IF($BW10=BZ$4,1,_xll.BDH($BW10&amp;BZ$4&amp;" Curncy","px_last",$BY$2,$CA$2,"per",$CC$2,"dir=h","DTS=h","fill=p"))</f>
        <v>#NAME?</v>
      </c>
      <c r="CA10" s="31" t="e">
        <f ca="1">IF($BW10=CA$4,1,_xll.BDH($BW10&amp;CA$4&amp;" Curncy","px_last",$BY$2,$CA$2,"per",$CC$2,"dir=h","DTS=h","fill=p"))</f>
        <v>#NAME?</v>
      </c>
      <c r="CB10" s="31" t="e">
        <f ca="1">IF($BW10=CB$4,1,_xll.BDH($BW10&amp;CB$4&amp;" Curncy","px_last",$BY$2,$CA$2,"per",$CC$2,"dir=h","DTS=h","fill=p"))</f>
        <v>#NAME?</v>
      </c>
      <c r="CC10" s="31">
        <f>IF($BW10=CC$4,1,_xll.BDH($BW10&amp;CC$4&amp;" Curncy","px_last",$BY$2,$CA$2,"per",$CC$2,"dir=h","DTS=h","fill=p"))</f>
        <v>1</v>
      </c>
      <c r="CD10" s="31" t="e">
        <f ca="1">IF($BW10=CD$4,1,_xll.BDH($BW10&amp;CD$4&amp;" Curncy","px_last",$BY$2,$CA$2,"per",$CC$2,"dir=h","DTS=h","fill=p"))</f>
        <v>#NAME?</v>
      </c>
      <c r="CE10" s="31" t="e">
        <f ca="1">IF($BW10=CE$4,1,_xll.BDH($BW10&amp;CE$4&amp;" Curncy","px_last",$BY$2,$CA$2,"per",$CC$2,"dir=h","DTS=h","fill=p"))</f>
        <v>#NAME?</v>
      </c>
      <c r="CF10" s="31" t="e">
        <f ca="1">IF($BW10=CF$4,1,_xll.BDH($BW10&amp;CF$4&amp;" Curncy","px_last",$BY$2,$CA$2,"per",$CC$2,"dir=h","DTS=h","fill=p"))</f>
        <v>#NAME?</v>
      </c>
      <c r="CG10" s="31" t="e">
        <f ca="1">IF($BW10=CG$4,1,_xll.BDH($BW10&amp;CG$4&amp;" Curncy","px_last",$BY$2,$CA$2,"per",$CC$2,"dir=h","DTS=h","fill=p"))</f>
        <v>#NAME?</v>
      </c>
      <c r="CH10" s="31" t="e">
        <f ca="1">IF($BW10=CH$4,1,_xll.BDH($BW10&amp;CH$4&amp;" Curncy","px_last",$BY$2,$CA$2,"per",$CC$2,"dir=h","DTS=h","fill=p"))</f>
        <v>#NAME?</v>
      </c>
    </row>
    <row r="11" spans="1:86">
      <c r="A11" s="58">
        <v>9</v>
      </c>
      <c r="B11" s="46" t="s">
        <v>19</v>
      </c>
      <c r="C11" s="43" t="e">
        <f ca="1">_xll.BDH(G11,H11, EXE!$I$2,EXE!$I$2,"FILL=P","DAYS=A")</f>
        <v>#NAME?</v>
      </c>
      <c r="D11" s="44" t="e">
        <f ca="1">($C11-_xll.BDH($G11,$H11, EXE!J$2,EXE!J$2,"FILL=P","DAYS=A"))/(_xll.BDH($G11,$H11, EXE!J$2,EXE!J$2,"FILL=P","DAYS=A"))</f>
        <v>#NAME?</v>
      </c>
      <c r="E11" s="45" t="e">
        <f ca="1">($C11-_xll.BDH($G11,$H11, EXE!K$2,EXE!K$2,"FILL=P","DAYS=A"))/(_xll.BDH($G11,$H11, EXE!K$2,EXE!K$2,"FILL=P","DAYS=A"))</f>
        <v>#NAME?</v>
      </c>
      <c r="F11" s="45" t="e">
        <f ca="1">($C11-_xll.BDH($G11,$H11, EXE!L$2,EXE!L$2,"FILL=P","DAYS=A"))/(_xll.BDH($G11,$H11, EXE!L$2,EXE!L$2,"FILL=P","DAYS=A"))</f>
        <v>#NAME?</v>
      </c>
      <c r="G11" s="34" t="s">
        <v>175</v>
      </c>
      <c r="H11" s="34" t="s">
        <v>187</v>
      </c>
      <c r="J11" s="158">
        <v>9</v>
      </c>
      <c r="K11" s="155" t="s">
        <v>356</v>
      </c>
      <c r="L11" s="252" t="e">
        <f ca="1">_xll.BDH(P11,Q11, EXE!$I$2,EXE!$I$2,"FILL=P","factor=0.01","DAYS=A")</f>
        <v>#NAME?</v>
      </c>
      <c r="M11" s="157" t="e">
        <f ca="1">ROUND((($L11-_xll.BDH($P11,$Q11,EXE!$J$2,EXE!$J$2, "FILL=P","DAYS=A","factor=0.01"))*10000),0)&amp;"bps"</f>
        <v>#NAME?</v>
      </c>
      <c r="N11" s="157" t="e">
        <f ca="1">ROUND((($L11-_xll.BDH($P11,$Q11,tbl_DateParameter[Start of year],tbl_DateParameter[Start of year], "FILL=P","DAYS=A","factor=0.01"))*10000),0)</f>
        <v>#NAME?</v>
      </c>
      <c r="O11" s="157" t="e">
        <f ca="1">ROUND((($L11-_xll.BDH($P11,$Q11,tbl_DateParameter[[1 year before ]],tbl_DateParameter[[1 year before ]], "FILL=P","DAYS=A","factor=0.01"))*10000),0)</f>
        <v>#NAME?</v>
      </c>
      <c r="P11" s="150" t="s">
        <v>326</v>
      </c>
      <c r="Q11" s="150" t="s">
        <v>187</v>
      </c>
      <c r="R11" s="31"/>
      <c r="S11" s="31"/>
      <c r="T11" s="31"/>
      <c r="U11" s="31"/>
      <c r="V11" s="31"/>
      <c r="W11" s="31"/>
      <c r="X11" s="31"/>
      <c r="Y11" s="31"/>
      <c r="Z11" s="31"/>
      <c r="AE11" s="31"/>
      <c r="AF11" s="31"/>
      <c r="BC11" s="96">
        <v>45265</v>
      </c>
      <c r="BD11" s="31">
        <v>2.7858999999999998</v>
      </c>
      <c r="BE11" s="34">
        <v>3.1280000000000001</v>
      </c>
      <c r="BI11">
        <v>9</v>
      </c>
      <c r="BJ11" t="s">
        <v>509</v>
      </c>
      <c r="BK11" t="s">
        <v>510</v>
      </c>
      <c r="BL11" t="e">
        <f ca="1">IF($BK11="","",IF(_xll.BDP($BK11,BL$1)="#N/A N/A","--",_xll.BDP($BK11,BL$1)))</f>
        <v>#NAME?</v>
      </c>
      <c r="BM11" t="e">
        <f ca="1">IF($BK11="","",IF(_xll.BDP($BK11,BM$1)="#N/A N/A","--",_xll.BDP($BK11,BM$1)))</f>
        <v>#NAME?</v>
      </c>
      <c r="BN11" t="e">
        <f ca="1">IF(表格1019[[#This Row],[欄1]]="--",表格1019[[#This Row],[欄2]],表格1019[[#This Row],[欄1]])</f>
        <v>#NAME?</v>
      </c>
      <c r="BO11" t="e">
        <f ca="1">IF($BK11="","",IF(_xll.BDP($BK11,BO$1)="#N/A N/A","--",_xll.BDP($BK11,BO$1)))</f>
        <v>#NAME?</v>
      </c>
      <c r="BP11" t="e">
        <f ca="1">IF($BK11="","",IF(_xll.BDP($BK11,BP$1)="#N/A N/A","--",IF(_xll.BDP($BK11,BP$1)="WD","--",_xll.BDP($BK11,BP$1))))</f>
        <v>#NAME?</v>
      </c>
      <c r="BW11" s="31" t="s">
        <v>794</v>
      </c>
      <c r="BX11" s="31" t="e">
        <f ca="1">IF($BW11=BX$4,1,_xll.BDH($BW11&amp;BX$4&amp;" Curncy","px_last",$BY$2,$CA$2,"per",$CC$2,"dir=h","DTS=h","fill=p"))</f>
        <v>#NAME?</v>
      </c>
      <c r="BY11" s="31" t="e">
        <f ca="1">IF($BW11=BY$4,1,_xll.BDH($BW11&amp;BY$4&amp;" Curncy","px_last",$BY$2,$CA$2,"per",$CC$2,"dir=h","DTS=h","fill=p"))</f>
        <v>#NAME?</v>
      </c>
      <c r="BZ11" s="31" t="e">
        <f ca="1">IF($BW11=BZ$4,1,_xll.BDH($BW11&amp;BZ$4&amp;" Curncy","px_last",$BY$2,$CA$2,"per",$CC$2,"dir=h","DTS=h","fill=p"))</f>
        <v>#NAME?</v>
      </c>
      <c r="CA11" s="31" t="e">
        <f ca="1">IF($BW11=CA$4,1,_xll.BDH($BW11&amp;CA$4&amp;" Curncy","px_last",$BY$2,$CA$2,"per",$CC$2,"dir=h","DTS=h","fill=p"))</f>
        <v>#NAME?</v>
      </c>
      <c r="CB11" s="31" t="e">
        <f ca="1">IF($BW11=CB$4,1,_xll.BDH($BW11&amp;CB$4&amp;" Curncy","px_last",$BY$2,$CA$2,"per",$CC$2,"dir=h","DTS=h","fill=p"))</f>
        <v>#NAME?</v>
      </c>
      <c r="CC11" s="31" t="e">
        <f ca="1">IF($BW11=CC$4,1,_xll.BDH($BW11&amp;CC$4&amp;" Curncy","px_last",$BY$2,$CA$2,"per",$CC$2,"dir=h","DTS=h","fill=p"))</f>
        <v>#NAME?</v>
      </c>
      <c r="CD11" s="31">
        <f>IF($BW11=CD$4,1,_xll.BDH($BW11&amp;CD$4&amp;" Curncy","px_last",$BY$2,$CA$2,"per",$CC$2,"dir=h","DTS=h","fill=p"))</f>
        <v>1</v>
      </c>
      <c r="CE11" s="31" t="e">
        <f ca="1">IF($BW11=CE$4,1,_xll.BDH($BW11&amp;CE$4&amp;" Curncy","px_last",$BY$2,$CA$2,"per",$CC$2,"dir=h","DTS=h","fill=p"))</f>
        <v>#NAME?</v>
      </c>
      <c r="CF11" s="31" t="e">
        <f ca="1">IF($BW11=CF$4,1,_xll.BDH($BW11&amp;CF$4&amp;" Curncy","px_last",$BY$2,$CA$2,"per",$CC$2,"dir=h","DTS=h","fill=p"))</f>
        <v>#NAME?</v>
      </c>
      <c r="CG11" s="31" t="e">
        <f ca="1">IF($BW11=CG$4,1,_xll.BDH($BW11&amp;CG$4&amp;" Curncy","px_last",$BY$2,$CA$2,"per",$CC$2,"dir=h","DTS=h","fill=p"))</f>
        <v>#NAME?</v>
      </c>
      <c r="CH11" s="31" t="e">
        <f ca="1">IF($BW11=CH$4,1,_xll.BDH($BW11&amp;CH$4&amp;" Curncy","px_last",$BY$2,$CA$2,"per",$CC$2,"dir=h","DTS=h","fill=p"))</f>
        <v>#NAME?</v>
      </c>
    </row>
    <row r="12" spans="1:86">
      <c r="A12" s="58">
        <v>10</v>
      </c>
      <c r="B12" s="40" t="s">
        <v>161</v>
      </c>
      <c r="C12" s="41"/>
      <c r="D12" s="41"/>
      <c r="E12" s="41"/>
      <c r="F12" s="41"/>
      <c r="G12" s="34"/>
      <c r="H12" s="34"/>
      <c r="J12" s="29">
        <v>10</v>
      </c>
      <c r="K12" s="155" t="s">
        <v>357</v>
      </c>
      <c r="L12" s="252" t="e">
        <f ca="1">_xll.BDH(P12,Q12, EXE!$I$2,EXE!$I$2,"FILL=P","factor=0.01","DAYS=A")</f>
        <v>#NAME?</v>
      </c>
      <c r="M12" s="157" t="e">
        <f ca="1">ROUND((($L12-_xll.BDH($P12,$Q12,EXE!$J$2,EXE!$J$2, "FILL=P","DAYS=A","factor=0.01"))*10000),0)&amp;"bps"</f>
        <v>#NAME?</v>
      </c>
      <c r="N12" s="157" t="e">
        <f ca="1">ROUND((($L12-_xll.BDH($P12,$Q12,tbl_DateParameter[Start of year],tbl_DateParameter[Start of year], "FILL=P","DAYS=A","factor=0.01"))*10000),0)</f>
        <v>#NAME?</v>
      </c>
      <c r="O12" s="157" t="e">
        <f ca="1">ROUND((($L12-_xll.BDH($P12,$Q12,tbl_DateParameter[[1 year before ]],tbl_DateParameter[[1 year before ]], "FILL=P","DAYS=A","factor=0.01"))*10000),0)</f>
        <v>#NAME?</v>
      </c>
      <c r="P12" s="150" t="s">
        <v>327</v>
      </c>
      <c r="Q12" s="150" t="s">
        <v>187</v>
      </c>
      <c r="R12" s="31"/>
      <c r="S12" s="31"/>
      <c r="T12" s="31"/>
      <c r="U12" s="31"/>
      <c r="V12" s="31"/>
      <c r="W12" s="31"/>
      <c r="X12" s="31"/>
      <c r="Y12" s="31"/>
      <c r="Z12" s="31"/>
      <c r="AE12" s="31"/>
      <c r="AF12" s="31"/>
      <c r="BC12" s="96">
        <v>45264</v>
      </c>
      <c r="BD12" s="31">
        <v>2.7858999999999998</v>
      </c>
      <c r="BE12" s="34">
        <v>3.1280000000000001</v>
      </c>
      <c r="BI12">
        <v>10</v>
      </c>
      <c r="BJ12" t="s">
        <v>511</v>
      </c>
      <c r="BK12" t="s">
        <v>512</v>
      </c>
      <c r="BL12" t="e">
        <f ca="1">IF($BK12="","",IF(_xll.BDP($BK12,BL$1)="#N/A N/A","--",_xll.BDP($BK12,BL$1)))</f>
        <v>#NAME?</v>
      </c>
      <c r="BM12" t="e">
        <f ca="1">IF($BK12="","",IF(_xll.BDP($BK12,BM$1)="#N/A N/A","--",_xll.BDP($BK12,BM$1)))</f>
        <v>#NAME?</v>
      </c>
      <c r="BN12" t="e">
        <f ca="1">IF(表格1019[[#This Row],[欄1]]="--",表格1019[[#This Row],[欄2]],表格1019[[#This Row],[欄1]])</f>
        <v>#NAME?</v>
      </c>
      <c r="BO12" t="e">
        <f ca="1">IF($BK12="","",IF(_xll.BDP($BK12,BO$1)="#N/A N/A","--",_xll.BDP($BK12,BO$1)))</f>
        <v>#NAME?</v>
      </c>
      <c r="BP12" t="e">
        <f ca="1">IF($BK12="","",IF(_xll.BDP($BK12,BP$1)="#N/A N/A","--",IF(_xll.BDP($BK12,BP$1)="WD","--",_xll.BDP($BK12,BP$1))))</f>
        <v>#NAME?</v>
      </c>
      <c r="BW12" s="31" t="s">
        <v>798</v>
      </c>
      <c r="BX12" s="31" t="e">
        <f ca="1">IF($BW12=BX$4,1,_xll.BDH($BW12&amp;BX$4&amp;" Curncy","px_last",$BY$2,$CA$2,"per",$CC$2,"dir=h","DTS=h","fill=p"))</f>
        <v>#NAME?</v>
      </c>
      <c r="BY12" s="31" t="e">
        <f ca="1">IF($BW12=BY$4,1,_xll.BDH($BW12&amp;BY$4&amp;" Curncy","px_last",$BY$2,$CA$2,"per",$CC$2,"dir=h","DTS=h","fill=p"))</f>
        <v>#NAME?</v>
      </c>
      <c r="BZ12" s="31" t="e">
        <f ca="1">IF($BW12=BZ$4,1,_xll.BDH($BW12&amp;BZ$4&amp;" Curncy","px_last",$BY$2,$CA$2,"per",$CC$2,"dir=h","DTS=h","fill=p"))</f>
        <v>#NAME?</v>
      </c>
      <c r="CA12" s="31" t="e">
        <f ca="1">IF($BW12=CA$4,1,_xll.BDH($BW12&amp;CA$4&amp;" Curncy","px_last",$BY$2,$CA$2,"per",$CC$2,"dir=h","DTS=h","fill=p"))</f>
        <v>#NAME?</v>
      </c>
      <c r="CB12" s="31" t="e">
        <f ca="1">IF($BW12=CB$4,1,_xll.BDH($BW12&amp;CB$4&amp;" Curncy","px_last",$BY$2,$CA$2,"per",$CC$2,"dir=h","DTS=h","fill=p"))</f>
        <v>#NAME?</v>
      </c>
      <c r="CC12" s="31" t="e">
        <f ca="1">IF($BW12=CC$4,1,_xll.BDH($BW12&amp;CC$4&amp;" Curncy","px_last",$BY$2,$CA$2,"per",$CC$2,"dir=h","DTS=h","fill=p"))</f>
        <v>#NAME?</v>
      </c>
      <c r="CD12" s="31" t="e">
        <f ca="1">IF($BW12=CD$4,1,_xll.BDH($BW12&amp;CD$4&amp;" Curncy","px_last",$BY$2,$CA$2,"per",$CC$2,"dir=h","DTS=h","fill=p"))</f>
        <v>#NAME?</v>
      </c>
      <c r="CE12" s="31">
        <f>IF($BW12=CE$4,1,_xll.BDH($BW12&amp;CE$4&amp;" Curncy","px_last",$BY$2,$CA$2,"per",$CC$2,"dir=h","DTS=h","fill=p"))</f>
        <v>1</v>
      </c>
      <c r="CF12" s="31" t="e">
        <f ca="1">IF($BW12=CF$4,1,_xll.BDH($BW12&amp;CF$4&amp;" Curncy","px_last",$BY$2,$CA$2,"per",$CC$2,"dir=h","DTS=h","fill=p"))</f>
        <v>#NAME?</v>
      </c>
      <c r="CG12" s="31" t="e">
        <f ca="1">IF($BW12=CG$4,1,_xll.BDH($BW12&amp;CG$4&amp;" Curncy","px_last",$BY$2,$CA$2,"per",$CC$2,"dir=h","DTS=h","fill=p"))</f>
        <v>#NAME?</v>
      </c>
      <c r="CH12" s="31" t="e">
        <f ca="1">IF($BW12=CH$4,1,_xll.BDH($BW12&amp;CH$4&amp;" Curncy","px_last",$BY$2,$CA$2,"per",$CC$2,"dir=h","DTS=h","fill=p"))</f>
        <v>#NAME?</v>
      </c>
    </row>
    <row r="13" spans="1:86">
      <c r="A13" s="58">
        <v>11</v>
      </c>
      <c r="B13" s="42" t="s">
        <v>20</v>
      </c>
      <c r="C13" s="47" t="e">
        <f ca="1">_xll.BDH(G13,H13, EXE!$I$2,EXE!$I$2,"FILL=P","DAYS=A")/100</f>
        <v>#NAME?</v>
      </c>
      <c r="D13" s="48" t="e">
        <f ca="1">ROUND(($C13-_xll.BDH($G13,$H13,EXE!J$2,EXE!J$2,"FILL=P","DAYS=A","factor=0.01"))*10000,0)&amp;"bps"</f>
        <v>#NAME?</v>
      </c>
      <c r="E13" s="253" t="e">
        <f ca="1">ROUND(($C13-_xll.BDH($G13,$H13,tbl_DateParameter[Start of year],tbl_DateParameter[Start of year],"FILL=P","DAYS=A","factor=0.01"))*10000,0)&amp;"bps"</f>
        <v>#NAME?</v>
      </c>
      <c r="F13" s="49" t="e">
        <f ca="1">ROUND(($C13-_xll.BDH($G13,$H13,tbl_DateParameter[[1 year before ]],tbl_DateParameter[[1 year before ]],"FILL=P","DAYS=A","factor=0.01"))*10000,0)&amp;"bps"</f>
        <v>#NAME?</v>
      </c>
      <c r="G13" s="34" t="s">
        <v>176</v>
      </c>
      <c r="H13" s="34" t="s">
        <v>187</v>
      </c>
      <c r="I13" s="34"/>
      <c r="J13" s="34"/>
      <c r="K13" s="34"/>
      <c r="L13" s="34"/>
      <c r="M13" s="34"/>
      <c r="N13" s="34"/>
      <c r="O13" s="34"/>
      <c r="P13" s="34"/>
      <c r="Q13" s="34"/>
      <c r="R13" s="31"/>
      <c r="S13" s="31"/>
      <c r="T13" s="31"/>
      <c r="U13" s="31"/>
      <c r="V13" s="31"/>
      <c r="W13" s="31"/>
      <c r="X13" s="31"/>
      <c r="Y13" s="31"/>
      <c r="Z13" s="31"/>
      <c r="AE13" s="31"/>
      <c r="AF13" s="31"/>
      <c r="BC13" s="96">
        <v>45261</v>
      </c>
      <c r="BD13" s="31">
        <v>2.7858999999999998</v>
      </c>
      <c r="BE13" s="34">
        <v>3.1280000000000001</v>
      </c>
      <c r="BI13">
        <v>11</v>
      </c>
      <c r="BJ13" t="s">
        <v>513</v>
      </c>
      <c r="BK13" t="s">
        <v>514</v>
      </c>
      <c r="BL13" t="e">
        <f ca="1">IF($BK13="","",IF(_xll.BDP($BK13,BL$1)="#N/A N/A","--",_xll.BDP($BK13,BL$1)))</f>
        <v>#NAME?</v>
      </c>
      <c r="BM13" t="e">
        <f ca="1">IF($BK13="","",IF(_xll.BDP($BK13,BM$1)="#N/A N/A","--",_xll.BDP($BK13,BM$1)))</f>
        <v>#NAME?</v>
      </c>
      <c r="BN13" t="e">
        <f ca="1">IF(表格1019[[#This Row],[欄1]]="--",表格1019[[#This Row],[欄2]],表格1019[[#This Row],[欄1]])</f>
        <v>#NAME?</v>
      </c>
      <c r="BO13" t="e">
        <f ca="1">IF($BK13="","",IF(_xll.BDP($BK13,BO$1)="#N/A N/A","--",_xll.BDP($BK13,BO$1)))</f>
        <v>#NAME?</v>
      </c>
      <c r="BP13" t="e">
        <f ca="1">IF($BK13="","",IF(_xll.BDP($BK13,BP$1)="#N/A N/A","--",IF(_xll.BDP($BK13,BP$1)="WD","--",_xll.BDP($BK13,BP$1))))</f>
        <v>#NAME?</v>
      </c>
      <c r="BW13" s="31" t="s">
        <v>781</v>
      </c>
      <c r="BX13" s="31" t="e">
        <f ca="1">IF($BW13=BX$4,1,_xll.BDH($BW13&amp;BX$4&amp;" Curncy","px_last",$BY$2,$CA$2,"per",$CC$2,"dir=h","DTS=h","fill=p"))</f>
        <v>#NAME?</v>
      </c>
      <c r="BY13" s="31" t="e">
        <f ca="1">IF($BW13=BY$4,1,_xll.BDH($BW13&amp;BY$4&amp;" Curncy","px_last",$BY$2,$CA$2,"per",$CC$2,"dir=h","DTS=h","fill=p"))</f>
        <v>#NAME?</v>
      </c>
      <c r="BZ13" s="31" t="e">
        <f ca="1">IF($BW13=BZ$4,1,_xll.BDH($BW13&amp;BZ$4&amp;" Curncy","px_last",$BY$2,$CA$2,"per",$CC$2,"dir=h","DTS=h","fill=p"))</f>
        <v>#NAME?</v>
      </c>
      <c r="CA13" s="31" t="e">
        <f ca="1">IF($BW13=CA$4,1,_xll.BDH($BW13&amp;CA$4&amp;" Curncy","px_last",$BY$2,$CA$2,"per",$CC$2,"dir=h","DTS=h","fill=p"))</f>
        <v>#NAME?</v>
      </c>
      <c r="CB13" s="31" t="e">
        <f ca="1">IF($BW13=CB$4,1,_xll.BDH($BW13&amp;CB$4&amp;" Curncy","px_last",$BY$2,$CA$2,"per",$CC$2,"dir=h","DTS=h","fill=p"))</f>
        <v>#NAME?</v>
      </c>
      <c r="CC13" s="31" t="e">
        <f ca="1">IF($BW13=CC$4,1,_xll.BDH($BW13&amp;CC$4&amp;" Curncy","px_last",$BY$2,$CA$2,"per",$CC$2,"dir=h","DTS=h","fill=p"))</f>
        <v>#NAME?</v>
      </c>
      <c r="CD13" s="31" t="e">
        <f ca="1">IF($BW13=CD$4,1,_xll.BDH($BW13&amp;CD$4&amp;" Curncy","px_last",$BY$2,$CA$2,"per",$CC$2,"dir=h","DTS=h","fill=p"))</f>
        <v>#NAME?</v>
      </c>
      <c r="CE13" s="31" t="e">
        <f ca="1">IF($BW13=CE$4,1,_xll.BDH($BW13&amp;CE$4&amp;" Curncy","px_last",$BY$2,$CA$2,"per",$CC$2,"dir=h","DTS=h","fill=p"))</f>
        <v>#NAME?</v>
      </c>
      <c r="CF13" s="31">
        <f>IF($BW13=CF$4,1,_xll.BDH($BW13&amp;CF$4&amp;" Curncy","px_last",$BY$2,$CA$2,"per",$CC$2,"dir=h","DTS=h","fill=p"))</f>
        <v>1</v>
      </c>
      <c r="CG13" s="31" t="e">
        <f ca="1">IF($BW13=CG$4,1,_xll.BDH($BW13&amp;CG$4&amp;" Curncy","px_last",$BY$2,$CA$2,"per",$CC$2,"dir=h","DTS=h","fill=p"))</f>
        <v>#NAME?</v>
      </c>
      <c r="CH13" s="31" t="e">
        <f ca="1">IF($BW13=CH$4,1,_xll.BDH($BW13&amp;CH$4&amp;" Curncy","px_last",$BY$2,$CA$2,"per",$CC$2,"dir=h","DTS=h","fill=p"))</f>
        <v>#NAME?</v>
      </c>
    </row>
    <row r="14" spans="1:86">
      <c r="A14" s="58">
        <v>12</v>
      </c>
      <c r="B14" s="42" t="s">
        <v>21</v>
      </c>
      <c r="C14" s="47" t="e">
        <f ca="1">_xll.BDH(G14,H14, EXE!$I$2,EXE!$I$2,"FILL=P","DAYS=A")/100</f>
        <v>#NAME?</v>
      </c>
      <c r="D14" s="48" t="e">
        <f ca="1">ROUND(($C14-_xll.BDH($G14,$H14,EXE!J$2,EXE!J$2,"FILL=P","DAYS=A","factor=0.01"))*10000,0)&amp;"bps"</f>
        <v>#NAME?</v>
      </c>
      <c r="E14" s="253" t="e">
        <f ca="1">ROUND(($C14-_xll.BDH($G14,$H14,tbl_DateParameter[Start of year],tbl_DateParameter[Start of year],"FILL=P","DAYS=A","factor=0.01"))*10000,0)&amp;"bps"</f>
        <v>#NAME?</v>
      </c>
      <c r="F14" s="49" t="e">
        <f ca="1">ROUND(($C14-_xll.BDH($G14,$H14,tbl_DateParameter[[1 year before ]],tbl_DateParameter[[1 year before ]],"FILL=P","DAYS=A","factor=0.01"))*10000,0)&amp;"bps"</f>
        <v>#NAME?</v>
      </c>
      <c r="G14" s="34" t="s">
        <v>178</v>
      </c>
      <c r="H14" s="34" t="s">
        <v>187</v>
      </c>
      <c r="I14" s="56"/>
      <c r="Q14" s="34"/>
      <c r="R14" s="31"/>
      <c r="S14" s="31"/>
      <c r="T14" s="31"/>
      <c r="U14" s="31"/>
      <c r="V14" s="31"/>
      <c r="W14" s="31"/>
      <c r="X14" s="31"/>
      <c r="Y14" s="31"/>
      <c r="Z14" s="31"/>
      <c r="AE14" s="31"/>
      <c r="AF14" s="31"/>
      <c r="BC14" s="96">
        <v>45260</v>
      </c>
      <c r="BD14" s="31">
        <v>2.7858999999999998</v>
      </c>
      <c r="BE14" s="34">
        <v>3.1280000000000001</v>
      </c>
      <c r="BI14">
        <v>12</v>
      </c>
      <c r="BJ14" t="s">
        <v>515</v>
      </c>
      <c r="BK14" t="s">
        <v>516</v>
      </c>
      <c r="BL14" t="e">
        <f ca="1">IF($BK14="","",IF(_xll.BDP($BK14,BL$1)="#N/A N/A","--",_xll.BDP($BK14,BL$1)))</f>
        <v>#NAME?</v>
      </c>
      <c r="BM14" t="e">
        <f ca="1">IF($BK14="","",IF(_xll.BDP($BK14,BM$1)="#N/A N/A","--",_xll.BDP($BK14,BM$1)))</f>
        <v>#NAME?</v>
      </c>
      <c r="BN14" t="e">
        <f ca="1">IF(表格1019[[#This Row],[欄1]]="--",表格1019[[#This Row],[欄2]],表格1019[[#This Row],[欄1]])</f>
        <v>#NAME?</v>
      </c>
      <c r="BO14" t="e">
        <f ca="1">IF($BK14="","",IF(_xll.BDP($BK14,BO$1)="#N/A N/A","--",_xll.BDP($BK14,BO$1)))</f>
        <v>#NAME?</v>
      </c>
      <c r="BP14" t="e">
        <f ca="1">IF($BK14="","",IF(_xll.BDP($BK14,BP$1)="#N/A N/A","--",IF(_xll.BDP($BK14,BP$1)="WD","--",_xll.BDP($BK14,BP$1))))</f>
        <v>#NAME?</v>
      </c>
      <c r="BW14" s="31" t="s">
        <v>799</v>
      </c>
      <c r="BX14" s="31" t="e">
        <f ca="1">IF($BW14=BX$4,1,_xll.BDH($BW14&amp;BX$4&amp;" Curncy","px_last",$BY$2,$CA$2,"per",$CC$2,"dir=h","DTS=h","fill=p"))</f>
        <v>#NAME?</v>
      </c>
      <c r="BY14" s="31" t="e">
        <f ca="1">IF($BW14=BY$4,1,_xll.BDH($BW14&amp;BY$4&amp;" Curncy","px_last",$BY$2,$CA$2,"per",$CC$2,"dir=h","DTS=h","fill=p"))</f>
        <v>#NAME?</v>
      </c>
      <c r="BZ14" s="31" t="e">
        <f ca="1">IF($BW14=BZ$4,1,_xll.BDH($BW14&amp;BZ$4&amp;" Curncy","px_last",$BY$2,$CA$2,"per",$CC$2,"dir=h","DTS=h","fill=p"))</f>
        <v>#NAME?</v>
      </c>
      <c r="CA14" s="31" t="e">
        <f ca="1">IF($BW14=CA$4,1,_xll.BDH($BW14&amp;CA$4&amp;" Curncy","px_last",$BY$2,$CA$2,"per",$CC$2,"dir=h","DTS=h","fill=p"))</f>
        <v>#NAME?</v>
      </c>
      <c r="CB14" s="31" t="e">
        <f ca="1">IF($BW14=CB$4,1,_xll.BDH($BW14&amp;CB$4&amp;" Curncy","px_last",$BY$2,$CA$2,"per",$CC$2,"dir=h","DTS=h","fill=p"))</f>
        <v>#NAME?</v>
      </c>
      <c r="CC14" s="31" t="e">
        <f ca="1">IF($BW14=CC$4,1,_xll.BDH($BW14&amp;CC$4&amp;" Curncy","px_last",$BY$2,$CA$2,"per",$CC$2,"dir=h","DTS=h","fill=p"))</f>
        <v>#NAME?</v>
      </c>
      <c r="CD14" s="31" t="e">
        <f ca="1">IF($BW14=CD$4,1,_xll.BDH($BW14&amp;CD$4&amp;" Curncy","px_last",$BY$2,$CA$2,"per",$CC$2,"dir=h","DTS=h","fill=p"))</f>
        <v>#NAME?</v>
      </c>
      <c r="CE14" s="31" t="e">
        <f ca="1">IF($BW14=CE$4,1,_xll.BDH($BW14&amp;CE$4&amp;" Curncy","px_last",$BY$2,$CA$2,"per",$CC$2,"dir=h","DTS=h","fill=p"))</f>
        <v>#NAME?</v>
      </c>
      <c r="CF14" s="31" t="e">
        <f ca="1">IF($BW14=CF$4,1,_xll.BDH($BW14&amp;CF$4&amp;" Curncy","px_last",$BY$2,$CA$2,"per",$CC$2,"dir=h","DTS=h","fill=p"))</f>
        <v>#NAME?</v>
      </c>
      <c r="CG14" s="31">
        <f>IF($BW14=CG$4,1,_xll.BDH($BW14&amp;CG$4&amp;" Curncy","px_last",$BY$2,$CA$2,"per",$CC$2,"dir=h","DTS=h","fill=p"))</f>
        <v>1</v>
      </c>
      <c r="CH14" s="31" t="e">
        <f ca="1">IF($BW14=CH$4,1,_xll.BDH($BW14&amp;CH$4&amp;" Curncy","px_last",$BY$2,$CA$2,"per",$CC$2,"dir=h","DTS=h","fill=p"))</f>
        <v>#NAME?</v>
      </c>
    </row>
    <row r="15" spans="1:86">
      <c r="A15" s="58">
        <v>13</v>
      </c>
      <c r="B15" s="42" t="s">
        <v>28</v>
      </c>
      <c r="C15" s="47" t="e">
        <f ca="1">_xll.BDH(G15,H15, EXE!$I$2,EXE!$I$2,"FILL=P","DAYS=A")/100</f>
        <v>#NAME?</v>
      </c>
      <c r="D15" s="48" t="e">
        <f ca="1">ROUND(($C15-_xll.BDH($G15,$H15,EXE!J$2,EXE!J$2,"FILL=P","DAYS=A","factor=0.01"))*10000,0)&amp;"bps"</f>
        <v>#NAME?</v>
      </c>
      <c r="E15" s="253" t="e">
        <f ca="1">ROUND(($C15-_xll.BDH($G15,$H15,tbl_DateParameter[Start of year],tbl_DateParameter[Start of year],"FILL=P","DAYS=A","factor=0.01"))*10000,0)&amp;"bps"</f>
        <v>#NAME?</v>
      </c>
      <c r="F15" s="49" t="e">
        <f ca="1">ROUND(($C15-_xll.BDH($G15,$H15,tbl_DateParameter[[1 year before ]],tbl_DateParameter[[1 year before ]],"FILL=P","DAYS=A","factor=0.01"))*10000,0)&amp;"bps"</f>
        <v>#NAME?</v>
      </c>
      <c r="G15" s="34" t="s">
        <v>179</v>
      </c>
      <c r="H15" s="34" t="s">
        <v>187</v>
      </c>
      <c r="I15" s="57"/>
      <c r="Q15" s="34"/>
      <c r="R15" s="31"/>
      <c r="S15" s="31"/>
      <c r="T15" s="31"/>
      <c r="U15" s="31"/>
      <c r="V15" s="31"/>
      <c r="W15" s="31"/>
      <c r="X15" s="31"/>
      <c r="Y15" s="31"/>
      <c r="Z15" s="31"/>
      <c r="AE15" s="31"/>
      <c r="AF15" s="31"/>
      <c r="BC15" s="96">
        <v>45259</v>
      </c>
      <c r="BD15" s="31">
        <v>2.7858999999999998</v>
      </c>
      <c r="BE15" s="34">
        <v>3.1280000000000001</v>
      </c>
      <c r="BI15">
        <v>13</v>
      </c>
      <c r="BJ15" t="s">
        <v>517</v>
      </c>
      <c r="BK15" t="s">
        <v>518</v>
      </c>
      <c r="BL15" t="e">
        <f ca="1">IF($BK15="","",IF(_xll.BDP($BK15,BL$1)="#N/A N/A","--",_xll.BDP($BK15,BL$1)))</f>
        <v>#NAME?</v>
      </c>
      <c r="BM15" t="e">
        <f ca="1">IF($BK15="","",IF(_xll.BDP($BK15,BM$1)="#N/A N/A","--",_xll.BDP($BK15,BM$1)))</f>
        <v>#NAME?</v>
      </c>
      <c r="BN15" t="e">
        <f ca="1">IF(表格1019[[#This Row],[欄1]]="--",表格1019[[#This Row],[欄2]],表格1019[[#This Row],[欄1]])</f>
        <v>#NAME?</v>
      </c>
      <c r="BO15" t="e">
        <f ca="1">IF($BK15="","",IF(_xll.BDP($BK15,BO$1)="#N/A N/A","--",_xll.BDP($BK15,BO$1)))</f>
        <v>#NAME?</v>
      </c>
      <c r="BP15" t="e">
        <f ca="1">IF($BK15="","",IF(_xll.BDP($BK15,BP$1)="#N/A N/A","--",IF(_xll.BDP($BK15,BP$1)="WD","--",_xll.BDP($BK15,BP$1))))</f>
        <v>#NAME?</v>
      </c>
      <c r="BW15" s="31" t="s">
        <v>793</v>
      </c>
      <c r="BX15" s="31" t="e">
        <f ca="1">IF($BW15=BX$4,1,_xll.BDH($BW15&amp;BX$4&amp;" Curncy","px_last",$BY$2,$CA$2,"per",$CC$2,"dir=h","DTS=h","fill=p"))</f>
        <v>#NAME?</v>
      </c>
      <c r="BY15" s="31" t="e">
        <f ca="1">IF($BW15=BY$4,1,_xll.BDH($BW15&amp;BY$4&amp;" Curncy","px_last",$BY$2,$CA$2,"per",$CC$2,"dir=h","DTS=h","fill=p"))</f>
        <v>#NAME?</v>
      </c>
      <c r="BZ15" s="31" t="e">
        <f ca="1">IF($BW15=BZ$4,1,_xll.BDH($BW15&amp;BZ$4&amp;" Curncy","px_last",$BY$2,$CA$2,"per",$CC$2,"dir=h","DTS=h","fill=p"))</f>
        <v>#NAME?</v>
      </c>
      <c r="CA15" s="31" t="e">
        <f ca="1">IF($BW15=CA$4,1,_xll.BDH($BW15&amp;CA$4&amp;" Curncy","px_last",$BY$2,$CA$2,"per",$CC$2,"dir=h","DTS=h","fill=p"))</f>
        <v>#NAME?</v>
      </c>
      <c r="CB15" s="31" t="e">
        <f ca="1">IF($BW15=CB$4,1,_xll.BDH($BW15&amp;CB$4&amp;" Curncy","px_last",$BY$2,$CA$2,"per",$CC$2,"dir=h","DTS=h","fill=p"))</f>
        <v>#NAME?</v>
      </c>
      <c r="CC15" s="31" t="e">
        <f ca="1">IF($BW15=CC$4,1,_xll.BDH($BW15&amp;CC$4&amp;" Curncy","px_last",$BY$2,$CA$2,"per",$CC$2,"dir=h","DTS=h","fill=p"))</f>
        <v>#NAME?</v>
      </c>
      <c r="CD15" s="31" t="e">
        <f ca="1">IF($BW15=CD$4,1,_xll.BDH($BW15&amp;CD$4&amp;" Curncy","px_last",$BY$2,$CA$2,"per",$CC$2,"dir=h","DTS=h","fill=p"))</f>
        <v>#NAME?</v>
      </c>
      <c r="CE15" s="31" t="e">
        <f ca="1">IF($BW15=CE$4,1,_xll.BDH($BW15&amp;CE$4&amp;" Curncy","px_last",$BY$2,$CA$2,"per",$CC$2,"dir=h","DTS=h","fill=p"))</f>
        <v>#NAME?</v>
      </c>
      <c r="CF15" s="31" t="e">
        <f ca="1">IF($BW15=CF$4,1,_xll.BDH($BW15&amp;CF$4&amp;" Curncy","px_last",$BY$2,$CA$2,"per",$CC$2,"dir=h","DTS=h","fill=p"))</f>
        <v>#NAME?</v>
      </c>
      <c r="CG15" s="31" t="e">
        <f ca="1">IF($BW15=CG$4,1,_xll.BDH($BW15&amp;CG$4&amp;" Curncy","px_last",$BY$2,$CA$2,"per",$CC$2,"dir=h","DTS=h","fill=p"))</f>
        <v>#NAME?</v>
      </c>
      <c r="CH15" s="31">
        <f>IF($BW15=CH$4,1,_xll.BDH($BW15&amp;CH$4&amp;" Curncy","px_last",$BY$2,$CA$2,"per",$CC$2,"dir=h","DTS=h","fill=p"))</f>
        <v>1</v>
      </c>
    </row>
    <row r="16" spans="1:86">
      <c r="A16" s="58">
        <v>14</v>
      </c>
      <c r="B16" s="46" t="s">
        <v>22</v>
      </c>
      <c r="C16" s="47" t="e">
        <f ca="1">_xll.BDH(G16,H16, EXE!$I$2,EXE!$I$2,"FILL=P","DAYS=A")/100</f>
        <v>#NAME?</v>
      </c>
      <c r="D16" s="48" t="e">
        <f ca="1">ROUND(($C16-_xll.BDH($G16,$H16,EXE!J$2,EXE!J$2,"FILL=P","DAYS=A","factor=0.01"))*10000,0)&amp;"bps"</f>
        <v>#NAME?</v>
      </c>
      <c r="E16" s="253" t="e">
        <f ca="1">ROUND(($C16-_xll.BDH($G16,$H16,tbl_DateParameter[Start of year],tbl_DateParameter[Start of year],"FILL=P","DAYS=A","factor=0.01"))*10000,0)&amp;"bps"</f>
        <v>#NAME?</v>
      </c>
      <c r="F16" s="49" t="e">
        <f ca="1">ROUND(($C16-_xll.BDH($G16,$H16,tbl_DateParameter[[1 year before ]],tbl_DateParameter[[1 year before ]],"FILL=P","DAYS=A","factor=0.01"))*10000,0)&amp;"bps"</f>
        <v>#NAME?</v>
      </c>
      <c r="G16" s="34" t="s">
        <v>181</v>
      </c>
      <c r="H16" s="34" t="s">
        <v>187</v>
      </c>
      <c r="I16" s="57"/>
      <c r="Q16" s="34"/>
      <c r="R16" s="31"/>
      <c r="S16" s="31"/>
      <c r="T16" s="31"/>
      <c r="U16" s="31"/>
      <c r="V16" s="31"/>
      <c r="W16" s="31"/>
      <c r="X16" s="31"/>
      <c r="Y16" s="31"/>
      <c r="Z16" s="31"/>
      <c r="AE16" s="31"/>
      <c r="AF16" s="31"/>
      <c r="BC16" s="96">
        <v>45258</v>
      </c>
      <c r="BD16" s="31">
        <v>2.7858999999999998</v>
      </c>
      <c r="BE16" s="34">
        <v>3.1280000000000001</v>
      </c>
      <c r="BI16">
        <v>14</v>
      </c>
      <c r="BJ16" t="s">
        <v>519</v>
      </c>
      <c r="BK16" t="s">
        <v>520</v>
      </c>
      <c r="BL16" t="e">
        <f ca="1">IF($BK16="","",IF(_xll.BDP($BK16,BL$1)="#N/A N/A","--",_xll.BDP($BK16,BL$1)))</f>
        <v>#NAME?</v>
      </c>
      <c r="BM16" t="e">
        <f ca="1">IF($BK16="","",IF(_xll.BDP($BK16,BM$1)="#N/A N/A","--",_xll.BDP($BK16,BM$1)))</f>
        <v>#NAME?</v>
      </c>
      <c r="BN16" t="e">
        <f ca="1">IF(表格1019[[#This Row],[欄1]]="--",表格1019[[#This Row],[欄2]],表格1019[[#This Row],[欄1]])</f>
        <v>#NAME?</v>
      </c>
      <c r="BO16" t="e">
        <f ca="1">IF($BK16="","",IF(_xll.BDP($BK16,BO$1)="#N/A N/A","--",_xll.BDP($BK16,BO$1)))</f>
        <v>#NAME?</v>
      </c>
      <c r="BP16" t="e">
        <f ca="1">IF($BK16="","",IF(_xll.BDP($BK16,BP$1)="#N/A N/A","--",IF(_xll.BDP($BK16,BP$1)="WD","--",_xll.BDP($BK16,BP$1))))</f>
        <v>#NAME?</v>
      </c>
    </row>
    <row r="17" spans="1:68">
      <c r="A17" s="58">
        <v>15</v>
      </c>
      <c r="B17" s="40" t="s">
        <v>162</v>
      </c>
      <c r="C17" s="41"/>
      <c r="D17" s="41"/>
      <c r="E17" s="254"/>
      <c r="F17" s="41"/>
      <c r="G17" s="34"/>
      <c r="H17" s="34"/>
      <c r="I17" s="57"/>
      <c r="Q17" s="34"/>
      <c r="R17" s="31"/>
      <c r="S17" s="31"/>
      <c r="T17" s="31"/>
      <c r="U17" s="31"/>
      <c r="V17" s="31"/>
      <c r="W17" s="31"/>
      <c r="X17" s="31"/>
      <c r="Y17" s="31"/>
      <c r="Z17" s="31"/>
      <c r="AE17" s="31"/>
      <c r="AF17" s="31"/>
      <c r="BC17" s="96">
        <v>45257</v>
      </c>
      <c r="BD17" s="31">
        <v>2.7858999999999998</v>
      </c>
      <c r="BE17" s="34">
        <v>3.1280000000000001</v>
      </c>
      <c r="BI17">
        <v>15</v>
      </c>
      <c r="BJ17" t="s">
        <v>521</v>
      </c>
      <c r="BK17" t="s">
        <v>522</v>
      </c>
      <c r="BL17" t="e">
        <f ca="1">IF($BK17="","",IF(_xll.BDP($BK17,BL$1)="#N/A N/A","--",_xll.BDP($BK17,BL$1)))</f>
        <v>#NAME?</v>
      </c>
      <c r="BM17" t="e">
        <f ca="1">IF($BK17="","",IF(_xll.BDP($BK17,BM$1)="#N/A N/A","--",_xll.BDP($BK17,BM$1)))</f>
        <v>#NAME?</v>
      </c>
      <c r="BN17" t="e">
        <f ca="1">IF(表格1019[[#This Row],[欄1]]="--",表格1019[[#This Row],[欄2]],表格1019[[#This Row],[欄1]])</f>
        <v>#NAME?</v>
      </c>
      <c r="BO17" t="e">
        <f ca="1">IF($BK17="","",IF(_xll.BDP($BK17,BO$1)="#N/A N/A","--",_xll.BDP($BK17,BO$1)))</f>
        <v>#NAME?</v>
      </c>
      <c r="BP17" t="e">
        <f ca="1">IF($BK17="","",IF(_xll.BDP($BK17,BP$1)="#N/A N/A","--",IF(_xll.BDP($BK17,BP$1)="WD","--",_xll.BDP($BK17,BP$1))))</f>
        <v>#NAME?</v>
      </c>
    </row>
    <row r="18" spans="1:68">
      <c r="A18" s="58">
        <v>16</v>
      </c>
      <c r="B18" s="46" t="s">
        <v>29</v>
      </c>
      <c r="C18" s="43" t="e">
        <f ca="1">_xll.BDH(G18,H18, EXE!$I$2,EXE!$I$2,"FILL=P","DAYS=A")</f>
        <v>#NAME?</v>
      </c>
      <c r="D18" s="44" t="e">
        <f ca="1">($C18-_xll.BDH($G18,$H18, EXE!J$2,EXE!J$2,"FILL=P","DAYS=A"))/(_xll.BDH($G18,$H18, EXE!J$2,EXE!J$2,"FILL=P","DAYS=A"))</f>
        <v>#NAME?</v>
      </c>
      <c r="E18" s="45" t="e">
        <f ca="1">($C18-_xll.BDH($G18,$H18, EXE!K$2,EXE!K$2,"FILL=P","DAYS=A"))/(_xll.BDH($G18,$H18, EXE!K$2,EXE!K$2,"FILL=P","DAYS=A"))</f>
        <v>#NAME?</v>
      </c>
      <c r="F18" s="45" t="e">
        <f ca="1">($C18-_xll.BDH($G18,$H18, EXE!L$2,EXE!L$2,"FILL=P","DAYS=A"))/(_xll.BDH($G18,$H18, EXE!L$2,EXE!L$2,"FILL=P","DAYS=A"))</f>
        <v>#NAME?</v>
      </c>
      <c r="G18" s="34" t="s">
        <v>174</v>
      </c>
      <c r="H18" s="34" t="s">
        <v>187</v>
      </c>
      <c r="I18" s="57"/>
      <c r="Q18" s="34"/>
      <c r="R18" s="31"/>
      <c r="S18" s="31"/>
      <c r="T18" s="31"/>
      <c r="U18" s="31"/>
      <c r="V18" s="31"/>
      <c r="W18" s="31"/>
      <c r="X18" s="31"/>
      <c r="Y18" s="31"/>
      <c r="Z18" s="31"/>
      <c r="AE18" s="31"/>
      <c r="AF18" s="31"/>
      <c r="BC18" s="96">
        <v>45254</v>
      </c>
      <c r="BD18" s="31">
        <v>2.7858999999999998</v>
      </c>
      <c r="BE18" s="11">
        <v>3.1280000000000001</v>
      </c>
      <c r="BI18">
        <v>16</v>
      </c>
      <c r="BJ18" t="s">
        <v>523</v>
      </c>
      <c r="BK18" t="s">
        <v>524</v>
      </c>
      <c r="BL18" t="e">
        <f ca="1">IF($BK18="","",IF(_xll.BDP($BK18,BL$1)="#N/A N/A","--",_xll.BDP($BK18,BL$1)))</f>
        <v>#NAME?</v>
      </c>
      <c r="BM18" t="e">
        <f ca="1">IF($BK18="","",IF(_xll.BDP($BK18,BM$1)="#N/A N/A","--",_xll.BDP($BK18,BM$1)))</f>
        <v>#NAME?</v>
      </c>
      <c r="BN18" t="e">
        <f ca="1">IF(表格1019[[#This Row],[欄1]]="--",表格1019[[#This Row],[欄2]],表格1019[[#This Row],[欄1]])</f>
        <v>#NAME?</v>
      </c>
      <c r="BO18" t="e">
        <f ca="1">IF($BK18="","",IF(_xll.BDP($BK18,BO$1)="#N/A N/A","--",_xll.BDP($BK18,BO$1)))</f>
        <v>#NAME?</v>
      </c>
      <c r="BP18" t="e">
        <f ca="1">IF($BK18="","",IF(_xll.BDP($BK18,BP$1)="#N/A N/A","--",IF(_xll.BDP($BK18,BP$1)="WD","--",_xll.BDP($BK18,BP$1))))</f>
        <v>#NAME?</v>
      </c>
    </row>
    <row r="19" spans="1:68">
      <c r="A19" s="58">
        <v>17</v>
      </c>
      <c r="B19" s="40" t="s">
        <v>163</v>
      </c>
      <c r="C19" s="41"/>
      <c r="D19" s="41"/>
      <c r="E19" s="255"/>
      <c r="F19" s="50"/>
      <c r="G19" s="34"/>
      <c r="H19" s="34"/>
      <c r="I19" s="57"/>
      <c r="Q19" s="34"/>
      <c r="R19" s="31"/>
      <c r="S19" s="31"/>
      <c r="T19" s="31"/>
      <c r="U19" s="31"/>
      <c r="V19" s="31"/>
      <c r="W19" s="31"/>
      <c r="X19" s="31"/>
      <c r="Y19" s="31"/>
      <c r="Z19" s="31"/>
      <c r="AE19" s="31"/>
      <c r="AF19" s="31"/>
      <c r="BC19" s="96">
        <v>45253</v>
      </c>
      <c r="BD19" s="31">
        <v>2.7858999999999998</v>
      </c>
      <c r="BE19" s="34">
        <v>3.1280000000000001</v>
      </c>
      <c r="BI19">
        <v>17</v>
      </c>
      <c r="BJ19" t="s">
        <v>280</v>
      </c>
      <c r="BK19" t="s">
        <v>525</v>
      </c>
      <c r="BL19" t="e">
        <f ca="1">IF($BK19="","",IF(_xll.BDP($BK19,BL$1)="#N/A N/A","--",_xll.BDP($BK19,BL$1)))</f>
        <v>#NAME?</v>
      </c>
      <c r="BM19" t="e">
        <f ca="1">IF($BK19="","",IF(_xll.BDP($BK19,BM$1)="#N/A N/A","--",_xll.BDP($BK19,BM$1)))</f>
        <v>#NAME?</v>
      </c>
      <c r="BN19" t="e">
        <f ca="1">IF(表格1019[[#This Row],[欄1]]="--",表格1019[[#This Row],[欄2]],表格1019[[#This Row],[欄1]])</f>
        <v>#NAME?</v>
      </c>
      <c r="BO19" t="e">
        <f ca="1">IF($BK19="","",IF(_xll.BDP($BK19,BO$1)="#N/A N/A","--",_xll.BDP($BK19,BO$1)))</f>
        <v>#NAME?</v>
      </c>
      <c r="BP19" t="e">
        <f ca="1">IF($BK19="","",IF(_xll.BDP($BK19,BP$1)="#N/A N/A","--",IF(_xll.BDP($BK19,BP$1)="WD","--",_xll.BDP($BK19,BP$1))))</f>
        <v>#NAME?</v>
      </c>
    </row>
    <row r="20" spans="1:68">
      <c r="A20" s="58">
        <v>18</v>
      </c>
      <c r="B20" s="42" t="s">
        <v>30</v>
      </c>
      <c r="C20" s="43" t="e">
        <f ca="1">_xll.BDH(G20,H20, EXE!$I$2,EXE!$I$2,"FILL=P","DAYS=A")</f>
        <v>#NAME?</v>
      </c>
      <c r="D20" s="44" t="e">
        <f ca="1">($C20-_xll.BDH($G20,$H20, EXE!J$2,EXE!J$2,"FILL=P","DAYS=A"))/(_xll.BDH($G20,$H20, EXE!J$2,EXE!J$2,"FILL=P","DAYS=A"))</f>
        <v>#NAME?</v>
      </c>
      <c r="E20" s="45" t="e">
        <f ca="1">($C20-_xll.BDH($G20,$H20, EXE!K$2,EXE!K$2,"FILL=P","DAYS=A"))/(_xll.BDH($G20,$H20, EXE!K$2,EXE!K$2,"FILL=P","DAYS=A"))</f>
        <v>#NAME?</v>
      </c>
      <c r="F20" s="45" t="e">
        <f ca="1">($C20-_xll.BDH($G20,$H20, EXE!L$2,EXE!L$2,"FILL=P","DAYS=A"))/(_xll.BDH($G20,$H20, EXE!L$2,EXE!L$2,"FILL=P","DAYS=A"))</f>
        <v>#NAME?</v>
      </c>
      <c r="G20" s="34" t="s">
        <v>196</v>
      </c>
      <c r="H20" s="34" t="s">
        <v>187</v>
      </c>
      <c r="I20" s="34"/>
      <c r="J20" s="34"/>
      <c r="K20" s="34"/>
      <c r="L20" s="34"/>
      <c r="M20" s="34"/>
      <c r="N20" s="34"/>
      <c r="O20" s="34"/>
      <c r="P20" s="34"/>
      <c r="Q20" s="34"/>
      <c r="R20" s="31"/>
      <c r="S20" s="31"/>
      <c r="T20" s="31"/>
      <c r="U20" s="31"/>
      <c r="V20" s="31"/>
      <c r="W20" s="31"/>
      <c r="X20" s="31"/>
      <c r="Y20" s="31"/>
      <c r="Z20" s="31"/>
      <c r="AE20" s="31"/>
      <c r="AF20" s="31"/>
      <c r="BC20" s="96">
        <v>45252</v>
      </c>
      <c r="BD20" s="31">
        <v>2.7858999999999998</v>
      </c>
      <c r="BE20" s="34">
        <v>3.1280000000000001</v>
      </c>
      <c r="BI20">
        <v>18</v>
      </c>
      <c r="BJ20" t="s">
        <v>526</v>
      </c>
      <c r="BK20" t="s">
        <v>527</v>
      </c>
      <c r="BL20" t="e">
        <f ca="1">IF($BK20="","",IF(_xll.BDP($BK20,BL$1)="#N/A N/A","--",_xll.BDP($BK20,BL$1)))</f>
        <v>#NAME?</v>
      </c>
      <c r="BM20" t="e">
        <f ca="1">IF($BK20="","",IF(_xll.BDP($BK20,BM$1)="#N/A N/A","--",_xll.BDP($BK20,BM$1)))</f>
        <v>#NAME?</v>
      </c>
      <c r="BN20" t="e">
        <f ca="1">IF(表格1019[[#This Row],[欄1]]="--",表格1019[[#This Row],[欄2]],表格1019[[#This Row],[欄1]])</f>
        <v>#NAME?</v>
      </c>
      <c r="BO20" t="e">
        <f ca="1">IF($BK20="","",IF(_xll.BDP($BK20,BO$1)="#N/A N/A","--",_xll.BDP($BK20,BO$1)))</f>
        <v>#NAME?</v>
      </c>
      <c r="BP20" t="e">
        <f ca="1">IF($BK20="","",IF(_xll.BDP($BK20,BP$1)="#N/A N/A","--",IF(_xll.BDP($BK20,BP$1)="WD","--",_xll.BDP($BK20,BP$1))))</f>
        <v>#NAME?</v>
      </c>
    </row>
    <row r="21" spans="1:68">
      <c r="A21" s="58">
        <v>19</v>
      </c>
      <c r="B21" s="42" t="s">
        <v>31</v>
      </c>
      <c r="C21" s="43" t="e">
        <f ca="1">_xll.BDH(G21,H21, EXE!$I$2,EXE!$I$2,"FILL=P","DAYS=A")</f>
        <v>#NAME?</v>
      </c>
      <c r="D21" s="44" t="e">
        <f ca="1">($C21-_xll.BDH($G21,$H21, EXE!J$2,EXE!J$2,"FILL=P","DAYS=A"))/(_xll.BDH($G21,$H21, EXE!J$2,EXE!J$2,"FILL=P","DAYS=A"))</f>
        <v>#NAME?</v>
      </c>
      <c r="E21" s="45" t="e">
        <f ca="1">($C21-_xll.BDH($G21,$H21, EXE!K$2,EXE!K$2,"FILL=P","DAYS=A"))/(_xll.BDH($G21,$H21, EXE!K$2,EXE!K$2,"FILL=P","DAYS=A"))</f>
        <v>#NAME?</v>
      </c>
      <c r="F21" s="45" t="e">
        <f ca="1">($C21-_xll.BDH($G21,$H21, EXE!L$2,EXE!L$2,"FILL=P","DAYS=A"))/(_xll.BDH($G21,$H21, EXE!L$2,EXE!L$2,"FILL=P","DAYS=A"))</f>
        <v>#NAME?</v>
      </c>
      <c r="G21" s="34" t="s">
        <v>197</v>
      </c>
      <c r="H21" s="34" t="s">
        <v>187</v>
      </c>
      <c r="I21" s="56"/>
      <c r="W21" s="31"/>
      <c r="X21" s="31"/>
      <c r="Y21" s="31"/>
      <c r="Z21" s="31"/>
      <c r="AE21" s="31"/>
      <c r="AF21" s="31"/>
      <c r="BC21" s="96">
        <v>45251</v>
      </c>
      <c r="BD21" s="31">
        <v>2.7858999999999998</v>
      </c>
      <c r="BE21" s="34">
        <v>3.1280000000000001</v>
      </c>
      <c r="BI21">
        <v>19</v>
      </c>
      <c r="BJ21" t="s">
        <v>528</v>
      </c>
      <c r="BK21" t="s">
        <v>529</v>
      </c>
      <c r="BL21" t="e">
        <f ca="1">IF($BK21="","",IF(_xll.BDP($BK21,BL$1)="#N/A N/A","--",_xll.BDP($BK21,BL$1)))</f>
        <v>#NAME?</v>
      </c>
      <c r="BM21" t="e">
        <f ca="1">IF($BK21="","",IF(_xll.BDP($BK21,BM$1)="#N/A N/A","--",_xll.BDP($BK21,BM$1)))</f>
        <v>#NAME?</v>
      </c>
      <c r="BN21" t="e">
        <f ca="1">IF(表格1019[[#This Row],[欄1]]="--",表格1019[[#This Row],[欄2]],表格1019[[#This Row],[欄1]])</f>
        <v>#NAME?</v>
      </c>
      <c r="BO21" t="e">
        <f ca="1">IF($BK21="","",IF(_xll.BDP($BK21,BO$1)="#N/A N/A","--",_xll.BDP($BK21,BO$1)))</f>
        <v>#NAME?</v>
      </c>
      <c r="BP21" t="e">
        <f ca="1">IF($BK21="","",IF(_xll.BDP($BK21,BP$1)="#N/A N/A","--",IF(_xll.BDP($BK21,BP$1)="WD","--",_xll.BDP($BK21,BP$1))))</f>
        <v>#NAME?</v>
      </c>
    </row>
    <row r="22" spans="1:68">
      <c r="A22" s="58">
        <v>20</v>
      </c>
      <c r="B22" s="42" t="s">
        <v>32</v>
      </c>
      <c r="C22" s="43" t="e">
        <f ca="1">_xll.BDH(G22,H22, EXE!$I$2,EXE!$I$2,"FILL=P","DAYS=A")</f>
        <v>#NAME?</v>
      </c>
      <c r="D22" s="44" t="e">
        <f ca="1">($C22-_xll.BDH($G22,$H22, EXE!J$2,EXE!J$2,"FILL=P","DAYS=A"))/(_xll.BDH($G22,$H22, EXE!J$2,EXE!J$2,"FILL=P","DAYS=A"))</f>
        <v>#NAME?</v>
      </c>
      <c r="E22" s="45" t="e">
        <f ca="1">($C22-_xll.BDH($G22,$H22, EXE!K$2,EXE!K$2,"FILL=P","DAYS=A"))/(_xll.BDH($G22,$H22, EXE!K$2,EXE!K$2,"FILL=P","DAYS=A"))</f>
        <v>#NAME?</v>
      </c>
      <c r="F22" s="45" t="e">
        <f ca="1">($C22-_xll.BDH($G22,$H22, EXE!L$2,EXE!L$2,"FILL=P","DAYS=A"))/(_xll.BDH($G22,$H22, EXE!L$2,EXE!L$2,"FILL=P","DAYS=A"))</f>
        <v>#NAME?</v>
      </c>
      <c r="G22" s="34" t="s">
        <v>173</v>
      </c>
      <c r="H22" s="34" t="s">
        <v>187</v>
      </c>
      <c r="I22" s="34"/>
      <c r="W22" s="31"/>
      <c r="X22" s="31"/>
      <c r="Y22" s="31"/>
      <c r="Z22" s="31"/>
      <c r="AE22" s="31"/>
      <c r="AF22" s="31"/>
      <c r="BC22" s="96">
        <v>45250</v>
      </c>
      <c r="BD22" s="31">
        <v>2.7858999999999998</v>
      </c>
      <c r="BE22" s="34">
        <v>3.1280000000000001</v>
      </c>
    </row>
    <row r="23" spans="1:68">
      <c r="A23" s="58">
        <v>21</v>
      </c>
      <c r="B23" s="40" t="s">
        <v>164</v>
      </c>
      <c r="C23" s="41"/>
      <c r="D23" s="41"/>
      <c r="E23" s="254"/>
      <c r="F23" s="41"/>
      <c r="G23" s="34"/>
      <c r="H23" s="34"/>
      <c r="I23" s="34"/>
      <c r="W23" s="31"/>
      <c r="X23" s="31"/>
      <c r="Y23" s="31"/>
      <c r="Z23" s="31"/>
      <c r="AE23" s="31"/>
      <c r="AF23" s="31"/>
      <c r="BC23" s="96">
        <v>45247</v>
      </c>
      <c r="BD23" s="31">
        <v>2.7858999999999998</v>
      </c>
      <c r="BE23" s="34">
        <v>3.1280000000000001</v>
      </c>
    </row>
    <row r="24" spans="1:68">
      <c r="A24" s="58">
        <v>22</v>
      </c>
      <c r="B24" s="42" t="s">
        <v>33</v>
      </c>
      <c r="C24" s="43" t="e">
        <f ca="1">_xll.BDH(G24,H24, EXE!$I$2,EXE!$I$2,"FILL=P","DAYS=A")</f>
        <v>#NAME?</v>
      </c>
      <c r="D24" s="44" t="e">
        <f ca="1">($C24-_xll.BDH($G24,$H24, EXE!J$2,EXE!J$2,"FILL=P","DAYS=A"))/(_xll.BDH($G24,$H24, EXE!J$2,EXE!J$2,"FILL=P","DAYS=A"))</f>
        <v>#NAME?</v>
      </c>
      <c r="E24" s="45" t="e">
        <f ca="1">($C24-_xll.BDH($G24,$H24, EXE!K$2,EXE!K$2,"FILL=P","DAYS=A"))/(_xll.BDH($G24,$H24, EXE!K$2,EXE!K$2,"FILL=P","DAYS=A"))</f>
        <v>#NAME?</v>
      </c>
      <c r="F24" s="45" t="e">
        <f ca="1">($C24-_xll.BDH($G24,$H24, EXE!L$2,EXE!L$2,"FILL=P","DAYS=A"))/(_xll.BDH($G24,$H24, EXE!L$2,EXE!L$2,"FILL=P","DAYS=A"))</f>
        <v>#NAME?</v>
      </c>
      <c r="G24" s="34" t="s">
        <v>198</v>
      </c>
      <c r="H24" s="34" t="s">
        <v>187</v>
      </c>
      <c r="I24" s="34"/>
      <c r="W24" s="31"/>
      <c r="X24" s="31"/>
      <c r="Y24" s="31"/>
      <c r="Z24" s="31"/>
      <c r="AE24" s="31"/>
      <c r="AF24" s="31"/>
      <c r="BC24" s="96">
        <v>45246</v>
      </c>
      <c r="BD24" s="31">
        <v>2.7858999999999998</v>
      </c>
      <c r="BE24" s="34">
        <v>3.1280000000000001</v>
      </c>
    </row>
    <row r="25" spans="1:68">
      <c r="A25" s="58">
        <v>23</v>
      </c>
      <c r="B25" s="46" t="s">
        <v>34</v>
      </c>
      <c r="C25" s="43" t="e">
        <f ca="1">_xll.BDH(G25,H25, EXE!$I$2,EXE!$I$2,"FILL=P","DAYS=A")</f>
        <v>#NAME?</v>
      </c>
      <c r="D25" s="44" t="e">
        <f ca="1">($C25-_xll.BDH($G25,$H25, EXE!J$2,EXE!J$2,"FILL=P","DAYS=A"))/(_xll.BDH($G25,$H25, EXE!J$2,EXE!J$2,"FILL=P","DAYS=A"))</f>
        <v>#NAME?</v>
      </c>
      <c r="E25" s="45" t="e">
        <f ca="1">($C25-_xll.BDH($G25,$H25, EXE!K$2,EXE!K$2,"FILL=P","DAYS=A"))/(_xll.BDH($G25,$H25, EXE!K$2,EXE!K$2,"FILL=P","DAYS=A"))</f>
        <v>#NAME?</v>
      </c>
      <c r="F25" s="45" t="e">
        <f ca="1">($C25-_xll.BDH($G25,$H25, EXE!L$2,EXE!L$2,"FILL=P","DAYS=A"))/(_xll.BDH($G25,$H25, EXE!L$2,EXE!L$2,"FILL=P","DAYS=A"))</f>
        <v>#NAME?</v>
      </c>
      <c r="G25" s="34" t="s">
        <v>199</v>
      </c>
      <c r="H25" s="34" t="s">
        <v>187</v>
      </c>
      <c r="I25" s="34"/>
      <c r="J25" s="34"/>
      <c r="K25" s="34"/>
      <c r="L25" s="34"/>
      <c r="M25" s="34"/>
      <c r="N25" s="34"/>
      <c r="O25" s="34"/>
      <c r="P25" s="34"/>
      <c r="Q25" s="34"/>
      <c r="R25" s="31"/>
      <c r="S25" s="31"/>
      <c r="T25" s="31"/>
      <c r="U25" s="31"/>
      <c r="V25" s="31"/>
      <c r="W25" s="31"/>
      <c r="X25" s="31"/>
      <c r="Y25" s="31"/>
      <c r="Z25" s="31"/>
      <c r="AE25" s="31"/>
      <c r="AF25" s="31"/>
      <c r="BC25" s="96">
        <v>45245</v>
      </c>
      <c r="BD25" s="31">
        <v>2.7858999999999998</v>
      </c>
      <c r="BE25" s="34">
        <v>3.1280000000000001</v>
      </c>
    </row>
    <row r="26" spans="1:68">
      <c r="A26" s="58">
        <v>24</v>
      </c>
      <c r="B26" s="40" t="s">
        <v>165</v>
      </c>
      <c r="C26" s="41"/>
      <c r="D26" s="41"/>
      <c r="E26" s="255"/>
      <c r="F26" s="50"/>
      <c r="G26" s="34"/>
      <c r="H26" s="34"/>
      <c r="I26" s="56"/>
      <c r="R26" s="31"/>
      <c r="S26" s="31"/>
      <c r="T26" s="31"/>
      <c r="U26" s="31"/>
      <c r="V26" s="31"/>
      <c r="W26" s="31"/>
      <c r="X26" s="31"/>
      <c r="Y26" s="31"/>
      <c r="Z26" s="31"/>
      <c r="AE26" s="31"/>
      <c r="AF26" s="31"/>
      <c r="BC26" s="96">
        <v>45244</v>
      </c>
      <c r="BD26" s="31">
        <v>2.7858999999999998</v>
      </c>
      <c r="BE26" s="34">
        <v>3.1280000000000001</v>
      </c>
    </row>
    <row r="27" spans="1:68">
      <c r="A27" s="58">
        <v>25</v>
      </c>
      <c r="B27" s="42" t="s">
        <v>35</v>
      </c>
      <c r="C27" s="43" t="e">
        <f ca="1">_xll.BDH(G27,H27, EXE!$I$2,EXE!$I$2,"FILL=P","DAYS=A")</f>
        <v>#NAME?</v>
      </c>
      <c r="D27" s="44" t="e">
        <f ca="1">($C27-_xll.BDH($G27,$H27, EXE!J$2,EXE!J$2,"FILL=P","DAYS=A"))/(_xll.BDH($G27,$H27, EXE!J$2,EXE!J$2,"FILL=P","DAYS=A"))</f>
        <v>#NAME?</v>
      </c>
      <c r="E27" s="45" t="e">
        <f ca="1">($C27-_xll.BDH($G27,$H27, EXE!K$2,EXE!K$2,"FILL=P","DAYS=A"))/(_xll.BDH($G27,$H27, EXE!K$2,EXE!K$2,"FILL=P","DAYS=A"))</f>
        <v>#NAME?</v>
      </c>
      <c r="F27" s="45" t="e">
        <f ca="1">($C27-_xll.BDH($G27,$H27, EXE!L$2,EXE!L$2,"FILL=P","DAYS=A"))/(_xll.BDH($G27,$H27, EXE!L$2,EXE!L$2,"FILL=P","DAYS=A"))</f>
        <v>#NAME?</v>
      </c>
      <c r="G27" s="34" t="s">
        <v>200</v>
      </c>
      <c r="H27" s="34" t="s">
        <v>187</v>
      </c>
      <c r="I27" s="34"/>
      <c r="R27" s="31"/>
      <c r="S27" s="31"/>
      <c r="T27" s="31"/>
      <c r="U27" s="31"/>
      <c r="V27" s="31"/>
      <c r="W27" s="31"/>
      <c r="X27" s="31"/>
      <c r="Y27" s="31"/>
      <c r="Z27" s="31"/>
      <c r="AE27" s="31"/>
      <c r="AF27" s="31"/>
      <c r="BC27" s="96">
        <v>45243</v>
      </c>
      <c r="BD27" s="31">
        <v>2.7858999999999998</v>
      </c>
      <c r="BE27" s="34">
        <v>3.1280000000000001</v>
      </c>
    </row>
    <row r="28" spans="1:68">
      <c r="A28" s="58">
        <v>26</v>
      </c>
      <c r="B28" s="51" t="s">
        <v>26</v>
      </c>
      <c r="C28" s="52" t="e">
        <f ca="1">_xll.BDH(G28,H28, EXE!$I$2,EXE!$I$2,"FILL=P","DAYS=A")</f>
        <v>#NAME?</v>
      </c>
      <c r="D28" s="53" t="e">
        <f ca="1">($C28-_xll.BDH($G28,$H28, EXE!J$2,EXE!J$2,"FILL=P","DAYS=A"))/(_xll.BDH($G28,$H28, EXE!J$2,EXE!J$2,"FILL=P","DAYS=A"))</f>
        <v>#NAME?</v>
      </c>
      <c r="E28" s="54" t="e">
        <f ca="1">($C28-_xll.BDH($G28,$H28, EXE!K$2,EXE!K$2,"FILL=P","DAYS=A"))/(_xll.BDH($G28,$H28, EXE!K$2,EXE!K$2,"FILL=P","DAYS=A"))</f>
        <v>#NAME?</v>
      </c>
      <c r="F28" s="54" t="e">
        <f ca="1">($C28-_xll.BDH($G28,$H28, EXE!L$2,EXE!L$2,"FILL=P","DAYS=A"))/(_xll.BDH($G28,$H28, EXE!L$2,EXE!L$2,"FILL=P","DAYS=A"))</f>
        <v>#NAME?</v>
      </c>
      <c r="G28" s="34" t="s">
        <v>201</v>
      </c>
      <c r="H28" s="34" t="s">
        <v>187</v>
      </c>
      <c r="I28" s="34"/>
      <c r="R28" s="31"/>
      <c r="S28" s="31"/>
      <c r="T28" s="31"/>
      <c r="U28" s="31"/>
      <c r="V28" s="31"/>
      <c r="W28" s="31"/>
      <c r="X28" s="31"/>
      <c r="Y28" s="31"/>
      <c r="Z28" s="31"/>
      <c r="AE28" s="31"/>
      <c r="AF28" s="31"/>
      <c r="BC28" s="96">
        <v>45240</v>
      </c>
      <c r="BD28" s="31">
        <v>2.7858999999999998</v>
      </c>
      <c r="BE28" s="34">
        <v>3.1280000000000001</v>
      </c>
    </row>
    <row r="29" spans="1:68">
      <c r="C29" s="34"/>
      <c r="D29" s="33"/>
      <c r="E29" s="256"/>
      <c r="F29" s="33"/>
      <c r="G29" s="34"/>
      <c r="H29" s="34"/>
      <c r="I29" s="34"/>
      <c r="R29" s="31"/>
      <c r="S29" s="31"/>
      <c r="T29" s="31"/>
      <c r="U29" s="31"/>
      <c r="V29" s="31"/>
      <c r="W29" s="31"/>
      <c r="X29" s="31"/>
      <c r="Y29" s="31"/>
      <c r="Z29" s="31"/>
      <c r="AE29" s="31"/>
      <c r="AF29" s="31"/>
      <c r="BC29" s="96">
        <v>45239</v>
      </c>
      <c r="BD29" s="31">
        <v>2.7858999999999998</v>
      </c>
      <c r="BE29" s="34">
        <v>3.1280000000000001</v>
      </c>
    </row>
    <row r="30" spans="1:68">
      <c r="C30" s="34"/>
      <c r="D30" s="33"/>
      <c r="E30" s="256"/>
      <c r="F30" s="33"/>
      <c r="G30" s="34"/>
      <c r="H30" s="34"/>
      <c r="I30" s="34"/>
      <c r="R30" s="31"/>
      <c r="S30" s="31"/>
      <c r="T30" s="31"/>
      <c r="U30" s="31"/>
      <c r="V30" s="31"/>
      <c r="W30" s="31"/>
      <c r="X30" s="31"/>
      <c r="Y30" s="31"/>
      <c r="Z30" s="31"/>
      <c r="AE30" s="31"/>
      <c r="AF30" s="31"/>
      <c r="BC30" s="96">
        <v>45238</v>
      </c>
      <c r="BD30" s="31">
        <v>2.7858999999999998</v>
      </c>
      <c r="BE30" s="34">
        <v>3.1280000000000001</v>
      </c>
    </row>
    <row r="31" spans="1:68">
      <c r="C31" s="34"/>
      <c r="D31" s="33"/>
      <c r="E31" s="256"/>
      <c r="F31" s="33"/>
      <c r="G31" s="34"/>
      <c r="H31" s="34"/>
      <c r="I31" s="34"/>
      <c r="R31" s="31"/>
      <c r="S31" s="96"/>
      <c r="T31" s="31"/>
      <c r="U31" s="96"/>
      <c r="V31" s="31"/>
      <c r="W31" s="31"/>
      <c r="X31" s="31"/>
      <c r="Y31" s="31"/>
      <c r="Z31" s="31"/>
      <c r="AE31" s="31"/>
      <c r="AF31" s="31"/>
      <c r="BC31" s="96">
        <v>45237</v>
      </c>
      <c r="BD31" s="31">
        <v>2.7858999999999998</v>
      </c>
      <c r="BE31" s="34">
        <v>3.1280000000000001</v>
      </c>
    </row>
    <row r="32" spans="1:68">
      <c r="C32" s="34"/>
      <c r="D32" s="33"/>
      <c r="E32" s="256"/>
      <c r="F32" s="33"/>
      <c r="G32" s="34"/>
      <c r="H32" s="34"/>
      <c r="I32" s="34"/>
      <c r="R32" s="31"/>
      <c r="S32" s="96"/>
      <c r="T32" s="31"/>
      <c r="U32" s="96"/>
      <c r="V32" s="31"/>
      <c r="W32" s="31"/>
      <c r="X32" s="31"/>
      <c r="Y32" s="31"/>
      <c r="Z32" s="31"/>
      <c r="AE32" s="31"/>
      <c r="AF32" s="31"/>
      <c r="BC32" s="96">
        <v>45236</v>
      </c>
      <c r="BD32" s="31">
        <v>2.7858999999999998</v>
      </c>
      <c r="BE32" s="34">
        <v>3.1280000000000001</v>
      </c>
    </row>
    <row r="33" spans="3:57">
      <c r="C33" s="34"/>
      <c r="D33" s="33"/>
      <c r="E33" s="256"/>
      <c r="F33" s="33"/>
      <c r="G33" s="34"/>
      <c r="H33" s="34"/>
      <c r="I33" s="34"/>
      <c r="R33" s="31"/>
      <c r="S33" s="96"/>
      <c r="T33" s="31"/>
      <c r="U33" s="96"/>
      <c r="V33" s="31"/>
      <c r="W33" s="31"/>
      <c r="X33" s="31"/>
      <c r="Y33" s="31"/>
      <c r="Z33" s="31"/>
      <c r="AE33" s="31"/>
      <c r="AF33" s="31"/>
      <c r="BC33" s="96">
        <v>45233</v>
      </c>
      <c r="BD33" s="31">
        <v>2.7858999999999998</v>
      </c>
      <c r="BE33" s="34">
        <v>3.1280000000000001</v>
      </c>
    </row>
    <row r="34" spans="3:57">
      <c r="C34" s="34"/>
      <c r="D34" s="33"/>
      <c r="E34" s="256"/>
      <c r="F34" s="33"/>
      <c r="G34" s="34"/>
      <c r="H34" s="34"/>
      <c r="I34" s="34"/>
      <c r="R34" s="31"/>
      <c r="S34" s="96"/>
      <c r="T34" s="31"/>
      <c r="U34" s="96"/>
      <c r="V34" s="31"/>
      <c r="W34" s="31"/>
      <c r="X34" s="31"/>
      <c r="Y34" s="31"/>
      <c r="Z34" s="31"/>
      <c r="AE34" s="31"/>
      <c r="AF34" s="31"/>
      <c r="BC34" s="96">
        <v>45232</v>
      </c>
      <c r="BD34" s="31">
        <v>2.7858999999999998</v>
      </c>
      <c r="BE34" s="34">
        <v>3.1280000000000001</v>
      </c>
    </row>
    <row r="35" spans="3:57">
      <c r="C35" s="34"/>
      <c r="D35" s="33"/>
      <c r="E35" s="256"/>
      <c r="F35" s="33"/>
      <c r="G35" s="34"/>
      <c r="H35" s="34"/>
      <c r="I35" s="34"/>
      <c r="R35" s="31"/>
      <c r="S35" s="96"/>
      <c r="T35" s="31"/>
      <c r="U35" s="96"/>
      <c r="V35" s="31"/>
      <c r="W35" s="31"/>
      <c r="X35" s="31"/>
      <c r="Y35" s="31"/>
      <c r="Z35" s="31"/>
      <c r="AE35" s="31"/>
      <c r="AF35" s="31"/>
      <c r="BC35" s="96">
        <v>45231</v>
      </c>
      <c r="BD35" s="31">
        <v>2.7858999999999998</v>
      </c>
      <c r="BE35" s="34">
        <v>3.1280000000000001</v>
      </c>
    </row>
    <row r="36" spans="3:57">
      <c r="C36" s="34"/>
      <c r="D36" s="33"/>
      <c r="E36" s="256"/>
      <c r="F36" s="33"/>
      <c r="G36" s="34"/>
      <c r="H36" s="34"/>
      <c r="I36" s="34"/>
      <c r="R36" s="31"/>
      <c r="S36" s="96"/>
      <c r="T36" s="31"/>
      <c r="U36" s="96"/>
      <c r="V36" s="31"/>
      <c r="W36" s="31"/>
      <c r="X36" s="31"/>
      <c r="Y36" s="31"/>
      <c r="Z36" s="31"/>
      <c r="AE36" s="31"/>
      <c r="AF36" s="31"/>
      <c r="BC36" s="96">
        <v>45230</v>
      </c>
      <c r="BD36" s="31">
        <v>2.7858999999999998</v>
      </c>
      <c r="BE36" s="34">
        <v>3.1280000000000001</v>
      </c>
    </row>
    <row r="37" spans="3:57">
      <c r="C37" s="34"/>
      <c r="D37" s="33"/>
      <c r="E37" s="256"/>
      <c r="F37" s="33"/>
      <c r="G37" s="34"/>
      <c r="H37" s="34"/>
      <c r="I37" s="18"/>
      <c r="J37" s="18"/>
      <c r="K37" s="18"/>
      <c r="L37" s="18"/>
      <c r="M37" s="18"/>
      <c r="N37" s="18"/>
      <c r="O37" s="18"/>
      <c r="P37" s="18"/>
      <c r="Q37" s="18"/>
      <c r="R37" s="18"/>
      <c r="S37" s="18"/>
      <c r="T37" s="18"/>
      <c r="U37" s="18"/>
      <c r="V37" s="18"/>
      <c r="W37" s="31"/>
      <c r="X37" s="31"/>
      <c r="Y37" s="31"/>
      <c r="Z37" s="31"/>
      <c r="AE37" s="31"/>
      <c r="AF37" s="31"/>
      <c r="BC37" s="96">
        <v>45229</v>
      </c>
      <c r="BD37" s="31">
        <v>2.7858999999999998</v>
      </c>
      <c r="BE37" s="34">
        <v>3.1280000000000001</v>
      </c>
    </row>
    <row r="38" spans="3:57">
      <c r="C38" s="34"/>
      <c r="D38" s="33"/>
      <c r="E38" s="256"/>
      <c r="F38" s="33"/>
      <c r="G38" s="34"/>
      <c r="H38" s="34"/>
      <c r="I38" s="146"/>
      <c r="W38" s="31"/>
      <c r="X38" s="31"/>
      <c r="Y38" s="31"/>
      <c r="Z38" s="31"/>
      <c r="AE38" s="31"/>
      <c r="AF38" s="31"/>
      <c r="BC38" s="96">
        <v>45226</v>
      </c>
      <c r="BD38" s="31">
        <v>2.7858999999999998</v>
      </c>
      <c r="BE38" s="34">
        <v>3.1280000000000001</v>
      </c>
    </row>
    <row r="39" spans="3:57">
      <c r="C39" s="34"/>
      <c r="D39" s="33"/>
      <c r="E39" s="256"/>
      <c r="F39" s="33"/>
      <c r="G39" s="34"/>
      <c r="H39" s="34"/>
      <c r="I39" s="56"/>
      <c r="W39" s="31"/>
      <c r="X39" s="31"/>
      <c r="Y39" s="31"/>
      <c r="Z39" s="31"/>
      <c r="AE39" s="31"/>
      <c r="AF39" s="31"/>
      <c r="BC39" s="96">
        <v>45225</v>
      </c>
      <c r="BD39" s="31">
        <v>2.7858999999999998</v>
      </c>
      <c r="BE39" s="34">
        <v>3.1280000000000001</v>
      </c>
    </row>
    <row r="40" spans="3:57">
      <c r="C40" s="34"/>
      <c r="D40" s="33"/>
      <c r="E40" s="256"/>
      <c r="F40" s="33"/>
      <c r="G40" s="34"/>
      <c r="H40" s="34"/>
      <c r="I40" s="146"/>
      <c r="W40" s="31"/>
      <c r="X40" s="31"/>
      <c r="Y40" s="31"/>
      <c r="Z40" s="31"/>
      <c r="AE40" s="31"/>
      <c r="AF40" s="31"/>
      <c r="BC40" s="96">
        <v>45224</v>
      </c>
      <c r="BD40" s="31">
        <v>2.7858999999999998</v>
      </c>
      <c r="BE40" s="34">
        <v>3.1280000000000001</v>
      </c>
    </row>
    <row r="41" spans="3:57">
      <c r="C41" s="34"/>
      <c r="D41" s="33"/>
      <c r="E41" s="256"/>
      <c r="F41" s="33"/>
      <c r="G41" s="34"/>
      <c r="H41" s="34"/>
      <c r="I41" s="146"/>
      <c r="W41" s="31"/>
      <c r="X41" s="31"/>
      <c r="Y41" s="31"/>
      <c r="Z41" s="31"/>
      <c r="AE41" s="31"/>
      <c r="AF41" s="31"/>
      <c r="BC41" s="96">
        <v>45223</v>
      </c>
      <c r="BD41" s="31">
        <v>2.7858999999999998</v>
      </c>
      <c r="BE41" s="34">
        <v>3.1280000000000001</v>
      </c>
    </row>
    <row r="42" spans="3:57">
      <c r="C42" s="34"/>
      <c r="D42" s="33"/>
      <c r="E42" s="256"/>
      <c r="F42" s="33"/>
      <c r="G42" s="34"/>
      <c r="H42" s="34"/>
      <c r="I42" s="146"/>
      <c r="W42" s="31"/>
      <c r="X42" s="31"/>
      <c r="Y42" s="31"/>
      <c r="Z42" s="31"/>
      <c r="AE42" s="31"/>
      <c r="AF42" s="31"/>
      <c r="BC42" s="96">
        <v>45222</v>
      </c>
      <c r="BD42" s="31">
        <v>2.7858999999999998</v>
      </c>
      <c r="BE42" s="34">
        <v>3.1280000000000001</v>
      </c>
    </row>
    <row r="43" spans="3:57">
      <c r="C43" s="34"/>
      <c r="D43" s="33"/>
      <c r="E43" s="256"/>
      <c r="F43" s="33"/>
      <c r="G43" s="34"/>
      <c r="H43" s="34"/>
      <c r="I43" s="146"/>
      <c r="W43" s="31"/>
      <c r="X43" s="31"/>
      <c r="Y43" s="31"/>
      <c r="Z43" s="31"/>
      <c r="AE43" s="31"/>
      <c r="AF43" s="31"/>
      <c r="BC43" s="96">
        <v>45219</v>
      </c>
      <c r="BD43" s="31">
        <v>2.7858999999999998</v>
      </c>
      <c r="BE43" s="34">
        <v>3.1280000000000001</v>
      </c>
    </row>
    <row r="44" spans="3:57">
      <c r="C44" s="34"/>
      <c r="D44" s="33"/>
      <c r="E44" s="256"/>
      <c r="F44" s="33"/>
      <c r="G44" s="34"/>
      <c r="H44" s="34"/>
      <c r="I44" s="18"/>
      <c r="W44" s="31"/>
      <c r="X44" s="31"/>
      <c r="Y44" s="31"/>
      <c r="Z44" s="31"/>
      <c r="AE44" s="31"/>
      <c r="AF44" s="31"/>
      <c r="BC44" s="96">
        <v>45218</v>
      </c>
      <c r="BD44" s="31">
        <v>2.7858999999999998</v>
      </c>
      <c r="BE44" s="34">
        <v>3.1280000000000001</v>
      </c>
    </row>
    <row r="45" spans="3:57">
      <c r="C45" s="34"/>
      <c r="D45" s="33"/>
      <c r="E45" s="256"/>
      <c r="F45" s="33"/>
      <c r="G45" s="34"/>
      <c r="H45" s="34"/>
      <c r="I45" s="18"/>
      <c r="J45" s="18"/>
      <c r="K45" s="18"/>
      <c r="L45" s="18"/>
      <c r="M45" s="18"/>
      <c r="N45" s="18"/>
      <c r="O45" s="18"/>
      <c r="P45" s="18"/>
      <c r="Q45" s="18"/>
      <c r="R45" s="18"/>
      <c r="S45" s="18"/>
      <c r="T45" s="18"/>
      <c r="U45" s="18"/>
      <c r="V45" s="18"/>
      <c r="W45" s="31"/>
      <c r="X45" s="31"/>
      <c r="Y45" s="31"/>
      <c r="Z45" s="31"/>
      <c r="AE45" s="31"/>
      <c r="AF45" s="31"/>
      <c r="BC45" s="96">
        <v>45217</v>
      </c>
      <c r="BD45" s="31">
        <v>2.7858999999999998</v>
      </c>
      <c r="BE45" s="34">
        <v>3.1280000000000001</v>
      </c>
    </row>
    <row r="46" spans="3:57">
      <c r="C46" s="34"/>
      <c r="D46" s="33"/>
      <c r="E46" s="256"/>
      <c r="F46" s="33"/>
      <c r="G46" s="34"/>
      <c r="H46" s="34"/>
      <c r="I46" s="18"/>
      <c r="J46" s="18"/>
      <c r="K46" s="18"/>
      <c r="L46" s="18"/>
      <c r="M46" s="18"/>
      <c r="N46" s="18"/>
      <c r="O46" s="18"/>
      <c r="P46" s="18"/>
      <c r="Q46" s="18"/>
      <c r="R46" s="18"/>
      <c r="S46" s="18"/>
      <c r="T46" s="18"/>
      <c r="U46" s="18"/>
      <c r="V46" s="18"/>
      <c r="W46" s="31"/>
      <c r="X46" s="31"/>
      <c r="Y46" s="31"/>
      <c r="Z46" s="31"/>
      <c r="AE46" s="31"/>
      <c r="AF46" s="31"/>
      <c r="BC46" s="96">
        <v>45216</v>
      </c>
      <c r="BD46" s="31">
        <v>2.7858999999999998</v>
      </c>
      <c r="BE46" s="34">
        <v>3.1280000000000001</v>
      </c>
    </row>
    <row r="47" spans="3:57">
      <c r="C47" s="34"/>
      <c r="D47" s="33"/>
      <c r="E47" s="256"/>
      <c r="F47" s="33"/>
      <c r="G47" s="34"/>
      <c r="H47" s="34"/>
      <c r="I47" s="34"/>
      <c r="J47" s="34"/>
      <c r="K47" s="34"/>
      <c r="L47" s="34"/>
      <c r="M47" s="34"/>
      <c r="N47" s="34"/>
      <c r="O47" s="34"/>
      <c r="P47" s="34"/>
      <c r="Q47" s="34"/>
      <c r="R47" s="31"/>
      <c r="S47" s="96"/>
      <c r="T47" s="31"/>
      <c r="U47" s="96"/>
      <c r="V47" s="31"/>
      <c r="W47" s="31"/>
      <c r="X47" s="31"/>
      <c r="Y47" s="31"/>
      <c r="Z47" s="31"/>
      <c r="AE47" s="31"/>
      <c r="AF47" s="31"/>
      <c r="BC47" s="96">
        <v>45215</v>
      </c>
      <c r="BD47" s="31">
        <v>2.7858999999999998</v>
      </c>
      <c r="BE47" s="34">
        <v>3.1280000000000001</v>
      </c>
    </row>
    <row r="48" spans="3:57">
      <c r="C48" s="34"/>
      <c r="D48" s="33"/>
      <c r="E48" s="256"/>
      <c r="F48" s="33"/>
      <c r="G48" s="34"/>
      <c r="H48" s="34"/>
      <c r="I48" s="34"/>
      <c r="J48" s="34"/>
      <c r="K48" s="34"/>
      <c r="L48" s="34"/>
      <c r="M48" s="34"/>
      <c r="N48" s="34"/>
      <c r="O48" s="34"/>
      <c r="P48" s="34"/>
      <c r="Q48" s="34"/>
      <c r="R48" s="31"/>
      <c r="S48" s="96"/>
      <c r="T48" s="31"/>
      <c r="U48" s="96"/>
      <c r="V48" s="31"/>
      <c r="W48" s="31"/>
      <c r="X48" s="31"/>
      <c r="Y48" s="31"/>
      <c r="Z48" s="31"/>
      <c r="AE48" s="31"/>
      <c r="AF48" s="31"/>
      <c r="BC48" s="96">
        <v>45212</v>
      </c>
      <c r="BD48" s="31">
        <v>2.7858999999999998</v>
      </c>
      <c r="BE48" s="34">
        <v>3.1280000000000001</v>
      </c>
    </row>
    <row r="49" spans="3:57">
      <c r="C49" s="34"/>
      <c r="D49" s="33"/>
      <c r="E49" s="256"/>
      <c r="F49" s="33"/>
      <c r="G49" s="34"/>
      <c r="H49" s="34"/>
      <c r="I49" s="34"/>
      <c r="J49" s="34"/>
      <c r="K49" s="34"/>
      <c r="L49" s="34"/>
      <c r="M49" s="34"/>
      <c r="N49" s="34"/>
      <c r="O49" s="34"/>
      <c r="P49" s="34"/>
      <c r="Q49" s="34"/>
      <c r="R49" s="31"/>
      <c r="S49" s="96"/>
      <c r="T49" s="31"/>
      <c r="U49" s="96"/>
      <c r="V49" s="31"/>
      <c r="W49" s="31"/>
      <c r="X49" s="31"/>
      <c r="Y49" s="31"/>
      <c r="Z49" s="31"/>
      <c r="AE49" s="31"/>
      <c r="AF49" s="31"/>
      <c r="BC49" s="96">
        <v>45211</v>
      </c>
      <c r="BD49" s="31">
        <v>2.7858999999999998</v>
      </c>
      <c r="BE49" s="34">
        <v>3.1280000000000001</v>
      </c>
    </row>
    <row r="50" spans="3:57">
      <c r="C50" s="34"/>
      <c r="D50" s="33"/>
      <c r="E50" s="256"/>
      <c r="F50" s="33"/>
      <c r="G50" s="34"/>
      <c r="H50" s="34"/>
      <c r="I50" s="34"/>
      <c r="J50" s="34"/>
      <c r="K50" s="34"/>
      <c r="L50" s="34"/>
      <c r="M50" s="34"/>
      <c r="N50" s="34"/>
      <c r="O50" s="34"/>
      <c r="P50" s="34"/>
      <c r="Q50" s="34"/>
      <c r="R50" s="31"/>
      <c r="S50" s="31"/>
      <c r="T50" s="31"/>
      <c r="U50" s="96"/>
      <c r="V50" s="31"/>
      <c r="W50" s="31"/>
      <c r="X50" s="31"/>
      <c r="Y50" s="31"/>
      <c r="Z50" s="31"/>
      <c r="AE50" s="31"/>
      <c r="AF50" s="31"/>
      <c r="BC50" s="96">
        <v>45210</v>
      </c>
      <c r="BD50" s="31">
        <v>2.7858999999999998</v>
      </c>
      <c r="BE50" s="34">
        <v>3.1280000000000001</v>
      </c>
    </row>
    <row r="51" spans="3:57">
      <c r="C51" s="34"/>
      <c r="D51" s="33"/>
      <c r="E51" s="256"/>
      <c r="F51" s="33"/>
      <c r="G51" s="34"/>
      <c r="H51" s="34"/>
      <c r="I51" s="34"/>
      <c r="J51" s="34"/>
      <c r="K51" s="34"/>
      <c r="L51" s="34"/>
      <c r="M51" s="34"/>
      <c r="N51" s="34"/>
      <c r="O51" s="34"/>
      <c r="P51" s="34"/>
      <c r="Q51" s="34"/>
      <c r="R51" s="31"/>
      <c r="S51" s="31"/>
      <c r="T51" s="31"/>
      <c r="U51" s="96"/>
      <c r="V51" s="31"/>
      <c r="W51" s="31"/>
      <c r="X51" s="31"/>
      <c r="Y51" s="31"/>
      <c r="Z51" s="31"/>
      <c r="AE51" s="31"/>
      <c r="AF51" s="31"/>
      <c r="BC51" s="96">
        <v>45209</v>
      </c>
      <c r="BD51" s="31">
        <v>2.7858999999999998</v>
      </c>
      <c r="BE51" s="34">
        <v>3.1280000000000001</v>
      </c>
    </row>
    <row r="52" spans="3:57">
      <c r="C52" s="34"/>
      <c r="D52" s="33"/>
      <c r="E52" s="256"/>
      <c r="F52" s="33"/>
      <c r="G52" s="34"/>
      <c r="H52" s="34"/>
      <c r="I52" s="34"/>
      <c r="J52" s="34"/>
      <c r="K52" s="34"/>
      <c r="L52" s="34"/>
      <c r="M52" s="34"/>
      <c r="N52" s="34"/>
      <c r="O52" s="34"/>
      <c r="P52" s="34"/>
      <c r="Q52" s="34"/>
      <c r="R52" s="31"/>
      <c r="S52" s="31"/>
      <c r="T52" s="31"/>
      <c r="U52" s="96"/>
      <c r="V52" s="31"/>
      <c r="W52" s="31"/>
      <c r="X52" s="31"/>
      <c r="Y52" s="31"/>
      <c r="Z52" s="31"/>
      <c r="AE52" s="31"/>
      <c r="AF52" s="31"/>
      <c r="BC52" s="96">
        <v>45208</v>
      </c>
      <c r="BD52" s="31">
        <v>2.7858999999999998</v>
      </c>
      <c r="BE52" s="34">
        <v>3.1280000000000001</v>
      </c>
    </row>
    <row r="53" spans="3:57">
      <c r="C53" s="34"/>
      <c r="D53" s="33"/>
      <c r="E53" s="256"/>
      <c r="F53" s="33"/>
      <c r="G53" s="34"/>
      <c r="H53" s="34"/>
      <c r="I53" s="34"/>
      <c r="J53" s="34"/>
      <c r="K53" s="34"/>
      <c r="L53" s="34"/>
      <c r="M53" s="34"/>
      <c r="N53" s="34"/>
      <c r="O53" s="34"/>
      <c r="P53" s="34"/>
      <c r="Q53" s="34"/>
      <c r="R53" s="31"/>
      <c r="S53" s="31"/>
      <c r="T53" s="31"/>
      <c r="U53" s="96"/>
      <c r="V53" s="31"/>
      <c r="W53" s="31"/>
      <c r="X53" s="31"/>
      <c r="Y53" s="31"/>
      <c r="Z53" s="31"/>
      <c r="AE53" s="31"/>
      <c r="AF53" s="31"/>
      <c r="BC53" s="96">
        <v>45205</v>
      </c>
      <c r="BD53" s="31">
        <v>2.7858999999999998</v>
      </c>
      <c r="BE53" s="34">
        <v>3.1280000000000001</v>
      </c>
    </row>
    <row r="54" spans="3:57">
      <c r="C54" s="34"/>
      <c r="D54" s="33"/>
      <c r="E54" s="256"/>
      <c r="F54" s="33"/>
      <c r="G54" s="34"/>
      <c r="H54" s="34"/>
      <c r="I54" s="34"/>
      <c r="J54" s="34"/>
      <c r="K54" s="34"/>
      <c r="L54" s="34"/>
      <c r="M54" s="34"/>
      <c r="N54" s="34"/>
      <c r="O54" s="34"/>
      <c r="P54" s="34"/>
      <c r="Q54" s="34"/>
      <c r="R54" s="31"/>
      <c r="S54" s="31"/>
      <c r="T54" s="31"/>
      <c r="U54" s="96"/>
      <c r="V54" s="31"/>
      <c r="W54" s="31"/>
      <c r="X54" s="31"/>
      <c r="Y54" s="31"/>
      <c r="Z54" s="31"/>
      <c r="AE54" s="31"/>
      <c r="AF54" s="31"/>
      <c r="BC54" s="96">
        <v>45204</v>
      </c>
      <c r="BD54" s="31">
        <v>2.7858999999999998</v>
      </c>
      <c r="BE54" s="34">
        <v>3.1280000000000001</v>
      </c>
    </row>
    <row r="55" spans="3:57">
      <c r="C55" s="34"/>
      <c r="D55" s="33"/>
      <c r="E55" s="256"/>
      <c r="F55" s="33"/>
      <c r="G55" s="34"/>
      <c r="H55" s="34"/>
      <c r="I55" s="34"/>
      <c r="J55" s="34"/>
      <c r="K55" s="34"/>
      <c r="L55" s="34"/>
      <c r="M55" s="34"/>
      <c r="N55" s="34"/>
      <c r="O55" s="34"/>
      <c r="P55" s="34"/>
      <c r="Q55" s="34"/>
      <c r="R55" s="31"/>
      <c r="S55" s="31"/>
      <c r="T55" s="31"/>
      <c r="U55" s="96"/>
      <c r="V55" s="31"/>
      <c r="W55" s="31"/>
      <c r="X55" s="31"/>
      <c r="Y55" s="31"/>
      <c r="Z55" s="31"/>
      <c r="AE55" s="31"/>
      <c r="AF55" s="31"/>
      <c r="BC55" s="96">
        <v>45203</v>
      </c>
      <c r="BD55" s="31">
        <v>2.7858999999999998</v>
      </c>
      <c r="BE55" s="34">
        <v>3.1280000000000001</v>
      </c>
    </row>
    <row r="56" spans="3:57">
      <c r="C56" s="34"/>
      <c r="D56" s="33"/>
      <c r="E56" s="256"/>
      <c r="F56" s="33"/>
      <c r="G56" s="34"/>
      <c r="H56" s="34"/>
      <c r="I56" s="34"/>
      <c r="J56" s="34"/>
      <c r="K56" s="34"/>
      <c r="L56" s="34"/>
      <c r="M56" s="34"/>
      <c r="N56" s="34"/>
      <c r="O56" s="34"/>
      <c r="P56" s="34"/>
      <c r="Q56" s="34"/>
      <c r="R56" s="31"/>
      <c r="S56" s="31"/>
      <c r="T56" s="31"/>
      <c r="U56" s="96"/>
      <c r="V56" s="31"/>
      <c r="W56" s="31"/>
      <c r="X56" s="31"/>
      <c r="Y56" s="31"/>
      <c r="Z56" s="31"/>
      <c r="AE56" s="31"/>
      <c r="AF56" s="31"/>
      <c r="BC56" s="96">
        <v>45202</v>
      </c>
      <c r="BD56" s="31">
        <v>2.7858999999999998</v>
      </c>
      <c r="BE56" s="34">
        <v>3.1280000000000001</v>
      </c>
    </row>
    <row r="57" spans="3:57">
      <c r="C57" s="34"/>
      <c r="D57" s="33"/>
      <c r="E57" s="256"/>
      <c r="F57" s="33"/>
      <c r="G57" s="34"/>
      <c r="H57" s="34"/>
      <c r="I57" s="34"/>
      <c r="J57" s="34"/>
      <c r="K57" s="34"/>
      <c r="L57" s="34"/>
      <c r="M57" s="34"/>
      <c r="N57" s="34"/>
      <c r="O57" s="34"/>
      <c r="P57" s="34"/>
      <c r="Q57" s="34"/>
      <c r="R57" s="31"/>
      <c r="S57" s="31"/>
      <c r="T57" s="31"/>
      <c r="U57" s="96"/>
      <c r="V57" s="31"/>
      <c r="W57" s="31"/>
      <c r="X57" s="31"/>
      <c r="Y57" s="31"/>
      <c r="Z57" s="31"/>
      <c r="AE57" s="31"/>
      <c r="AF57" s="31"/>
      <c r="BC57" s="96">
        <v>45201</v>
      </c>
      <c r="BD57" s="31">
        <v>2.7858999999999998</v>
      </c>
      <c r="BE57" s="34">
        <v>3.1280000000000001</v>
      </c>
    </row>
    <row r="58" spans="3:57">
      <c r="C58" s="34"/>
      <c r="D58" s="33"/>
      <c r="E58" s="256"/>
      <c r="F58" s="33"/>
      <c r="G58" s="34"/>
      <c r="H58" s="34"/>
      <c r="I58" s="34"/>
      <c r="J58" s="34"/>
      <c r="K58" s="34"/>
      <c r="L58" s="34"/>
      <c r="M58" s="34"/>
      <c r="N58" s="34"/>
      <c r="O58" s="34"/>
      <c r="P58" s="34"/>
      <c r="Q58" s="34"/>
      <c r="R58" s="31"/>
      <c r="S58" s="31"/>
      <c r="T58" s="31"/>
      <c r="U58" s="96"/>
      <c r="V58" s="31"/>
      <c r="W58" s="31"/>
      <c r="X58" s="31"/>
      <c r="Y58" s="31"/>
      <c r="Z58" s="31"/>
      <c r="AE58" s="31"/>
      <c r="AF58" s="31"/>
      <c r="BC58" s="96">
        <v>45198</v>
      </c>
      <c r="BD58" s="31">
        <v>2.7858999999999998</v>
      </c>
      <c r="BE58" s="34">
        <v>3.1280000000000001</v>
      </c>
    </row>
    <row r="59" spans="3:57">
      <c r="C59" s="34"/>
      <c r="D59" s="33"/>
      <c r="E59" s="256"/>
      <c r="F59" s="33"/>
      <c r="G59" s="34"/>
      <c r="H59" s="34"/>
      <c r="I59" s="34"/>
      <c r="J59" s="34"/>
      <c r="K59" s="34"/>
      <c r="L59" s="34"/>
      <c r="M59" s="34"/>
      <c r="N59" s="34"/>
      <c r="O59" s="34"/>
      <c r="P59" s="34"/>
      <c r="Q59" s="34"/>
      <c r="R59" s="31"/>
      <c r="S59" s="31"/>
      <c r="T59" s="31"/>
      <c r="U59" s="96"/>
      <c r="V59" s="31"/>
      <c r="W59" s="31"/>
      <c r="X59" s="31"/>
      <c r="Y59" s="31"/>
      <c r="Z59" s="31"/>
      <c r="AE59" s="31"/>
      <c r="AF59" s="31"/>
      <c r="BC59" s="96">
        <v>45197</v>
      </c>
      <c r="BD59" s="31">
        <v>2.7858999999999998</v>
      </c>
      <c r="BE59" s="34">
        <v>3.1280000000000001</v>
      </c>
    </row>
    <row r="60" spans="3:57">
      <c r="C60" s="34"/>
      <c r="D60" s="33"/>
      <c r="E60" s="256"/>
      <c r="F60" s="33"/>
      <c r="G60" s="34"/>
      <c r="H60" s="34"/>
      <c r="I60" s="34"/>
      <c r="J60" s="34"/>
      <c r="K60" s="34"/>
      <c r="L60" s="34"/>
      <c r="M60" s="34"/>
      <c r="N60" s="34"/>
      <c r="O60" s="34"/>
      <c r="P60" s="34"/>
      <c r="Q60" s="34"/>
      <c r="R60" s="31"/>
      <c r="S60" s="31"/>
      <c r="T60" s="31"/>
      <c r="U60" s="96"/>
      <c r="V60" s="31"/>
      <c r="W60" s="31"/>
      <c r="X60" s="31"/>
      <c r="Y60" s="31"/>
      <c r="Z60" s="31"/>
      <c r="AE60" s="31"/>
      <c r="AF60" s="31"/>
      <c r="BC60" s="96">
        <v>45196</v>
      </c>
      <c r="BD60" s="31">
        <v>2.7858999999999998</v>
      </c>
      <c r="BE60" s="34">
        <v>3.1280000000000001</v>
      </c>
    </row>
    <row r="61" spans="3:57">
      <c r="C61" s="34"/>
      <c r="D61" s="33"/>
      <c r="E61" s="256"/>
      <c r="F61" s="33"/>
      <c r="G61" s="34"/>
      <c r="H61" s="34"/>
      <c r="I61" s="34"/>
      <c r="J61" s="34"/>
      <c r="K61" s="34"/>
      <c r="L61" s="34"/>
      <c r="M61" s="34"/>
      <c r="N61" s="34"/>
      <c r="O61" s="34"/>
      <c r="P61" s="34"/>
      <c r="Q61" s="34"/>
      <c r="R61" s="31"/>
      <c r="S61" s="31"/>
      <c r="T61" s="31"/>
      <c r="U61" s="96"/>
      <c r="V61" s="31"/>
      <c r="W61" s="31"/>
      <c r="X61" s="31"/>
      <c r="Y61" s="31"/>
      <c r="Z61" s="31"/>
      <c r="AE61" s="31"/>
      <c r="AF61" s="31"/>
      <c r="BC61" s="96">
        <v>45195</v>
      </c>
      <c r="BD61" s="31">
        <v>2.7858999999999998</v>
      </c>
      <c r="BE61" s="34">
        <v>3.1280000000000001</v>
      </c>
    </row>
    <row r="62" spans="3:57">
      <c r="C62" s="34"/>
      <c r="D62" s="33"/>
      <c r="E62" s="256"/>
      <c r="F62" s="33"/>
      <c r="G62" s="34"/>
      <c r="H62" s="34"/>
      <c r="I62" s="34"/>
      <c r="J62" s="34"/>
      <c r="K62" s="34"/>
      <c r="L62" s="34"/>
      <c r="M62" s="34"/>
      <c r="N62" s="34"/>
      <c r="O62" s="34"/>
      <c r="P62" s="34"/>
      <c r="Q62" s="34"/>
      <c r="R62" s="31"/>
      <c r="S62" s="31"/>
      <c r="T62" s="31"/>
      <c r="U62" s="96"/>
      <c r="V62" s="31"/>
      <c r="W62" s="31"/>
      <c r="X62" s="31"/>
      <c r="Y62" s="31"/>
      <c r="Z62" s="31"/>
      <c r="AE62" s="31"/>
      <c r="AF62" s="31"/>
      <c r="BC62" s="96">
        <v>45194</v>
      </c>
      <c r="BD62" s="31">
        <v>2.7858999999999998</v>
      </c>
      <c r="BE62" s="34">
        <v>3.1280000000000001</v>
      </c>
    </row>
    <row r="63" spans="3:57">
      <c r="C63" s="34"/>
      <c r="D63" s="33"/>
      <c r="E63" s="256"/>
      <c r="F63" s="33"/>
      <c r="G63" s="34"/>
      <c r="H63" s="34"/>
      <c r="I63" s="34"/>
      <c r="J63" s="34"/>
      <c r="K63" s="34"/>
      <c r="L63" s="34"/>
      <c r="M63" s="34"/>
      <c r="N63" s="34"/>
      <c r="O63" s="34"/>
      <c r="P63" s="34"/>
      <c r="Q63" s="34"/>
      <c r="R63" s="31"/>
      <c r="S63" s="31"/>
      <c r="T63" s="31"/>
      <c r="U63" s="96"/>
      <c r="V63" s="31"/>
      <c r="W63" s="31"/>
      <c r="X63" s="31"/>
      <c r="Y63" s="31"/>
      <c r="Z63" s="31"/>
      <c r="AE63" s="31"/>
      <c r="AF63" s="31"/>
      <c r="BC63" s="96">
        <v>45191</v>
      </c>
      <c r="BD63" s="31">
        <v>2.7858999999999998</v>
      </c>
      <c r="BE63" s="34">
        <v>3.1280000000000001</v>
      </c>
    </row>
    <row r="64" spans="3:57">
      <c r="C64" s="34"/>
      <c r="D64" s="33"/>
      <c r="E64" s="256"/>
      <c r="F64" s="33"/>
      <c r="G64" s="34"/>
      <c r="H64" s="34"/>
      <c r="I64" s="34"/>
      <c r="J64" s="34"/>
      <c r="K64" s="34"/>
      <c r="L64" s="34"/>
      <c r="M64" s="34"/>
      <c r="N64" s="34"/>
      <c r="O64" s="34"/>
      <c r="P64" s="34"/>
      <c r="Q64" s="34"/>
      <c r="R64" s="31"/>
      <c r="S64" s="31"/>
      <c r="T64" s="31"/>
      <c r="U64" s="96"/>
      <c r="V64" s="31"/>
      <c r="W64" s="31"/>
      <c r="X64" s="31"/>
      <c r="Y64" s="31"/>
      <c r="Z64" s="31"/>
      <c r="AE64" s="31"/>
      <c r="AF64" s="31"/>
      <c r="BC64" s="96">
        <v>45190</v>
      </c>
      <c r="BD64" s="31">
        <v>2.7858999999999998</v>
      </c>
      <c r="BE64" s="34">
        <v>3.1280000000000001</v>
      </c>
    </row>
    <row r="65" spans="3:57">
      <c r="C65" s="34"/>
      <c r="D65" s="33"/>
      <c r="E65" s="256"/>
      <c r="F65" s="33"/>
      <c r="G65" s="34"/>
      <c r="H65" s="34"/>
      <c r="I65" s="34"/>
      <c r="J65" s="34"/>
      <c r="K65" s="34"/>
      <c r="L65" s="34"/>
      <c r="M65" s="34"/>
      <c r="N65" s="34"/>
      <c r="O65" s="34"/>
      <c r="P65" s="34"/>
      <c r="Q65" s="34"/>
      <c r="R65" s="31"/>
      <c r="S65" s="31"/>
      <c r="T65" s="31"/>
      <c r="U65" s="96"/>
      <c r="V65" s="31"/>
      <c r="W65" s="31"/>
      <c r="X65" s="31"/>
      <c r="Y65" s="31"/>
      <c r="Z65" s="31"/>
      <c r="AE65" s="31"/>
      <c r="AF65" s="31"/>
      <c r="BC65" s="96">
        <v>45189</v>
      </c>
      <c r="BD65" s="31">
        <v>2.7858999999999998</v>
      </c>
      <c r="BE65" s="34">
        <v>3.1280000000000001</v>
      </c>
    </row>
    <row r="66" spans="3:57">
      <c r="C66" s="34"/>
      <c r="D66" s="33"/>
      <c r="E66" s="256"/>
      <c r="F66" s="33"/>
      <c r="G66" s="34"/>
      <c r="H66" s="34"/>
      <c r="I66" s="34"/>
      <c r="J66" s="34"/>
      <c r="K66" s="34"/>
      <c r="L66" s="34"/>
      <c r="M66" s="34"/>
      <c r="N66" s="34"/>
      <c r="O66" s="34"/>
      <c r="P66" s="34"/>
      <c r="Q66" s="34"/>
      <c r="R66" s="31"/>
      <c r="S66" s="31"/>
      <c r="T66" s="31"/>
      <c r="U66" s="96"/>
      <c r="V66" s="31"/>
      <c r="W66" s="31"/>
      <c r="X66" s="31"/>
      <c r="Y66" s="31"/>
      <c r="Z66" s="31"/>
      <c r="AE66" s="31"/>
      <c r="AF66" s="31"/>
      <c r="BC66" s="96">
        <v>45188</v>
      </c>
      <c r="BD66" s="31">
        <v>2.7858999999999998</v>
      </c>
      <c r="BE66" s="34">
        <v>3.1280000000000001</v>
      </c>
    </row>
    <row r="67" spans="3:57">
      <c r="C67" s="34"/>
      <c r="D67" s="33"/>
      <c r="E67" s="256"/>
      <c r="F67" s="33"/>
      <c r="G67" s="34"/>
      <c r="H67" s="34"/>
      <c r="I67" s="34"/>
      <c r="J67" s="34"/>
      <c r="K67" s="34"/>
      <c r="L67" s="34"/>
      <c r="M67" s="34"/>
      <c r="N67" s="34"/>
      <c r="O67" s="34"/>
      <c r="P67" s="34"/>
      <c r="Q67" s="34"/>
      <c r="R67" s="31"/>
      <c r="S67" s="31"/>
      <c r="T67" s="31"/>
      <c r="U67" s="96"/>
      <c r="V67" s="31"/>
      <c r="W67" s="31"/>
      <c r="X67" s="31"/>
      <c r="Y67" s="31"/>
      <c r="Z67" s="31"/>
      <c r="AE67" s="31"/>
      <c r="AF67" s="31"/>
      <c r="BC67" s="96">
        <v>45187</v>
      </c>
      <c r="BD67" s="31">
        <v>2.7858999999999998</v>
      </c>
      <c r="BE67" s="34">
        <v>3.1280000000000001</v>
      </c>
    </row>
    <row r="68" spans="3:57">
      <c r="C68" s="34"/>
      <c r="D68" s="33"/>
      <c r="E68" s="256"/>
      <c r="F68" s="33"/>
      <c r="G68" s="34"/>
      <c r="H68" s="34"/>
      <c r="I68" s="34"/>
      <c r="J68" s="34"/>
      <c r="K68" s="34"/>
      <c r="L68" s="34"/>
      <c r="M68" s="34"/>
      <c r="N68" s="34"/>
      <c r="O68" s="34"/>
      <c r="P68" s="34"/>
      <c r="Q68" s="34"/>
      <c r="R68" s="31"/>
      <c r="S68" s="31"/>
      <c r="T68" s="31"/>
      <c r="U68" s="96"/>
      <c r="V68" s="31"/>
      <c r="W68" s="31"/>
      <c r="X68" s="31"/>
      <c r="Y68" s="31"/>
      <c r="Z68" s="31"/>
      <c r="AE68" s="31"/>
      <c r="AF68" s="31"/>
      <c r="BC68" s="96">
        <v>45184</v>
      </c>
      <c r="BD68" s="31">
        <v>2.7858999999999998</v>
      </c>
      <c r="BE68" s="34">
        <v>3.1280000000000001</v>
      </c>
    </row>
    <row r="69" spans="3:57">
      <c r="C69" s="34"/>
      <c r="D69" s="33"/>
      <c r="E69" s="256"/>
      <c r="F69" s="33"/>
      <c r="G69" s="34"/>
      <c r="H69" s="34"/>
      <c r="I69" s="34"/>
      <c r="J69" s="34"/>
      <c r="K69" s="34"/>
      <c r="L69" s="34"/>
      <c r="M69" s="34"/>
      <c r="N69" s="34"/>
      <c r="O69" s="34"/>
      <c r="P69" s="34"/>
      <c r="Q69" s="34"/>
      <c r="R69" s="31"/>
      <c r="S69" s="31"/>
      <c r="T69" s="31"/>
      <c r="U69" s="96"/>
      <c r="V69" s="31"/>
      <c r="W69" s="31"/>
      <c r="X69" s="31"/>
      <c r="Y69" s="31"/>
      <c r="Z69" s="31"/>
      <c r="AE69" s="31"/>
      <c r="AF69" s="31"/>
      <c r="BC69" s="96">
        <v>45183</v>
      </c>
      <c r="BD69" s="31">
        <v>2.7858999999999998</v>
      </c>
      <c r="BE69" s="34">
        <v>3.1280000000000001</v>
      </c>
    </row>
    <row r="70" spans="3:57">
      <c r="C70" s="34"/>
      <c r="D70" s="33"/>
      <c r="E70" s="256"/>
      <c r="F70" s="33"/>
      <c r="G70" s="34"/>
      <c r="H70" s="34"/>
      <c r="I70" s="34"/>
      <c r="J70" s="34"/>
      <c r="K70" s="34"/>
      <c r="L70" s="34"/>
      <c r="M70" s="34"/>
      <c r="N70" s="34"/>
      <c r="O70" s="34"/>
      <c r="P70" s="34"/>
      <c r="Q70" s="34"/>
      <c r="R70" s="31"/>
      <c r="S70" s="31"/>
      <c r="T70" s="31"/>
      <c r="U70" s="96"/>
      <c r="V70" s="31"/>
      <c r="W70" s="31"/>
      <c r="X70" s="31"/>
      <c r="Y70" s="31"/>
      <c r="Z70" s="31"/>
      <c r="AE70" s="31"/>
      <c r="AF70" s="31"/>
      <c r="BC70" s="96">
        <v>45182</v>
      </c>
      <c r="BD70" s="31">
        <v>2.7858999999999998</v>
      </c>
      <c r="BE70" s="34">
        <v>3.1280000000000001</v>
      </c>
    </row>
    <row r="71" spans="3:57">
      <c r="C71" s="34"/>
      <c r="D71" s="33"/>
      <c r="E71" s="256"/>
      <c r="F71" s="33"/>
      <c r="G71" s="34"/>
      <c r="H71" s="34"/>
      <c r="I71" s="34"/>
      <c r="J71" s="34"/>
      <c r="K71" s="34"/>
      <c r="L71" s="34"/>
      <c r="M71" s="34"/>
      <c r="N71" s="34"/>
      <c r="O71" s="34"/>
      <c r="P71" s="34"/>
      <c r="Q71" s="34"/>
      <c r="R71" s="31"/>
      <c r="S71" s="31"/>
      <c r="T71" s="31"/>
      <c r="U71" s="96"/>
      <c r="V71" s="31"/>
      <c r="W71" s="31"/>
      <c r="X71" s="31"/>
      <c r="Y71" s="31"/>
      <c r="Z71" s="31"/>
      <c r="AE71" s="31"/>
      <c r="AF71" s="31"/>
      <c r="BC71" s="96">
        <v>45181</v>
      </c>
      <c r="BD71" s="31">
        <v>2.7858999999999998</v>
      </c>
      <c r="BE71" s="34">
        <v>3.1280000000000001</v>
      </c>
    </row>
    <row r="72" spans="3:57">
      <c r="C72" s="34"/>
      <c r="D72" s="33"/>
      <c r="E72" s="256"/>
      <c r="F72" s="33"/>
      <c r="G72" s="34"/>
      <c r="H72" s="34"/>
      <c r="I72" s="34"/>
      <c r="J72" s="34"/>
      <c r="K72" s="34"/>
      <c r="L72" s="34"/>
      <c r="M72" s="34"/>
      <c r="N72" s="34"/>
      <c r="O72" s="34"/>
      <c r="P72" s="34"/>
      <c r="Q72" s="34"/>
      <c r="R72" s="31"/>
      <c r="S72" s="31"/>
      <c r="T72" s="31"/>
      <c r="U72" s="96"/>
      <c r="V72" s="31"/>
      <c r="W72" s="31"/>
      <c r="X72" s="31"/>
      <c r="Y72" s="31"/>
      <c r="Z72" s="31"/>
      <c r="AE72" s="31"/>
      <c r="AF72" s="31"/>
      <c r="BC72" s="96">
        <v>45180</v>
      </c>
      <c r="BD72" s="31">
        <v>2.7858999999999998</v>
      </c>
      <c r="BE72" s="34">
        <v>3.1280000000000001</v>
      </c>
    </row>
    <row r="73" spans="3:57">
      <c r="C73" s="34"/>
      <c r="D73" s="33"/>
      <c r="E73" s="256"/>
      <c r="F73" s="33"/>
      <c r="G73" s="34"/>
      <c r="H73" s="34"/>
      <c r="I73" s="34"/>
      <c r="J73" s="34"/>
      <c r="K73" s="34"/>
      <c r="L73" s="34"/>
      <c r="M73" s="34"/>
      <c r="N73" s="34"/>
      <c r="O73" s="34"/>
      <c r="P73" s="34"/>
      <c r="Q73" s="34"/>
      <c r="R73" s="31"/>
      <c r="S73" s="31"/>
      <c r="T73" s="31"/>
      <c r="U73" s="96"/>
      <c r="V73" s="31"/>
      <c r="W73" s="31"/>
      <c r="X73" s="31"/>
      <c r="Y73" s="31"/>
      <c r="Z73" s="31"/>
      <c r="AE73" s="31"/>
      <c r="AF73" s="31"/>
      <c r="BC73" s="96">
        <v>45177</v>
      </c>
      <c r="BD73" s="31">
        <v>2.7858999999999998</v>
      </c>
      <c r="BE73" s="34">
        <v>3.1280000000000001</v>
      </c>
    </row>
    <row r="74" spans="3:57">
      <c r="C74" s="34"/>
      <c r="D74" s="33"/>
      <c r="E74" s="256"/>
      <c r="F74" s="33"/>
      <c r="G74" s="34"/>
      <c r="H74" s="34"/>
      <c r="I74" s="34"/>
      <c r="J74" s="34"/>
      <c r="K74" s="34"/>
      <c r="L74" s="34"/>
      <c r="M74" s="34"/>
      <c r="N74" s="34"/>
      <c r="O74" s="34"/>
      <c r="P74" s="34"/>
      <c r="Q74" s="34"/>
      <c r="R74" s="31"/>
      <c r="S74" s="31"/>
      <c r="T74" s="31"/>
      <c r="U74" s="96"/>
      <c r="V74" s="31"/>
      <c r="W74" s="31"/>
      <c r="X74" s="31"/>
      <c r="Y74" s="31"/>
      <c r="Z74" s="31"/>
      <c r="AE74" s="31"/>
      <c r="AF74" s="31"/>
      <c r="BC74" s="96">
        <v>45176</v>
      </c>
      <c r="BD74" s="31">
        <v>2.7858999999999998</v>
      </c>
      <c r="BE74" s="34">
        <v>3.1280000000000001</v>
      </c>
    </row>
    <row r="75" spans="3:57">
      <c r="C75" s="34"/>
      <c r="D75" s="33"/>
      <c r="E75" s="256"/>
      <c r="F75" s="33"/>
      <c r="G75" s="34"/>
      <c r="H75" s="34"/>
      <c r="I75" s="34"/>
      <c r="J75" s="34"/>
      <c r="K75" s="34"/>
      <c r="L75" s="34"/>
      <c r="M75" s="34"/>
      <c r="N75" s="34"/>
      <c r="O75" s="34"/>
      <c r="P75" s="34"/>
      <c r="Q75" s="34"/>
      <c r="R75" s="31"/>
      <c r="S75" s="31"/>
      <c r="T75" s="31"/>
      <c r="U75" s="96"/>
      <c r="V75" s="31"/>
      <c r="W75" s="31"/>
      <c r="X75" s="31"/>
      <c r="Y75" s="31"/>
      <c r="Z75" s="31"/>
      <c r="AE75" s="31"/>
      <c r="AF75" s="31"/>
      <c r="BC75" s="96">
        <v>45175</v>
      </c>
      <c r="BD75" s="31">
        <v>2.7858999999999998</v>
      </c>
      <c r="BE75" s="34">
        <v>3.1280000000000001</v>
      </c>
    </row>
    <row r="76" spans="3:57">
      <c r="C76" s="34"/>
      <c r="D76" s="33"/>
      <c r="E76" s="256"/>
      <c r="F76" s="33"/>
      <c r="G76" s="34"/>
      <c r="H76" s="34"/>
      <c r="I76" s="34"/>
      <c r="J76" s="34"/>
      <c r="K76" s="34"/>
      <c r="L76" s="34"/>
      <c r="M76" s="34"/>
      <c r="N76" s="34"/>
      <c r="O76" s="34"/>
      <c r="P76" s="34"/>
      <c r="Q76" s="34"/>
      <c r="R76" s="31"/>
      <c r="S76" s="31"/>
      <c r="T76" s="31"/>
      <c r="U76" s="96"/>
      <c r="V76" s="31"/>
      <c r="W76" s="31"/>
      <c r="X76" s="31"/>
      <c r="Y76" s="31"/>
      <c r="Z76" s="31"/>
      <c r="AE76" s="31"/>
      <c r="AF76" s="31"/>
      <c r="BC76" s="96">
        <v>45174</v>
      </c>
      <c r="BD76" s="31">
        <v>2.7858999999999998</v>
      </c>
      <c r="BE76" s="34">
        <v>3.1280000000000001</v>
      </c>
    </row>
    <row r="77" spans="3:57">
      <c r="C77" s="34"/>
      <c r="D77" s="33"/>
      <c r="E77" s="256"/>
      <c r="F77" s="33"/>
      <c r="G77" s="34"/>
      <c r="H77" s="34"/>
      <c r="I77" s="34"/>
      <c r="J77" s="34"/>
      <c r="K77" s="34"/>
      <c r="L77" s="34"/>
      <c r="M77" s="34"/>
      <c r="N77" s="34"/>
      <c r="O77" s="34"/>
      <c r="P77" s="34"/>
      <c r="Q77" s="34"/>
      <c r="R77" s="31"/>
      <c r="S77" s="31"/>
      <c r="T77" s="31"/>
      <c r="U77" s="96"/>
      <c r="V77" s="31"/>
      <c r="W77" s="31"/>
      <c r="X77" s="31"/>
      <c r="Y77" s="31"/>
      <c r="Z77" s="31"/>
      <c r="AE77" s="31"/>
      <c r="AF77" s="31"/>
      <c r="BC77" s="96">
        <v>45173</v>
      </c>
      <c r="BD77" s="31">
        <v>2.7858999999999998</v>
      </c>
      <c r="BE77" s="34">
        <v>3.1280000000000001</v>
      </c>
    </row>
    <row r="78" spans="3:57">
      <c r="C78" s="34"/>
      <c r="D78" s="33"/>
      <c r="E78" s="256"/>
      <c r="F78" s="33"/>
      <c r="G78" s="34"/>
      <c r="H78" s="34"/>
      <c r="I78" s="34"/>
      <c r="J78" s="34"/>
      <c r="K78" s="34"/>
      <c r="L78" s="34"/>
      <c r="M78" s="34"/>
      <c r="N78" s="34"/>
      <c r="O78" s="34"/>
      <c r="P78" s="34"/>
      <c r="Q78" s="34"/>
      <c r="R78" s="31"/>
      <c r="S78" s="31"/>
      <c r="T78" s="31"/>
      <c r="U78" s="96"/>
      <c r="V78" s="31"/>
      <c r="W78" s="31"/>
      <c r="X78" s="31"/>
      <c r="Y78" s="31"/>
      <c r="Z78" s="31"/>
      <c r="AE78" s="31"/>
      <c r="AF78" s="31"/>
      <c r="BC78" s="96">
        <v>45170</v>
      </c>
      <c r="BD78" s="31">
        <v>2.7858999999999998</v>
      </c>
      <c r="BE78" s="34">
        <v>3.1280000000000001</v>
      </c>
    </row>
    <row r="79" spans="3:57">
      <c r="C79" s="34"/>
      <c r="D79" s="33"/>
      <c r="E79" s="256"/>
      <c r="F79" s="33"/>
      <c r="G79" s="34"/>
      <c r="H79" s="34"/>
      <c r="I79" s="34"/>
      <c r="J79" s="34"/>
      <c r="K79" s="34"/>
      <c r="L79" s="34"/>
      <c r="M79" s="34"/>
      <c r="N79" s="34"/>
      <c r="O79" s="34"/>
      <c r="P79" s="34"/>
      <c r="Q79" s="34"/>
      <c r="R79" s="31"/>
      <c r="S79" s="31"/>
      <c r="T79" s="31"/>
      <c r="U79" s="96"/>
      <c r="V79" s="31"/>
      <c r="W79" s="31"/>
      <c r="X79" s="31"/>
      <c r="Y79" s="31"/>
      <c r="Z79" s="31"/>
      <c r="AE79" s="31"/>
      <c r="AF79" s="31"/>
      <c r="BC79" s="96">
        <v>45169</v>
      </c>
      <c r="BD79" s="31">
        <v>2.7858999999999998</v>
      </c>
      <c r="BE79" s="34">
        <v>3.1280000000000001</v>
      </c>
    </row>
    <row r="80" spans="3:57">
      <c r="C80" s="34"/>
      <c r="D80" s="33"/>
      <c r="E80" s="256"/>
      <c r="F80" s="33"/>
      <c r="G80" s="34"/>
      <c r="H80" s="34"/>
      <c r="I80" s="34"/>
      <c r="J80" s="34"/>
      <c r="K80" s="34"/>
      <c r="L80" s="34"/>
      <c r="M80" s="34"/>
      <c r="N80" s="34"/>
      <c r="O80" s="34"/>
      <c r="P80" s="34"/>
      <c r="Q80" s="34"/>
      <c r="R80" s="31"/>
      <c r="S80" s="31"/>
      <c r="T80" s="31"/>
      <c r="U80" s="96"/>
      <c r="V80" s="31"/>
      <c r="W80" s="31"/>
      <c r="X80" s="31"/>
      <c r="Y80" s="31"/>
      <c r="Z80" s="31"/>
      <c r="AE80" s="31"/>
      <c r="AF80" s="31"/>
      <c r="BC80" s="96">
        <v>45168</v>
      </c>
      <c r="BD80" s="31">
        <v>2.7858999999999998</v>
      </c>
      <c r="BE80" s="34">
        <v>3.1280000000000001</v>
      </c>
    </row>
    <row r="81" spans="3:57">
      <c r="C81" s="34"/>
      <c r="D81" s="33"/>
      <c r="E81" s="256"/>
      <c r="F81" s="33"/>
      <c r="G81" s="34"/>
      <c r="H81" s="34"/>
      <c r="I81" s="34"/>
      <c r="J81" s="34"/>
      <c r="K81" s="34"/>
      <c r="L81" s="34"/>
      <c r="M81" s="34"/>
      <c r="N81" s="34"/>
      <c r="O81" s="34"/>
      <c r="P81" s="34"/>
      <c r="Q81" s="34"/>
      <c r="R81" s="31"/>
      <c r="S81" s="31"/>
      <c r="T81" s="31"/>
      <c r="U81" s="96"/>
      <c r="V81" s="31"/>
      <c r="W81" s="31"/>
      <c r="X81" s="31"/>
      <c r="Y81" s="31"/>
      <c r="Z81" s="31"/>
      <c r="AE81" s="31"/>
      <c r="AF81" s="31"/>
      <c r="BC81" s="96">
        <v>45167</v>
      </c>
      <c r="BD81" s="31">
        <v>2.7858999999999998</v>
      </c>
      <c r="BE81" s="34">
        <v>3.1280000000000001</v>
      </c>
    </row>
    <row r="82" spans="3:57">
      <c r="C82" s="34"/>
      <c r="D82" s="33"/>
      <c r="E82" s="256"/>
      <c r="F82" s="33"/>
      <c r="G82" s="34"/>
      <c r="H82" s="34"/>
      <c r="I82" s="34"/>
      <c r="J82" s="34"/>
      <c r="K82" s="34"/>
      <c r="L82" s="34"/>
      <c r="M82" s="34"/>
      <c r="N82" s="34"/>
      <c r="O82" s="34"/>
      <c r="P82" s="34"/>
      <c r="Q82" s="34"/>
      <c r="R82" s="31"/>
      <c r="S82" s="31"/>
      <c r="T82" s="31"/>
      <c r="U82" s="96"/>
      <c r="V82" s="31"/>
      <c r="W82" s="31"/>
      <c r="X82" s="31"/>
      <c r="Y82" s="31"/>
      <c r="Z82" s="31"/>
      <c r="AE82" s="31"/>
      <c r="AF82" s="31"/>
      <c r="BC82" s="96">
        <v>45166</v>
      </c>
      <c r="BD82" s="31">
        <v>2.7858999999999998</v>
      </c>
      <c r="BE82" s="34">
        <v>3.1280000000000001</v>
      </c>
    </row>
    <row r="83" spans="3:57">
      <c r="C83" s="34"/>
      <c r="D83" s="33"/>
      <c r="E83" s="256"/>
      <c r="F83" s="33"/>
      <c r="G83" s="34"/>
      <c r="H83" s="34"/>
      <c r="I83" s="34"/>
      <c r="J83" s="34"/>
      <c r="K83" s="34"/>
      <c r="L83" s="34"/>
      <c r="M83" s="34"/>
      <c r="N83" s="34"/>
      <c r="O83" s="34"/>
      <c r="P83" s="34"/>
      <c r="Q83" s="34"/>
      <c r="R83" s="31"/>
      <c r="S83" s="31"/>
      <c r="T83" s="31"/>
      <c r="U83" s="96"/>
      <c r="V83" s="31"/>
      <c r="W83" s="31"/>
      <c r="X83" s="31"/>
      <c r="Y83" s="31"/>
      <c r="Z83" s="31"/>
      <c r="AE83" s="31"/>
      <c r="AF83" s="31"/>
      <c r="BC83" s="96">
        <v>45163</v>
      </c>
      <c r="BD83" s="31">
        <v>2.7858999999999998</v>
      </c>
      <c r="BE83" s="34">
        <v>3.1280000000000001</v>
      </c>
    </row>
    <row r="84" spans="3:57">
      <c r="C84" s="34"/>
      <c r="D84" s="33"/>
      <c r="E84" s="256"/>
      <c r="F84" s="33"/>
      <c r="G84" s="34"/>
      <c r="H84" s="34"/>
      <c r="I84" s="34"/>
      <c r="J84" s="34"/>
      <c r="K84" s="34"/>
      <c r="L84" s="34"/>
      <c r="M84" s="34"/>
      <c r="N84" s="34"/>
      <c r="O84" s="34"/>
      <c r="P84" s="34"/>
      <c r="Q84" s="34"/>
      <c r="R84" s="31"/>
      <c r="S84" s="31"/>
      <c r="T84" s="31"/>
      <c r="U84" s="96"/>
      <c r="V84" s="31"/>
      <c r="W84" s="31"/>
      <c r="X84" s="31"/>
      <c r="Y84" s="31"/>
      <c r="Z84" s="31"/>
      <c r="AE84" s="31"/>
      <c r="AF84" s="31"/>
      <c r="BC84" s="96">
        <v>45162</v>
      </c>
      <c r="BD84" s="31">
        <v>2.7858999999999998</v>
      </c>
      <c r="BE84" s="34">
        <v>3.1280000000000001</v>
      </c>
    </row>
    <row r="85" spans="3:57">
      <c r="C85" s="34"/>
      <c r="D85" s="33"/>
      <c r="E85" s="256"/>
      <c r="F85" s="33"/>
      <c r="G85" s="34"/>
      <c r="H85" s="34"/>
      <c r="I85" s="34"/>
      <c r="J85" s="34"/>
      <c r="K85" s="34"/>
      <c r="L85" s="34"/>
      <c r="M85" s="34"/>
      <c r="N85" s="34"/>
      <c r="O85" s="34"/>
      <c r="P85" s="34"/>
      <c r="Q85" s="34"/>
      <c r="R85" s="31"/>
      <c r="S85" s="31"/>
      <c r="T85" s="31"/>
      <c r="U85" s="96"/>
      <c r="V85" s="31"/>
      <c r="W85" s="31"/>
      <c r="X85" s="31"/>
      <c r="Y85" s="31"/>
      <c r="Z85" s="31"/>
      <c r="AE85" s="31"/>
      <c r="AF85" s="31"/>
      <c r="BC85" s="96">
        <v>45161</v>
      </c>
      <c r="BD85" s="31">
        <v>2.7858999999999998</v>
      </c>
      <c r="BE85" s="34">
        <v>3.1280000000000001</v>
      </c>
    </row>
    <row r="86" spans="3:57">
      <c r="C86" s="34"/>
      <c r="D86" s="33"/>
      <c r="E86" s="256"/>
      <c r="F86" s="33"/>
      <c r="G86" s="34"/>
      <c r="H86" s="34"/>
      <c r="I86" s="34"/>
      <c r="J86" s="34"/>
      <c r="K86" s="34"/>
      <c r="L86" s="34"/>
      <c r="M86" s="34"/>
      <c r="N86" s="34"/>
      <c r="O86" s="34"/>
      <c r="P86" s="34"/>
      <c r="Q86" s="34"/>
      <c r="R86" s="31"/>
      <c r="S86" s="31"/>
      <c r="T86" s="31"/>
      <c r="U86" s="96"/>
      <c r="V86" s="31"/>
      <c r="W86" s="31"/>
      <c r="X86" s="31"/>
      <c r="Y86" s="31"/>
      <c r="Z86" s="31"/>
      <c r="AE86" s="31"/>
      <c r="AF86" s="31"/>
      <c r="BC86" s="96">
        <v>45160</v>
      </c>
      <c r="BD86" s="31">
        <v>2.7858999999999998</v>
      </c>
      <c r="BE86" s="34">
        <v>3.1280000000000001</v>
      </c>
    </row>
    <row r="87" spans="3:57">
      <c r="C87" s="34"/>
      <c r="D87" s="33"/>
      <c r="E87" s="256"/>
      <c r="F87" s="33"/>
      <c r="G87" s="34"/>
      <c r="H87" s="34"/>
      <c r="I87" s="34"/>
      <c r="J87" s="34"/>
      <c r="K87" s="34"/>
      <c r="L87" s="34"/>
      <c r="M87" s="34"/>
      <c r="N87" s="34"/>
      <c r="O87" s="34"/>
      <c r="P87" s="34"/>
      <c r="Q87" s="34"/>
      <c r="R87" s="31"/>
      <c r="S87" s="31"/>
      <c r="T87" s="31"/>
      <c r="U87" s="96"/>
      <c r="V87" s="31"/>
      <c r="W87" s="31"/>
      <c r="X87" s="31"/>
      <c r="Y87" s="31"/>
      <c r="Z87" s="31"/>
      <c r="AE87" s="31"/>
      <c r="AF87" s="31"/>
      <c r="BC87" s="96">
        <v>45159</v>
      </c>
      <c r="BD87" s="31">
        <v>2.7858999999999998</v>
      </c>
      <c r="BE87" s="34">
        <v>3.1280000000000001</v>
      </c>
    </row>
    <row r="88" spans="3:57">
      <c r="C88" s="34"/>
      <c r="D88" s="33"/>
      <c r="E88" s="256"/>
      <c r="F88" s="33"/>
      <c r="G88" s="34"/>
      <c r="H88" s="34"/>
      <c r="I88" s="34"/>
      <c r="J88" s="34"/>
      <c r="K88" s="34"/>
      <c r="L88" s="34"/>
      <c r="M88" s="34"/>
      <c r="N88" s="34"/>
      <c r="O88" s="34"/>
      <c r="P88" s="34"/>
      <c r="Q88" s="34"/>
      <c r="R88" s="31"/>
      <c r="S88" s="31"/>
      <c r="T88" s="31"/>
      <c r="U88" s="96"/>
      <c r="V88" s="31"/>
      <c r="W88" s="31"/>
      <c r="X88" s="31"/>
      <c r="Y88" s="31"/>
      <c r="Z88" s="31"/>
      <c r="AE88" s="31"/>
      <c r="AF88" s="31"/>
      <c r="BC88" s="96">
        <v>45156</v>
      </c>
      <c r="BD88" s="31">
        <v>2.7858999999999998</v>
      </c>
      <c r="BE88" s="34">
        <v>3.1280000000000001</v>
      </c>
    </row>
    <row r="89" spans="3:57">
      <c r="C89" s="34"/>
      <c r="D89" s="33"/>
      <c r="E89" s="256"/>
      <c r="F89" s="33"/>
      <c r="G89" s="34"/>
      <c r="H89" s="34"/>
      <c r="I89" s="34"/>
      <c r="J89" s="34"/>
      <c r="K89" s="34"/>
      <c r="L89" s="34"/>
      <c r="M89" s="34"/>
      <c r="N89" s="34"/>
      <c r="O89" s="34"/>
      <c r="P89" s="34"/>
      <c r="Q89" s="34"/>
      <c r="R89" s="31"/>
      <c r="S89" s="31"/>
      <c r="T89" s="31"/>
      <c r="U89" s="96"/>
      <c r="V89" s="31"/>
      <c r="W89" s="31"/>
      <c r="X89" s="31"/>
      <c r="Y89" s="31"/>
      <c r="Z89" s="31"/>
      <c r="AE89" s="31"/>
      <c r="AF89" s="31"/>
      <c r="BC89" s="96">
        <v>45155</v>
      </c>
      <c r="BD89" s="31">
        <v>2.7858999999999998</v>
      </c>
      <c r="BE89" s="34">
        <v>3.1280000000000001</v>
      </c>
    </row>
    <row r="90" spans="3:57">
      <c r="C90" s="34"/>
      <c r="D90" s="33"/>
      <c r="E90" s="256"/>
      <c r="F90" s="33"/>
      <c r="G90" s="34"/>
      <c r="H90" s="34"/>
      <c r="I90" s="34"/>
      <c r="J90" s="34"/>
      <c r="K90" s="34"/>
      <c r="L90" s="34"/>
      <c r="M90" s="34"/>
      <c r="N90" s="34"/>
      <c r="O90" s="34"/>
      <c r="P90" s="34"/>
      <c r="Q90" s="34"/>
      <c r="R90" s="31"/>
      <c r="S90" s="31"/>
      <c r="T90" s="31"/>
      <c r="U90" s="96"/>
      <c r="V90" s="31"/>
      <c r="W90" s="31"/>
      <c r="X90" s="31"/>
      <c r="Y90" s="31"/>
      <c r="Z90" s="31"/>
      <c r="AE90" s="31"/>
      <c r="AF90" s="31"/>
      <c r="BC90" s="96">
        <v>45154</v>
      </c>
      <c r="BD90" s="31">
        <v>2.7858999999999998</v>
      </c>
      <c r="BE90" s="34">
        <v>3.1280000000000001</v>
      </c>
    </row>
    <row r="91" spans="3:57">
      <c r="C91" s="34"/>
      <c r="D91" s="33"/>
      <c r="E91" s="256"/>
      <c r="F91" s="33"/>
      <c r="G91" s="34"/>
      <c r="H91" s="34"/>
      <c r="I91" s="34"/>
      <c r="J91" s="34"/>
      <c r="K91" s="34"/>
      <c r="L91" s="34"/>
      <c r="M91" s="34"/>
      <c r="N91" s="34"/>
      <c r="O91" s="34"/>
      <c r="P91" s="34"/>
      <c r="Q91" s="34"/>
      <c r="R91" s="31"/>
      <c r="S91" s="31"/>
      <c r="T91" s="31"/>
      <c r="U91" s="96"/>
      <c r="V91" s="31"/>
      <c r="W91" s="31"/>
      <c r="X91" s="31"/>
      <c r="Y91" s="31"/>
      <c r="Z91" s="31"/>
      <c r="AE91" s="31"/>
      <c r="AF91" s="31"/>
      <c r="BC91" s="96">
        <v>45153</v>
      </c>
      <c r="BD91" s="31">
        <v>2.7858999999999998</v>
      </c>
      <c r="BE91" s="34">
        <v>3.1280000000000001</v>
      </c>
    </row>
    <row r="92" spans="3:57">
      <c r="C92" s="34"/>
      <c r="D92" s="33"/>
      <c r="E92" s="256"/>
      <c r="F92" s="33"/>
      <c r="G92" s="34"/>
      <c r="H92" s="34"/>
      <c r="I92" s="34"/>
      <c r="J92" s="34"/>
      <c r="K92" s="34"/>
      <c r="L92" s="34"/>
      <c r="M92" s="34"/>
      <c r="N92" s="34"/>
      <c r="O92" s="34"/>
      <c r="P92" s="34"/>
      <c r="Q92" s="34"/>
      <c r="R92" s="31"/>
      <c r="S92" s="31"/>
      <c r="T92" s="31"/>
      <c r="U92" s="96"/>
      <c r="V92" s="31"/>
      <c r="W92" s="31"/>
      <c r="X92" s="31"/>
      <c r="Y92" s="31"/>
      <c r="Z92" s="31"/>
      <c r="AE92" s="31"/>
      <c r="AF92" s="31"/>
      <c r="BC92" s="96">
        <v>45152</v>
      </c>
      <c r="BD92" s="31">
        <v>2.7858999999999998</v>
      </c>
      <c r="BE92" s="34">
        <v>3.1280000000000001</v>
      </c>
    </row>
    <row r="93" spans="3:57">
      <c r="C93" s="34"/>
      <c r="D93" s="33"/>
      <c r="E93" s="256"/>
      <c r="F93" s="33"/>
      <c r="G93" s="34"/>
      <c r="H93" s="34"/>
      <c r="I93" s="34"/>
      <c r="J93" s="34"/>
      <c r="K93" s="34"/>
      <c r="L93" s="34"/>
      <c r="M93" s="34"/>
      <c r="N93" s="34"/>
      <c r="O93" s="34"/>
      <c r="P93" s="34"/>
      <c r="Q93" s="34"/>
      <c r="R93" s="31"/>
      <c r="S93" s="31"/>
      <c r="T93" s="31"/>
      <c r="U93" s="96"/>
      <c r="V93" s="31"/>
      <c r="W93" s="31"/>
      <c r="X93" s="31"/>
      <c r="Y93" s="31"/>
      <c r="Z93" s="31"/>
      <c r="AE93" s="31"/>
      <c r="AF93" s="31"/>
      <c r="BC93" s="96">
        <v>45149</v>
      </c>
      <c r="BD93" s="31">
        <v>2.7858999999999998</v>
      </c>
      <c r="BE93" s="34">
        <v>3.1280000000000001</v>
      </c>
    </row>
    <row r="94" spans="3:57">
      <c r="C94" s="34"/>
      <c r="D94" s="33"/>
      <c r="E94" s="256"/>
      <c r="F94" s="33"/>
      <c r="G94" s="34"/>
      <c r="H94" s="34"/>
      <c r="I94" s="34"/>
      <c r="J94" s="34"/>
      <c r="K94" s="34"/>
      <c r="L94" s="34"/>
      <c r="M94" s="34"/>
      <c r="N94" s="34"/>
      <c r="O94" s="34"/>
      <c r="P94" s="34"/>
      <c r="Q94" s="34"/>
      <c r="R94" s="31"/>
      <c r="S94" s="31"/>
      <c r="T94" s="31"/>
      <c r="U94" s="96"/>
      <c r="V94" s="31"/>
      <c r="W94" s="31"/>
      <c r="X94" s="31"/>
      <c r="Y94" s="31"/>
      <c r="Z94" s="31"/>
      <c r="AE94" s="31"/>
      <c r="AF94" s="31"/>
      <c r="BC94" s="96">
        <v>45148</v>
      </c>
      <c r="BD94" s="31">
        <v>2.7858999999999998</v>
      </c>
      <c r="BE94" s="34">
        <v>3.1280000000000001</v>
      </c>
    </row>
    <row r="95" spans="3:57">
      <c r="C95" s="34"/>
      <c r="D95" s="33"/>
      <c r="E95" s="256"/>
      <c r="F95" s="33"/>
      <c r="G95" s="34"/>
      <c r="H95" s="34"/>
      <c r="I95" s="34"/>
      <c r="J95" s="34"/>
      <c r="K95" s="34"/>
      <c r="L95" s="34"/>
      <c r="M95" s="34"/>
      <c r="N95" s="34"/>
      <c r="O95" s="34"/>
      <c r="P95" s="34"/>
      <c r="Q95" s="34"/>
      <c r="R95" s="31"/>
      <c r="S95" s="31"/>
      <c r="T95" s="31"/>
      <c r="U95" s="96"/>
      <c r="V95" s="31"/>
      <c r="W95" s="31"/>
      <c r="X95" s="31"/>
      <c r="Y95" s="31"/>
      <c r="Z95" s="31"/>
      <c r="AE95" s="31"/>
      <c r="AF95" s="31"/>
      <c r="BC95" s="96">
        <v>45147</v>
      </c>
      <c r="BD95" s="31">
        <v>2.7858999999999998</v>
      </c>
      <c r="BE95" s="34">
        <v>3.1280000000000001</v>
      </c>
    </row>
    <row r="96" spans="3:57">
      <c r="C96" s="34"/>
      <c r="D96" s="33"/>
      <c r="E96" s="256"/>
      <c r="F96" s="33"/>
      <c r="G96" s="34"/>
      <c r="H96" s="34"/>
      <c r="I96" s="34"/>
      <c r="J96" s="34"/>
      <c r="K96" s="34"/>
      <c r="L96" s="34"/>
      <c r="M96" s="34"/>
      <c r="N96" s="34"/>
      <c r="O96" s="34"/>
      <c r="P96" s="34"/>
      <c r="Q96" s="34"/>
      <c r="R96" s="31"/>
      <c r="S96" s="31"/>
      <c r="T96" s="31"/>
      <c r="U96" s="96"/>
      <c r="V96" s="31"/>
      <c r="W96" s="31"/>
      <c r="X96" s="31"/>
      <c r="Y96" s="31"/>
      <c r="Z96" s="31"/>
      <c r="AE96" s="31"/>
      <c r="AF96" s="31"/>
      <c r="BC96" s="96">
        <v>45146</v>
      </c>
      <c r="BD96" s="31">
        <v>2.7858999999999998</v>
      </c>
      <c r="BE96" s="34">
        <v>3.1280000000000001</v>
      </c>
    </row>
    <row r="97" spans="3:57">
      <c r="C97" s="34"/>
      <c r="D97" s="33"/>
      <c r="E97" s="256"/>
      <c r="F97" s="33"/>
      <c r="G97" s="34"/>
      <c r="H97" s="34"/>
      <c r="I97" s="34"/>
      <c r="J97" s="34"/>
      <c r="K97" s="34"/>
      <c r="L97" s="34"/>
      <c r="M97" s="34"/>
      <c r="N97" s="34"/>
      <c r="O97" s="34"/>
      <c r="P97" s="34"/>
      <c r="Q97" s="34"/>
      <c r="R97" s="31"/>
      <c r="S97" s="31"/>
      <c r="T97" s="31"/>
      <c r="U97" s="96"/>
      <c r="V97" s="31"/>
      <c r="W97" s="31"/>
      <c r="X97" s="31"/>
      <c r="Y97" s="31"/>
      <c r="Z97" s="31"/>
      <c r="AE97" s="31"/>
      <c r="AF97" s="31"/>
      <c r="BC97" s="96">
        <v>45145</v>
      </c>
      <c r="BD97" s="31">
        <v>2.7858999999999998</v>
      </c>
      <c r="BE97" s="34">
        <v>3.1280000000000001</v>
      </c>
    </row>
    <row r="98" spans="3:57">
      <c r="C98" s="34"/>
      <c r="D98" s="33"/>
      <c r="E98" s="256"/>
      <c r="F98" s="33"/>
      <c r="G98" s="34"/>
      <c r="H98" s="34"/>
      <c r="I98" s="34"/>
      <c r="J98" s="34"/>
      <c r="K98" s="34"/>
      <c r="L98" s="34"/>
      <c r="M98" s="34"/>
      <c r="N98" s="34"/>
      <c r="O98" s="34"/>
      <c r="P98" s="34"/>
      <c r="Q98" s="34"/>
      <c r="R98" s="31"/>
      <c r="S98" s="31"/>
      <c r="T98" s="31"/>
      <c r="U98" s="96"/>
      <c r="V98" s="31"/>
      <c r="W98" s="31"/>
      <c r="X98" s="31"/>
      <c r="Y98" s="31"/>
      <c r="Z98" s="31"/>
      <c r="AE98" s="31"/>
      <c r="AF98" s="31"/>
      <c r="BC98" s="96">
        <v>45142</v>
      </c>
      <c r="BD98" s="31">
        <v>2.7858999999999998</v>
      </c>
      <c r="BE98" s="34">
        <v>3.1280000000000001</v>
      </c>
    </row>
    <row r="99" spans="3:57">
      <c r="C99" s="34"/>
      <c r="D99" s="33"/>
      <c r="E99" s="256"/>
      <c r="F99" s="33"/>
      <c r="G99" s="34"/>
      <c r="H99" s="34"/>
      <c r="I99" s="34"/>
      <c r="J99" s="34"/>
      <c r="K99" s="34"/>
      <c r="L99" s="34"/>
      <c r="M99" s="34"/>
      <c r="N99" s="34"/>
      <c r="O99" s="34"/>
      <c r="P99" s="34"/>
      <c r="Q99" s="34"/>
      <c r="R99" s="31"/>
      <c r="S99" s="31"/>
      <c r="T99" s="31"/>
      <c r="U99" s="96"/>
      <c r="V99" s="31"/>
      <c r="W99" s="31"/>
      <c r="X99" s="31"/>
      <c r="Y99" s="31"/>
      <c r="Z99" s="31"/>
      <c r="AE99" s="31"/>
      <c r="AF99" s="31"/>
      <c r="BC99" s="96">
        <v>45141</v>
      </c>
      <c r="BD99" s="31">
        <v>2.7858999999999998</v>
      </c>
      <c r="BE99" s="34">
        <v>3.1280000000000001</v>
      </c>
    </row>
    <row r="100" spans="3:57">
      <c r="C100" s="34"/>
      <c r="D100" s="33"/>
      <c r="E100" s="256"/>
      <c r="F100" s="33"/>
      <c r="G100" s="34"/>
      <c r="H100" s="34"/>
      <c r="I100" s="34"/>
      <c r="J100" s="34"/>
      <c r="K100" s="34"/>
      <c r="L100" s="34"/>
      <c r="M100" s="34"/>
      <c r="N100" s="34"/>
      <c r="O100" s="34"/>
      <c r="P100" s="34"/>
      <c r="Q100" s="34"/>
      <c r="R100" s="31"/>
      <c r="S100" s="31"/>
      <c r="T100" s="31"/>
      <c r="U100" s="96"/>
      <c r="V100" s="31"/>
      <c r="W100" s="31"/>
      <c r="X100" s="31"/>
      <c r="Y100" s="31"/>
      <c r="Z100" s="31"/>
      <c r="AE100" s="31"/>
      <c r="AF100" s="31"/>
      <c r="BC100" s="96">
        <v>45140</v>
      </c>
      <c r="BD100" s="31">
        <v>2.7858999999999998</v>
      </c>
      <c r="BE100" s="34">
        <v>3.1280000000000001</v>
      </c>
    </row>
    <row r="101" spans="3:57">
      <c r="C101" s="34"/>
      <c r="D101" s="33"/>
      <c r="E101" s="256"/>
      <c r="F101" s="33"/>
      <c r="G101" s="34"/>
      <c r="H101" s="34"/>
      <c r="I101" s="34"/>
      <c r="J101" s="34"/>
      <c r="K101" s="34"/>
      <c r="L101" s="34"/>
      <c r="M101" s="34"/>
      <c r="N101" s="34"/>
      <c r="O101" s="34"/>
      <c r="P101" s="34"/>
      <c r="Q101" s="34"/>
      <c r="R101" s="31"/>
      <c r="S101" s="31"/>
      <c r="T101" s="31"/>
      <c r="U101" s="96"/>
      <c r="V101" s="31"/>
      <c r="W101" s="31"/>
      <c r="X101" s="31"/>
      <c r="Y101" s="31"/>
      <c r="Z101" s="31"/>
      <c r="AE101" s="31"/>
      <c r="AF101" s="31"/>
      <c r="BC101" s="96">
        <v>45139</v>
      </c>
      <c r="BD101" s="31">
        <v>2.7858999999999998</v>
      </c>
      <c r="BE101" s="34">
        <v>3.1280000000000001</v>
      </c>
    </row>
    <row r="102" spans="3:57">
      <c r="C102" s="34"/>
      <c r="D102" s="33"/>
      <c r="E102" s="256"/>
      <c r="F102" s="33"/>
      <c r="G102" s="34"/>
      <c r="H102" s="34"/>
      <c r="I102" s="34"/>
      <c r="J102" s="34"/>
      <c r="K102" s="34"/>
      <c r="L102" s="34"/>
      <c r="M102" s="34"/>
      <c r="N102" s="34"/>
      <c r="O102" s="34"/>
      <c r="P102" s="34"/>
      <c r="Q102" s="34"/>
      <c r="R102" s="31"/>
      <c r="S102" s="31"/>
      <c r="T102" s="31"/>
      <c r="U102" s="96"/>
      <c r="V102" s="31"/>
      <c r="W102" s="31"/>
      <c r="X102" s="31"/>
      <c r="Y102" s="31"/>
      <c r="Z102" s="31"/>
      <c r="AE102" s="31"/>
      <c r="AF102" s="31"/>
      <c r="BC102" s="96">
        <v>45138</v>
      </c>
      <c r="BD102" s="31">
        <v>2.7858999999999998</v>
      </c>
      <c r="BE102" s="34">
        <v>3.1280000000000001</v>
      </c>
    </row>
    <row r="103" spans="3:57">
      <c r="C103" s="34"/>
      <c r="D103" s="33"/>
      <c r="E103" s="256"/>
      <c r="F103" s="33"/>
      <c r="G103" s="34"/>
      <c r="H103" s="34"/>
      <c r="I103" s="34"/>
      <c r="J103" s="34"/>
      <c r="K103" s="34"/>
      <c r="L103" s="34"/>
      <c r="M103" s="34"/>
      <c r="N103" s="34"/>
      <c r="O103" s="34"/>
      <c r="P103" s="34"/>
      <c r="Q103" s="34"/>
      <c r="R103" s="31"/>
      <c r="S103" s="31"/>
      <c r="T103" s="31"/>
      <c r="U103" s="96"/>
      <c r="V103" s="31"/>
      <c r="W103" s="31"/>
      <c r="X103" s="31"/>
      <c r="Y103" s="31"/>
      <c r="Z103" s="31"/>
      <c r="AE103" s="31"/>
      <c r="AF103" s="31"/>
      <c r="BC103" s="96">
        <v>45135</v>
      </c>
      <c r="BD103" s="31">
        <v>2.7858999999999998</v>
      </c>
      <c r="BE103" s="34">
        <v>3.1280000000000001</v>
      </c>
    </row>
    <row r="104" spans="3:57">
      <c r="C104" s="34"/>
      <c r="D104" s="33"/>
      <c r="E104" s="256"/>
      <c r="F104" s="33"/>
      <c r="G104" s="34"/>
      <c r="H104" s="34"/>
      <c r="I104" s="34"/>
      <c r="J104" s="34"/>
      <c r="K104" s="34"/>
      <c r="L104" s="34"/>
      <c r="M104" s="34"/>
      <c r="N104" s="34"/>
      <c r="O104" s="34"/>
      <c r="P104" s="34"/>
      <c r="Q104" s="34"/>
      <c r="R104" s="31"/>
      <c r="S104" s="31"/>
      <c r="T104" s="31"/>
      <c r="U104" s="96"/>
      <c r="V104" s="31"/>
      <c r="W104" s="31"/>
      <c r="X104" s="31"/>
      <c r="Y104" s="31"/>
      <c r="Z104" s="31"/>
      <c r="AE104" s="31"/>
      <c r="AF104" s="31"/>
      <c r="BC104" s="96">
        <v>45134</v>
      </c>
      <c r="BD104" s="31">
        <v>2.7858999999999998</v>
      </c>
      <c r="BE104" s="34">
        <v>3.1280000000000001</v>
      </c>
    </row>
    <row r="105" spans="3:57">
      <c r="C105" s="34"/>
      <c r="D105" s="33"/>
      <c r="E105" s="256"/>
      <c r="F105" s="33"/>
      <c r="G105" s="34"/>
      <c r="H105" s="34"/>
      <c r="I105" s="34"/>
      <c r="J105" s="34"/>
      <c r="K105" s="34"/>
      <c r="L105" s="34"/>
      <c r="M105" s="34"/>
      <c r="N105" s="34"/>
      <c r="O105" s="34"/>
      <c r="P105" s="34"/>
      <c r="Q105" s="34"/>
      <c r="R105" s="31"/>
      <c r="S105" s="31"/>
      <c r="T105" s="31"/>
      <c r="U105" s="96"/>
      <c r="V105" s="31"/>
      <c r="W105" s="31"/>
      <c r="X105" s="31"/>
      <c r="Y105" s="31"/>
      <c r="Z105" s="31"/>
      <c r="AE105" s="31"/>
      <c r="AF105" s="31"/>
      <c r="BC105" s="96">
        <v>45133</v>
      </c>
      <c r="BD105" s="31">
        <v>2.7858999999999998</v>
      </c>
      <c r="BE105" s="34">
        <v>3.1280000000000001</v>
      </c>
    </row>
    <row r="106" spans="3:57">
      <c r="C106" s="34"/>
      <c r="D106" s="33"/>
      <c r="E106" s="256"/>
      <c r="F106" s="33"/>
      <c r="G106" s="34"/>
      <c r="H106" s="34"/>
      <c r="I106" s="34"/>
      <c r="J106" s="34"/>
      <c r="K106" s="34"/>
      <c r="L106" s="34"/>
      <c r="M106" s="34"/>
      <c r="N106" s="34"/>
      <c r="O106" s="34"/>
      <c r="P106" s="34"/>
      <c r="Q106" s="34"/>
      <c r="R106" s="31"/>
      <c r="S106" s="31"/>
      <c r="T106" s="31"/>
      <c r="U106" s="96"/>
      <c r="V106" s="31"/>
      <c r="W106" s="31"/>
      <c r="X106" s="31"/>
      <c r="Y106" s="31"/>
      <c r="Z106" s="31"/>
      <c r="AE106" s="31"/>
      <c r="AF106" s="31"/>
      <c r="BC106" s="96">
        <v>45132</v>
      </c>
      <c r="BD106" s="31">
        <v>2.7858999999999998</v>
      </c>
      <c r="BE106" s="34">
        <v>3.1280000000000001</v>
      </c>
    </row>
    <row r="107" spans="3:57">
      <c r="C107" s="34"/>
      <c r="D107" s="33"/>
      <c r="E107" s="256"/>
      <c r="F107" s="33"/>
      <c r="G107" s="34"/>
      <c r="H107" s="34"/>
      <c r="I107" s="34"/>
      <c r="J107" s="34"/>
      <c r="K107" s="34"/>
      <c r="L107" s="34"/>
      <c r="M107" s="34"/>
      <c r="N107" s="34"/>
      <c r="O107" s="34"/>
      <c r="P107" s="34"/>
      <c r="Q107" s="34"/>
      <c r="R107" s="31"/>
      <c r="S107" s="31"/>
      <c r="T107" s="31"/>
      <c r="U107" s="96"/>
      <c r="V107" s="31"/>
      <c r="W107" s="31"/>
      <c r="X107" s="31"/>
      <c r="Y107" s="31"/>
      <c r="Z107" s="31"/>
      <c r="AE107" s="31"/>
      <c r="AF107" s="31"/>
      <c r="BC107" s="96">
        <v>45131</v>
      </c>
      <c r="BD107" s="31">
        <v>2.7858999999999998</v>
      </c>
      <c r="BE107" s="34">
        <v>3.1280000000000001</v>
      </c>
    </row>
    <row r="108" spans="3:57">
      <c r="C108" s="34"/>
      <c r="D108" s="33"/>
      <c r="E108" s="256"/>
      <c r="F108" s="33"/>
      <c r="G108" s="34"/>
      <c r="H108" s="34"/>
      <c r="I108" s="34"/>
      <c r="J108" s="34"/>
      <c r="K108" s="34"/>
      <c r="L108" s="34"/>
      <c r="M108" s="34"/>
      <c r="N108" s="34"/>
      <c r="O108" s="34"/>
      <c r="P108" s="34"/>
      <c r="Q108" s="34"/>
      <c r="R108" s="31"/>
      <c r="S108" s="31"/>
      <c r="T108" s="31"/>
      <c r="U108" s="96"/>
      <c r="V108" s="31"/>
      <c r="W108" s="31"/>
      <c r="X108" s="31"/>
      <c r="Y108" s="31"/>
      <c r="Z108" s="31"/>
      <c r="AE108" s="31"/>
      <c r="AF108" s="31"/>
      <c r="BC108" s="96">
        <v>45128</v>
      </c>
      <c r="BD108" s="31">
        <v>2.7858999999999998</v>
      </c>
      <c r="BE108" s="34">
        <v>3.1280000000000001</v>
      </c>
    </row>
    <row r="109" spans="3:57">
      <c r="C109" s="34"/>
      <c r="D109" s="33"/>
      <c r="E109" s="256"/>
      <c r="F109" s="33"/>
      <c r="G109" s="34"/>
      <c r="H109" s="34"/>
      <c r="I109" s="34"/>
      <c r="J109" s="34"/>
      <c r="K109" s="34"/>
      <c r="L109" s="34"/>
      <c r="M109" s="34"/>
      <c r="N109" s="34"/>
      <c r="O109" s="34"/>
      <c r="P109" s="34"/>
      <c r="Q109" s="34"/>
      <c r="R109" s="31"/>
      <c r="S109" s="31"/>
      <c r="T109" s="31"/>
      <c r="U109" s="96"/>
      <c r="V109" s="31"/>
      <c r="W109" s="31"/>
      <c r="X109" s="31"/>
      <c r="Y109" s="31"/>
      <c r="Z109" s="31"/>
      <c r="AE109" s="31"/>
      <c r="AF109" s="31"/>
      <c r="BC109" s="96">
        <v>45127</v>
      </c>
      <c r="BD109" s="31">
        <v>2.7858999999999998</v>
      </c>
      <c r="BE109" s="34">
        <v>3.1280000000000001</v>
      </c>
    </row>
    <row r="110" spans="3:57">
      <c r="C110" s="34"/>
      <c r="D110" s="33"/>
      <c r="E110" s="256"/>
      <c r="F110" s="33"/>
      <c r="G110" s="34"/>
      <c r="H110" s="34"/>
      <c r="I110" s="34"/>
      <c r="J110" s="34"/>
      <c r="K110" s="34"/>
      <c r="L110" s="34"/>
      <c r="M110" s="34"/>
      <c r="N110" s="34"/>
      <c r="O110" s="34"/>
      <c r="P110" s="34"/>
      <c r="Q110" s="34"/>
      <c r="R110" s="31"/>
      <c r="S110" s="31"/>
      <c r="T110" s="31"/>
      <c r="U110" s="96"/>
      <c r="V110" s="31"/>
      <c r="W110" s="31"/>
      <c r="X110" s="31"/>
      <c r="Y110" s="31"/>
      <c r="Z110" s="31"/>
      <c r="AE110" s="31"/>
      <c r="AF110" s="31"/>
      <c r="BC110" s="96">
        <v>45126</v>
      </c>
      <c r="BD110" s="31">
        <v>2.7858999999999998</v>
      </c>
      <c r="BE110" s="34">
        <v>3.1280000000000001</v>
      </c>
    </row>
    <row r="111" spans="3:57">
      <c r="C111" s="34"/>
      <c r="D111" s="33"/>
      <c r="E111" s="256"/>
      <c r="F111" s="33"/>
      <c r="G111" s="34"/>
      <c r="H111" s="34"/>
      <c r="I111" s="34"/>
      <c r="J111" s="34"/>
      <c r="K111" s="34"/>
      <c r="L111" s="34"/>
      <c r="M111" s="34"/>
      <c r="N111" s="34"/>
      <c r="O111" s="34"/>
      <c r="P111" s="34"/>
      <c r="Q111" s="34"/>
      <c r="R111" s="31"/>
      <c r="S111" s="31"/>
      <c r="T111" s="31"/>
      <c r="U111" s="96"/>
      <c r="V111" s="31"/>
      <c r="W111" s="31"/>
      <c r="X111" s="31"/>
      <c r="Y111" s="31"/>
      <c r="Z111" s="31"/>
      <c r="AE111" s="31"/>
      <c r="AF111" s="31"/>
      <c r="BC111" s="96">
        <v>45125</v>
      </c>
      <c r="BD111" s="31">
        <v>2.7858999999999998</v>
      </c>
      <c r="BE111" s="34">
        <v>3.1280000000000001</v>
      </c>
    </row>
    <row r="112" spans="3:57">
      <c r="C112" s="34"/>
      <c r="D112" s="33"/>
      <c r="E112" s="256"/>
      <c r="F112" s="33"/>
      <c r="G112" s="34"/>
      <c r="H112" s="34"/>
      <c r="I112" s="34"/>
      <c r="J112" s="34"/>
      <c r="K112" s="34"/>
      <c r="L112" s="34"/>
      <c r="M112" s="34"/>
      <c r="N112" s="34"/>
      <c r="O112" s="34"/>
      <c r="P112" s="34"/>
      <c r="Q112" s="34"/>
      <c r="R112" s="31"/>
      <c r="S112" s="31"/>
      <c r="T112" s="31"/>
      <c r="U112" s="96"/>
      <c r="V112" s="31"/>
      <c r="W112" s="31"/>
      <c r="X112" s="31"/>
      <c r="Y112" s="31"/>
      <c r="Z112" s="31"/>
      <c r="AE112" s="31"/>
      <c r="AF112" s="31"/>
      <c r="BC112" s="96">
        <v>45124</v>
      </c>
      <c r="BD112" s="31">
        <v>2.7858999999999998</v>
      </c>
      <c r="BE112" s="34">
        <v>3.1280000000000001</v>
      </c>
    </row>
    <row r="113" spans="3:57">
      <c r="C113" s="34"/>
      <c r="D113" s="33"/>
      <c r="E113" s="256"/>
      <c r="F113" s="33"/>
      <c r="G113" s="34"/>
      <c r="H113" s="34"/>
      <c r="I113" s="34"/>
      <c r="J113" s="34"/>
      <c r="K113" s="34"/>
      <c r="L113" s="34"/>
      <c r="M113" s="34"/>
      <c r="N113" s="34"/>
      <c r="O113" s="34"/>
      <c r="P113" s="34"/>
      <c r="Q113" s="34"/>
      <c r="R113" s="31"/>
      <c r="S113" s="31"/>
      <c r="T113" s="31"/>
      <c r="U113" s="96"/>
      <c r="V113" s="31"/>
      <c r="W113" s="31"/>
      <c r="X113" s="31"/>
      <c r="Y113" s="31"/>
      <c r="Z113" s="31"/>
      <c r="AE113" s="31"/>
      <c r="AF113" s="31"/>
      <c r="BC113" s="96">
        <v>45121</v>
      </c>
      <c r="BD113" s="31">
        <v>2.7858999999999998</v>
      </c>
      <c r="BE113" s="34">
        <v>3.1280000000000001</v>
      </c>
    </row>
    <row r="114" spans="3:57">
      <c r="C114" s="34"/>
      <c r="D114" s="33"/>
      <c r="E114" s="256"/>
      <c r="F114" s="33"/>
      <c r="G114" s="34"/>
      <c r="H114" s="34"/>
      <c r="I114" s="34"/>
      <c r="J114" s="34"/>
      <c r="K114" s="34"/>
      <c r="L114" s="34"/>
      <c r="M114" s="34"/>
      <c r="N114" s="34"/>
      <c r="O114" s="34"/>
      <c r="P114" s="34"/>
      <c r="Q114" s="34"/>
      <c r="R114" s="31"/>
      <c r="S114" s="31"/>
      <c r="T114" s="31"/>
      <c r="U114" s="96"/>
      <c r="V114" s="31"/>
      <c r="W114" s="31"/>
      <c r="X114" s="31"/>
      <c r="Y114" s="31"/>
      <c r="Z114" s="31"/>
      <c r="AE114" s="31"/>
      <c r="AF114" s="31"/>
      <c r="BC114" s="96">
        <v>45120</v>
      </c>
      <c r="BD114" s="31">
        <v>2.7858999999999998</v>
      </c>
      <c r="BE114" s="34">
        <v>3.1280000000000001</v>
      </c>
    </row>
    <row r="115" spans="3:57">
      <c r="C115" s="34"/>
      <c r="D115" s="33"/>
      <c r="E115" s="256"/>
      <c r="F115" s="33"/>
      <c r="G115" s="34"/>
      <c r="H115" s="34"/>
      <c r="I115" s="34"/>
      <c r="J115" s="34"/>
      <c r="K115" s="34"/>
      <c r="L115" s="34"/>
      <c r="M115" s="34"/>
      <c r="N115" s="34"/>
      <c r="O115" s="34"/>
      <c r="P115" s="34"/>
      <c r="Q115" s="34"/>
      <c r="R115" s="31"/>
      <c r="S115" s="31"/>
      <c r="T115" s="31"/>
      <c r="U115" s="96"/>
      <c r="V115" s="31"/>
      <c r="W115" s="31"/>
      <c r="X115" s="31"/>
      <c r="Y115" s="31"/>
      <c r="Z115" s="31"/>
      <c r="AE115" s="31"/>
      <c r="AF115" s="31"/>
      <c r="BC115" s="96">
        <v>45119</v>
      </c>
      <c r="BD115" s="31">
        <v>2.7858999999999998</v>
      </c>
      <c r="BE115" s="34">
        <v>3.1280000000000001</v>
      </c>
    </row>
    <row r="116" spans="3:57">
      <c r="C116" s="34"/>
      <c r="D116" s="33"/>
      <c r="E116" s="256"/>
      <c r="F116" s="33"/>
      <c r="G116" s="34"/>
      <c r="H116" s="34"/>
      <c r="I116" s="34"/>
      <c r="J116" s="34"/>
      <c r="K116" s="34"/>
      <c r="L116" s="34"/>
      <c r="M116" s="34"/>
      <c r="N116" s="34"/>
      <c r="O116" s="34"/>
      <c r="P116" s="34"/>
      <c r="Q116" s="34"/>
      <c r="R116" s="31"/>
      <c r="S116" s="31"/>
      <c r="T116" s="31"/>
      <c r="U116" s="96"/>
      <c r="V116" s="31"/>
      <c r="W116" s="31"/>
      <c r="X116" s="31"/>
      <c r="Y116" s="31"/>
      <c r="Z116" s="31"/>
      <c r="AE116" s="31"/>
      <c r="AF116" s="31"/>
      <c r="BC116" s="96">
        <v>45118</v>
      </c>
      <c r="BD116" s="31">
        <v>2.7858999999999998</v>
      </c>
      <c r="BE116" s="34">
        <v>3.1280000000000001</v>
      </c>
    </row>
    <row r="117" spans="3:57">
      <c r="C117" s="34"/>
      <c r="D117" s="33"/>
      <c r="E117" s="256"/>
      <c r="F117" s="33"/>
      <c r="G117" s="34"/>
      <c r="H117" s="34"/>
      <c r="I117" s="34"/>
      <c r="J117" s="34"/>
      <c r="K117" s="34"/>
      <c r="L117" s="34"/>
      <c r="M117" s="34"/>
      <c r="N117" s="34"/>
      <c r="O117" s="34"/>
      <c r="P117" s="34"/>
      <c r="Q117" s="34"/>
      <c r="R117" s="31"/>
      <c r="S117" s="31"/>
      <c r="T117" s="31"/>
      <c r="U117" s="96"/>
      <c r="V117" s="31"/>
      <c r="W117" s="31"/>
      <c r="X117" s="31"/>
      <c r="Y117" s="31"/>
      <c r="Z117" s="31"/>
      <c r="AE117" s="31"/>
      <c r="AF117" s="31"/>
      <c r="BC117" s="96">
        <v>45117</v>
      </c>
      <c r="BD117" s="31">
        <v>2.7858999999999998</v>
      </c>
      <c r="BE117" s="34">
        <v>3.1280000000000001</v>
      </c>
    </row>
    <row r="118" spans="3:57">
      <c r="C118" s="34"/>
      <c r="D118" s="33"/>
      <c r="E118" s="256"/>
      <c r="F118" s="33"/>
      <c r="G118" s="34"/>
      <c r="H118" s="34"/>
      <c r="I118" s="34"/>
      <c r="J118" s="34"/>
      <c r="K118" s="34"/>
      <c r="L118" s="34"/>
      <c r="M118" s="34"/>
      <c r="N118" s="34"/>
      <c r="O118" s="34"/>
      <c r="P118" s="34"/>
      <c r="Q118" s="34"/>
      <c r="R118" s="31"/>
      <c r="S118" s="31"/>
      <c r="T118" s="31"/>
      <c r="U118" s="96"/>
      <c r="V118" s="31"/>
      <c r="W118" s="31"/>
      <c r="X118" s="31"/>
      <c r="Y118" s="31"/>
      <c r="Z118" s="31"/>
      <c r="AE118" s="31"/>
      <c r="AF118" s="31"/>
      <c r="BC118" s="96">
        <v>45114</v>
      </c>
      <c r="BD118" s="31">
        <v>2.7858999999999998</v>
      </c>
      <c r="BE118" s="34">
        <v>3.1280000000000001</v>
      </c>
    </row>
    <row r="119" spans="3:57">
      <c r="C119" s="34"/>
      <c r="D119" s="33"/>
      <c r="E119" s="256"/>
      <c r="F119" s="33"/>
      <c r="G119" s="34"/>
      <c r="H119" s="34"/>
      <c r="I119" s="34"/>
      <c r="J119" s="34"/>
      <c r="K119" s="34"/>
      <c r="L119" s="34"/>
      <c r="M119" s="34"/>
      <c r="N119" s="34"/>
      <c r="O119" s="34"/>
      <c r="P119" s="34"/>
      <c r="Q119" s="34"/>
      <c r="R119" s="31"/>
      <c r="S119" s="31"/>
      <c r="T119" s="31"/>
      <c r="U119" s="96"/>
      <c r="V119" s="31"/>
      <c r="W119" s="31"/>
      <c r="X119" s="31"/>
      <c r="Y119" s="31"/>
      <c r="Z119" s="31"/>
      <c r="AE119" s="31"/>
      <c r="AF119" s="31"/>
      <c r="BC119" s="96">
        <v>45113</v>
      </c>
      <c r="BD119" s="31">
        <v>2.7858999999999998</v>
      </c>
      <c r="BE119" s="34">
        <v>3.1280000000000001</v>
      </c>
    </row>
    <row r="120" spans="3:57">
      <c r="C120" s="34"/>
      <c r="D120" s="33"/>
      <c r="E120" s="256"/>
      <c r="F120" s="33"/>
      <c r="G120" s="34"/>
      <c r="H120" s="34"/>
      <c r="I120" s="34"/>
      <c r="J120" s="34"/>
      <c r="K120" s="34"/>
      <c r="L120" s="34"/>
      <c r="M120" s="34"/>
      <c r="N120" s="34"/>
      <c r="O120" s="34"/>
      <c r="P120" s="34"/>
      <c r="Q120" s="34"/>
      <c r="R120" s="31"/>
      <c r="S120" s="31"/>
      <c r="T120" s="31"/>
      <c r="U120" s="96"/>
      <c r="V120" s="31"/>
      <c r="W120" s="31"/>
      <c r="X120" s="31"/>
      <c r="Y120" s="31"/>
      <c r="Z120" s="31"/>
      <c r="AE120" s="31"/>
      <c r="AF120" s="31"/>
      <c r="BC120" s="96">
        <v>45112</v>
      </c>
      <c r="BD120" s="31">
        <v>2.7858999999999998</v>
      </c>
      <c r="BE120" s="34">
        <v>3.1280000000000001</v>
      </c>
    </row>
    <row r="121" spans="3:57">
      <c r="C121" s="34"/>
      <c r="D121" s="33"/>
      <c r="E121" s="256"/>
      <c r="F121" s="33"/>
      <c r="G121" s="34"/>
      <c r="H121" s="34"/>
      <c r="I121" s="34"/>
      <c r="J121" s="34"/>
      <c r="K121" s="34"/>
      <c r="L121" s="34"/>
      <c r="M121" s="34"/>
      <c r="N121" s="34"/>
      <c r="O121" s="34"/>
      <c r="P121" s="34"/>
      <c r="Q121" s="34"/>
      <c r="R121" s="31"/>
      <c r="S121" s="31"/>
      <c r="T121" s="31"/>
      <c r="U121" s="96"/>
      <c r="V121" s="31"/>
      <c r="W121" s="31"/>
      <c r="X121" s="31"/>
      <c r="Y121" s="31"/>
      <c r="Z121" s="31"/>
      <c r="AE121" s="31"/>
      <c r="AF121" s="31"/>
      <c r="BC121" s="96">
        <v>45111</v>
      </c>
      <c r="BD121" s="31">
        <v>2.7858999999999998</v>
      </c>
      <c r="BE121" s="34">
        <v>3.1280000000000001</v>
      </c>
    </row>
    <row r="122" spans="3:57">
      <c r="C122" s="34"/>
      <c r="D122" s="33"/>
      <c r="E122" s="256"/>
      <c r="F122" s="33"/>
      <c r="G122" s="34"/>
      <c r="H122" s="34"/>
      <c r="I122" s="34"/>
      <c r="J122" s="34"/>
      <c r="K122" s="34"/>
      <c r="L122" s="34"/>
      <c r="M122" s="34"/>
      <c r="N122" s="34"/>
      <c r="O122" s="34"/>
      <c r="P122" s="34"/>
      <c r="Q122" s="34"/>
      <c r="R122" s="31"/>
      <c r="S122" s="31"/>
      <c r="T122" s="31"/>
      <c r="U122" s="96"/>
      <c r="V122" s="31"/>
      <c r="W122" s="31"/>
      <c r="X122" s="31"/>
      <c r="Y122" s="31"/>
      <c r="Z122" s="31"/>
      <c r="AE122" s="31"/>
      <c r="AF122" s="31"/>
      <c r="BC122" s="96">
        <v>45110</v>
      </c>
      <c r="BD122" s="31">
        <v>2.7858999999999998</v>
      </c>
      <c r="BE122" s="34">
        <v>3.1280000000000001</v>
      </c>
    </row>
    <row r="123" spans="3:57">
      <c r="C123" s="34"/>
      <c r="D123" s="33"/>
      <c r="E123" s="256"/>
      <c r="F123" s="33"/>
      <c r="G123" s="34"/>
      <c r="H123" s="34"/>
      <c r="I123" s="34"/>
      <c r="J123" s="34"/>
      <c r="K123" s="34"/>
      <c r="L123" s="34"/>
      <c r="M123" s="34"/>
      <c r="N123" s="34"/>
      <c r="O123" s="34"/>
      <c r="P123" s="34"/>
      <c r="Q123" s="34"/>
      <c r="R123" s="31"/>
      <c r="S123" s="31"/>
      <c r="T123" s="31"/>
      <c r="U123" s="96"/>
      <c r="V123" s="31"/>
      <c r="W123" s="31"/>
      <c r="X123" s="31"/>
      <c r="Y123" s="31"/>
      <c r="Z123" s="31"/>
      <c r="AE123" s="31"/>
      <c r="AF123" s="31"/>
      <c r="BC123" s="96">
        <v>45107</v>
      </c>
      <c r="BD123" s="31">
        <v>2.7858999999999998</v>
      </c>
      <c r="BE123" s="34">
        <v>3.1280000000000001</v>
      </c>
    </row>
    <row r="124" spans="3:57">
      <c r="C124" s="34"/>
      <c r="D124" s="33"/>
      <c r="E124" s="256"/>
      <c r="F124" s="33"/>
      <c r="G124" s="34"/>
      <c r="H124" s="34"/>
      <c r="I124" s="34"/>
      <c r="J124" s="34"/>
      <c r="K124" s="34"/>
      <c r="L124" s="34"/>
      <c r="M124" s="34"/>
      <c r="N124" s="34"/>
      <c r="O124" s="34"/>
      <c r="P124" s="34"/>
      <c r="Q124" s="34"/>
      <c r="R124" s="31"/>
      <c r="S124" s="31"/>
      <c r="T124" s="31"/>
      <c r="U124" s="96"/>
      <c r="V124" s="31"/>
      <c r="W124" s="31"/>
      <c r="X124" s="31"/>
      <c r="Y124" s="31"/>
      <c r="Z124" s="31"/>
      <c r="AE124" s="31"/>
      <c r="AF124" s="31"/>
      <c r="BC124" s="96">
        <v>45106</v>
      </c>
      <c r="BD124" s="31">
        <v>2.7858999999999998</v>
      </c>
      <c r="BE124" s="34">
        <v>3.1280000000000001</v>
      </c>
    </row>
    <row r="125" spans="3:57">
      <c r="C125" s="34"/>
      <c r="D125" s="33"/>
      <c r="E125" s="256"/>
      <c r="F125" s="33"/>
      <c r="G125" s="34"/>
      <c r="H125" s="34"/>
      <c r="I125" s="34"/>
      <c r="J125" s="34"/>
      <c r="K125" s="34"/>
      <c r="L125" s="34"/>
      <c r="M125" s="34"/>
      <c r="N125" s="34"/>
      <c r="O125" s="34"/>
      <c r="P125" s="34"/>
      <c r="Q125" s="34"/>
      <c r="R125" s="31"/>
      <c r="S125" s="31"/>
      <c r="T125" s="31"/>
      <c r="U125" s="96"/>
      <c r="V125" s="31"/>
      <c r="W125" s="31"/>
      <c r="X125" s="31"/>
      <c r="Y125" s="31"/>
      <c r="Z125" s="31"/>
      <c r="AE125" s="31"/>
      <c r="AF125" s="31"/>
      <c r="BC125" s="96">
        <v>45105</v>
      </c>
      <c r="BD125" s="31">
        <v>2.7858999999999998</v>
      </c>
      <c r="BE125" s="34">
        <v>3.1280000000000001</v>
      </c>
    </row>
    <row r="126" spans="3:57">
      <c r="C126" s="34"/>
      <c r="D126" s="33"/>
      <c r="E126" s="256"/>
      <c r="F126" s="33"/>
      <c r="G126" s="34"/>
      <c r="H126" s="34"/>
      <c r="I126" s="34"/>
      <c r="J126" s="34"/>
      <c r="K126" s="34"/>
      <c r="L126" s="34"/>
      <c r="M126" s="34"/>
      <c r="N126" s="34"/>
      <c r="O126" s="34"/>
      <c r="P126" s="34"/>
      <c r="Q126" s="34"/>
      <c r="R126" s="31"/>
      <c r="S126" s="31"/>
      <c r="T126" s="31"/>
      <c r="U126" s="96"/>
      <c r="V126" s="31"/>
      <c r="W126" s="31"/>
      <c r="X126" s="31"/>
      <c r="Y126" s="31"/>
      <c r="Z126" s="31"/>
      <c r="AE126" s="31"/>
      <c r="AF126" s="31"/>
      <c r="BC126" s="96">
        <v>45104</v>
      </c>
      <c r="BD126" s="31">
        <v>2.7858999999999998</v>
      </c>
      <c r="BE126" s="34">
        <v>3.1280000000000001</v>
      </c>
    </row>
    <row r="127" spans="3:57">
      <c r="C127" s="34"/>
      <c r="D127" s="33"/>
      <c r="E127" s="256"/>
      <c r="F127" s="33"/>
      <c r="G127" s="34"/>
      <c r="H127" s="34"/>
      <c r="I127" s="34"/>
      <c r="J127" s="34"/>
      <c r="K127" s="34"/>
      <c r="L127" s="34"/>
      <c r="M127" s="34"/>
      <c r="N127" s="34"/>
      <c r="O127" s="34"/>
      <c r="P127" s="34"/>
      <c r="Q127" s="34"/>
      <c r="R127" s="31"/>
      <c r="S127" s="31"/>
      <c r="T127" s="31"/>
      <c r="U127" s="96"/>
      <c r="V127" s="31"/>
      <c r="W127" s="31"/>
      <c r="X127" s="31"/>
      <c r="Y127" s="31"/>
      <c r="Z127" s="31"/>
      <c r="AE127" s="31"/>
      <c r="AF127" s="31"/>
      <c r="BC127" s="96">
        <v>45103</v>
      </c>
      <c r="BD127" s="31">
        <v>2.7858999999999998</v>
      </c>
      <c r="BE127" s="34">
        <v>3.1280000000000001</v>
      </c>
    </row>
    <row r="128" spans="3:57">
      <c r="C128" s="34"/>
      <c r="D128" s="33"/>
      <c r="E128" s="256"/>
      <c r="F128" s="33"/>
      <c r="G128" s="34"/>
      <c r="H128" s="34"/>
      <c r="I128" s="34"/>
      <c r="J128" s="34"/>
      <c r="K128" s="34"/>
      <c r="L128" s="34"/>
      <c r="M128" s="34"/>
      <c r="N128" s="34"/>
      <c r="O128" s="34"/>
      <c r="P128" s="34"/>
      <c r="Q128" s="34"/>
      <c r="R128" s="31"/>
      <c r="S128" s="31"/>
      <c r="T128" s="31"/>
      <c r="U128" s="96"/>
      <c r="V128" s="31"/>
      <c r="W128" s="31"/>
      <c r="X128" s="31"/>
      <c r="Y128" s="31"/>
      <c r="Z128" s="31"/>
      <c r="AE128" s="31"/>
      <c r="AF128" s="31"/>
      <c r="BC128" s="96">
        <v>45100</v>
      </c>
      <c r="BD128" s="31">
        <v>2.7858999999999998</v>
      </c>
      <c r="BE128" s="34">
        <v>3.1280000000000001</v>
      </c>
    </row>
    <row r="129" spans="3:57">
      <c r="C129" s="34"/>
      <c r="D129" s="33"/>
      <c r="E129" s="256"/>
      <c r="F129" s="33"/>
      <c r="G129" s="34"/>
      <c r="H129" s="34"/>
      <c r="I129" s="34"/>
      <c r="J129" s="34"/>
      <c r="K129" s="34"/>
      <c r="L129" s="34"/>
      <c r="M129" s="34"/>
      <c r="N129" s="34"/>
      <c r="O129" s="34"/>
      <c r="P129" s="34"/>
      <c r="Q129" s="34"/>
      <c r="R129" s="31"/>
      <c r="S129" s="31"/>
      <c r="T129" s="31"/>
      <c r="U129" s="96"/>
      <c r="V129" s="31"/>
      <c r="W129" s="31"/>
      <c r="X129" s="31"/>
      <c r="Y129" s="31"/>
      <c r="Z129" s="31"/>
      <c r="AE129" s="31"/>
      <c r="AF129" s="31"/>
      <c r="BC129" s="96">
        <v>45099</v>
      </c>
      <c r="BD129" s="31">
        <v>2.7858999999999998</v>
      </c>
      <c r="BE129" s="34">
        <v>3.1280000000000001</v>
      </c>
    </row>
    <row r="130" spans="3:57">
      <c r="C130" s="34"/>
      <c r="D130" s="33"/>
      <c r="E130" s="256"/>
      <c r="F130" s="33"/>
      <c r="G130" s="34"/>
      <c r="H130" s="34"/>
      <c r="I130" s="34"/>
      <c r="J130" s="34"/>
      <c r="K130" s="34"/>
      <c r="L130" s="34"/>
      <c r="M130" s="34"/>
      <c r="N130" s="34"/>
      <c r="O130" s="34"/>
      <c r="P130" s="34"/>
      <c r="Q130" s="34"/>
      <c r="R130" s="31"/>
      <c r="S130" s="31"/>
      <c r="T130" s="31"/>
      <c r="U130" s="96"/>
      <c r="V130" s="31"/>
      <c r="W130" s="31"/>
      <c r="X130" s="31"/>
      <c r="Y130" s="31"/>
      <c r="Z130" s="31"/>
      <c r="AE130" s="31"/>
      <c r="AF130" s="31"/>
      <c r="BC130" s="96">
        <v>45098</v>
      </c>
      <c r="BD130" s="31">
        <v>2.7858999999999998</v>
      </c>
      <c r="BE130" s="34">
        <v>3.1280000000000001</v>
      </c>
    </row>
    <row r="131" spans="3:57">
      <c r="C131" s="34"/>
      <c r="D131" s="33"/>
      <c r="E131" s="256"/>
      <c r="F131" s="33"/>
      <c r="G131" s="34"/>
      <c r="H131" s="34"/>
      <c r="I131" s="34"/>
      <c r="J131" s="34"/>
      <c r="K131" s="34"/>
      <c r="L131" s="34"/>
      <c r="M131" s="34"/>
      <c r="N131" s="34"/>
      <c r="O131" s="34"/>
      <c r="P131" s="34"/>
      <c r="Q131" s="34"/>
      <c r="R131" s="31"/>
      <c r="S131" s="31"/>
      <c r="T131" s="31"/>
      <c r="U131" s="96"/>
      <c r="V131" s="31"/>
      <c r="W131" s="31"/>
      <c r="X131" s="31"/>
      <c r="Y131" s="31"/>
      <c r="Z131" s="31"/>
      <c r="AE131" s="31"/>
      <c r="AF131" s="31"/>
      <c r="BC131" s="96">
        <v>45097</v>
      </c>
      <c r="BD131" s="31">
        <v>2.7858999999999998</v>
      </c>
      <c r="BE131" s="34">
        <v>3.1280000000000001</v>
      </c>
    </row>
    <row r="132" spans="3:57">
      <c r="C132" s="34"/>
      <c r="D132" s="33"/>
      <c r="E132" s="256"/>
      <c r="F132" s="33"/>
      <c r="G132" s="34"/>
      <c r="H132" s="34"/>
      <c r="I132" s="34"/>
      <c r="J132" s="34"/>
      <c r="K132" s="34"/>
      <c r="L132" s="34"/>
      <c r="M132" s="34"/>
      <c r="N132" s="34"/>
      <c r="O132" s="34"/>
      <c r="P132" s="34"/>
      <c r="Q132" s="34"/>
      <c r="R132" s="31"/>
      <c r="S132" s="31"/>
      <c r="T132" s="31"/>
      <c r="U132" s="96"/>
      <c r="V132" s="31"/>
      <c r="W132" s="31"/>
      <c r="X132" s="31"/>
      <c r="Y132" s="31"/>
      <c r="Z132" s="31"/>
      <c r="AE132" s="31"/>
      <c r="AF132" s="31"/>
      <c r="BC132" s="96">
        <v>45096</v>
      </c>
      <c r="BD132" s="31">
        <v>2.7858999999999998</v>
      </c>
      <c r="BE132" s="34">
        <v>3.1280000000000001</v>
      </c>
    </row>
    <row r="133" spans="3:57">
      <c r="C133" s="34"/>
      <c r="D133" s="33"/>
      <c r="E133" s="256"/>
      <c r="F133" s="33"/>
      <c r="G133" s="34"/>
      <c r="H133" s="34"/>
      <c r="I133" s="34"/>
      <c r="J133" s="34"/>
      <c r="K133" s="34"/>
      <c r="L133" s="34"/>
      <c r="M133" s="34"/>
      <c r="N133" s="34"/>
      <c r="O133" s="34"/>
      <c r="P133" s="34"/>
      <c r="Q133" s="34"/>
      <c r="R133" s="31"/>
      <c r="S133" s="31"/>
      <c r="T133" s="31"/>
      <c r="U133" s="96"/>
      <c r="V133" s="31"/>
      <c r="W133" s="31"/>
      <c r="X133" s="31"/>
      <c r="Y133" s="31"/>
      <c r="Z133" s="31"/>
      <c r="AE133" s="31"/>
      <c r="AF133" s="31"/>
      <c r="BC133" s="96">
        <v>45093</v>
      </c>
      <c r="BD133" s="31">
        <v>2.7858999999999998</v>
      </c>
      <c r="BE133" s="34">
        <v>3.1280000000000001</v>
      </c>
    </row>
    <row r="134" spans="3:57">
      <c r="C134" s="34"/>
      <c r="D134" s="33"/>
      <c r="E134" s="256"/>
      <c r="F134" s="33"/>
      <c r="G134" s="34"/>
      <c r="H134" s="34"/>
      <c r="I134" s="34"/>
      <c r="J134" s="34"/>
      <c r="K134" s="34"/>
      <c r="L134" s="34"/>
      <c r="M134" s="34"/>
      <c r="N134" s="34"/>
      <c r="O134" s="34"/>
      <c r="P134" s="34"/>
      <c r="Q134" s="34"/>
      <c r="R134" s="31"/>
      <c r="S134" s="31"/>
      <c r="T134" s="31"/>
      <c r="U134" s="96"/>
      <c r="V134" s="31"/>
      <c r="W134" s="31"/>
      <c r="X134" s="31"/>
      <c r="Y134" s="31"/>
      <c r="Z134" s="31"/>
      <c r="AE134" s="31"/>
      <c r="AF134" s="31"/>
      <c r="BC134" s="96">
        <v>45092</v>
      </c>
      <c r="BD134" s="31">
        <v>2.7858999999999998</v>
      </c>
      <c r="BE134" s="34">
        <v>3.1280000000000001</v>
      </c>
    </row>
    <row r="135" spans="3:57">
      <c r="C135" s="34"/>
      <c r="D135" s="33"/>
      <c r="E135" s="256"/>
      <c r="F135" s="33"/>
      <c r="G135" s="34"/>
      <c r="H135" s="34"/>
      <c r="I135" s="34"/>
      <c r="J135" s="34"/>
      <c r="K135" s="34"/>
      <c r="L135" s="34"/>
      <c r="M135" s="34"/>
      <c r="N135" s="34"/>
      <c r="O135" s="34"/>
      <c r="P135" s="34"/>
      <c r="Q135" s="34"/>
      <c r="R135" s="31"/>
      <c r="S135" s="31"/>
      <c r="T135" s="31"/>
      <c r="U135" s="96"/>
      <c r="V135" s="31"/>
      <c r="W135" s="31"/>
      <c r="X135" s="31"/>
      <c r="Y135" s="31"/>
      <c r="Z135" s="31"/>
      <c r="AE135" s="31"/>
      <c r="AF135" s="31"/>
      <c r="BC135" s="96">
        <v>45091</v>
      </c>
      <c r="BD135" s="31">
        <v>2.7858999999999998</v>
      </c>
      <c r="BE135" s="34">
        <v>3.1280000000000001</v>
      </c>
    </row>
    <row r="136" spans="3:57">
      <c r="C136" s="34"/>
      <c r="D136" s="33"/>
      <c r="E136" s="256"/>
      <c r="F136" s="33"/>
      <c r="G136" s="34"/>
      <c r="H136" s="34"/>
      <c r="I136" s="34"/>
      <c r="J136" s="34"/>
      <c r="K136" s="34"/>
      <c r="L136" s="34"/>
      <c r="M136" s="34"/>
      <c r="N136" s="34"/>
      <c r="O136" s="34"/>
      <c r="P136" s="34"/>
      <c r="Q136" s="34"/>
      <c r="R136" s="31"/>
      <c r="S136" s="31"/>
      <c r="T136" s="31"/>
      <c r="U136" s="96"/>
      <c r="V136" s="31"/>
      <c r="W136" s="31"/>
      <c r="X136" s="31"/>
      <c r="Y136" s="31"/>
      <c r="Z136" s="31"/>
      <c r="AE136" s="31"/>
      <c r="AF136" s="31"/>
      <c r="BC136" s="96">
        <v>45090</v>
      </c>
      <c r="BD136" s="31">
        <v>2.7858999999999998</v>
      </c>
      <c r="BE136" s="34">
        <v>3.1280000000000001</v>
      </c>
    </row>
    <row r="137" spans="3:57">
      <c r="C137" s="34"/>
      <c r="D137" s="33"/>
      <c r="E137" s="256"/>
      <c r="F137" s="33"/>
      <c r="G137" s="34"/>
      <c r="H137" s="34"/>
      <c r="I137" s="34"/>
      <c r="J137" s="34"/>
      <c r="K137" s="34"/>
      <c r="L137" s="34"/>
      <c r="M137" s="34"/>
      <c r="N137" s="34"/>
      <c r="O137" s="34"/>
      <c r="P137" s="34"/>
      <c r="Q137" s="34"/>
      <c r="R137" s="31"/>
      <c r="S137" s="31"/>
      <c r="T137" s="31"/>
      <c r="U137" s="96"/>
      <c r="V137" s="31"/>
      <c r="W137" s="31"/>
      <c r="X137" s="31"/>
      <c r="Y137" s="31"/>
      <c r="Z137" s="31"/>
      <c r="AE137" s="31"/>
      <c r="AF137" s="31"/>
      <c r="BC137" s="96">
        <v>45089</v>
      </c>
      <c r="BD137" s="31">
        <v>2.7858999999999998</v>
      </c>
      <c r="BE137" s="34">
        <v>3.1280000000000001</v>
      </c>
    </row>
    <row r="138" spans="3:57">
      <c r="C138" s="34"/>
      <c r="D138" s="33"/>
      <c r="E138" s="256"/>
      <c r="F138" s="33"/>
      <c r="G138" s="34"/>
      <c r="H138" s="34"/>
      <c r="I138" s="34"/>
      <c r="J138" s="34"/>
      <c r="K138" s="34"/>
      <c r="L138" s="34"/>
      <c r="M138" s="34"/>
      <c r="N138" s="34"/>
      <c r="O138" s="34"/>
      <c r="P138" s="34"/>
      <c r="Q138" s="34"/>
      <c r="R138" s="31"/>
      <c r="S138" s="31"/>
      <c r="T138" s="31"/>
      <c r="U138" s="96"/>
      <c r="V138" s="31"/>
      <c r="W138" s="31"/>
      <c r="X138" s="31"/>
      <c r="Y138" s="31"/>
      <c r="Z138" s="31"/>
      <c r="AE138" s="31"/>
      <c r="AF138" s="31"/>
      <c r="BC138" s="96">
        <v>45086</v>
      </c>
      <c r="BD138" s="31">
        <v>2.7858999999999998</v>
      </c>
      <c r="BE138" s="34">
        <v>3.1280000000000001</v>
      </c>
    </row>
    <row r="139" spans="3:57">
      <c r="C139" s="34"/>
      <c r="D139" s="33"/>
      <c r="E139" s="256"/>
      <c r="F139" s="33"/>
      <c r="G139" s="34"/>
      <c r="H139" s="34"/>
      <c r="I139" s="34"/>
      <c r="J139" s="34"/>
      <c r="K139" s="34"/>
      <c r="L139" s="34"/>
      <c r="M139" s="34"/>
      <c r="N139" s="34"/>
      <c r="O139" s="34"/>
      <c r="P139" s="34"/>
      <c r="Q139" s="34"/>
      <c r="R139" s="31"/>
      <c r="S139" s="31"/>
      <c r="T139" s="31"/>
      <c r="U139" s="96"/>
      <c r="V139" s="31"/>
      <c r="W139" s="31"/>
      <c r="X139" s="31"/>
      <c r="Y139" s="31"/>
      <c r="Z139" s="31"/>
      <c r="AE139" s="31"/>
      <c r="AF139" s="31"/>
      <c r="BC139" s="96">
        <v>45085</v>
      </c>
      <c r="BD139" s="31">
        <v>2.7858999999999998</v>
      </c>
      <c r="BE139" s="34">
        <v>3.1280000000000001</v>
      </c>
    </row>
    <row r="140" spans="3:57">
      <c r="C140" s="34"/>
      <c r="D140" s="33"/>
      <c r="E140" s="256"/>
      <c r="F140" s="33"/>
      <c r="G140" s="34"/>
      <c r="H140" s="34"/>
      <c r="I140" s="34"/>
      <c r="J140" s="34"/>
      <c r="K140" s="34"/>
      <c r="L140" s="34"/>
      <c r="M140" s="34"/>
      <c r="N140" s="34"/>
      <c r="O140" s="34"/>
      <c r="P140" s="34"/>
      <c r="Q140" s="34"/>
      <c r="R140" s="31"/>
      <c r="S140" s="31"/>
      <c r="T140" s="31"/>
      <c r="U140" s="96"/>
      <c r="V140" s="31"/>
      <c r="W140" s="31"/>
      <c r="X140" s="31"/>
      <c r="Y140" s="31"/>
      <c r="Z140" s="31"/>
      <c r="AE140" s="31"/>
      <c r="AF140" s="31"/>
      <c r="BC140" s="96">
        <v>45084</v>
      </c>
      <c r="BD140" s="31">
        <v>2.7863000000000002</v>
      </c>
      <c r="BE140" s="34">
        <v>3.1282999999999999</v>
      </c>
    </row>
    <row r="141" spans="3:57">
      <c r="C141" s="34"/>
      <c r="D141" s="33"/>
      <c r="E141" s="256"/>
      <c r="F141" s="33"/>
      <c r="G141" s="34"/>
      <c r="H141" s="34"/>
      <c r="I141" s="34"/>
      <c r="J141" s="34"/>
      <c r="K141" s="34"/>
      <c r="L141" s="34"/>
      <c r="M141" s="34"/>
      <c r="N141" s="34"/>
      <c r="O141" s="34"/>
      <c r="P141" s="34"/>
      <c r="Q141" s="34"/>
      <c r="R141" s="31"/>
      <c r="S141" s="31"/>
      <c r="T141" s="31"/>
      <c r="U141" s="96"/>
      <c r="V141" s="31"/>
      <c r="W141" s="31"/>
      <c r="X141" s="31"/>
      <c r="Y141" s="31"/>
      <c r="Z141" s="31"/>
      <c r="AE141" s="31"/>
      <c r="AF141" s="31"/>
      <c r="BC141" s="96">
        <v>45083</v>
      </c>
      <c r="BD141" s="31">
        <v>2.7850000000000001</v>
      </c>
      <c r="BE141" s="34">
        <v>3.1282000000000001</v>
      </c>
    </row>
    <row r="142" spans="3:57">
      <c r="C142" s="34"/>
      <c r="D142" s="33"/>
      <c r="E142" s="256"/>
      <c r="F142" s="33"/>
      <c r="G142" s="34"/>
      <c r="H142" s="34"/>
      <c r="I142" s="34"/>
      <c r="J142" s="34"/>
      <c r="K142" s="34"/>
      <c r="L142" s="34"/>
      <c r="M142" s="34"/>
      <c r="N142" s="34"/>
      <c r="O142" s="34"/>
      <c r="P142" s="34"/>
      <c r="Q142" s="34"/>
      <c r="R142" s="31"/>
      <c r="S142" s="31"/>
      <c r="T142" s="31"/>
      <c r="U142" s="96"/>
      <c r="V142" s="31"/>
      <c r="W142" s="31"/>
      <c r="X142" s="31"/>
      <c r="Y142" s="31"/>
      <c r="Z142" s="31"/>
      <c r="AE142" s="31"/>
      <c r="AF142" s="31"/>
      <c r="BC142" s="96">
        <v>45082</v>
      </c>
      <c r="BD142" s="31">
        <v>2.7843</v>
      </c>
      <c r="BE142" s="34">
        <v>3.1274000000000002</v>
      </c>
    </row>
    <row r="143" spans="3:57">
      <c r="C143" s="34"/>
      <c r="D143" s="33"/>
      <c r="E143" s="256"/>
      <c r="F143" s="33"/>
      <c r="G143" s="34"/>
      <c r="H143" s="34"/>
      <c r="I143" s="34"/>
      <c r="J143" s="34"/>
      <c r="K143" s="34"/>
      <c r="L143" s="34"/>
      <c r="M143" s="34"/>
      <c r="N143" s="34"/>
      <c r="O143" s="34"/>
      <c r="P143" s="34"/>
      <c r="Q143" s="34"/>
      <c r="R143" s="31"/>
      <c r="S143" s="31"/>
      <c r="T143" s="31"/>
      <c r="U143" s="96"/>
      <c r="V143" s="31"/>
      <c r="W143" s="31"/>
      <c r="X143" s="31"/>
      <c r="Y143" s="31"/>
      <c r="Z143" s="31"/>
      <c r="AE143" s="31"/>
      <c r="AF143" s="31"/>
      <c r="BC143" s="96">
        <v>45079</v>
      </c>
      <c r="BD143" s="31">
        <v>2.7843</v>
      </c>
      <c r="BE143" s="34">
        <v>3.1274000000000002</v>
      </c>
    </row>
    <row r="144" spans="3:57">
      <c r="C144" s="34"/>
      <c r="D144" s="33"/>
      <c r="E144" s="256"/>
      <c r="F144" s="33"/>
      <c r="G144" s="34"/>
      <c r="H144" s="34"/>
      <c r="I144" s="34"/>
      <c r="J144" s="34"/>
      <c r="K144" s="34"/>
      <c r="L144" s="34"/>
      <c r="M144" s="34"/>
      <c r="N144" s="34"/>
      <c r="O144" s="34"/>
      <c r="P144" s="34"/>
      <c r="Q144" s="34"/>
      <c r="R144" s="31"/>
      <c r="S144" s="31"/>
      <c r="T144" s="31"/>
      <c r="U144" s="31"/>
      <c r="V144" s="31"/>
      <c r="W144" s="31"/>
      <c r="X144" s="31"/>
      <c r="Y144" s="31"/>
      <c r="Z144" s="31"/>
      <c r="AE144" s="31"/>
      <c r="AF144" s="31"/>
      <c r="BC144" s="96">
        <v>45078</v>
      </c>
      <c r="BD144" s="31">
        <v>2.7852999999999999</v>
      </c>
      <c r="BE144" s="34">
        <v>3.1343999999999999</v>
      </c>
    </row>
    <row r="145" spans="3:57">
      <c r="C145" s="34"/>
      <c r="D145" s="33"/>
      <c r="E145" s="256"/>
      <c r="F145" s="33"/>
      <c r="G145" s="34"/>
      <c r="H145" s="34"/>
      <c r="I145" s="34"/>
      <c r="J145" s="34"/>
      <c r="K145" s="34"/>
      <c r="L145" s="34"/>
      <c r="M145" s="34"/>
      <c r="N145" s="34"/>
      <c r="O145" s="34"/>
      <c r="P145" s="34"/>
      <c r="Q145" s="34"/>
      <c r="R145" s="31"/>
      <c r="S145" s="31"/>
      <c r="T145" s="31"/>
      <c r="U145" s="31"/>
      <c r="V145" s="31"/>
      <c r="W145" s="31"/>
      <c r="X145" s="31"/>
      <c r="Y145" s="31"/>
      <c r="Z145" s="31"/>
      <c r="AE145" s="31"/>
      <c r="AF145" s="31"/>
      <c r="BC145" s="96">
        <v>45077</v>
      </c>
      <c r="BD145" s="31">
        <v>2.7847</v>
      </c>
      <c r="BE145" s="34">
        <v>3.1448999999999998</v>
      </c>
    </row>
    <row r="146" spans="3:57">
      <c r="C146" s="34"/>
      <c r="D146" s="33"/>
      <c r="E146" s="256"/>
      <c r="F146" s="33"/>
      <c r="G146" s="34"/>
      <c r="H146" s="34"/>
      <c r="I146" s="34"/>
      <c r="J146" s="34"/>
      <c r="K146" s="34"/>
      <c r="L146" s="34"/>
      <c r="M146" s="34"/>
      <c r="N146" s="34"/>
      <c r="O146" s="34"/>
      <c r="P146" s="34"/>
      <c r="Q146" s="34"/>
      <c r="R146" s="31"/>
      <c r="S146" s="31"/>
      <c r="T146" s="31"/>
      <c r="U146" s="31"/>
      <c r="V146" s="31"/>
      <c r="W146" s="31"/>
      <c r="X146" s="31"/>
      <c r="Y146" s="31"/>
      <c r="Z146" s="31"/>
      <c r="AE146" s="31"/>
      <c r="AF146" s="31"/>
      <c r="BC146" s="96">
        <v>45076</v>
      </c>
      <c r="BD146" s="31">
        <v>2.7883</v>
      </c>
      <c r="BE146" s="34">
        <v>3.1486999999999998</v>
      </c>
    </row>
    <row r="147" spans="3:57">
      <c r="C147" s="34"/>
      <c r="D147" s="33"/>
      <c r="E147" s="256"/>
      <c r="F147" s="33"/>
      <c r="G147" s="34"/>
      <c r="H147" s="34"/>
      <c r="I147" s="34"/>
      <c r="J147" s="34"/>
      <c r="K147" s="34"/>
      <c r="L147" s="34"/>
      <c r="M147" s="34"/>
      <c r="N147" s="34"/>
      <c r="O147" s="34"/>
      <c r="P147" s="34"/>
      <c r="Q147" s="34"/>
      <c r="R147" s="31"/>
      <c r="S147" s="31"/>
      <c r="T147" s="31"/>
      <c r="U147" s="31"/>
      <c r="V147" s="31"/>
      <c r="W147" s="31"/>
      <c r="X147" s="31"/>
      <c r="Y147" s="31"/>
      <c r="Z147" s="31"/>
      <c r="AE147" s="31"/>
      <c r="AF147" s="31"/>
      <c r="BC147" s="96">
        <v>45075</v>
      </c>
      <c r="BD147" s="31">
        <v>2.7978999999999998</v>
      </c>
      <c r="BE147" s="34">
        <v>3.1448</v>
      </c>
    </row>
    <row r="148" spans="3:57">
      <c r="C148" s="34"/>
      <c r="D148" s="33"/>
      <c r="E148" s="256"/>
      <c r="F148" s="33"/>
      <c r="G148" s="34"/>
      <c r="H148" s="34"/>
      <c r="I148" s="34"/>
      <c r="J148" s="34"/>
      <c r="K148" s="34"/>
      <c r="L148" s="34"/>
      <c r="M148" s="34"/>
      <c r="N148" s="34"/>
      <c r="O148" s="34"/>
      <c r="P148" s="34"/>
      <c r="Q148" s="34"/>
      <c r="R148" s="31"/>
      <c r="S148" s="31"/>
      <c r="T148" s="31"/>
      <c r="U148" s="31"/>
      <c r="V148" s="31"/>
      <c r="W148" s="31"/>
      <c r="X148" s="31"/>
      <c r="Y148" s="31"/>
      <c r="Z148" s="31"/>
      <c r="AE148" s="31"/>
      <c r="AF148" s="31"/>
      <c r="BC148" s="96">
        <v>45072</v>
      </c>
      <c r="BD148" s="31">
        <v>2.7978999999999998</v>
      </c>
      <c r="BE148" s="34">
        <v>3.1448</v>
      </c>
    </row>
    <row r="149" spans="3:57">
      <c r="C149" s="34"/>
      <c r="D149" s="33"/>
      <c r="E149" s="256"/>
      <c r="F149" s="33"/>
      <c r="G149" s="34"/>
      <c r="H149" s="34"/>
      <c r="I149" s="34"/>
      <c r="J149" s="34"/>
      <c r="K149" s="34"/>
      <c r="L149" s="34"/>
      <c r="M149" s="34"/>
      <c r="N149" s="34"/>
      <c r="O149" s="34"/>
      <c r="P149" s="34"/>
      <c r="Q149" s="34"/>
      <c r="R149" s="31"/>
      <c r="S149" s="31"/>
      <c r="T149" s="31"/>
      <c r="U149" s="31"/>
      <c r="V149" s="31"/>
      <c r="W149" s="31"/>
      <c r="X149" s="31"/>
      <c r="Y149" s="31"/>
      <c r="Z149" s="31"/>
      <c r="AE149" s="31"/>
      <c r="AF149" s="31"/>
      <c r="BC149" s="96">
        <v>45071</v>
      </c>
      <c r="BD149" s="31">
        <v>2.7978999999999998</v>
      </c>
      <c r="BE149" s="34">
        <v>3.1448</v>
      </c>
    </row>
    <row r="150" spans="3:57">
      <c r="C150" s="34"/>
      <c r="D150" s="33"/>
      <c r="E150" s="256"/>
      <c r="F150" s="33"/>
      <c r="G150" s="34"/>
      <c r="H150" s="34"/>
      <c r="I150" s="34"/>
      <c r="J150" s="34"/>
      <c r="K150" s="34"/>
      <c r="L150" s="34"/>
      <c r="M150" s="34"/>
      <c r="N150" s="34"/>
      <c r="O150" s="34"/>
      <c r="P150" s="34"/>
      <c r="Q150" s="34"/>
      <c r="R150" s="31"/>
      <c r="S150" s="31"/>
      <c r="T150" s="31"/>
      <c r="U150" s="31"/>
      <c r="V150" s="31"/>
      <c r="W150" s="31"/>
      <c r="X150" s="31"/>
      <c r="Y150" s="31"/>
      <c r="Z150" s="31"/>
      <c r="AE150" s="31"/>
      <c r="AF150" s="31"/>
      <c r="BC150" s="96">
        <v>45070</v>
      </c>
      <c r="BD150" s="31">
        <v>2.7974000000000001</v>
      </c>
      <c r="BE150" s="34">
        <v>3.1448</v>
      </c>
    </row>
    <row r="151" spans="3:57">
      <c r="C151" s="34"/>
      <c r="D151" s="33"/>
      <c r="E151" s="256"/>
      <c r="F151" s="33"/>
      <c r="G151" s="34"/>
      <c r="H151" s="34"/>
      <c r="I151" s="34"/>
      <c r="J151" s="34"/>
      <c r="K151" s="34"/>
      <c r="L151" s="34"/>
      <c r="M151" s="34"/>
      <c r="N151" s="34"/>
      <c r="O151" s="34"/>
      <c r="P151" s="34"/>
      <c r="Q151" s="34"/>
      <c r="R151" s="31"/>
      <c r="S151" s="31"/>
      <c r="T151" s="31"/>
      <c r="U151" s="31"/>
      <c r="V151" s="31"/>
      <c r="W151" s="31"/>
      <c r="X151" s="31"/>
      <c r="Y151" s="31"/>
      <c r="Z151" s="31"/>
      <c r="AE151" s="31"/>
      <c r="AF151" s="31"/>
      <c r="BC151" s="96">
        <v>45069</v>
      </c>
      <c r="BD151" s="31">
        <v>2.8083999999999998</v>
      </c>
      <c r="BE151" s="34">
        <v>3.1450999999999998</v>
      </c>
    </row>
    <row r="152" spans="3:57">
      <c r="C152" s="34"/>
      <c r="D152" s="33"/>
      <c r="E152" s="256"/>
      <c r="F152" s="33"/>
      <c r="G152" s="34"/>
      <c r="H152" s="34"/>
      <c r="I152" s="34"/>
      <c r="J152" s="34"/>
      <c r="K152" s="34"/>
      <c r="L152" s="34"/>
      <c r="M152" s="34"/>
      <c r="N152" s="34"/>
      <c r="O152" s="34"/>
      <c r="P152" s="34"/>
      <c r="Q152" s="34"/>
      <c r="R152" s="31"/>
      <c r="S152" s="31"/>
      <c r="T152" s="31"/>
      <c r="U152" s="31"/>
      <c r="V152" s="31"/>
      <c r="W152" s="31"/>
      <c r="X152" s="31"/>
      <c r="Y152" s="31"/>
      <c r="Z152" s="31"/>
      <c r="AE152" s="31"/>
      <c r="AF152" s="31"/>
      <c r="BC152" s="96">
        <v>45068</v>
      </c>
      <c r="BD152" s="31">
        <v>2.8136000000000001</v>
      </c>
      <c r="BE152" s="34">
        <v>3.1450999999999998</v>
      </c>
    </row>
    <row r="153" spans="3:57">
      <c r="C153" s="34"/>
      <c r="D153" s="33"/>
      <c r="E153" s="256"/>
      <c r="F153" s="33"/>
      <c r="G153" s="34"/>
      <c r="H153" s="34"/>
      <c r="I153" s="34"/>
      <c r="J153" s="34"/>
      <c r="K153" s="34"/>
      <c r="L153" s="34"/>
      <c r="M153" s="34"/>
      <c r="N153" s="34"/>
      <c r="O153" s="34"/>
      <c r="P153" s="34"/>
      <c r="Q153" s="34"/>
      <c r="R153" s="31"/>
      <c r="S153" s="31"/>
      <c r="T153" s="31"/>
      <c r="U153" s="31"/>
      <c r="V153" s="31"/>
      <c r="W153" s="31"/>
      <c r="X153" s="31"/>
      <c r="Y153" s="31"/>
      <c r="Z153" s="31"/>
      <c r="AE153" s="31"/>
      <c r="AF153" s="31"/>
      <c r="BC153" s="96">
        <v>45065</v>
      </c>
      <c r="BD153" s="31">
        <v>2.8136000000000001</v>
      </c>
      <c r="BE153" s="34">
        <v>3.1450999999999998</v>
      </c>
    </row>
    <row r="154" spans="3:57">
      <c r="C154" s="34"/>
      <c r="D154" s="33"/>
      <c r="E154" s="256"/>
      <c r="F154" s="33"/>
      <c r="G154" s="34"/>
      <c r="H154" s="34"/>
      <c r="I154" s="34"/>
      <c r="J154" s="34"/>
      <c r="K154" s="34"/>
      <c r="L154" s="34"/>
      <c r="M154" s="34"/>
      <c r="N154" s="34"/>
      <c r="O154" s="34"/>
      <c r="P154" s="34"/>
      <c r="Q154" s="34"/>
      <c r="R154" s="31"/>
      <c r="S154" s="31"/>
      <c r="T154" s="31"/>
      <c r="U154" s="31"/>
      <c r="V154" s="31"/>
      <c r="W154" s="31"/>
      <c r="X154" s="31"/>
      <c r="Y154" s="31"/>
      <c r="Z154" s="31"/>
      <c r="AE154" s="31"/>
      <c r="AF154" s="31"/>
      <c r="BC154" s="96">
        <v>45064</v>
      </c>
      <c r="BD154" s="31">
        <v>2.8138000000000001</v>
      </c>
      <c r="BE154" s="34">
        <v>3.1450999999999998</v>
      </c>
    </row>
    <row r="155" spans="3:57">
      <c r="C155" s="34"/>
      <c r="D155" s="33"/>
      <c r="E155" s="256"/>
      <c r="F155" s="33"/>
      <c r="G155" s="34"/>
      <c r="H155" s="34"/>
      <c r="I155" s="34"/>
      <c r="J155" s="34"/>
      <c r="K155" s="34"/>
      <c r="L155" s="34"/>
      <c r="M155" s="34"/>
      <c r="N155" s="34"/>
      <c r="O155" s="34"/>
      <c r="P155" s="34"/>
      <c r="Q155" s="34"/>
      <c r="R155" s="31"/>
      <c r="S155" s="31"/>
      <c r="T155" s="31"/>
      <c r="U155" s="31"/>
      <c r="V155" s="31"/>
      <c r="W155" s="31"/>
      <c r="X155" s="31"/>
      <c r="Y155" s="31"/>
      <c r="Z155" s="31"/>
      <c r="AE155" s="31"/>
      <c r="AF155" s="31"/>
      <c r="BC155" s="96">
        <v>45063</v>
      </c>
      <c r="BD155" s="31">
        <v>2.8146</v>
      </c>
      <c r="BE155" s="34">
        <v>3.1385999999999998</v>
      </c>
    </row>
    <row r="156" spans="3:57">
      <c r="C156" s="34"/>
      <c r="D156" s="33"/>
      <c r="E156" s="256"/>
      <c r="F156" s="33"/>
      <c r="G156" s="34"/>
      <c r="H156" s="34"/>
      <c r="I156" s="34"/>
      <c r="J156" s="34"/>
      <c r="K156" s="34"/>
      <c r="L156" s="34"/>
      <c r="M156" s="34"/>
      <c r="N156" s="34"/>
      <c r="O156" s="34"/>
      <c r="P156" s="34"/>
      <c r="Q156" s="34"/>
      <c r="R156" s="31"/>
      <c r="S156" s="31"/>
      <c r="T156" s="31"/>
      <c r="U156" s="31"/>
      <c r="V156" s="31"/>
      <c r="W156" s="31"/>
      <c r="X156" s="31"/>
      <c r="Y156" s="31"/>
      <c r="Z156" s="31"/>
      <c r="AE156" s="31"/>
      <c r="AF156" s="31"/>
      <c r="BC156" s="96">
        <v>45062</v>
      </c>
      <c r="BD156" s="31">
        <v>2.8153000000000001</v>
      </c>
      <c r="BE156" s="34">
        <v>3.1417999999999999</v>
      </c>
    </row>
    <row r="157" spans="3:57">
      <c r="C157" s="34"/>
      <c r="D157" s="33"/>
      <c r="E157" s="256"/>
      <c r="F157" s="33"/>
      <c r="G157" s="34"/>
      <c r="H157" s="34"/>
      <c r="I157" s="34"/>
      <c r="J157" s="34"/>
      <c r="K157" s="34"/>
      <c r="L157" s="34"/>
      <c r="M157" s="34"/>
      <c r="N157" s="34"/>
      <c r="O157" s="34"/>
      <c r="P157" s="34"/>
      <c r="Q157" s="34"/>
      <c r="R157" s="31"/>
      <c r="S157" s="31"/>
      <c r="T157" s="31"/>
      <c r="U157" s="31"/>
      <c r="V157" s="31"/>
      <c r="W157" s="31"/>
      <c r="X157" s="31"/>
      <c r="Y157" s="31"/>
      <c r="Z157" s="31"/>
      <c r="AE157" s="31"/>
      <c r="AF157" s="31"/>
      <c r="BC157" s="96">
        <v>45061</v>
      </c>
      <c r="BD157" s="31">
        <v>2.8182999999999998</v>
      </c>
      <c r="BE157" s="34">
        <v>3.1554000000000002</v>
      </c>
    </row>
    <row r="158" spans="3:57">
      <c r="C158" s="34"/>
      <c r="D158" s="33"/>
      <c r="E158" s="256"/>
      <c r="F158" s="33"/>
      <c r="G158" s="34"/>
      <c r="H158" s="34"/>
      <c r="I158" s="34"/>
      <c r="J158" s="34"/>
      <c r="K158" s="34"/>
      <c r="L158" s="34"/>
      <c r="M158" s="34"/>
      <c r="N158" s="34"/>
      <c r="O158" s="34"/>
      <c r="P158" s="34"/>
      <c r="Q158" s="34"/>
      <c r="R158" s="31"/>
      <c r="S158" s="31"/>
      <c r="T158" s="31"/>
      <c r="U158" s="31"/>
      <c r="V158" s="31"/>
      <c r="W158" s="31"/>
      <c r="X158" s="31"/>
      <c r="Y158" s="31"/>
      <c r="Z158" s="31"/>
      <c r="AE158" s="31"/>
      <c r="AF158" s="31"/>
      <c r="BC158" s="96">
        <v>45058</v>
      </c>
      <c r="BD158" s="31">
        <v>2.8182999999999998</v>
      </c>
      <c r="BE158" s="34">
        <v>3.1554000000000002</v>
      </c>
    </row>
    <row r="159" spans="3:57">
      <c r="C159" s="34"/>
      <c r="D159" s="33"/>
      <c r="E159" s="256"/>
      <c r="F159" s="33"/>
      <c r="G159" s="34"/>
      <c r="H159" s="34"/>
      <c r="I159" s="34"/>
      <c r="J159" s="34"/>
      <c r="K159" s="34"/>
      <c r="L159" s="34"/>
      <c r="M159" s="34"/>
      <c r="N159" s="34"/>
      <c r="O159" s="34"/>
      <c r="P159" s="34"/>
      <c r="Q159" s="34"/>
      <c r="R159" s="31"/>
      <c r="S159" s="31"/>
      <c r="T159" s="31"/>
      <c r="U159" s="31"/>
      <c r="V159" s="31"/>
      <c r="W159" s="31"/>
      <c r="X159" s="31"/>
      <c r="Y159" s="31"/>
      <c r="Z159" s="31"/>
      <c r="AE159" s="31"/>
      <c r="AF159" s="31"/>
      <c r="BC159" s="96">
        <v>45057</v>
      </c>
      <c r="BD159" s="31">
        <v>2.8197000000000001</v>
      </c>
      <c r="BE159" s="34">
        <v>3.1564000000000001</v>
      </c>
    </row>
    <row r="160" spans="3:57">
      <c r="C160" s="34"/>
      <c r="D160" s="33"/>
      <c r="E160" s="256"/>
      <c r="F160" s="33"/>
      <c r="G160" s="34"/>
      <c r="H160" s="34"/>
      <c r="I160" s="34"/>
      <c r="J160" s="34"/>
      <c r="K160" s="34"/>
      <c r="L160" s="34"/>
      <c r="M160" s="34"/>
      <c r="N160" s="34"/>
      <c r="O160" s="34"/>
      <c r="P160" s="34"/>
      <c r="Q160" s="34"/>
      <c r="R160" s="31"/>
      <c r="S160" s="31"/>
      <c r="T160" s="31"/>
      <c r="U160" s="31"/>
      <c r="V160" s="31"/>
      <c r="W160" s="31"/>
      <c r="X160" s="31"/>
      <c r="Y160" s="31"/>
      <c r="Z160" s="31"/>
      <c r="AE160" s="31"/>
      <c r="AF160" s="31"/>
      <c r="BC160" s="96">
        <v>45056</v>
      </c>
      <c r="BD160" s="31">
        <v>2.8246000000000002</v>
      </c>
      <c r="BE160" s="34">
        <v>3.2235</v>
      </c>
    </row>
    <row r="161" spans="3:57">
      <c r="C161" s="34"/>
      <c r="D161" s="33"/>
      <c r="E161" s="256"/>
      <c r="F161" s="33"/>
      <c r="G161" s="34"/>
      <c r="H161" s="34"/>
      <c r="I161" s="34"/>
      <c r="J161" s="34"/>
      <c r="K161" s="34"/>
      <c r="L161" s="34"/>
      <c r="M161" s="34"/>
      <c r="N161" s="34"/>
      <c r="O161" s="34"/>
      <c r="P161" s="34"/>
      <c r="Q161" s="34"/>
      <c r="R161" s="31"/>
      <c r="S161" s="31"/>
      <c r="T161" s="31"/>
      <c r="U161" s="31"/>
      <c r="V161" s="31"/>
      <c r="W161" s="31"/>
      <c r="X161" s="31"/>
      <c r="Y161" s="31"/>
      <c r="Z161" s="31"/>
      <c r="AE161" s="31"/>
      <c r="AF161" s="31"/>
      <c r="BC161" s="96">
        <v>45055</v>
      </c>
      <c r="BD161" s="31">
        <v>2.8288000000000002</v>
      </c>
      <c r="BE161" s="34">
        <v>3.2235</v>
      </c>
    </row>
    <row r="162" spans="3:57">
      <c r="C162" s="34"/>
      <c r="D162" s="33"/>
      <c r="E162" s="256"/>
      <c r="F162" s="33"/>
      <c r="G162" s="34"/>
      <c r="H162" s="34"/>
      <c r="I162" s="34"/>
      <c r="J162" s="34"/>
      <c r="K162" s="34"/>
      <c r="L162" s="34"/>
      <c r="M162" s="34"/>
      <c r="N162" s="34"/>
      <c r="O162" s="34"/>
      <c r="P162" s="34"/>
      <c r="Q162" s="34"/>
      <c r="R162" s="31"/>
      <c r="S162" s="31"/>
      <c r="T162" s="31"/>
      <c r="U162" s="31"/>
      <c r="V162" s="31"/>
      <c r="W162" s="31"/>
      <c r="X162" s="31"/>
      <c r="Y162" s="31"/>
      <c r="Z162" s="31"/>
      <c r="AE162" s="31"/>
      <c r="AF162" s="31"/>
      <c r="BC162" s="96">
        <v>45054</v>
      </c>
      <c r="BD162" s="31">
        <v>2.7629999999999999</v>
      </c>
      <c r="BE162" s="34">
        <v>3.2235</v>
      </c>
    </row>
    <row r="163" spans="3:57">
      <c r="C163" s="34"/>
      <c r="D163" s="33"/>
      <c r="E163" s="256"/>
      <c r="F163" s="33"/>
      <c r="G163" s="34"/>
      <c r="H163" s="34"/>
      <c r="I163" s="34"/>
      <c r="J163" s="34"/>
      <c r="K163" s="34"/>
      <c r="L163" s="34"/>
      <c r="M163" s="34"/>
      <c r="N163" s="34"/>
      <c r="O163" s="34"/>
      <c r="P163" s="34"/>
      <c r="Q163" s="34"/>
      <c r="R163" s="31"/>
      <c r="S163" s="31"/>
      <c r="T163" s="31"/>
      <c r="U163" s="31"/>
      <c r="V163" s="31"/>
      <c r="W163" s="31"/>
      <c r="X163" s="31"/>
      <c r="Y163" s="31"/>
      <c r="Z163" s="31"/>
      <c r="AE163" s="31"/>
      <c r="AF163" s="31"/>
      <c r="BC163" s="96">
        <v>45051</v>
      </c>
      <c r="BD163" s="31">
        <v>2.7629999999999999</v>
      </c>
      <c r="BE163" s="34">
        <v>3.2235</v>
      </c>
    </row>
    <row r="164" spans="3:57">
      <c r="C164" s="34"/>
      <c r="D164" s="33"/>
      <c r="E164" s="256"/>
      <c r="F164" s="33"/>
      <c r="G164" s="34"/>
      <c r="H164" s="34"/>
      <c r="I164" s="34"/>
      <c r="J164" s="34"/>
      <c r="K164" s="34"/>
      <c r="L164" s="34"/>
      <c r="M164" s="34"/>
      <c r="N164" s="34"/>
      <c r="O164" s="34"/>
      <c r="P164" s="34"/>
      <c r="Q164" s="34"/>
      <c r="R164" s="31"/>
      <c r="S164" s="31"/>
      <c r="T164" s="31"/>
      <c r="U164" s="31"/>
      <c r="V164" s="31"/>
      <c r="W164" s="31"/>
      <c r="X164" s="31"/>
      <c r="Y164" s="31"/>
      <c r="Z164" s="31"/>
      <c r="AE164" s="31"/>
      <c r="AF164" s="31"/>
      <c r="BC164" s="96">
        <v>45050</v>
      </c>
      <c r="BD164" s="31">
        <v>2.7629999999999999</v>
      </c>
      <c r="BE164" s="34">
        <v>3.2235</v>
      </c>
    </row>
    <row r="165" spans="3:57">
      <c r="C165" s="34"/>
      <c r="D165" s="33"/>
      <c r="E165" s="256"/>
      <c r="F165" s="33"/>
      <c r="G165" s="34"/>
      <c r="H165" s="34"/>
      <c r="I165" s="34"/>
      <c r="J165" s="34"/>
      <c r="K165" s="34"/>
      <c r="L165" s="34"/>
      <c r="M165" s="34"/>
      <c r="N165" s="34"/>
      <c r="O165" s="34"/>
      <c r="P165" s="34"/>
      <c r="Q165" s="34"/>
      <c r="R165" s="31"/>
      <c r="S165" s="31"/>
      <c r="T165" s="31"/>
      <c r="U165" s="31"/>
      <c r="V165" s="31"/>
      <c r="W165" s="31"/>
      <c r="X165" s="31"/>
      <c r="Y165" s="31"/>
      <c r="Z165" s="31"/>
      <c r="AE165" s="31"/>
      <c r="AF165" s="31"/>
      <c r="BC165" s="96">
        <v>45049</v>
      </c>
      <c r="BD165" s="31">
        <v>2.7629999999999999</v>
      </c>
      <c r="BE165" s="34">
        <v>3.2235</v>
      </c>
    </row>
    <row r="166" spans="3:57">
      <c r="C166" s="34"/>
      <c r="D166" s="33"/>
      <c r="E166" s="256"/>
      <c r="F166" s="33"/>
      <c r="G166" s="34"/>
      <c r="H166" s="34"/>
      <c r="I166" s="34"/>
      <c r="J166" s="34"/>
      <c r="K166" s="34"/>
      <c r="L166" s="34"/>
      <c r="M166" s="34"/>
      <c r="N166" s="34"/>
      <c r="O166" s="34"/>
      <c r="P166" s="34"/>
      <c r="Q166" s="34"/>
      <c r="R166" s="31"/>
      <c r="S166" s="31"/>
      <c r="T166" s="31"/>
      <c r="U166" s="31"/>
      <c r="V166" s="31"/>
      <c r="W166" s="31"/>
      <c r="X166" s="31"/>
      <c r="Y166" s="31"/>
      <c r="Z166" s="31"/>
      <c r="AE166" s="31"/>
      <c r="AF166" s="31"/>
      <c r="BC166" s="96">
        <v>45048</v>
      </c>
      <c r="BD166" s="31">
        <v>2.7629999999999999</v>
      </c>
      <c r="BE166" s="34">
        <v>3.2235</v>
      </c>
    </row>
    <row r="167" spans="3:57">
      <c r="C167" s="34"/>
      <c r="D167" s="33"/>
      <c r="E167" s="256"/>
      <c r="F167" s="33"/>
      <c r="G167" s="34"/>
      <c r="H167" s="34"/>
      <c r="I167" s="34"/>
      <c r="J167" s="34"/>
      <c r="K167" s="34"/>
      <c r="L167" s="34"/>
      <c r="M167" s="34"/>
      <c r="N167" s="34"/>
      <c r="O167" s="34"/>
      <c r="P167" s="34"/>
      <c r="Q167" s="34"/>
      <c r="R167" s="31"/>
      <c r="S167" s="31"/>
      <c r="T167" s="31"/>
      <c r="U167" s="31"/>
      <c r="V167" s="31"/>
      <c r="W167" s="31"/>
      <c r="X167" s="31"/>
      <c r="Y167" s="31"/>
      <c r="Z167" s="31"/>
      <c r="AE167" s="31"/>
      <c r="AF167" s="31"/>
      <c r="BC167" s="96">
        <v>45047</v>
      </c>
      <c r="BD167" s="31">
        <v>2.7629999999999999</v>
      </c>
      <c r="BE167" s="34">
        <v>3.2235</v>
      </c>
    </row>
    <row r="168" spans="3:57">
      <c r="C168" s="34"/>
      <c r="D168" s="33"/>
      <c r="E168" s="256"/>
      <c r="F168" s="33"/>
      <c r="G168" s="34"/>
      <c r="H168" s="34"/>
      <c r="I168" s="34"/>
      <c r="J168" s="34"/>
      <c r="K168" s="34"/>
      <c r="L168" s="34"/>
      <c r="M168" s="34"/>
      <c r="N168" s="34"/>
      <c r="O168" s="34"/>
      <c r="P168" s="34"/>
      <c r="Q168" s="34"/>
      <c r="R168" s="31"/>
      <c r="S168" s="31"/>
      <c r="T168" s="31"/>
      <c r="U168" s="31"/>
      <c r="V168" s="31"/>
      <c r="W168" s="31"/>
      <c r="X168" s="31"/>
      <c r="Y168" s="31"/>
      <c r="Z168" s="31"/>
      <c r="AE168" s="31"/>
      <c r="AF168" s="31"/>
      <c r="BC168" s="96">
        <v>45044</v>
      </c>
      <c r="BD168" s="31">
        <v>2.7629999999999999</v>
      </c>
      <c r="BE168" s="34">
        <v>3.2235</v>
      </c>
    </row>
    <row r="169" spans="3:57">
      <c r="C169" s="34"/>
      <c r="D169" s="33"/>
      <c r="E169" s="256"/>
      <c r="F169" s="33"/>
      <c r="G169" s="34"/>
      <c r="H169" s="34"/>
      <c r="I169" s="34"/>
      <c r="J169" s="34"/>
      <c r="K169" s="34"/>
      <c r="L169" s="34"/>
      <c r="M169" s="34"/>
      <c r="N169" s="34"/>
      <c r="O169" s="34"/>
      <c r="P169" s="34"/>
      <c r="Q169" s="34"/>
      <c r="R169" s="31"/>
      <c r="S169" s="31"/>
      <c r="T169" s="31"/>
      <c r="U169" s="31"/>
      <c r="V169" s="31"/>
      <c r="W169" s="31"/>
      <c r="X169" s="31"/>
      <c r="Y169" s="31"/>
      <c r="Z169" s="31"/>
      <c r="AE169" s="31"/>
      <c r="AF169" s="31"/>
      <c r="BC169" s="96">
        <v>45043</v>
      </c>
      <c r="BD169" s="31">
        <v>2.7629999999999999</v>
      </c>
      <c r="BE169" s="34">
        <v>3.2235</v>
      </c>
    </row>
    <row r="170" spans="3:57">
      <c r="C170" s="34"/>
      <c r="D170" s="33"/>
      <c r="E170" s="256"/>
      <c r="F170" s="33"/>
      <c r="G170" s="34"/>
      <c r="H170" s="34"/>
      <c r="I170" s="34"/>
      <c r="J170" s="34"/>
      <c r="K170" s="34"/>
      <c r="L170" s="34"/>
      <c r="M170" s="34"/>
      <c r="N170" s="34"/>
      <c r="O170" s="34"/>
      <c r="P170" s="34"/>
      <c r="Q170" s="34"/>
      <c r="R170" s="31"/>
      <c r="S170" s="31"/>
      <c r="T170" s="31"/>
      <c r="U170" s="31"/>
      <c r="V170" s="31"/>
      <c r="W170" s="31"/>
      <c r="X170" s="31"/>
      <c r="Y170" s="31"/>
      <c r="Z170" s="31"/>
      <c r="AE170" s="31"/>
      <c r="AF170" s="31"/>
      <c r="BC170" s="96">
        <v>45042</v>
      </c>
      <c r="BD170" s="31">
        <v>2.7629999999999999</v>
      </c>
      <c r="BE170" s="34">
        <v>3.2235</v>
      </c>
    </row>
    <row r="171" spans="3:57">
      <c r="C171" s="34"/>
      <c r="D171" s="33"/>
      <c r="E171" s="256"/>
      <c r="F171" s="33"/>
      <c r="G171" s="34"/>
      <c r="H171" s="34"/>
      <c r="I171" s="34"/>
      <c r="J171" s="34"/>
      <c r="K171" s="34"/>
      <c r="L171" s="34"/>
      <c r="M171" s="34"/>
      <c r="N171" s="34"/>
      <c r="O171" s="34"/>
      <c r="P171" s="34"/>
      <c r="Q171" s="34"/>
      <c r="R171" s="31"/>
      <c r="S171" s="31"/>
      <c r="T171" s="31"/>
      <c r="U171" s="31"/>
      <c r="V171" s="31"/>
      <c r="W171" s="31"/>
      <c r="X171" s="31"/>
      <c r="Y171" s="31"/>
      <c r="Z171" s="31"/>
      <c r="AE171" s="31"/>
      <c r="AF171" s="31"/>
      <c r="BC171" s="96">
        <v>45041</v>
      </c>
      <c r="BD171" s="31">
        <v>2.7629999999999999</v>
      </c>
      <c r="BE171" s="34">
        <v>3.2235</v>
      </c>
    </row>
    <row r="172" spans="3:57">
      <c r="C172" s="34"/>
      <c r="D172" s="33"/>
      <c r="E172" s="256"/>
      <c r="F172" s="33"/>
      <c r="G172" s="34"/>
      <c r="H172" s="34"/>
      <c r="I172" s="34"/>
      <c r="J172" s="34"/>
      <c r="K172" s="34"/>
      <c r="L172" s="34"/>
      <c r="M172" s="34"/>
      <c r="N172" s="34"/>
      <c r="O172" s="34"/>
      <c r="P172" s="34"/>
      <c r="Q172" s="34"/>
      <c r="R172" s="31"/>
      <c r="S172" s="31"/>
      <c r="T172" s="31"/>
      <c r="U172" s="31"/>
      <c r="V172" s="31"/>
      <c r="W172" s="31"/>
      <c r="X172" s="31"/>
      <c r="Y172" s="31"/>
      <c r="Z172" s="31"/>
      <c r="AE172" s="31"/>
      <c r="AF172" s="31"/>
      <c r="BC172" s="96">
        <v>45040</v>
      </c>
      <c r="BD172" s="31">
        <v>2.7629999999999999</v>
      </c>
      <c r="BE172" s="34">
        <v>3.2235</v>
      </c>
    </row>
    <row r="173" spans="3:57">
      <c r="C173" s="34"/>
      <c r="D173" s="33"/>
      <c r="E173" s="256"/>
      <c r="F173" s="33"/>
      <c r="G173" s="34"/>
      <c r="H173" s="34"/>
      <c r="I173" s="34"/>
      <c r="J173" s="34"/>
      <c r="K173" s="34"/>
      <c r="L173" s="34"/>
      <c r="M173" s="34"/>
      <c r="N173" s="34"/>
      <c r="O173" s="34"/>
      <c r="P173" s="34"/>
      <c r="Q173" s="34"/>
      <c r="R173" s="31"/>
      <c r="S173" s="31"/>
      <c r="T173" s="31"/>
      <c r="U173" s="31"/>
      <c r="V173" s="31"/>
      <c r="W173" s="31"/>
      <c r="X173" s="31"/>
      <c r="Y173" s="31"/>
      <c r="Z173" s="31"/>
      <c r="AE173" s="31"/>
      <c r="AF173" s="31"/>
      <c r="BC173" s="96">
        <v>45037</v>
      </c>
      <c r="BD173" s="31">
        <v>2.7629999999999999</v>
      </c>
      <c r="BE173" s="34">
        <v>3.2235</v>
      </c>
    </row>
    <row r="174" spans="3:57">
      <c r="C174" s="34"/>
      <c r="D174" s="33"/>
      <c r="E174" s="256"/>
      <c r="F174" s="33"/>
      <c r="G174" s="34"/>
      <c r="H174" s="34"/>
      <c r="I174" s="34"/>
      <c r="J174" s="34"/>
      <c r="K174" s="34"/>
      <c r="L174" s="34"/>
      <c r="M174" s="34"/>
      <c r="N174" s="34"/>
      <c r="O174" s="34"/>
      <c r="P174" s="34"/>
      <c r="Q174" s="34"/>
      <c r="R174" s="31"/>
      <c r="S174" s="31"/>
      <c r="T174" s="31"/>
      <c r="U174" s="31"/>
      <c r="V174" s="31"/>
      <c r="W174" s="31"/>
      <c r="X174" s="31"/>
      <c r="Y174" s="31"/>
      <c r="Z174" s="31"/>
      <c r="AE174" s="31"/>
      <c r="AF174" s="31"/>
      <c r="BC174" s="96">
        <v>45036</v>
      </c>
      <c r="BD174" s="31">
        <v>2.7629999999999999</v>
      </c>
      <c r="BE174" s="34">
        <v>3.2235</v>
      </c>
    </row>
    <row r="175" spans="3:57">
      <c r="C175" s="34"/>
      <c r="D175" s="33"/>
      <c r="E175" s="256"/>
      <c r="F175" s="33"/>
      <c r="G175" s="34"/>
      <c r="H175" s="34"/>
      <c r="I175" s="34"/>
      <c r="J175" s="34"/>
      <c r="K175" s="34"/>
      <c r="L175" s="34"/>
      <c r="M175" s="34"/>
      <c r="N175" s="34"/>
      <c r="O175" s="34"/>
      <c r="P175" s="34"/>
      <c r="Q175" s="34"/>
      <c r="R175" s="31"/>
      <c r="S175" s="31"/>
      <c r="T175" s="31"/>
      <c r="U175" s="31"/>
      <c r="V175" s="31"/>
      <c r="W175" s="31"/>
      <c r="X175" s="31"/>
      <c r="Y175" s="31"/>
      <c r="Z175" s="31"/>
      <c r="AE175" s="31"/>
      <c r="AF175" s="31"/>
      <c r="BC175" s="96">
        <v>45035</v>
      </c>
      <c r="BD175" s="31">
        <v>2.7629999999999999</v>
      </c>
      <c r="BE175" s="34">
        <v>3.2235</v>
      </c>
    </row>
    <row r="176" spans="3:57">
      <c r="C176" s="34"/>
      <c r="D176" s="33"/>
      <c r="E176" s="256"/>
      <c r="F176" s="33"/>
      <c r="G176" s="34"/>
      <c r="H176" s="34"/>
      <c r="I176" s="34"/>
      <c r="J176" s="34"/>
      <c r="K176" s="34"/>
      <c r="L176" s="34"/>
      <c r="M176" s="34"/>
      <c r="N176" s="34"/>
      <c r="O176" s="34"/>
      <c r="P176" s="34"/>
      <c r="Q176" s="34"/>
      <c r="R176" s="31"/>
      <c r="S176" s="31"/>
      <c r="T176" s="31"/>
      <c r="U176" s="31"/>
      <c r="V176" s="31"/>
      <c r="W176" s="31"/>
      <c r="X176" s="31"/>
      <c r="Y176" s="31"/>
      <c r="Z176" s="31"/>
      <c r="AE176" s="31"/>
      <c r="AF176" s="31"/>
      <c r="BC176" s="96">
        <v>45034</v>
      </c>
      <c r="BD176" s="31">
        <v>2.7629999999999999</v>
      </c>
      <c r="BE176" s="34">
        <v>3.2235</v>
      </c>
    </row>
    <row r="177" spans="3:57">
      <c r="C177" s="34"/>
      <c r="D177" s="33"/>
      <c r="E177" s="256"/>
      <c r="F177" s="33"/>
      <c r="G177" s="34"/>
      <c r="H177" s="34"/>
      <c r="I177" s="34"/>
      <c r="J177" s="34"/>
      <c r="K177" s="34"/>
      <c r="L177" s="34"/>
      <c r="M177" s="34"/>
      <c r="N177" s="34"/>
      <c r="O177" s="34"/>
      <c r="P177" s="34"/>
      <c r="Q177" s="34"/>
      <c r="R177" s="31"/>
      <c r="S177" s="31"/>
      <c r="T177" s="31"/>
      <c r="U177" s="31"/>
      <c r="V177" s="31"/>
      <c r="W177" s="31"/>
      <c r="X177" s="31"/>
      <c r="Y177" s="31"/>
      <c r="Z177" s="31"/>
      <c r="AE177" s="31"/>
      <c r="AF177" s="31"/>
      <c r="BC177" s="96">
        <v>45033</v>
      </c>
      <c r="BD177" s="31">
        <v>2.7629999999999999</v>
      </c>
      <c r="BE177" s="34">
        <v>3.2235</v>
      </c>
    </row>
    <row r="178" spans="3:57">
      <c r="C178" s="34"/>
      <c r="D178" s="33"/>
      <c r="E178" s="256"/>
      <c r="F178" s="33"/>
      <c r="G178" s="34"/>
      <c r="H178" s="34"/>
      <c r="I178" s="34"/>
      <c r="J178" s="34"/>
      <c r="K178" s="34"/>
      <c r="L178" s="34"/>
      <c r="M178" s="34"/>
      <c r="N178" s="34"/>
      <c r="O178" s="34"/>
      <c r="P178" s="34"/>
      <c r="Q178" s="34"/>
      <c r="R178" s="31"/>
      <c r="S178" s="31"/>
      <c r="T178" s="31"/>
      <c r="U178" s="31"/>
      <c r="V178" s="31"/>
      <c r="W178" s="31"/>
      <c r="X178" s="31"/>
      <c r="Y178" s="31"/>
      <c r="Z178" s="31"/>
      <c r="AE178" s="31"/>
      <c r="AF178" s="31"/>
      <c r="BC178" s="96">
        <v>45030</v>
      </c>
      <c r="BD178" s="31">
        <v>2.7629999999999999</v>
      </c>
      <c r="BE178" s="34">
        <v>3.2235</v>
      </c>
    </row>
    <row r="179" spans="3:57">
      <c r="C179" s="34"/>
      <c r="D179" s="33"/>
      <c r="E179" s="256"/>
      <c r="F179" s="33"/>
      <c r="G179" s="34"/>
      <c r="H179" s="34"/>
      <c r="I179" s="34"/>
      <c r="J179" s="34"/>
      <c r="K179" s="34"/>
      <c r="L179" s="34"/>
      <c r="M179" s="34"/>
      <c r="N179" s="34"/>
      <c r="O179" s="34"/>
      <c r="P179" s="34"/>
      <c r="Q179" s="34"/>
      <c r="R179" s="31"/>
      <c r="S179" s="31"/>
      <c r="T179" s="31"/>
      <c r="U179" s="31"/>
      <c r="V179" s="31"/>
      <c r="W179" s="31"/>
      <c r="X179" s="31"/>
      <c r="Y179" s="31"/>
      <c r="Z179" s="31"/>
      <c r="AE179" s="31"/>
      <c r="AF179" s="31"/>
      <c r="BC179" s="96">
        <v>45029</v>
      </c>
      <c r="BD179" s="31">
        <v>2.7629999999999999</v>
      </c>
      <c r="BE179" s="34">
        <v>3.2235</v>
      </c>
    </row>
    <row r="180" spans="3:57">
      <c r="C180" s="34"/>
      <c r="D180" s="33"/>
      <c r="E180" s="256"/>
      <c r="F180" s="33"/>
      <c r="G180" s="34"/>
      <c r="H180" s="34"/>
      <c r="I180" s="34"/>
      <c r="J180" s="34"/>
      <c r="K180" s="34"/>
      <c r="L180" s="34"/>
      <c r="M180" s="34"/>
      <c r="N180" s="34"/>
      <c r="O180" s="34"/>
      <c r="P180" s="34"/>
      <c r="Q180" s="34"/>
      <c r="R180" s="31"/>
      <c r="S180" s="31"/>
      <c r="T180" s="31"/>
      <c r="U180" s="31"/>
      <c r="V180" s="31"/>
      <c r="W180" s="31"/>
      <c r="X180" s="31"/>
      <c r="Y180" s="31"/>
      <c r="Z180" s="31"/>
      <c r="AE180" s="31"/>
      <c r="AF180" s="31"/>
      <c r="BC180" s="96">
        <v>45028</v>
      </c>
      <c r="BD180" s="31">
        <v>2.7629999999999999</v>
      </c>
      <c r="BE180" s="34">
        <v>3.2235</v>
      </c>
    </row>
    <row r="181" spans="3:57">
      <c r="C181" s="34"/>
      <c r="D181" s="33"/>
      <c r="E181" s="256"/>
      <c r="F181" s="33"/>
      <c r="G181" s="34"/>
      <c r="H181" s="34"/>
      <c r="I181" s="34"/>
      <c r="J181" s="34"/>
      <c r="K181" s="34"/>
      <c r="L181" s="34"/>
      <c r="M181" s="34"/>
      <c r="N181" s="34"/>
      <c r="O181" s="34"/>
      <c r="P181" s="34"/>
      <c r="Q181" s="34"/>
      <c r="R181" s="31"/>
      <c r="S181" s="31"/>
      <c r="T181" s="31"/>
      <c r="U181" s="31"/>
      <c r="V181" s="31"/>
      <c r="W181" s="31"/>
      <c r="X181" s="31"/>
      <c r="Y181" s="31"/>
      <c r="Z181" s="31"/>
      <c r="AE181" s="31"/>
      <c r="AF181" s="31"/>
      <c r="BC181" s="96">
        <v>45027</v>
      </c>
      <c r="BD181" s="31">
        <v>2.7629999999999999</v>
      </c>
      <c r="BE181" s="34">
        <v>3.2235</v>
      </c>
    </row>
    <row r="182" spans="3:57">
      <c r="C182" s="34"/>
      <c r="D182" s="33"/>
      <c r="E182" s="256"/>
      <c r="F182" s="33"/>
      <c r="G182" s="34"/>
      <c r="H182" s="34"/>
      <c r="I182" s="34"/>
      <c r="J182" s="34"/>
      <c r="K182" s="34"/>
      <c r="L182" s="34"/>
      <c r="M182" s="34"/>
      <c r="N182" s="34"/>
      <c r="O182" s="34"/>
      <c r="P182" s="34"/>
      <c r="Q182" s="34"/>
      <c r="R182" s="31"/>
      <c r="S182" s="31"/>
      <c r="T182" s="31"/>
      <c r="U182" s="31"/>
      <c r="V182" s="31"/>
      <c r="W182" s="31"/>
      <c r="X182" s="31"/>
      <c r="Y182" s="31"/>
      <c r="Z182" s="31"/>
      <c r="AE182" s="31"/>
      <c r="AF182" s="31"/>
      <c r="BC182" s="96">
        <v>45026</v>
      </c>
      <c r="BD182" s="31">
        <v>2.7629999999999999</v>
      </c>
      <c r="BE182" s="34">
        <v>3.2235</v>
      </c>
    </row>
    <row r="183" spans="3:57">
      <c r="C183" s="34"/>
      <c r="D183" s="33"/>
      <c r="E183" s="256"/>
      <c r="F183" s="33"/>
      <c r="G183" s="34"/>
      <c r="H183" s="34"/>
      <c r="I183" s="34"/>
      <c r="J183" s="34"/>
      <c r="K183" s="34"/>
      <c r="L183" s="34"/>
      <c r="M183" s="34"/>
      <c r="N183" s="34"/>
      <c r="O183" s="34"/>
      <c r="P183" s="34"/>
      <c r="Q183" s="34"/>
      <c r="R183" s="31"/>
      <c r="S183" s="31"/>
      <c r="T183" s="31"/>
      <c r="U183" s="31"/>
      <c r="V183" s="31"/>
      <c r="W183" s="31"/>
      <c r="X183" s="31"/>
      <c r="Y183" s="31"/>
      <c r="Z183" s="31"/>
      <c r="AE183" s="31"/>
      <c r="AF183" s="31"/>
      <c r="BC183" s="96">
        <v>45023</v>
      </c>
      <c r="BD183" s="31">
        <v>2.7629999999999999</v>
      </c>
      <c r="BE183" s="34">
        <v>3.2235</v>
      </c>
    </row>
    <row r="184" spans="3:57">
      <c r="C184" s="34"/>
      <c r="D184" s="33"/>
      <c r="E184" s="256"/>
      <c r="F184" s="33"/>
      <c r="G184" s="34"/>
      <c r="H184" s="34"/>
      <c r="I184" s="34"/>
      <c r="J184" s="34"/>
      <c r="K184" s="34"/>
      <c r="L184" s="34"/>
      <c r="M184" s="34"/>
      <c r="N184" s="34"/>
      <c r="O184" s="34"/>
      <c r="P184" s="34"/>
      <c r="Q184" s="34"/>
      <c r="R184" s="31"/>
      <c r="S184" s="31"/>
      <c r="T184" s="31"/>
      <c r="U184" s="31"/>
      <c r="V184" s="31"/>
      <c r="W184" s="31"/>
      <c r="X184" s="31"/>
      <c r="Y184" s="31"/>
      <c r="Z184" s="31"/>
      <c r="AE184" s="31"/>
      <c r="AF184" s="31"/>
      <c r="BC184" s="96">
        <v>45022</v>
      </c>
      <c r="BD184" s="31">
        <v>2.7629999999999999</v>
      </c>
      <c r="BE184" s="34">
        <v>3.2235</v>
      </c>
    </row>
    <row r="185" spans="3:57">
      <c r="C185" s="34"/>
      <c r="D185" s="33"/>
      <c r="E185" s="256"/>
      <c r="F185" s="33"/>
      <c r="G185" s="34"/>
      <c r="H185" s="34"/>
      <c r="I185" s="34"/>
      <c r="J185" s="34"/>
      <c r="K185" s="34"/>
      <c r="L185" s="34"/>
      <c r="M185" s="34"/>
      <c r="N185" s="34"/>
      <c r="O185" s="34"/>
      <c r="P185" s="34"/>
      <c r="Q185" s="34"/>
      <c r="R185" s="31"/>
      <c r="S185" s="31"/>
      <c r="T185" s="31"/>
      <c r="U185" s="31"/>
      <c r="V185" s="31"/>
      <c r="W185" s="31"/>
      <c r="X185" s="31"/>
      <c r="Y185" s="31"/>
      <c r="Z185" s="31"/>
      <c r="AE185" s="31"/>
      <c r="AF185" s="31"/>
      <c r="BC185" s="96">
        <v>45021</v>
      </c>
      <c r="BD185" s="31">
        <v>2.7629999999999999</v>
      </c>
      <c r="BE185" s="34">
        <v>3.2235</v>
      </c>
    </row>
    <row r="186" spans="3:57">
      <c r="C186" s="34"/>
      <c r="D186" s="33"/>
      <c r="E186" s="256"/>
      <c r="F186" s="33"/>
      <c r="G186" s="34"/>
      <c r="H186" s="34"/>
      <c r="I186" s="34"/>
      <c r="J186" s="34"/>
      <c r="K186" s="34"/>
      <c r="L186" s="34"/>
      <c r="M186" s="34"/>
      <c r="N186" s="34"/>
      <c r="O186" s="34"/>
      <c r="P186" s="34"/>
      <c r="Q186" s="34"/>
      <c r="R186" s="31"/>
      <c r="S186" s="31"/>
      <c r="T186" s="31"/>
      <c r="U186" s="31"/>
      <c r="V186" s="31"/>
      <c r="W186" s="31"/>
      <c r="X186" s="31"/>
      <c r="Y186" s="31"/>
      <c r="Z186" s="31"/>
      <c r="AE186" s="31"/>
      <c r="AF186" s="31"/>
      <c r="BC186" s="96">
        <v>45020</v>
      </c>
      <c r="BD186" s="31">
        <v>2.7629999999999999</v>
      </c>
      <c r="BE186" s="34">
        <v>3.2235</v>
      </c>
    </row>
    <row r="187" spans="3:57">
      <c r="C187" s="34"/>
      <c r="D187" s="33"/>
      <c r="E187" s="256"/>
      <c r="F187" s="33"/>
      <c r="G187" s="34"/>
      <c r="H187" s="34"/>
      <c r="I187" s="34"/>
      <c r="J187" s="34"/>
      <c r="K187" s="34"/>
      <c r="L187" s="34"/>
      <c r="M187" s="34"/>
      <c r="N187" s="34"/>
      <c r="O187" s="34"/>
      <c r="P187" s="34"/>
      <c r="Q187" s="34"/>
      <c r="R187" s="31"/>
      <c r="S187" s="31"/>
      <c r="T187" s="31"/>
      <c r="U187" s="31"/>
      <c r="V187" s="31"/>
      <c r="W187" s="31"/>
      <c r="X187" s="31"/>
      <c r="Y187" s="31"/>
      <c r="Z187" s="31"/>
      <c r="AE187" s="31"/>
      <c r="AF187" s="31"/>
      <c r="BC187" s="96">
        <v>45019</v>
      </c>
      <c r="BD187" s="31">
        <v>2.7629999999999999</v>
      </c>
      <c r="BE187" s="34">
        <v>3.2235</v>
      </c>
    </row>
    <row r="188" spans="3:57">
      <c r="C188" s="34"/>
      <c r="D188" s="33"/>
      <c r="E188" s="256"/>
      <c r="F188" s="33"/>
      <c r="G188" s="34"/>
      <c r="H188" s="34"/>
      <c r="I188" s="34"/>
      <c r="J188" s="34"/>
      <c r="K188" s="34"/>
      <c r="L188" s="34"/>
      <c r="M188" s="34"/>
      <c r="N188" s="34"/>
      <c r="O188" s="34"/>
      <c r="P188" s="34"/>
      <c r="Q188" s="34"/>
      <c r="R188" s="31"/>
      <c r="S188" s="31"/>
      <c r="T188" s="31"/>
      <c r="U188" s="31"/>
      <c r="V188" s="31"/>
      <c r="W188" s="31"/>
      <c r="X188" s="31"/>
      <c r="Y188" s="31"/>
      <c r="Z188" s="31"/>
      <c r="AE188" s="31"/>
      <c r="AF188" s="31"/>
      <c r="BC188" s="96">
        <v>45016</v>
      </c>
      <c r="BD188" s="31">
        <v>2.7629999999999999</v>
      </c>
      <c r="BE188" s="34">
        <v>3.2235</v>
      </c>
    </row>
    <row r="189" spans="3:57">
      <c r="C189" s="34"/>
      <c r="D189" s="33"/>
      <c r="E189" s="256"/>
      <c r="F189" s="33"/>
      <c r="G189" s="34"/>
      <c r="H189" s="34"/>
      <c r="I189" s="34"/>
      <c r="J189" s="34"/>
      <c r="K189" s="34"/>
      <c r="L189" s="34"/>
      <c r="M189" s="34"/>
      <c r="N189" s="34"/>
      <c r="O189" s="34"/>
      <c r="P189" s="34"/>
      <c r="Q189" s="34"/>
      <c r="R189" s="31"/>
      <c r="S189" s="31"/>
      <c r="T189" s="31"/>
      <c r="U189" s="31"/>
      <c r="V189" s="31"/>
      <c r="W189" s="31"/>
      <c r="X189" s="31"/>
      <c r="Y189" s="31"/>
      <c r="Z189" s="31"/>
      <c r="AE189" s="31"/>
      <c r="AF189" s="31"/>
      <c r="BC189" s="96">
        <v>45015</v>
      </c>
      <c r="BD189" s="31">
        <v>2.7629999999999999</v>
      </c>
      <c r="BE189" s="34">
        <v>3.2235</v>
      </c>
    </row>
    <row r="190" spans="3:57">
      <c r="C190" s="34"/>
      <c r="D190" s="33"/>
      <c r="E190" s="256"/>
      <c r="F190" s="33"/>
      <c r="G190" s="34"/>
      <c r="H190" s="34"/>
      <c r="I190" s="34"/>
      <c r="J190" s="34"/>
      <c r="K190" s="34"/>
      <c r="L190" s="34"/>
      <c r="M190" s="34"/>
      <c r="N190" s="34"/>
      <c r="O190" s="34"/>
      <c r="P190" s="34"/>
      <c r="Q190" s="34"/>
      <c r="R190" s="31"/>
      <c r="S190" s="31"/>
      <c r="T190" s="31"/>
      <c r="U190" s="31"/>
      <c r="V190" s="31"/>
      <c r="W190" s="31"/>
      <c r="X190" s="31"/>
      <c r="Y190" s="31"/>
      <c r="Z190" s="31"/>
      <c r="AE190" s="31"/>
      <c r="AF190" s="31"/>
      <c r="BC190" s="96">
        <v>45014</v>
      </c>
      <c r="BD190" s="31">
        <v>2.7629999999999999</v>
      </c>
      <c r="BE190" s="34">
        <v>3.2235</v>
      </c>
    </row>
    <row r="191" spans="3:57">
      <c r="C191" s="34"/>
      <c r="D191" s="33"/>
      <c r="E191" s="256"/>
      <c r="F191" s="33"/>
      <c r="G191" s="34"/>
      <c r="H191" s="34"/>
      <c r="I191" s="34"/>
      <c r="J191" s="34"/>
      <c r="K191" s="34"/>
      <c r="L191" s="34"/>
      <c r="M191" s="34"/>
      <c r="N191" s="34"/>
      <c r="O191" s="34"/>
      <c r="P191" s="34"/>
      <c r="Q191" s="34"/>
      <c r="R191" s="31"/>
      <c r="S191" s="31"/>
      <c r="T191" s="31"/>
      <c r="U191" s="31"/>
      <c r="V191" s="31"/>
      <c r="W191" s="31"/>
      <c r="X191" s="31"/>
      <c r="Y191" s="31"/>
      <c r="Z191" s="31"/>
      <c r="AE191" s="31"/>
      <c r="AF191" s="31"/>
      <c r="BC191" s="96">
        <v>45013</v>
      </c>
      <c r="BD191" s="31">
        <v>2.7629999999999999</v>
      </c>
      <c r="BE191" s="34">
        <v>3.2235</v>
      </c>
    </row>
    <row r="192" spans="3:57">
      <c r="C192" s="34"/>
      <c r="D192" s="33"/>
      <c r="E192" s="256"/>
      <c r="F192" s="33"/>
      <c r="G192" s="34"/>
      <c r="H192" s="34"/>
      <c r="I192" s="34"/>
      <c r="J192" s="34"/>
      <c r="K192" s="34"/>
      <c r="L192" s="34"/>
      <c r="M192" s="34"/>
      <c r="N192" s="34"/>
      <c r="O192" s="34"/>
      <c r="P192" s="34"/>
      <c r="Q192" s="34"/>
      <c r="R192" s="31"/>
      <c r="S192" s="31"/>
      <c r="T192" s="31"/>
      <c r="U192" s="31"/>
      <c r="V192" s="31"/>
      <c r="W192" s="31"/>
      <c r="X192" s="31"/>
      <c r="Y192" s="31"/>
      <c r="Z192" s="31"/>
      <c r="AE192" s="31"/>
      <c r="AF192" s="31"/>
      <c r="BC192" s="96">
        <v>45012</v>
      </c>
      <c r="BD192" s="31">
        <v>2.7629999999999999</v>
      </c>
      <c r="BE192" s="34">
        <v>3.2235</v>
      </c>
    </row>
    <row r="193" spans="3:57">
      <c r="C193" s="34"/>
      <c r="D193" s="33"/>
      <c r="E193" s="256"/>
      <c r="F193" s="33"/>
      <c r="G193" s="34"/>
      <c r="H193" s="34"/>
      <c r="I193" s="34"/>
      <c r="J193" s="34"/>
      <c r="K193" s="34"/>
      <c r="L193" s="34"/>
      <c r="M193" s="34"/>
      <c r="N193" s="34"/>
      <c r="O193" s="34"/>
      <c r="P193" s="34"/>
      <c r="Q193" s="34"/>
      <c r="R193" s="31"/>
      <c r="S193" s="31"/>
      <c r="T193" s="31"/>
      <c r="U193" s="31"/>
      <c r="V193" s="31"/>
      <c r="W193" s="31"/>
      <c r="X193" s="31"/>
      <c r="Y193" s="31"/>
      <c r="Z193" s="31"/>
      <c r="AE193" s="31"/>
      <c r="AF193" s="31"/>
      <c r="BC193" s="96">
        <v>45009</v>
      </c>
      <c r="BD193" s="31">
        <v>2.7629999999999999</v>
      </c>
      <c r="BE193" s="34">
        <v>3.2235</v>
      </c>
    </row>
    <row r="194" spans="3:57">
      <c r="C194" s="34"/>
      <c r="D194" s="33"/>
      <c r="E194" s="256"/>
      <c r="F194" s="33"/>
      <c r="G194" s="34"/>
      <c r="H194" s="34"/>
      <c r="I194" s="34"/>
      <c r="J194" s="34"/>
      <c r="K194" s="34"/>
      <c r="L194" s="34"/>
      <c r="M194" s="34"/>
      <c r="N194" s="34"/>
      <c r="O194" s="34"/>
      <c r="P194" s="34"/>
      <c r="Q194" s="34"/>
      <c r="R194" s="31"/>
      <c r="S194" s="31"/>
      <c r="T194" s="31"/>
      <c r="U194" s="31"/>
      <c r="V194" s="31"/>
      <c r="W194" s="31"/>
      <c r="X194" s="31"/>
      <c r="Y194" s="31"/>
      <c r="Z194" s="31"/>
      <c r="AE194" s="31"/>
      <c r="AF194" s="31"/>
      <c r="BC194" s="96">
        <v>45008</v>
      </c>
      <c r="BD194" s="31">
        <v>2.7629999999999999</v>
      </c>
      <c r="BE194" s="34">
        <v>3.2235</v>
      </c>
    </row>
    <row r="195" spans="3:57">
      <c r="C195" s="34"/>
      <c r="D195" s="33"/>
      <c r="E195" s="256"/>
      <c r="F195" s="33"/>
      <c r="G195" s="34"/>
      <c r="H195" s="34"/>
      <c r="I195" s="34"/>
      <c r="J195" s="34"/>
      <c r="K195" s="34"/>
      <c r="L195" s="34"/>
      <c r="M195" s="34"/>
      <c r="N195" s="34"/>
      <c r="O195" s="34"/>
      <c r="P195" s="34"/>
      <c r="Q195" s="34"/>
      <c r="R195" s="31"/>
      <c r="S195" s="31"/>
      <c r="T195" s="31"/>
      <c r="U195" s="31"/>
      <c r="V195" s="31"/>
      <c r="W195" s="31"/>
      <c r="X195" s="31"/>
      <c r="Y195" s="31"/>
      <c r="Z195" s="31"/>
      <c r="AE195" s="31"/>
      <c r="AF195" s="31"/>
      <c r="BC195" s="96">
        <v>45007</v>
      </c>
      <c r="BD195" s="31">
        <v>2.7629999999999999</v>
      </c>
      <c r="BE195" s="34">
        <v>3.2235</v>
      </c>
    </row>
    <row r="196" spans="3:57">
      <c r="C196" s="34"/>
      <c r="D196" s="33"/>
      <c r="E196" s="256"/>
      <c r="F196" s="33"/>
      <c r="G196" s="34"/>
      <c r="H196" s="34"/>
      <c r="I196" s="34"/>
      <c r="J196" s="34"/>
      <c r="K196" s="34"/>
      <c r="L196" s="34"/>
      <c r="M196" s="34"/>
      <c r="N196" s="34"/>
      <c r="O196" s="34"/>
      <c r="P196" s="34"/>
      <c r="Q196" s="34"/>
      <c r="R196" s="31"/>
      <c r="S196" s="31"/>
      <c r="T196" s="31"/>
      <c r="U196" s="31"/>
      <c r="V196" s="31"/>
      <c r="W196" s="31"/>
      <c r="X196" s="31"/>
      <c r="Y196" s="31"/>
      <c r="Z196" s="31"/>
      <c r="AE196" s="31"/>
      <c r="AF196" s="31"/>
      <c r="BC196" s="96">
        <v>45006</v>
      </c>
      <c r="BD196" s="31">
        <v>2.7629999999999999</v>
      </c>
      <c r="BE196" s="34">
        <v>3.2235</v>
      </c>
    </row>
    <row r="197" spans="3:57">
      <c r="C197" s="34"/>
      <c r="D197" s="33"/>
      <c r="E197" s="256"/>
      <c r="F197" s="33"/>
      <c r="G197" s="34"/>
      <c r="H197" s="34"/>
      <c r="I197" s="34"/>
      <c r="J197" s="34"/>
      <c r="K197" s="34"/>
      <c r="L197" s="34"/>
      <c r="M197" s="34"/>
      <c r="N197" s="34"/>
      <c r="O197" s="34"/>
      <c r="P197" s="34"/>
      <c r="Q197" s="34"/>
      <c r="R197" s="31"/>
      <c r="S197" s="31"/>
      <c r="T197" s="31"/>
      <c r="U197" s="31"/>
      <c r="V197" s="31"/>
      <c r="W197" s="31"/>
      <c r="X197" s="31"/>
      <c r="Y197" s="31"/>
      <c r="Z197" s="31"/>
      <c r="AE197" s="31"/>
      <c r="AF197" s="31"/>
      <c r="BC197" s="96">
        <v>45005</v>
      </c>
      <c r="BD197" s="31">
        <v>2.7629999999999999</v>
      </c>
      <c r="BE197" s="34">
        <v>3.2235</v>
      </c>
    </row>
    <row r="198" spans="3:57">
      <c r="C198" s="34"/>
      <c r="D198" s="33"/>
      <c r="E198" s="256"/>
      <c r="F198" s="33"/>
      <c r="G198" s="34"/>
      <c r="H198" s="34"/>
      <c r="I198" s="34"/>
      <c r="J198" s="34"/>
      <c r="K198" s="34"/>
      <c r="L198" s="34"/>
      <c r="M198" s="34"/>
      <c r="N198" s="34"/>
      <c r="O198" s="34"/>
      <c r="P198" s="34"/>
      <c r="Q198" s="34"/>
      <c r="R198" s="31"/>
      <c r="S198" s="31"/>
      <c r="T198" s="31"/>
      <c r="U198" s="31"/>
      <c r="V198" s="31"/>
      <c r="W198" s="31"/>
      <c r="X198" s="31"/>
      <c r="Y198" s="31"/>
      <c r="Z198" s="31"/>
      <c r="AE198" s="31"/>
      <c r="AF198" s="31"/>
      <c r="BC198" s="96">
        <v>45002</v>
      </c>
      <c r="BD198" s="31">
        <v>2.7629999999999999</v>
      </c>
      <c r="BE198" s="34">
        <v>3.2235</v>
      </c>
    </row>
    <row r="199" spans="3:57">
      <c r="C199" s="34"/>
      <c r="D199" s="33"/>
      <c r="E199" s="256"/>
      <c r="F199" s="33"/>
      <c r="G199" s="34"/>
      <c r="H199" s="34"/>
      <c r="I199" s="34"/>
      <c r="J199" s="34"/>
      <c r="K199" s="34"/>
      <c r="L199" s="34"/>
      <c r="M199" s="34"/>
      <c r="N199" s="34"/>
      <c r="O199" s="34"/>
      <c r="P199" s="34"/>
      <c r="Q199" s="34"/>
      <c r="R199" s="31"/>
      <c r="S199" s="31"/>
      <c r="T199" s="31"/>
      <c r="U199" s="31"/>
      <c r="V199" s="31"/>
      <c r="W199" s="31"/>
      <c r="X199" s="31"/>
      <c r="Y199" s="31"/>
      <c r="Z199" s="31"/>
      <c r="AE199" s="31"/>
      <c r="AF199" s="31"/>
      <c r="BC199" s="96">
        <v>45001</v>
      </c>
      <c r="BD199" s="31">
        <v>2.7629999999999999</v>
      </c>
      <c r="BE199" s="34">
        <v>3.2235</v>
      </c>
    </row>
    <row r="200" spans="3:57">
      <c r="C200" s="34"/>
      <c r="D200" s="33"/>
      <c r="E200" s="256"/>
      <c r="F200" s="33"/>
      <c r="G200" s="34"/>
      <c r="H200" s="34"/>
      <c r="I200" s="34"/>
      <c r="J200" s="34"/>
      <c r="K200" s="34"/>
      <c r="L200" s="34"/>
      <c r="M200" s="34"/>
      <c r="N200" s="34"/>
      <c r="O200" s="34"/>
      <c r="P200" s="34"/>
      <c r="Q200" s="34"/>
      <c r="R200" s="31"/>
      <c r="S200" s="31"/>
      <c r="T200" s="31"/>
      <c r="U200" s="31"/>
      <c r="V200" s="31"/>
      <c r="W200" s="31"/>
      <c r="X200" s="31"/>
      <c r="Y200" s="31"/>
      <c r="Z200" s="31"/>
      <c r="AE200" s="31"/>
      <c r="AF200" s="31"/>
      <c r="BC200" s="96">
        <v>45000</v>
      </c>
      <c r="BD200" s="31">
        <v>2.7629999999999999</v>
      </c>
      <c r="BE200" s="34">
        <v>3.2235</v>
      </c>
    </row>
    <row r="201" spans="3:57">
      <c r="C201" s="34"/>
      <c r="D201" s="33"/>
      <c r="E201" s="256"/>
      <c r="F201" s="33"/>
      <c r="G201" s="34"/>
      <c r="H201" s="34"/>
      <c r="I201" s="34"/>
      <c r="J201" s="34"/>
      <c r="K201" s="34"/>
      <c r="L201" s="34"/>
      <c r="M201" s="34"/>
      <c r="N201" s="34"/>
      <c r="O201" s="34"/>
      <c r="P201" s="34"/>
      <c r="Q201" s="34"/>
      <c r="R201" s="31"/>
      <c r="S201" s="31"/>
      <c r="T201" s="31"/>
      <c r="U201" s="31"/>
      <c r="V201" s="31"/>
      <c r="W201" s="31"/>
      <c r="X201" s="31"/>
      <c r="Y201" s="31"/>
      <c r="Z201" s="31"/>
      <c r="AE201" s="31"/>
      <c r="AF201" s="31"/>
      <c r="BC201" s="96">
        <v>44999</v>
      </c>
      <c r="BD201" s="31">
        <v>2.7629999999999999</v>
      </c>
      <c r="BE201" s="34">
        <v>3.2235</v>
      </c>
    </row>
    <row r="202" spans="3:57">
      <c r="C202" s="34"/>
      <c r="D202" s="33"/>
      <c r="E202" s="256"/>
      <c r="F202" s="33"/>
      <c r="G202" s="34"/>
      <c r="H202" s="34"/>
      <c r="I202" s="34"/>
      <c r="J202" s="34"/>
      <c r="K202" s="34"/>
      <c r="L202" s="34"/>
      <c r="M202" s="34"/>
      <c r="N202" s="34"/>
      <c r="O202" s="34"/>
      <c r="P202" s="34"/>
      <c r="Q202" s="34"/>
      <c r="R202" s="31"/>
      <c r="S202" s="31"/>
      <c r="T202" s="31"/>
      <c r="U202" s="31"/>
      <c r="V202" s="31"/>
      <c r="W202" s="31"/>
      <c r="X202" s="31"/>
      <c r="Y202" s="31"/>
      <c r="Z202" s="31"/>
      <c r="AE202" s="31"/>
      <c r="AF202" s="31"/>
      <c r="BC202" s="96">
        <v>44998</v>
      </c>
      <c r="BD202" s="31">
        <v>2.7629999999999999</v>
      </c>
      <c r="BE202" s="34">
        <v>3.2235</v>
      </c>
    </row>
    <row r="203" spans="3:57">
      <c r="C203" s="34"/>
      <c r="D203" s="33"/>
      <c r="E203" s="256"/>
      <c r="F203" s="33"/>
      <c r="G203" s="34"/>
      <c r="H203" s="34"/>
      <c r="I203" s="34"/>
      <c r="J203" s="34"/>
      <c r="K203" s="34"/>
      <c r="L203" s="34"/>
      <c r="M203" s="34"/>
      <c r="N203" s="34"/>
      <c r="O203" s="34"/>
      <c r="P203" s="34"/>
      <c r="Q203" s="34"/>
      <c r="R203" s="31"/>
      <c r="S203" s="31"/>
      <c r="T203" s="31"/>
      <c r="U203" s="31"/>
      <c r="V203" s="31"/>
      <c r="W203" s="31"/>
      <c r="X203" s="31"/>
      <c r="Y203" s="31"/>
      <c r="Z203" s="31"/>
      <c r="AE203" s="31"/>
      <c r="AF203" s="31"/>
      <c r="BC203" s="96">
        <v>44995</v>
      </c>
      <c r="BD203" s="31">
        <v>2.7629999999999999</v>
      </c>
      <c r="BE203" s="34">
        <v>3.2235</v>
      </c>
    </row>
    <row r="204" spans="3:57">
      <c r="C204" s="34"/>
      <c r="D204" s="33"/>
      <c r="E204" s="256"/>
      <c r="F204" s="33"/>
      <c r="G204" s="34"/>
      <c r="H204" s="34"/>
      <c r="I204" s="34"/>
      <c r="J204" s="34"/>
      <c r="K204" s="34"/>
      <c r="L204" s="34"/>
      <c r="M204" s="34"/>
      <c r="N204" s="34"/>
      <c r="O204" s="34"/>
      <c r="P204" s="34"/>
      <c r="Q204" s="34"/>
      <c r="R204" s="31"/>
      <c r="S204" s="31"/>
      <c r="T204" s="31"/>
      <c r="U204" s="31"/>
      <c r="V204" s="31"/>
      <c r="W204" s="31"/>
      <c r="X204" s="31"/>
      <c r="Y204" s="31"/>
      <c r="Z204" s="31"/>
      <c r="AE204" s="31"/>
      <c r="AF204" s="31"/>
      <c r="BC204" s="96">
        <v>44994</v>
      </c>
      <c r="BD204" s="31">
        <v>2.7629999999999999</v>
      </c>
      <c r="BE204" s="34">
        <v>3.2235</v>
      </c>
    </row>
    <row r="205" spans="3:57">
      <c r="C205" s="34"/>
      <c r="D205" s="33"/>
      <c r="E205" s="256"/>
      <c r="F205" s="33"/>
      <c r="G205" s="34"/>
      <c r="H205" s="34"/>
      <c r="I205" s="34"/>
      <c r="J205" s="34"/>
      <c r="K205" s="34"/>
      <c r="L205" s="34"/>
      <c r="M205" s="34"/>
      <c r="N205" s="34"/>
      <c r="O205" s="34"/>
      <c r="P205" s="34"/>
      <c r="Q205" s="34"/>
      <c r="R205" s="31"/>
      <c r="S205" s="31"/>
      <c r="T205" s="31"/>
      <c r="U205" s="31"/>
      <c r="V205" s="31"/>
      <c r="W205" s="31"/>
      <c r="X205" s="31"/>
      <c r="Y205" s="31"/>
      <c r="Z205" s="31"/>
      <c r="AE205" s="31"/>
      <c r="AF205" s="31"/>
      <c r="BC205" s="96">
        <v>44993</v>
      </c>
      <c r="BD205" s="31">
        <v>2.7629999999999999</v>
      </c>
      <c r="BE205" s="34">
        <v>3.2235</v>
      </c>
    </row>
    <row r="206" spans="3:57">
      <c r="C206" s="34"/>
      <c r="D206" s="33"/>
      <c r="E206" s="256"/>
      <c r="F206" s="33"/>
      <c r="G206" s="34"/>
      <c r="H206" s="34"/>
      <c r="I206" s="34"/>
      <c r="J206" s="34"/>
      <c r="K206" s="34"/>
      <c r="L206" s="34"/>
      <c r="M206" s="34"/>
      <c r="N206" s="34"/>
      <c r="O206" s="34"/>
      <c r="P206" s="34"/>
      <c r="Q206" s="34"/>
      <c r="R206" s="31"/>
      <c r="S206" s="31"/>
      <c r="T206" s="31"/>
      <c r="U206" s="31"/>
      <c r="V206" s="31"/>
      <c r="W206" s="31"/>
      <c r="X206" s="31"/>
      <c r="Y206" s="31"/>
      <c r="Z206" s="31"/>
      <c r="AE206" s="31"/>
      <c r="AF206" s="31"/>
      <c r="BC206" s="96">
        <v>44992</v>
      </c>
      <c r="BD206" s="31">
        <v>2.7629999999999999</v>
      </c>
      <c r="BE206" s="34">
        <v>3.2235</v>
      </c>
    </row>
    <row r="207" spans="3:57">
      <c r="C207" s="34"/>
      <c r="D207" s="33"/>
      <c r="E207" s="256"/>
      <c r="F207" s="33"/>
      <c r="G207" s="34"/>
      <c r="H207" s="34"/>
      <c r="I207" s="34"/>
      <c r="J207" s="34"/>
      <c r="K207" s="34"/>
      <c r="L207" s="34"/>
      <c r="M207" s="34"/>
      <c r="N207" s="34"/>
      <c r="O207" s="34"/>
      <c r="P207" s="34"/>
      <c r="Q207" s="34"/>
      <c r="R207" s="31"/>
      <c r="S207" s="31"/>
      <c r="T207" s="31"/>
      <c r="U207" s="31"/>
      <c r="V207" s="31"/>
      <c r="W207" s="31"/>
      <c r="X207" s="31"/>
      <c r="Y207" s="31"/>
      <c r="Z207" s="31"/>
      <c r="AE207" s="31"/>
      <c r="AF207" s="31"/>
      <c r="BC207" s="96">
        <v>44991</v>
      </c>
      <c r="BD207" s="31">
        <v>2.7629999999999999</v>
      </c>
      <c r="BE207" s="34">
        <v>3.2235</v>
      </c>
    </row>
    <row r="208" spans="3:57">
      <c r="C208" s="34"/>
      <c r="D208" s="33"/>
      <c r="E208" s="256"/>
      <c r="F208" s="33"/>
      <c r="G208" s="34"/>
      <c r="H208" s="34"/>
      <c r="I208" s="34"/>
      <c r="J208" s="34"/>
      <c r="K208" s="34"/>
      <c r="L208" s="34"/>
      <c r="M208" s="34"/>
      <c r="N208" s="34"/>
      <c r="O208" s="34"/>
      <c r="P208" s="34"/>
      <c r="Q208" s="34"/>
      <c r="R208" s="31"/>
      <c r="S208" s="31"/>
      <c r="T208" s="31"/>
      <c r="U208" s="31"/>
      <c r="V208" s="31"/>
      <c r="W208" s="31"/>
      <c r="X208" s="31"/>
      <c r="Y208" s="31"/>
      <c r="Z208" s="31"/>
      <c r="AE208" s="31"/>
      <c r="AF208" s="31"/>
      <c r="BC208" s="96">
        <v>44988</v>
      </c>
      <c r="BD208" s="31">
        <v>2.7629999999999999</v>
      </c>
      <c r="BE208" s="34">
        <v>3.2235</v>
      </c>
    </row>
    <row r="209" spans="3:57">
      <c r="C209" s="34"/>
      <c r="D209" s="33"/>
      <c r="E209" s="256"/>
      <c r="F209" s="33"/>
      <c r="G209" s="34"/>
      <c r="H209" s="34"/>
      <c r="I209" s="34"/>
      <c r="J209" s="34"/>
      <c r="K209" s="34"/>
      <c r="L209" s="34"/>
      <c r="M209" s="34"/>
      <c r="N209" s="34"/>
      <c r="O209" s="34"/>
      <c r="P209" s="34"/>
      <c r="Q209" s="34"/>
      <c r="R209" s="31"/>
      <c r="S209" s="31"/>
      <c r="T209" s="31"/>
      <c r="U209" s="31"/>
      <c r="V209" s="31"/>
      <c r="W209" s="31"/>
      <c r="X209" s="31"/>
      <c r="Y209" s="31"/>
      <c r="Z209" s="31"/>
      <c r="AE209" s="31"/>
      <c r="AF209" s="31"/>
      <c r="BC209" s="96">
        <v>44987</v>
      </c>
      <c r="BD209" s="31">
        <v>2.7629999999999999</v>
      </c>
      <c r="BE209" s="34">
        <v>3.2235</v>
      </c>
    </row>
    <row r="210" spans="3:57">
      <c r="C210" s="34"/>
      <c r="D210" s="33"/>
      <c r="E210" s="256"/>
      <c r="F210" s="33"/>
      <c r="G210" s="34"/>
      <c r="H210" s="34"/>
      <c r="I210" s="34"/>
      <c r="J210" s="34"/>
      <c r="K210" s="34"/>
      <c r="L210" s="34"/>
      <c r="M210" s="34"/>
      <c r="N210" s="34"/>
      <c r="O210" s="34"/>
      <c r="P210" s="34"/>
      <c r="Q210" s="34"/>
      <c r="R210" s="31"/>
      <c r="S210" s="31"/>
      <c r="T210" s="31"/>
      <c r="U210" s="31"/>
      <c r="V210" s="31"/>
      <c r="W210" s="31"/>
      <c r="X210" s="31"/>
      <c r="Y210" s="31"/>
      <c r="Z210" s="31"/>
      <c r="AE210" s="31"/>
      <c r="AF210" s="31"/>
      <c r="BC210" s="96">
        <v>44986</v>
      </c>
      <c r="BD210" s="31">
        <v>2.7629999999999999</v>
      </c>
      <c r="BE210" s="34">
        <v>3.2235</v>
      </c>
    </row>
    <row r="211" spans="3:57">
      <c r="C211" s="34"/>
      <c r="D211" s="33"/>
      <c r="E211" s="256"/>
      <c r="F211" s="33"/>
      <c r="G211" s="34"/>
      <c r="H211" s="34"/>
      <c r="I211" s="34"/>
      <c r="J211" s="34"/>
      <c r="K211" s="34"/>
      <c r="L211" s="34"/>
      <c r="M211" s="34"/>
      <c r="N211" s="34"/>
      <c r="O211" s="34"/>
      <c r="P211" s="34"/>
      <c r="Q211" s="34"/>
      <c r="R211" s="31"/>
      <c r="S211" s="31"/>
      <c r="T211" s="31"/>
      <c r="U211" s="31"/>
      <c r="V211" s="31"/>
      <c r="W211" s="31"/>
      <c r="X211" s="31"/>
      <c r="Y211" s="31"/>
      <c r="Z211" s="31"/>
      <c r="AE211" s="31"/>
      <c r="AF211" s="31"/>
      <c r="BC211" s="96">
        <v>44985</v>
      </c>
      <c r="BD211" s="31">
        <v>2.7629999999999999</v>
      </c>
      <c r="BE211" s="34">
        <v>3.2235</v>
      </c>
    </row>
    <row r="212" spans="3:57">
      <c r="C212" s="34"/>
      <c r="D212" s="33"/>
      <c r="E212" s="256"/>
      <c r="F212" s="33"/>
      <c r="G212" s="34"/>
      <c r="H212" s="34"/>
      <c r="I212" s="34"/>
      <c r="J212" s="34"/>
      <c r="K212" s="34"/>
      <c r="L212" s="34"/>
      <c r="M212" s="34"/>
      <c r="N212" s="34"/>
      <c r="O212" s="34"/>
      <c r="P212" s="34"/>
      <c r="Q212" s="34"/>
      <c r="R212" s="31"/>
      <c r="S212" s="31"/>
      <c r="T212" s="31"/>
      <c r="U212" s="31"/>
      <c r="V212" s="31"/>
      <c r="W212" s="31"/>
      <c r="X212" s="31"/>
      <c r="Y212" s="31"/>
      <c r="Z212" s="31"/>
      <c r="AE212" s="31"/>
      <c r="AF212" s="31"/>
      <c r="BC212" s="96">
        <v>44984</v>
      </c>
      <c r="BD212" s="31">
        <v>2.7629999999999999</v>
      </c>
      <c r="BE212" s="34">
        <v>3.2235</v>
      </c>
    </row>
    <row r="213" spans="3:57">
      <c r="C213" s="34"/>
      <c r="D213" s="33"/>
      <c r="E213" s="256"/>
      <c r="F213" s="33"/>
      <c r="G213" s="34"/>
      <c r="H213" s="34"/>
      <c r="I213" s="34"/>
      <c r="J213" s="34"/>
      <c r="K213" s="34"/>
      <c r="L213" s="34"/>
      <c r="M213" s="34"/>
      <c r="N213" s="34"/>
      <c r="O213" s="34"/>
      <c r="P213" s="34"/>
      <c r="Q213" s="34"/>
      <c r="R213" s="31"/>
      <c r="S213" s="31"/>
      <c r="T213" s="31"/>
      <c r="U213" s="31"/>
      <c r="V213" s="31"/>
      <c r="W213" s="31"/>
      <c r="X213" s="31"/>
      <c r="Y213" s="31"/>
      <c r="Z213" s="31"/>
      <c r="AE213" s="31"/>
      <c r="AF213" s="31"/>
      <c r="BC213" s="96">
        <v>44981</v>
      </c>
      <c r="BD213" s="31">
        <v>2.7629999999999999</v>
      </c>
      <c r="BE213" s="34">
        <v>3.2235</v>
      </c>
    </row>
    <row r="214" spans="3:57">
      <c r="C214" s="34"/>
      <c r="D214" s="33"/>
      <c r="E214" s="256"/>
      <c r="F214" s="33"/>
      <c r="G214" s="34"/>
      <c r="H214" s="34"/>
      <c r="I214" s="34"/>
      <c r="J214" s="34"/>
      <c r="K214" s="34"/>
      <c r="L214" s="34"/>
      <c r="M214" s="34"/>
      <c r="N214" s="34"/>
      <c r="O214" s="34"/>
      <c r="P214" s="34"/>
      <c r="Q214" s="34"/>
      <c r="R214" s="31"/>
      <c r="S214" s="31"/>
      <c r="T214" s="31"/>
      <c r="U214" s="31"/>
      <c r="V214" s="31"/>
      <c r="W214" s="31"/>
      <c r="X214" s="31"/>
      <c r="Y214" s="31"/>
      <c r="Z214" s="31"/>
      <c r="AE214" s="31"/>
      <c r="AF214" s="31"/>
      <c r="BC214" s="96">
        <v>44980</v>
      </c>
      <c r="BD214" s="31">
        <v>2.7629999999999999</v>
      </c>
      <c r="BE214" s="34">
        <v>3.2235</v>
      </c>
    </row>
    <row r="215" spans="3:57">
      <c r="C215" s="34"/>
      <c r="D215" s="33"/>
      <c r="E215" s="256"/>
      <c r="F215" s="33"/>
      <c r="G215" s="34"/>
      <c r="H215" s="34"/>
      <c r="I215" s="34"/>
      <c r="J215" s="34"/>
      <c r="K215" s="34"/>
      <c r="L215" s="34"/>
      <c r="M215" s="34"/>
      <c r="N215" s="34"/>
      <c r="O215" s="34"/>
      <c r="P215" s="34"/>
      <c r="Q215" s="34"/>
      <c r="R215" s="31"/>
      <c r="S215" s="31"/>
      <c r="T215" s="31"/>
      <c r="U215" s="31"/>
      <c r="V215" s="31"/>
      <c r="W215" s="31"/>
      <c r="X215" s="31"/>
      <c r="Y215" s="31"/>
      <c r="Z215" s="31"/>
      <c r="AE215" s="31"/>
      <c r="AF215" s="31"/>
      <c r="BC215" s="96">
        <v>44979</v>
      </c>
      <c r="BD215" s="31">
        <v>2.7629999999999999</v>
      </c>
      <c r="BE215" s="34">
        <v>3.2235</v>
      </c>
    </row>
    <row r="216" spans="3:57">
      <c r="C216" s="34"/>
      <c r="D216" s="33"/>
      <c r="E216" s="256"/>
      <c r="F216" s="33"/>
      <c r="G216" s="34"/>
      <c r="H216" s="34"/>
      <c r="I216" s="34"/>
      <c r="J216" s="34"/>
      <c r="K216" s="34"/>
      <c r="L216" s="34"/>
      <c r="M216" s="34"/>
      <c r="N216" s="34"/>
      <c r="O216" s="34"/>
      <c r="P216" s="34"/>
      <c r="Q216" s="34"/>
      <c r="R216" s="31"/>
      <c r="S216" s="31"/>
      <c r="T216" s="31"/>
      <c r="U216" s="31"/>
      <c r="V216" s="31"/>
      <c r="W216" s="31"/>
      <c r="X216" s="31"/>
      <c r="Y216" s="31"/>
      <c r="Z216" s="31"/>
      <c r="AE216" s="31"/>
      <c r="AF216" s="31"/>
      <c r="BC216" s="96">
        <v>44978</v>
      </c>
      <c r="BD216" s="31">
        <v>2.7629999999999999</v>
      </c>
      <c r="BE216" s="34">
        <v>3.2235</v>
      </c>
    </row>
    <row r="217" spans="3:57">
      <c r="C217" s="34"/>
      <c r="D217" s="33"/>
      <c r="E217" s="256"/>
      <c r="F217" s="33"/>
      <c r="G217" s="34"/>
      <c r="H217" s="34"/>
      <c r="I217" s="34"/>
      <c r="J217" s="34"/>
      <c r="K217" s="34"/>
      <c r="L217" s="34"/>
      <c r="M217" s="34"/>
      <c r="N217" s="34"/>
      <c r="O217" s="34"/>
      <c r="P217" s="34"/>
      <c r="Q217" s="34"/>
      <c r="R217" s="31"/>
      <c r="S217" s="31"/>
      <c r="T217" s="31"/>
      <c r="U217" s="31"/>
      <c r="V217" s="31"/>
      <c r="W217" s="31"/>
      <c r="X217" s="31"/>
      <c r="Y217" s="31"/>
      <c r="Z217" s="31"/>
      <c r="AE217" s="31"/>
      <c r="AF217" s="31"/>
      <c r="BC217" s="96">
        <v>44977</v>
      </c>
      <c r="BD217" s="31">
        <v>2.7629999999999999</v>
      </c>
      <c r="BE217" s="34">
        <v>3.2235</v>
      </c>
    </row>
    <row r="218" spans="3:57">
      <c r="C218" s="34"/>
      <c r="D218" s="33"/>
      <c r="E218" s="256"/>
      <c r="F218" s="33"/>
      <c r="G218" s="34"/>
      <c r="H218" s="34"/>
      <c r="I218" s="34"/>
      <c r="J218" s="34"/>
      <c r="K218" s="34"/>
      <c r="L218" s="34"/>
      <c r="M218" s="34"/>
      <c r="N218" s="34"/>
      <c r="O218" s="34"/>
      <c r="P218" s="34"/>
      <c r="Q218" s="34"/>
      <c r="R218" s="31"/>
      <c r="S218" s="31"/>
      <c r="T218" s="31"/>
      <c r="U218" s="31"/>
      <c r="V218" s="31"/>
      <c r="W218" s="31"/>
      <c r="X218" s="31"/>
      <c r="Y218" s="31"/>
      <c r="Z218" s="31"/>
      <c r="AE218" s="31"/>
      <c r="AF218" s="31"/>
      <c r="BC218" s="96">
        <v>44974</v>
      </c>
      <c r="BD218" s="31">
        <v>2.7629999999999999</v>
      </c>
      <c r="BE218" s="34">
        <v>3.2235</v>
      </c>
    </row>
    <row r="219" spans="3:57">
      <c r="C219" s="34"/>
      <c r="D219" s="33"/>
      <c r="E219" s="256"/>
      <c r="F219" s="33"/>
      <c r="G219" s="34"/>
      <c r="H219" s="34"/>
      <c r="I219" s="34"/>
      <c r="J219" s="34"/>
      <c r="K219" s="34"/>
      <c r="L219" s="34"/>
      <c r="M219" s="34"/>
      <c r="N219" s="34"/>
      <c r="O219" s="34"/>
      <c r="P219" s="34"/>
      <c r="Q219" s="34"/>
      <c r="R219" s="31"/>
      <c r="S219" s="31"/>
      <c r="T219" s="31"/>
      <c r="U219" s="31"/>
      <c r="V219" s="31"/>
      <c r="W219" s="31"/>
      <c r="X219" s="31"/>
      <c r="Y219" s="31"/>
      <c r="Z219" s="31"/>
      <c r="AE219" s="31"/>
      <c r="AF219" s="31"/>
      <c r="BC219" s="96">
        <v>44973</v>
      </c>
      <c r="BD219" s="31">
        <v>2.7629999999999999</v>
      </c>
      <c r="BE219" s="34">
        <v>3.2235</v>
      </c>
    </row>
    <row r="220" spans="3:57">
      <c r="C220" s="34"/>
      <c r="D220" s="33"/>
      <c r="E220" s="256"/>
      <c r="F220" s="33"/>
      <c r="G220" s="34"/>
      <c r="H220" s="34"/>
      <c r="I220" s="34"/>
      <c r="J220" s="34"/>
      <c r="K220" s="34"/>
      <c r="L220" s="34"/>
      <c r="M220" s="34"/>
      <c r="N220" s="34"/>
      <c r="O220" s="34"/>
      <c r="P220" s="34"/>
      <c r="Q220" s="34"/>
      <c r="R220" s="31"/>
      <c r="S220" s="31"/>
      <c r="T220" s="31"/>
      <c r="U220" s="31"/>
      <c r="V220" s="31"/>
      <c r="W220" s="31"/>
      <c r="X220" s="31"/>
      <c r="Y220" s="31"/>
      <c r="Z220" s="31"/>
      <c r="AE220" s="31"/>
      <c r="AF220" s="31"/>
      <c r="BC220" s="96">
        <v>44972</v>
      </c>
      <c r="BD220" s="31">
        <v>2.7629999999999999</v>
      </c>
      <c r="BE220" s="34">
        <v>3.2235</v>
      </c>
    </row>
    <row r="221" spans="3:57">
      <c r="C221" s="34"/>
      <c r="D221" s="33"/>
      <c r="E221" s="256"/>
      <c r="F221" s="33"/>
      <c r="G221" s="34"/>
      <c r="H221" s="34"/>
      <c r="I221" s="34"/>
      <c r="J221" s="34"/>
      <c r="K221" s="34"/>
      <c r="L221" s="34"/>
      <c r="M221" s="34"/>
      <c r="N221" s="34"/>
      <c r="O221" s="34"/>
      <c r="P221" s="34"/>
      <c r="Q221" s="34"/>
      <c r="R221" s="31"/>
      <c r="S221" s="31"/>
      <c r="T221" s="31"/>
      <c r="U221" s="31"/>
      <c r="V221" s="31"/>
      <c r="W221" s="31"/>
      <c r="X221" s="31"/>
      <c r="Y221" s="31"/>
      <c r="Z221" s="31"/>
      <c r="AE221" s="31"/>
      <c r="AF221" s="31"/>
      <c r="BC221" s="96">
        <v>44971</v>
      </c>
      <c r="BD221" s="31">
        <v>2.7629999999999999</v>
      </c>
      <c r="BE221" s="34">
        <v>3.2235</v>
      </c>
    </row>
    <row r="222" spans="3:57">
      <c r="C222" s="34"/>
      <c r="D222" s="33"/>
      <c r="E222" s="256"/>
      <c r="F222" s="33"/>
      <c r="G222" s="34"/>
      <c r="H222" s="34"/>
      <c r="I222" s="34"/>
      <c r="J222" s="34"/>
      <c r="K222" s="34"/>
      <c r="L222" s="34"/>
      <c r="M222" s="34"/>
      <c r="N222" s="34"/>
      <c r="O222" s="34"/>
      <c r="P222" s="34"/>
      <c r="Q222" s="34"/>
      <c r="R222" s="31"/>
      <c r="S222" s="31"/>
      <c r="T222" s="31"/>
      <c r="U222" s="31"/>
      <c r="V222" s="31"/>
      <c r="W222" s="31"/>
      <c r="X222" s="31"/>
      <c r="Y222" s="31"/>
      <c r="Z222" s="31"/>
      <c r="AE222" s="31"/>
      <c r="AF222" s="31"/>
      <c r="BC222" s="96">
        <v>44970</v>
      </c>
      <c r="BD222" s="31">
        <v>2.7629999999999999</v>
      </c>
      <c r="BE222" s="34">
        <v>3.2235</v>
      </c>
    </row>
    <row r="223" spans="3:57">
      <c r="C223" s="34"/>
      <c r="D223" s="33"/>
      <c r="E223" s="256"/>
      <c r="F223" s="33"/>
      <c r="G223" s="34"/>
      <c r="H223" s="34"/>
      <c r="I223" s="34"/>
      <c r="J223" s="34"/>
      <c r="K223" s="34"/>
      <c r="L223" s="34"/>
      <c r="M223" s="34"/>
      <c r="N223" s="34"/>
      <c r="O223" s="34"/>
      <c r="P223" s="34"/>
      <c r="Q223" s="34"/>
      <c r="R223" s="31"/>
      <c r="S223" s="31"/>
      <c r="T223" s="31"/>
      <c r="U223" s="31"/>
      <c r="V223" s="31"/>
      <c r="W223" s="31"/>
      <c r="X223" s="31"/>
      <c r="Y223" s="31"/>
      <c r="Z223" s="31"/>
      <c r="AE223" s="31"/>
      <c r="AF223" s="31"/>
      <c r="BC223" s="96">
        <v>44967</v>
      </c>
      <c r="BD223" s="31">
        <v>2.7629999999999999</v>
      </c>
      <c r="BE223" s="34">
        <v>3.2235</v>
      </c>
    </row>
    <row r="224" spans="3:57">
      <c r="C224" s="34"/>
      <c r="D224" s="33"/>
      <c r="E224" s="256"/>
      <c r="F224" s="33"/>
      <c r="G224" s="34"/>
      <c r="H224" s="34"/>
      <c r="I224" s="34"/>
      <c r="J224" s="34"/>
      <c r="K224" s="34"/>
      <c r="L224" s="34"/>
      <c r="M224" s="34"/>
      <c r="N224" s="34"/>
      <c r="O224" s="34"/>
      <c r="P224" s="34"/>
      <c r="Q224" s="34"/>
      <c r="R224" s="31"/>
      <c r="S224" s="31"/>
      <c r="T224" s="31"/>
      <c r="U224" s="31"/>
      <c r="V224" s="31"/>
      <c r="W224" s="31"/>
      <c r="X224" s="31"/>
      <c r="Y224" s="31"/>
      <c r="Z224" s="31"/>
      <c r="AE224" s="31"/>
      <c r="AF224" s="31"/>
      <c r="BC224" s="96">
        <v>44966</v>
      </c>
      <c r="BD224" s="31">
        <v>2.7629999999999999</v>
      </c>
      <c r="BE224" s="34">
        <v>3.2235</v>
      </c>
    </row>
    <row r="225" spans="3:57">
      <c r="C225" s="34"/>
      <c r="D225" s="33"/>
      <c r="E225" s="256"/>
      <c r="F225" s="33"/>
      <c r="G225" s="34"/>
      <c r="H225" s="34"/>
      <c r="I225" s="34"/>
      <c r="J225" s="34"/>
      <c r="K225" s="34"/>
      <c r="L225" s="34"/>
      <c r="M225" s="34"/>
      <c r="N225" s="34"/>
      <c r="O225" s="34"/>
      <c r="P225" s="34"/>
      <c r="Q225" s="34"/>
      <c r="R225" s="31"/>
      <c r="S225" s="31"/>
      <c r="T225" s="31"/>
      <c r="U225" s="31"/>
      <c r="V225" s="31"/>
      <c r="W225" s="31"/>
      <c r="X225" s="31"/>
      <c r="Y225" s="31"/>
      <c r="Z225" s="31"/>
      <c r="AE225" s="31"/>
      <c r="AF225" s="31"/>
      <c r="BC225" s="96">
        <v>44965</v>
      </c>
      <c r="BD225" s="31">
        <v>2.7629999999999999</v>
      </c>
      <c r="BE225" s="34">
        <v>3.2235</v>
      </c>
    </row>
    <row r="226" spans="3:57">
      <c r="C226" s="34"/>
      <c r="D226" s="33"/>
      <c r="E226" s="256"/>
      <c r="F226" s="33"/>
      <c r="G226" s="34"/>
      <c r="H226" s="34"/>
      <c r="I226" s="34"/>
      <c r="J226" s="34"/>
      <c r="K226" s="34"/>
      <c r="L226" s="34"/>
      <c r="M226" s="34"/>
      <c r="N226" s="34"/>
      <c r="O226" s="34"/>
      <c r="P226" s="34"/>
      <c r="Q226" s="34"/>
      <c r="R226" s="31"/>
      <c r="S226" s="31"/>
      <c r="T226" s="31"/>
      <c r="U226" s="31"/>
      <c r="V226" s="31"/>
      <c r="W226" s="31"/>
      <c r="X226" s="31"/>
      <c r="Y226" s="31"/>
      <c r="Z226" s="31"/>
      <c r="AE226" s="31"/>
      <c r="AF226" s="31"/>
      <c r="BC226" s="96">
        <v>44964</v>
      </c>
      <c r="BD226" s="31">
        <v>2.7629999999999999</v>
      </c>
      <c r="BE226" s="34">
        <v>3.2235</v>
      </c>
    </row>
    <row r="227" spans="3:57">
      <c r="C227" s="34"/>
      <c r="D227" s="33"/>
      <c r="E227" s="256"/>
      <c r="F227" s="33"/>
      <c r="G227" s="34"/>
      <c r="H227" s="34"/>
      <c r="I227" s="34"/>
      <c r="J227" s="34"/>
      <c r="K227" s="34"/>
      <c r="L227" s="34"/>
      <c r="M227" s="34"/>
      <c r="N227" s="34"/>
      <c r="O227" s="34"/>
      <c r="P227" s="34"/>
      <c r="Q227" s="34"/>
      <c r="R227" s="31"/>
      <c r="S227" s="31"/>
      <c r="T227" s="31"/>
      <c r="U227" s="31"/>
      <c r="V227" s="31"/>
      <c r="W227" s="31"/>
      <c r="X227" s="31"/>
      <c r="Y227" s="31"/>
      <c r="Z227" s="31"/>
      <c r="AE227" s="31"/>
      <c r="AF227" s="31"/>
      <c r="BC227" s="96">
        <v>44963</v>
      </c>
      <c r="BD227" s="31">
        <v>2.7629999999999999</v>
      </c>
      <c r="BE227" s="34">
        <v>3.2235</v>
      </c>
    </row>
    <row r="228" spans="3:57">
      <c r="C228" s="34"/>
      <c r="D228" s="33"/>
      <c r="E228" s="256"/>
      <c r="F228" s="33"/>
      <c r="G228" s="34"/>
      <c r="H228" s="34"/>
      <c r="I228" s="34"/>
      <c r="J228" s="34"/>
      <c r="K228" s="34"/>
      <c r="L228" s="34"/>
      <c r="M228" s="34"/>
      <c r="N228" s="34"/>
      <c r="O228" s="34"/>
      <c r="P228" s="34"/>
      <c r="Q228" s="34"/>
      <c r="R228" s="31"/>
      <c r="S228" s="31"/>
      <c r="T228" s="31"/>
      <c r="U228" s="31"/>
      <c r="V228" s="31"/>
      <c r="W228" s="31"/>
      <c r="X228" s="31"/>
      <c r="Y228" s="31"/>
      <c r="Z228" s="31"/>
      <c r="AE228" s="31"/>
      <c r="AF228" s="31"/>
      <c r="BC228" s="96">
        <v>44960</v>
      </c>
      <c r="BD228" s="31">
        <v>2.7629999999999999</v>
      </c>
      <c r="BE228" s="34">
        <v>3.2235</v>
      </c>
    </row>
    <row r="229" spans="3:57">
      <c r="C229" s="34"/>
      <c r="D229" s="33"/>
      <c r="E229" s="256"/>
      <c r="F229" s="33"/>
      <c r="G229" s="34"/>
      <c r="H229" s="34"/>
      <c r="I229" s="34"/>
      <c r="J229" s="34"/>
      <c r="K229" s="34"/>
      <c r="L229" s="34"/>
      <c r="M229" s="34"/>
      <c r="N229" s="34"/>
      <c r="O229" s="34"/>
      <c r="P229" s="34"/>
      <c r="Q229" s="34"/>
      <c r="R229" s="31"/>
      <c r="S229" s="31"/>
      <c r="T229" s="31"/>
      <c r="U229" s="31"/>
      <c r="V229" s="31"/>
      <c r="W229" s="31"/>
      <c r="X229" s="31"/>
      <c r="Y229" s="31"/>
      <c r="Z229" s="31"/>
      <c r="AE229" s="31"/>
      <c r="AF229" s="31"/>
      <c r="BC229" s="96">
        <v>44959</v>
      </c>
      <c r="BD229" s="31">
        <v>2.7629999999999999</v>
      </c>
      <c r="BE229" s="34">
        <v>3.2235</v>
      </c>
    </row>
    <row r="230" spans="3:57">
      <c r="C230" s="34"/>
      <c r="D230" s="33"/>
      <c r="E230" s="256"/>
      <c r="F230" s="33"/>
      <c r="G230" s="34"/>
      <c r="H230" s="34"/>
      <c r="I230" s="34"/>
      <c r="J230" s="34"/>
      <c r="K230" s="34"/>
      <c r="L230" s="34"/>
      <c r="M230" s="34"/>
      <c r="N230" s="34"/>
      <c r="O230" s="34"/>
      <c r="P230" s="34"/>
      <c r="Q230" s="34"/>
      <c r="R230" s="31"/>
      <c r="S230" s="31"/>
      <c r="T230" s="31"/>
      <c r="U230" s="31"/>
      <c r="V230" s="31"/>
      <c r="W230" s="31"/>
      <c r="X230" s="31"/>
      <c r="Y230" s="31"/>
      <c r="Z230" s="31"/>
      <c r="AE230" s="31"/>
      <c r="AF230" s="31"/>
      <c r="BC230" s="96">
        <v>44958</v>
      </c>
      <c r="BD230" s="31">
        <v>2.7629999999999999</v>
      </c>
      <c r="BE230" s="34">
        <v>3.2235</v>
      </c>
    </row>
    <row r="231" spans="3:57">
      <c r="C231" s="34"/>
      <c r="D231" s="33"/>
      <c r="E231" s="256"/>
      <c r="F231" s="33"/>
      <c r="G231" s="34"/>
      <c r="H231" s="34"/>
      <c r="I231" s="34"/>
      <c r="J231" s="34"/>
      <c r="K231" s="34"/>
      <c r="L231" s="34"/>
      <c r="M231" s="34"/>
      <c r="N231" s="34"/>
      <c r="O231" s="34"/>
      <c r="P231" s="34"/>
      <c r="Q231" s="34"/>
      <c r="R231" s="31"/>
      <c r="S231" s="31"/>
      <c r="T231" s="31"/>
      <c r="U231" s="31"/>
      <c r="V231" s="31"/>
      <c r="W231" s="31"/>
      <c r="X231" s="31"/>
      <c r="Y231" s="31"/>
      <c r="Z231" s="31"/>
      <c r="AE231" s="31"/>
      <c r="AF231" s="31"/>
      <c r="BC231" s="96">
        <v>44957</v>
      </c>
      <c r="BD231" s="31">
        <v>2.7629999999999999</v>
      </c>
      <c r="BE231" s="34">
        <v>3.2235</v>
      </c>
    </row>
    <row r="232" spans="3:57">
      <c r="C232" s="34"/>
      <c r="D232" s="33"/>
      <c r="E232" s="256"/>
      <c r="F232" s="33"/>
      <c r="G232" s="34"/>
      <c r="H232" s="34"/>
      <c r="I232" s="34"/>
      <c r="J232" s="34"/>
      <c r="K232" s="34"/>
      <c r="L232" s="34"/>
      <c r="M232" s="34"/>
      <c r="N232" s="34"/>
      <c r="O232" s="34"/>
      <c r="P232" s="34"/>
      <c r="Q232" s="34"/>
      <c r="R232" s="31"/>
      <c r="S232" s="31"/>
      <c r="T232" s="31"/>
      <c r="U232" s="31"/>
      <c r="V232" s="31"/>
      <c r="W232" s="31"/>
      <c r="X232" s="31"/>
      <c r="Y232" s="31"/>
      <c r="Z232" s="31"/>
      <c r="AE232" s="31"/>
      <c r="AF232" s="31"/>
      <c r="BC232" s="96">
        <v>44956</v>
      </c>
      <c r="BD232" s="31">
        <v>2.7629999999999999</v>
      </c>
      <c r="BE232" s="34">
        <v>3.2235</v>
      </c>
    </row>
    <row r="233" spans="3:57">
      <c r="C233" s="34"/>
      <c r="D233" s="33"/>
      <c r="E233" s="256"/>
      <c r="F233" s="33"/>
      <c r="G233" s="34"/>
      <c r="H233" s="34"/>
      <c r="I233" s="34"/>
      <c r="J233" s="34"/>
      <c r="K233" s="34"/>
      <c r="L233" s="34"/>
      <c r="M233" s="34"/>
      <c r="N233" s="34"/>
      <c r="O233" s="34"/>
      <c r="P233" s="34"/>
      <c r="Q233" s="34"/>
      <c r="R233" s="31"/>
      <c r="S233" s="31"/>
      <c r="T233" s="31"/>
      <c r="U233" s="31"/>
      <c r="V233" s="31"/>
      <c r="W233" s="31"/>
      <c r="X233" s="31"/>
      <c r="Y233" s="31"/>
      <c r="Z233" s="31"/>
      <c r="AE233" s="31"/>
      <c r="AF233" s="31"/>
      <c r="BC233" s="96">
        <v>44953</v>
      </c>
      <c r="BD233" s="31">
        <v>2.7629999999999999</v>
      </c>
      <c r="BE233" s="34">
        <v>3.2235</v>
      </c>
    </row>
    <row r="234" spans="3:57">
      <c r="C234" s="34"/>
      <c r="D234" s="33"/>
      <c r="E234" s="256"/>
      <c r="F234" s="33"/>
      <c r="G234" s="34"/>
      <c r="H234" s="34"/>
      <c r="I234" s="34"/>
      <c r="J234" s="34"/>
      <c r="K234" s="34"/>
      <c r="L234" s="34"/>
      <c r="M234" s="34"/>
      <c r="N234" s="34"/>
      <c r="O234" s="34"/>
      <c r="P234" s="34"/>
      <c r="Q234" s="34"/>
      <c r="R234" s="31"/>
      <c r="S234" s="31"/>
      <c r="T234" s="31"/>
      <c r="U234" s="31"/>
      <c r="V234" s="31"/>
      <c r="W234" s="31"/>
      <c r="X234" s="31"/>
      <c r="Y234" s="31"/>
      <c r="Z234" s="31"/>
      <c r="AE234" s="31"/>
      <c r="AF234" s="31"/>
      <c r="BC234" s="96">
        <v>44952</v>
      </c>
      <c r="BD234" s="31">
        <v>2.7629999999999999</v>
      </c>
      <c r="BE234" s="34">
        <v>3.2235</v>
      </c>
    </row>
    <row r="235" spans="3:57">
      <c r="C235" s="34"/>
      <c r="D235" s="33"/>
      <c r="E235" s="256"/>
      <c r="F235" s="33"/>
      <c r="G235" s="34"/>
      <c r="H235" s="34"/>
      <c r="I235" s="34"/>
      <c r="J235" s="34"/>
      <c r="K235" s="34"/>
      <c r="L235" s="34"/>
      <c r="M235" s="34"/>
      <c r="N235" s="34"/>
      <c r="O235" s="34"/>
      <c r="P235" s="34"/>
      <c r="Q235" s="34"/>
      <c r="R235" s="31"/>
      <c r="S235" s="31"/>
      <c r="T235" s="31"/>
      <c r="U235" s="31"/>
      <c r="V235" s="31"/>
      <c r="W235" s="31"/>
      <c r="X235" s="31"/>
      <c r="Y235" s="31"/>
      <c r="Z235" s="31"/>
      <c r="AE235" s="31"/>
      <c r="AF235" s="31"/>
      <c r="BC235" s="96">
        <v>44951</v>
      </c>
      <c r="BD235" s="31">
        <v>2.7629999999999999</v>
      </c>
      <c r="BE235" s="34">
        <v>3.2235</v>
      </c>
    </row>
    <row r="236" spans="3:57">
      <c r="C236" s="34"/>
      <c r="D236" s="33"/>
      <c r="E236" s="256"/>
      <c r="F236" s="33"/>
      <c r="G236" s="34"/>
      <c r="H236" s="34"/>
      <c r="I236" s="34"/>
      <c r="J236" s="34"/>
      <c r="K236" s="34"/>
      <c r="L236" s="34"/>
      <c r="M236" s="34"/>
      <c r="N236" s="34"/>
      <c r="O236" s="34"/>
      <c r="P236" s="34"/>
      <c r="Q236" s="34"/>
      <c r="R236" s="31"/>
      <c r="S236" s="31"/>
      <c r="T236" s="31"/>
      <c r="U236" s="31"/>
      <c r="V236" s="31"/>
      <c r="W236" s="31"/>
      <c r="X236" s="31"/>
      <c r="Y236" s="31"/>
      <c r="Z236" s="31"/>
      <c r="AE236" s="31"/>
      <c r="AF236" s="31"/>
      <c r="BC236" s="96">
        <v>44950</v>
      </c>
      <c r="BD236" s="31">
        <v>2.7629999999999999</v>
      </c>
      <c r="BE236" s="34">
        <v>3.2235</v>
      </c>
    </row>
    <row r="237" spans="3:57">
      <c r="C237" s="34"/>
      <c r="D237" s="33"/>
      <c r="E237" s="256"/>
      <c r="F237" s="33"/>
      <c r="G237" s="34"/>
      <c r="H237" s="34"/>
      <c r="I237" s="34"/>
      <c r="J237" s="34"/>
      <c r="K237" s="34"/>
      <c r="L237" s="34"/>
      <c r="M237" s="34"/>
      <c r="N237" s="34"/>
      <c r="O237" s="34"/>
      <c r="P237" s="34"/>
      <c r="Q237" s="34"/>
      <c r="R237" s="31"/>
      <c r="S237" s="31"/>
      <c r="T237" s="31"/>
      <c r="U237" s="31"/>
      <c r="V237" s="31"/>
      <c r="W237" s="31"/>
      <c r="X237" s="31"/>
      <c r="Y237" s="31"/>
      <c r="Z237" s="31"/>
      <c r="AE237" s="31"/>
      <c r="AF237" s="31"/>
      <c r="BC237" s="96">
        <v>44949</v>
      </c>
      <c r="BD237" s="31">
        <v>2.7629999999999999</v>
      </c>
      <c r="BE237" s="34">
        <v>3.2235</v>
      </c>
    </row>
    <row r="238" spans="3:57">
      <c r="C238" s="34"/>
      <c r="D238" s="33"/>
      <c r="E238" s="256"/>
      <c r="F238" s="33"/>
      <c r="G238" s="34"/>
      <c r="H238" s="34"/>
      <c r="I238" s="34"/>
      <c r="J238" s="34"/>
      <c r="K238" s="34"/>
      <c r="L238" s="34"/>
      <c r="M238" s="34"/>
      <c r="N238" s="34"/>
      <c r="O238" s="34"/>
      <c r="P238" s="34"/>
      <c r="Q238" s="34"/>
      <c r="R238" s="31"/>
      <c r="S238" s="31"/>
      <c r="T238" s="31"/>
      <c r="U238" s="31"/>
      <c r="V238" s="31"/>
      <c r="W238" s="31"/>
      <c r="X238" s="31"/>
      <c r="Y238" s="31"/>
      <c r="Z238" s="31"/>
      <c r="AE238" s="31"/>
      <c r="AF238" s="31"/>
      <c r="BC238" s="96">
        <v>44946</v>
      </c>
      <c r="BD238" s="31">
        <v>2.7629999999999999</v>
      </c>
      <c r="BE238" s="34">
        <v>3.2235</v>
      </c>
    </row>
    <row r="239" spans="3:57">
      <c r="C239" s="34"/>
      <c r="D239" s="33"/>
      <c r="E239" s="256"/>
      <c r="F239" s="33"/>
      <c r="G239" s="34"/>
      <c r="H239" s="34"/>
      <c r="I239" s="34"/>
      <c r="J239" s="34"/>
      <c r="K239" s="34"/>
      <c r="L239" s="34"/>
      <c r="M239" s="34"/>
      <c r="N239" s="34"/>
      <c r="O239" s="34"/>
      <c r="P239" s="34"/>
      <c r="Q239" s="34"/>
      <c r="R239" s="31"/>
      <c r="S239" s="31"/>
      <c r="T239" s="31"/>
      <c r="U239" s="31"/>
      <c r="V239" s="31"/>
      <c r="W239" s="31"/>
      <c r="X239" s="31"/>
      <c r="Y239" s="31"/>
      <c r="Z239" s="31"/>
      <c r="AE239" s="31"/>
      <c r="AF239" s="31"/>
      <c r="BC239" s="96">
        <v>44945</v>
      </c>
      <c r="BD239" s="31">
        <v>2.7629999999999999</v>
      </c>
      <c r="BE239" s="34">
        <v>3.2235</v>
      </c>
    </row>
    <row r="240" spans="3:57">
      <c r="C240" s="34"/>
      <c r="D240" s="33"/>
      <c r="E240" s="256"/>
      <c r="F240" s="33"/>
      <c r="G240" s="34"/>
      <c r="H240" s="34"/>
      <c r="I240" s="34"/>
      <c r="J240" s="34"/>
      <c r="K240" s="34"/>
      <c r="L240" s="34"/>
      <c r="M240" s="34"/>
      <c r="N240" s="34"/>
      <c r="O240" s="34"/>
      <c r="P240" s="34"/>
      <c r="Q240" s="34"/>
      <c r="R240" s="31"/>
      <c r="S240" s="31"/>
      <c r="T240" s="31"/>
      <c r="U240" s="31"/>
      <c r="V240" s="31"/>
      <c r="W240" s="31"/>
      <c r="X240" s="31"/>
      <c r="Y240" s="31"/>
      <c r="Z240" s="31"/>
      <c r="AE240" s="31"/>
      <c r="AF240" s="31"/>
      <c r="BC240" s="96">
        <v>44944</v>
      </c>
      <c r="BD240" s="31">
        <v>2.7629999999999999</v>
      </c>
      <c r="BE240" s="34">
        <v>3.2235</v>
      </c>
    </row>
    <row r="241" spans="3:57">
      <c r="C241" s="34"/>
      <c r="D241" s="33"/>
      <c r="E241" s="256"/>
      <c r="F241" s="33"/>
      <c r="G241" s="34"/>
      <c r="H241" s="34"/>
      <c r="I241" s="34"/>
      <c r="J241" s="34"/>
      <c r="K241" s="34"/>
      <c r="L241" s="34"/>
      <c r="M241" s="34"/>
      <c r="N241" s="34"/>
      <c r="O241" s="34"/>
      <c r="P241" s="34"/>
      <c r="Q241" s="34"/>
      <c r="R241" s="31"/>
      <c r="S241" s="31"/>
      <c r="T241" s="31"/>
      <c r="U241" s="31"/>
      <c r="V241" s="31"/>
      <c r="W241" s="31"/>
      <c r="X241" s="31"/>
      <c r="Y241" s="31"/>
      <c r="Z241" s="31"/>
      <c r="AE241" s="31"/>
      <c r="AF241" s="31"/>
      <c r="BC241" s="96">
        <v>44943</v>
      </c>
      <c r="BD241" s="31">
        <v>2.7629999999999999</v>
      </c>
      <c r="BE241" s="34">
        <v>3.2235</v>
      </c>
    </row>
    <row r="242" spans="3:57">
      <c r="C242" s="34"/>
      <c r="D242" s="33"/>
      <c r="E242" s="256"/>
      <c r="F242" s="33"/>
      <c r="G242" s="34"/>
      <c r="H242" s="34"/>
      <c r="I242" s="34"/>
      <c r="J242" s="34"/>
      <c r="K242" s="34"/>
      <c r="L242" s="34"/>
      <c r="M242" s="34"/>
      <c r="N242" s="34"/>
      <c r="O242" s="34"/>
      <c r="P242" s="34"/>
      <c r="Q242" s="34"/>
      <c r="R242" s="31"/>
      <c r="S242" s="31"/>
      <c r="T242" s="31"/>
      <c r="U242" s="31"/>
      <c r="V242" s="31"/>
      <c r="W242" s="31"/>
      <c r="X242" s="31"/>
      <c r="Y242" s="31"/>
      <c r="Z242" s="31"/>
      <c r="AE242" s="31"/>
      <c r="AF242" s="31"/>
      <c r="BC242" s="96">
        <v>44942</v>
      </c>
      <c r="BD242" s="31">
        <v>2.7629999999999999</v>
      </c>
      <c r="BE242" s="34">
        <v>3.2235</v>
      </c>
    </row>
    <row r="243" spans="3:57">
      <c r="C243" s="34"/>
      <c r="D243" s="33"/>
      <c r="E243" s="256"/>
      <c r="F243" s="33"/>
      <c r="G243" s="34"/>
      <c r="H243" s="34"/>
      <c r="I243" s="34"/>
      <c r="J243" s="34"/>
      <c r="K243" s="34"/>
      <c r="L243" s="34"/>
      <c r="M243" s="34"/>
      <c r="N243" s="34"/>
      <c r="O243" s="34"/>
      <c r="P243" s="34"/>
      <c r="Q243" s="34"/>
      <c r="R243" s="31"/>
      <c r="S243" s="31"/>
      <c r="T243" s="31"/>
      <c r="U243" s="31"/>
      <c r="V243" s="31"/>
      <c r="W243" s="31"/>
      <c r="X243" s="31"/>
      <c r="Y243" s="31"/>
      <c r="Z243" s="31"/>
      <c r="AE243" s="31"/>
      <c r="AF243" s="31"/>
      <c r="BC243" s="96">
        <v>44939</v>
      </c>
      <c r="BD243" s="31">
        <v>2.7629999999999999</v>
      </c>
      <c r="BE243" s="34">
        <v>3.2235</v>
      </c>
    </row>
    <row r="244" spans="3:57">
      <c r="C244" s="34"/>
      <c r="D244" s="33"/>
      <c r="E244" s="256"/>
      <c r="F244" s="33"/>
      <c r="G244" s="34"/>
      <c r="H244" s="34"/>
      <c r="I244" s="34"/>
      <c r="J244" s="34"/>
      <c r="K244" s="34"/>
      <c r="L244" s="34"/>
      <c r="M244" s="34"/>
      <c r="N244" s="34"/>
      <c r="O244" s="34"/>
      <c r="P244" s="34"/>
      <c r="Q244" s="34"/>
      <c r="R244" s="31"/>
      <c r="S244" s="31"/>
      <c r="T244" s="31"/>
      <c r="U244" s="31"/>
      <c r="V244" s="31"/>
      <c r="W244" s="31"/>
      <c r="X244" s="31"/>
      <c r="Y244" s="31"/>
      <c r="Z244" s="31"/>
      <c r="AE244" s="31"/>
      <c r="AF244" s="31"/>
      <c r="BC244" s="96">
        <v>44938</v>
      </c>
      <c r="BD244" s="31">
        <v>2.7629999999999999</v>
      </c>
      <c r="BE244" s="34">
        <v>3.2235</v>
      </c>
    </row>
    <row r="245" spans="3:57">
      <c r="C245" s="34"/>
      <c r="D245" s="33"/>
      <c r="E245" s="256"/>
      <c r="F245" s="33"/>
      <c r="G245" s="34"/>
      <c r="H245" s="34"/>
      <c r="I245" s="34"/>
      <c r="J245" s="34"/>
      <c r="K245" s="34"/>
      <c r="L245" s="34"/>
      <c r="M245" s="34"/>
      <c r="N245" s="34"/>
      <c r="O245" s="34"/>
      <c r="P245" s="34"/>
      <c r="Q245" s="34"/>
      <c r="R245" s="31"/>
      <c r="S245" s="31"/>
      <c r="T245" s="31"/>
      <c r="U245" s="31"/>
      <c r="V245" s="31"/>
      <c r="W245" s="31"/>
      <c r="X245" s="31"/>
      <c r="Y245" s="31"/>
      <c r="Z245" s="31"/>
      <c r="AE245" s="31"/>
      <c r="AF245" s="31"/>
      <c r="BC245" s="96">
        <v>44937</v>
      </c>
      <c r="BD245" s="31">
        <v>2.7629999999999999</v>
      </c>
      <c r="BE245" s="34">
        <v>3.2235</v>
      </c>
    </row>
    <row r="246" spans="3:57">
      <c r="C246" s="34"/>
      <c r="D246" s="33"/>
      <c r="E246" s="256"/>
      <c r="F246" s="33"/>
      <c r="G246" s="34"/>
      <c r="H246" s="34"/>
      <c r="I246" s="34"/>
      <c r="J246" s="34"/>
      <c r="K246" s="34"/>
      <c r="L246" s="34"/>
      <c r="M246" s="34"/>
      <c r="N246" s="34"/>
      <c r="O246" s="34"/>
      <c r="P246" s="34"/>
      <c r="Q246" s="34"/>
      <c r="R246" s="31"/>
      <c r="S246" s="31"/>
      <c r="T246" s="31"/>
      <c r="U246" s="31"/>
      <c r="V246" s="31"/>
      <c r="W246" s="31"/>
      <c r="X246" s="31"/>
      <c r="Y246" s="31"/>
      <c r="Z246" s="31"/>
      <c r="AE246" s="31"/>
      <c r="AF246" s="31"/>
      <c r="BC246" s="96">
        <v>44936</v>
      </c>
      <c r="BD246" s="31">
        <v>2.7629999999999999</v>
      </c>
      <c r="BE246" s="34">
        <v>3.2235</v>
      </c>
    </row>
    <row r="247" spans="3:57">
      <c r="C247" s="34"/>
      <c r="D247" s="33"/>
      <c r="E247" s="256"/>
      <c r="F247" s="33"/>
      <c r="G247" s="34"/>
      <c r="H247" s="34"/>
      <c r="I247" s="34"/>
      <c r="J247" s="34"/>
      <c r="K247" s="34"/>
      <c r="L247" s="34"/>
      <c r="M247" s="34"/>
      <c r="N247" s="34"/>
      <c r="O247" s="34"/>
      <c r="P247" s="34"/>
      <c r="Q247" s="34"/>
      <c r="R247" s="31"/>
      <c r="S247" s="31"/>
      <c r="T247" s="31"/>
      <c r="U247" s="31"/>
      <c r="V247" s="31"/>
      <c r="W247" s="31"/>
      <c r="X247" s="31"/>
      <c r="Y247" s="31"/>
      <c r="Z247" s="31"/>
      <c r="AE247" s="31"/>
      <c r="AF247" s="31"/>
      <c r="BC247" s="96">
        <v>44935</v>
      </c>
      <c r="BD247" s="31">
        <v>2.7629999999999999</v>
      </c>
      <c r="BE247" s="34">
        <v>3.2235</v>
      </c>
    </row>
    <row r="248" spans="3:57">
      <c r="C248" s="34"/>
      <c r="D248" s="33"/>
      <c r="E248" s="256"/>
      <c r="F248" s="33"/>
      <c r="G248" s="34"/>
      <c r="H248" s="34"/>
      <c r="I248" s="34"/>
      <c r="J248" s="34"/>
      <c r="K248" s="34"/>
      <c r="L248" s="34"/>
      <c r="M248" s="34"/>
      <c r="N248" s="34"/>
      <c r="O248" s="34"/>
      <c r="P248" s="34"/>
      <c r="Q248" s="34"/>
      <c r="R248" s="31"/>
      <c r="S248" s="31"/>
      <c r="T248" s="31"/>
      <c r="U248" s="31"/>
      <c r="V248" s="31"/>
      <c r="W248" s="31"/>
      <c r="X248" s="31"/>
      <c r="Y248" s="31"/>
      <c r="Z248" s="31"/>
      <c r="AE248" s="31"/>
      <c r="AF248" s="31"/>
      <c r="BC248" s="96">
        <v>44932</v>
      </c>
      <c r="BD248" s="31">
        <v>2.7629999999999999</v>
      </c>
      <c r="BE248" s="34">
        <v>3.2235</v>
      </c>
    </row>
    <row r="249" spans="3:57">
      <c r="C249" s="34"/>
      <c r="D249" s="33"/>
      <c r="E249" s="256"/>
      <c r="F249" s="33"/>
      <c r="G249" s="34"/>
      <c r="H249" s="34"/>
      <c r="I249" s="34"/>
      <c r="J249" s="34"/>
      <c r="K249" s="34"/>
      <c r="L249" s="34"/>
      <c r="M249" s="34"/>
      <c r="N249" s="34"/>
      <c r="O249" s="34"/>
      <c r="P249" s="34"/>
      <c r="Q249" s="34"/>
      <c r="R249" s="31"/>
      <c r="S249" s="31"/>
      <c r="T249" s="31"/>
      <c r="U249" s="31"/>
      <c r="V249" s="31"/>
      <c r="W249" s="31"/>
      <c r="X249" s="31"/>
      <c r="Y249" s="31"/>
      <c r="Z249" s="31"/>
      <c r="AE249" s="31"/>
      <c r="AF249" s="31"/>
      <c r="BC249" s="96">
        <v>44931</v>
      </c>
      <c r="BD249" s="31">
        <v>2.7629999999999999</v>
      </c>
      <c r="BE249" s="34">
        <v>3.2235</v>
      </c>
    </row>
    <row r="250" spans="3:57">
      <c r="C250" s="34"/>
      <c r="D250" s="33"/>
      <c r="E250" s="256"/>
      <c r="F250" s="33"/>
      <c r="G250" s="34"/>
      <c r="H250" s="34"/>
      <c r="I250" s="34"/>
      <c r="J250" s="34"/>
      <c r="K250" s="34"/>
      <c r="L250" s="34"/>
      <c r="M250" s="34"/>
      <c r="N250" s="34"/>
      <c r="O250" s="34"/>
      <c r="P250" s="34"/>
      <c r="Q250" s="34"/>
      <c r="R250" s="31"/>
      <c r="S250" s="31"/>
      <c r="T250" s="31"/>
      <c r="U250" s="31"/>
      <c r="V250" s="31"/>
      <c r="W250" s="31"/>
      <c r="X250" s="31"/>
      <c r="Y250" s="31"/>
      <c r="Z250" s="31"/>
      <c r="AE250" s="31"/>
      <c r="AF250" s="31"/>
      <c r="BC250" s="96">
        <v>44930</v>
      </c>
      <c r="BD250" s="31">
        <v>2.7629999999999999</v>
      </c>
      <c r="BE250" s="34">
        <v>3.2235</v>
      </c>
    </row>
    <row r="251" spans="3:57">
      <c r="C251" s="34"/>
      <c r="D251" s="33"/>
      <c r="E251" s="256"/>
      <c r="F251" s="33"/>
      <c r="G251" s="34"/>
      <c r="H251" s="34"/>
      <c r="I251" s="34"/>
      <c r="J251" s="34"/>
      <c r="K251" s="34"/>
      <c r="L251" s="34"/>
      <c r="M251" s="34"/>
      <c r="N251" s="34"/>
      <c r="O251" s="34"/>
      <c r="P251" s="34"/>
      <c r="Q251" s="34"/>
      <c r="R251" s="31"/>
      <c r="S251" s="31"/>
      <c r="T251" s="31"/>
      <c r="U251" s="31"/>
      <c r="V251" s="31"/>
      <c r="W251" s="31"/>
      <c r="X251" s="31"/>
      <c r="Y251" s="31"/>
      <c r="Z251" s="31"/>
      <c r="AE251" s="31"/>
      <c r="AF251" s="31"/>
      <c r="BC251" s="96">
        <v>44929</v>
      </c>
      <c r="BD251" s="31">
        <v>2.7629999999999999</v>
      </c>
      <c r="BE251" s="34">
        <v>3.2235</v>
      </c>
    </row>
    <row r="252" spans="3:57">
      <c r="C252" s="34"/>
      <c r="D252" s="33"/>
      <c r="E252" s="256"/>
      <c r="F252" s="33"/>
      <c r="G252" s="34"/>
      <c r="H252" s="34"/>
      <c r="I252" s="34"/>
      <c r="J252" s="34"/>
      <c r="K252" s="34"/>
      <c r="L252" s="34"/>
      <c r="M252" s="34"/>
      <c r="N252" s="34"/>
      <c r="O252" s="34"/>
      <c r="P252" s="34"/>
      <c r="Q252" s="34"/>
      <c r="R252" s="31"/>
      <c r="S252" s="31"/>
      <c r="T252" s="31"/>
      <c r="U252" s="31"/>
      <c r="V252" s="31"/>
      <c r="W252" s="31"/>
      <c r="X252" s="31"/>
      <c r="Y252" s="31"/>
      <c r="Z252" s="31"/>
      <c r="AE252" s="31"/>
      <c r="AF252" s="31"/>
      <c r="BC252" s="96">
        <v>44928</v>
      </c>
      <c r="BD252" s="31">
        <v>2.7629999999999999</v>
      </c>
      <c r="BE252" s="34">
        <v>3.2235</v>
      </c>
    </row>
    <row r="253" spans="3:57">
      <c r="C253" s="34"/>
      <c r="D253" s="33"/>
      <c r="E253" s="256"/>
      <c r="F253" s="33"/>
      <c r="G253" s="34"/>
      <c r="H253" s="34"/>
      <c r="I253" s="34"/>
      <c r="J253" s="34"/>
      <c r="K253" s="34"/>
      <c r="L253" s="34"/>
      <c r="M253" s="34"/>
      <c r="N253" s="34"/>
      <c r="O253" s="34"/>
      <c r="P253" s="34"/>
      <c r="Q253" s="34"/>
      <c r="R253" s="31"/>
      <c r="S253" s="31"/>
      <c r="T253" s="31"/>
      <c r="U253" s="31"/>
      <c r="V253" s="31"/>
      <c r="W253" s="31"/>
      <c r="X253" s="31"/>
      <c r="Y253" s="31"/>
      <c r="Z253" s="31"/>
      <c r="AE253" s="31"/>
      <c r="AF253" s="31"/>
      <c r="BC253" s="96">
        <v>44925</v>
      </c>
      <c r="BD253" s="31">
        <v>2.7629999999999999</v>
      </c>
      <c r="BE253" s="34">
        <v>3.2235</v>
      </c>
    </row>
    <row r="254" spans="3:57">
      <c r="C254" s="34"/>
      <c r="D254" s="33"/>
      <c r="E254" s="256"/>
      <c r="F254" s="33"/>
      <c r="G254" s="34"/>
      <c r="H254" s="34"/>
      <c r="I254" s="34"/>
      <c r="J254" s="34"/>
      <c r="K254" s="34"/>
      <c r="L254" s="34"/>
      <c r="M254" s="34"/>
      <c r="N254" s="34"/>
      <c r="O254" s="34"/>
      <c r="P254" s="34"/>
      <c r="Q254" s="34"/>
      <c r="R254" s="31"/>
      <c r="S254" s="31"/>
      <c r="T254" s="31"/>
      <c r="U254" s="31"/>
      <c r="V254" s="31"/>
      <c r="W254" s="31"/>
      <c r="X254" s="31"/>
      <c r="Y254" s="31"/>
      <c r="Z254" s="31"/>
      <c r="AE254" s="31"/>
      <c r="AF254" s="31"/>
      <c r="BC254" s="96">
        <v>44924</v>
      </c>
      <c r="BD254" s="31">
        <v>2.7629999999999999</v>
      </c>
      <c r="BE254" s="34">
        <v>3.2235</v>
      </c>
    </row>
    <row r="255" spans="3:57">
      <c r="C255" s="34"/>
      <c r="D255" s="33"/>
      <c r="E255" s="256"/>
      <c r="F255" s="33"/>
      <c r="G255" s="34"/>
      <c r="H255" s="34"/>
      <c r="I255" s="34"/>
      <c r="J255" s="34"/>
      <c r="K255" s="34"/>
      <c r="L255" s="34"/>
      <c r="M255" s="34"/>
      <c r="N255" s="34"/>
      <c r="O255" s="34"/>
      <c r="P255" s="34"/>
      <c r="Q255" s="34"/>
      <c r="R255" s="31"/>
      <c r="S255" s="31"/>
      <c r="T255" s="31"/>
      <c r="U255" s="31"/>
      <c r="V255" s="31"/>
      <c r="W255" s="31"/>
      <c r="X255" s="31"/>
      <c r="Y255" s="31"/>
      <c r="Z255" s="31"/>
      <c r="AE255" s="31"/>
      <c r="AF255" s="31"/>
      <c r="BC255" s="96">
        <v>44923</v>
      </c>
      <c r="BD255" s="31">
        <v>2.7629999999999999</v>
      </c>
      <c r="BE255" s="34">
        <v>3.2235</v>
      </c>
    </row>
    <row r="256" spans="3:57">
      <c r="C256" s="34"/>
      <c r="D256" s="33"/>
      <c r="E256" s="256"/>
      <c r="F256" s="33"/>
      <c r="G256" s="34"/>
      <c r="H256" s="34"/>
      <c r="I256" s="34"/>
      <c r="J256" s="34"/>
      <c r="K256" s="34"/>
      <c r="L256" s="34"/>
      <c r="M256" s="34"/>
      <c r="N256" s="34"/>
      <c r="O256" s="34"/>
      <c r="P256" s="34"/>
      <c r="Q256" s="34"/>
      <c r="R256" s="31"/>
      <c r="S256" s="31"/>
      <c r="T256" s="31"/>
      <c r="U256" s="31"/>
      <c r="V256" s="31"/>
      <c r="W256" s="31"/>
      <c r="X256" s="31"/>
      <c r="Y256" s="31"/>
      <c r="Z256" s="31"/>
      <c r="AE256" s="31"/>
      <c r="AF256" s="31"/>
      <c r="BC256" s="96">
        <v>44922</v>
      </c>
      <c r="BD256" s="31">
        <v>2.7629999999999999</v>
      </c>
      <c r="BE256" s="34">
        <v>3.2235</v>
      </c>
    </row>
    <row r="257" spans="3:57">
      <c r="C257" s="34"/>
      <c r="D257" s="33"/>
      <c r="E257" s="256"/>
      <c r="F257" s="33"/>
      <c r="G257" s="34"/>
      <c r="H257" s="34"/>
      <c r="I257" s="34"/>
      <c r="J257" s="34"/>
      <c r="K257" s="34"/>
      <c r="L257" s="34"/>
      <c r="M257" s="34"/>
      <c r="N257" s="34"/>
      <c r="O257" s="34"/>
      <c r="P257" s="34"/>
      <c r="Q257" s="34"/>
      <c r="R257" s="31"/>
      <c r="S257" s="31"/>
      <c r="T257" s="31"/>
      <c r="U257" s="31"/>
      <c r="V257" s="31"/>
      <c r="W257" s="31"/>
      <c r="X257" s="31"/>
      <c r="Y257" s="31"/>
      <c r="Z257" s="31"/>
      <c r="AE257" s="31"/>
      <c r="AF257" s="31"/>
      <c r="BC257" s="96">
        <v>44921</v>
      </c>
      <c r="BD257" s="31">
        <v>2.7629999999999999</v>
      </c>
      <c r="BE257" s="34">
        <v>3.2235</v>
      </c>
    </row>
    <row r="258" spans="3:57">
      <c r="C258" s="34"/>
      <c r="D258" s="33"/>
      <c r="E258" s="256"/>
      <c r="F258" s="33"/>
      <c r="G258" s="34"/>
      <c r="H258" s="34"/>
      <c r="I258" s="34"/>
      <c r="J258" s="34"/>
      <c r="K258" s="34"/>
      <c r="L258" s="34"/>
      <c r="M258" s="34"/>
      <c r="N258" s="34"/>
      <c r="O258" s="34"/>
      <c r="P258" s="34"/>
      <c r="Q258" s="34"/>
      <c r="R258" s="31"/>
      <c r="S258" s="31"/>
      <c r="T258" s="31"/>
      <c r="U258" s="31"/>
      <c r="V258" s="31"/>
      <c r="W258" s="31"/>
      <c r="X258" s="31"/>
      <c r="Y258" s="31"/>
      <c r="Z258" s="31"/>
      <c r="AE258" s="31"/>
      <c r="AF258" s="31"/>
      <c r="BC258" s="96">
        <v>44918</v>
      </c>
      <c r="BD258" s="31">
        <v>2.7629999999999999</v>
      </c>
      <c r="BE258" s="34">
        <v>3.2235</v>
      </c>
    </row>
    <row r="259" spans="3:57">
      <c r="C259" s="34"/>
      <c r="D259" s="33"/>
      <c r="E259" s="256"/>
      <c r="F259" s="33"/>
      <c r="G259" s="34"/>
      <c r="H259" s="34"/>
      <c r="I259" s="34"/>
      <c r="J259" s="34"/>
      <c r="K259" s="34"/>
      <c r="L259" s="34"/>
      <c r="M259" s="34"/>
      <c r="N259" s="34"/>
      <c r="O259" s="34"/>
      <c r="P259" s="34"/>
      <c r="Q259" s="34"/>
      <c r="R259" s="31"/>
      <c r="S259" s="31"/>
      <c r="T259" s="31"/>
      <c r="U259" s="31"/>
      <c r="V259" s="31"/>
      <c r="W259" s="31"/>
      <c r="X259" s="31"/>
      <c r="Y259" s="31"/>
      <c r="Z259" s="31"/>
      <c r="AE259" s="31"/>
      <c r="AF259" s="31"/>
      <c r="BC259" s="96">
        <v>44917</v>
      </c>
      <c r="BD259" s="31">
        <v>2.7629999999999999</v>
      </c>
      <c r="BE259" s="34">
        <v>3.2235</v>
      </c>
    </row>
    <row r="260" spans="3:57">
      <c r="C260" s="34"/>
      <c r="D260" s="33"/>
      <c r="E260" s="256"/>
      <c r="F260" s="33"/>
      <c r="G260" s="34"/>
      <c r="H260" s="34"/>
      <c r="I260" s="34"/>
      <c r="J260" s="34"/>
      <c r="K260" s="34"/>
      <c r="L260" s="34"/>
      <c r="M260" s="34"/>
      <c r="N260" s="34"/>
      <c r="O260" s="34"/>
      <c r="P260" s="34"/>
      <c r="Q260" s="34"/>
      <c r="R260" s="31"/>
      <c r="S260" s="31"/>
      <c r="T260" s="31"/>
      <c r="U260" s="31"/>
      <c r="V260" s="31"/>
      <c r="W260" s="31"/>
      <c r="X260" s="31"/>
      <c r="Y260" s="31"/>
      <c r="Z260" s="31"/>
      <c r="AE260" s="31"/>
      <c r="AF260" s="31"/>
      <c r="BC260" s="96">
        <v>44916</v>
      </c>
      <c r="BD260" s="31">
        <v>2.7629999999999999</v>
      </c>
      <c r="BE260" s="34">
        <v>3.2235</v>
      </c>
    </row>
    <row r="261" spans="3:57">
      <c r="C261" s="34"/>
      <c r="D261" s="33"/>
      <c r="E261" s="256"/>
      <c r="F261" s="33"/>
      <c r="G261" s="34"/>
      <c r="H261" s="34"/>
      <c r="I261" s="34"/>
      <c r="J261" s="34"/>
      <c r="K261" s="34"/>
      <c r="L261" s="34"/>
      <c r="M261" s="34"/>
      <c r="N261" s="34"/>
      <c r="O261" s="34"/>
      <c r="P261" s="34"/>
      <c r="Q261" s="34"/>
      <c r="R261" s="31"/>
      <c r="S261" s="31"/>
      <c r="T261" s="31"/>
      <c r="U261" s="31"/>
      <c r="V261" s="31"/>
      <c r="W261" s="31"/>
      <c r="X261" s="31"/>
      <c r="Y261" s="31"/>
      <c r="Z261" s="31"/>
      <c r="AE261" s="31"/>
      <c r="AF261" s="31"/>
      <c r="BC261" s="96">
        <v>44915</v>
      </c>
      <c r="BD261" s="31">
        <v>2.7629999999999999</v>
      </c>
      <c r="BE261" s="34">
        <v>3.2235</v>
      </c>
    </row>
    <row r="262" spans="3:57">
      <c r="C262" s="34"/>
      <c r="D262" s="33"/>
      <c r="E262" s="256"/>
      <c r="F262" s="33"/>
      <c r="G262" s="34"/>
      <c r="H262" s="34"/>
      <c r="I262" s="34"/>
      <c r="J262" s="34"/>
      <c r="K262" s="34"/>
      <c r="L262" s="34"/>
      <c r="M262" s="34"/>
      <c r="N262" s="34"/>
      <c r="O262" s="34"/>
      <c r="P262" s="34"/>
      <c r="Q262" s="34"/>
      <c r="R262" s="31"/>
      <c r="S262" s="31"/>
      <c r="T262" s="31"/>
      <c r="U262" s="31"/>
      <c r="V262" s="31"/>
      <c r="W262" s="31"/>
      <c r="X262" s="31"/>
      <c r="Y262" s="31"/>
      <c r="Z262" s="31"/>
      <c r="AE262" s="31"/>
      <c r="AF262" s="31"/>
      <c r="BC262" s="96">
        <v>44914</v>
      </c>
      <c r="BD262" s="31">
        <v>2.7629999999999999</v>
      </c>
      <c r="BE262" s="34">
        <v>3.2235</v>
      </c>
    </row>
    <row r="263" spans="3:57">
      <c r="C263" s="34"/>
      <c r="D263" s="33"/>
      <c r="E263" s="256"/>
      <c r="F263" s="33"/>
      <c r="G263" s="34"/>
      <c r="H263" s="34"/>
      <c r="I263" s="34"/>
      <c r="J263" s="34"/>
      <c r="K263" s="34"/>
      <c r="L263" s="34"/>
      <c r="M263" s="34"/>
      <c r="N263" s="34"/>
      <c r="O263" s="34"/>
      <c r="P263" s="34"/>
      <c r="Q263" s="34"/>
      <c r="R263" s="31"/>
      <c r="S263" s="31"/>
      <c r="T263" s="31"/>
      <c r="U263" s="31"/>
      <c r="V263" s="31"/>
      <c r="W263" s="31"/>
      <c r="X263" s="31"/>
      <c r="Y263" s="31"/>
      <c r="Z263" s="31"/>
      <c r="AE263" s="31"/>
      <c r="AF263" s="31"/>
      <c r="BC263" s="96">
        <v>44911</v>
      </c>
      <c r="BD263" s="31">
        <v>2.7629999999999999</v>
      </c>
      <c r="BE263" s="34">
        <v>3.2235</v>
      </c>
    </row>
    <row r="264" spans="3:57">
      <c r="C264" s="34"/>
      <c r="D264" s="33"/>
      <c r="E264" s="256"/>
      <c r="F264" s="33"/>
      <c r="G264" s="34"/>
      <c r="H264" s="34"/>
      <c r="I264" s="34"/>
      <c r="J264" s="34"/>
      <c r="K264" s="34"/>
      <c r="L264" s="34"/>
      <c r="M264" s="34"/>
      <c r="N264" s="34"/>
      <c r="O264" s="34"/>
      <c r="P264" s="34"/>
      <c r="Q264" s="34"/>
      <c r="R264" s="31"/>
      <c r="S264" s="31"/>
      <c r="T264" s="31"/>
      <c r="U264" s="31"/>
      <c r="V264" s="31"/>
      <c r="W264" s="31"/>
      <c r="X264" s="31"/>
      <c r="Y264" s="31"/>
      <c r="Z264" s="31"/>
      <c r="AE264" s="31"/>
      <c r="AF264" s="31"/>
      <c r="BC264" s="96">
        <v>44910</v>
      </c>
      <c r="BD264" s="31">
        <v>2.7629999999999999</v>
      </c>
      <c r="BE264" s="34">
        <v>3.2235</v>
      </c>
    </row>
    <row r="265" spans="3:57">
      <c r="C265" s="34"/>
      <c r="D265" s="33"/>
      <c r="E265" s="256"/>
      <c r="F265" s="33"/>
      <c r="G265" s="34"/>
      <c r="H265" s="34"/>
      <c r="I265" s="34"/>
      <c r="J265" s="34"/>
      <c r="K265" s="34"/>
      <c r="L265" s="34"/>
      <c r="M265" s="34"/>
      <c r="N265" s="34"/>
      <c r="O265" s="34"/>
      <c r="P265" s="34"/>
      <c r="Q265" s="34"/>
      <c r="R265" s="31"/>
      <c r="S265" s="31"/>
      <c r="T265" s="31"/>
      <c r="U265" s="31"/>
      <c r="V265" s="31"/>
      <c r="W265" s="31"/>
      <c r="X265" s="31"/>
      <c r="Y265" s="31"/>
      <c r="Z265" s="31"/>
      <c r="AE265" s="31"/>
      <c r="AF265" s="31"/>
      <c r="BC265" s="96"/>
      <c r="BE265" s="34"/>
    </row>
    <row r="266" spans="3:57">
      <c r="C266" s="34"/>
      <c r="D266" s="33"/>
      <c r="E266" s="256"/>
      <c r="F266" s="33"/>
      <c r="G266" s="34"/>
      <c r="H266" s="34"/>
      <c r="I266" s="34"/>
      <c r="J266" s="34"/>
      <c r="K266" s="34"/>
      <c r="L266" s="34"/>
      <c r="M266" s="34"/>
      <c r="N266" s="34"/>
      <c r="O266" s="34"/>
      <c r="P266" s="34"/>
      <c r="Q266" s="34"/>
      <c r="R266" s="31"/>
      <c r="S266" s="31"/>
      <c r="T266" s="31"/>
      <c r="U266" s="31"/>
      <c r="V266" s="31"/>
      <c r="W266" s="31"/>
      <c r="X266" s="31"/>
      <c r="Y266" s="31"/>
      <c r="Z266" s="31"/>
      <c r="AE266" s="31"/>
      <c r="AF266" s="31"/>
      <c r="BC266" s="96"/>
      <c r="BE266" s="34"/>
    </row>
    <row r="267" spans="3:57">
      <c r="C267" s="34"/>
      <c r="D267" s="33"/>
      <c r="E267" s="256"/>
      <c r="F267" s="33"/>
      <c r="G267" s="34"/>
      <c r="H267" s="34"/>
      <c r="I267" s="34"/>
      <c r="J267" s="34"/>
      <c r="K267" s="34"/>
      <c r="L267" s="34"/>
      <c r="M267" s="34"/>
      <c r="N267" s="34"/>
      <c r="O267" s="34"/>
      <c r="P267" s="34"/>
      <c r="Q267" s="34"/>
      <c r="R267" s="31"/>
      <c r="S267" s="31"/>
      <c r="T267" s="31"/>
      <c r="U267" s="31"/>
      <c r="V267" s="31"/>
      <c r="W267" s="31"/>
      <c r="X267" s="31"/>
      <c r="Y267" s="31"/>
      <c r="Z267" s="31"/>
      <c r="AE267" s="31"/>
      <c r="AF267" s="31"/>
      <c r="BC267" s="96"/>
      <c r="BE267" s="34"/>
    </row>
    <row r="268" spans="3:57">
      <c r="C268" s="34"/>
      <c r="D268" s="33"/>
      <c r="E268" s="256"/>
      <c r="F268" s="33"/>
      <c r="G268" s="34"/>
      <c r="H268" s="34"/>
      <c r="I268" s="34"/>
      <c r="J268" s="34"/>
      <c r="K268" s="34"/>
      <c r="L268" s="34"/>
      <c r="M268" s="34"/>
      <c r="N268" s="34"/>
      <c r="O268" s="34"/>
      <c r="P268" s="34"/>
      <c r="Q268" s="34"/>
      <c r="R268" s="31"/>
      <c r="S268" s="31"/>
      <c r="T268" s="31"/>
      <c r="U268" s="31"/>
      <c r="V268" s="31"/>
      <c r="W268" s="31"/>
      <c r="X268" s="31"/>
      <c r="Y268" s="31"/>
      <c r="Z268" s="31"/>
      <c r="AE268" s="31"/>
      <c r="AF268" s="31"/>
      <c r="BC268" s="96"/>
      <c r="BE268" s="34"/>
    </row>
    <row r="269" spans="3:57">
      <c r="C269" s="34"/>
      <c r="D269" s="33"/>
      <c r="E269" s="256"/>
      <c r="F269" s="33"/>
      <c r="G269" s="34"/>
      <c r="H269" s="34"/>
      <c r="I269" s="34"/>
      <c r="J269" s="34"/>
      <c r="K269" s="34"/>
      <c r="L269" s="34"/>
      <c r="M269" s="34"/>
      <c r="N269" s="34"/>
      <c r="O269" s="34"/>
      <c r="P269" s="34"/>
      <c r="Q269" s="34"/>
      <c r="R269" s="31"/>
      <c r="S269" s="31"/>
      <c r="T269" s="31"/>
      <c r="U269" s="31"/>
      <c r="V269" s="31"/>
      <c r="W269" s="31"/>
      <c r="X269" s="31"/>
      <c r="Y269" s="31"/>
      <c r="Z269" s="31"/>
      <c r="AE269" s="31"/>
      <c r="AF269" s="31"/>
      <c r="BC269" s="96"/>
      <c r="BE269" s="34"/>
    </row>
    <row r="270" spans="3:57">
      <c r="C270" s="34"/>
      <c r="D270" s="33"/>
      <c r="E270" s="256"/>
      <c r="F270" s="33"/>
      <c r="G270" s="34"/>
      <c r="H270" s="34"/>
      <c r="I270" s="34"/>
      <c r="J270" s="34"/>
      <c r="K270" s="34"/>
      <c r="L270" s="34"/>
      <c r="M270" s="34"/>
      <c r="N270" s="34"/>
      <c r="O270" s="34"/>
      <c r="P270" s="34"/>
      <c r="Q270" s="34"/>
      <c r="R270" s="31"/>
      <c r="S270" s="31"/>
      <c r="T270" s="31"/>
      <c r="U270" s="31"/>
      <c r="V270" s="31"/>
      <c r="W270" s="31"/>
      <c r="X270" s="31"/>
      <c r="Y270" s="31"/>
      <c r="Z270" s="31"/>
      <c r="AE270" s="31"/>
      <c r="AF270" s="31"/>
      <c r="BC270" s="96"/>
      <c r="BE270" s="34"/>
    </row>
    <row r="271" spans="3:57">
      <c r="C271" s="34"/>
      <c r="D271" s="33"/>
      <c r="E271" s="256"/>
      <c r="F271" s="33"/>
      <c r="G271" s="34"/>
      <c r="H271" s="34"/>
      <c r="I271" s="34"/>
      <c r="J271" s="34"/>
      <c r="K271" s="34"/>
      <c r="L271" s="34"/>
      <c r="M271" s="34"/>
      <c r="N271" s="34"/>
      <c r="O271" s="34"/>
      <c r="P271" s="34"/>
      <c r="Q271" s="34"/>
      <c r="R271" s="31"/>
      <c r="S271" s="31"/>
      <c r="T271" s="31"/>
      <c r="U271" s="31"/>
      <c r="V271" s="31"/>
      <c r="W271" s="31"/>
      <c r="X271" s="31"/>
      <c r="Y271" s="31"/>
      <c r="Z271" s="31"/>
      <c r="AE271" s="31"/>
      <c r="AF271" s="31"/>
      <c r="BC271" s="96"/>
      <c r="BE271" s="34"/>
    </row>
    <row r="272" spans="3:57">
      <c r="C272" s="34"/>
      <c r="D272" s="33"/>
      <c r="E272" s="256"/>
      <c r="F272" s="33"/>
      <c r="G272" s="34"/>
      <c r="H272" s="34"/>
      <c r="I272" s="34"/>
      <c r="J272" s="34"/>
      <c r="K272" s="34"/>
      <c r="L272" s="34"/>
      <c r="M272" s="34"/>
      <c r="N272" s="34"/>
      <c r="O272" s="34"/>
      <c r="P272" s="34"/>
      <c r="Q272" s="34"/>
      <c r="R272" s="31"/>
      <c r="S272" s="31"/>
      <c r="T272" s="31"/>
      <c r="U272" s="31"/>
      <c r="V272" s="31"/>
      <c r="W272" s="31"/>
      <c r="X272" s="31"/>
      <c r="Y272" s="31"/>
      <c r="Z272" s="31"/>
      <c r="AE272" s="31"/>
      <c r="AF272" s="31"/>
      <c r="BC272" s="96"/>
      <c r="BE272" s="34"/>
    </row>
    <row r="273" spans="3:57">
      <c r="C273" s="34"/>
      <c r="D273" s="33"/>
      <c r="E273" s="256"/>
      <c r="F273" s="33"/>
      <c r="G273" s="34"/>
      <c r="H273" s="34"/>
      <c r="I273" s="34"/>
      <c r="J273" s="34"/>
      <c r="K273" s="34"/>
      <c r="L273" s="34"/>
      <c r="M273" s="34"/>
      <c r="N273" s="34"/>
      <c r="O273" s="34"/>
      <c r="P273" s="34"/>
      <c r="Q273" s="34"/>
      <c r="R273" s="31"/>
      <c r="S273" s="31"/>
      <c r="T273" s="31"/>
      <c r="U273" s="31"/>
      <c r="V273" s="31"/>
      <c r="W273" s="31"/>
      <c r="X273" s="31"/>
      <c r="Y273" s="31"/>
      <c r="Z273" s="31"/>
      <c r="AE273" s="31"/>
      <c r="AF273" s="31"/>
      <c r="BC273" s="96"/>
      <c r="BE273" s="34"/>
    </row>
    <row r="274" spans="3:57">
      <c r="C274" s="34"/>
      <c r="D274" s="33"/>
      <c r="E274" s="256"/>
      <c r="F274" s="33"/>
      <c r="G274" s="34"/>
      <c r="H274" s="34"/>
      <c r="I274" s="34"/>
      <c r="J274" s="34"/>
      <c r="K274" s="34"/>
      <c r="L274" s="34"/>
      <c r="M274" s="34"/>
      <c r="N274" s="34"/>
      <c r="O274" s="34"/>
      <c r="P274" s="34"/>
      <c r="Q274" s="34"/>
      <c r="R274" s="31"/>
      <c r="S274" s="31"/>
      <c r="T274" s="31"/>
      <c r="U274" s="31"/>
      <c r="V274" s="31"/>
      <c r="W274" s="31"/>
      <c r="X274" s="31"/>
      <c r="Y274" s="31"/>
      <c r="Z274" s="31"/>
      <c r="AE274" s="31"/>
      <c r="AF274" s="31"/>
      <c r="BC274" s="96"/>
      <c r="BE274" s="34"/>
    </row>
    <row r="275" spans="3:57">
      <c r="C275" s="34"/>
      <c r="D275" s="33"/>
      <c r="E275" s="256"/>
      <c r="F275" s="33"/>
      <c r="G275" s="34"/>
      <c r="H275" s="34"/>
      <c r="I275" s="34"/>
      <c r="J275" s="34"/>
      <c r="K275" s="34"/>
      <c r="L275" s="34"/>
      <c r="M275" s="34"/>
      <c r="N275" s="34"/>
      <c r="O275" s="34"/>
      <c r="P275" s="34"/>
      <c r="Q275" s="34"/>
      <c r="R275" s="31"/>
      <c r="S275" s="31"/>
      <c r="T275" s="31"/>
      <c r="U275" s="31"/>
      <c r="V275" s="31"/>
      <c r="W275" s="31"/>
      <c r="X275" s="31"/>
      <c r="Y275" s="31"/>
      <c r="Z275" s="31"/>
      <c r="AE275" s="31"/>
      <c r="AF275" s="31"/>
      <c r="BC275" s="96"/>
      <c r="BE275" s="34"/>
    </row>
    <row r="276" spans="3:57">
      <c r="C276" s="34"/>
      <c r="D276" s="33"/>
      <c r="E276" s="256"/>
      <c r="F276" s="33"/>
      <c r="G276" s="34"/>
      <c r="H276" s="34"/>
      <c r="I276" s="34"/>
      <c r="J276" s="34"/>
      <c r="K276" s="34"/>
      <c r="L276" s="34"/>
      <c r="M276" s="34"/>
      <c r="N276" s="34"/>
      <c r="O276" s="34"/>
      <c r="P276" s="34"/>
      <c r="Q276" s="34"/>
      <c r="R276" s="31"/>
      <c r="S276" s="31"/>
      <c r="T276" s="31"/>
      <c r="U276" s="31"/>
      <c r="V276" s="31"/>
      <c r="W276" s="31"/>
      <c r="X276" s="31"/>
      <c r="Y276" s="31"/>
      <c r="Z276" s="31"/>
      <c r="AE276" s="31"/>
      <c r="AF276" s="31"/>
      <c r="BC276" s="96"/>
      <c r="BE276" s="34"/>
    </row>
    <row r="277" spans="3:57">
      <c r="C277" s="34"/>
      <c r="D277" s="33"/>
      <c r="E277" s="256"/>
      <c r="F277" s="33"/>
      <c r="G277" s="34"/>
      <c r="H277" s="34"/>
      <c r="I277" s="34"/>
      <c r="J277" s="34"/>
      <c r="K277" s="34"/>
      <c r="L277" s="34"/>
      <c r="M277" s="34"/>
      <c r="N277" s="34"/>
      <c r="O277" s="34"/>
      <c r="P277" s="34"/>
      <c r="Q277" s="34"/>
      <c r="R277" s="31"/>
      <c r="S277" s="31"/>
      <c r="T277" s="31"/>
      <c r="U277" s="31"/>
      <c r="V277" s="31"/>
      <c r="W277" s="31"/>
      <c r="X277" s="31"/>
      <c r="Y277" s="31"/>
      <c r="Z277" s="31"/>
      <c r="AE277" s="31"/>
      <c r="AF277" s="31"/>
      <c r="BC277" s="96"/>
      <c r="BE277" s="34"/>
    </row>
    <row r="278" spans="3:57">
      <c r="C278" s="34"/>
      <c r="D278" s="33"/>
      <c r="E278" s="256"/>
      <c r="F278" s="33"/>
      <c r="G278" s="34"/>
      <c r="H278" s="34"/>
      <c r="I278" s="34"/>
      <c r="J278" s="34"/>
      <c r="K278" s="34"/>
      <c r="L278" s="34"/>
      <c r="M278" s="34"/>
      <c r="N278" s="34"/>
      <c r="O278" s="34"/>
      <c r="P278" s="34"/>
      <c r="Q278" s="34"/>
      <c r="R278" s="31"/>
      <c r="S278" s="31"/>
      <c r="T278" s="31"/>
      <c r="U278" s="31"/>
      <c r="V278" s="31"/>
      <c r="W278" s="31"/>
      <c r="X278" s="31"/>
      <c r="Y278" s="31"/>
      <c r="Z278" s="31"/>
      <c r="AE278" s="31"/>
      <c r="AF278" s="31"/>
      <c r="BC278" s="96"/>
      <c r="BE278" s="34"/>
    </row>
    <row r="279" spans="3:57">
      <c r="C279" s="34"/>
      <c r="D279" s="33"/>
      <c r="E279" s="256"/>
      <c r="F279" s="33"/>
      <c r="G279" s="34"/>
      <c r="H279" s="34"/>
      <c r="I279" s="34"/>
      <c r="J279" s="34"/>
      <c r="K279" s="34"/>
      <c r="L279" s="34"/>
      <c r="M279" s="34"/>
      <c r="N279" s="34"/>
      <c r="O279" s="34"/>
      <c r="P279" s="34"/>
      <c r="Q279" s="34"/>
      <c r="R279" s="31"/>
      <c r="S279" s="31"/>
      <c r="T279" s="31"/>
      <c r="U279" s="31"/>
      <c r="V279" s="31"/>
      <c r="W279" s="31"/>
      <c r="X279" s="31"/>
      <c r="Y279" s="31"/>
      <c r="Z279" s="31"/>
      <c r="AE279" s="31"/>
      <c r="AF279" s="31"/>
      <c r="BC279" s="96"/>
      <c r="BE279" s="34"/>
    </row>
    <row r="280" spans="3:57">
      <c r="C280" s="34"/>
      <c r="D280" s="33"/>
      <c r="E280" s="256"/>
      <c r="F280" s="33"/>
      <c r="G280" s="34"/>
      <c r="H280" s="34"/>
      <c r="I280" s="34"/>
      <c r="J280" s="34"/>
      <c r="K280" s="34"/>
      <c r="L280" s="34"/>
      <c r="M280" s="34"/>
      <c r="N280" s="34"/>
      <c r="O280" s="34"/>
      <c r="P280" s="34"/>
      <c r="Q280" s="34"/>
      <c r="R280" s="31"/>
      <c r="S280" s="31"/>
      <c r="T280" s="31"/>
      <c r="U280" s="31"/>
      <c r="V280" s="31"/>
      <c r="W280" s="31"/>
      <c r="X280" s="31"/>
      <c r="Y280" s="31"/>
      <c r="Z280" s="31"/>
      <c r="AE280" s="31"/>
      <c r="AF280" s="31"/>
      <c r="BC280" s="96"/>
      <c r="BE280" s="34"/>
    </row>
    <row r="281" spans="3:57">
      <c r="C281" s="34"/>
      <c r="D281" s="33"/>
      <c r="E281" s="256"/>
      <c r="F281" s="33"/>
      <c r="G281" s="34"/>
      <c r="H281" s="34"/>
      <c r="I281" s="34"/>
      <c r="J281" s="34"/>
      <c r="K281" s="34"/>
      <c r="L281" s="34"/>
      <c r="M281" s="34"/>
      <c r="N281" s="34"/>
      <c r="O281" s="34"/>
      <c r="P281" s="34"/>
      <c r="Q281" s="34"/>
      <c r="R281" s="31"/>
      <c r="S281" s="31"/>
      <c r="T281" s="31"/>
      <c r="U281" s="31"/>
      <c r="V281" s="31"/>
      <c r="W281" s="31"/>
      <c r="X281" s="31"/>
      <c r="Y281" s="31"/>
      <c r="Z281" s="31"/>
      <c r="AE281" s="31"/>
      <c r="AF281" s="31"/>
      <c r="BC281" s="96"/>
      <c r="BE281" s="34"/>
    </row>
    <row r="282" spans="3:57">
      <c r="C282" s="34"/>
      <c r="D282" s="33"/>
      <c r="E282" s="256"/>
      <c r="F282" s="33"/>
      <c r="G282" s="34"/>
      <c r="H282" s="34"/>
      <c r="I282" s="34"/>
      <c r="J282" s="34"/>
      <c r="K282" s="34"/>
      <c r="L282" s="34"/>
      <c r="M282" s="34"/>
      <c r="N282" s="34"/>
      <c r="O282" s="34"/>
      <c r="P282" s="34"/>
      <c r="Q282" s="34"/>
      <c r="R282" s="31"/>
      <c r="S282" s="31"/>
      <c r="T282" s="31"/>
      <c r="U282" s="31"/>
      <c r="V282" s="31"/>
      <c r="W282" s="31"/>
      <c r="X282" s="31"/>
      <c r="Y282" s="31"/>
      <c r="Z282" s="31"/>
      <c r="AE282" s="31"/>
      <c r="AF282" s="31"/>
      <c r="BC282" s="96"/>
      <c r="BE282" s="34"/>
    </row>
    <row r="283" spans="3:57">
      <c r="C283" s="34"/>
      <c r="D283" s="33"/>
      <c r="E283" s="256"/>
      <c r="F283" s="33"/>
      <c r="G283" s="34"/>
      <c r="H283" s="34"/>
      <c r="I283" s="34"/>
      <c r="J283" s="34"/>
      <c r="K283" s="34"/>
      <c r="L283" s="34"/>
      <c r="M283" s="34"/>
      <c r="N283" s="34"/>
      <c r="O283" s="34"/>
      <c r="P283" s="34"/>
      <c r="Q283" s="34"/>
      <c r="R283" s="31"/>
      <c r="S283" s="31"/>
      <c r="T283" s="31"/>
      <c r="U283" s="31"/>
      <c r="V283" s="31"/>
      <c r="W283" s="31"/>
      <c r="X283" s="31"/>
      <c r="Y283" s="31"/>
      <c r="Z283" s="31"/>
      <c r="AE283" s="31"/>
      <c r="AF283" s="31"/>
      <c r="BC283" s="96"/>
      <c r="BE283" s="34"/>
    </row>
    <row r="284" spans="3:57">
      <c r="C284" s="34"/>
      <c r="D284" s="33"/>
      <c r="E284" s="256"/>
      <c r="F284" s="33"/>
      <c r="G284" s="34"/>
      <c r="H284" s="34"/>
      <c r="I284" s="34"/>
      <c r="J284" s="34"/>
      <c r="K284" s="34"/>
      <c r="L284" s="34"/>
      <c r="M284" s="34"/>
      <c r="N284" s="34"/>
      <c r="O284" s="34"/>
      <c r="P284" s="34"/>
      <c r="Q284" s="34"/>
      <c r="R284" s="31"/>
      <c r="S284" s="31"/>
      <c r="T284" s="31"/>
      <c r="U284" s="31"/>
      <c r="V284" s="31"/>
      <c r="W284" s="31"/>
      <c r="X284" s="31"/>
      <c r="Y284" s="31"/>
      <c r="Z284" s="31"/>
      <c r="AE284" s="31"/>
      <c r="AF284" s="31"/>
      <c r="BC284" s="96"/>
      <c r="BE284" s="34"/>
    </row>
    <row r="285" spans="3:57">
      <c r="C285" s="34"/>
      <c r="D285" s="33"/>
      <c r="E285" s="256"/>
      <c r="F285" s="33"/>
      <c r="G285" s="34"/>
      <c r="H285" s="34"/>
      <c r="I285" s="34"/>
      <c r="J285" s="34"/>
      <c r="K285" s="34"/>
      <c r="L285" s="34"/>
      <c r="M285" s="34"/>
      <c r="N285" s="34"/>
      <c r="O285" s="34"/>
      <c r="P285" s="34"/>
      <c r="Q285" s="34"/>
      <c r="R285" s="31"/>
      <c r="S285" s="31"/>
      <c r="T285" s="31"/>
      <c r="U285" s="31"/>
      <c r="V285" s="31"/>
      <c r="W285" s="31"/>
      <c r="X285" s="31"/>
      <c r="Y285" s="31"/>
      <c r="Z285" s="31"/>
      <c r="AE285" s="31"/>
      <c r="AF285" s="31"/>
      <c r="BC285" s="96"/>
      <c r="BE285" s="34"/>
    </row>
    <row r="286" spans="3:57">
      <c r="C286" s="34"/>
      <c r="D286" s="33"/>
      <c r="E286" s="256"/>
      <c r="F286" s="33"/>
      <c r="G286" s="34"/>
      <c r="H286" s="34"/>
      <c r="I286" s="34"/>
      <c r="J286" s="34"/>
      <c r="K286" s="34"/>
      <c r="L286" s="34"/>
      <c r="M286" s="34"/>
      <c r="N286" s="34"/>
      <c r="O286" s="34"/>
      <c r="P286" s="34"/>
      <c r="Q286" s="34"/>
      <c r="R286" s="31"/>
      <c r="S286" s="31"/>
      <c r="T286" s="31"/>
      <c r="U286" s="31"/>
      <c r="V286" s="31"/>
      <c r="W286" s="31"/>
      <c r="X286" s="31"/>
      <c r="Y286" s="31"/>
      <c r="Z286" s="31"/>
      <c r="AE286" s="31"/>
      <c r="AF286" s="31"/>
      <c r="BC286" s="96"/>
      <c r="BE286" s="34"/>
    </row>
    <row r="287" spans="3:57">
      <c r="C287" s="34"/>
      <c r="D287" s="33"/>
      <c r="E287" s="256"/>
      <c r="F287" s="33"/>
      <c r="G287" s="34"/>
      <c r="H287" s="34"/>
      <c r="I287" s="34"/>
      <c r="J287" s="34"/>
      <c r="K287" s="34"/>
      <c r="L287" s="34"/>
      <c r="M287" s="34"/>
      <c r="N287" s="34"/>
      <c r="O287" s="34"/>
      <c r="P287" s="34"/>
      <c r="Q287" s="34"/>
      <c r="R287" s="31"/>
      <c r="S287" s="31"/>
      <c r="T287" s="31"/>
      <c r="U287" s="31"/>
      <c r="V287" s="31"/>
      <c r="W287" s="31"/>
      <c r="X287" s="31"/>
      <c r="Y287" s="31"/>
      <c r="Z287" s="31"/>
      <c r="AE287" s="31"/>
      <c r="AF287" s="31"/>
      <c r="BC287" s="96"/>
      <c r="BE287" s="34"/>
    </row>
    <row r="288" spans="3:57">
      <c r="C288" s="34"/>
      <c r="D288" s="33"/>
      <c r="E288" s="256"/>
      <c r="F288" s="33"/>
      <c r="G288" s="34"/>
      <c r="H288" s="34"/>
      <c r="I288" s="34"/>
      <c r="J288" s="34"/>
      <c r="K288" s="34"/>
      <c r="L288" s="34"/>
      <c r="M288" s="34"/>
      <c r="N288" s="34"/>
      <c r="O288" s="34"/>
      <c r="P288" s="34"/>
      <c r="Q288" s="34"/>
      <c r="R288" s="31"/>
      <c r="S288" s="31"/>
      <c r="T288" s="31"/>
      <c r="U288" s="31"/>
      <c r="V288" s="31"/>
      <c r="W288" s="31"/>
      <c r="X288" s="31"/>
      <c r="Y288" s="31"/>
      <c r="Z288" s="31"/>
      <c r="AE288" s="31"/>
      <c r="AF288" s="31"/>
      <c r="BC288" s="96"/>
      <c r="BE288" s="34"/>
    </row>
    <row r="289" spans="3:57">
      <c r="C289" s="34"/>
      <c r="D289" s="33"/>
      <c r="E289" s="256"/>
      <c r="F289" s="33"/>
      <c r="G289" s="34"/>
      <c r="H289" s="34"/>
      <c r="I289" s="34"/>
      <c r="J289" s="34"/>
      <c r="K289" s="34"/>
      <c r="L289" s="34"/>
      <c r="M289" s="34"/>
      <c r="N289" s="34"/>
      <c r="O289" s="34"/>
      <c r="P289" s="34"/>
      <c r="Q289" s="34"/>
      <c r="R289" s="31"/>
      <c r="S289" s="31"/>
      <c r="T289" s="31"/>
      <c r="U289" s="31"/>
      <c r="V289" s="31"/>
      <c r="W289" s="31"/>
      <c r="X289" s="31"/>
      <c r="Y289" s="31"/>
      <c r="Z289" s="31"/>
      <c r="AE289" s="31"/>
      <c r="AF289" s="31"/>
      <c r="BC289" s="96"/>
      <c r="BE289" s="34"/>
    </row>
    <row r="290" spans="3:57">
      <c r="C290" s="34"/>
      <c r="D290" s="33"/>
      <c r="E290" s="256"/>
      <c r="F290" s="33"/>
      <c r="G290" s="34"/>
      <c r="H290" s="34"/>
      <c r="I290" s="34"/>
      <c r="J290" s="34"/>
      <c r="K290" s="34"/>
      <c r="L290" s="34"/>
      <c r="M290" s="34"/>
      <c r="N290" s="34"/>
      <c r="O290" s="34"/>
      <c r="P290" s="34"/>
      <c r="Q290" s="34"/>
      <c r="R290" s="31"/>
      <c r="S290" s="31"/>
      <c r="T290" s="31"/>
      <c r="U290" s="31"/>
      <c r="V290" s="31"/>
      <c r="W290" s="31"/>
      <c r="X290" s="31"/>
      <c r="Y290" s="31"/>
      <c r="Z290" s="31"/>
      <c r="AE290" s="31"/>
      <c r="AF290" s="31"/>
      <c r="BC290" s="96"/>
      <c r="BE290" s="34"/>
    </row>
    <row r="291" spans="3:57">
      <c r="C291" s="34"/>
      <c r="D291" s="33"/>
      <c r="E291" s="256"/>
      <c r="F291" s="33"/>
      <c r="G291" s="34"/>
      <c r="H291" s="34"/>
      <c r="I291" s="34"/>
      <c r="J291" s="34"/>
      <c r="K291" s="34"/>
      <c r="L291" s="34"/>
      <c r="M291" s="34"/>
      <c r="N291" s="34"/>
      <c r="O291" s="34"/>
      <c r="P291" s="34"/>
      <c r="Q291" s="34"/>
      <c r="R291" s="31"/>
      <c r="S291" s="31"/>
      <c r="T291" s="31"/>
      <c r="U291" s="31"/>
      <c r="V291" s="31"/>
      <c r="W291" s="31"/>
      <c r="X291" s="31"/>
      <c r="Y291" s="31"/>
      <c r="Z291" s="31"/>
      <c r="AE291" s="31"/>
      <c r="AF291" s="31"/>
      <c r="BC291" s="96"/>
      <c r="BE291" s="34"/>
    </row>
    <row r="292" spans="3:57">
      <c r="C292" s="34"/>
      <c r="D292" s="33"/>
      <c r="E292" s="33"/>
      <c r="F292" s="33"/>
      <c r="G292" s="34"/>
      <c r="H292" s="34"/>
      <c r="I292" s="34"/>
      <c r="J292" s="34"/>
      <c r="K292" s="34"/>
      <c r="L292" s="34"/>
      <c r="M292" s="34"/>
      <c r="N292" s="34"/>
      <c r="O292" s="34"/>
      <c r="P292" s="34"/>
      <c r="Q292" s="34"/>
      <c r="R292" s="31"/>
      <c r="S292" s="31"/>
      <c r="T292" s="31"/>
      <c r="U292" s="31"/>
      <c r="V292" s="31"/>
      <c r="W292" s="31"/>
      <c r="X292" s="31"/>
      <c r="Y292" s="31"/>
      <c r="Z292" s="31"/>
      <c r="AE292" s="31"/>
      <c r="AF292" s="31"/>
      <c r="BC292" s="96"/>
      <c r="BE292" s="34"/>
    </row>
    <row r="293" spans="3:57">
      <c r="C293" s="34"/>
      <c r="D293" s="33"/>
      <c r="E293" s="33"/>
      <c r="F293" s="33"/>
      <c r="G293" s="34"/>
      <c r="H293" s="34"/>
      <c r="I293" s="34"/>
      <c r="J293" s="34"/>
      <c r="K293" s="34"/>
      <c r="L293" s="34"/>
      <c r="M293" s="34"/>
      <c r="N293" s="34"/>
      <c r="O293" s="34"/>
      <c r="P293" s="34"/>
      <c r="Q293" s="34"/>
      <c r="R293" s="31"/>
      <c r="S293" s="31"/>
      <c r="T293" s="31"/>
      <c r="U293" s="31"/>
      <c r="V293" s="31"/>
      <c r="W293" s="31"/>
      <c r="X293" s="31"/>
      <c r="Y293" s="31"/>
      <c r="Z293" s="31"/>
      <c r="AE293" s="31"/>
      <c r="AF293" s="31"/>
      <c r="BC293" s="96"/>
      <c r="BE293" s="34"/>
    </row>
    <row r="294" spans="3:57">
      <c r="C294" s="34"/>
      <c r="D294" s="33"/>
      <c r="E294" s="33"/>
      <c r="F294" s="33"/>
      <c r="G294" s="34"/>
      <c r="H294" s="34"/>
      <c r="I294" s="34"/>
      <c r="J294" s="34"/>
      <c r="K294" s="34"/>
      <c r="L294" s="34"/>
      <c r="M294" s="34"/>
      <c r="N294" s="34"/>
      <c r="O294" s="34"/>
      <c r="P294" s="34"/>
      <c r="Q294" s="34"/>
      <c r="R294" s="31"/>
      <c r="S294" s="31"/>
      <c r="T294" s="31"/>
      <c r="U294" s="31"/>
      <c r="V294" s="31"/>
      <c r="W294" s="31"/>
      <c r="X294" s="31"/>
      <c r="Y294" s="31"/>
      <c r="Z294" s="31"/>
      <c r="AE294" s="31"/>
      <c r="AF294" s="31"/>
      <c r="BC294" s="96"/>
      <c r="BE294" s="34"/>
    </row>
    <row r="295" spans="3:57">
      <c r="C295" s="34"/>
      <c r="D295" s="33"/>
      <c r="E295" s="33"/>
      <c r="F295" s="33"/>
      <c r="G295" s="34"/>
      <c r="H295" s="34"/>
      <c r="I295" s="34"/>
      <c r="J295" s="34"/>
      <c r="K295" s="34"/>
      <c r="L295" s="34"/>
      <c r="M295" s="34"/>
      <c r="N295" s="34"/>
      <c r="O295" s="34"/>
      <c r="P295" s="34"/>
      <c r="Q295" s="34"/>
      <c r="R295" s="31"/>
      <c r="S295" s="31"/>
      <c r="T295" s="31"/>
      <c r="U295" s="31"/>
      <c r="V295" s="31"/>
      <c r="W295" s="31"/>
      <c r="X295" s="31"/>
      <c r="Y295" s="31"/>
      <c r="Z295" s="31"/>
      <c r="AE295" s="31"/>
      <c r="AF295" s="31"/>
      <c r="BC295" s="96"/>
      <c r="BE295" s="34"/>
    </row>
    <row r="296" spans="3:57">
      <c r="C296" s="34"/>
      <c r="D296" s="33"/>
      <c r="E296" s="33"/>
      <c r="F296" s="33"/>
      <c r="G296" s="34"/>
      <c r="H296" s="34"/>
      <c r="I296" s="34"/>
      <c r="J296" s="34"/>
      <c r="K296" s="34"/>
      <c r="L296" s="34"/>
      <c r="M296" s="34"/>
      <c r="N296" s="34"/>
      <c r="O296" s="34"/>
      <c r="P296" s="34"/>
      <c r="Q296" s="34"/>
      <c r="R296" s="31"/>
      <c r="S296" s="31"/>
      <c r="T296" s="31"/>
      <c r="U296" s="31"/>
      <c r="V296" s="31"/>
      <c r="W296" s="31"/>
      <c r="X296" s="31"/>
      <c r="Y296" s="31"/>
      <c r="Z296" s="31"/>
      <c r="AE296" s="31"/>
      <c r="AF296" s="31"/>
      <c r="BC296" s="96"/>
      <c r="BE296" s="34"/>
    </row>
    <row r="297" spans="3:57">
      <c r="C297" s="34"/>
      <c r="D297" s="33"/>
      <c r="E297" s="33"/>
      <c r="F297" s="33"/>
      <c r="G297" s="34"/>
      <c r="H297" s="34"/>
      <c r="I297" s="34"/>
      <c r="J297" s="34"/>
      <c r="K297" s="34"/>
      <c r="L297" s="34"/>
      <c r="M297" s="34"/>
      <c r="N297" s="34"/>
      <c r="O297" s="34"/>
      <c r="P297" s="34"/>
      <c r="Q297" s="34"/>
      <c r="R297" s="31"/>
      <c r="S297" s="31"/>
      <c r="T297" s="31"/>
      <c r="U297" s="31"/>
      <c r="V297" s="31"/>
      <c r="W297" s="31"/>
      <c r="X297" s="31"/>
      <c r="Y297" s="31"/>
      <c r="Z297" s="31"/>
      <c r="AE297" s="31"/>
      <c r="AF297" s="31"/>
      <c r="BC297" s="96"/>
      <c r="BE297" s="34"/>
    </row>
    <row r="298" spans="3:57">
      <c r="C298" s="34"/>
      <c r="D298" s="33"/>
      <c r="E298" s="33"/>
      <c r="F298" s="33"/>
      <c r="G298" s="34"/>
      <c r="H298" s="34"/>
      <c r="I298" s="34"/>
      <c r="J298" s="34"/>
      <c r="K298" s="34"/>
      <c r="L298" s="34"/>
      <c r="M298" s="34"/>
      <c r="N298" s="34"/>
      <c r="O298" s="34"/>
      <c r="P298" s="34"/>
      <c r="Q298" s="34"/>
      <c r="R298" s="31"/>
      <c r="S298" s="31"/>
      <c r="T298" s="31"/>
      <c r="U298" s="31"/>
      <c r="V298" s="31"/>
      <c r="W298" s="31"/>
      <c r="X298" s="31"/>
      <c r="Y298" s="31"/>
      <c r="Z298" s="31"/>
      <c r="AE298" s="31"/>
      <c r="AF298" s="31"/>
      <c r="BC298" s="96"/>
      <c r="BE298" s="34"/>
    </row>
    <row r="299" spans="3:57">
      <c r="C299" s="34"/>
      <c r="D299" s="33"/>
      <c r="E299" s="33"/>
      <c r="F299" s="33"/>
      <c r="G299" s="34"/>
      <c r="H299" s="34"/>
      <c r="I299" s="34"/>
      <c r="J299" s="34"/>
      <c r="K299" s="34"/>
      <c r="L299" s="34"/>
      <c r="M299" s="34"/>
      <c r="N299" s="34"/>
      <c r="O299" s="34"/>
      <c r="P299" s="34"/>
      <c r="Q299" s="34"/>
      <c r="R299" s="31"/>
      <c r="S299" s="31"/>
      <c r="T299" s="31"/>
      <c r="U299" s="31"/>
      <c r="V299" s="31"/>
      <c r="W299" s="31"/>
      <c r="X299" s="31"/>
      <c r="Y299" s="31"/>
      <c r="Z299" s="31"/>
      <c r="AE299" s="31"/>
      <c r="AF299" s="31"/>
      <c r="BC299" s="96"/>
      <c r="BE299" s="34"/>
    </row>
    <row r="300" spans="3:57">
      <c r="C300" s="34"/>
      <c r="D300" s="33"/>
      <c r="E300" s="33"/>
      <c r="F300" s="33"/>
      <c r="G300" s="34"/>
      <c r="H300" s="34"/>
      <c r="I300" s="34"/>
      <c r="J300" s="34"/>
      <c r="K300" s="34"/>
      <c r="L300" s="34"/>
      <c r="M300" s="34"/>
      <c r="N300" s="34"/>
      <c r="O300" s="34"/>
      <c r="P300" s="34"/>
      <c r="Q300" s="34"/>
      <c r="R300" s="31"/>
      <c r="S300" s="31"/>
      <c r="T300" s="31"/>
      <c r="U300" s="31"/>
      <c r="V300" s="31"/>
      <c r="W300" s="31"/>
      <c r="X300" s="31"/>
      <c r="Y300" s="31"/>
      <c r="Z300" s="31"/>
      <c r="AE300" s="31"/>
      <c r="AF300" s="31"/>
      <c r="BC300" s="96"/>
      <c r="BE300" s="34"/>
    </row>
    <row r="301" spans="3:57">
      <c r="C301" s="34"/>
      <c r="D301" s="33"/>
      <c r="E301" s="33"/>
      <c r="F301" s="33"/>
      <c r="G301" s="34"/>
      <c r="H301" s="34"/>
      <c r="I301" s="34"/>
      <c r="J301" s="34"/>
      <c r="K301" s="34"/>
      <c r="L301" s="34"/>
      <c r="M301" s="34"/>
      <c r="N301" s="34"/>
      <c r="O301" s="34"/>
      <c r="P301" s="34"/>
      <c r="Q301" s="34"/>
      <c r="R301" s="31"/>
      <c r="S301" s="31"/>
      <c r="T301" s="31"/>
      <c r="U301" s="31"/>
      <c r="V301" s="31"/>
      <c r="W301" s="31"/>
      <c r="X301" s="31"/>
      <c r="Y301" s="31"/>
      <c r="Z301" s="31"/>
      <c r="AE301" s="31"/>
      <c r="AF301" s="31"/>
      <c r="BC301" s="96"/>
      <c r="BE301" s="34"/>
    </row>
    <row r="302" spans="3:57">
      <c r="C302" s="34"/>
      <c r="D302" s="33"/>
      <c r="E302" s="33"/>
      <c r="F302" s="33"/>
      <c r="G302" s="34"/>
      <c r="H302" s="34"/>
      <c r="I302" s="34"/>
      <c r="J302" s="34"/>
      <c r="K302" s="34"/>
      <c r="L302" s="34"/>
      <c r="M302" s="34"/>
      <c r="N302" s="34"/>
      <c r="O302" s="34"/>
      <c r="P302" s="34"/>
      <c r="Q302" s="34"/>
      <c r="R302" s="31"/>
      <c r="S302" s="31"/>
      <c r="T302" s="31"/>
      <c r="U302" s="31"/>
      <c r="V302" s="31"/>
      <c r="W302" s="31"/>
      <c r="X302" s="31"/>
      <c r="Y302" s="31"/>
      <c r="Z302" s="31"/>
      <c r="AE302" s="31"/>
      <c r="AF302" s="31"/>
      <c r="BC302" s="96"/>
      <c r="BE302" s="34"/>
    </row>
    <row r="303" spans="3:57">
      <c r="C303" s="34"/>
      <c r="D303" s="33"/>
      <c r="E303" s="33"/>
      <c r="F303" s="33"/>
      <c r="G303" s="34"/>
      <c r="H303" s="34"/>
      <c r="I303" s="34"/>
      <c r="J303" s="34"/>
      <c r="K303" s="34"/>
      <c r="L303" s="34"/>
      <c r="M303" s="34"/>
      <c r="N303" s="34"/>
      <c r="O303" s="34"/>
      <c r="P303" s="34"/>
      <c r="Q303" s="34"/>
      <c r="R303" s="31"/>
      <c r="S303" s="31"/>
      <c r="T303" s="31"/>
      <c r="U303" s="31"/>
      <c r="V303" s="31"/>
      <c r="W303" s="31"/>
      <c r="X303" s="31"/>
      <c r="Y303" s="31"/>
      <c r="Z303" s="31"/>
      <c r="AE303" s="31"/>
      <c r="AF303" s="31"/>
      <c r="BC303" s="96"/>
      <c r="BE303" s="34"/>
    </row>
    <row r="304" spans="3:57">
      <c r="C304" s="34"/>
      <c r="D304" s="33"/>
      <c r="E304" s="33"/>
      <c r="F304" s="33"/>
      <c r="G304" s="34"/>
      <c r="H304" s="34"/>
      <c r="I304" s="34"/>
      <c r="J304" s="34"/>
      <c r="K304" s="34"/>
      <c r="L304" s="34"/>
      <c r="M304" s="34"/>
      <c r="N304" s="34"/>
      <c r="O304" s="34"/>
      <c r="P304" s="34"/>
      <c r="Q304" s="34"/>
      <c r="R304" s="31"/>
      <c r="S304" s="31"/>
      <c r="T304" s="31"/>
      <c r="U304" s="31"/>
      <c r="V304" s="31"/>
      <c r="W304" s="31"/>
      <c r="X304" s="31"/>
      <c r="Y304" s="31"/>
      <c r="Z304" s="31"/>
      <c r="AE304" s="31"/>
      <c r="AF304" s="31"/>
      <c r="BC304" s="96"/>
      <c r="BE304" s="34"/>
    </row>
    <row r="305" spans="3:57">
      <c r="C305" s="34"/>
      <c r="D305" s="33"/>
      <c r="E305" s="33"/>
      <c r="F305" s="33"/>
      <c r="G305" s="34"/>
      <c r="H305" s="34"/>
      <c r="I305" s="34"/>
      <c r="J305" s="34"/>
      <c r="K305" s="34"/>
      <c r="L305" s="34"/>
      <c r="M305" s="34"/>
      <c r="N305" s="34"/>
      <c r="O305" s="34"/>
      <c r="P305" s="34"/>
      <c r="Q305" s="34"/>
      <c r="R305" s="31"/>
      <c r="S305" s="31"/>
      <c r="T305" s="31"/>
      <c r="U305" s="31"/>
      <c r="V305" s="31"/>
      <c r="W305" s="31"/>
      <c r="X305" s="31"/>
      <c r="Y305" s="31"/>
      <c r="Z305" s="31"/>
      <c r="AE305" s="31"/>
      <c r="AF305" s="31"/>
      <c r="BC305" s="96"/>
      <c r="BE305" s="34"/>
    </row>
    <row r="306" spans="3:57">
      <c r="C306" s="34"/>
      <c r="D306" s="33"/>
      <c r="E306" s="33"/>
      <c r="F306" s="33"/>
      <c r="G306" s="34"/>
      <c r="H306" s="34"/>
      <c r="I306" s="34"/>
      <c r="J306" s="34"/>
      <c r="K306" s="34"/>
      <c r="L306" s="34"/>
      <c r="M306" s="34"/>
      <c r="N306" s="34"/>
      <c r="O306" s="34"/>
      <c r="P306" s="34"/>
      <c r="Q306" s="34"/>
      <c r="R306" s="31"/>
      <c r="S306" s="31"/>
      <c r="T306" s="31"/>
      <c r="U306" s="31"/>
      <c r="V306" s="31"/>
      <c r="W306" s="31"/>
      <c r="X306" s="31"/>
      <c r="Y306" s="31"/>
      <c r="Z306" s="31"/>
      <c r="AE306" s="31"/>
      <c r="AF306" s="31"/>
      <c r="BC306" s="96"/>
      <c r="BE306" s="34"/>
    </row>
    <row r="307" spans="3:57">
      <c r="C307" s="34"/>
      <c r="D307" s="33"/>
      <c r="E307" s="33"/>
      <c r="F307" s="33"/>
      <c r="G307" s="34"/>
      <c r="H307" s="34"/>
      <c r="I307" s="34"/>
      <c r="J307" s="34"/>
      <c r="K307" s="34"/>
      <c r="L307" s="34"/>
      <c r="M307" s="34"/>
      <c r="N307" s="34"/>
      <c r="O307" s="34"/>
      <c r="P307" s="34"/>
      <c r="Q307" s="34"/>
      <c r="R307" s="31"/>
      <c r="S307" s="31"/>
      <c r="T307" s="31"/>
      <c r="U307" s="31"/>
      <c r="V307" s="31"/>
      <c r="W307" s="31"/>
      <c r="X307" s="31"/>
      <c r="Y307" s="31"/>
      <c r="Z307" s="31"/>
      <c r="AE307" s="31"/>
      <c r="AF307" s="31"/>
      <c r="BC307" s="96"/>
      <c r="BE307" s="34"/>
    </row>
    <row r="308" spans="3:57">
      <c r="C308" s="34"/>
      <c r="D308" s="33"/>
      <c r="E308" s="33"/>
      <c r="F308" s="33"/>
      <c r="G308" s="34"/>
      <c r="H308" s="34"/>
      <c r="I308" s="34"/>
      <c r="J308" s="34"/>
      <c r="K308" s="34"/>
      <c r="L308" s="34"/>
      <c r="M308" s="34"/>
      <c r="N308" s="34"/>
      <c r="O308" s="34"/>
      <c r="P308" s="34"/>
      <c r="Q308" s="34"/>
      <c r="R308" s="31"/>
      <c r="S308" s="31"/>
      <c r="T308" s="31"/>
      <c r="U308" s="31"/>
      <c r="V308" s="31"/>
      <c r="W308" s="31"/>
      <c r="X308" s="31"/>
      <c r="Y308" s="31"/>
      <c r="Z308" s="31"/>
      <c r="AE308" s="31"/>
      <c r="AF308" s="31"/>
      <c r="BC308" s="96"/>
      <c r="BE308" s="34"/>
    </row>
    <row r="309" spans="3:57">
      <c r="C309" s="34"/>
      <c r="D309" s="33"/>
      <c r="E309" s="33"/>
      <c r="F309" s="33"/>
      <c r="G309" s="34"/>
      <c r="H309" s="34"/>
      <c r="I309" s="34"/>
      <c r="J309" s="34"/>
      <c r="K309" s="34"/>
      <c r="L309" s="34"/>
      <c r="M309" s="34"/>
      <c r="N309" s="34"/>
      <c r="O309" s="34"/>
      <c r="P309" s="34"/>
      <c r="Q309" s="34"/>
      <c r="R309" s="31"/>
      <c r="S309" s="31"/>
      <c r="T309" s="31"/>
      <c r="U309" s="31"/>
      <c r="V309" s="31"/>
      <c r="W309" s="31"/>
      <c r="X309" s="31"/>
      <c r="Y309" s="31"/>
      <c r="Z309" s="31"/>
      <c r="AE309" s="31"/>
      <c r="AF309" s="31"/>
      <c r="BC309" s="96"/>
      <c r="BE309" s="34"/>
    </row>
    <row r="310" spans="3:57">
      <c r="C310" s="34"/>
      <c r="D310" s="33"/>
      <c r="E310" s="33"/>
      <c r="F310" s="33"/>
      <c r="G310" s="34"/>
      <c r="H310" s="34"/>
      <c r="I310" s="34"/>
      <c r="J310" s="34"/>
      <c r="K310" s="34"/>
      <c r="L310" s="34"/>
      <c r="M310" s="34"/>
      <c r="N310" s="34"/>
      <c r="O310" s="34"/>
      <c r="P310" s="34"/>
      <c r="Q310" s="34"/>
      <c r="R310" s="31"/>
      <c r="S310" s="31"/>
      <c r="T310" s="31"/>
      <c r="U310" s="31"/>
      <c r="V310" s="31"/>
      <c r="W310" s="31"/>
      <c r="X310" s="31"/>
      <c r="Y310" s="31"/>
      <c r="Z310" s="31"/>
      <c r="AE310" s="31"/>
      <c r="AF310" s="31"/>
      <c r="BC310" s="96"/>
      <c r="BE310" s="34"/>
    </row>
    <row r="311" spans="3:57">
      <c r="C311" s="34"/>
      <c r="D311" s="33"/>
      <c r="E311" s="33"/>
      <c r="F311" s="33"/>
      <c r="G311" s="34"/>
      <c r="H311" s="34"/>
      <c r="I311" s="34"/>
      <c r="J311" s="34"/>
      <c r="K311" s="34"/>
      <c r="L311" s="34"/>
      <c r="M311" s="34"/>
      <c r="N311" s="34"/>
      <c r="O311" s="34"/>
      <c r="P311" s="34"/>
      <c r="Q311" s="34"/>
      <c r="R311" s="31"/>
      <c r="S311" s="31"/>
      <c r="T311" s="31"/>
      <c r="U311" s="31"/>
      <c r="V311" s="31"/>
      <c r="W311" s="31"/>
      <c r="X311" s="31"/>
      <c r="Y311" s="31"/>
      <c r="Z311" s="31"/>
      <c r="AE311" s="31"/>
      <c r="AF311" s="31"/>
      <c r="BC311" s="96"/>
      <c r="BE311" s="34"/>
    </row>
    <row r="312" spans="3:57">
      <c r="C312" s="34"/>
      <c r="D312" s="33"/>
      <c r="E312" s="33"/>
      <c r="F312" s="33"/>
      <c r="G312" s="34"/>
      <c r="H312" s="34"/>
      <c r="I312" s="34"/>
      <c r="J312" s="34"/>
      <c r="K312" s="34"/>
      <c r="L312" s="34"/>
      <c r="M312" s="34"/>
      <c r="N312" s="34"/>
      <c r="O312" s="34"/>
      <c r="P312" s="34"/>
      <c r="Q312" s="34"/>
      <c r="R312" s="31"/>
      <c r="S312" s="31"/>
      <c r="T312" s="31"/>
      <c r="U312" s="31"/>
      <c r="V312" s="31"/>
      <c r="W312" s="31"/>
      <c r="X312" s="31"/>
      <c r="Y312" s="31"/>
      <c r="Z312" s="31"/>
      <c r="AE312" s="31"/>
      <c r="AF312" s="31"/>
      <c r="BC312" s="96"/>
      <c r="BE312" s="34"/>
    </row>
    <row r="313" spans="3:57">
      <c r="C313" s="34"/>
      <c r="D313" s="33"/>
      <c r="E313" s="33"/>
      <c r="F313" s="33"/>
      <c r="G313" s="34"/>
      <c r="H313" s="34"/>
      <c r="I313" s="34"/>
      <c r="J313" s="34"/>
      <c r="K313" s="34"/>
      <c r="L313" s="34"/>
      <c r="M313" s="34"/>
      <c r="N313" s="34"/>
      <c r="O313" s="34"/>
      <c r="P313" s="34"/>
      <c r="Q313" s="34"/>
      <c r="R313" s="31"/>
      <c r="S313" s="31"/>
      <c r="T313" s="31"/>
      <c r="U313" s="31"/>
      <c r="V313" s="31"/>
      <c r="W313" s="31"/>
      <c r="X313" s="31"/>
      <c r="Y313" s="31"/>
      <c r="Z313" s="31"/>
      <c r="AE313" s="31"/>
      <c r="AF313" s="31"/>
      <c r="BC313" s="96"/>
      <c r="BE313" s="34"/>
    </row>
    <row r="314" spans="3:57">
      <c r="C314" s="34"/>
      <c r="D314" s="33"/>
      <c r="E314" s="33"/>
      <c r="F314" s="33"/>
      <c r="G314" s="34"/>
      <c r="H314" s="34"/>
      <c r="I314" s="34"/>
      <c r="J314" s="34"/>
      <c r="K314" s="34"/>
      <c r="L314" s="34"/>
      <c r="M314" s="34"/>
      <c r="N314" s="34"/>
      <c r="O314" s="34"/>
      <c r="P314" s="34"/>
      <c r="Q314" s="34"/>
      <c r="R314" s="31"/>
      <c r="S314" s="31"/>
      <c r="T314" s="31"/>
      <c r="U314" s="31"/>
      <c r="V314" s="31"/>
      <c r="W314" s="31"/>
      <c r="X314" s="31"/>
      <c r="Y314" s="31"/>
      <c r="Z314" s="31"/>
      <c r="AE314" s="31"/>
      <c r="AF314" s="31"/>
      <c r="BC314" s="96"/>
      <c r="BE314" s="34"/>
    </row>
    <row r="315" spans="3:57">
      <c r="C315" s="34"/>
      <c r="D315" s="33"/>
      <c r="E315" s="33"/>
      <c r="F315" s="33"/>
      <c r="G315" s="34"/>
      <c r="H315" s="34"/>
      <c r="I315" s="34"/>
      <c r="J315" s="34"/>
      <c r="K315" s="34"/>
      <c r="L315" s="34"/>
      <c r="M315" s="34"/>
      <c r="N315" s="34"/>
      <c r="O315" s="34"/>
      <c r="P315" s="34"/>
      <c r="Q315" s="34"/>
      <c r="R315" s="31"/>
      <c r="S315" s="31"/>
      <c r="T315" s="31"/>
      <c r="U315" s="31"/>
      <c r="V315" s="31"/>
      <c r="W315" s="31"/>
      <c r="X315" s="31"/>
      <c r="Y315" s="31"/>
      <c r="Z315" s="31"/>
      <c r="AE315" s="31"/>
      <c r="AF315" s="31"/>
      <c r="BC315" s="96"/>
      <c r="BE315" s="34"/>
    </row>
    <row r="316" spans="3:57">
      <c r="C316" s="34"/>
      <c r="D316" s="33"/>
      <c r="E316" s="33"/>
      <c r="F316" s="33"/>
      <c r="G316" s="34"/>
      <c r="H316" s="34"/>
      <c r="I316" s="34"/>
      <c r="J316" s="34"/>
      <c r="K316" s="34"/>
      <c r="L316" s="34"/>
      <c r="M316" s="34"/>
      <c r="N316" s="34"/>
      <c r="O316" s="34"/>
      <c r="P316" s="34"/>
      <c r="Q316" s="34"/>
      <c r="R316" s="31"/>
      <c r="S316" s="31"/>
      <c r="T316" s="31"/>
      <c r="U316" s="31"/>
      <c r="V316" s="31"/>
      <c r="W316" s="31"/>
      <c r="X316" s="31"/>
      <c r="Y316" s="31"/>
      <c r="Z316" s="31"/>
      <c r="AE316" s="31"/>
      <c r="AF316" s="31"/>
      <c r="BC316" s="96"/>
      <c r="BE316" s="34"/>
    </row>
    <row r="317" spans="3:57">
      <c r="C317" s="34"/>
      <c r="D317" s="33"/>
      <c r="E317" s="33"/>
      <c r="F317" s="33"/>
      <c r="G317" s="34"/>
      <c r="H317" s="34"/>
      <c r="I317" s="34"/>
      <c r="J317" s="34"/>
      <c r="K317" s="34"/>
      <c r="L317" s="34"/>
      <c r="M317" s="34"/>
      <c r="N317" s="34"/>
      <c r="O317" s="34"/>
      <c r="P317" s="34"/>
      <c r="Q317" s="34"/>
      <c r="R317" s="31"/>
      <c r="S317" s="31"/>
      <c r="T317" s="31"/>
      <c r="U317" s="31"/>
      <c r="V317" s="31"/>
      <c r="W317" s="31"/>
      <c r="X317" s="31"/>
      <c r="Y317" s="31"/>
      <c r="Z317" s="31"/>
      <c r="AE317" s="31"/>
      <c r="AF317" s="31"/>
      <c r="BC317" s="96"/>
      <c r="BE317" s="34"/>
    </row>
    <row r="318" spans="3:57">
      <c r="C318" s="34"/>
      <c r="D318" s="33"/>
      <c r="E318" s="33"/>
      <c r="F318" s="33"/>
      <c r="G318" s="34"/>
      <c r="H318" s="34"/>
      <c r="I318" s="34"/>
      <c r="J318" s="34"/>
      <c r="K318" s="34"/>
      <c r="L318" s="34"/>
      <c r="M318" s="34"/>
      <c r="N318" s="34"/>
      <c r="O318" s="34"/>
      <c r="P318" s="34"/>
      <c r="Q318" s="34"/>
      <c r="R318" s="31"/>
      <c r="S318" s="31"/>
      <c r="T318" s="31"/>
      <c r="U318" s="31"/>
      <c r="V318" s="31"/>
      <c r="W318" s="31"/>
      <c r="X318" s="31"/>
      <c r="Y318" s="31"/>
      <c r="Z318" s="31"/>
      <c r="AE318" s="31"/>
      <c r="AF318" s="31"/>
      <c r="BC318" s="96"/>
      <c r="BE318" s="34"/>
    </row>
    <row r="319" spans="3:57">
      <c r="C319" s="34"/>
      <c r="D319" s="33"/>
      <c r="E319" s="33"/>
      <c r="F319" s="33"/>
      <c r="G319" s="34"/>
      <c r="H319" s="34"/>
      <c r="I319" s="34"/>
      <c r="J319" s="34"/>
      <c r="K319" s="34"/>
      <c r="L319" s="34"/>
      <c r="M319" s="34"/>
      <c r="N319" s="34"/>
      <c r="O319" s="34"/>
      <c r="P319" s="34"/>
      <c r="Q319" s="34"/>
      <c r="R319" s="31"/>
      <c r="S319" s="31"/>
      <c r="T319" s="31"/>
      <c r="U319" s="31"/>
      <c r="V319" s="31"/>
      <c r="W319" s="31"/>
      <c r="X319" s="31"/>
      <c r="Y319" s="31"/>
      <c r="Z319" s="31"/>
      <c r="AE319" s="31"/>
      <c r="AF319" s="31"/>
      <c r="BC319" s="96"/>
      <c r="BE319" s="34"/>
    </row>
    <row r="320" spans="3:57">
      <c r="C320" s="34"/>
      <c r="D320" s="33"/>
      <c r="E320" s="33"/>
      <c r="F320" s="33"/>
      <c r="G320" s="34"/>
      <c r="H320" s="34"/>
      <c r="I320" s="34"/>
      <c r="J320" s="34"/>
      <c r="K320" s="34"/>
      <c r="L320" s="34"/>
      <c r="M320" s="34"/>
      <c r="N320" s="34"/>
      <c r="O320" s="34"/>
      <c r="P320" s="34"/>
      <c r="Q320" s="34"/>
      <c r="R320" s="31"/>
      <c r="S320" s="31"/>
      <c r="T320" s="31"/>
      <c r="U320" s="31"/>
      <c r="V320" s="31"/>
      <c r="W320" s="31"/>
      <c r="X320" s="31"/>
      <c r="Y320" s="31"/>
      <c r="Z320" s="31"/>
      <c r="AE320" s="31"/>
      <c r="AF320" s="31"/>
      <c r="BC320" s="96"/>
      <c r="BE320" s="34"/>
    </row>
    <row r="321" spans="3:57">
      <c r="C321" s="34"/>
      <c r="D321" s="33"/>
      <c r="E321" s="33"/>
      <c r="F321" s="33"/>
      <c r="G321" s="34"/>
      <c r="H321" s="34"/>
      <c r="I321" s="34"/>
      <c r="J321" s="34"/>
      <c r="K321" s="34"/>
      <c r="L321" s="34"/>
      <c r="M321" s="34"/>
      <c r="N321" s="34"/>
      <c r="O321" s="34"/>
      <c r="P321" s="34"/>
      <c r="Q321" s="34"/>
      <c r="R321" s="31"/>
      <c r="S321" s="31"/>
      <c r="T321" s="31"/>
      <c r="U321" s="31"/>
      <c r="V321" s="31"/>
      <c r="W321" s="31"/>
      <c r="X321" s="31"/>
      <c r="Y321" s="31"/>
      <c r="Z321" s="31"/>
      <c r="AE321" s="31"/>
      <c r="AF321" s="31"/>
      <c r="BC321" s="96"/>
      <c r="BE321" s="34"/>
    </row>
    <row r="322" spans="3:57">
      <c r="C322" s="34"/>
      <c r="D322" s="33"/>
      <c r="E322" s="33"/>
      <c r="F322" s="33"/>
      <c r="G322" s="34"/>
      <c r="H322" s="34"/>
      <c r="I322" s="34"/>
      <c r="J322" s="34"/>
      <c r="K322" s="34"/>
      <c r="L322" s="34"/>
      <c r="M322" s="34"/>
      <c r="N322" s="34"/>
      <c r="O322" s="34"/>
      <c r="P322" s="34"/>
      <c r="Q322" s="34"/>
      <c r="R322" s="31"/>
      <c r="S322" s="31"/>
      <c r="T322" s="31"/>
      <c r="U322" s="31"/>
      <c r="V322" s="31"/>
      <c r="W322" s="31"/>
      <c r="X322" s="31"/>
      <c r="Y322" s="31"/>
      <c r="Z322" s="31"/>
      <c r="AE322" s="31"/>
      <c r="AF322" s="31"/>
      <c r="BC322" s="96"/>
      <c r="BE322" s="34"/>
    </row>
    <row r="323" spans="3:57">
      <c r="C323" s="34"/>
      <c r="D323" s="33"/>
      <c r="E323" s="33"/>
      <c r="F323" s="33"/>
      <c r="G323" s="34"/>
      <c r="H323" s="34"/>
      <c r="I323" s="34"/>
      <c r="J323" s="34"/>
      <c r="K323" s="34"/>
      <c r="L323" s="34"/>
      <c r="M323" s="34"/>
      <c r="N323" s="34"/>
      <c r="O323" s="34"/>
      <c r="P323" s="34"/>
      <c r="Q323" s="34"/>
      <c r="R323" s="31"/>
      <c r="S323" s="31"/>
      <c r="T323" s="31"/>
      <c r="U323" s="31"/>
      <c r="V323" s="31"/>
      <c r="W323" s="31"/>
      <c r="X323" s="31"/>
      <c r="Y323" s="31"/>
      <c r="Z323" s="31"/>
      <c r="AE323" s="31"/>
      <c r="AF323" s="31"/>
      <c r="BC323" s="96"/>
      <c r="BE323" s="34"/>
    </row>
    <row r="324" spans="3:57">
      <c r="C324" s="34"/>
      <c r="D324" s="33"/>
      <c r="E324" s="33"/>
      <c r="F324" s="33"/>
      <c r="G324" s="34"/>
      <c r="H324" s="34"/>
      <c r="I324" s="34"/>
      <c r="J324" s="34"/>
      <c r="K324" s="34"/>
      <c r="L324" s="34"/>
      <c r="M324" s="34"/>
      <c r="N324" s="34"/>
      <c r="O324" s="34"/>
      <c r="P324" s="34"/>
      <c r="Q324" s="34"/>
      <c r="R324" s="31"/>
      <c r="S324" s="31"/>
      <c r="T324" s="31"/>
      <c r="U324" s="31"/>
      <c r="V324" s="31"/>
      <c r="W324" s="31"/>
      <c r="X324" s="31"/>
      <c r="Y324" s="31"/>
      <c r="Z324" s="31"/>
      <c r="AE324" s="31"/>
      <c r="AF324" s="31"/>
      <c r="BC324" s="96"/>
      <c r="BE324" s="34"/>
    </row>
    <row r="325" spans="3:57">
      <c r="C325" s="34"/>
      <c r="D325" s="33"/>
      <c r="E325" s="33"/>
      <c r="F325" s="33"/>
      <c r="G325" s="34"/>
      <c r="H325" s="34"/>
      <c r="I325" s="34"/>
      <c r="J325" s="34"/>
      <c r="K325" s="34"/>
      <c r="L325" s="34"/>
      <c r="M325" s="34"/>
      <c r="N325" s="34"/>
      <c r="O325" s="34"/>
      <c r="P325" s="34"/>
      <c r="Q325" s="34"/>
      <c r="R325" s="31"/>
      <c r="S325" s="31"/>
      <c r="T325" s="31"/>
      <c r="U325" s="31"/>
      <c r="V325" s="31"/>
      <c r="W325" s="31"/>
      <c r="X325" s="31"/>
      <c r="Y325" s="31"/>
      <c r="Z325" s="31"/>
      <c r="AE325" s="31"/>
      <c r="AF325" s="31"/>
      <c r="BC325" s="96"/>
      <c r="BE325" s="34"/>
    </row>
    <row r="326" spans="3:57">
      <c r="C326" s="34"/>
      <c r="D326" s="33"/>
      <c r="E326" s="33"/>
      <c r="F326" s="33"/>
      <c r="G326" s="34"/>
      <c r="H326" s="34"/>
      <c r="I326" s="34"/>
      <c r="J326" s="34"/>
      <c r="K326" s="34"/>
      <c r="L326" s="34"/>
      <c r="M326" s="34"/>
      <c r="N326" s="34"/>
      <c r="O326" s="34"/>
      <c r="P326" s="34"/>
      <c r="Q326" s="34"/>
      <c r="R326" s="31"/>
      <c r="S326" s="31"/>
      <c r="T326" s="31"/>
      <c r="U326" s="31"/>
      <c r="V326" s="31"/>
      <c r="W326" s="31"/>
      <c r="X326" s="31"/>
      <c r="Y326" s="31"/>
      <c r="Z326" s="31"/>
      <c r="AE326" s="31"/>
      <c r="AF326" s="31"/>
      <c r="BC326" s="96"/>
      <c r="BE326" s="34"/>
    </row>
    <row r="327" spans="3:57">
      <c r="C327" s="34"/>
      <c r="D327" s="33"/>
      <c r="E327" s="33"/>
      <c r="F327" s="33"/>
      <c r="G327" s="34"/>
      <c r="H327" s="34"/>
      <c r="I327" s="34"/>
      <c r="J327" s="34"/>
      <c r="K327" s="34"/>
      <c r="L327" s="34"/>
      <c r="M327" s="34"/>
      <c r="N327" s="34"/>
      <c r="O327" s="34"/>
      <c r="P327" s="34"/>
      <c r="Q327" s="34"/>
      <c r="R327" s="31"/>
      <c r="S327" s="31"/>
      <c r="T327" s="31"/>
      <c r="U327" s="31"/>
      <c r="V327" s="31"/>
      <c r="W327" s="31"/>
      <c r="X327" s="31"/>
      <c r="Y327" s="31"/>
      <c r="Z327" s="31"/>
      <c r="AE327" s="31"/>
      <c r="AF327" s="31"/>
      <c r="BC327" s="96"/>
      <c r="BE327" s="34"/>
    </row>
    <row r="328" spans="3:57">
      <c r="C328" s="34"/>
      <c r="D328" s="33"/>
      <c r="E328" s="33"/>
      <c r="F328" s="33"/>
      <c r="G328" s="34"/>
      <c r="H328" s="34"/>
      <c r="I328" s="34"/>
      <c r="J328" s="34"/>
      <c r="K328" s="34"/>
      <c r="L328" s="34"/>
      <c r="M328" s="34"/>
      <c r="N328" s="34"/>
      <c r="O328" s="34"/>
      <c r="P328" s="34"/>
      <c r="Q328" s="34"/>
      <c r="R328" s="31"/>
      <c r="S328" s="31"/>
      <c r="T328" s="31"/>
      <c r="U328" s="31"/>
      <c r="V328" s="31"/>
      <c r="W328" s="31"/>
      <c r="X328" s="31"/>
      <c r="Y328" s="31"/>
      <c r="Z328" s="31"/>
      <c r="AE328" s="31"/>
      <c r="AF328" s="31"/>
      <c r="BC328" s="96"/>
      <c r="BE328" s="34"/>
    </row>
    <row r="329" spans="3:57">
      <c r="C329" s="34"/>
      <c r="D329" s="33"/>
      <c r="E329" s="33"/>
      <c r="F329" s="33"/>
      <c r="G329" s="34"/>
      <c r="H329" s="34"/>
      <c r="I329" s="34"/>
      <c r="J329" s="34"/>
      <c r="K329" s="34"/>
      <c r="L329" s="34"/>
      <c r="M329" s="34"/>
      <c r="N329" s="34"/>
      <c r="O329" s="34"/>
      <c r="P329" s="34"/>
      <c r="Q329" s="34"/>
      <c r="R329" s="31"/>
      <c r="S329" s="31"/>
      <c r="T329" s="31"/>
      <c r="U329" s="31"/>
      <c r="V329" s="31"/>
      <c r="W329" s="31"/>
      <c r="X329" s="31"/>
      <c r="Y329" s="31"/>
      <c r="Z329" s="31"/>
      <c r="AE329" s="31"/>
      <c r="AF329" s="31"/>
      <c r="BC329" s="96"/>
      <c r="BE329" s="34"/>
    </row>
    <row r="330" spans="3:57">
      <c r="C330" s="34"/>
      <c r="D330" s="33"/>
      <c r="E330" s="33"/>
      <c r="F330" s="33"/>
      <c r="G330" s="34"/>
      <c r="H330" s="34"/>
      <c r="I330" s="34"/>
      <c r="J330" s="34"/>
      <c r="K330" s="34"/>
      <c r="L330" s="34"/>
      <c r="M330" s="34"/>
      <c r="N330" s="34"/>
      <c r="O330" s="34"/>
      <c r="P330" s="34"/>
      <c r="Q330" s="34"/>
      <c r="R330" s="31"/>
      <c r="S330" s="31"/>
      <c r="T330" s="31"/>
      <c r="U330" s="31"/>
      <c r="V330" s="31"/>
      <c r="W330" s="31"/>
      <c r="X330" s="31"/>
      <c r="Y330" s="31"/>
      <c r="Z330" s="31"/>
      <c r="AE330" s="31"/>
      <c r="AF330" s="31"/>
      <c r="BC330" s="96"/>
      <c r="BE330" s="34"/>
    </row>
    <row r="331" spans="3:57">
      <c r="C331" s="34"/>
      <c r="D331" s="33"/>
      <c r="E331" s="33"/>
      <c r="F331" s="33"/>
      <c r="G331" s="34"/>
      <c r="H331" s="34"/>
      <c r="I331" s="34"/>
      <c r="J331" s="34"/>
      <c r="K331" s="34"/>
      <c r="L331" s="34"/>
      <c r="M331" s="34"/>
      <c r="N331" s="34"/>
      <c r="O331" s="34"/>
      <c r="P331" s="34"/>
      <c r="Q331" s="34"/>
      <c r="R331" s="31"/>
      <c r="S331" s="31"/>
      <c r="T331" s="31"/>
      <c r="U331" s="31"/>
      <c r="V331" s="31"/>
      <c r="W331" s="31"/>
      <c r="X331" s="31"/>
      <c r="Y331" s="31"/>
      <c r="Z331" s="31"/>
      <c r="AE331" s="31"/>
      <c r="AF331" s="31"/>
      <c r="BC331" s="96"/>
      <c r="BE331" s="34"/>
    </row>
    <row r="332" spans="3:57">
      <c r="C332" s="34"/>
      <c r="D332" s="33"/>
      <c r="E332" s="33"/>
      <c r="F332" s="33"/>
      <c r="G332" s="34"/>
      <c r="H332" s="34"/>
      <c r="I332" s="34"/>
      <c r="J332" s="34"/>
      <c r="K332" s="34"/>
      <c r="L332" s="34"/>
      <c r="M332" s="34"/>
      <c r="N332" s="34"/>
      <c r="O332" s="34"/>
      <c r="P332" s="34"/>
      <c r="Q332" s="34"/>
      <c r="R332" s="31"/>
      <c r="S332" s="31"/>
      <c r="T332" s="31"/>
      <c r="U332" s="31"/>
      <c r="V332" s="31"/>
      <c r="W332" s="31"/>
      <c r="X332" s="31"/>
      <c r="Y332" s="31"/>
      <c r="Z332" s="31"/>
      <c r="AE332" s="31"/>
      <c r="AF332" s="31"/>
      <c r="BC332" s="96"/>
      <c r="BE332" s="34"/>
    </row>
    <row r="333" spans="3:57">
      <c r="C333" s="34"/>
      <c r="D333" s="33"/>
      <c r="E333" s="33"/>
      <c r="F333" s="33"/>
      <c r="G333" s="34"/>
      <c r="H333" s="34"/>
      <c r="I333" s="34"/>
      <c r="J333" s="34"/>
      <c r="K333" s="34"/>
      <c r="L333" s="34"/>
      <c r="M333" s="34"/>
      <c r="N333" s="34"/>
      <c r="O333" s="34"/>
      <c r="P333" s="34"/>
      <c r="Q333" s="34"/>
      <c r="R333" s="31"/>
      <c r="S333" s="31"/>
      <c r="T333" s="31"/>
      <c r="U333" s="31"/>
      <c r="V333" s="31"/>
      <c r="W333" s="31"/>
      <c r="X333" s="31"/>
      <c r="Y333" s="31"/>
      <c r="Z333" s="31"/>
      <c r="AE333" s="31"/>
      <c r="AF333" s="31"/>
      <c r="BC333" s="96"/>
      <c r="BE333" s="34"/>
    </row>
    <row r="334" spans="3:57">
      <c r="C334" s="34"/>
      <c r="D334" s="33"/>
      <c r="E334" s="33"/>
      <c r="F334" s="33"/>
      <c r="G334" s="34"/>
      <c r="H334" s="34"/>
      <c r="I334" s="34"/>
      <c r="J334" s="34"/>
      <c r="K334" s="34"/>
      <c r="L334" s="34"/>
      <c r="M334" s="34"/>
      <c r="N334" s="34"/>
      <c r="O334" s="34"/>
      <c r="P334" s="34"/>
      <c r="Q334" s="34"/>
      <c r="R334" s="31"/>
      <c r="S334" s="31"/>
      <c r="T334" s="31"/>
      <c r="U334" s="31"/>
      <c r="V334" s="31"/>
      <c r="W334" s="31"/>
      <c r="X334" s="31"/>
      <c r="Y334" s="31"/>
      <c r="Z334" s="31"/>
      <c r="AE334" s="31"/>
      <c r="AF334" s="31"/>
      <c r="BC334" s="96"/>
      <c r="BE334" s="34"/>
    </row>
    <row r="335" spans="3:57">
      <c r="C335" s="34"/>
      <c r="D335" s="33"/>
      <c r="E335" s="33"/>
      <c r="F335" s="33"/>
      <c r="G335" s="34"/>
      <c r="H335" s="34"/>
      <c r="I335" s="34"/>
      <c r="J335" s="34"/>
      <c r="K335" s="34"/>
      <c r="L335" s="34"/>
      <c r="M335" s="34"/>
      <c r="N335" s="34"/>
      <c r="O335" s="34"/>
      <c r="P335" s="34"/>
      <c r="Q335" s="34"/>
      <c r="R335" s="31"/>
      <c r="S335" s="31"/>
      <c r="T335" s="31"/>
      <c r="U335" s="31"/>
      <c r="V335" s="31"/>
      <c r="W335" s="31"/>
      <c r="X335" s="31"/>
      <c r="Y335" s="31"/>
      <c r="Z335" s="31"/>
      <c r="AE335" s="31"/>
      <c r="AF335" s="31"/>
      <c r="BC335" s="96"/>
      <c r="BE335" s="34"/>
    </row>
    <row r="336" spans="3:57">
      <c r="C336" s="34"/>
      <c r="D336" s="33"/>
      <c r="E336" s="33"/>
      <c r="F336" s="33"/>
      <c r="G336" s="34"/>
      <c r="H336" s="34"/>
      <c r="I336" s="34"/>
      <c r="J336" s="34"/>
      <c r="K336" s="34"/>
      <c r="L336" s="34"/>
      <c r="M336" s="34"/>
      <c r="N336" s="34"/>
      <c r="O336" s="34"/>
      <c r="P336" s="34"/>
      <c r="Q336" s="34"/>
      <c r="R336" s="31"/>
      <c r="S336" s="31"/>
      <c r="T336" s="31"/>
      <c r="U336" s="31"/>
      <c r="V336" s="31"/>
      <c r="W336" s="31"/>
      <c r="X336" s="31"/>
      <c r="Y336" s="31"/>
      <c r="Z336" s="31"/>
      <c r="AE336" s="31"/>
      <c r="AF336" s="31"/>
      <c r="BC336" s="96"/>
      <c r="BE336" s="34"/>
    </row>
    <row r="337" spans="3:57">
      <c r="C337" s="34"/>
      <c r="D337" s="33"/>
      <c r="E337" s="33"/>
      <c r="F337" s="33"/>
      <c r="G337" s="34"/>
      <c r="H337" s="34"/>
      <c r="I337" s="34"/>
      <c r="J337" s="34"/>
      <c r="K337" s="34"/>
      <c r="L337" s="34"/>
      <c r="M337" s="34"/>
      <c r="N337" s="34"/>
      <c r="O337" s="34"/>
      <c r="P337" s="34"/>
      <c r="Q337" s="34"/>
      <c r="R337" s="31"/>
      <c r="S337" s="31"/>
      <c r="T337" s="31"/>
      <c r="U337" s="31"/>
      <c r="V337" s="31"/>
      <c r="W337" s="31"/>
      <c r="X337" s="31"/>
      <c r="Y337" s="31"/>
      <c r="Z337" s="31"/>
      <c r="AE337" s="31"/>
      <c r="AF337" s="31"/>
      <c r="BC337" s="96"/>
      <c r="BE337" s="34"/>
    </row>
    <row r="338" spans="3:57">
      <c r="C338" s="34"/>
      <c r="D338" s="33"/>
      <c r="E338" s="33"/>
      <c r="F338" s="33"/>
      <c r="G338" s="34"/>
      <c r="H338" s="34"/>
      <c r="I338" s="34"/>
      <c r="J338" s="34"/>
      <c r="K338" s="34"/>
      <c r="L338" s="34"/>
      <c r="M338" s="34"/>
      <c r="N338" s="34"/>
      <c r="O338" s="34"/>
      <c r="P338" s="34"/>
      <c r="Q338" s="34"/>
      <c r="R338" s="31"/>
      <c r="S338" s="31"/>
      <c r="T338" s="31"/>
      <c r="U338" s="31"/>
      <c r="V338" s="31"/>
      <c r="W338" s="31"/>
      <c r="X338" s="31"/>
      <c r="Y338" s="31"/>
      <c r="Z338" s="31"/>
      <c r="AE338" s="31"/>
      <c r="AF338" s="31"/>
      <c r="BC338" s="96"/>
      <c r="BE338" s="34"/>
    </row>
    <row r="339" spans="3:57">
      <c r="C339" s="34"/>
      <c r="D339" s="33"/>
      <c r="E339" s="33"/>
      <c r="F339" s="33"/>
      <c r="G339" s="34"/>
      <c r="H339" s="34"/>
      <c r="I339" s="34"/>
      <c r="J339" s="34"/>
      <c r="K339" s="34"/>
      <c r="L339" s="34"/>
      <c r="M339" s="34"/>
      <c r="N339" s="34"/>
      <c r="O339" s="34"/>
      <c r="P339" s="34"/>
      <c r="Q339" s="34"/>
      <c r="R339" s="31"/>
      <c r="S339" s="31"/>
      <c r="T339" s="31"/>
      <c r="U339" s="31"/>
      <c r="V339" s="31"/>
      <c r="W339" s="31"/>
      <c r="X339" s="31"/>
      <c r="Y339" s="31"/>
      <c r="Z339" s="31"/>
      <c r="AE339" s="31"/>
      <c r="AF339" s="31"/>
      <c r="BC339" s="96"/>
      <c r="BE339" s="34"/>
    </row>
    <row r="340" spans="3:57">
      <c r="C340" s="34"/>
      <c r="D340" s="33"/>
      <c r="E340" s="33"/>
      <c r="F340" s="33"/>
      <c r="G340" s="34"/>
      <c r="H340" s="34"/>
      <c r="I340" s="34"/>
      <c r="J340" s="34"/>
      <c r="K340" s="34"/>
      <c r="L340" s="34"/>
      <c r="M340" s="34"/>
      <c r="N340" s="34"/>
      <c r="O340" s="34"/>
      <c r="P340" s="34"/>
      <c r="Q340" s="34"/>
      <c r="R340" s="31"/>
      <c r="S340" s="31"/>
      <c r="T340" s="31"/>
      <c r="U340" s="31"/>
      <c r="V340" s="31"/>
      <c r="W340" s="31"/>
      <c r="X340" s="31"/>
      <c r="Y340" s="31"/>
      <c r="Z340" s="31"/>
      <c r="AE340" s="31"/>
      <c r="AF340" s="31"/>
      <c r="BC340" s="96"/>
      <c r="BE340" s="34"/>
    </row>
    <row r="341" spans="3:57">
      <c r="C341" s="34"/>
      <c r="D341" s="33"/>
      <c r="E341" s="33"/>
      <c r="F341" s="33"/>
      <c r="G341" s="34"/>
      <c r="H341" s="34"/>
      <c r="I341" s="34"/>
      <c r="J341" s="34"/>
      <c r="K341" s="34"/>
      <c r="L341" s="34"/>
      <c r="M341" s="34"/>
      <c r="N341" s="34"/>
      <c r="O341" s="34"/>
      <c r="P341" s="34"/>
      <c r="Q341" s="34"/>
      <c r="R341" s="31"/>
      <c r="S341" s="31"/>
      <c r="T341" s="31"/>
      <c r="U341" s="31"/>
      <c r="V341" s="31"/>
      <c r="W341" s="31"/>
      <c r="X341" s="31"/>
      <c r="Y341" s="31"/>
      <c r="Z341" s="31"/>
      <c r="AE341" s="31"/>
      <c r="AF341" s="31"/>
      <c r="BC341" s="96"/>
      <c r="BE341" s="34"/>
    </row>
    <row r="342" spans="3:57">
      <c r="C342" s="34"/>
      <c r="D342" s="33"/>
      <c r="E342" s="33"/>
      <c r="F342" s="33"/>
      <c r="G342" s="34"/>
      <c r="H342" s="34"/>
      <c r="I342" s="34"/>
      <c r="J342" s="34"/>
      <c r="K342" s="34"/>
      <c r="L342" s="34"/>
      <c r="M342" s="34"/>
      <c r="N342" s="34"/>
      <c r="O342" s="34"/>
      <c r="P342" s="34"/>
      <c r="Q342" s="34"/>
      <c r="R342" s="31"/>
      <c r="S342" s="31"/>
      <c r="T342" s="31"/>
      <c r="U342" s="31"/>
      <c r="V342" s="31"/>
      <c r="W342" s="31"/>
      <c r="X342" s="31"/>
      <c r="Y342" s="31"/>
      <c r="Z342" s="31"/>
      <c r="AE342" s="31"/>
      <c r="AF342" s="31"/>
      <c r="BC342" s="96"/>
      <c r="BE342" s="34"/>
    </row>
    <row r="343" spans="3:57">
      <c r="C343" s="34"/>
      <c r="D343" s="33"/>
      <c r="E343" s="33"/>
      <c r="F343" s="33"/>
      <c r="G343" s="34"/>
      <c r="H343" s="34"/>
      <c r="I343" s="34"/>
      <c r="J343" s="34"/>
      <c r="K343" s="34"/>
      <c r="L343" s="34"/>
      <c r="M343" s="34"/>
      <c r="N343" s="34"/>
      <c r="O343" s="34"/>
      <c r="P343" s="34"/>
      <c r="Q343" s="34"/>
      <c r="R343" s="31"/>
      <c r="S343" s="31"/>
      <c r="T343" s="31"/>
      <c r="U343" s="31"/>
      <c r="V343" s="31"/>
      <c r="W343" s="31"/>
      <c r="X343" s="31"/>
      <c r="Y343" s="31"/>
      <c r="Z343" s="31"/>
      <c r="AE343" s="31"/>
      <c r="AF343" s="31"/>
      <c r="BC343" s="96"/>
      <c r="BE343" s="34"/>
    </row>
    <row r="344" spans="3:57">
      <c r="C344" s="34"/>
      <c r="D344" s="33"/>
      <c r="E344" s="33"/>
      <c r="F344" s="33"/>
      <c r="G344" s="34"/>
      <c r="H344" s="34"/>
      <c r="I344" s="34"/>
      <c r="J344" s="34"/>
      <c r="K344" s="34"/>
      <c r="L344" s="34"/>
      <c r="M344" s="34"/>
      <c r="N344" s="34"/>
      <c r="O344" s="34"/>
      <c r="P344" s="34"/>
      <c r="Q344" s="34"/>
      <c r="R344" s="31"/>
      <c r="S344" s="31"/>
      <c r="T344" s="31"/>
      <c r="U344" s="31"/>
      <c r="V344" s="31"/>
      <c r="W344" s="31"/>
      <c r="X344" s="31"/>
      <c r="Y344" s="31"/>
      <c r="Z344" s="31"/>
      <c r="AE344" s="31"/>
      <c r="AF344" s="31"/>
      <c r="BC344" s="96"/>
      <c r="BE344" s="34"/>
    </row>
    <row r="345" spans="3:57">
      <c r="C345" s="34"/>
      <c r="D345" s="33"/>
      <c r="E345" s="33"/>
      <c r="F345" s="33"/>
      <c r="G345" s="34"/>
      <c r="H345" s="34"/>
      <c r="I345" s="34"/>
      <c r="J345" s="34"/>
      <c r="K345" s="34"/>
      <c r="L345" s="34"/>
      <c r="M345" s="34"/>
      <c r="N345" s="34"/>
      <c r="O345" s="34"/>
      <c r="P345" s="34"/>
      <c r="Q345" s="34"/>
      <c r="R345" s="31"/>
      <c r="S345" s="31"/>
      <c r="T345" s="31"/>
      <c r="U345" s="31"/>
      <c r="V345" s="31"/>
      <c r="W345" s="31"/>
      <c r="X345" s="31"/>
      <c r="Y345" s="31"/>
      <c r="Z345" s="31"/>
      <c r="AE345" s="31"/>
      <c r="AF345" s="31"/>
      <c r="BC345" s="96"/>
      <c r="BE345" s="34"/>
    </row>
    <row r="346" spans="3:57">
      <c r="C346" s="34"/>
      <c r="D346" s="33"/>
      <c r="E346" s="33"/>
      <c r="F346" s="33"/>
      <c r="G346" s="34"/>
      <c r="H346" s="34"/>
      <c r="I346" s="34"/>
      <c r="J346" s="34"/>
      <c r="K346" s="34"/>
      <c r="L346" s="34"/>
      <c r="M346" s="34"/>
      <c r="N346" s="34"/>
      <c r="O346" s="34"/>
      <c r="P346" s="34"/>
      <c r="Q346" s="34"/>
      <c r="R346" s="31"/>
      <c r="S346" s="31"/>
      <c r="T346" s="31"/>
      <c r="U346" s="31"/>
      <c r="V346" s="31"/>
      <c r="W346" s="31"/>
      <c r="X346" s="31"/>
      <c r="Y346" s="31"/>
      <c r="Z346" s="31"/>
      <c r="AE346" s="31"/>
      <c r="AF346" s="31"/>
      <c r="BC346" s="96"/>
      <c r="BE346" s="34"/>
    </row>
    <row r="347" spans="3:57">
      <c r="C347" s="34"/>
      <c r="D347" s="33"/>
      <c r="E347" s="33"/>
      <c r="F347" s="33"/>
      <c r="G347" s="34"/>
      <c r="H347" s="34"/>
      <c r="I347" s="34"/>
      <c r="J347" s="34"/>
      <c r="K347" s="34"/>
      <c r="L347" s="34"/>
      <c r="M347" s="34"/>
      <c r="N347" s="34"/>
      <c r="O347" s="34"/>
      <c r="P347" s="34"/>
      <c r="Q347" s="34"/>
      <c r="R347" s="31"/>
      <c r="S347" s="31"/>
      <c r="T347" s="31"/>
      <c r="U347" s="31"/>
      <c r="V347" s="31"/>
      <c r="W347" s="31"/>
      <c r="X347" s="31"/>
      <c r="Y347" s="31"/>
      <c r="Z347" s="31"/>
      <c r="AE347" s="31"/>
      <c r="AF347" s="31"/>
      <c r="BC347" s="96"/>
      <c r="BE347" s="34"/>
    </row>
    <row r="348" spans="3:57">
      <c r="C348" s="34"/>
      <c r="D348" s="33"/>
      <c r="E348" s="33"/>
      <c r="F348" s="33"/>
      <c r="G348" s="34"/>
      <c r="H348" s="34"/>
      <c r="I348" s="34"/>
      <c r="J348" s="34"/>
      <c r="K348" s="34"/>
      <c r="L348" s="34"/>
      <c r="M348" s="34"/>
      <c r="N348" s="34"/>
      <c r="O348" s="34"/>
      <c r="P348" s="34"/>
      <c r="Q348" s="34"/>
      <c r="R348" s="31"/>
      <c r="S348" s="31"/>
      <c r="T348" s="31"/>
      <c r="U348" s="31"/>
      <c r="V348" s="31"/>
      <c r="W348" s="31"/>
      <c r="X348" s="31"/>
      <c r="Y348" s="31"/>
      <c r="Z348" s="31"/>
      <c r="AE348" s="31"/>
      <c r="AF348" s="31"/>
      <c r="BC348" s="96"/>
      <c r="BE348" s="34"/>
    </row>
    <row r="349" spans="3:57">
      <c r="C349" s="34"/>
      <c r="D349" s="33"/>
      <c r="E349" s="33"/>
      <c r="F349" s="33"/>
      <c r="G349" s="34"/>
      <c r="H349" s="34"/>
      <c r="I349" s="34"/>
      <c r="J349" s="34"/>
      <c r="K349" s="34"/>
      <c r="L349" s="34"/>
      <c r="M349" s="34"/>
      <c r="N349" s="34"/>
      <c r="O349" s="34"/>
      <c r="P349" s="34"/>
      <c r="Q349" s="34"/>
      <c r="R349" s="31"/>
      <c r="S349" s="31"/>
      <c r="T349" s="31"/>
      <c r="U349" s="31"/>
      <c r="V349" s="31"/>
      <c r="W349" s="31"/>
      <c r="X349" s="31"/>
      <c r="Y349" s="31"/>
      <c r="Z349" s="31"/>
      <c r="AE349" s="31"/>
      <c r="AF349" s="31"/>
      <c r="BC349" s="96"/>
      <c r="BE349" s="34"/>
    </row>
    <row r="350" spans="3:57">
      <c r="C350" s="34"/>
      <c r="D350" s="33"/>
      <c r="E350" s="33"/>
      <c r="F350" s="33"/>
      <c r="G350" s="34"/>
      <c r="H350" s="34"/>
      <c r="I350" s="34"/>
      <c r="J350" s="34"/>
      <c r="K350" s="34"/>
      <c r="L350" s="34"/>
      <c r="M350" s="34"/>
      <c r="N350" s="34"/>
      <c r="O350" s="34"/>
      <c r="P350" s="34"/>
      <c r="Q350" s="34"/>
      <c r="R350" s="31"/>
      <c r="S350" s="31"/>
      <c r="T350" s="31"/>
      <c r="U350" s="31"/>
      <c r="V350" s="31"/>
      <c r="W350" s="31"/>
      <c r="X350" s="31"/>
      <c r="Y350" s="31"/>
      <c r="Z350" s="31"/>
      <c r="AE350" s="31"/>
      <c r="AF350" s="31"/>
      <c r="BC350" s="96"/>
      <c r="BE350" s="34"/>
    </row>
    <row r="351" spans="3:57">
      <c r="C351" s="34"/>
      <c r="D351" s="33"/>
      <c r="E351" s="33"/>
      <c r="F351" s="33"/>
      <c r="G351" s="34"/>
      <c r="H351" s="34"/>
      <c r="I351" s="34"/>
      <c r="J351" s="34"/>
      <c r="K351" s="34"/>
      <c r="L351" s="34"/>
      <c r="M351" s="34"/>
      <c r="N351" s="34"/>
      <c r="O351" s="34"/>
      <c r="P351" s="34"/>
      <c r="Q351" s="34"/>
      <c r="R351" s="31"/>
      <c r="S351" s="31"/>
      <c r="T351" s="31"/>
      <c r="U351" s="31"/>
      <c r="V351" s="31"/>
      <c r="W351" s="31"/>
      <c r="X351" s="31"/>
      <c r="Y351" s="31"/>
      <c r="Z351" s="31"/>
      <c r="AE351" s="31"/>
      <c r="AF351" s="31"/>
      <c r="BC351" s="96"/>
      <c r="BE351" s="34"/>
    </row>
    <row r="352" spans="3:57">
      <c r="C352" s="34"/>
      <c r="D352" s="33"/>
      <c r="E352" s="33"/>
      <c r="F352" s="33"/>
      <c r="G352" s="34"/>
      <c r="H352" s="34"/>
      <c r="I352" s="34"/>
      <c r="J352" s="34"/>
      <c r="K352" s="34"/>
      <c r="L352" s="34"/>
      <c r="M352" s="34"/>
      <c r="N352" s="34"/>
      <c r="O352" s="34"/>
      <c r="P352" s="34"/>
      <c r="Q352" s="34"/>
      <c r="R352" s="31"/>
      <c r="S352" s="31"/>
      <c r="T352" s="31"/>
      <c r="U352" s="31"/>
      <c r="V352" s="31"/>
      <c r="W352" s="31"/>
      <c r="X352" s="31"/>
      <c r="Y352" s="31"/>
      <c r="Z352" s="31"/>
      <c r="AE352" s="31"/>
      <c r="AF352" s="31"/>
      <c r="BC352" s="96"/>
      <c r="BE352" s="34"/>
    </row>
    <row r="353" spans="3:57">
      <c r="C353" s="34"/>
      <c r="D353" s="33"/>
      <c r="E353" s="33"/>
      <c r="F353" s="33"/>
      <c r="G353" s="34"/>
      <c r="H353" s="34"/>
      <c r="I353" s="34"/>
      <c r="J353" s="34"/>
      <c r="K353" s="34"/>
      <c r="L353" s="34"/>
      <c r="M353" s="34"/>
      <c r="N353" s="34"/>
      <c r="O353" s="34"/>
      <c r="P353" s="34"/>
      <c r="Q353" s="34"/>
      <c r="R353" s="31"/>
      <c r="S353" s="31"/>
      <c r="T353" s="31"/>
      <c r="U353" s="31"/>
      <c r="V353" s="31"/>
      <c r="W353" s="31"/>
      <c r="X353" s="31"/>
      <c r="Y353" s="31"/>
      <c r="Z353" s="31"/>
      <c r="AE353" s="31"/>
      <c r="AF353" s="31"/>
      <c r="BC353" s="96"/>
      <c r="BE353" s="34"/>
    </row>
    <row r="354" spans="3:57">
      <c r="C354" s="34"/>
      <c r="D354" s="33"/>
      <c r="E354" s="33"/>
      <c r="F354" s="33"/>
      <c r="G354" s="34"/>
      <c r="H354" s="34"/>
      <c r="I354" s="34"/>
      <c r="J354" s="34"/>
      <c r="K354" s="34"/>
      <c r="L354" s="34"/>
      <c r="M354" s="34"/>
      <c r="N354" s="34"/>
      <c r="O354" s="34"/>
      <c r="P354" s="34"/>
      <c r="Q354" s="34"/>
      <c r="R354" s="31"/>
      <c r="S354" s="31"/>
      <c r="T354" s="31"/>
      <c r="U354" s="31"/>
      <c r="V354" s="31"/>
      <c r="W354" s="31"/>
      <c r="X354" s="31"/>
      <c r="Y354" s="31"/>
      <c r="Z354" s="31"/>
      <c r="AE354" s="31"/>
      <c r="AF354" s="31"/>
      <c r="BC354" s="96"/>
      <c r="BE354" s="34"/>
    </row>
    <row r="355" spans="3:57">
      <c r="C355" s="34"/>
      <c r="D355" s="33"/>
      <c r="E355" s="33"/>
      <c r="F355" s="33"/>
      <c r="G355" s="34"/>
      <c r="H355" s="34"/>
      <c r="I355" s="34"/>
      <c r="J355" s="34"/>
      <c r="K355" s="34"/>
      <c r="L355" s="34"/>
      <c r="M355" s="34"/>
      <c r="N355" s="34"/>
      <c r="O355" s="34"/>
      <c r="P355" s="34"/>
      <c r="Q355" s="34"/>
      <c r="R355" s="31"/>
      <c r="S355" s="31"/>
      <c r="T355" s="31"/>
      <c r="U355" s="31"/>
      <c r="V355" s="31"/>
      <c r="W355" s="31"/>
      <c r="X355" s="31"/>
      <c r="Y355" s="31"/>
      <c r="Z355" s="31"/>
      <c r="AE355" s="31"/>
      <c r="AF355" s="31"/>
      <c r="BC355" s="96"/>
      <c r="BE355" s="34"/>
    </row>
    <row r="356" spans="3:57">
      <c r="C356" s="34"/>
      <c r="D356" s="33"/>
      <c r="E356" s="33"/>
      <c r="F356" s="33"/>
      <c r="G356" s="34"/>
      <c r="H356" s="34"/>
      <c r="I356" s="34"/>
      <c r="J356" s="34"/>
      <c r="K356" s="34"/>
      <c r="L356" s="34"/>
      <c r="M356" s="34"/>
      <c r="N356" s="34"/>
      <c r="O356" s="34"/>
      <c r="P356" s="34"/>
      <c r="Q356" s="34"/>
      <c r="R356" s="31"/>
      <c r="S356" s="31"/>
      <c r="T356" s="31"/>
      <c r="U356" s="31"/>
      <c r="V356" s="31"/>
      <c r="W356" s="31"/>
      <c r="X356" s="31"/>
      <c r="Y356" s="31"/>
      <c r="Z356" s="31"/>
      <c r="AE356" s="31"/>
      <c r="AF356" s="31"/>
      <c r="BC356" s="96"/>
      <c r="BE356" s="34"/>
    </row>
    <row r="357" spans="3:57">
      <c r="C357" s="34"/>
      <c r="D357" s="33"/>
      <c r="E357" s="33"/>
      <c r="F357" s="33"/>
      <c r="G357" s="34"/>
      <c r="H357" s="34"/>
      <c r="I357" s="34"/>
      <c r="J357" s="34"/>
      <c r="K357" s="34"/>
      <c r="L357" s="34"/>
      <c r="M357" s="34"/>
      <c r="N357" s="34"/>
      <c r="O357" s="34"/>
      <c r="P357" s="34"/>
      <c r="Q357" s="34"/>
      <c r="R357" s="31"/>
      <c r="S357" s="31"/>
      <c r="T357" s="31"/>
      <c r="U357" s="31"/>
      <c r="V357" s="31"/>
      <c r="W357" s="31"/>
      <c r="X357" s="31"/>
      <c r="Y357" s="31"/>
      <c r="Z357" s="31"/>
      <c r="AE357" s="31"/>
      <c r="AF357" s="31"/>
      <c r="BC357" s="96"/>
      <c r="BE357" s="34"/>
    </row>
    <row r="358" spans="3:57">
      <c r="C358" s="34"/>
      <c r="D358" s="33"/>
      <c r="E358" s="33"/>
      <c r="F358" s="33"/>
      <c r="G358" s="34"/>
      <c r="H358" s="34"/>
      <c r="I358" s="34"/>
      <c r="J358" s="34"/>
      <c r="K358" s="34"/>
      <c r="L358" s="34"/>
      <c r="M358" s="34"/>
      <c r="N358" s="34"/>
      <c r="O358" s="34"/>
      <c r="P358" s="34"/>
      <c r="Q358" s="34"/>
      <c r="R358" s="31"/>
      <c r="S358" s="31"/>
      <c r="T358" s="31"/>
      <c r="U358" s="31"/>
      <c r="V358" s="31"/>
      <c r="W358" s="31"/>
      <c r="X358" s="31"/>
      <c r="Y358" s="31"/>
      <c r="Z358" s="31"/>
      <c r="AE358" s="31"/>
      <c r="AF358" s="31"/>
      <c r="BC358" s="96"/>
      <c r="BE358" s="34"/>
    </row>
    <row r="359" spans="3:57">
      <c r="C359" s="34"/>
      <c r="D359" s="33"/>
      <c r="E359" s="33"/>
      <c r="F359" s="33"/>
      <c r="G359" s="34"/>
      <c r="H359" s="34"/>
      <c r="I359" s="34"/>
      <c r="J359" s="34"/>
      <c r="K359" s="34"/>
      <c r="L359" s="34"/>
      <c r="M359" s="34"/>
      <c r="N359" s="34"/>
      <c r="O359" s="34"/>
      <c r="P359" s="34"/>
      <c r="Q359" s="34"/>
      <c r="R359" s="31"/>
      <c r="S359" s="31"/>
      <c r="T359" s="31"/>
      <c r="U359" s="31"/>
      <c r="V359" s="31"/>
      <c r="W359" s="31"/>
      <c r="X359" s="31"/>
      <c r="Y359" s="31"/>
      <c r="Z359" s="31"/>
      <c r="AE359" s="31"/>
      <c r="AF359" s="31"/>
      <c r="BC359" s="96"/>
      <c r="BE359" s="34"/>
    </row>
    <row r="360" spans="3:57">
      <c r="C360" s="34"/>
      <c r="D360" s="33"/>
      <c r="E360" s="33"/>
      <c r="F360" s="33"/>
      <c r="G360" s="34"/>
      <c r="H360" s="34"/>
      <c r="I360" s="34"/>
      <c r="J360" s="34"/>
      <c r="K360" s="34"/>
      <c r="L360" s="34"/>
      <c r="M360" s="34"/>
      <c r="N360" s="34"/>
      <c r="O360" s="34"/>
      <c r="P360" s="34"/>
      <c r="Q360" s="34"/>
      <c r="R360" s="31"/>
      <c r="S360" s="31"/>
      <c r="T360" s="31"/>
      <c r="U360" s="31"/>
      <c r="V360" s="31"/>
      <c r="W360" s="31"/>
      <c r="X360" s="31"/>
      <c r="Y360" s="31"/>
      <c r="Z360" s="31"/>
      <c r="AE360" s="31"/>
      <c r="AF360" s="31"/>
      <c r="BC360" s="96"/>
      <c r="BE360" s="96"/>
    </row>
    <row r="361" spans="3:57">
      <c r="C361" s="34"/>
      <c r="D361" s="33"/>
      <c r="E361" s="33"/>
      <c r="F361" s="33"/>
      <c r="G361" s="34"/>
      <c r="H361" s="34"/>
      <c r="I361" s="34"/>
      <c r="J361" s="34"/>
      <c r="K361" s="34"/>
      <c r="L361" s="34"/>
      <c r="M361" s="34"/>
      <c r="N361" s="34"/>
      <c r="O361" s="34"/>
      <c r="P361" s="34"/>
      <c r="Q361" s="34"/>
      <c r="R361" s="31"/>
      <c r="S361" s="31"/>
      <c r="T361" s="31"/>
      <c r="U361" s="31"/>
      <c r="V361" s="31"/>
      <c r="W361" s="31"/>
      <c r="X361" s="31"/>
      <c r="Y361" s="31"/>
      <c r="Z361" s="31"/>
      <c r="AE361" s="31"/>
      <c r="AF361" s="31"/>
      <c r="BC361" s="96"/>
      <c r="BE361" s="96"/>
    </row>
    <row r="362" spans="3:57">
      <c r="C362" s="34"/>
      <c r="D362" s="33"/>
      <c r="E362" s="33"/>
      <c r="F362" s="33"/>
      <c r="G362" s="34"/>
      <c r="H362" s="34"/>
      <c r="I362" s="34"/>
      <c r="J362" s="34"/>
      <c r="K362" s="34"/>
      <c r="L362" s="34"/>
      <c r="M362" s="34"/>
      <c r="N362" s="34"/>
      <c r="O362" s="34"/>
      <c r="P362" s="34"/>
      <c r="Q362" s="34"/>
      <c r="R362" s="31"/>
      <c r="S362" s="31"/>
      <c r="T362" s="31"/>
      <c r="U362" s="31"/>
      <c r="V362" s="31"/>
      <c r="W362" s="31"/>
      <c r="X362" s="31"/>
      <c r="Y362" s="31"/>
      <c r="Z362" s="31"/>
      <c r="AE362" s="31"/>
      <c r="AF362" s="31"/>
      <c r="BC362" s="96"/>
      <c r="BE362" s="96"/>
    </row>
    <row r="363" spans="3:57">
      <c r="C363" s="34"/>
      <c r="D363" s="33"/>
      <c r="E363" s="33"/>
      <c r="F363" s="33"/>
      <c r="G363" s="34"/>
      <c r="H363" s="34"/>
      <c r="I363" s="34"/>
      <c r="J363" s="34"/>
      <c r="K363" s="34"/>
      <c r="L363" s="34"/>
      <c r="M363" s="34"/>
      <c r="N363" s="34"/>
      <c r="O363" s="34"/>
      <c r="P363" s="34"/>
      <c r="Q363" s="34"/>
      <c r="R363" s="31"/>
      <c r="S363" s="31"/>
      <c r="T363" s="31"/>
      <c r="U363" s="31"/>
      <c r="V363" s="31"/>
      <c r="W363" s="31"/>
      <c r="X363" s="31"/>
      <c r="Y363" s="31"/>
      <c r="Z363" s="31"/>
      <c r="AE363" s="31"/>
      <c r="AF363" s="31"/>
      <c r="BC363" s="96"/>
      <c r="BE363" s="96"/>
    </row>
    <row r="364" spans="3:57">
      <c r="C364" s="34"/>
      <c r="D364" s="33"/>
      <c r="E364" s="33"/>
      <c r="F364" s="33"/>
      <c r="G364" s="34"/>
      <c r="H364" s="34"/>
      <c r="I364" s="34"/>
      <c r="J364" s="34"/>
      <c r="K364" s="34"/>
      <c r="L364" s="34"/>
      <c r="M364" s="34"/>
      <c r="N364" s="34"/>
      <c r="O364" s="34"/>
      <c r="P364" s="34"/>
      <c r="Q364" s="34"/>
      <c r="R364" s="31"/>
      <c r="S364" s="31"/>
      <c r="T364" s="31"/>
      <c r="U364" s="31"/>
      <c r="V364" s="31"/>
      <c r="W364" s="31"/>
      <c r="X364" s="31"/>
      <c r="Y364" s="31"/>
      <c r="Z364" s="31"/>
      <c r="AE364" s="31"/>
      <c r="AF364" s="31"/>
      <c r="BC364" s="96"/>
      <c r="BE364" s="96"/>
    </row>
    <row r="365" spans="3:57">
      <c r="C365" s="34"/>
      <c r="D365" s="33"/>
      <c r="E365" s="33"/>
      <c r="F365" s="33"/>
      <c r="G365" s="34"/>
      <c r="H365" s="34"/>
      <c r="I365" s="34"/>
      <c r="J365" s="34"/>
      <c r="K365" s="34"/>
      <c r="L365" s="34"/>
      <c r="M365" s="34"/>
      <c r="N365" s="34"/>
      <c r="O365" s="34"/>
      <c r="P365" s="34"/>
      <c r="Q365" s="34"/>
      <c r="R365" s="31"/>
      <c r="S365" s="31"/>
      <c r="T365" s="31"/>
      <c r="U365" s="31"/>
      <c r="V365" s="31"/>
      <c r="W365" s="31"/>
      <c r="X365" s="31"/>
      <c r="Y365" s="31"/>
      <c r="Z365" s="31"/>
      <c r="AE365" s="31"/>
      <c r="AF365" s="31"/>
      <c r="BC365" s="96"/>
      <c r="BE365" s="96"/>
    </row>
    <row r="366" spans="3:57">
      <c r="C366" s="34"/>
      <c r="D366" s="33"/>
      <c r="E366" s="33"/>
      <c r="F366" s="33"/>
      <c r="G366" s="34"/>
      <c r="H366" s="34"/>
      <c r="I366" s="34"/>
      <c r="J366" s="34"/>
      <c r="K366" s="34"/>
      <c r="L366" s="34"/>
      <c r="M366" s="34"/>
      <c r="N366" s="34"/>
      <c r="O366" s="34"/>
      <c r="P366" s="34"/>
      <c r="Q366" s="34"/>
      <c r="R366" s="31"/>
      <c r="S366" s="31"/>
      <c r="T366" s="31"/>
      <c r="U366" s="31"/>
      <c r="V366" s="31"/>
      <c r="W366" s="31"/>
      <c r="X366" s="31"/>
      <c r="Y366" s="31"/>
      <c r="Z366" s="31"/>
      <c r="AE366" s="31"/>
      <c r="AF366" s="31"/>
      <c r="BC366" s="96"/>
      <c r="BE366" s="96"/>
    </row>
    <row r="367" spans="3:57">
      <c r="C367" s="34"/>
      <c r="D367" s="33"/>
      <c r="E367" s="33"/>
      <c r="F367" s="33"/>
      <c r="G367" s="34"/>
      <c r="H367" s="34"/>
      <c r="I367" s="34"/>
      <c r="J367" s="34"/>
      <c r="K367" s="34"/>
      <c r="L367" s="34"/>
      <c r="M367" s="34"/>
      <c r="N367" s="34"/>
      <c r="O367" s="34"/>
      <c r="P367" s="34"/>
      <c r="Q367" s="34"/>
      <c r="R367" s="31"/>
      <c r="S367" s="31"/>
      <c r="T367" s="31"/>
      <c r="U367" s="31"/>
      <c r="V367" s="31"/>
      <c r="W367" s="31"/>
      <c r="X367" s="31"/>
      <c r="Y367" s="31"/>
      <c r="Z367" s="31"/>
      <c r="AE367" s="31"/>
      <c r="AF367" s="31"/>
      <c r="BC367" s="96"/>
      <c r="BE367" s="96"/>
    </row>
    <row r="368" spans="3:57">
      <c r="C368" s="34"/>
      <c r="D368" s="33"/>
      <c r="E368" s="33"/>
      <c r="F368" s="33"/>
      <c r="G368" s="34"/>
      <c r="H368" s="34"/>
      <c r="I368" s="34"/>
      <c r="J368" s="34"/>
      <c r="K368" s="34"/>
      <c r="L368" s="34"/>
      <c r="M368" s="34"/>
      <c r="N368" s="34"/>
      <c r="O368" s="34"/>
      <c r="P368" s="34"/>
      <c r="Q368" s="34"/>
      <c r="R368" s="31"/>
      <c r="S368" s="31"/>
      <c r="T368" s="31"/>
      <c r="U368" s="31"/>
      <c r="V368" s="31"/>
      <c r="W368" s="31"/>
      <c r="X368" s="31"/>
      <c r="Y368" s="31"/>
      <c r="Z368" s="31"/>
      <c r="AE368" s="31"/>
      <c r="AF368" s="31"/>
      <c r="BC368" s="96"/>
      <c r="BE368" s="96"/>
    </row>
    <row r="369" spans="3:57">
      <c r="C369" s="34"/>
      <c r="D369" s="33"/>
      <c r="E369" s="33"/>
      <c r="F369" s="33"/>
      <c r="G369" s="34"/>
      <c r="H369" s="34"/>
      <c r="I369" s="34"/>
      <c r="J369" s="34"/>
      <c r="K369" s="34"/>
      <c r="L369" s="34"/>
      <c r="M369" s="34"/>
      <c r="N369" s="34"/>
      <c r="O369" s="34"/>
      <c r="P369" s="34"/>
      <c r="Q369" s="34"/>
      <c r="R369" s="31"/>
      <c r="S369" s="31"/>
      <c r="T369" s="31"/>
      <c r="U369" s="31"/>
      <c r="V369" s="31"/>
      <c r="W369" s="31"/>
      <c r="X369" s="31"/>
      <c r="Y369" s="31"/>
      <c r="Z369" s="31"/>
      <c r="AE369" s="31"/>
      <c r="AF369" s="31"/>
      <c r="BC369" s="96"/>
      <c r="BE369" s="96"/>
    </row>
    <row r="370" spans="3:57">
      <c r="C370" s="34"/>
      <c r="D370" s="33"/>
      <c r="E370" s="33"/>
      <c r="F370" s="33"/>
      <c r="G370" s="34"/>
      <c r="H370" s="34"/>
      <c r="I370" s="34"/>
      <c r="J370" s="34"/>
      <c r="K370" s="34"/>
      <c r="L370" s="34"/>
      <c r="M370" s="34"/>
      <c r="N370" s="34"/>
      <c r="O370" s="34"/>
      <c r="P370" s="34"/>
      <c r="Q370" s="34"/>
      <c r="R370" s="31"/>
      <c r="S370" s="31"/>
      <c r="T370" s="31"/>
      <c r="U370" s="31"/>
      <c r="V370" s="31"/>
      <c r="W370" s="31"/>
      <c r="X370" s="31"/>
      <c r="Y370" s="31"/>
      <c r="Z370" s="31"/>
      <c r="AE370" s="31"/>
      <c r="AF370" s="31"/>
      <c r="BC370" s="96"/>
      <c r="BE370" s="96"/>
    </row>
    <row r="371" spans="3:57">
      <c r="C371" s="34"/>
      <c r="D371" s="33"/>
      <c r="E371" s="33"/>
      <c r="F371" s="33"/>
      <c r="G371" s="34"/>
      <c r="H371" s="34"/>
      <c r="I371" s="34"/>
      <c r="J371" s="34"/>
      <c r="K371" s="34"/>
      <c r="L371" s="34"/>
      <c r="M371" s="34"/>
      <c r="N371" s="34"/>
      <c r="O371" s="34"/>
      <c r="P371" s="34"/>
      <c r="Q371" s="34"/>
      <c r="R371" s="31"/>
      <c r="S371" s="31"/>
      <c r="T371" s="31"/>
      <c r="U371" s="31"/>
      <c r="V371" s="31"/>
      <c r="W371" s="31"/>
      <c r="X371" s="31"/>
      <c r="Y371" s="31"/>
      <c r="Z371" s="31"/>
      <c r="AE371" s="31"/>
      <c r="AF371" s="31"/>
      <c r="BC371" s="96"/>
      <c r="BE371" s="96"/>
    </row>
    <row r="372" spans="3:57">
      <c r="C372" s="34"/>
      <c r="D372" s="33"/>
      <c r="E372" s="33"/>
      <c r="F372" s="33"/>
      <c r="G372" s="34"/>
      <c r="H372" s="34"/>
      <c r="I372" s="34"/>
      <c r="J372" s="34"/>
      <c r="K372" s="34"/>
      <c r="L372" s="34"/>
      <c r="M372" s="34"/>
      <c r="N372" s="34"/>
      <c r="O372" s="34"/>
      <c r="P372" s="34"/>
      <c r="Q372" s="34"/>
      <c r="R372" s="31"/>
      <c r="S372" s="31"/>
      <c r="T372" s="31"/>
      <c r="U372" s="31"/>
      <c r="V372" s="31"/>
      <c r="W372" s="31"/>
      <c r="X372" s="31"/>
      <c r="Y372" s="31"/>
      <c r="Z372" s="31"/>
      <c r="AE372" s="31"/>
      <c r="AF372" s="31"/>
      <c r="BC372" s="96"/>
      <c r="BE372" s="96"/>
    </row>
    <row r="373" spans="3:57">
      <c r="C373" s="34"/>
      <c r="D373" s="33"/>
      <c r="E373" s="33"/>
      <c r="F373" s="33"/>
      <c r="G373" s="34"/>
      <c r="H373" s="34"/>
      <c r="I373" s="34"/>
      <c r="J373" s="34"/>
      <c r="K373" s="34"/>
      <c r="L373" s="34"/>
      <c r="M373" s="34"/>
      <c r="N373" s="34"/>
      <c r="O373" s="34"/>
      <c r="P373" s="34"/>
      <c r="Q373" s="34"/>
      <c r="R373" s="31"/>
      <c r="S373" s="31"/>
      <c r="T373" s="31"/>
      <c r="U373" s="31"/>
      <c r="V373" s="31"/>
      <c r="W373" s="31"/>
      <c r="X373" s="31"/>
      <c r="Y373" s="31"/>
      <c r="Z373" s="31"/>
      <c r="AE373" s="31"/>
      <c r="AF373" s="31"/>
      <c r="BC373" s="96"/>
      <c r="BE373" s="96"/>
    </row>
    <row r="374" spans="3:57">
      <c r="C374" s="34"/>
      <c r="D374" s="33"/>
      <c r="E374" s="33"/>
      <c r="F374" s="33"/>
      <c r="G374" s="34"/>
      <c r="H374" s="34"/>
      <c r="I374" s="34"/>
      <c r="J374" s="34"/>
      <c r="K374" s="34"/>
      <c r="L374" s="34"/>
      <c r="M374" s="34"/>
      <c r="N374" s="34"/>
      <c r="O374" s="34"/>
      <c r="P374" s="34"/>
      <c r="Q374" s="34"/>
      <c r="R374" s="31"/>
      <c r="S374" s="31"/>
      <c r="T374" s="31"/>
      <c r="U374" s="31"/>
      <c r="V374" s="31"/>
      <c r="W374" s="31"/>
      <c r="X374" s="31"/>
      <c r="Y374" s="31"/>
      <c r="Z374" s="31"/>
      <c r="AE374" s="31"/>
      <c r="AF374" s="31"/>
      <c r="BC374" s="96"/>
      <c r="BE374" s="96"/>
    </row>
    <row r="375" spans="3:57">
      <c r="C375" s="34"/>
      <c r="D375" s="33"/>
      <c r="E375" s="33"/>
      <c r="F375" s="33"/>
      <c r="G375" s="34"/>
      <c r="H375" s="34"/>
      <c r="I375" s="34"/>
      <c r="J375" s="34"/>
      <c r="K375" s="34"/>
      <c r="L375" s="34"/>
      <c r="M375" s="34"/>
      <c r="N375" s="34"/>
      <c r="O375" s="34"/>
      <c r="P375" s="34"/>
      <c r="Q375" s="34"/>
      <c r="R375" s="31"/>
      <c r="S375" s="31"/>
      <c r="T375" s="31"/>
      <c r="U375" s="31"/>
      <c r="V375" s="31"/>
      <c r="W375" s="31"/>
      <c r="X375" s="31"/>
      <c r="Y375" s="31"/>
      <c r="Z375" s="31"/>
      <c r="AE375" s="31"/>
      <c r="AF375" s="31"/>
      <c r="BC375" s="96"/>
      <c r="BE375" s="96"/>
    </row>
    <row r="376" spans="3:57">
      <c r="C376" s="34"/>
      <c r="D376" s="33"/>
      <c r="E376" s="33"/>
      <c r="F376" s="33"/>
      <c r="G376" s="34"/>
      <c r="H376" s="34"/>
      <c r="I376" s="34"/>
      <c r="J376" s="34"/>
      <c r="K376" s="34"/>
      <c r="L376" s="34"/>
      <c r="M376" s="34"/>
      <c r="N376" s="34"/>
      <c r="O376" s="34"/>
      <c r="P376" s="34"/>
      <c r="Q376" s="34"/>
      <c r="R376" s="31"/>
      <c r="S376" s="31"/>
      <c r="T376" s="31"/>
      <c r="U376" s="31"/>
      <c r="V376" s="31"/>
      <c r="W376" s="31"/>
      <c r="X376" s="31"/>
      <c r="Y376" s="31"/>
      <c r="Z376" s="31"/>
      <c r="AE376" s="31"/>
      <c r="AF376" s="31"/>
      <c r="BC376" s="96"/>
      <c r="BE376" s="96"/>
    </row>
    <row r="377" spans="3:57">
      <c r="C377" s="34"/>
      <c r="D377" s="33"/>
      <c r="E377" s="33"/>
      <c r="F377" s="33"/>
      <c r="G377" s="34"/>
      <c r="H377" s="34"/>
      <c r="I377" s="34"/>
      <c r="J377" s="34"/>
      <c r="K377" s="34"/>
      <c r="L377" s="34"/>
      <c r="M377" s="34"/>
      <c r="N377" s="34"/>
      <c r="O377" s="34"/>
      <c r="P377" s="34"/>
      <c r="Q377" s="34"/>
      <c r="R377" s="31"/>
      <c r="S377" s="31"/>
      <c r="T377" s="31"/>
      <c r="U377" s="31"/>
      <c r="V377" s="31"/>
      <c r="W377" s="31"/>
      <c r="X377" s="31"/>
      <c r="Y377" s="31"/>
      <c r="Z377" s="31"/>
      <c r="AE377" s="31"/>
      <c r="AF377" s="31"/>
      <c r="BC377" s="96"/>
      <c r="BE377" s="96"/>
    </row>
    <row r="378" spans="3:57">
      <c r="C378" s="34"/>
      <c r="D378" s="33"/>
      <c r="E378" s="33"/>
      <c r="F378" s="33"/>
      <c r="G378" s="34"/>
      <c r="H378" s="34"/>
      <c r="I378" s="34"/>
      <c r="J378" s="34"/>
      <c r="K378" s="34"/>
      <c r="L378" s="34"/>
      <c r="M378" s="34"/>
      <c r="N378" s="34"/>
      <c r="O378" s="34"/>
      <c r="P378" s="34"/>
      <c r="Q378" s="34"/>
      <c r="R378" s="31"/>
      <c r="S378" s="31"/>
      <c r="T378" s="31"/>
      <c r="U378" s="31"/>
      <c r="V378" s="31"/>
      <c r="W378" s="31"/>
      <c r="X378" s="31"/>
      <c r="Y378" s="31"/>
      <c r="Z378" s="31"/>
      <c r="AE378" s="31"/>
      <c r="AF378" s="31"/>
      <c r="BC378" s="96"/>
      <c r="BE378" s="96"/>
    </row>
    <row r="379" spans="3:57">
      <c r="C379" s="34"/>
      <c r="D379" s="33"/>
      <c r="E379" s="33"/>
      <c r="F379" s="33"/>
      <c r="G379" s="34"/>
      <c r="H379" s="34"/>
      <c r="I379" s="34"/>
      <c r="J379" s="34"/>
      <c r="K379" s="34"/>
      <c r="L379" s="34"/>
      <c r="M379" s="34"/>
      <c r="N379" s="34"/>
      <c r="O379" s="34"/>
      <c r="P379" s="34"/>
      <c r="Q379" s="34"/>
      <c r="R379" s="31"/>
      <c r="S379" s="31"/>
      <c r="T379" s="31"/>
      <c r="U379" s="31"/>
      <c r="V379" s="31"/>
      <c r="W379" s="31"/>
      <c r="X379" s="31"/>
      <c r="Y379" s="31"/>
      <c r="Z379" s="31"/>
      <c r="AE379" s="31"/>
      <c r="AF379" s="31"/>
      <c r="BC379" s="96"/>
      <c r="BE379" s="96"/>
    </row>
    <row r="380" spans="3:57">
      <c r="C380" s="34"/>
      <c r="D380" s="33"/>
      <c r="E380" s="33"/>
      <c r="F380" s="33"/>
      <c r="G380" s="34"/>
      <c r="H380" s="34"/>
      <c r="I380" s="34"/>
      <c r="J380" s="34"/>
      <c r="K380" s="34"/>
      <c r="L380" s="34"/>
      <c r="M380" s="34"/>
      <c r="N380" s="34"/>
      <c r="O380" s="34"/>
      <c r="P380" s="34"/>
      <c r="Q380" s="34"/>
      <c r="R380" s="31"/>
      <c r="S380" s="31"/>
      <c r="T380" s="31"/>
      <c r="U380" s="31"/>
      <c r="V380" s="31"/>
      <c r="W380" s="31"/>
      <c r="X380" s="31"/>
      <c r="Y380" s="31"/>
      <c r="Z380" s="31"/>
      <c r="AE380" s="31"/>
      <c r="AF380" s="31"/>
      <c r="BC380" s="96"/>
      <c r="BE380" s="96"/>
    </row>
    <row r="381" spans="3:57">
      <c r="C381" s="34"/>
      <c r="D381" s="33"/>
      <c r="E381" s="33"/>
      <c r="F381" s="33"/>
      <c r="G381" s="34"/>
      <c r="H381" s="34"/>
      <c r="I381" s="34"/>
      <c r="J381" s="34"/>
      <c r="K381" s="34"/>
      <c r="L381" s="34"/>
      <c r="M381" s="34"/>
      <c r="N381" s="34"/>
      <c r="O381" s="34"/>
      <c r="P381" s="34"/>
      <c r="Q381" s="34"/>
      <c r="R381" s="31"/>
      <c r="S381" s="31"/>
      <c r="T381" s="31"/>
      <c r="U381" s="31"/>
      <c r="V381" s="31"/>
      <c r="W381" s="31"/>
      <c r="X381" s="31"/>
      <c r="Y381" s="31"/>
      <c r="Z381" s="31"/>
      <c r="AE381" s="31"/>
      <c r="AF381" s="31"/>
      <c r="BC381" s="96"/>
      <c r="BE381" s="96"/>
    </row>
    <row r="382" spans="3:57">
      <c r="C382" s="34"/>
      <c r="D382" s="33"/>
      <c r="E382" s="33"/>
      <c r="F382" s="33"/>
      <c r="G382" s="34"/>
      <c r="H382" s="34"/>
      <c r="I382" s="34"/>
      <c r="J382" s="34"/>
      <c r="K382" s="34"/>
      <c r="L382" s="34"/>
      <c r="M382" s="34"/>
      <c r="N382" s="34"/>
      <c r="O382" s="34"/>
      <c r="P382" s="34"/>
      <c r="Q382" s="34"/>
      <c r="R382" s="31"/>
      <c r="S382" s="31"/>
      <c r="T382" s="31"/>
      <c r="U382" s="31"/>
      <c r="V382" s="31"/>
      <c r="W382" s="31"/>
      <c r="X382" s="31"/>
      <c r="Y382" s="31"/>
      <c r="Z382" s="31"/>
      <c r="AE382" s="31"/>
      <c r="AF382" s="31"/>
      <c r="BC382" s="96"/>
      <c r="BE382" s="96"/>
    </row>
    <row r="383" spans="3:57">
      <c r="C383" s="34"/>
      <c r="D383" s="33"/>
      <c r="E383" s="33"/>
      <c r="F383" s="33"/>
      <c r="G383" s="34"/>
      <c r="H383" s="34"/>
      <c r="I383" s="34"/>
      <c r="J383" s="34"/>
      <c r="K383" s="34"/>
      <c r="L383" s="34"/>
      <c r="M383" s="34"/>
      <c r="N383" s="34"/>
      <c r="O383" s="34"/>
      <c r="P383" s="34"/>
      <c r="Q383" s="34"/>
      <c r="R383" s="31"/>
      <c r="S383" s="31"/>
      <c r="T383" s="31"/>
      <c r="U383" s="31"/>
      <c r="V383" s="31"/>
      <c r="W383" s="31"/>
      <c r="X383" s="31"/>
      <c r="Y383" s="31"/>
      <c r="Z383" s="31"/>
      <c r="AE383" s="31"/>
      <c r="AF383" s="31"/>
      <c r="BC383" s="96"/>
      <c r="BE383" s="96"/>
    </row>
    <row r="384" spans="3:57">
      <c r="C384" s="34"/>
      <c r="D384" s="33"/>
      <c r="E384" s="33"/>
      <c r="F384" s="33"/>
      <c r="G384" s="34"/>
      <c r="H384" s="34"/>
      <c r="I384" s="34"/>
      <c r="J384" s="34"/>
      <c r="K384" s="34"/>
      <c r="L384" s="34"/>
      <c r="M384" s="34"/>
      <c r="N384" s="34"/>
      <c r="O384" s="34"/>
      <c r="P384" s="34"/>
      <c r="Q384" s="34"/>
      <c r="R384" s="31"/>
      <c r="S384" s="31"/>
      <c r="T384" s="31"/>
      <c r="U384" s="31"/>
      <c r="V384" s="31"/>
      <c r="W384" s="31"/>
      <c r="X384" s="31"/>
      <c r="Y384" s="31"/>
      <c r="Z384" s="31"/>
      <c r="AE384" s="31"/>
      <c r="AF384" s="31"/>
      <c r="BC384" s="96"/>
      <c r="BE384" s="96"/>
    </row>
    <row r="385" spans="3:57">
      <c r="C385" s="34"/>
      <c r="D385" s="33"/>
      <c r="E385" s="33"/>
      <c r="F385" s="33"/>
      <c r="G385" s="34"/>
      <c r="H385" s="34"/>
      <c r="I385" s="34"/>
      <c r="J385" s="34"/>
      <c r="K385" s="34"/>
      <c r="L385" s="34"/>
      <c r="M385" s="34"/>
      <c r="N385" s="34"/>
      <c r="O385" s="34"/>
      <c r="P385" s="34"/>
      <c r="Q385" s="34"/>
      <c r="R385" s="31"/>
      <c r="S385" s="31"/>
      <c r="T385" s="31"/>
      <c r="U385" s="31"/>
      <c r="V385" s="31"/>
      <c r="W385" s="31"/>
      <c r="X385" s="31"/>
      <c r="Y385" s="31"/>
      <c r="Z385" s="31"/>
      <c r="AE385" s="31"/>
      <c r="AF385" s="31"/>
      <c r="BC385" s="96"/>
      <c r="BE385" s="96"/>
    </row>
    <row r="386" spans="3:57">
      <c r="C386" s="34"/>
      <c r="D386" s="33"/>
      <c r="E386" s="33"/>
      <c r="F386" s="33"/>
      <c r="G386" s="34"/>
      <c r="H386" s="34"/>
      <c r="I386" s="34"/>
      <c r="J386" s="34"/>
      <c r="K386" s="34"/>
      <c r="L386" s="34"/>
      <c r="M386" s="34"/>
      <c r="N386" s="34"/>
      <c r="O386" s="34"/>
      <c r="P386" s="34"/>
      <c r="Q386" s="34"/>
      <c r="R386" s="31"/>
      <c r="S386" s="31"/>
      <c r="T386" s="31"/>
      <c r="U386" s="31"/>
      <c r="V386" s="31"/>
      <c r="W386" s="31"/>
      <c r="X386" s="31"/>
      <c r="Y386" s="31"/>
      <c r="Z386" s="31"/>
      <c r="AE386" s="31"/>
      <c r="AF386" s="31"/>
      <c r="BC386" s="96"/>
      <c r="BE386" s="96"/>
    </row>
    <row r="387" spans="3:57">
      <c r="C387" s="34"/>
      <c r="D387" s="33"/>
      <c r="E387" s="33"/>
      <c r="F387" s="33"/>
      <c r="G387" s="34"/>
      <c r="H387" s="34"/>
      <c r="I387" s="34"/>
      <c r="J387" s="34"/>
      <c r="K387" s="34"/>
      <c r="L387" s="34"/>
      <c r="M387" s="34"/>
      <c r="N387" s="34"/>
      <c r="O387" s="34"/>
      <c r="P387" s="34"/>
      <c r="Q387" s="34"/>
      <c r="R387" s="31"/>
      <c r="S387" s="31"/>
      <c r="T387" s="31"/>
      <c r="U387" s="31"/>
      <c r="V387" s="31"/>
      <c r="W387" s="31"/>
      <c r="X387" s="31"/>
      <c r="Y387" s="31"/>
      <c r="Z387" s="31"/>
      <c r="AE387" s="31"/>
      <c r="AF387" s="31"/>
      <c r="BC387" s="96"/>
      <c r="BE387" s="96"/>
    </row>
    <row r="388" spans="3:57">
      <c r="C388" s="34"/>
      <c r="D388" s="33"/>
      <c r="E388" s="33"/>
      <c r="F388" s="33"/>
      <c r="G388" s="34"/>
      <c r="H388" s="34"/>
      <c r="I388" s="34"/>
      <c r="J388" s="34"/>
      <c r="K388" s="34"/>
      <c r="L388" s="34"/>
      <c r="M388" s="34"/>
      <c r="N388" s="34"/>
      <c r="O388" s="34"/>
      <c r="P388" s="34"/>
      <c r="Q388" s="34"/>
      <c r="R388" s="31"/>
      <c r="S388" s="31"/>
      <c r="T388" s="31"/>
      <c r="U388" s="31"/>
      <c r="V388" s="31"/>
      <c r="W388" s="31"/>
      <c r="X388" s="31"/>
      <c r="Y388" s="31"/>
      <c r="Z388" s="31"/>
      <c r="AE388" s="31"/>
      <c r="AF388" s="31"/>
      <c r="BC388" s="96"/>
      <c r="BE388" s="96"/>
    </row>
    <row r="389" spans="3:57">
      <c r="C389" s="34"/>
      <c r="D389" s="33"/>
      <c r="E389" s="33"/>
      <c r="F389" s="33"/>
      <c r="G389" s="34"/>
      <c r="H389" s="34"/>
      <c r="I389" s="34"/>
      <c r="J389" s="34"/>
      <c r="K389" s="34"/>
      <c r="L389" s="34"/>
      <c r="M389" s="34"/>
      <c r="N389" s="34"/>
      <c r="O389" s="34"/>
      <c r="P389" s="34"/>
      <c r="Q389" s="34"/>
      <c r="R389" s="31"/>
      <c r="S389" s="31"/>
      <c r="T389" s="31"/>
      <c r="U389" s="31"/>
      <c r="V389" s="31"/>
      <c r="W389" s="31"/>
      <c r="X389" s="31"/>
      <c r="Y389" s="31"/>
      <c r="Z389" s="31"/>
      <c r="AE389" s="31"/>
      <c r="AF389" s="31"/>
      <c r="BC389" s="96"/>
      <c r="BE389" s="96"/>
    </row>
    <row r="390" spans="3:57">
      <c r="C390" s="34"/>
      <c r="D390" s="33"/>
      <c r="E390" s="33"/>
      <c r="F390" s="33"/>
      <c r="G390" s="34"/>
      <c r="H390" s="34"/>
      <c r="I390" s="34"/>
      <c r="J390" s="34"/>
      <c r="K390" s="34"/>
      <c r="L390" s="34"/>
      <c r="M390" s="34"/>
      <c r="N390" s="34"/>
      <c r="O390" s="34"/>
      <c r="P390" s="34"/>
      <c r="Q390" s="34"/>
      <c r="R390" s="31"/>
      <c r="S390" s="31"/>
      <c r="T390" s="31"/>
      <c r="U390" s="31"/>
      <c r="V390" s="31"/>
      <c r="W390" s="31"/>
      <c r="X390" s="31"/>
      <c r="Y390" s="31"/>
      <c r="Z390" s="31"/>
      <c r="AE390" s="31"/>
      <c r="AF390" s="31"/>
      <c r="BC390" s="96"/>
      <c r="BE390" s="96"/>
    </row>
    <row r="391" spans="3:57">
      <c r="C391" s="34"/>
      <c r="D391" s="33"/>
      <c r="E391" s="33"/>
      <c r="F391" s="33"/>
      <c r="G391" s="34"/>
      <c r="H391" s="34"/>
      <c r="I391" s="34"/>
      <c r="J391" s="34"/>
      <c r="K391" s="34"/>
      <c r="L391" s="34"/>
      <c r="M391" s="34"/>
      <c r="N391" s="34"/>
      <c r="O391" s="34"/>
      <c r="P391" s="34"/>
      <c r="Q391" s="34"/>
      <c r="R391" s="31"/>
      <c r="S391" s="31"/>
      <c r="T391" s="31"/>
      <c r="U391" s="31"/>
      <c r="V391" s="31"/>
      <c r="W391" s="31"/>
      <c r="X391" s="31"/>
      <c r="Y391" s="31"/>
      <c r="Z391" s="31"/>
      <c r="AE391" s="31"/>
      <c r="AF391" s="31"/>
      <c r="BC391" s="96"/>
      <c r="BE391" s="96"/>
    </row>
    <row r="392" spans="3:57">
      <c r="C392" s="34"/>
      <c r="D392" s="33"/>
      <c r="E392" s="33"/>
      <c r="F392" s="33"/>
      <c r="G392" s="34"/>
      <c r="H392" s="34"/>
      <c r="I392" s="34"/>
      <c r="J392" s="34"/>
      <c r="K392" s="34"/>
      <c r="L392" s="34"/>
      <c r="M392" s="34"/>
      <c r="N392" s="34"/>
      <c r="O392" s="34"/>
      <c r="P392" s="34"/>
      <c r="Q392" s="34"/>
      <c r="R392" s="31"/>
      <c r="S392" s="31"/>
      <c r="T392" s="31"/>
      <c r="U392" s="31"/>
      <c r="V392" s="31"/>
      <c r="W392" s="31"/>
      <c r="X392" s="31"/>
      <c r="Y392" s="31"/>
      <c r="Z392" s="31"/>
      <c r="AE392" s="31"/>
      <c r="AF392" s="31"/>
      <c r="BC392" s="96"/>
      <c r="BE392" s="96"/>
    </row>
    <row r="393" spans="3:57">
      <c r="C393" s="34"/>
      <c r="D393" s="33"/>
      <c r="E393" s="33"/>
      <c r="F393" s="33"/>
      <c r="G393" s="34"/>
      <c r="H393" s="34"/>
      <c r="I393" s="34"/>
      <c r="J393" s="34"/>
      <c r="K393" s="34"/>
      <c r="L393" s="34"/>
      <c r="M393" s="34"/>
      <c r="N393" s="34"/>
      <c r="O393" s="34"/>
      <c r="P393" s="34"/>
      <c r="Q393" s="34"/>
      <c r="R393" s="31"/>
      <c r="S393" s="31"/>
      <c r="T393" s="31"/>
      <c r="U393" s="31"/>
      <c r="V393" s="31"/>
      <c r="W393" s="31"/>
      <c r="X393" s="31"/>
      <c r="Y393" s="31"/>
      <c r="Z393" s="31"/>
      <c r="AE393" s="31"/>
      <c r="AF393" s="31"/>
      <c r="BC393" s="96"/>
      <c r="BE393" s="96"/>
    </row>
    <row r="394" spans="3:57">
      <c r="C394" s="34"/>
      <c r="D394" s="33"/>
      <c r="E394" s="33"/>
      <c r="F394" s="33"/>
      <c r="G394" s="34"/>
      <c r="H394" s="34"/>
      <c r="I394" s="34"/>
      <c r="J394" s="34"/>
      <c r="K394" s="34"/>
      <c r="L394" s="34"/>
      <c r="M394" s="34"/>
      <c r="N394" s="34"/>
      <c r="O394" s="34"/>
      <c r="P394" s="34"/>
      <c r="Q394" s="34"/>
      <c r="R394" s="31"/>
      <c r="S394" s="31"/>
      <c r="T394" s="31"/>
      <c r="U394" s="31"/>
      <c r="V394" s="31"/>
      <c r="W394" s="31"/>
      <c r="X394" s="31"/>
      <c r="Y394" s="31"/>
      <c r="Z394" s="31"/>
      <c r="AE394" s="31"/>
      <c r="AF394" s="31"/>
      <c r="BC394" s="96"/>
      <c r="BE394" s="96"/>
    </row>
    <row r="395" spans="3:57">
      <c r="C395" s="34"/>
      <c r="D395" s="33"/>
      <c r="E395" s="33"/>
      <c r="F395" s="33"/>
      <c r="G395" s="34"/>
      <c r="H395" s="34"/>
      <c r="I395" s="34"/>
      <c r="J395" s="34"/>
      <c r="K395" s="34"/>
      <c r="L395" s="34"/>
      <c r="M395" s="34"/>
      <c r="N395" s="34"/>
      <c r="O395" s="34"/>
      <c r="P395" s="34"/>
      <c r="Q395" s="34"/>
      <c r="R395" s="31"/>
      <c r="S395" s="31"/>
      <c r="T395" s="31"/>
      <c r="U395" s="31"/>
      <c r="V395" s="31"/>
      <c r="W395" s="31"/>
      <c r="X395" s="31"/>
      <c r="Y395" s="31"/>
      <c r="Z395" s="31"/>
      <c r="AE395" s="31"/>
      <c r="AF395" s="31"/>
      <c r="BC395" s="96"/>
      <c r="BE395" s="96"/>
    </row>
    <row r="396" spans="3:57">
      <c r="C396" s="34"/>
      <c r="D396" s="33"/>
      <c r="E396" s="33"/>
      <c r="F396" s="33"/>
      <c r="G396" s="34"/>
      <c r="H396" s="34"/>
      <c r="I396" s="34"/>
      <c r="J396" s="34"/>
      <c r="K396" s="34"/>
      <c r="L396" s="34"/>
      <c r="M396" s="34"/>
      <c r="N396" s="34"/>
      <c r="O396" s="34"/>
      <c r="P396" s="34"/>
      <c r="Q396" s="34"/>
      <c r="R396" s="31"/>
      <c r="S396" s="31"/>
      <c r="T396" s="31"/>
      <c r="U396" s="31"/>
      <c r="V396" s="31"/>
      <c r="W396" s="31"/>
      <c r="X396" s="31"/>
      <c r="Y396" s="31"/>
      <c r="Z396" s="31"/>
      <c r="AE396" s="31"/>
      <c r="AF396" s="31"/>
      <c r="BC396" s="96"/>
      <c r="BE396" s="96"/>
    </row>
    <row r="397" spans="3:57">
      <c r="C397" s="34"/>
      <c r="D397" s="33"/>
      <c r="E397" s="33"/>
      <c r="F397" s="33"/>
      <c r="G397" s="34"/>
      <c r="H397" s="34"/>
      <c r="I397" s="34"/>
      <c r="J397" s="34"/>
      <c r="K397" s="34"/>
      <c r="L397" s="34"/>
      <c r="M397" s="34"/>
      <c r="N397" s="34"/>
      <c r="O397" s="34"/>
      <c r="P397" s="34"/>
      <c r="Q397" s="34"/>
      <c r="R397" s="31"/>
      <c r="S397" s="31"/>
      <c r="T397" s="31"/>
      <c r="U397" s="31"/>
      <c r="V397" s="31"/>
      <c r="W397" s="31"/>
      <c r="X397" s="31"/>
      <c r="Y397" s="31"/>
      <c r="Z397" s="31"/>
      <c r="AE397" s="31"/>
      <c r="AF397" s="31"/>
      <c r="BC397" s="96"/>
      <c r="BE397" s="96"/>
    </row>
    <row r="398" spans="3:57">
      <c r="C398" s="34"/>
      <c r="D398" s="33"/>
      <c r="E398" s="33"/>
      <c r="F398" s="33"/>
      <c r="G398" s="34"/>
      <c r="H398" s="34"/>
      <c r="I398" s="34"/>
      <c r="J398" s="34"/>
      <c r="K398" s="34"/>
      <c r="L398" s="34"/>
      <c r="M398" s="34"/>
      <c r="N398" s="34"/>
      <c r="O398" s="34"/>
      <c r="P398" s="34"/>
      <c r="Q398" s="34"/>
      <c r="R398" s="31"/>
      <c r="S398" s="31"/>
      <c r="T398" s="31"/>
      <c r="U398" s="31"/>
      <c r="V398" s="31"/>
      <c r="W398" s="31"/>
      <c r="X398" s="31"/>
      <c r="Y398" s="31"/>
      <c r="Z398" s="31"/>
      <c r="AE398" s="31"/>
      <c r="AF398" s="31"/>
      <c r="BC398" s="96"/>
      <c r="BE398" s="96"/>
    </row>
    <row r="399" spans="3:57">
      <c r="C399" s="34"/>
      <c r="D399" s="33"/>
      <c r="E399" s="33"/>
      <c r="F399" s="33"/>
      <c r="G399" s="34"/>
      <c r="H399" s="34"/>
      <c r="I399" s="34"/>
      <c r="J399" s="34"/>
      <c r="K399" s="34"/>
      <c r="L399" s="34"/>
      <c r="M399" s="34"/>
      <c r="N399" s="34"/>
      <c r="O399" s="34"/>
      <c r="P399" s="34"/>
      <c r="Q399" s="34"/>
      <c r="R399" s="31"/>
      <c r="S399" s="31"/>
      <c r="T399" s="31"/>
      <c r="U399" s="31"/>
      <c r="V399" s="31"/>
      <c r="W399" s="31"/>
      <c r="X399" s="31"/>
      <c r="Y399" s="31"/>
      <c r="Z399" s="31"/>
      <c r="AE399" s="31"/>
      <c r="AF399" s="31"/>
      <c r="BC399" s="96"/>
      <c r="BE399" s="96"/>
    </row>
    <row r="400" spans="3:57">
      <c r="C400" s="34"/>
      <c r="D400" s="33"/>
      <c r="E400" s="33"/>
      <c r="F400" s="33"/>
      <c r="G400" s="34"/>
      <c r="H400" s="34"/>
      <c r="I400" s="34"/>
      <c r="J400" s="34"/>
      <c r="K400" s="34"/>
      <c r="L400" s="34"/>
      <c r="M400" s="34"/>
      <c r="N400" s="34"/>
      <c r="O400" s="34"/>
      <c r="P400" s="34"/>
      <c r="Q400" s="34"/>
      <c r="R400" s="31"/>
      <c r="S400" s="31"/>
      <c r="T400" s="31"/>
      <c r="U400" s="31"/>
      <c r="V400" s="31"/>
      <c r="W400" s="31"/>
      <c r="X400" s="31"/>
      <c r="Y400" s="31"/>
      <c r="Z400" s="31"/>
      <c r="AE400" s="31"/>
      <c r="AF400" s="31"/>
      <c r="BC400" s="96"/>
      <c r="BE400" s="96"/>
    </row>
    <row r="401" spans="3:57">
      <c r="C401" s="34"/>
      <c r="D401" s="33"/>
      <c r="E401" s="33"/>
      <c r="F401" s="33"/>
      <c r="G401" s="34"/>
      <c r="H401" s="34"/>
      <c r="I401" s="34"/>
      <c r="J401" s="34"/>
      <c r="K401" s="34"/>
      <c r="L401" s="34"/>
      <c r="M401" s="34"/>
      <c r="N401" s="34"/>
      <c r="O401" s="34"/>
      <c r="P401" s="34"/>
      <c r="Q401" s="34"/>
      <c r="R401" s="31"/>
      <c r="S401" s="31"/>
      <c r="T401" s="31"/>
      <c r="U401" s="31"/>
      <c r="V401" s="31"/>
      <c r="W401" s="31"/>
      <c r="X401" s="31"/>
      <c r="Y401" s="31"/>
      <c r="Z401" s="31"/>
      <c r="AE401" s="31"/>
      <c r="AF401" s="31"/>
      <c r="BC401" s="96"/>
      <c r="BE401" s="96"/>
    </row>
    <row r="402" spans="3:57">
      <c r="C402" s="34"/>
      <c r="D402" s="33"/>
      <c r="E402" s="33"/>
      <c r="F402" s="33"/>
      <c r="G402" s="34"/>
      <c r="H402" s="34"/>
      <c r="I402" s="34"/>
      <c r="J402" s="34"/>
      <c r="K402" s="34"/>
      <c r="L402" s="34"/>
      <c r="M402" s="34"/>
      <c r="N402" s="34"/>
      <c r="O402" s="34"/>
      <c r="P402" s="34"/>
      <c r="Q402" s="34"/>
      <c r="R402" s="31"/>
      <c r="S402" s="31"/>
      <c r="T402" s="31"/>
      <c r="U402" s="31"/>
      <c r="V402" s="31"/>
      <c r="W402" s="31"/>
      <c r="X402" s="31"/>
      <c r="Y402" s="31"/>
      <c r="Z402" s="31"/>
      <c r="AE402" s="31"/>
      <c r="AF402" s="31"/>
      <c r="BC402" s="96"/>
      <c r="BE402" s="96"/>
    </row>
    <row r="403" spans="3:57">
      <c r="C403" s="34"/>
      <c r="D403" s="33"/>
      <c r="E403" s="33"/>
      <c r="F403" s="33"/>
      <c r="G403" s="34"/>
      <c r="H403" s="34"/>
      <c r="I403" s="34"/>
      <c r="J403" s="34"/>
      <c r="K403" s="34"/>
      <c r="L403" s="34"/>
      <c r="M403" s="34"/>
      <c r="N403" s="34"/>
      <c r="O403" s="34"/>
      <c r="P403" s="34"/>
      <c r="Q403" s="34"/>
      <c r="R403" s="31"/>
      <c r="S403" s="31"/>
      <c r="T403" s="31"/>
      <c r="U403" s="31"/>
      <c r="V403" s="31"/>
      <c r="W403" s="31"/>
      <c r="X403" s="31"/>
      <c r="Y403" s="31"/>
      <c r="Z403" s="31"/>
      <c r="AE403" s="31"/>
      <c r="AF403" s="31"/>
      <c r="BC403" s="96"/>
      <c r="BE403" s="96"/>
    </row>
    <row r="404" spans="3:57">
      <c r="C404" s="34"/>
      <c r="D404" s="33"/>
      <c r="E404" s="33"/>
      <c r="F404" s="33"/>
      <c r="G404" s="34"/>
      <c r="H404" s="34"/>
      <c r="I404" s="34"/>
      <c r="J404" s="34"/>
      <c r="K404" s="34"/>
      <c r="L404" s="34"/>
      <c r="M404" s="34"/>
      <c r="N404" s="34"/>
      <c r="O404" s="34"/>
      <c r="P404" s="34"/>
      <c r="Q404" s="34"/>
      <c r="R404" s="31"/>
      <c r="S404" s="31"/>
      <c r="T404" s="31"/>
      <c r="U404" s="31"/>
      <c r="V404" s="31"/>
      <c r="W404" s="31"/>
      <c r="X404" s="31"/>
      <c r="Y404" s="31"/>
      <c r="Z404" s="31"/>
      <c r="AE404" s="31"/>
      <c r="AF404" s="31"/>
      <c r="BC404" s="96"/>
      <c r="BE404" s="96"/>
    </row>
    <row r="405" spans="3:57">
      <c r="C405" s="34"/>
      <c r="D405" s="33"/>
      <c r="E405" s="33"/>
      <c r="F405" s="33"/>
      <c r="G405" s="34"/>
      <c r="H405" s="34"/>
      <c r="I405" s="34"/>
      <c r="J405" s="34"/>
      <c r="K405" s="34"/>
      <c r="L405" s="34"/>
      <c r="M405" s="34"/>
      <c r="N405" s="34"/>
      <c r="O405" s="34"/>
      <c r="P405" s="34"/>
      <c r="Q405" s="34"/>
      <c r="R405" s="31"/>
      <c r="S405" s="31"/>
      <c r="T405" s="31"/>
      <c r="U405" s="31"/>
      <c r="V405" s="31"/>
      <c r="W405" s="31"/>
      <c r="X405" s="31"/>
      <c r="Y405" s="31"/>
      <c r="Z405" s="31"/>
      <c r="AE405" s="31"/>
      <c r="AF405" s="31"/>
      <c r="BC405" s="96"/>
      <c r="BE405" s="96"/>
    </row>
    <row r="406" spans="3:57">
      <c r="C406" s="34"/>
      <c r="D406" s="33"/>
      <c r="E406" s="33"/>
      <c r="F406" s="33"/>
      <c r="G406" s="34"/>
      <c r="H406" s="34"/>
      <c r="I406" s="34"/>
      <c r="J406" s="34"/>
      <c r="K406" s="34"/>
      <c r="L406" s="34"/>
      <c r="M406" s="34"/>
      <c r="N406" s="34"/>
      <c r="O406" s="34"/>
      <c r="P406" s="34"/>
      <c r="Q406" s="34"/>
      <c r="R406" s="31"/>
      <c r="S406" s="31"/>
      <c r="T406" s="31"/>
      <c r="U406" s="31"/>
      <c r="V406" s="31"/>
      <c r="W406" s="31"/>
      <c r="X406" s="31"/>
      <c r="Y406" s="31"/>
      <c r="Z406" s="31"/>
      <c r="AE406" s="31"/>
      <c r="AF406" s="31"/>
      <c r="BC406" s="96"/>
      <c r="BE406" s="96"/>
    </row>
    <row r="407" spans="3:57">
      <c r="C407" s="34"/>
      <c r="D407" s="33"/>
      <c r="E407" s="33"/>
      <c r="F407" s="33"/>
      <c r="G407" s="34"/>
      <c r="H407" s="34"/>
      <c r="I407" s="34"/>
      <c r="J407" s="34"/>
      <c r="K407" s="34"/>
      <c r="L407" s="34"/>
      <c r="M407" s="34"/>
      <c r="N407" s="34"/>
      <c r="O407" s="34"/>
      <c r="P407" s="34"/>
      <c r="Q407" s="34"/>
      <c r="R407" s="31"/>
      <c r="S407" s="31"/>
      <c r="T407" s="31"/>
      <c r="U407" s="31"/>
      <c r="V407" s="31"/>
      <c r="W407" s="31"/>
      <c r="X407" s="31"/>
      <c r="Y407" s="31"/>
      <c r="Z407" s="31"/>
      <c r="AE407" s="31"/>
      <c r="AF407" s="31"/>
      <c r="BC407" s="96"/>
      <c r="BE407" s="96"/>
    </row>
    <row r="408" spans="3:57">
      <c r="C408" s="34"/>
      <c r="D408" s="33"/>
      <c r="E408" s="33"/>
      <c r="F408" s="33"/>
      <c r="G408" s="34"/>
      <c r="H408" s="34"/>
      <c r="I408" s="34"/>
      <c r="J408" s="34"/>
      <c r="K408" s="34"/>
      <c r="L408" s="34"/>
      <c r="M408" s="34"/>
      <c r="N408" s="34"/>
      <c r="O408" s="34"/>
      <c r="P408" s="34"/>
      <c r="Q408" s="34"/>
      <c r="R408" s="31"/>
      <c r="S408" s="31"/>
      <c r="T408" s="31"/>
      <c r="U408" s="31"/>
      <c r="V408" s="31"/>
      <c r="W408" s="31"/>
      <c r="X408" s="31"/>
      <c r="Y408" s="31"/>
      <c r="Z408" s="31"/>
      <c r="AE408" s="31"/>
      <c r="AF408" s="31"/>
      <c r="BC408" s="96"/>
      <c r="BE408" s="96"/>
    </row>
    <row r="409" spans="3:57">
      <c r="C409" s="34"/>
      <c r="D409" s="33"/>
      <c r="E409" s="33"/>
      <c r="F409" s="33"/>
      <c r="G409" s="34"/>
      <c r="H409" s="34"/>
      <c r="I409" s="34"/>
      <c r="J409" s="34"/>
      <c r="K409" s="34"/>
      <c r="L409" s="34"/>
      <c r="M409" s="34"/>
      <c r="N409" s="34"/>
      <c r="O409" s="34"/>
      <c r="P409" s="34"/>
      <c r="Q409" s="34"/>
      <c r="R409" s="31"/>
      <c r="S409" s="31"/>
      <c r="T409" s="31"/>
      <c r="U409" s="31"/>
      <c r="V409" s="31"/>
      <c r="W409" s="31"/>
      <c r="X409" s="31"/>
      <c r="Y409" s="31"/>
      <c r="Z409" s="31"/>
      <c r="AE409" s="31"/>
      <c r="AF409" s="31"/>
      <c r="BC409" s="96"/>
      <c r="BE409" s="96"/>
    </row>
    <row r="410" spans="3:57">
      <c r="C410" s="34"/>
      <c r="D410" s="33"/>
      <c r="E410" s="33"/>
      <c r="F410" s="33"/>
      <c r="G410" s="34"/>
      <c r="H410" s="34"/>
      <c r="I410" s="34"/>
      <c r="J410" s="34"/>
      <c r="K410" s="34"/>
      <c r="L410" s="34"/>
      <c r="M410" s="34"/>
      <c r="N410" s="34"/>
      <c r="O410" s="34"/>
      <c r="P410" s="34"/>
      <c r="Q410" s="34"/>
      <c r="R410" s="31"/>
      <c r="S410" s="31"/>
      <c r="T410" s="31"/>
      <c r="U410" s="31"/>
      <c r="V410" s="31"/>
      <c r="W410" s="31"/>
      <c r="X410" s="31"/>
      <c r="Y410" s="31"/>
      <c r="Z410" s="31"/>
      <c r="AE410" s="31"/>
      <c r="AF410" s="31"/>
      <c r="BC410" s="96"/>
      <c r="BE410" s="96"/>
    </row>
    <row r="411" spans="3:57">
      <c r="C411" s="34"/>
      <c r="D411" s="33"/>
      <c r="E411" s="33"/>
      <c r="F411" s="33"/>
      <c r="G411" s="34"/>
      <c r="H411" s="34"/>
      <c r="I411" s="34"/>
      <c r="J411" s="34"/>
      <c r="K411" s="34"/>
      <c r="L411" s="34"/>
      <c r="M411" s="34"/>
      <c r="N411" s="34"/>
      <c r="O411" s="34"/>
      <c r="P411" s="34"/>
      <c r="Q411" s="34"/>
      <c r="R411" s="31"/>
      <c r="S411" s="31"/>
      <c r="T411" s="31"/>
      <c r="U411" s="31"/>
      <c r="V411" s="31"/>
      <c r="W411" s="31"/>
      <c r="X411" s="31"/>
      <c r="Y411" s="31"/>
      <c r="Z411" s="31"/>
      <c r="AE411" s="31"/>
      <c r="AF411" s="31"/>
      <c r="BC411" s="96"/>
      <c r="BE411" s="96"/>
    </row>
    <row r="412" spans="3:57">
      <c r="C412" s="34"/>
      <c r="D412" s="33"/>
      <c r="E412" s="33"/>
      <c r="F412" s="33"/>
      <c r="G412" s="34"/>
      <c r="H412" s="34"/>
      <c r="I412" s="34"/>
      <c r="J412" s="34"/>
      <c r="K412" s="34"/>
      <c r="L412" s="34"/>
      <c r="M412" s="34"/>
      <c r="N412" s="34"/>
      <c r="O412" s="34"/>
      <c r="P412" s="34"/>
      <c r="Q412" s="34"/>
      <c r="R412" s="31"/>
      <c r="S412" s="31"/>
      <c r="T412" s="31"/>
      <c r="U412" s="31"/>
      <c r="V412" s="31"/>
      <c r="W412" s="31"/>
      <c r="X412" s="31"/>
      <c r="Y412" s="31"/>
      <c r="Z412" s="31"/>
      <c r="AE412" s="31"/>
      <c r="AF412" s="31"/>
      <c r="BC412" s="96"/>
      <c r="BE412" s="96"/>
    </row>
    <row r="413" spans="3:57">
      <c r="C413" s="34"/>
      <c r="D413" s="33"/>
      <c r="E413" s="33"/>
      <c r="F413" s="33"/>
      <c r="G413" s="34"/>
      <c r="H413" s="34"/>
      <c r="I413" s="34"/>
      <c r="J413" s="34"/>
      <c r="K413" s="34"/>
      <c r="L413" s="34"/>
      <c r="M413" s="34"/>
      <c r="N413" s="34"/>
      <c r="O413" s="34"/>
      <c r="P413" s="34"/>
      <c r="Q413" s="34"/>
      <c r="R413" s="31"/>
      <c r="S413" s="31"/>
      <c r="T413" s="31"/>
      <c r="U413" s="31"/>
      <c r="V413" s="31"/>
      <c r="W413" s="31"/>
      <c r="X413" s="31"/>
      <c r="Y413" s="31"/>
      <c r="Z413" s="31"/>
      <c r="AE413" s="31"/>
      <c r="AF413" s="31"/>
      <c r="BC413" s="96"/>
      <c r="BE413" s="96"/>
    </row>
    <row r="414" spans="3:57">
      <c r="C414" s="34"/>
      <c r="D414" s="33"/>
      <c r="E414" s="33"/>
      <c r="F414" s="33"/>
      <c r="G414" s="34"/>
      <c r="H414" s="34"/>
      <c r="I414" s="34"/>
      <c r="J414" s="34"/>
      <c r="K414" s="34"/>
      <c r="L414" s="34"/>
      <c r="M414" s="34"/>
      <c r="N414" s="34"/>
      <c r="O414" s="34"/>
      <c r="P414" s="34"/>
      <c r="Q414" s="34"/>
      <c r="R414" s="31"/>
      <c r="S414" s="31"/>
      <c r="T414" s="31"/>
      <c r="U414" s="31"/>
      <c r="V414" s="31"/>
      <c r="W414" s="31"/>
      <c r="X414" s="31"/>
      <c r="Y414" s="31"/>
      <c r="Z414" s="31"/>
      <c r="AE414" s="31"/>
      <c r="AF414" s="31"/>
      <c r="BC414" s="96"/>
      <c r="BE414" s="96"/>
    </row>
    <row r="415" spans="3:57">
      <c r="C415" s="34"/>
      <c r="D415" s="33"/>
      <c r="E415" s="33"/>
      <c r="F415" s="33"/>
      <c r="G415" s="34"/>
      <c r="H415" s="34"/>
      <c r="I415" s="34"/>
      <c r="J415" s="34"/>
      <c r="K415" s="34"/>
      <c r="L415" s="34"/>
      <c r="M415" s="34"/>
      <c r="N415" s="34"/>
      <c r="O415" s="34"/>
      <c r="P415" s="34"/>
      <c r="Q415" s="34"/>
      <c r="R415" s="31"/>
      <c r="S415" s="31"/>
      <c r="T415" s="31"/>
      <c r="U415" s="31"/>
      <c r="V415" s="31"/>
      <c r="W415" s="31"/>
      <c r="X415" s="31"/>
      <c r="Y415" s="31"/>
      <c r="Z415" s="31"/>
      <c r="AE415" s="31"/>
      <c r="AF415" s="31"/>
      <c r="BC415" s="96"/>
      <c r="BE415" s="96"/>
    </row>
    <row r="416" spans="3:57">
      <c r="C416" s="34"/>
      <c r="D416" s="33"/>
      <c r="E416" s="33"/>
      <c r="F416" s="33"/>
      <c r="G416" s="34"/>
      <c r="H416" s="34"/>
      <c r="I416" s="34"/>
      <c r="J416" s="34"/>
      <c r="K416" s="34"/>
      <c r="L416" s="34"/>
      <c r="M416" s="34"/>
      <c r="N416" s="34"/>
      <c r="O416" s="34"/>
      <c r="P416" s="34"/>
      <c r="Q416" s="34"/>
      <c r="R416" s="31"/>
      <c r="S416" s="31"/>
      <c r="T416" s="31"/>
      <c r="U416" s="31"/>
      <c r="V416" s="31"/>
      <c r="W416" s="31"/>
      <c r="X416" s="31"/>
      <c r="Y416" s="31"/>
      <c r="Z416" s="31"/>
      <c r="AE416" s="31"/>
      <c r="AF416" s="31"/>
      <c r="BC416" s="96"/>
      <c r="BE416" s="96"/>
    </row>
    <row r="417" spans="3:57">
      <c r="C417" s="34"/>
      <c r="D417" s="33"/>
      <c r="E417" s="33"/>
      <c r="F417" s="33"/>
      <c r="G417" s="34"/>
      <c r="H417" s="34"/>
      <c r="I417" s="34"/>
      <c r="J417" s="34"/>
      <c r="K417" s="34"/>
      <c r="L417" s="34"/>
      <c r="M417" s="34"/>
      <c r="N417" s="34"/>
      <c r="O417" s="34"/>
      <c r="P417" s="34"/>
      <c r="Q417" s="34"/>
      <c r="R417" s="31"/>
      <c r="S417" s="31"/>
      <c r="T417" s="31"/>
      <c r="U417" s="31"/>
      <c r="V417" s="31"/>
      <c r="W417" s="31"/>
      <c r="X417" s="31"/>
      <c r="Y417" s="31"/>
      <c r="Z417" s="31"/>
      <c r="AE417" s="31"/>
      <c r="AF417" s="31"/>
      <c r="BC417" s="96"/>
      <c r="BE417" s="96"/>
    </row>
    <row r="418" spans="3:57">
      <c r="C418" s="34"/>
      <c r="D418" s="33"/>
      <c r="E418" s="33"/>
      <c r="F418" s="33"/>
      <c r="G418" s="34"/>
      <c r="H418" s="34"/>
      <c r="I418" s="34"/>
      <c r="J418" s="34"/>
      <c r="K418" s="34"/>
      <c r="L418" s="34"/>
      <c r="M418" s="34"/>
      <c r="N418" s="34"/>
      <c r="O418" s="34"/>
      <c r="P418" s="34"/>
      <c r="Q418" s="34"/>
      <c r="R418" s="31"/>
      <c r="S418" s="31"/>
      <c r="T418" s="31"/>
      <c r="U418" s="31"/>
      <c r="V418" s="31"/>
      <c r="W418" s="31"/>
      <c r="X418" s="31"/>
      <c r="Y418" s="31"/>
      <c r="Z418" s="31"/>
      <c r="AE418" s="31"/>
      <c r="AF418" s="31"/>
      <c r="BC418" s="96"/>
      <c r="BE418" s="96"/>
    </row>
    <row r="419" spans="3:57">
      <c r="C419" s="34"/>
      <c r="D419" s="33"/>
      <c r="E419" s="33"/>
      <c r="F419" s="33"/>
      <c r="G419" s="34"/>
      <c r="H419" s="34"/>
      <c r="I419" s="34"/>
      <c r="J419" s="34"/>
      <c r="K419" s="34"/>
      <c r="L419" s="34"/>
      <c r="M419" s="34"/>
      <c r="N419" s="34"/>
      <c r="O419" s="34"/>
      <c r="P419" s="34"/>
      <c r="Q419" s="34"/>
      <c r="R419" s="31"/>
      <c r="S419" s="31"/>
      <c r="T419" s="31"/>
      <c r="U419" s="31"/>
      <c r="V419" s="31"/>
      <c r="W419" s="31"/>
      <c r="X419" s="31"/>
      <c r="Y419" s="31"/>
      <c r="Z419" s="31"/>
      <c r="AE419" s="31"/>
      <c r="AF419" s="31"/>
      <c r="BC419" s="96"/>
      <c r="BE419" s="96"/>
    </row>
    <row r="420" spans="3:57">
      <c r="C420" s="34"/>
      <c r="D420" s="33"/>
      <c r="E420" s="33"/>
      <c r="F420" s="33"/>
      <c r="G420" s="34"/>
      <c r="H420" s="34"/>
      <c r="I420" s="34"/>
      <c r="J420" s="34"/>
      <c r="K420" s="34"/>
      <c r="L420" s="34"/>
      <c r="M420" s="34"/>
      <c r="N420" s="34"/>
      <c r="O420" s="34"/>
      <c r="P420" s="34"/>
      <c r="Q420" s="34"/>
      <c r="R420" s="31"/>
      <c r="S420" s="31"/>
      <c r="T420" s="31"/>
      <c r="U420" s="31"/>
      <c r="V420" s="31"/>
      <c r="W420" s="31"/>
      <c r="X420" s="31"/>
      <c r="Y420" s="31"/>
      <c r="Z420" s="31"/>
      <c r="AE420" s="31"/>
      <c r="AF420" s="31"/>
    </row>
    <row r="421" spans="3:57">
      <c r="C421" s="34"/>
      <c r="D421" s="33"/>
      <c r="E421" s="33"/>
      <c r="F421" s="33"/>
      <c r="G421" s="34"/>
      <c r="H421" s="34"/>
      <c r="I421" s="34"/>
      <c r="J421" s="34"/>
      <c r="K421" s="34"/>
      <c r="L421" s="34"/>
      <c r="M421" s="34"/>
      <c r="N421" s="34"/>
      <c r="O421" s="34"/>
      <c r="P421" s="34"/>
      <c r="Q421" s="34"/>
      <c r="R421" s="31"/>
      <c r="S421" s="31"/>
      <c r="T421" s="31"/>
      <c r="U421" s="31"/>
      <c r="V421" s="31"/>
      <c r="W421" s="31"/>
      <c r="X421" s="31"/>
      <c r="Y421" s="31"/>
      <c r="Z421" s="31"/>
      <c r="AE421" s="31"/>
      <c r="AF421" s="31"/>
    </row>
    <row r="422" spans="3:57">
      <c r="C422" s="34"/>
      <c r="D422" s="33"/>
      <c r="E422" s="33"/>
      <c r="F422" s="33"/>
      <c r="G422" s="34"/>
      <c r="H422" s="34"/>
      <c r="I422" s="34"/>
      <c r="J422" s="34"/>
      <c r="K422" s="34"/>
      <c r="L422" s="34"/>
      <c r="M422" s="34"/>
      <c r="N422" s="34"/>
      <c r="O422" s="34"/>
      <c r="P422" s="34"/>
      <c r="Q422" s="34"/>
      <c r="R422" s="31"/>
      <c r="S422" s="31"/>
      <c r="T422" s="31"/>
      <c r="U422" s="31"/>
      <c r="V422" s="31"/>
      <c r="W422" s="31"/>
      <c r="X422" s="31"/>
      <c r="Y422" s="31"/>
      <c r="Z422" s="31"/>
      <c r="AE422" s="31"/>
      <c r="AF422" s="31"/>
      <c r="BC422" s="96"/>
      <c r="BE422" s="96"/>
    </row>
    <row r="423" spans="3:57">
      <c r="C423" s="34"/>
      <c r="D423" s="33"/>
      <c r="E423" s="33"/>
      <c r="F423" s="33"/>
      <c r="G423" s="34"/>
      <c r="H423" s="34"/>
      <c r="I423" s="34"/>
      <c r="J423" s="34"/>
      <c r="K423" s="34"/>
      <c r="L423" s="34"/>
      <c r="M423" s="34"/>
      <c r="N423" s="34"/>
      <c r="O423" s="34"/>
      <c r="P423" s="34"/>
      <c r="Q423" s="34"/>
      <c r="R423" s="31"/>
      <c r="S423" s="31"/>
      <c r="T423" s="31"/>
      <c r="U423" s="31"/>
      <c r="V423" s="31"/>
      <c r="W423" s="31"/>
      <c r="X423" s="31"/>
      <c r="Y423" s="31"/>
      <c r="Z423" s="31"/>
      <c r="AE423" s="31"/>
      <c r="AF423" s="31"/>
      <c r="BC423" s="96"/>
      <c r="BE423" s="96"/>
    </row>
    <row r="424" spans="3:57">
      <c r="C424" s="34"/>
      <c r="D424" s="33"/>
      <c r="E424" s="33"/>
      <c r="F424" s="33"/>
      <c r="G424" s="34"/>
      <c r="H424" s="34"/>
      <c r="I424" s="34"/>
      <c r="J424" s="34"/>
      <c r="K424" s="34"/>
      <c r="L424" s="34"/>
      <c r="M424" s="34"/>
      <c r="N424" s="34"/>
      <c r="O424" s="34"/>
      <c r="P424" s="34"/>
      <c r="Q424" s="34"/>
      <c r="R424" s="31"/>
      <c r="S424" s="31"/>
      <c r="T424" s="31"/>
      <c r="U424" s="31"/>
      <c r="V424" s="31"/>
      <c r="W424" s="31"/>
      <c r="X424" s="31"/>
      <c r="Y424" s="31"/>
      <c r="Z424" s="31"/>
      <c r="AE424" s="31"/>
      <c r="AF424" s="31"/>
      <c r="BC424" s="96"/>
      <c r="BE424" s="96"/>
    </row>
    <row r="425" spans="3:57">
      <c r="C425" s="34"/>
      <c r="D425" s="33"/>
      <c r="E425" s="33"/>
      <c r="F425" s="33"/>
      <c r="G425" s="34"/>
      <c r="H425" s="34"/>
      <c r="I425" s="34"/>
      <c r="J425" s="34"/>
      <c r="K425" s="34"/>
      <c r="L425" s="34"/>
      <c r="M425" s="34"/>
      <c r="N425" s="34"/>
      <c r="O425" s="34"/>
      <c r="P425" s="34"/>
      <c r="Q425" s="34"/>
      <c r="R425" s="31"/>
      <c r="S425" s="31"/>
      <c r="T425" s="31"/>
      <c r="U425" s="31"/>
      <c r="V425" s="31"/>
      <c r="W425" s="31"/>
      <c r="X425" s="31"/>
      <c r="Y425" s="31"/>
      <c r="Z425" s="31"/>
      <c r="AE425" s="31"/>
      <c r="AF425" s="31"/>
      <c r="BC425" s="96"/>
      <c r="BE425" s="96"/>
    </row>
    <row r="426" spans="3:57">
      <c r="C426" s="34"/>
      <c r="D426" s="33"/>
      <c r="E426" s="33"/>
      <c r="F426" s="33"/>
      <c r="G426" s="34"/>
      <c r="H426" s="34"/>
      <c r="I426" s="34"/>
      <c r="J426" s="34"/>
      <c r="K426" s="34"/>
      <c r="L426" s="34"/>
      <c r="M426" s="34"/>
      <c r="N426" s="34"/>
      <c r="O426" s="34"/>
      <c r="P426" s="34"/>
      <c r="Q426" s="34"/>
      <c r="R426" s="31"/>
      <c r="S426" s="31"/>
      <c r="T426" s="31"/>
      <c r="U426" s="31"/>
      <c r="V426" s="31"/>
      <c r="W426" s="31"/>
      <c r="X426" s="31"/>
      <c r="Y426" s="31"/>
      <c r="Z426" s="31"/>
      <c r="AE426" s="31"/>
      <c r="AF426" s="31"/>
      <c r="BC426" s="96"/>
      <c r="BE426" s="96"/>
    </row>
    <row r="427" spans="3:57">
      <c r="C427" s="34"/>
      <c r="D427" s="33"/>
      <c r="E427" s="33"/>
      <c r="F427" s="33"/>
      <c r="G427" s="34"/>
      <c r="H427" s="34"/>
      <c r="I427" s="34"/>
      <c r="J427" s="34"/>
      <c r="K427" s="34"/>
      <c r="L427" s="34"/>
      <c r="M427" s="34"/>
      <c r="N427" s="34"/>
      <c r="O427" s="34"/>
      <c r="P427" s="34"/>
      <c r="Q427" s="34"/>
      <c r="R427" s="31"/>
      <c r="S427" s="31"/>
      <c r="T427" s="31"/>
      <c r="U427" s="31"/>
      <c r="V427" s="31"/>
      <c r="W427" s="31"/>
      <c r="X427" s="31"/>
      <c r="Y427" s="31"/>
      <c r="Z427" s="31"/>
      <c r="AE427" s="31"/>
      <c r="AF427" s="31"/>
      <c r="BC427" s="96"/>
      <c r="BE427" s="96"/>
    </row>
    <row r="428" spans="3:57">
      <c r="C428" s="34"/>
      <c r="D428" s="33"/>
      <c r="E428" s="33"/>
      <c r="F428" s="33"/>
      <c r="G428" s="34"/>
      <c r="H428" s="34"/>
      <c r="I428" s="34"/>
      <c r="J428" s="34"/>
      <c r="K428" s="34"/>
      <c r="L428" s="34"/>
      <c r="M428" s="34"/>
      <c r="N428" s="34"/>
      <c r="O428" s="34"/>
      <c r="P428" s="34"/>
      <c r="Q428" s="34"/>
      <c r="R428" s="31"/>
      <c r="S428" s="31"/>
      <c r="T428" s="31"/>
      <c r="U428" s="31"/>
      <c r="V428" s="31"/>
      <c r="W428" s="31"/>
      <c r="X428" s="31"/>
      <c r="Y428" s="31"/>
      <c r="Z428" s="31"/>
      <c r="AE428" s="31"/>
      <c r="AF428" s="31"/>
      <c r="BC428" s="96"/>
      <c r="BE428" s="96"/>
    </row>
    <row r="429" spans="3:57">
      <c r="C429" s="34"/>
      <c r="D429" s="33"/>
      <c r="E429" s="33"/>
      <c r="F429" s="33"/>
      <c r="G429" s="34"/>
      <c r="H429" s="34"/>
      <c r="I429" s="34"/>
      <c r="J429" s="34"/>
      <c r="K429" s="34"/>
      <c r="L429" s="34"/>
      <c r="M429" s="34"/>
      <c r="N429" s="34"/>
      <c r="O429" s="34"/>
      <c r="P429" s="34"/>
      <c r="Q429" s="34"/>
      <c r="R429" s="31"/>
      <c r="S429" s="31"/>
      <c r="T429" s="31"/>
      <c r="U429" s="31"/>
      <c r="V429" s="31"/>
      <c r="W429" s="31"/>
      <c r="X429" s="31"/>
      <c r="Y429" s="31"/>
      <c r="Z429" s="31"/>
      <c r="AE429" s="31"/>
      <c r="AF429" s="31"/>
      <c r="BC429" s="96"/>
      <c r="BE429" s="96"/>
    </row>
    <row r="430" spans="3:57">
      <c r="C430" s="34"/>
      <c r="D430" s="33"/>
      <c r="E430" s="33"/>
      <c r="F430" s="33"/>
      <c r="G430" s="34"/>
      <c r="H430" s="34"/>
      <c r="I430" s="34"/>
      <c r="J430" s="34"/>
      <c r="K430" s="34"/>
      <c r="L430" s="34"/>
      <c r="M430" s="34"/>
      <c r="N430" s="34"/>
      <c r="O430" s="34"/>
      <c r="P430" s="34"/>
      <c r="Q430" s="34"/>
      <c r="R430" s="31"/>
      <c r="S430" s="31"/>
      <c r="T430" s="31"/>
      <c r="U430" s="31"/>
      <c r="V430" s="31"/>
      <c r="W430" s="31"/>
      <c r="X430" s="31"/>
      <c r="Y430" s="31"/>
      <c r="Z430" s="31"/>
      <c r="AE430" s="31"/>
      <c r="AF430" s="31"/>
      <c r="BC430" s="96"/>
      <c r="BE430" s="96"/>
    </row>
    <row r="431" spans="3:57">
      <c r="C431" s="34"/>
      <c r="D431" s="33"/>
      <c r="E431" s="33"/>
      <c r="F431" s="33"/>
      <c r="G431" s="34"/>
      <c r="H431" s="34"/>
      <c r="I431" s="34"/>
      <c r="J431" s="34"/>
      <c r="K431" s="34"/>
      <c r="L431" s="34"/>
      <c r="M431" s="34"/>
      <c r="N431" s="34"/>
      <c r="O431" s="34"/>
      <c r="P431" s="34"/>
      <c r="Q431" s="34"/>
      <c r="R431" s="31"/>
      <c r="S431" s="31"/>
      <c r="T431" s="31"/>
      <c r="U431" s="31"/>
      <c r="V431" s="31"/>
      <c r="W431" s="31"/>
      <c r="X431" s="31"/>
      <c r="Y431" s="31"/>
      <c r="Z431" s="31"/>
      <c r="AE431" s="31"/>
      <c r="AF431" s="31"/>
      <c r="BC431" s="96"/>
      <c r="BE431" s="96"/>
    </row>
    <row r="432" spans="3:57">
      <c r="C432" s="34"/>
      <c r="D432" s="33"/>
      <c r="E432" s="33"/>
      <c r="F432" s="33"/>
      <c r="G432" s="34"/>
      <c r="H432" s="34"/>
      <c r="I432" s="34"/>
      <c r="J432" s="34"/>
      <c r="K432" s="34"/>
      <c r="L432" s="34"/>
      <c r="M432" s="34"/>
      <c r="N432" s="34"/>
      <c r="O432" s="34"/>
      <c r="P432" s="34"/>
      <c r="Q432" s="34"/>
      <c r="R432" s="31"/>
      <c r="S432" s="31"/>
      <c r="T432" s="31"/>
      <c r="U432" s="31"/>
      <c r="V432" s="31"/>
      <c r="W432" s="31"/>
      <c r="X432" s="31"/>
      <c r="Y432" s="31"/>
      <c r="Z432" s="31"/>
      <c r="AE432" s="31"/>
      <c r="AF432" s="31"/>
      <c r="BC432" s="96"/>
      <c r="BE432" s="96"/>
    </row>
    <row r="433" spans="3:57">
      <c r="C433" s="34"/>
      <c r="D433" s="33"/>
      <c r="E433" s="33"/>
      <c r="F433" s="33"/>
      <c r="G433" s="34"/>
      <c r="H433" s="34"/>
      <c r="I433" s="34"/>
      <c r="J433" s="34"/>
      <c r="K433" s="34"/>
      <c r="L433" s="34"/>
      <c r="M433" s="34"/>
      <c r="N433" s="34"/>
      <c r="O433" s="34"/>
      <c r="P433" s="34"/>
      <c r="Q433" s="34"/>
      <c r="R433" s="31"/>
      <c r="S433" s="31"/>
      <c r="T433" s="31"/>
      <c r="U433" s="31"/>
      <c r="V433" s="31"/>
      <c r="W433" s="31"/>
      <c r="X433" s="31"/>
      <c r="Y433" s="31"/>
      <c r="Z433" s="31"/>
      <c r="AE433" s="31"/>
      <c r="AF433" s="31"/>
      <c r="BC433" s="96"/>
      <c r="BE433" s="96"/>
    </row>
    <row r="434" spans="3:57">
      <c r="C434" s="34"/>
      <c r="D434" s="33"/>
      <c r="E434" s="33"/>
      <c r="F434" s="33"/>
      <c r="G434" s="34"/>
      <c r="H434" s="34"/>
      <c r="I434" s="34"/>
      <c r="J434" s="34"/>
      <c r="K434" s="34"/>
      <c r="L434" s="34"/>
      <c r="M434" s="34"/>
      <c r="N434" s="34"/>
      <c r="O434" s="34"/>
      <c r="P434" s="34"/>
      <c r="Q434" s="34"/>
      <c r="R434" s="31"/>
      <c r="S434" s="31"/>
      <c r="T434" s="31"/>
      <c r="U434" s="31"/>
      <c r="V434" s="31"/>
      <c r="W434" s="31"/>
      <c r="X434" s="31"/>
      <c r="Y434" s="31"/>
      <c r="Z434" s="31"/>
      <c r="AE434" s="31"/>
      <c r="AF434" s="31"/>
      <c r="BC434" s="96"/>
      <c r="BE434" s="96"/>
    </row>
    <row r="435" spans="3:57">
      <c r="C435" s="34"/>
      <c r="D435" s="33"/>
      <c r="E435" s="33"/>
      <c r="F435" s="33"/>
      <c r="G435" s="34"/>
      <c r="H435" s="34"/>
      <c r="I435" s="34"/>
      <c r="J435" s="34"/>
      <c r="K435" s="34"/>
      <c r="L435" s="34"/>
      <c r="M435" s="34"/>
      <c r="N435" s="34"/>
      <c r="O435" s="34"/>
      <c r="P435" s="34"/>
      <c r="Q435" s="34"/>
      <c r="R435" s="31"/>
      <c r="S435" s="31"/>
      <c r="T435" s="31"/>
      <c r="U435" s="31"/>
      <c r="V435" s="31"/>
      <c r="W435" s="31"/>
      <c r="X435" s="31"/>
      <c r="Y435" s="31"/>
      <c r="Z435" s="31"/>
      <c r="AE435" s="31"/>
      <c r="AF435" s="31"/>
      <c r="BC435" s="96"/>
      <c r="BE435" s="96"/>
    </row>
    <row r="436" spans="3:57">
      <c r="C436" s="34"/>
      <c r="D436" s="33"/>
      <c r="E436" s="33"/>
      <c r="F436" s="33"/>
      <c r="G436" s="34"/>
      <c r="H436" s="34"/>
      <c r="I436" s="34"/>
      <c r="J436" s="34"/>
      <c r="K436" s="34"/>
      <c r="L436" s="34"/>
      <c r="M436" s="34"/>
      <c r="N436" s="34"/>
      <c r="O436" s="34"/>
      <c r="P436" s="34"/>
      <c r="Q436" s="34"/>
      <c r="R436" s="31"/>
      <c r="S436" s="31"/>
      <c r="T436" s="31"/>
      <c r="U436" s="31"/>
      <c r="V436" s="31"/>
      <c r="W436" s="31"/>
      <c r="X436" s="31"/>
      <c r="Y436" s="31"/>
      <c r="Z436" s="31"/>
      <c r="AE436" s="31"/>
      <c r="AF436" s="31"/>
      <c r="BC436" s="96"/>
      <c r="BE436" s="96"/>
    </row>
    <row r="437" spans="3:57">
      <c r="C437" s="34"/>
      <c r="D437" s="33"/>
      <c r="E437" s="33"/>
      <c r="F437" s="33"/>
      <c r="G437" s="34"/>
      <c r="H437" s="34"/>
      <c r="I437" s="34"/>
      <c r="J437" s="34"/>
      <c r="K437" s="34"/>
      <c r="L437" s="34"/>
      <c r="M437" s="34"/>
      <c r="N437" s="34"/>
      <c r="O437" s="34"/>
      <c r="P437" s="34"/>
      <c r="Q437" s="34"/>
      <c r="R437" s="31"/>
      <c r="S437" s="31"/>
      <c r="T437" s="31"/>
      <c r="U437" s="31"/>
      <c r="V437" s="31"/>
      <c r="W437" s="31"/>
      <c r="X437" s="31"/>
      <c r="Y437" s="31"/>
      <c r="Z437" s="31"/>
      <c r="AE437" s="31"/>
      <c r="AF437" s="31"/>
      <c r="BC437" s="96"/>
      <c r="BE437" s="96"/>
    </row>
    <row r="438" spans="3:57">
      <c r="C438" s="34"/>
      <c r="D438" s="33"/>
      <c r="E438" s="33"/>
      <c r="F438" s="33"/>
      <c r="G438" s="34"/>
      <c r="H438" s="34"/>
      <c r="I438" s="34"/>
      <c r="J438" s="34"/>
      <c r="K438" s="34"/>
      <c r="L438" s="34"/>
      <c r="M438" s="34"/>
      <c r="N438" s="34"/>
      <c r="O438" s="34"/>
      <c r="P438" s="34"/>
      <c r="Q438" s="34"/>
      <c r="R438" s="31"/>
      <c r="S438" s="31"/>
      <c r="T438" s="31"/>
      <c r="U438" s="31"/>
      <c r="V438" s="31"/>
      <c r="W438" s="31"/>
      <c r="X438" s="31"/>
      <c r="Y438" s="31"/>
      <c r="Z438" s="31"/>
      <c r="AE438" s="31"/>
      <c r="AF438" s="31"/>
      <c r="BC438" s="96"/>
      <c r="BE438" s="96"/>
    </row>
    <row r="439" spans="3:57">
      <c r="C439" s="34"/>
      <c r="D439" s="33"/>
      <c r="E439" s="33"/>
      <c r="F439" s="33"/>
      <c r="G439" s="34"/>
      <c r="H439" s="34"/>
      <c r="I439" s="34"/>
      <c r="J439" s="34"/>
      <c r="K439" s="34"/>
      <c r="L439" s="34"/>
      <c r="M439" s="34"/>
      <c r="N439" s="34"/>
      <c r="O439" s="34"/>
      <c r="P439" s="34"/>
      <c r="Q439" s="34"/>
      <c r="R439" s="31"/>
      <c r="S439" s="31"/>
      <c r="T439" s="31"/>
      <c r="U439" s="31"/>
      <c r="V439" s="31"/>
      <c r="W439" s="31"/>
      <c r="X439" s="31"/>
      <c r="Y439" s="31"/>
      <c r="Z439" s="31"/>
      <c r="AE439" s="31"/>
      <c r="AF439" s="31"/>
      <c r="BC439" s="96"/>
      <c r="BE439" s="96"/>
    </row>
    <row r="440" spans="3:57">
      <c r="C440" s="34"/>
      <c r="D440" s="33"/>
      <c r="E440" s="33"/>
      <c r="F440" s="33"/>
      <c r="G440" s="34"/>
      <c r="H440" s="34"/>
      <c r="I440" s="34"/>
      <c r="J440" s="34"/>
      <c r="K440" s="34"/>
      <c r="L440" s="34"/>
      <c r="M440" s="34"/>
      <c r="N440" s="34"/>
      <c r="O440" s="34"/>
      <c r="P440" s="34"/>
      <c r="Q440" s="34"/>
      <c r="R440" s="31"/>
      <c r="S440" s="31"/>
      <c r="T440" s="31"/>
      <c r="U440" s="31"/>
      <c r="V440" s="31"/>
      <c r="W440" s="31"/>
      <c r="X440" s="31"/>
      <c r="Y440" s="31"/>
      <c r="Z440" s="31"/>
      <c r="AE440" s="31"/>
      <c r="AF440" s="31"/>
      <c r="BC440" s="96"/>
      <c r="BE440" s="96"/>
    </row>
    <row r="441" spans="3:57">
      <c r="C441" s="34"/>
      <c r="D441" s="33"/>
      <c r="E441" s="33"/>
      <c r="F441" s="33"/>
      <c r="G441" s="34"/>
      <c r="H441" s="34"/>
      <c r="I441" s="34"/>
      <c r="J441" s="34"/>
      <c r="K441" s="34"/>
      <c r="L441" s="34"/>
      <c r="M441" s="34"/>
      <c r="N441" s="34"/>
      <c r="O441" s="34"/>
      <c r="P441" s="34"/>
      <c r="Q441" s="34"/>
      <c r="R441" s="31"/>
      <c r="S441" s="31"/>
      <c r="T441" s="31"/>
      <c r="U441" s="31"/>
      <c r="V441" s="31"/>
      <c r="W441" s="31"/>
      <c r="X441" s="31"/>
      <c r="Y441" s="31"/>
      <c r="Z441" s="31"/>
      <c r="AE441" s="31"/>
      <c r="AF441" s="31"/>
      <c r="BC441" s="96"/>
      <c r="BE441" s="96"/>
    </row>
    <row r="442" spans="3:57">
      <c r="C442" s="34"/>
      <c r="D442" s="33"/>
      <c r="E442" s="33"/>
      <c r="F442" s="33"/>
      <c r="G442" s="34"/>
      <c r="H442" s="34"/>
      <c r="I442" s="34"/>
      <c r="J442" s="34"/>
      <c r="K442" s="34"/>
      <c r="L442" s="34"/>
      <c r="M442" s="34"/>
      <c r="N442" s="34"/>
      <c r="O442" s="34"/>
      <c r="P442" s="34"/>
      <c r="Q442" s="34"/>
      <c r="R442" s="31"/>
      <c r="S442" s="31"/>
      <c r="T442" s="31"/>
      <c r="U442" s="31"/>
      <c r="V442" s="31"/>
      <c r="W442" s="31"/>
      <c r="X442" s="31"/>
      <c r="Y442" s="31"/>
      <c r="Z442" s="31"/>
      <c r="AE442" s="31"/>
      <c r="AF442" s="31"/>
      <c r="BC442" s="96"/>
      <c r="BE442" s="96"/>
    </row>
    <row r="443" spans="3:57">
      <c r="C443" s="34"/>
      <c r="D443" s="33"/>
      <c r="E443" s="33"/>
      <c r="F443" s="33"/>
      <c r="G443" s="34"/>
      <c r="H443" s="34"/>
      <c r="I443" s="34"/>
      <c r="J443" s="34"/>
      <c r="K443" s="34"/>
      <c r="L443" s="34"/>
      <c r="M443" s="34"/>
      <c r="N443" s="34"/>
      <c r="O443" s="34"/>
      <c r="P443" s="34"/>
      <c r="Q443" s="34"/>
      <c r="R443" s="31"/>
      <c r="S443" s="31"/>
      <c r="T443" s="31"/>
      <c r="U443" s="31"/>
      <c r="V443" s="31"/>
      <c r="W443" s="31"/>
      <c r="X443" s="31"/>
      <c r="Y443" s="31"/>
      <c r="Z443" s="31"/>
      <c r="AE443" s="31"/>
      <c r="AF443" s="31"/>
      <c r="BC443" s="96"/>
      <c r="BE443" s="96"/>
    </row>
    <row r="444" spans="3:57">
      <c r="C444" s="34"/>
      <c r="D444" s="33"/>
      <c r="E444" s="33"/>
      <c r="F444" s="33"/>
      <c r="G444" s="34"/>
      <c r="H444" s="34"/>
      <c r="I444" s="34"/>
      <c r="J444" s="34"/>
      <c r="K444" s="34"/>
      <c r="L444" s="34"/>
      <c r="M444" s="34"/>
      <c r="N444" s="34"/>
      <c r="O444" s="34"/>
      <c r="P444" s="34"/>
      <c r="Q444" s="34"/>
      <c r="R444" s="31"/>
      <c r="S444" s="31"/>
      <c r="T444" s="31"/>
      <c r="U444" s="31"/>
      <c r="V444" s="31"/>
      <c r="W444" s="31"/>
      <c r="X444" s="31"/>
      <c r="Y444" s="31"/>
      <c r="Z444" s="31"/>
      <c r="AE444" s="31"/>
      <c r="AF444" s="31"/>
      <c r="BC444" s="96"/>
      <c r="BE444" s="96"/>
    </row>
    <row r="445" spans="3:57">
      <c r="C445" s="34"/>
      <c r="D445" s="33"/>
      <c r="E445" s="33"/>
      <c r="F445" s="33"/>
      <c r="G445" s="34"/>
      <c r="H445" s="34"/>
      <c r="I445" s="34"/>
      <c r="J445" s="34"/>
      <c r="K445" s="34"/>
      <c r="L445" s="34"/>
      <c r="M445" s="34"/>
      <c r="N445" s="34"/>
      <c r="O445" s="34"/>
      <c r="P445" s="34"/>
      <c r="Q445" s="34"/>
      <c r="R445" s="31"/>
      <c r="S445" s="31"/>
      <c r="T445" s="31"/>
      <c r="U445" s="31"/>
      <c r="V445" s="31"/>
      <c r="W445" s="31"/>
      <c r="X445" s="31"/>
      <c r="Y445" s="31"/>
      <c r="Z445" s="31"/>
      <c r="AE445" s="31"/>
      <c r="AF445" s="31"/>
      <c r="BC445" s="96"/>
      <c r="BE445" s="96"/>
    </row>
    <row r="446" spans="3:57">
      <c r="C446" s="34"/>
      <c r="D446" s="33"/>
      <c r="E446" s="33"/>
      <c r="F446" s="33"/>
      <c r="G446" s="34"/>
      <c r="H446" s="34"/>
      <c r="I446" s="34"/>
      <c r="J446" s="34"/>
      <c r="K446" s="34"/>
      <c r="L446" s="34"/>
      <c r="M446" s="34"/>
      <c r="N446" s="34"/>
      <c r="O446" s="34"/>
      <c r="P446" s="34"/>
      <c r="Q446" s="34"/>
      <c r="R446" s="31"/>
      <c r="S446" s="31"/>
      <c r="T446" s="31"/>
      <c r="U446" s="31"/>
      <c r="V446" s="31"/>
      <c r="W446" s="31"/>
      <c r="X446" s="31"/>
      <c r="Y446" s="31"/>
      <c r="Z446" s="31"/>
      <c r="AE446" s="31"/>
      <c r="AF446" s="31"/>
      <c r="BC446" s="96"/>
      <c r="BE446" s="96"/>
    </row>
    <row r="447" spans="3:57">
      <c r="C447" s="34"/>
      <c r="D447" s="33"/>
      <c r="E447" s="33"/>
      <c r="F447" s="33"/>
      <c r="G447" s="34"/>
      <c r="H447" s="34"/>
      <c r="I447" s="34"/>
      <c r="J447" s="34"/>
      <c r="K447" s="34"/>
      <c r="L447" s="34"/>
      <c r="M447" s="34"/>
      <c r="N447" s="34"/>
      <c r="O447" s="34"/>
      <c r="P447" s="34"/>
      <c r="Q447" s="34"/>
      <c r="R447" s="31"/>
      <c r="S447" s="31"/>
      <c r="T447" s="31"/>
      <c r="U447" s="31"/>
      <c r="V447" s="31"/>
      <c r="W447" s="31"/>
      <c r="X447" s="31"/>
      <c r="Y447" s="31"/>
      <c r="Z447" s="31"/>
      <c r="AE447" s="31"/>
      <c r="AF447" s="31"/>
      <c r="BC447" s="96"/>
      <c r="BE447" s="96"/>
    </row>
    <row r="448" spans="3:57">
      <c r="C448" s="34"/>
      <c r="D448" s="33"/>
      <c r="E448" s="33"/>
      <c r="F448" s="33"/>
      <c r="G448" s="34"/>
      <c r="H448" s="34"/>
      <c r="I448" s="34"/>
      <c r="J448" s="34"/>
      <c r="K448" s="34"/>
      <c r="L448" s="34"/>
      <c r="M448" s="34"/>
      <c r="N448" s="34"/>
      <c r="O448" s="34"/>
      <c r="P448" s="34"/>
      <c r="Q448" s="34"/>
      <c r="R448" s="31"/>
      <c r="S448" s="31"/>
      <c r="T448" s="31"/>
      <c r="U448" s="31"/>
      <c r="V448" s="31"/>
      <c r="W448" s="31"/>
      <c r="X448" s="31"/>
      <c r="Y448" s="31"/>
      <c r="Z448" s="31"/>
      <c r="AE448" s="31"/>
      <c r="AF448" s="31"/>
      <c r="BC448" s="96"/>
      <c r="BE448" s="96"/>
    </row>
    <row r="449" spans="3:57">
      <c r="C449" s="34"/>
      <c r="D449" s="33"/>
      <c r="E449" s="33"/>
      <c r="F449" s="33"/>
      <c r="G449" s="34"/>
      <c r="H449" s="34"/>
      <c r="I449" s="34"/>
      <c r="J449" s="34"/>
      <c r="K449" s="34"/>
      <c r="L449" s="34"/>
      <c r="M449" s="34"/>
      <c r="N449" s="34"/>
      <c r="O449" s="34"/>
      <c r="P449" s="34"/>
      <c r="Q449" s="34"/>
      <c r="R449" s="31"/>
      <c r="S449" s="31"/>
      <c r="T449" s="31"/>
      <c r="U449" s="31"/>
      <c r="V449" s="31"/>
      <c r="W449" s="31"/>
      <c r="X449" s="31"/>
      <c r="Y449" s="31"/>
      <c r="Z449" s="31"/>
      <c r="AE449" s="31"/>
      <c r="AF449" s="31"/>
      <c r="BC449" s="96"/>
      <c r="BE449" s="96"/>
    </row>
    <row r="450" spans="3:57">
      <c r="C450" s="34"/>
      <c r="D450" s="33"/>
      <c r="E450" s="33"/>
      <c r="F450" s="33"/>
      <c r="G450" s="34"/>
      <c r="H450" s="34"/>
      <c r="I450" s="34"/>
      <c r="J450" s="34"/>
      <c r="K450" s="34"/>
      <c r="L450" s="34"/>
      <c r="M450" s="34"/>
      <c r="N450" s="34"/>
      <c r="O450" s="34"/>
      <c r="P450" s="34"/>
      <c r="Q450" s="34"/>
      <c r="R450" s="31"/>
      <c r="S450" s="31"/>
      <c r="T450" s="31"/>
      <c r="U450" s="31"/>
      <c r="V450" s="31"/>
      <c r="W450" s="31"/>
      <c r="X450" s="31"/>
      <c r="Y450" s="31"/>
      <c r="Z450" s="31"/>
      <c r="AE450" s="31"/>
      <c r="AF450" s="31"/>
      <c r="BC450" s="96"/>
      <c r="BE450" s="96"/>
    </row>
    <row r="451" spans="3:57">
      <c r="C451" s="34"/>
      <c r="D451" s="33"/>
      <c r="E451" s="33"/>
      <c r="F451" s="33"/>
      <c r="G451" s="34"/>
      <c r="H451" s="34"/>
      <c r="I451" s="34"/>
      <c r="J451" s="34"/>
      <c r="K451" s="34"/>
      <c r="L451" s="34"/>
      <c r="M451" s="34"/>
      <c r="N451" s="34"/>
      <c r="O451" s="34"/>
      <c r="P451" s="34"/>
      <c r="Q451" s="34"/>
      <c r="R451" s="31"/>
      <c r="S451" s="31"/>
      <c r="T451" s="31"/>
      <c r="U451" s="31"/>
      <c r="V451" s="31"/>
      <c r="W451" s="31"/>
      <c r="X451" s="31"/>
      <c r="Y451" s="31"/>
      <c r="Z451" s="31"/>
      <c r="AE451" s="31"/>
      <c r="AF451" s="31"/>
      <c r="BC451" s="96"/>
      <c r="BE451" s="96"/>
    </row>
    <row r="452" spans="3:57">
      <c r="C452" s="34"/>
      <c r="D452" s="33"/>
      <c r="E452" s="33"/>
      <c r="F452" s="33"/>
      <c r="G452" s="34"/>
      <c r="H452" s="34"/>
      <c r="I452" s="34"/>
      <c r="J452" s="34"/>
      <c r="K452" s="34"/>
      <c r="L452" s="34"/>
      <c r="M452" s="34"/>
      <c r="N452" s="34"/>
      <c r="O452" s="34"/>
      <c r="P452" s="34"/>
      <c r="Q452" s="34"/>
      <c r="R452" s="31"/>
      <c r="S452" s="31"/>
      <c r="T452" s="31"/>
      <c r="U452" s="31"/>
      <c r="V452" s="31"/>
      <c r="W452" s="31"/>
      <c r="X452" s="31"/>
      <c r="Y452" s="31"/>
      <c r="Z452" s="31"/>
      <c r="AE452" s="31"/>
      <c r="AF452" s="31"/>
      <c r="BC452" s="96"/>
      <c r="BE452" s="96"/>
    </row>
    <row r="453" spans="3:57">
      <c r="C453" s="34"/>
      <c r="D453" s="33"/>
      <c r="E453" s="33"/>
      <c r="F453" s="33"/>
      <c r="G453" s="34"/>
      <c r="H453" s="34"/>
      <c r="I453" s="34"/>
      <c r="J453" s="34"/>
      <c r="K453" s="34"/>
      <c r="L453" s="34"/>
      <c r="M453" s="34"/>
      <c r="N453" s="34"/>
      <c r="O453" s="34"/>
      <c r="P453" s="34"/>
      <c r="Q453" s="34"/>
      <c r="R453" s="31"/>
      <c r="S453" s="31"/>
      <c r="T453" s="31"/>
      <c r="U453" s="31"/>
      <c r="V453" s="31"/>
      <c r="W453" s="31"/>
      <c r="X453" s="31"/>
      <c r="Y453" s="31"/>
      <c r="Z453" s="31"/>
      <c r="AE453" s="31"/>
      <c r="AF453" s="31"/>
      <c r="BC453" s="96"/>
      <c r="BE453" s="96"/>
    </row>
    <row r="454" spans="3:57">
      <c r="C454" s="34"/>
      <c r="D454" s="33"/>
      <c r="E454" s="33"/>
      <c r="F454" s="33"/>
      <c r="G454" s="34"/>
      <c r="H454" s="34"/>
      <c r="I454" s="34"/>
      <c r="J454" s="34"/>
      <c r="K454" s="34"/>
      <c r="L454" s="34"/>
      <c r="M454" s="34"/>
      <c r="N454" s="34"/>
      <c r="O454" s="34"/>
      <c r="P454" s="34"/>
      <c r="Q454" s="34"/>
      <c r="R454" s="31"/>
      <c r="S454" s="31"/>
      <c r="T454" s="31"/>
      <c r="U454" s="31"/>
      <c r="V454" s="31"/>
      <c r="W454" s="31"/>
      <c r="X454" s="31"/>
      <c r="Y454" s="31"/>
      <c r="Z454" s="31"/>
      <c r="AE454" s="31"/>
      <c r="AF454" s="31"/>
      <c r="BC454" s="96"/>
      <c r="BE454" s="96"/>
    </row>
    <row r="455" spans="3:57">
      <c r="C455" s="34"/>
      <c r="D455" s="33"/>
      <c r="E455" s="33"/>
      <c r="F455" s="33"/>
      <c r="G455" s="34"/>
      <c r="H455" s="34"/>
      <c r="I455" s="34"/>
      <c r="J455" s="34"/>
      <c r="K455" s="34"/>
      <c r="L455" s="34"/>
      <c r="M455" s="34"/>
      <c r="N455" s="34"/>
      <c r="O455" s="34"/>
      <c r="P455" s="34"/>
      <c r="Q455" s="34"/>
      <c r="R455" s="31"/>
      <c r="S455" s="31"/>
      <c r="T455" s="31"/>
      <c r="U455" s="31"/>
      <c r="V455" s="31"/>
      <c r="W455" s="31"/>
      <c r="X455" s="31"/>
      <c r="Y455" s="31"/>
      <c r="Z455" s="31"/>
      <c r="AE455" s="31"/>
      <c r="AF455" s="31"/>
      <c r="BC455" s="96"/>
      <c r="BE455" s="96"/>
    </row>
    <row r="456" spans="3:57">
      <c r="C456" s="34"/>
      <c r="D456" s="33"/>
      <c r="E456" s="33"/>
      <c r="F456" s="33"/>
      <c r="G456" s="34"/>
      <c r="H456" s="34"/>
      <c r="I456" s="34"/>
      <c r="J456" s="34"/>
      <c r="K456" s="34"/>
      <c r="L456" s="34"/>
      <c r="M456" s="34"/>
      <c r="N456" s="34"/>
      <c r="O456" s="34"/>
      <c r="P456" s="34"/>
      <c r="Q456" s="34"/>
      <c r="R456" s="31"/>
      <c r="S456" s="31"/>
      <c r="T456" s="31"/>
      <c r="U456" s="31"/>
      <c r="V456" s="31"/>
      <c r="W456" s="31"/>
      <c r="X456" s="31"/>
      <c r="Y456" s="31"/>
      <c r="Z456" s="31"/>
      <c r="AE456" s="31"/>
      <c r="AF456" s="31"/>
      <c r="BC456" s="96"/>
      <c r="BE456" s="96"/>
    </row>
    <row r="457" spans="3:57">
      <c r="C457" s="34"/>
      <c r="D457" s="33"/>
      <c r="E457" s="33"/>
      <c r="F457" s="33"/>
      <c r="G457" s="34"/>
      <c r="H457" s="34"/>
      <c r="I457" s="34"/>
      <c r="J457" s="34"/>
      <c r="K457" s="34"/>
      <c r="L457" s="34"/>
      <c r="M457" s="34"/>
      <c r="N457" s="34"/>
      <c r="O457" s="34"/>
      <c r="P457" s="34"/>
      <c r="Q457" s="34"/>
      <c r="R457" s="31"/>
      <c r="S457" s="31"/>
      <c r="T457" s="31"/>
      <c r="U457" s="31"/>
      <c r="V457" s="31"/>
      <c r="W457" s="31"/>
      <c r="X457" s="31"/>
      <c r="Y457" s="31"/>
      <c r="Z457" s="31"/>
      <c r="AE457" s="31"/>
      <c r="AF457" s="31"/>
      <c r="BC457" s="96"/>
      <c r="BE457" s="96"/>
    </row>
    <row r="458" spans="3:57">
      <c r="C458" s="34"/>
      <c r="D458" s="33"/>
      <c r="E458" s="33"/>
      <c r="F458" s="33"/>
      <c r="G458" s="34"/>
      <c r="H458" s="34"/>
      <c r="I458" s="34"/>
      <c r="J458" s="34"/>
      <c r="K458" s="34"/>
      <c r="L458" s="34"/>
      <c r="M458" s="34"/>
      <c r="N458" s="34"/>
      <c r="O458" s="34"/>
      <c r="P458" s="34"/>
      <c r="Q458" s="34"/>
      <c r="R458" s="31"/>
      <c r="S458" s="31"/>
      <c r="T458" s="31"/>
      <c r="U458" s="31"/>
      <c r="V458" s="31"/>
      <c r="W458" s="31"/>
      <c r="X458" s="31"/>
      <c r="Y458" s="31"/>
      <c r="Z458" s="31"/>
      <c r="AE458" s="31"/>
      <c r="AF458" s="31"/>
      <c r="BC458" s="96"/>
      <c r="BE458" s="96"/>
    </row>
    <row r="459" spans="3:57">
      <c r="C459" s="34"/>
      <c r="D459" s="33"/>
      <c r="E459" s="33"/>
      <c r="F459" s="33"/>
      <c r="G459" s="34"/>
      <c r="H459" s="34"/>
      <c r="I459" s="34"/>
      <c r="J459" s="34"/>
      <c r="K459" s="34"/>
      <c r="L459" s="34"/>
      <c r="M459" s="34"/>
      <c r="N459" s="34"/>
      <c r="O459" s="34"/>
      <c r="P459" s="34"/>
      <c r="Q459" s="34"/>
      <c r="R459" s="31"/>
      <c r="S459" s="31"/>
      <c r="T459" s="31"/>
      <c r="U459" s="31"/>
      <c r="V459" s="31"/>
      <c r="W459" s="31"/>
      <c r="X459" s="31"/>
      <c r="Y459" s="31"/>
      <c r="Z459" s="31"/>
      <c r="AE459" s="31"/>
      <c r="AF459" s="31"/>
      <c r="BC459" s="96"/>
      <c r="BE459" s="96"/>
    </row>
    <row r="460" spans="3:57">
      <c r="C460" s="34"/>
      <c r="D460" s="33"/>
      <c r="E460" s="33"/>
      <c r="F460" s="33"/>
      <c r="G460" s="34"/>
      <c r="H460" s="34"/>
      <c r="I460" s="34"/>
      <c r="J460" s="34"/>
      <c r="K460" s="34"/>
      <c r="L460" s="34"/>
      <c r="M460" s="34"/>
      <c r="N460" s="34"/>
      <c r="O460" s="34"/>
      <c r="P460" s="34"/>
      <c r="Q460" s="34"/>
      <c r="R460" s="31"/>
      <c r="S460" s="31"/>
      <c r="T460" s="31"/>
      <c r="U460" s="31"/>
      <c r="V460" s="31"/>
      <c r="W460" s="31"/>
      <c r="X460" s="31"/>
      <c r="Y460" s="31"/>
      <c r="Z460" s="31"/>
      <c r="AE460" s="31"/>
      <c r="AF460" s="31"/>
      <c r="BC460" s="96"/>
      <c r="BE460" s="96"/>
    </row>
    <row r="461" spans="3:57">
      <c r="C461" s="34"/>
      <c r="D461" s="33"/>
      <c r="E461" s="33"/>
      <c r="F461" s="33"/>
      <c r="G461" s="34"/>
      <c r="H461" s="34"/>
      <c r="I461" s="34"/>
      <c r="J461" s="34"/>
      <c r="K461" s="34"/>
      <c r="L461" s="34"/>
      <c r="M461" s="34"/>
      <c r="N461" s="34"/>
      <c r="O461" s="34"/>
      <c r="P461" s="34"/>
      <c r="Q461" s="34"/>
      <c r="R461" s="31"/>
      <c r="S461" s="31"/>
      <c r="T461" s="31"/>
      <c r="U461" s="31"/>
      <c r="V461" s="31"/>
      <c r="W461" s="31"/>
      <c r="X461" s="31"/>
      <c r="Y461" s="31"/>
      <c r="Z461" s="31"/>
      <c r="AE461" s="31"/>
      <c r="AF461" s="31"/>
      <c r="BC461" s="96"/>
      <c r="BE461" s="96"/>
    </row>
    <row r="462" spans="3:57">
      <c r="C462" s="34"/>
      <c r="D462" s="33"/>
      <c r="E462" s="33"/>
      <c r="F462" s="33"/>
      <c r="G462" s="34"/>
      <c r="H462" s="34"/>
      <c r="I462" s="34"/>
      <c r="J462" s="34"/>
      <c r="K462" s="34"/>
      <c r="L462" s="34"/>
      <c r="M462" s="34"/>
      <c r="N462" s="34"/>
      <c r="O462" s="34"/>
      <c r="P462" s="34"/>
      <c r="Q462" s="34"/>
      <c r="R462" s="31"/>
      <c r="S462" s="31"/>
      <c r="T462" s="31"/>
      <c r="U462" s="31"/>
      <c r="V462" s="31"/>
      <c r="W462" s="31"/>
      <c r="X462" s="31"/>
      <c r="Y462" s="31"/>
      <c r="Z462" s="31"/>
      <c r="AE462" s="31"/>
      <c r="AF462" s="31"/>
      <c r="BC462" s="96"/>
      <c r="BE462" s="96"/>
    </row>
    <row r="463" spans="3:57">
      <c r="C463" s="34"/>
      <c r="D463" s="33"/>
      <c r="E463" s="33"/>
      <c r="F463" s="33"/>
      <c r="G463" s="34"/>
      <c r="H463" s="34"/>
      <c r="I463" s="34"/>
      <c r="J463" s="34"/>
      <c r="K463" s="34"/>
      <c r="L463" s="34"/>
      <c r="M463" s="34"/>
      <c r="N463" s="34"/>
      <c r="O463" s="34"/>
      <c r="P463" s="34"/>
      <c r="Q463" s="34"/>
      <c r="R463" s="31"/>
      <c r="S463" s="31"/>
      <c r="T463" s="31"/>
      <c r="U463" s="31"/>
      <c r="V463" s="31"/>
      <c r="W463" s="31"/>
      <c r="X463" s="31"/>
      <c r="Y463" s="31"/>
      <c r="Z463" s="31"/>
      <c r="AE463" s="31"/>
      <c r="AF463" s="31"/>
      <c r="BC463" s="96"/>
      <c r="BE463" s="96"/>
    </row>
    <row r="464" spans="3:57">
      <c r="C464" s="34"/>
      <c r="D464" s="33"/>
      <c r="E464" s="33"/>
      <c r="F464" s="33"/>
      <c r="G464" s="34"/>
      <c r="H464" s="34"/>
      <c r="I464" s="34"/>
      <c r="J464" s="34"/>
      <c r="K464" s="34"/>
      <c r="L464" s="34"/>
      <c r="M464" s="34"/>
      <c r="N464" s="34"/>
      <c r="O464" s="34"/>
      <c r="P464" s="34"/>
      <c r="Q464" s="34"/>
      <c r="R464" s="31"/>
      <c r="S464" s="31"/>
      <c r="T464" s="31"/>
      <c r="U464" s="31"/>
      <c r="V464" s="31"/>
      <c r="W464" s="31"/>
      <c r="X464" s="31"/>
      <c r="Y464" s="31"/>
      <c r="Z464" s="31"/>
      <c r="AE464" s="31"/>
      <c r="AF464" s="31"/>
      <c r="BC464" s="96"/>
      <c r="BE464" s="96"/>
    </row>
    <row r="465" spans="3:57">
      <c r="C465" s="34"/>
      <c r="D465" s="33"/>
      <c r="E465" s="33"/>
      <c r="F465" s="33"/>
      <c r="G465" s="34"/>
      <c r="H465" s="34"/>
      <c r="I465" s="34"/>
      <c r="J465" s="34"/>
      <c r="K465" s="34"/>
      <c r="L465" s="34"/>
      <c r="M465" s="34"/>
      <c r="N465" s="34"/>
      <c r="O465" s="34"/>
      <c r="P465" s="34"/>
      <c r="Q465" s="34"/>
      <c r="R465" s="31"/>
      <c r="S465" s="31"/>
      <c r="T465" s="31"/>
      <c r="U465" s="31"/>
      <c r="V465" s="31"/>
      <c r="W465" s="31"/>
      <c r="X465" s="31"/>
      <c r="Y465" s="31"/>
      <c r="Z465" s="31"/>
      <c r="AE465" s="31"/>
      <c r="AF465" s="31"/>
      <c r="BC465" s="96"/>
      <c r="BE465" s="96"/>
    </row>
    <row r="466" spans="3:57">
      <c r="C466" s="34"/>
      <c r="D466" s="33"/>
      <c r="E466" s="33"/>
      <c r="F466" s="33"/>
      <c r="G466" s="34"/>
      <c r="H466" s="34"/>
      <c r="I466" s="34"/>
      <c r="J466" s="34"/>
      <c r="K466" s="34"/>
      <c r="L466" s="34"/>
      <c r="M466" s="34"/>
      <c r="N466" s="34"/>
      <c r="O466" s="34"/>
      <c r="P466" s="34"/>
      <c r="Q466" s="34"/>
      <c r="R466" s="31"/>
      <c r="S466" s="31"/>
      <c r="T466" s="31"/>
      <c r="U466" s="31"/>
      <c r="V466" s="31"/>
      <c r="W466" s="31"/>
      <c r="X466" s="31"/>
      <c r="Y466" s="31"/>
      <c r="Z466" s="31"/>
      <c r="AE466" s="31"/>
      <c r="AF466" s="31"/>
      <c r="BC466" s="96"/>
      <c r="BE466" s="96"/>
    </row>
    <row r="467" spans="3:57">
      <c r="C467" s="34"/>
      <c r="D467" s="33"/>
      <c r="E467" s="33"/>
      <c r="F467" s="33"/>
      <c r="G467" s="34"/>
      <c r="H467" s="34"/>
      <c r="I467" s="34"/>
      <c r="J467" s="34"/>
      <c r="K467" s="34"/>
      <c r="L467" s="34"/>
      <c r="M467" s="34"/>
      <c r="N467" s="34"/>
      <c r="O467" s="34"/>
      <c r="P467" s="34"/>
      <c r="Q467" s="34"/>
      <c r="R467" s="31"/>
      <c r="S467" s="31"/>
      <c r="T467" s="31"/>
      <c r="U467" s="31"/>
      <c r="V467" s="31"/>
      <c r="W467" s="31"/>
      <c r="X467" s="31"/>
      <c r="Y467" s="31"/>
      <c r="Z467" s="31"/>
      <c r="AE467" s="31"/>
      <c r="AF467" s="31"/>
      <c r="BC467" s="96"/>
      <c r="BE467" s="96"/>
    </row>
    <row r="468" spans="3:57">
      <c r="C468" s="34"/>
      <c r="D468" s="33"/>
      <c r="E468" s="33"/>
      <c r="F468" s="33"/>
      <c r="G468" s="34"/>
      <c r="H468" s="34"/>
      <c r="I468" s="34"/>
      <c r="J468" s="34"/>
      <c r="K468" s="34"/>
      <c r="L468" s="34"/>
      <c r="M468" s="34"/>
      <c r="N468" s="34"/>
      <c r="O468" s="34"/>
      <c r="P468" s="34"/>
      <c r="Q468" s="34"/>
      <c r="R468" s="31"/>
      <c r="S468" s="31"/>
      <c r="T468" s="31"/>
      <c r="U468" s="31"/>
      <c r="V468" s="31"/>
      <c r="W468" s="31"/>
      <c r="X468" s="31"/>
      <c r="Y468" s="31"/>
      <c r="Z468" s="31"/>
      <c r="AE468" s="31"/>
      <c r="AF468" s="31"/>
      <c r="BC468" s="96"/>
      <c r="BE468" s="96"/>
    </row>
    <row r="469" spans="3:57">
      <c r="C469" s="34"/>
      <c r="D469" s="33"/>
      <c r="E469" s="33"/>
      <c r="F469" s="33"/>
      <c r="G469" s="34"/>
      <c r="H469" s="34"/>
      <c r="I469" s="34"/>
      <c r="J469" s="34"/>
      <c r="K469" s="34"/>
      <c r="L469" s="34"/>
      <c r="M469" s="34"/>
      <c r="N469" s="34"/>
      <c r="O469" s="34"/>
      <c r="P469" s="34"/>
      <c r="Q469" s="34"/>
      <c r="R469" s="31"/>
      <c r="S469" s="31"/>
      <c r="T469" s="31"/>
      <c r="U469" s="31"/>
      <c r="V469" s="31"/>
      <c r="W469" s="31"/>
      <c r="X469" s="31"/>
      <c r="Y469" s="31"/>
      <c r="Z469" s="31"/>
      <c r="AE469" s="31"/>
      <c r="AF469" s="31"/>
      <c r="BC469" s="96"/>
      <c r="BE469" s="96"/>
    </row>
    <row r="470" spans="3:57">
      <c r="C470" s="34"/>
      <c r="D470" s="33"/>
      <c r="E470" s="33"/>
      <c r="F470" s="33"/>
      <c r="G470" s="34"/>
      <c r="H470" s="34"/>
      <c r="I470" s="34"/>
      <c r="J470" s="34"/>
      <c r="K470" s="34"/>
      <c r="L470" s="34"/>
      <c r="M470" s="34"/>
      <c r="N470" s="34"/>
      <c r="O470" s="34"/>
      <c r="P470" s="34"/>
      <c r="Q470" s="34"/>
      <c r="R470" s="31"/>
      <c r="S470" s="31"/>
      <c r="T470" s="31"/>
      <c r="U470" s="31"/>
      <c r="V470" s="31"/>
      <c r="W470" s="31"/>
      <c r="X470" s="31"/>
      <c r="Y470" s="31"/>
      <c r="Z470" s="31"/>
      <c r="AE470" s="31"/>
      <c r="AF470" s="31"/>
      <c r="BC470" s="96"/>
      <c r="BE470" s="96"/>
    </row>
    <row r="471" spans="3:57">
      <c r="C471" s="34"/>
      <c r="D471" s="33"/>
      <c r="E471" s="33"/>
      <c r="F471" s="33"/>
      <c r="G471" s="34"/>
      <c r="H471" s="34"/>
      <c r="I471" s="34"/>
      <c r="J471" s="34"/>
      <c r="K471" s="34"/>
      <c r="L471" s="34"/>
      <c r="M471" s="34"/>
      <c r="N471" s="34"/>
      <c r="O471" s="34"/>
      <c r="P471" s="34"/>
      <c r="Q471" s="34"/>
      <c r="R471" s="31"/>
      <c r="S471" s="31"/>
      <c r="T471" s="31"/>
      <c r="U471" s="31"/>
      <c r="V471" s="31"/>
      <c r="W471" s="31"/>
      <c r="X471" s="31"/>
      <c r="Y471" s="31"/>
      <c r="Z471" s="31"/>
      <c r="AE471" s="31"/>
      <c r="AF471" s="31"/>
      <c r="BC471" s="96"/>
      <c r="BE471" s="96"/>
    </row>
    <row r="472" spans="3:57">
      <c r="C472" s="34"/>
      <c r="D472" s="33"/>
      <c r="E472" s="33"/>
      <c r="F472" s="33"/>
      <c r="G472" s="34"/>
      <c r="H472" s="34"/>
      <c r="I472" s="34"/>
      <c r="J472" s="34"/>
      <c r="K472" s="34"/>
      <c r="L472" s="34"/>
      <c r="M472" s="34"/>
      <c r="N472" s="34"/>
      <c r="O472" s="34"/>
      <c r="P472" s="34"/>
      <c r="Q472" s="34"/>
      <c r="R472" s="31"/>
      <c r="S472" s="31"/>
      <c r="T472" s="31"/>
      <c r="U472" s="31"/>
      <c r="V472" s="31"/>
      <c r="W472" s="31"/>
      <c r="X472" s="31"/>
      <c r="Y472" s="31"/>
      <c r="Z472" s="31"/>
      <c r="AE472" s="31"/>
      <c r="AF472" s="31"/>
      <c r="BC472" s="96"/>
      <c r="BE472" s="96"/>
    </row>
    <row r="473" spans="3:57">
      <c r="C473" s="34"/>
      <c r="D473" s="33"/>
      <c r="E473" s="33"/>
      <c r="F473" s="33"/>
      <c r="G473" s="34"/>
      <c r="H473" s="34"/>
      <c r="I473" s="34"/>
      <c r="J473" s="34"/>
      <c r="K473" s="34"/>
      <c r="L473" s="34"/>
      <c r="M473" s="34"/>
      <c r="N473" s="34"/>
      <c r="O473" s="34"/>
      <c r="P473" s="34"/>
      <c r="Q473" s="34"/>
      <c r="R473" s="31"/>
      <c r="S473" s="31"/>
      <c r="T473" s="31"/>
      <c r="U473" s="31"/>
      <c r="V473" s="31"/>
      <c r="W473" s="31"/>
      <c r="X473" s="31"/>
      <c r="Y473" s="31"/>
      <c r="Z473" s="31"/>
      <c r="AE473" s="31"/>
      <c r="AF473" s="31"/>
      <c r="BC473" s="96"/>
      <c r="BE473" s="96"/>
    </row>
    <row r="474" spans="3:57">
      <c r="C474" s="34"/>
      <c r="D474" s="33"/>
      <c r="E474" s="33"/>
      <c r="F474" s="33"/>
      <c r="G474" s="34"/>
      <c r="H474" s="34"/>
      <c r="I474" s="34"/>
      <c r="J474" s="34"/>
      <c r="K474" s="34"/>
      <c r="L474" s="34"/>
      <c r="M474" s="34"/>
      <c r="N474" s="34"/>
      <c r="O474" s="34"/>
      <c r="P474" s="34"/>
      <c r="Q474" s="34"/>
      <c r="R474" s="31"/>
      <c r="S474" s="31"/>
      <c r="T474" s="31"/>
      <c r="U474" s="31"/>
      <c r="V474" s="31"/>
      <c r="W474" s="31"/>
      <c r="X474" s="31"/>
      <c r="Y474" s="31"/>
      <c r="Z474" s="31"/>
      <c r="AE474" s="31"/>
      <c r="AF474" s="31"/>
      <c r="BC474" s="96"/>
      <c r="BE474" s="96"/>
    </row>
    <row r="475" spans="3:57">
      <c r="C475" s="34"/>
      <c r="D475" s="33"/>
      <c r="E475" s="33"/>
      <c r="F475" s="33"/>
      <c r="G475" s="34"/>
      <c r="H475" s="34"/>
      <c r="I475" s="34"/>
      <c r="J475" s="34"/>
      <c r="K475" s="34"/>
      <c r="L475" s="34"/>
      <c r="M475" s="34"/>
      <c r="N475" s="34"/>
      <c r="O475" s="34"/>
      <c r="P475" s="34"/>
      <c r="Q475" s="34"/>
      <c r="R475" s="31"/>
      <c r="S475" s="31"/>
      <c r="T475" s="31"/>
      <c r="U475" s="31"/>
      <c r="V475" s="31"/>
      <c r="W475" s="31"/>
      <c r="X475" s="31"/>
      <c r="Y475" s="31"/>
      <c r="Z475" s="31"/>
      <c r="AE475" s="31"/>
      <c r="AF475" s="31"/>
      <c r="BC475" s="96"/>
      <c r="BE475" s="96"/>
    </row>
    <row r="476" spans="3:57">
      <c r="C476" s="34"/>
      <c r="D476" s="33"/>
      <c r="E476" s="33"/>
      <c r="F476" s="33"/>
      <c r="G476" s="34"/>
      <c r="H476" s="34"/>
      <c r="I476" s="34"/>
      <c r="J476" s="34"/>
      <c r="K476" s="34"/>
      <c r="L476" s="34"/>
      <c r="M476" s="34"/>
      <c r="N476" s="34"/>
      <c r="O476" s="34"/>
      <c r="P476" s="34"/>
      <c r="Q476" s="34"/>
      <c r="R476" s="31"/>
      <c r="S476" s="31"/>
      <c r="T476" s="31"/>
      <c r="U476" s="31"/>
      <c r="V476" s="31"/>
      <c r="W476" s="31"/>
      <c r="X476" s="31"/>
      <c r="Y476" s="31"/>
      <c r="Z476" s="31"/>
      <c r="AE476" s="31"/>
      <c r="AF476" s="31"/>
      <c r="BC476" s="96"/>
      <c r="BE476" s="96"/>
    </row>
    <row r="477" spans="3:57">
      <c r="C477" s="34"/>
      <c r="D477" s="33"/>
      <c r="E477" s="33"/>
      <c r="F477" s="33"/>
      <c r="G477" s="34"/>
      <c r="H477" s="34"/>
      <c r="I477" s="34"/>
      <c r="J477" s="34"/>
      <c r="K477" s="34"/>
      <c r="L477" s="34"/>
      <c r="M477" s="34"/>
      <c r="N477" s="34"/>
      <c r="O477" s="34"/>
      <c r="P477" s="34"/>
      <c r="Q477" s="34"/>
      <c r="R477" s="31"/>
      <c r="S477" s="31"/>
      <c r="T477" s="31"/>
      <c r="U477" s="31"/>
      <c r="V477" s="31"/>
      <c r="W477" s="31"/>
      <c r="X477" s="31"/>
      <c r="Y477" s="31"/>
      <c r="Z477" s="31"/>
      <c r="AE477" s="31"/>
      <c r="AF477" s="31"/>
      <c r="BC477" s="96"/>
      <c r="BE477" s="96"/>
    </row>
    <row r="478" spans="3:57">
      <c r="C478" s="34"/>
      <c r="D478" s="33"/>
      <c r="E478" s="33"/>
      <c r="F478" s="33"/>
      <c r="G478" s="34"/>
      <c r="H478" s="34"/>
      <c r="I478" s="34"/>
      <c r="J478" s="34"/>
      <c r="K478" s="34"/>
      <c r="L478" s="34"/>
      <c r="M478" s="34"/>
      <c r="N478" s="34"/>
      <c r="O478" s="34"/>
      <c r="P478" s="34"/>
      <c r="Q478" s="34"/>
      <c r="R478" s="31"/>
      <c r="S478" s="31"/>
      <c r="T478" s="31"/>
      <c r="U478" s="31"/>
      <c r="V478" s="31"/>
      <c r="W478" s="31"/>
      <c r="X478" s="31"/>
      <c r="Y478" s="31"/>
      <c r="Z478" s="31"/>
      <c r="AE478" s="31"/>
      <c r="AF478" s="31"/>
      <c r="BC478" s="96"/>
      <c r="BE478" s="96"/>
    </row>
    <row r="479" spans="3:57">
      <c r="C479" s="34"/>
      <c r="D479" s="33"/>
      <c r="E479" s="33"/>
      <c r="F479" s="33"/>
      <c r="G479" s="34"/>
      <c r="H479" s="34"/>
      <c r="I479" s="34"/>
      <c r="J479" s="34"/>
      <c r="K479" s="34"/>
      <c r="L479" s="34"/>
      <c r="M479" s="34"/>
      <c r="N479" s="34"/>
      <c r="O479" s="34"/>
      <c r="P479" s="34"/>
      <c r="Q479" s="34"/>
      <c r="R479" s="31"/>
      <c r="S479" s="31"/>
      <c r="T479" s="31"/>
      <c r="U479" s="31"/>
      <c r="V479" s="31"/>
      <c r="W479" s="31"/>
      <c r="X479" s="31"/>
      <c r="Y479" s="31"/>
      <c r="Z479" s="31"/>
      <c r="AE479" s="31"/>
      <c r="AF479" s="31"/>
      <c r="BC479" s="96"/>
      <c r="BE479" s="96"/>
    </row>
    <row r="480" spans="3:57">
      <c r="C480" s="34"/>
      <c r="D480" s="33"/>
      <c r="E480" s="33"/>
      <c r="F480" s="33"/>
      <c r="G480" s="34"/>
      <c r="H480" s="34"/>
      <c r="I480" s="34"/>
      <c r="J480" s="34"/>
      <c r="K480" s="34"/>
      <c r="L480" s="34"/>
      <c r="M480" s="34"/>
      <c r="N480" s="34"/>
      <c r="O480" s="34"/>
      <c r="P480" s="34"/>
      <c r="Q480" s="34"/>
      <c r="R480" s="31"/>
      <c r="S480" s="31"/>
      <c r="T480" s="31"/>
      <c r="U480" s="31"/>
      <c r="V480" s="31"/>
      <c r="W480" s="31"/>
      <c r="X480" s="31"/>
      <c r="Y480" s="31"/>
      <c r="Z480" s="31"/>
      <c r="AE480" s="31"/>
      <c r="AF480" s="31"/>
      <c r="BC480" s="96"/>
      <c r="BE480" s="96"/>
    </row>
    <row r="481" spans="3:57">
      <c r="C481" s="34"/>
      <c r="D481" s="33"/>
      <c r="E481" s="33"/>
      <c r="F481" s="33"/>
      <c r="G481" s="34"/>
      <c r="H481" s="34"/>
      <c r="I481" s="34"/>
      <c r="J481" s="34"/>
      <c r="K481" s="34"/>
      <c r="L481" s="34"/>
      <c r="M481" s="34"/>
      <c r="N481" s="34"/>
      <c r="O481" s="34"/>
      <c r="P481" s="34"/>
      <c r="Q481" s="34"/>
      <c r="R481" s="31"/>
      <c r="S481" s="31"/>
      <c r="T481" s="31"/>
      <c r="U481" s="31"/>
      <c r="V481" s="31"/>
      <c r="W481" s="31"/>
      <c r="X481" s="31"/>
      <c r="Y481" s="31"/>
      <c r="Z481" s="31"/>
      <c r="AE481" s="31"/>
      <c r="AF481" s="31"/>
      <c r="BC481" s="96"/>
      <c r="BE481" s="96"/>
    </row>
    <row r="482" spans="3:57">
      <c r="C482" s="34"/>
      <c r="D482" s="33"/>
      <c r="E482" s="33"/>
      <c r="F482" s="33"/>
      <c r="G482" s="34"/>
      <c r="H482" s="34"/>
      <c r="I482" s="34"/>
      <c r="J482" s="34"/>
      <c r="K482" s="34"/>
      <c r="L482" s="34"/>
      <c r="M482" s="34"/>
      <c r="N482" s="34"/>
      <c r="O482" s="34"/>
      <c r="P482" s="34"/>
      <c r="Q482" s="34"/>
      <c r="R482" s="31"/>
      <c r="S482" s="31"/>
      <c r="T482" s="31"/>
      <c r="U482" s="31"/>
      <c r="V482" s="31"/>
      <c r="W482" s="31"/>
      <c r="X482" s="31"/>
      <c r="Y482" s="31"/>
      <c r="Z482" s="31"/>
      <c r="AE482" s="31"/>
      <c r="AF482" s="31"/>
      <c r="BC482" s="96"/>
      <c r="BE482" s="96"/>
    </row>
    <row r="483" spans="3:57">
      <c r="C483" s="34"/>
      <c r="D483" s="33"/>
      <c r="E483" s="33"/>
      <c r="F483" s="33"/>
      <c r="G483" s="34"/>
      <c r="H483" s="34"/>
      <c r="I483" s="34"/>
      <c r="J483" s="34"/>
      <c r="K483" s="34"/>
      <c r="L483" s="34"/>
      <c r="M483" s="34"/>
      <c r="N483" s="34"/>
      <c r="O483" s="34"/>
      <c r="P483" s="34"/>
      <c r="Q483" s="34"/>
      <c r="R483" s="31"/>
      <c r="S483" s="31"/>
      <c r="T483" s="31"/>
      <c r="U483" s="31"/>
      <c r="V483" s="31"/>
      <c r="W483" s="31"/>
      <c r="X483" s="31"/>
      <c r="Y483" s="31"/>
      <c r="Z483" s="31"/>
      <c r="AE483" s="31"/>
      <c r="AF483" s="31"/>
      <c r="BC483" s="96"/>
      <c r="BE483" s="96"/>
    </row>
    <row r="484" spans="3:57">
      <c r="C484" s="34"/>
      <c r="D484" s="33"/>
      <c r="E484" s="33"/>
      <c r="F484" s="33"/>
      <c r="G484" s="34"/>
      <c r="H484" s="34"/>
      <c r="I484" s="34"/>
      <c r="J484" s="34"/>
      <c r="K484" s="34"/>
      <c r="L484" s="34"/>
      <c r="M484" s="34"/>
      <c r="N484" s="34"/>
      <c r="O484" s="34"/>
      <c r="P484" s="34"/>
      <c r="Q484" s="34"/>
      <c r="R484" s="31"/>
      <c r="S484" s="31"/>
      <c r="T484" s="31"/>
      <c r="U484" s="31"/>
      <c r="V484" s="31"/>
      <c r="W484" s="31"/>
      <c r="X484" s="31"/>
      <c r="Y484" s="31"/>
      <c r="Z484" s="31"/>
      <c r="AE484" s="31"/>
      <c r="AF484" s="31"/>
      <c r="BC484" s="96"/>
      <c r="BE484" s="96"/>
    </row>
    <row r="485" spans="3:57">
      <c r="C485" s="34"/>
      <c r="D485" s="33"/>
      <c r="E485" s="33"/>
      <c r="F485" s="33"/>
      <c r="G485" s="34"/>
      <c r="H485" s="34"/>
      <c r="I485" s="34"/>
      <c r="J485" s="34"/>
      <c r="K485" s="34"/>
      <c r="L485" s="34"/>
      <c r="M485" s="34"/>
      <c r="N485" s="34"/>
      <c r="O485" s="34"/>
      <c r="P485" s="34"/>
      <c r="Q485" s="34"/>
      <c r="R485" s="31"/>
      <c r="S485" s="31"/>
      <c r="T485" s="31"/>
      <c r="U485" s="31"/>
      <c r="V485" s="31"/>
      <c r="W485" s="31"/>
      <c r="X485" s="31"/>
      <c r="Y485" s="31"/>
      <c r="Z485" s="31"/>
      <c r="AE485" s="31"/>
      <c r="AF485" s="31"/>
      <c r="BC485" s="96"/>
      <c r="BE485" s="96"/>
    </row>
    <row r="486" spans="3:57">
      <c r="C486" s="34"/>
      <c r="D486" s="33"/>
      <c r="E486" s="33"/>
      <c r="F486" s="33"/>
      <c r="G486" s="34"/>
      <c r="H486" s="34"/>
      <c r="I486" s="34"/>
      <c r="J486" s="34"/>
      <c r="K486" s="34"/>
      <c r="L486" s="34"/>
      <c r="M486" s="34"/>
      <c r="N486" s="34"/>
      <c r="O486" s="34"/>
      <c r="P486" s="34"/>
      <c r="Q486" s="34"/>
      <c r="R486" s="31"/>
      <c r="S486" s="31"/>
      <c r="T486" s="31"/>
      <c r="U486" s="31"/>
      <c r="V486" s="31"/>
      <c r="W486" s="31"/>
      <c r="X486" s="31"/>
      <c r="Y486" s="31"/>
      <c r="Z486" s="31"/>
      <c r="AE486" s="31"/>
      <c r="AF486" s="31"/>
      <c r="BC486" s="96"/>
      <c r="BE486" s="96"/>
    </row>
    <row r="487" spans="3:57">
      <c r="C487" s="34"/>
      <c r="D487" s="33"/>
      <c r="E487" s="33"/>
      <c r="F487" s="33"/>
      <c r="G487" s="34"/>
      <c r="H487" s="34"/>
      <c r="I487" s="34"/>
      <c r="J487" s="34"/>
      <c r="K487" s="34"/>
      <c r="L487" s="34"/>
      <c r="M487" s="34"/>
      <c r="N487" s="34"/>
      <c r="O487" s="34"/>
      <c r="P487" s="34"/>
      <c r="Q487" s="34"/>
      <c r="R487" s="31"/>
      <c r="S487" s="31"/>
      <c r="T487" s="31"/>
      <c r="U487" s="31"/>
      <c r="V487" s="31"/>
      <c r="W487" s="31"/>
      <c r="X487" s="31"/>
      <c r="Y487" s="31"/>
      <c r="Z487" s="31"/>
      <c r="AE487" s="31"/>
      <c r="AF487" s="31"/>
      <c r="BC487" s="96"/>
      <c r="BE487" s="96"/>
    </row>
    <row r="488" spans="3:57">
      <c r="C488" s="34"/>
      <c r="D488" s="33"/>
      <c r="E488" s="33"/>
      <c r="F488" s="33"/>
      <c r="G488" s="34"/>
      <c r="H488" s="34"/>
      <c r="I488" s="34"/>
      <c r="J488" s="34"/>
      <c r="K488" s="34"/>
      <c r="L488" s="34"/>
      <c r="M488" s="34"/>
      <c r="N488" s="34"/>
      <c r="O488" s="34"/>
      <c r="P488" s="34"/>
      <c r="Q488" s="34"/>
      <c r="R488" s="31"/>
      <c r="S488" s="31"/>
      <c r="T488" s="31"/>
      <c r="U488" s="31"/>
      <c r="V488" s="31"/>
      <c r="W488" s="31"/>
      <c r="X488" s="31"/>
      <c r="Y488" s="31"/>
      <c r="Z488" s="31"/>
      <c r="AE488" s="31"/>
      <c r="AF488" s="31"/>
      <c r="BC488" s="96"/>
      <c r="BE488" s="96"/>
    </row>
    <row r="489" spans="3:57">
      <c r="C489" s="34"/>
      <c r="D489" s="33"/>
      <c r="E489" s="33"/>
      <c r="F489" s="33"/>
      <c r="G489" s="34"/>
      <c r="H489" s="34"/>
      <c r="I489" s="34"/>
      <c r="J489" s="34"/>
      <c r="K489" s="34"/>
      <c r="L489" s="34"/>
      <c r="M489" s="34"/>
      <c r="N489" s="34"/>
      <c r="O489" s="34"/>
      <c r="P489" s="34"/>
      <c r="Q489" s="34"/>
      <c r="R489" s="31"/>
      <c r="S489" s="31"/>
      <c r="T489" s="31"/>
      <c r="U489" s="31"/>
      <c r="V489" s="31"/>
      <c r="W489" s="31"/>
      <c r="X489" s="31"/>
      <c r="Y489" s="31"/>
      <c r="Z489" s="31"/>
      <c r="AE489" s="31"/>
      <c r="AF489" s="31"/>
      <c r="BC489" s="96"/>
      <c r="BE489" s="96"/>
    </row>
    <row r="490" spans="3:57">
      <c r="C490" s="34"/>
      <c r="D490" s="33"/>
      <c r="E490" s="33"/>
      <c r="F490" s="33"/>
      <c r="G490" s="34"/>
      <c r="H490" s="34"/>
      <c r="I490" s="34"/>
      <c r="J490" s="34"/>
      <c r="K490" s="34"/>
      <c r="L490" s="34"/>
      <c r="M490" s="34"/>
      <c r="N490" s="34"/>
      <c r="O490" s="34"/>
      <c r="P490" s="34"/>
      <c r="Q490" s="34"/>
      <c r="R490" s="31"/>
      <c r="S490" s="31"/>
      <c r="T490" s="31"/>
      <c r="U490" s="31"/>
      <c r="V490" s="31"/>
      <c r="W490" s="31"/>
      <c r="X490" s="31"/>
      <c r="Y490" s="31"/>
      <c r="Z490" s="31"/>
      <c r="AE490" s="31"/>
      <c r="AF490" s="31"/>
      <c r="BC490" s="96"/>
      <c r="BE490" s="96"/>
    </row>
    <row r="491" spans="3:57">
      <c r="C491" s="34"/>
      <c r="D491" s="33"/>
      <c r="E491" s="33"/>
      <c r="F491" s="33"/>
      <c r="G491" s="34"/>
      <c r="H491" s="34"/>
      <c r="I491" s="34"/>
      <c r="J491" s="34"/>
      <c r="K491" s="34"/>
      <c r="L491" s="34"/>
      <c r="M491" s="34"/>
      <c r="N491" s="34"/>
      <c r="O491" s="34"/>
      <c r="P491" s="34"/>
      <c r="Q491" s="34"/>
      <c r="R491" s="31"/>
      <c r="S491" s="31"/>
      <c r="T491" s="31"/>
      <c r="U491" s="31"/>
      <c r="V491" s="31"/>
      <c r="W491" s="31"/>
      <c r="X491" s="31"/>
      <c r="Y491" s="31"/>
      <c r="Z491" s="31"/>
      <c r="AE491" s="31"/>
      <c r="AF491" s="31"/>
      <c r="BC491" s="96"/>
      <c r="BE491" s="96"/>
    </row>
    <row r="492" spans="3:57">
      <c r="C492" s="34"/>
      <c r="D492" s="33"/>
      <c r="E492" s="33"/>
      <c r="F492" s="33"/>
      <c r="G492" s="34"/>
      <c r="H492" s="34"/>
      <c r="I492" s="34"/>
      <c r="J492" s="34"/>
      <c r="K492" s="34"/>
      <c r="L492" s="34"/>
      <c r="M492" s="34"/>
      <c r="N492" s="34"/>
      <c r="O492" s="34"/>
      <c r="P492" s="34"/>
      <c r="Q492" s="34"/>
      <c r="R492" s="31"/>
      <c r="S492" s="31"/>
      <c r="T492" s="31"/>
      <c r="U492" s="31"/>
      <c r="V492" s="31"/>
      <c r="W492" s="31"/>
      <c r="X492" s="31"/>
      <c r="Y492" s="31"/>
      <c r="Z492" s="31"/>
      <c r="AE492" s="31"/>
      <c r="AF492" s="31"/>
      <c r="BC492" s="96"/>
      <c r="BE492" s="96"/>
    </row>
    <row r="493" spans="3:57">
      <c r="C493" s="34"/>
      <c r="D493" s="33"/>
      <c r="E493" s="33"/>
      <c r="F493" s="33"/>
      <c r="G493" s="34"/>
      <c r="H493" s="34"/>
      <c r="I493" s="34"/>
      <c r="J493" s="34"/>
      <c r="K493" s="34"/>
      <c r="L493" s="34"/>
      <c r="M493" s="34"/>
      <c r="N493" s="34"/>
      <c r="O493" s="34"/>
      <c r="P493" s="34"/>
      <c r="Q493" s="34"/>
      <c r="R493" s="31"/>
      <c r="S493" s="31"/>
      <c r="T493" s="31"/>
      <c r="U493" s="31"/>
      <c r="V493" s="31"/>
      <c r="W493" s="31"/>
      <c r="X493" s="31"/>
      <c r="Y493" s="31"/>
      <c r="Z493" s="31"/>
      <c r="AE493" s="31"/>
      <c r="AF493" s="31"/>
      <c r="BC493" s="96"/>
      <c r="BE493" s="96"/>
    </row>
    <row r="494" spans="3:57">
      <c r="C494" s="34"/>
      <c r="D494" s="33"/>
      <c r="E494" s="33"/>
      <c r="F494" s="33"/>
      <c r="G494" s="34"/>
      <c r="H494" s="34"/>
      <c r="I494" s="34"/>
      <c r="J494" s="34"/>
      <c r="K494" s="34"/>
      <c r="L494" s="34"/>
      <c r="M494" s="34"/>
      <c r="N494" s="34"/>
      <c r="O494" s="34"/>
      <c r="P494" s="34"/>
      <c r="Q494" s="34"/>
      <c r="R494" s="31"/>
      <c r="S494" s="31"/>
      <c r="T494" s="31"/>
      <c r="U494" s="31"/>
      <c r="V494" s="31"/>
      <c r="W494" s="31"/>
      <c r="X494" s="31"/>
      <c r="Y494" s="31"/>
      <c r="Z494" s="31"/>
      <c r="AE494" s="31"/>
      <c r="AF494" s="31"/>
      <c r="BC494" s="96"/>
      <c r="BE494" s="96"/>
    </row>
    <row r="495" spans="3:57">
      <c r="C495" s="34"/>
      <c r="D495" s="33"/>
      <c r="E495" s="33"/>
      <c r="F495" s="33"/>
      <c r="G495" s="34"/>
      <c r="H495" s="34"/>
      <c r="I495" s="34"/>
      <c r="J495" s="34"/>
      <c r="K495" s="34"/>
      <c r="L495" s="34"/>
      <c r="M495" s="34"/>
      <c r="N495" s="34"/>
      <c r="O495" s="34"/>
      <c r="P495" s="34"/>
      <c r="Q495" s="34"/>
      <c r="R495" s="31"/>
      <c r="S495" s="31"/>
      <c r="T495" s="31"/>
      <c r="U495" s="31"/>
      <c r="V495" s="31"/>
      <c r="W495" s="31"/>
      <c r="X495" s="31"/>
      <c r="Y495" s="31"/>
      <c r="Z495" s="31"/>
      <c r="AE495" s="31"/>
      <c r="AF495" s="31"/>
      <c r="BC495" s="96"/>
      <c r="BE495" s="96"/>
    </row>
    <row r="496" spans="3:57">
      <c r="C496" s="34"/>
      <c r="D496" s="33"/>
      <c r="E496" s="33"/>
      <c r="F496" s="33"/>
      <c r="G496" s="34"/>
      <c r="H496" s="34"/>
      <c r="I496" s="34"/>
      <c r="J496" s="34"/>
      <c r="K496" s="34"/>
      <c r="L496" s="34"/>
      <c r="M496" s="34"/>
      <c r="N496" s="34"/>
      <c r="O496" s="34"/>
      <c r="P496" s="34"/>
      <c r="Q496" s="34"/>
      <c r="R496" s="31"/>
      <c r="S496" s="31"/>
      <c r="T496" s="31"/>
      <c r="U496" s="31"/>
      <c r="V496" s="31"/>
      <c r="W496" s="31"/>
      <c r="X496" s="31"/>
      <c r="Y496" s="31"/>
      <c r="Z496" s="31"/>
      <c r="AE496" s="31"/>
      <c r="AF496" s="31"/>
      <c r="BC496" s="96"/>
      <c r="BE496" s="96"/>
    </row>
    <row r="497" spans="1:57">
      <c r="C497" s="34"/>
      <c r="D497" s="33"/>
      <c r="E497" s="33"/>
      <c r="F497" s="33"/>
      <c r="G497" s="34"/>
      <c r="H497" s="34"/>
      <c r="I497" s="34"/>
      <c r="J497" s="34"/>
      <c r="K497" s="34"/>
      <c r="L497" s="34"/>
      <c r="M497" s="34"/>
      <c r="N497" s="34"/>
      <c r="O497" s="34"/>
      <c r="P497" s="34"/>
      <c r="Q497" s="34"/>
      <c r="R497" s="31"/>
      <c r="S497" s="31"/>
      <c r="T497" s="31"/>
      <c r="U497" s="31"/>
      <c r="V497" s="31"/>
      <c r="W497" s="31"/>
      <c r="X497" s="31"/>
      <c r="Y497" s="31"/>
      <c r="Z497" s="31"/>
      <c r="AE497" s="31"/>
      <c r="AF497" s="31"/>
      <c r="BC497" s="96"/>
      <c r="BE497" s="96"/>
    </row>
    <row r="498" spans="1:57">
      <c r="C498" s="34"/>
      <c r="D498" s="33"/>
      <c r="E498" s="33"/>
      <c r="F498" s="33"/>
      <c r="G498" s="34"/>
      <c r="H498" s="34"/>
      <c r="I498" s="34"/>
      <c r="J498" s="34"/>
      <c r="K498" s="34"/>
      <c r="L498" s="34"/>
      <c r="M498" s="34"/>
      <c r="N498" s="34"/>
      <c r="O498" s="34"/>
      <c r="P498" s="34"/>
      <c r="Q498" s="34"/>
      <c r="R498" s="31"/>
      <c r="S498" s="31"/>
      <c r="T498" s="31"/>
      <c r="U498" s="31"/>
      <c r="V498" s="31"/>
      <c r="W498" s="31"/>
      <c r="X498" s="31"/>
      <c r="Y498" s="31"/>
      <c r="Z498" s="31"/>
      <c r="AE498" s="31"/>
      <c r="AF498" s="31"/>
      <c r="BC498" s="96"/>
      <c r="BE498" s="96"/>
    </row>
    <row r="499" spans="1:57" s="55" customFormat="1" ht="15">
      <c r="A499" s="59"/>
      <c r="B499" s="31"/>
      <c r="C499" s="34"/>
      <c r="D499" s="33"/>
      <c r="E499" s="33"/>
      <c r="F499" s="33"/>
      <c r="G499" s="34"/>
      <c r="H499" s="34"/>
      <c r="I499" s="34"/>
      <c r="J499" s="34"/>
      <c r="K499" s="34"/>
      <c r="L499" s="34"/>
      <c r="M499" s="34"/>
      <c r="N499" s="34"/>
      <c r="O499" s="34"/>
      <c r="P499" s="34"/>
      <c r="Q499" s="34"/>
      <c r="BC499" s="99"/>
      <c r="BE499" s="99"/>
    </row>
    <row r="500" spans="1:57" s="55" customFormat="1" ht="15">
      <c r="A500" s="59"/>
      <c r="B500" s="31"/>
      <c r="C500" s="34"/>
      <c r="D500" s="33"/>
      <c r="E500" s="33"/>
      <c r="F500" s="33"/>
      <c r="G500" s="34"/>
      <c r="H500" s="34"/>
      <c r="I500" s="34"/>
      <c r="J500" s="34"/>
      <c r="K500" s="34"/>
      <c r="L500" s="34"/>
      <c r="M500" s="34"/>
      <c r="N500" s="34"/>
      <c r="O500" s="34"/>
      <c r="P500" s="34"/>
      <c r="Q500" s="34"/>
      <c r="BC500" s="99"/>
      <c r="BE500" s="99"/>
    </row>
    <row r="501" spans="1:57" s="55" customFormat="1" ht="15">
      <c r="A501" s="59"/>
      <c r="B501" s="31"/>
      <c r="C501" s="34"/>
      <c r="D501" s="33"/>
      <c r="E501" s="33"/>
      <c r="F501" s="33"/>
      <c r="G501" s="34"/>
      <c r="H501" s="34"/>
      <c r="I501" s="34"/>
      <c r="J501" s="34"/>
      <c r="K501" s="34"/>
      <c r="L501" s="34"/>
      <c r="M501" s="34"/>
      <c r="N501" s="34"/>
      <c r="O501" s="34"/>
      <c r="P501" s="34"/>
      <c r="Q501" s="34"/>
      <c r="BC501" s="99"/>
      <c r="BE501" s="99"/>
    </row>
    <row r="502" spans="1:57" s="55" customFormat="1" ht="15">
      <c r="A502" s="59"/>
      <c r="B502" s="31"/>
      <c r="C502" s="34"/>
      <c r="D502" s="33"/>
      <c r="E502" s="33"/>
      <c r="F502" s="33"/>
      <c r="G502" s="34"/>
      <c r="H502" s="34"/>
      <c r="I502" s="34"/>
      <c r="J502" s="34"/>
      <c r="K502" s="34"/>
      <c r="L502" s="34"/>
      <c r="M502" s="34"/>
      <c r="N502" s="34"/>
      <c r="O502" s="34"/>
      <c r="P502" s="34"/>
      <c r="Q502" s="34"/>
      <c r="BC502" s="99"/>
      <c r="BE502" s="99"/>
    </row>
    <row r="503" spans="1:57" s="55" customFormat="1" ht="15">
      <c r="A503" s="59"/>
      <c r="B503" s="31"/>
      <c r="C503" s="34"/>
      <c r="D503" s="33"/>
      <c r="E503" s="33"/>
      <c r="F503" s="33"/>
      <c r="G503" s="34"/>
      <c r="H503" s="34"/>
      <c r="I503" s="34"/>
      <c r="J503" s="34"/>
      <c r="K503" s="34"/>
      <c r="L503" s="34"/>
      <c r="M503" s="34"/>
      <c r="N503" s="34"/>
      <c r="O503" s="34"/>
      <c r="P503" s="34"/>
      <c r="Q503" s="34"/>
      <c r="BC503" s="99"/>
      <c r="BE503" s="99"/>
    </row>
    <row r="504" spans="1:57" s="55" customFormat="1" ht="15">
      <c r="A504" s="59"/>
      <c r="B504" s="31"/>
      <c r="C504" s="34"/>
      <c r="D504" s="33"/>
      <c r="E504" s="33"/>
      <c r="F504" s="33"/>
      <c r="G504" s="34"/>
      <c r="H504" s="34"/>
      <c r="I504" s="34"/>
      <c r="J504" s="34"/>
      <c r="K504" s="34"/>
      <c r="L504" s="34"/>
      <c r="M504" s="34"/>
      <c r="N504" s="34"/>
      <c r="O504" s="34"/>
      <c r="P504" s="34"/>
      <c r="Q504" s="34"/>
    </row>
    <row r="505" spans="1:57" s="55" customFormat="1" ht="15">
      <c r="A505" s="59"/>
      <c r="B505" s="31"/>
      <c r="C505" s="34"/>
      <c r="D505" s="33"/>
      <c r="E505" s="33"/>
      <c r="F505" s="33"/>
      <c r="G505" s="34"/>
      <c r="H505" s="34"/>
      <c r="I505" s="34"/>
      <c r="J505" s="34"/>
      <c r="K505" s="34"/>
      <c r="L505" s="34"/>
      <c r="M505" s="34"/>
      <c r="N505" s="34"/>
      <c r="O505" s="34"/>
      <c r="P505" s="34"/>
      <c r="Q505" s="34"/>
    </row>
    <row r="506" spans="1:57" s="55" customFormat="1" ht="15">
      <c r="A506" s="59"/>
      <c r="B506" s="31"/>
      <c r="C506" s="34"/>
      <c r="D506" s="33"/>
      <c r="E506" s="33"/>
      <c r="F506" s="33"/>
      <c r="G506" s="34"/>
      <c r="H506" s="34"/>
      <c r="I506" s="34"/>
      <c r="J506" s="34"/>
      <c r="K506" s="34"/>
      <c r="L506" s="34"/>
      <c r="M506" s="34"/>
      <c r="N506" s="34"/>
      <c r="O506" s="34"/>
      <c r="P506" s="34"/>
      <c r="Q506" s="34"/>
    </row>
    <row r="507" spans="1:57" s="55" customFormat="1" ht="15">
      <c r="A507" s="59"/>
      <c r="B507" s="31"/>
      <c r="C507" s="34"/>
      <c r="D507" s="33"/>
      <c r="E507" s="33"/>
      <c r="F507" s="33"/>
      <c r="G507" s="34"/>
      <c r="H507" s="34"/>
      <c r="I507" s="34"/>
      <c r="J507" s="34"/>
      <c r="K507" s="34"/>
      <c r="L507" s="34"/>
      <c r="M507" s="34"/>
      <c r="N507" s="34"/>
      <c r="O507" s="34"/>
      <c r="P507" s="34"/>
      <c r="Q507" s="34"/>
    </row>
    <row r="508" spans="1:57" s="55" customFormat="1" ht="15">
      <c r="A508" s="59"/>
      <c r="B508" s="31"/>
      <c r="C508" s="34"/>
      <c r="D508" s="33"/>
      <c r="E508" s="33"/>
      <c r="F508" s="33"/>
      <c r="G508" s="34"/>
      <c r="H508" s="34"/>
      <c r="I508" s="34"/>
      <c r="J508" s="34"/>
      <c r="K508" s="34"/>
      <c r="L508" s="34"/>
      <c r="M508" s="34"/>
      <c r="N508" s="34"/>
      <c r="O508" s="34"/>
      <c r="P508" s="34"/>
      <c r="Q508" s="34"/>
    </row>
    <row r="509" spans="1:57" s="55" customFormat="1" ht="15">
      <c r="A509" s="59"/>
      <c r="B509" s="31"/>
      <c r="C509" s="34"/>
      <c r="D509" s="33"/>
      <c r="E509" s="33"/>
      <c r="F509" s="33"/>
      <c r="G509" s="34"/>
      <c r="H509" s="34"/>
      <c r="I509" s="34"/>
      <c r="J509" s="34"/>
      <c r="K509" s="34"/>
      <c r="L509" s="34"/>
      <c r="M509" s="34"/>
      <c r="N509" s="34"/>
      <c r="O509" s="34"/>
      <c r="P509" s="34"/>
      <c r="Q509" s="34"/>
    </row>
    <row r="510" spans="1:57" s="55" customFormat="1" ht="15">
      <c r="A510" s="59"/>
      <c r="B510" s="31"/>
      <c r="C510" s="34"/>
      <c r="D510" s="33"/>
      <c r="E510" s="33"/>
      <c r="F510" s="33"/>
      <c r="G510" s="34"/>
      <c r="H510" s="34"/>
      <c r="I510" s="34"/>
      <c r="J510" s="34"/>
      <c r="K510" s="34"/>
      <c r="L510" s="34"/>
      <c r="M510" s="34"/>
      <c r="N510" s="34"/>
      <c r="O510" s="34"/>
      <c r="P510" s="34"/>
      <c r="Q510" s="34"/>
    </row>
    <row r="511" spans="1:57" s="55" customFormat="1" ht="15">
      <c r="A511" s="59"/>
      <c r="B511" s="31"/>
      <c r="C511" s="34"/>
      <c r="D511" s="33"/>
      <c r="E511" s="33"/>
      <c r="F511" s="33"/>
      <c r="G511" s="34"/>
      <c r="H511" s="34"/>
      <c r="I511" s="34"/>
      <c r="J511" s="34"/>
      <c r="K511" s="34"/>
      <c r="L511" s="34"/>
      <c r="M511" s="34"/>
      <c r="N511" s="34"/>
      <c r="O511" s="34"/>
      <c r="P511" s="34"/>
      <c r="Q511" s="34"/>
    </row>
    <row r="512" spans="1:57" s="55" customFormat="1" ht="15">
      <c r="A512" s="59"/>
      <c r="B512" s="31"/>
      <c r="C512" s="34"/>
      <c r="D512" s="33"/>
      <c r="E512" s="33"/>
      <c r="F512" s="33"/>
      <c r="G512" s="34"/>
      <c r="H512" s="34"/>
      <c r="I512" s="34"/>
      <c r="J512" s="34"/>
      <c r="K512" s="34"/>
      <c r="L512" s="34"/>
      <c r="M512" s="34"/>
      <c r="N512" s="34"/>
      <c r="O512" s="34"/>
      <c r="P512" s="34"/>
      <c r="Q512" s="34"/>
    </row>
    <row r="513" spans="1:17" s="55" customFormat="1" ht="15">
      <c r="A513" s="59"/>
      <c r="B513" s="31"/>
      <c r="C513" s="34"/>
      <c r="D513" s="33"/>
      <c r="E513" s="33"/>
      <c r="F513" s="33"/>
      <c r="G513" s="34"/>
      <c r="H513" s="34"/>
      <c r="I513" s="34"/>
      <c r="J513" s="34"/>
      <c r="K513" s="34"/>
      <c r="L513" s="34"/>
      <c r="M513" s="34"/>
      <c r="N513" s="34"/>
      <c r="O513" s="34"/>
      <c r="P513" s="34"/>
      <c r="Q513" s="34"/>
    </row>
    <row r="514" spans="1:17" s="55" customFormat="1" ht="15">
      <c r="A514" s="59"/>
      <c r="B514" s="31"/>
      <c r="C514" s="34"/>
      <c r="D514" s="33"/>
      <c r="E514" s="33"/>
      <c r="F514" s="33"/>
      <c r="G514" s="34"/>
      <c r="H514" s="34"/>
      <c r="I514" s="34"/>
      <c r="J514" s="34"/>
      <c r="K514" s="34"/>
      <c r="L514" s="34"/>
      <c r="M514" s="34"/>
      <c r="N514" s="34"/>
      <c r="O514" s="34"/>
      <c r="P514" s="34"/>
      <c r="Q514" s="34"/>
    </row>
    <row r="515" spans="1:17" s="55" customFormat="1" ht="15">
      <c r="A515" s="59"/>
      <c r="B515" s="31"/>
      <c r="C515" s="34"/>
      <c r="D515" s="33"/>
      <c r="E515" s="33"/>
      <c r="F515" s="33"/>
      <c r="G515" s="34"/>
      <c r="H515" s="34"/>
      <c r="I515" s="34"/>
      <c r="J515" s="34"/>
      <c r="K515" s="34"/>
      <c r="L515" s="34"/>
      <c r="M515" s="34"/>
      <c r="N515" s="34"/>
      <c r="O515" s="34"/>
      <c r="P515" s="34"/>
      <c r="Q515" s="34"/>
    </row>
    <row r="516" spans="1:17" s="55" customFormat="1" ht="15">
      <c r="A516" s="59"/>
      <c r="B516" s="31"/>
      <c r="C516" s="34"/>
      <c r="D516" s="33"/>
      <c r="E516" s="33"/>
      <c r="F516" s="33"/>
      <c r="G516" s="34"/>
      <c r="H516" s="34"/>
      <c r="I516" s="34"/>
      <c r="J516" s="34"/>
      <c r="K516" s="34"/>
      <c r="L516" s="34"/>
      <c r="M516" s="34"/>
      <c r="N516" s="34"/>
      <c r="O516" s="34"/>
      <c r="P516" s="34"/>
      <c r="Q516" s="34"/>
    </row>
    <row r="517" spans="1:17" s="55" customFormat="1" ht="15">
      <c r="A517" s="59"/>
      <c r="B517" s="31"/>
      <c r="C517" s="34"/>
      <c r="D517" s="33"/>
      <c r="E517" s="33"/>
      <c r="F517" s="33"/>
      <c r="G517" s="34"/>
      <c r="H517" s="34"/>
      <c r="I517" s="34"/>
      <c r="J517" s="34"/>
      <c r="K517" s="34"/>
      <c r="L517" s="34"/>
      <c r="M517" s="34"/>
      <c r="N517" s="34"/>
      <c r="O517" s="34"/>
      <c r="P517" s="34"/>
      <c r="Q517" s="34"/>
    </row>
    <row r="518" spans="1:17" s="55" customFormat="1" ht="15">
      <c r="A518" s="59"/>
      <c r="B518" s="31"/>
      <c r="C518" s="34"/>
      <c r="D518" s="33"/>
      <c r="E518" s="33"/>
      <c r="F518" s="33"/>
      <c r="G518" s="34"/>
      <c r="H518" s="34"/>
      <c r="I518" s="34"/>
      <c r="J518" s="34"/>
      <c r="K518" s="34"/>
      <c r="L518" s="34"/>
      <c r="M518" s="34"/>
      <c r="N518" s="34"/>
      <c r="O518" s="34"/>
      <c r="P518" s="34"/>
      <c r="Q518" s="34"/>
    </row>
    <row r="519" spans="1:17" s="55" customFormat="1" ht="15">
      <c r="A519" s="59"/>
      <c r="B519" s="31"/>
      <c r="C519" s="34"/>
      <c r="D519" s="33"/>
      <c r="E519" s="33"/>
      <c r="F519" s="33"/>
      <c r="G519" s="34"/>
      <c r="H519" s="34"/>
      <c r="I519" s="34"/>
      <c r="J519" s="34"/>
      <c r="K519" s="34"/>
      <c r="L519" s="34"/>
      <c r="M519" s="34"/>
      <c r="N519" s="34"/>
      <c r="O519" s="34"/>
      <c r="P519" s="34"/>
      <c r="Q519" s="34"/>
    </row>
    <row r="520" spans="1:17" s="55" customFormat="1" ht="15">
      <c r="A520" s="59"/>
      <c r="B520" s="31"/>
      <c r="C520" s="34"/>
      <c r="D520" s="33"/>
      <c r="E520" s="33"/>
      <c r="F520" s="33"/>
      <c r="G520" s="34"/>
      <c r="H520" s="34"/>
      <c r="I520" s="34"/>
      <c r="J520" s="34"/>
      <c r="K520" s="34"/>
      <c r="L520" s="34"/>
      <c r="M520" s="34"/>
      <c r="N520" s="34"/>
      <c r="O520" s="34"/>
      <c r="P520" s="34"/>
      <c r="Q520" s="34"/>
    </row>
    <row r="521" spans="1:17" s="55" customFormat="1" ht="15">
      <c r="A521" s="59"/>
      <c r="B521" s="31"/>
      <c r="C521" s="34"/>
      <c r="D521" s="33"/>
      <c r="E521" s="33"/>
      <c r="F521" s="33"/>
      <c r="G521" s="34"/>
      <c r="H521" s="34"/>
      <c r="I521" s="34"/>
      <c r="J521" s="34"/>
      <c r="K521" s="34"/>
      <c r="L521" s="34"/>
      <c r="M521" s="34"/>
      <c r="N521" s="34"/>
      <c r="O521" s="34"/>
      <c r="P521" s="34"/>
      <c r="Q521" s="34"/>
    </row>
    <row r="522" spans="1:17" s="55" customFormat="1" ht="15">
      <c r="A522" s="59"/>
      <c r="B522" s="31"/>
      <c r="C522" s="34"/>
      <c r="D522" s="33"/>
      <c r="E522" s="33"/>
      <c r="F522" s="33"/>
      <c r="G522" s="34"/>
      <c r="H522" s="34"/>
      <c r="I522" s="34"/>
      <c r="J522" s="34"/>
      <c r="K522" s="34"/>
      <c r="L522" s="34"/>
      <c r="M522" s="34"/>
      <c r="N522" s="34"/>
      <c r="O522" s="34"/>
      <c r="P522" s="34"/>
      <c r="Q522" s="34"/>
    </row>
    <row r="523" spans="1:17" s="55" customFormat="1" ht="15">
      <c r="A523" s="59"/>
      <c r="B523" s="31"/>
      <c r="C523" s="34"/>
      <c r="D523" s="33"/>
      <c r="E523" s="33"/>
      <c r="F523" s="33"/>
      <c r="G523" s="34"/>
      <c r="H523" s="34"/>
      <c r="I523" s="34"/>
      <c r="J523" s="34"/>
      <c r="K523" s="34"/>
      <c r="L523" s="34"/>
      <c r="M523" s="34"/>
      <c r="N523" s="34"/>
      <c r="O523" s="34"/>
      <c r="P523" s="34"/>
      <c r="Q523" s="34"/>
    </row>
    <row r="524" spans="1:17" s="55" customFormat="1" ht="15">
      <c r="A524" s="59"/>
      <c r="B524" s="31"/>
      <c r="C524" s="34"/>
      <c r="D524" s="33"/>
      <c r="E524" s="33"/>
      <c r="F524" s="33"/>
      <c r="G524" s="34"/>
      <c r="H524" s="34"/>
      <c r="I524" s="34"/>
      <c r="J524" s="34"/>
      <c r="K524" s="34"/>
      <c r="L524" s="34"/>
      <c r="M524" s="34"/>
      <c r="N524" s="34"/>
      <c r="O524" s="34"/>
      <c r="P524" s="34"/>
      <c r="Q524" s="34"/>
    </row>
    <row r="525" spans="1:17" s="55" customFormat="1" ht="15">
      <c r="A525" s="59"/>
      <c r="B525" s="31"/>
      <c r="C525" s="34"/>
      <c r="D525" s="33"/>
      <c r="E525" s="33"/>
      <c r="F525" s="33"/>
      <c r="G525" s="34"/>
      <c r="H525" s="34"/>
      <c r="I525" s="34"/>
      <c r="J525" s="34"/>
      <c r="K525" s="34"/>
      <c r="L525" s="34"/>
      <c r="M525" s="34"/>
      <c r="N525" s="34"/>
      <c r="O525" s="34"/>
      <c r="P525" s="34"/>
      <c r="Q525" s="34"/>
    </row>
    <row r="526" spans="1:17" s="55" customFormat="1" ht="15">
      <c r="A526" s="59"/>
      <c r="B526" s="31"/>
      <c r="C526" s="34"/>
      <c r="D526" s="33"/>
      <c r="E526" s="33"/>
      <c r="F526" s="33"/>
      <c r="G526" s="34"/>
      <c r="H526" s="34"/>
      <c r="I526" s="34"/>
      <c r="J526" s="34"/>
      <c r="K526" s="34"/>
      <c r="L526" s="34"/>
      <c r="M526" s="34"/>
      <c r="N526" s="34"/>
      <c r="O526" s="34"/>
      <c r="P526" s="34"/>
      <c r="Q526" s="34"/>
    </row>
    <row r="527" spans="1:17" s="55" customFormat="1" ht="15">
      <c r="A527" s="59"/>
      <c r="B527" s="31"/>
      <c r="C527" s="34"/>
      <c r="D527" s="33"/>
      <c r="E527" s="33"/>
      <c r="F527" s="33"/>
      <c r="G527" s="34"/>
      <c r="H527" s="34"/>
      <c r="I527" s="34"/>
      <c r="J527" s="34"/>
      <c r="K527" s="34"/>
      <c r="L527" s="34"/>
      <c r="M527" s="34"/>
      <c r="N527" s="34"/>
      <c r="O527" s="34"/>
      <c r="P527" s="34"/>
      <c r="Q527" s="34"/>
    </row>
    <row r="528" spans="1:17" s="55" customFormat="1" ht="15">
      <c r="A528" s="59"/>
      <c r="B528" s="31"/>
      <c r="C528" s="34"/>
      <c r="D528" s="33"/>
      <c r="E528" s="33"/>
      <c r="F528" s="33"/>
      <c r="G528" s="34"/>
      <c r="H528" s="34"/>
      <c r="I528" s="34"/>
      <c r="J528" s="34"/>
      <c r="K528" s="34"/>
      <c r="L528" s="34"/>
      <c r="M528" s="34"/>
      <c r="N528" s="34"/>
      <c r="O528" s="34"/>
      <c r="P528" s="34"/>
      <c r="Q528" s="34"/>
    </row>
    <row r="529" spans="1:17" s="55" customFormat="1" ht="15">
      <c r="A529" s="59"/>
      <c r="B529" s="31"/>
      <c r="C529" s="34"/>
      <c r="D529" s="33"/>
      <c r="E529" s="33"/>
      <c r="F529" s="33"/>
      <c r="G529" s="34"/>
      <c r="H529" s="34"/>
      <c r="I529" s="34"/>
      <c r="J529" s="34"/>
      <c r="K529" s="34"/>
      <c r="L529" s="34"/>
      <c r="M529" s="34"/>
      <c r="N529" s="34"/>
      <c r="O529" s="34"/>
      <c r="P529" s="34"/>
      <c r="Q529" s="34"/>
    </row>
    <row r="530" spans="1:17" s="55" customFormat="1" ht="15">
      <c r="A530" s="59"/>
      <c r="B530" s="31"/>
      <c r="C530" s="34"/>
      <c r="D530" s="33"/>
      <c r="E530" s="33"/>
      <c r="F530" s="33"/>
      <c r="G530" s="34"/>
      <c r="H530" s="34"/>
      <c r="I530" s="34"/>
      <c r="J530" s="34"/>
      <c r="K530" s="34"/>
      <c r="L530" s="34"/>
      <c r="M530" s="34"/>
      <c r="N530" s="34"/>
      <c r="O530" s="34"/>
      <c r="P530" s="34"/>
      <c r="Q530" s="34"/>
    </row>
    <row r="531" spans="1:17" s="55" customFormat="1" ht="15">
      <c r="A531" s="59"/>
      <c r="B531" s="31"/>
      <c r="C531" s="34"/>
      <c r="D531" s="33"/>
      <c r="E531" s="33"/>
      <c r="F531" s="33"/>
      <c r="G531" s="34"/>
      <c r="H531" s="34"/>
      <c r="I531" s="34"/>
      <c r="J531" s="34"/>
      <c r="K531" s="34"/>
      <c r="L531" s="34"/>
      <c r="M531" s="34"/>
      <c r="N531" s="34"/>
      <c r="O531" s="34"/>
      <c r="P531" s="34"/>
      <c r="Q531" s="34"/>
    </row>
    <row r="532" spans="1:17" s="55" customFormat="1" ht="15">
      <c r="A532" s="59"/>
      <c r="B532" s="31"/>
      <c r="C532" s="34"/>
      <c r="D532" s="33"/>
      <c r="E532" s="33"/>
      <c r="F532" s="33"/>
      <c r="G532" s="34"/>
      <c r="H532" s="34"/>
      <c r="I532" s="34"/>
      <c r="J532" s="34"/>
      <c r="K532" s="34"/>
      <c r="L532" s="34"/>
      <c r="M532" s="34"/>
      <c r="N532" s="34"/>
      <c r="O532" s="34"/>
      <c r="P532" s="34"/>
      <c r="Q532" s="34"/>
    </row>
    <row r="533" spans="1:17" s="55" customFormat="1" ht="15">
      <c r="A533" s="59"/>
      <c r="B533" s="31"/>
      <c r="C533" s="34"/>
      <c r="D533" s="33"/>
      <c r="E533" s="33"/>
      <c r="F533" s="33"/>
      <c r="G533" s="34"/>
      <c r="H533" s="34"/>
      <c r="I533" s="34"/>
      <c r="J533" s="34"/>
      <c r="K533" s="34"/>
      <c r="L533" s="34"/>
      <c r="M533" s="34"/>
      <c r="N533" s="34"/>
      <c r="O533" s="34"/>
      <c r="P533" s="34"/>
      <c r="Q533" s="34"/>
    </row>
    <row r="534" spans="1:17" s="55" customFormat="1" ht="15">
      <c r="A534" s="59"/>
      <c r="B534" s="31"/>
      <c r="C534" s="34"/>
      <c r="D534" s="33"/>
      <c r="E534" s="33"/>
      <c r="F534" s="33"/>
      <c r="G534" s="34"/>
      <c r="H534" s="34"/>
      <c r="I534" s="34"/>
      <c r="J534" s="34"/>
      <c r="K534" s="34"/>
      <c r="L534" s="34"/>
      <c r="M534" s="34"/>
      <c r="N534" s="34"/>
      <c r="O534" s="34"/>
      <c r="P534" s="34"/>
      <c r="Q534" s="34"/>
    </row>
    <row r="535" spans="1:17" s="55" customFormat="1" ht="15">
      <c r="A535" s="59"/>
      <c r="B535" s="31"/>
      <c r="C535" s="34"/>
      <c r="D535" s="33"/>
      <c r="E535" s="33"/>
      <c r="F535" s="33"/>
      <c r="G535" s="34"/>
      <c r="H535" s="34"/>
      <c r="I535" s="34"/>
      <c r="J535" s="34"/>
      <c r="K535" s="34"/>
      <c r="L535" s="34"/>
      <c r="M535" s="34"/>
      <c r="N535" s="34"/>
      <c r="O535" s="34"/>
      <c r="P535" s="34"/>
      <c r="Q535" s="34"/>
    </row>
    <row r="536" spans="1:17" s="55" customFormat="1" ht="15">
      <c r="A536" s="59"/>
      <c r="B536" s="31"/>
      <c r="C536" s="34"/>
      <c r="D536" s="33"/>
      <c r="E536" s="33"/>
      <c r="F536" s="33"/>
      <c r="G536" s="34"/>
      <c r="H536" s="34"/>
      <c r="I536" s="34"/>
      <c r="J536" s="34"/>
      <c r="K536" s="34"/>
      <c r="L536" s="34"/>
      <c r="M536" s="34"/>
      <c r="N536" s="34"/>
      <c r="O536" s="34"/>
      <c r="P536" s="34"/>
      <c r="Q536" s="34"/>
    </row>
    <row r="537" spans="1:17" s="55" customFormat="1" ht="15">
      <c r="A537" s="59"/>
      <c r="B537" s="31"/>
      <c r="C537" s="34"/>
      <c r="D537" s="33"/>
      <c r="E537" s="33"/>
      <c r="F537" s="33"/>
      <c r="G537" s="34"/>
      <c r="H537" s="34"/>
      <c r="I537" s="34"/>
      <c r="J537" s="34"/>
      <c r="K537" s="34"/>
      <c r="L537" s="34"/>
      <c r="M537" s="34"/>
      <c r="N537" s="34"/>
      <c r="O537" s="34"/>
      <c r="P537" s="34"/>
      <c r="Q537" s="34"/>
    </row>
    <row r="538" spans="1:17" s="55" customFormat="1" ht="15">
      <c r="A538" s="59"/>
      <c r="B538" s="31"/>
      <c r="C538" s="34"/>
      <c r="D538" s="33"/>
      <c r="E538" s="33"/>
      <c r="F538" s="33"/>
      <c r="G538" s="34"/>
      <c r="H538" s="34"/>
      <c r="I538" s="34"/>
      <c r="J538" s="34"/>
      <c r="K538" s="34"/>
      <c r="L538" s="34"/>
      <c r="M538" s="34"/>
      <c r="N538" s="34"/>
      <c r="O538" s="34"/>
      <c r="P538" s="34"/>
      <c r="Q538" s="34"/>
    </row>
    <row r="539" spans="1:17" s="55" customFormat="1" ht="15">
      <c r="A539" s="59"/>
      <c r="B539" s="31"/>
      <c r="C539" s="34"/>
      <c r="D539" s="33"/>
      <c r="E539" s="33"/>
      <c r="F539" s="33"/>
      <c r="G539" s="34"/>
      <c r="H539" s="34"/>
      <c r="I539" s="34"/>
      <c r="J539" s="34"/>
      <c r="K539" s="34"/>
      <c r="L539" s="34"/>
      <c r="M539" s="34"/>
      <c r="N539" s="34"/>
      <c r="O539" s="34"/>
      <c r="P539" s="34"/>
      <c r="Q539" s="34"/>
    </row>
    <row r="540" spans="1:17" s="55" customFormat="1" ht="15">
      <c r="A540" s="59"/>
      <c r="B540" s="31"/>
      <c r="C540" s="34"/>
      <c r="D540" s="33"/>
      <c r="E540" s="33"/>
      <c r="F540" s="33"/>
      <c r="G540" s="34"/>
      <c r="H540" s="34"/>
      <c r="I540" s="34"/>
      <c r="J540" s="34"/>
      <c r="K540" s="34"/>
      <c r="L540" s="34"/>
      <c r="M540" s="34"/>
      <c r="N540" s="34"/>
      <c r="O540" s="34"/>
      <c r="P540" s="34"/>
      <c r="Q540" s="34"/>
    </row>
    <row r="541" spans="1:17" s="55" customFormat="1" ht="15">
      <c r="A541" s="59"/>
      <c r="B541" s="31"/>
      <c r="C541" s="34"/>
      <c r="D541" s="33"/>
      <c r="E541" s="33"/>
      <c r="F541" s="33"/>
      <c r="G541" s="34"/>
      <c r="H541" s="34"/>
      <c r="I541" s="34"/>
      <c r="J541" s="34"/>
      <c r="K541" s="34"/>
      <c r="L541" s="34"/>
      <c r="M541" s="34"/>
      <c r="N541" s="34"/>
      <c r="O541" s="34"/>
      <c r="P541" s="34"/>
      <c r="Q541" s="34"/>
    </row>
    <row r="542" spans="1:17" s="55" customFormat="1" ht="15">
      <c r="A542" s="59"/>
      <c r="B542" s="31"/>
      <c r="C542" s="34"/>
      <c r="D542" s="33"/>
      <c r="E542" s="33"/>
      <c r="F542" s="33"/>
      <c r="G542" s="34"/>
      <c r="H542" s="34"/>
      <c r="I542" s="34"/>
      <c r="J542" s="34"/>
      <c r="K542" s="34"/>
      <c r="L542" s="34"/>
      <c r="M542" s="34"/>
      <c r="N542" s="34"/>
      <c r="O542" s="34"/>
      <c r="P542" s="34"/>
      <c r="Q542" s="34"/>
    </row>
    <row r="543" spans="1:17" s="55" customFormat="1" ht="15">
      <c r="A543" s="59"/>
      <c r="B543" s="31"/>
      <c r="C543" s="34"/>
      <c r="D543" s="33"/>
      <c r="E543" s="33"/>
      <c r="F543" s="33"/>
      <c r="G543" s="34"/>
      <c r="H543" s="34"/>
      <c r="I543" s="34"/>
      <c r="J543" s="34"/>
      <c r="K543" s="34"/>
      <c r="L543" s="34"/>
      <c r="M543" s="34"/>
      <c r="N543" s="34"/>
      <c r="O543" s="34"/>
      <c r="P543" s="34"/>
      <c r="Q543" s="34"/>
    </row>
    <row r="544" spans="1:17" s="55" customFormat="1" ht="15">
      <c r="A544" s="59"/>
      <c r="B544" s="31"/>
      <c r="C544" s="34"/>
      <c r="D544" s="33"/>
      <c r="E544" s="33"/>
      <c r="F544" s="33"/>
      <c r="G544" s="34"/>
      <c r="H544" s="34"/>
      <c r="I544" s="34"/>
      <c r="J544" s="34"/>
      <c r="K544" s="34"/>
      <c r="L544" s="34"/>
      <c r="M544" s="34"/>
      <c r="N544" s="34"/>
      <c r="O544" s="34"/>
      <c r="P544" s="34"/>
      <c r="Q544" s="34"/>
    </row>
    <row r="545" spans="1:17" s="55" customFormat="1" ht="15">
      <c r="A545" s="59"/>
      <c r="B545" s="31"/>
      <c r="C545" s="34"/>
      <c r="D545" s="33"/>
      <c r="E545" s="33"/>
      <c r="F545" s="33"/>
      <c r="G545" s="34"/>
      <c r="H545" s="34"/>
      <c r="I545" s="34"/>
      <c r="J545" s="34"/>
      <c r="K545" s="34"/>
      <c r="L545" s="34"/>
      <c r="M545" s="34"/>
      <c r="N545" s="34"/>
      <c r="O545" s="34"/>
      <c r="P545" s="34"/>
      <c r="Q545" s="34"/>
    </row>
    <row r="546" spans="1:17" s="55" customFormat="1" ht="15">
      <c r="A546" s="59"/>
      <c r="B546" s="31"/>
      <c r="C546" s="34"/>
      <c r="D546" s="33"/>
      <c r="E546" s="33"/>
      <c r="F546" s="33"/>
      <c r="G546" s="34"/>
      <c r="H546" s="34"/>
      <c r="I546" s="34"/>
      <c r="J546" s="34"/>
      <c r="K546" s="34"/>
      <c r="L546" s="34"/>
      <c r="M546" s="34"/>
      <c r="N546" s="34"/>
      <c r="O546" s="34"/>
      <c r="P546" s="34"/>
      <c r="Q546" s="34"/>
    </row>
    <row r="547" spans="1:17" s="55" customFormat="1" ht="15">
      <c r="A547" s="59"/>
      <c r="B547" s="31"/>
      <c r="C547" s="34"/>
      <c r="D547" s="33"/>
      <c r="E547" s="33"/>
      <c r="F547" s="33"/>
      <c r="G547" s="34"/>
      <c r="H547" s="34"/>
      <c r="I547" s="34"/>
      <c r="J547" s="34"/>
      <c r="K547" s="34"/>
      <c r="L547" s="34"/>
      <c r="M547" s="34"/>
      <c r="N547" s="34"/>
      <c r="O547" s="34"/>
      <c r="P547" s="34"/>
      <c r="Q547" s="34"/>
    </row>
    <row r="548" spans="1:17" s="55" customFormat="1" ht="15">
      <c r="A548" s="59"/>
      <c r="B548" s="31"/>
      <c r="C548" s="34"/>
      <c r="D548" s="33"/>
      <c r="E548" s="33"/>
      <c r="F548" s="33"/>
      <c r="G548" s="34"/>
      <c r="H548" s="34"/>
      <c r="I548" s="34"/>
      <c r="J548" s="34"/>
      <c r="K548" s="34"/>
      <c r="L548" s="34"/>
      <c r="M548" s="34"/>
      <c r="N548" s="34"/>
      <c r="O548" s="34"/>
      <c r="P548" s="34"/>
      <c r="Q548" s="34"/>
    </row>
    <row r="549" spans="1:17" s="55" customFormat="1" ht="15">
      <c r="A549" s="59"/>
      <c r="B549" s="31"/>
      <c r="C549" s="34"/>
      <c r="D549" s="33"/>
      <c r="E549" s="33"/>
      <c r="F549" s="33"/>
      <c r="G549" s="34"/>
      <c r="H549" s="34"/>
      <c r="I549" s="34"/>
      <c r="J549" s="34"/>
      <c r="K549" s="34"/>
      <c r="L549" s="34"/>
      <c r="M549" s="34"/>
      <c r="N549" s="34"/>
      <c r="O549" s="34"/>
      <c r="P549" s="34"/>
      <c r="Q549" s="34"/>
    </row>
    <row r="550" spans="1:17" s="55" customFormat="1" ht="15">
      <c r="A550" s="59"/>
      <c r="B550" s="31"/>
      <c r="C550" s="34"/>
      <c r="D550" s="33"/>
      <c r="E550" s="33"/>
      <c r="F550" s="33"/>
      <c r="G550" s="34"/>
      <c r="H550" s="34"/>
      <c r="I550" s="34"/>
      <c r="J550" s="34"/>
      <c r="K550" s="34"/>
      <c r="L550" s="34"/>
      <c r="M550" s="34"/>
      <c r="N550" s="34"/>
      <c r="O550" s="34"/>
      <c r="P550" s="34"/>
      <c r="Q550" s="34"/>
    </row>
    <row r="551" spans="1:17" s="55" customFormat="1" ht="15">
      <c r="A551" s="59"/>
      <c r="B551" s="31"/>
      <c r="C551" s="34"/>
      <c r="D551" s="33"/>
      <c r="E551" s="33"/>
      <c r="F551" s="33"/>
      <c r="G551" s="34"/>
      <c r="H551" s="34"/>
      <c r="I551" s="34"/>
      <c r="J551" s="34"/>
      <c r="K551" s="34"/>
      <c r="L551" s="34"/>
      <c r="M551" s="34"/>
      <c r="N551" s="34"/>
      <c r="O551" s="34"/>
      <c r="P551" s="34"/>
      <c r="Q551" s="34"/>
    </row>
    <row r="552" spans="1:17" s="55" customFormat="1" ht="15">
      <c r="A552" s="59"/>
      <c r="B552" s="31"/>
      <c r="C552" s="34"/>
      <c r="D552" s="33"/>
      <c r="E552" s="33"/>
      <c r="F552" s="33"/>
      <c r="G552" s="34"/>
      <c r="H552" s="34"/>
      <c r="I552" s="34"/>
      <c r="J552" s="34"/>
      <c r="K552" s="34"/>
      <c r="L552" s="34"/>
      <c r="M552" s="34"/>
      <c r="N552" s="34"/>
      <c r="O552" s="34"/>
      <c r="P552" s="34"/>
      <c r="Q552" s="34"/>
    </row>
    <row r="553" spans="1:17" s="55" customFormat="1" ht="15">
      <c r="A553" s="59"/>
      <c r="B553" s="31"/>
      <c r="C553" s="34"/>
      <c r="D553" s="33"/>
      <c r="E553" s="33"/>
      <c r="F553" s="33"/>
      <c r="G553" s="34"/>
      <c r="H553" s="34"/>
      <c r="I553" s="34"/>
      <c r="J553" s="34"/>
      <c r="K553" s="34"/>
      <c r="L553" s="34"/>
      <c r="M553" s="34"/>
      <c r="N553" s="34"/>
      <c r="O553" s="34"/>
      <c r="P553" s="34"/>
      <c r="Q553" s="34"/>
    </row>
    <row r="554" spans="1:17" s="55" customFormat="1" ht="15">
      <c r="A554" s="59"/>
      <c r="B554" s="31"/>
      <c r="C554" s="34"/>
      <c r="D554" s="33"/>
      <c r="E554" s="33"/>
      <c r="F554" s="33"/>
      <c r="G554" s="34"/>
      <c r="H554" s="34"/>
      <c r="I554" s="34"/>
      <c r="J554" s="34"/>
      <c r="K554" s="34"/>
      <c r="L554" s="34"/>
      <c r="M554" s="34"/>
      <c r="N554" s="34"/>
      <c r="O554" s="34"/>
      <c r="P554" s="34"/>
      <c r="Q554" s="34"/>
    </row>
    <row r="555" spans="1:17" s="55" customFormat="1" ht="15">
      <c r="A555" s="59"/>
      <c r="B555" s="31"/>
      <c r="C555" s="34"/>
      <c r="D555" s="33"/>
      <c r="E555" s="33"/>
      <c r="F555" s="33"/>
      <c r="G555" s="34"/>
      <c r="H555" s="34"/>
      <c r="I555" s="34"/>
      <c r="J555" s="34"/>
      <c r="K555" s="34"/>
      <c r="L555" s="34"/>
      <c r="M555" s="34"/>
      <c r="N555" s="34"/>
      <c r="O555" s="34"/>
      <c r="P555" s="34"/>
      <c r="Q555" s="34"/>
    </row>
    <row r="556" spans="1:17" s="55" customFormat="1" ht="15">
      <c r="A556" s="59"/>
      <c r="B556" s="31"/>
      <c r="C556" s="34"/>
      <c r="D556" s="33"/>
      <c r="E556" s="33"/>
      <c r="F556" s="33"/>
      <c r="G556" s="34"/>
      <c r="H556" s="34"/>
      <c r="I556" s="34"/>
      <c r="J556" s="34"/>
      <c r="K556" s="34"/>
      <c r="L556" s="34"/>
      <c r="M556" s="34"/>
      <c r="N556" s="34"/>
      <c r="O556" s="34"/>
      <c r="P556" s="34"/>
      <c r="Q556" s="34"/>
    </row>
    <row r="557" spans="1:17" s="55" customFormat="1" ht="15">
      <c r="A557" s="59"/>
      <c r="B557" s="31"/>
      <c r="C557" s="34"/>
      <c r="D557" s="33"/>
      <c r="E557" s="33"/>
      <c r="F557" s="33"/>
      <c r="G557" s="34"/>
      <c r="H557" s="34"/>
      <c r="I557" s="34"/>
      <c r="J557" s="34"/>
      <c r="K557" s="34"/>
      <c r="L557" s="34"/>
      <c r="M557" s="34"/>
      <c r="N557" s="34"/>
      <c r="O557" s="34"/>
      <c r="P557" s="34"/>
      <c r="Q557" s="34"/>
    </row>
    <row r="558" spans="1:17" s="55" customFormat="1" ht="15">
      <c r="A558" s="59"/>
      <c r="B558" s="31"/>
      <c r="C558" s="34"/>
      <c r="D558" s="33"/>
      <c r="E558" s="33"/>
      <c r="F558" s="33"/>
      <c r="G558" s="34"/>
      <c r="H558" s="34"/>
      <c r="I558" s="34"/>
      <c r="J558" s="34"/>
      <c r="K558" s="34"/>
      <c r="L558" s="34"/>
      <c r="M558" s="34"/>
      <c r="N558" s="34"/>
      <c r="O558" s="34"/>
      <c r="P558" s="34"/>
      <c r="Q558" s="34"/>
    </row>
    <row r="559" spans="1:17" s="55" customFormat="1" ht="15">
      <c r="A559" s="59"/>
      <c r="B559" s="31"/>
      <c r="C559" s="34"/>
      <c r="D559" s="33"/>
      <c r="E559" s="33"/>
      <c r="F559" s="33"/>
      <c r="G559" s="34"/>
      <c r="H559" s="34"/>
      <c r="I559" s="34"/>
      <c r="J559" s="34"/>
      <c r="K559" s="34"/>
      <c r="L559" s="34"/>
      <c r="M559" s="34"/>
      <c r="N559" s="34"/>
      <c r="O559" s="34"/>
      <c r="P559" s="34"/>
      <c r="Q559" s="34"/>
    </row>
    <row r="560" spans="1:17" s="55" customFormat="1" ht="15">
      <c r="A560" s="59"/>
      <c r="B560" s="31"/>
      <c r="C560" s="34"/>
      <c r="D560" s="33"/>
      <c r="E560" s="33"/>
      <c r="F560" s="33"/>
      <c r="G560" s="34"/>
      <c r="H560" s="34"/>
      <c r="I560" s="34"/>
      <c r="J560" s="34"/>
      <c r="K560" s="34"/>
      <c r="L560" s="34"/>
      <c r="M560" s="34"/>
      <c r="N560" s="34"/>
      <c r="O560" s="34"/>
      <c r="P560" s="34"/>
      <c r="Q560" s="34"/>
    </row>
    <row r="561" spans="1:17" s="55" customFormat="1" ht="15">
      <c r="A561" s="59"/>
      <c r="B561" s="31"/>
      <c r="C561" s="34"/>
      <c r="D561" s="33"/>
      <c r="E561" s="33"/>
      <c r="F561" s="33"/>
      <c r="G561" s="34"/>
      <c r="H561" s="34"/>
      <c r="I561" s="34"/>
      <c r="J561" s="34"/>
      <c r="K561" s="34"/>
      <c r="L561" s="34"/>
      <c r="M561" s="34"/>
      <c r="N561" s="34"/>
      <c r="O561" s="34"/>
      <c r="P561" s="34"/>
      <c r="Q561" s="34"/>
    </row>
    <row r="562" spans="1:17" s="55" customFormat="1" ht="15">
      <c r="A562" s="59"/>
      <c r="B562" s="31"/>
      <c r="C562" s="34"/>
      <c r="D562" s="33"/>
      <c r="E562" s="33"/>
      <c r="F562" s="33"/>
      <c r="G562" s="34"/>
      <c r="H562" s="34"/>
      <c r="I562" s="34"/>
      <c r="J562" s="34"/>
      <c r="K562" s="34"/>
      <c r="L562" s="34"/>
      <c r="M562" s="34"/>
      <c r="N562" s="34"/>
      <c r="O562" s="34"/>
      <c r="P562" s="34"/>
      <c r="Q562" s="34"/>
    </row>
    <row r="563" spans="1:17" s="55" customFormat="1" ht="15">
      <c r="A563" s="59"/>
      <c r="B563" s="31"/>
      <c r="C563" s="34"/>
      <c r="D563" s="33"/>
      <c r="E563" s="33"/>
      <c r="F563" s="33"/>
      <c r="G563" s="34"/>
      <c r="H563" s="34"/>
      <c r="I563" s="34"/>
      <c r="J563" s="34"/>
      <c r="K563" s="34"/>
      <c r="L563" s="34"/>
      <c r="M563" s="34"/>
      <c r="N563" s="34"/>
      <c r="O563" s="34"/>
      <c r="P563" s="34"/>
      <c r="Q563" s="34"/>
    </row>
    <row r="564" spans="1:17" s="55" customFormat="1" ht="15">
      <c r="A564" s="59"/>
      <c r="B564" s="31"/>
      <c r="C564" s="34"/>
      <c r="D564" s="33"/>
      <c r="E564" s="33"/>
      <c r="F564" s="33"/>
      <c r="G564" s="34"/>
      <c r="H564" s="34"/>
      <c r="I564" s="34"/>
      <c r="J564" s="34"/>
      <c r="K564" s="34"/>
      <c r="L564" s="34"/>
      <c r="M564" s="34"/>
      <c r="N564" s="34"/>
      <c r="O564" s="34"/>
      <c r="P564" s="34"/>
      <c r="Q564" s="34"/>
    </row>
    <row r="565" spans="1:17" s="55" customFormat="1" ht="15">
      <c r="A565" s="59"/>
      <c r="B565" s="31"/>
      <c r="C565" s="34"/>
      <c r="D565" s="33"/>
      <c r="E565" s="33"/>
      <c r="F565" s="33"/>
      <c r="G565" s="34"/>
      <c r="H565" s="34"/>
      <c r="I565" s="34"/>
      <c r="J565" s="34"/>
      <c r="K565" s="34"/>
      <c r="L565" s="34"/>
      <c r="M565" s="34"/>
      <c r="N565" s="34"/>
      <c r="O565" s="34"/>
      <c r="P565" s="34"/>
      <c r="Q565" s="34"/>
    </row>
    <row r="566" spans="1:17" s="55" customFormat="1" ht="15">
      <c r="A566" s="59"/>
      <c r="B566" s="31"/>
      <c r="C566" s="34"/>
      <c r="D566" s="33"/>
      <c r="E566" s="33"/>
      <c r="F566" s="33"/>
      <c r="G566" s="34"/>
      <c r="H566" s="34"/>
      <c r="I566" s="34"/>
      <c r="J566" s="34"/>
      <c r="K566" s="34"/>
      <c r="L566" s="34"/>
      <c r="M566" s="34"/>
      <c r="N566" s="34"/>
      <c r="O566" s="34"/>
      <c r="P566" s="34"/>
      <c r="Q566" s="34"/>
    </row>
    <row r="567" spans="1:17" s="55" customFormat="1" ht="15">
      <c r="A567" s="59"/>
      <c r="B567" s="31"/>
      <c r="C567" s="34"/>
      <c r="D567" s="33"/>
      <c r="E567" s="33"/>
      <c r="F567" s="33"/>
      <c r="G567" s="34"/>
      <c r="H567" s="34"/>
      <c r="I567" s="34"/>
      <c r="J567" s="34"/>
      <c r="K567" s="34"/>
      <c r="L567" s="34"/>
      <c r="M567" s="34"/>
      <c r="N567" s="34"/>
      <c r="O567" s="34"/>
      <c r="P567" s="34"/>
      <c r="Q567" s="34"/>
    </row>
    <row r="568" spans="1:17" s="55" customFormat="1" ht="15">
      <c r="A568" s="59"/>
      <c r="B568" s="31"/>
      <c r="C568" s="34"/>
      <c r="D568" s="33"/>
      <c r="E568" s="33"/>
      <c r="F568" s="33"/>
      <c r="G568" s="34"/>
      <c r="H568" s="34"/>
      <c r="I568" s="34"/>
      <c r="J568" s="34"/>
      <c r="K568" s="34"/>
      <c r="L568" s="34"/>
      <c r="M568" s="34"/>
      <c r="N568" s="34"/>
      <c r="O568" s="34"/>
      <c r="P568" s="34"/>
      <c r="Q568" s="34"/>
    </row>
    <row r="569" spans="1:17" s="55" customFormat="1" ht="15">
      <c r="A569" s="59"/>
      <c r="B569" s="31"/>
      <c r="C569" s="34"/>
      <c r="D569" s="33"/>
      <c r="E569" s="33"/>
      <c r="F569" s="33"/>
      <c r="G569" s="34"/>
      <c r="H569" s="34"/>
      <c r="I569" s="34"/>
      <c r="J569" s="34"/>
      <c r="K569" s="34"/>
      <c r="L569" s="34"/>
      <c r="M569" s="34"/>
      <c r="N569" s="34"/>
      <c r="O569" s="34"/>
      <c r="P569" s="34"/>
      <c r="Q569" s="34"/>
    </row>
    <row r="570" spans="1:17" s="55" customFormat="1" ht="15">
      <c r="A570" s="59"/>
      <c r="B570" s="31"/>
      <c r="C570" s="34"/>
      <c r="D570" s="33"/>
      <c r="E570" s="33"/>
      <c r="F570" s="33"/>
      <c r="G570" s="34"/>
      <c r="H570" s="34"/>
      <c r="I570" s="34"/>
      <c r="J570" s="34"/>
      <c r="K570" s="34"/>
      <c r="L570" s="34"/>
      <c r="M570" s="34"/>
      <c r="N570" s="34"/>
      <c r="O570" s="34"/>
      <c r="P570" s="34"/>
      <c r="Q570" s="34"/>
    </row>
    <row r="571" spans="1:17" s="55" customFormat="1" ht="15">
      <c r="A571" s="59"/>
      <c r="B571" s="31"/>
      <c r="C571" s="34"/>
      <c r="D571" s="33"/>
      <c r="E571" s="33"/>
      <c r="F571" s="33"/>
      <c r="G571" s="34"/>
      <c r="H571" s="34"/>
      <c r="I571" s="34"/>
      <c r="J571" s="34"/>
      <c r="K571" s="34"/>
      <c r="L571" s="34"/>
      <c r="M571" s="34"/>
      <c r="N571" s="34"/>
      <c r="O571" s="34"/>
      <c r="P571" s="34"/>
      <c r="Q571" s="34"/>
    </row>
    <row r="572" spans="1:17" s="55" customFormat="1" ht="15">
      <c r="A572" s="59"/>
      <c r="B572" s="31"/>
      <c r="C572" s="34"/>
      <c r="D572" s="33"/>
      <c r="E572" s="33"/>
      <c r="F572" s="33"/>
      <c r="G572" s="34"/>
      <c r="H572" s="34"/>
      <c r="I572" s="34"/>
      <c r="J572" s="34"/>
      <c r="K572" s="34"/>
      <c r="L572" s="34"/>
      <c r="M572" s="34"/>
      <c r="N572" s="34"/>
      <c r="O572" s="34"/>
      <c r="P572" s="34"/>
      <c r="Q572" s="34"/>
    </row>
    <row r="573" spans="1:17" s="55" customFormat="1" ht="15">
      <c r="A573" s="59"/>
      <c r="B573" s="31"/>
      <c r="C573" s="34"/>
      <c r="D573" s="33"/>
      <c r="E573" s="33"/>
      <c r="F573" s="33"/>
      <c r="G573" s="34"/>
      <c r="H573" s="34"/>
      <c r="I573" s="34"/>
      <c r="J573" s="34"/>
      <c r="K573" s="34"/>
      <c r="L573" s="34"/>
      <c r="M573" s="34"/>
      <c r="N573" s="34"/>
      <c r="O573" s="34"/>
      <c r="P573" s="34"/>
      <c r="Q573" s="34"/>
    </row>
    <row r="574" spans="1:17" s="55" customFormat="1" ht="15">
      <c r="A574" s="59"/>
      <c r="B574" s="31"/>
      <c r="C574" s="34"/>
      <c r="D574" s="33"/>
      <c r="E574" s="33"/>
      <c r="F574" s="33"/>
      <c r="G574" s="34"/>
      <c r="H574" s="34"/>
      <c r="I574" s="34"/>
      <c r="J574" s="34"/>
      <c r="K574" s="34"/>
      <c r="L574" s="34"/>
      <c r="M574" s="34"/>
      <c r="N574" s="34"/>
      <c r="O574" s="34"/>
      <c r="P574" s="34"/>
      <c r="Q574" s="34"/>
    </row>
    <row r="575" spans="1:17" s="55" customFormat="1" ht="15">
      <c r="A575" s="59"/>
      <c r="B575" s="31"/>
      <c r="C575" s="34"/>
      <c r="D575" s="33"/>
      <c r="E575" s="33"/>
      <c r="F575" s="33"/>
      <c r="G575" s="34"/>
      <c r="H575" s="34"/>
      <c r="I575" s="34"/>
      <c r="J575" s="34"/>
      <c r="K575" s="34"/>
      <c r="L575" s="34"/>
      <c r="M575" s="34"/>
      <c r="N575" s="34"/>
      <c r="O575" s="34"/>
      <c r="P575" s="34"/>
      <c r="Q575" s="34"/>
    </row>
    <row r="576" spans="1:17" s="55" customFormat="1" ht="15">
      <c r="A576" s="59"/>
      <c r="B576" s="31"/>
      <c r="C576" s="34"/>
      <c r="D576" s="33"/>
      <c r="E576" s="33"/>
      <c r="F576" s="33"/>
      <c r="G576" s="34"/>
      <c r="H576" s="34"/>
      <c r="I576" s="34"/>
      <c r="J576" s="34"/>
      <c r="K576" s="34"/>
      <c r="L576" s="34"/>
      <c r="M576" s="34"/>
      <c r="N576" s="34"/>
      <c r="O576" s="34"/>
      <c r="P576" s="34"/>
      <c r="Q576" s="34"/>
    </row>
    <row r="577" spans="1:17" s="55" customFormat="1" ht="15">
      <c r="A577" s="59"/>
      <c r="B577" s="31"/>
      <c r="C577" s="34"/>
      <c r="D577" s="33"/>
      <c r="E577" s="33"/>
      <c r="F577" s="33"/>
      <c r="G577" s="34"/>
      <c r="H577" s="34"/>
      <c r="I577" s="34"/>
      <c r="J577" s="34"/>
      <c r="K577" s="34"/>
      <c r="L577" s="34"/>
      <c r="M577" s="34"/>
      <c r="N577" s="34"/>
      <c r="O577" s="34"/>
      <c r="P577" s="34"/>
      <c r="Q577" s="34"/>
    </row>
    <row r="578" spans="1:17" s="55" customFormat="1" ht="15">
      <c r="A578" s="59"/>
      <c r="B578" s="31"/>
      <c r="C578" s="34"/>
      <c r="D578" s="33"/>
      <c r="E578" s="33"/>
      <c r="F578" s="33"/>
      <c r="G578" s="34"/>
      <c r="H578" s="34"/>
      <c r="I578" s="34"/>
      <c r="J578" s="34"/>
      <c r="K578" s="34"/>
      <c r="L578" s="34"/>
      <c r="M578" s="34"/>
      <c r="N578" s="34"/>
      <c r="O578" s="34"/>
      <c r="P578" s="34"/>
      <c r="Q578" s="34"/>
    </row>
    <row r="579" spans="1:17" s="55" customFormat="1" ht="15">
      <c r="A579" s="59"/>
      <c r="B579" s="31"/>
      <c r="C579" s="34"/>
      <c r="D579" s="33"/>
      <c r="E579" s="33"/>
      <c r="F579" s="33"/>
      <c r="G579" s="34"/>
      <c r="H579" s="34"/>
      <c r="I579" s="34"/>
      <c r="J579" s="34"/>
      <c r="K579" s="34"/>
      <c r="L579" s="34"/>
      <c r="M579" s="34"/>
      <c r="N579" s="34"/>
      <c r="O579" s="34"/>
      <c r="P579" s="34"/>
      <c r="Q579" s="34"/>
    </row>
    <row r="580" spans="1:17" s="55" customFormat="1" ht="15">
      <c r="A580" s="59"/>
      <c r="B580" s="31"/>
      <c r="C580" s="34"/>
      <c r="D580" s="33"/>
      <c r="E580" s="33"/>
      <c r="F580" s="33"/>
      <c r="G580" s="34"/>
      <c r="H580" s="34"/>
      <c r="I580" s="34"/>
      <c r="J580" s="34"/>
      <c r="K580" s="34"/>
      <c r="L580" s="34"/>
      <c r="M580" s="34"/>
      <c r="N580" s="34"/>
      <c r="O580" s="34"/>
      <c r="P580" s="34"/>
      <c r="Q580" s="34"/>
    </row>
    <row r="581" spans="1:17" s="55" customFormat="1" ht="15">
      <c r="A581" s="59"/>
      <c r="B581" s="31"/>
      <c r="C581" s="34"/>
      <c r="D581" s="33"/>
      <c r="E581" s="33"/>
      <c r="F581" s="33"/>
      <c r="G581" s="34"/>
      <c r="H581" s="34"/>
      <c r="I581" s="34"/>
      <c r="J581" s="34"/>
      <c r="K581" s="34"/>
      <c r="L581" s="34"/>
      <c r="M581" s="34"/>
      <c r="N581" s="34"/>
      <c r="O581" s="34"/>
      <c r="P581" s="34"/>
      <c r="Q581" s="34"/>
    </row>
    <row r="582" spans="1:17" s="55" customFormat="1" ht="15">
      <c r="A582" s="59"/>
      <c r="B582" s="31"/>
      <c r="C582" s="34"/>
      <c r="D582" s="33"/>
      <c r="E582" s="33"/>
      <c r="F582" s="33"/>
      <c r="G582" s="34"/>
      <c r="H582" s="34"/>
      <c r="I582" s="34"/>
      <c r="J582" s="34"/>
      <c r="K582" s="34"/>
      <c r="L582" s="34"/>
      <c r="M582" s="34"/>
      <c r="N582" s="34"/>
      <c r="O582" s="34"/>
      <c r="P582" s="34"/>
      <c r="Q582" s="34"/>
    </row>
    <row r="583" spans="1:17" s="55" customFormat="1" ht="15">
      <c r="A583" s="59"/>
      <c r="B583" s="31"/>
      <c r="C583" s="34"/>
      <c r="D583" s="33"/>
      <c r="E583" s="33"/>
      <c r="F583" s="33"/>
      <c r="G583" s="34"/>
      <c r="H583" s="34"/>
      <c r="I583" s="34"/>
      <c r="J583" s="34"/>
      <c r="K583" s="34"/>
      <c r="L583" s="34"/>
      <c r="M583" s="34"/>
      <c r="N583" s="34"/>
      <c r="O583" s="34"/>
      <c r="P583" s="34"/>
      <c r="Q583" s="34"/>
    </row>
    <row r="584" spans="1:17" s="55" customFormat="1" ht="15">
      <c r="A584" s="59"/>
      <c r="B584" s="31"/>
      <c r="C584" s="34"/>
      <c r="D584" s="33"/>
      <c r="E584" s="33"/>
      <c r="F584" s="33"/>
      <c r="G584" s="34"/>
      <c r="H584" s="34"/>
      <c r="I584" s="34"/>
      <c r="J584" s="34"/>
      <c r="K584" s="34"/>
      <c r="L584" s="34"/>
      <c r="M584" s="34"/>
      <c r="N584" s="34"/>
      <c r="O584" s="34"/>
      <c r="P584" s="34"/>
      <c r="Q584" s="34"/>
    </row>
    <row r="585" spans="1:17" s="55" customFormat="1" ht="15">
      <c r="A585" s="59"/>
      <c r="B585" s="31"/>
      <c r="C585" s="34"/>
      <c r="D585" s="33"/>
      <c r="E585" s="33"/>
      <c r="F585" s="33"/>
      <c r="G585" s="34"/>
      <c r="H585" s="34"/>
      <c r="I585" s="34"/>
      <c r="J585" s="34"/>
      <c r="K585" s="34"/>
      <c r="L585" s="34"/>
      <c r="M585" s="34"/>
      <c r="N585" s="34"/>
      <c r="O585" s="34"/>
      <c r="P585" s="34"/>
      <c r="Q585" s="34"/>
    </row>
    <row r="586" spans="1:17" s="55" customFormat="1" ht="15">
      <c r="A586" s="59"/>
      <c r="B586" s="31"/>
      <c r="C586" s="34"/>
      <c r="D586" s="33"/>
      <c r="E586" s="33"/>
      <c r="F586" s="33"/>
      <c r="G586" s="34"/>
      <c r="H586" s="34"/>
      <c r="I586" s="34"/>
      <c r="J586" s="34"/>
      <c r="K586" s="34"/>
      <c r="L586" s="34"/>
      <c r="M586" s="34"/>
      <c r="N586" s="34"/>
      <c r="O586" s="34"/>
      <c r="P586" s="34"/>
      <c r="Q586" s="34"/>
    </row>
    <row r="587" spans="1:17" s="55" customFormat="1" ht="15">
      <c r="A587" s="59"/>
      <c r="B587" s="31"/>
      <c r="C587" s="34"/>
      <c r="D587" s="33"/>
      <c r="E587" s="33"/>
      <c r="F587" s="33"/>
      <c r="G587" s="34"/>
      <c r="H587" s="34"/>
      <c r="I587" s="34"/>
      <c r="J587" s="34"/>
      <c r="K587" s="34"/>
      <c r="L587" s="34"/>
      <c r="M587" s="34"/>
      <c r="N587" s="34"/>
      <c r="O587" s="34"/>
      <c r="P587" s="34"/>
      <c r="Q587" s="34"/>
    </row>
    <row r="588" spans="1:17" s="55" customFormat="1" ht="15">
      <c r="A588" s="59"/>
      <c r="B588" s="31"/>
      <c r="C588" s="34"/>
      <c r="D588" s="33"/>
      <c r="E588" s="33"/>
      <c r="F588" s="33"/>
      <c r="G588" s="34"/>
      <c r="H588" s="34"/>
      <c r="I588" s="34"/>
      <c r="J588" s="34"/>
      <c r="K588" s="34"/>
      <c r="L588" s="34"/>
      <c r="M588" s="34"/>
      <c r="N588" s="34"/>
      <c r="O588" s="34"/>
      <c r="P588" s="34"/>
      <c r="Q588" s="34"/>
    </row>
    <row r="589" spans="1:17" s="55" customFormat="1" ht="15">
      <c r="A589" s="59"/>
      <c r="B589" s="31"/>
      <c r="C589" s="34"/>
      <c r="D589" s="33"/>
      <c r="E589" s="33"/>
      <c r="F589" s="33"/>
      <c r="G589" s="34"/>
      <c r="H589" s="34"/>
      <c r="I589" s="34"/>
      <c r="J589" s="34"/>
      <c r="K589" s="34"/>
      <c r="L589" s="34"/>
      <c r="M589" s="34"/>
      <c r="N589" s="34"/>
      <c r="O589" s="34"/>
      <c r="P589" s="34"/>
      <c r="Q589" s="34"/>
    </row>
    <row r="590" spans="1:17" s="55" customFormat="1" ht="15">
      <c r="A590" s="59"/>
      <c r="B590" s="31"/>
      <c r="C590" s="34"/>
      <c r="D590" s="33"/>
      <c r="E590" s="33"/>
      <c r="F590" s="33"/>
      <c r="G590" s="34"/>
      <c r="H590" s="34"/>
      <c r="I590" s="34"/>
      <c r="J590" s="34"/>
      <c r="K590" s="34"/>
      <c r="L590" s="34"/>
      <c r="M590" s="34"/>
      <c r="N590" s="34"/>
      <c r="O590" s="34"/>
      <c r="P590" s="34"/>
      <c r="Q590" s="34"/>
    </row>
    <row r="591" spans="1:17" s="55" customFormat="1" ht="15">
      <c r="A591" s="59"/>
      <c r="B591" s="31"/>
      <c r="C591" s="34"/>
      <c r="D591" s="33"/>
      <c r="E591" s="33"/>
      <c r="F591" s="33"/>
      <c r="G591" s="34"/>
      <c r="H591" s="34"/>
      <c r="I591" s="34"/>
      <c r="J591" s="34"/>
      <c r="K591" s="34"/>
      <c r="L591" s="34"/>
      <c r="M591" s="34"/>
      <c r="N591" s="34"/>
      <c r="O591" s="34"/>
      <c r="P591" s="34"/>
      <c r="Q591" s="34"/>
    </row>
    <row r="592" spans="1:17" s="55" customFormat="1" ht="15">
      <c r="A592" s="59"/>
      <c r="B592" s="31"/>
      <c r="C592" s="34"/>
      <c r="D592" s="33"/>
      <c r="E592" s="33"/>
      <c r="F592" s="33"/>
      <c r="G592" s="34"/>
      <c r="H592" s="34"/>
      <c r="I592" s="34"/>
      <c r="J592" s="34"/>
      <c r="K592" s="34"/>
      <c r="L592" s="34"/>
      <c r="M592" s="34"/>
      <c r="N592" s="34"/>
      <c r="O592" s="34"/>
      <c r="P592" s="34"/>
      <c r="Q592" s="34"/>
    </row>
    <row r="593" spans="1:17" s="55" customFormat="1" ht="15">
      <c r="A593" s="59"/>
      <c r="B593" s="31"/>
      <c r="C593" s="34"/>
      <c r="D593" s="33"/>
      <c r="E593" s="33"/>
      <c r="F593" s="33"/>
      <c r="G593" s="34"/>
      <c r="H593" s="34"/>
      <c r="I593" s="34"/>
      <c r="J593" s="34"/>
      <c r="K593" s="34"/>
      <c r="L593" s="34"/>
      <c r="M593" s="34"/>
      <c r="N593" s="34"/>
      <c r="O593" s="34"/>
      <c r="P593" s="34"/>
      <c r="Q593" s="34"/>
    </row>
    <row r="594" spans="1:17" s="55" customFormat="1" ht="15">
      <c r="A594" s="59"/>
      <c r="B594" s="31"/>
      <c r="C594" s="34"/>
      <c r="D594" s="33"/>
      <c r="E594" s="33"/>
      <c r="F594" s="33"/>
      <c r="G594" s="34"/>
      <c r="H594" s="34"/>
      <c r="I594" s="34"/>
      <c r="J594" s="34"/>
      <c r="K594" s="34"/>
      <c r="L594" s="34"/>
      <c r="M594" s="34"/>
      <c r="N594" s="34"/>
      <c r="O594" s="34"/>
      <c r="P594" s="34"/>
      <c r="Q594" s="34"/>
    </row>
    <row r="595" spans="1:17" s="55" customFormat="1" ht="15">
      <c r="A595" s="59"/>
      <c r="B595" s="31"/>
      <c r="C595" s="34"/>
      <c r="D595" s="33"/>
      <c r="E595" s="33"/>
      <c r="F595" s="33"/>
      <c r="G595" s="34"/>
      <c r="H595" s="34"/>
      <c r="I595" s="34"/>
      <c r="J595" s="34"/>
      <c r="K595" s="34"/>
      <c r="L595" s="34"/>
      <c r="M595" s="34"/>
      <c r="N595" s="34"/>
      <c r="O595" s="34"/>
      <c r="P595" s="34"/>
      <c r="Q595" s="34"/>
    </row>
    <row r="596" spans="1:17" s="55" customFormat="1" ht="15">
      <c r="A596" s="59"/>
      <c r="B596" s="31"/>
      <c r="C596" s="34"/>
      <c r="D596" s="33"/>
      <c r="E596" s="33"/>
      <c r="F596" s="33"/>
      <c r="G596" s="34"/>
      <c r="H596" s="34"/>
      <c r="I596" s="34"/>
      <c r="J596" s="34"/>
      <c r="K596" s="34"/>
      <c r="L596" s="34"/>
      <c r="M596" s="34"/>
      <c r="N596" s="34"/>
      <c r="O596" s="34"/>
      <c r="P596" s="34"/>
      <c r="Q596" s="34"/>
    </row>
    <row r="597" spans="1:17" s="55" customFormat="1" ht="15">
      <c r="A597" s="59"/>
      <c r="B597" s="31"/>
      <c r="C597" s="34"/>
      <c r="D597" s="33"/>
      <c r="E597" s="33"/>
      <c r="F597" s="33"/>
      <c r="G597" s="34"/>
      <c r="H597" s="34"/>
      <c r="I597" s="34"/>
      <c r="J597" s="34"/>
      <c r="K597" s="34"/>
      <c r="L597" s="34"/>
      <c r="M597" s="34"/>
      <c r="N597" s="34"/>
      <c r="O597" s="34"/>
      <c r="P597" s="34"/>
      <c r="Q597" s="34"/>
    </row>
    <row r="598" spans="1:17" s="55" customFormat="1" ht="15">
      <c r="A598" s="59"/>
      <c r="B598" s="31"/>
      <c r="C598" s="34"/>
      <c r="D598" s="33"/>
      <c r="E598" s="33"/>
      <c r="F598" s="33"/>
      <c r="G598" s="34"/>
      <c r="H598" s="34"/>
      <c r="I598" s="34"/>
      <c r="J598" s="34"/>
      <c r="K598" s="34"/>
      <c r="L598" s="34"/>
      <c r="M598" s="34"/>
      <c r="N598" s="34"/>
      <c r="O598" s="34"/>
      <c r="P598" s="34"/>
      <c r="Q598" s="34"/>
    </row>
    <row r="599" spans="1:17" s="55" customFormat="1" ht="15">
      <c r="A599" s="59"/>
      <c r="B599" s="31"/>
      <c r="C599" s="34"/>
      <c r="D599" s="33"/>
      <c r="E599" s="33"/>
      <c r="F599" s="33"/>
      <c r="G599" s="34"/>
      <c r="H599" s="34"/>
      <c r="I599" s="34"/>
      <c r="J599" s="34"/>
      <c r="K599" s="34"/>
      <c r="L599" s="34"/>
      <c r="M599" s="34"/>
      <c r="N599" s="34"/>
      <c r="O599" s="34"/>
      <c r="P599" s="34"/>
      <c r="Q599" s="34"/>
    </row>
    <row r="600" spans="1:17" s="55" customFormat="1" ht="15">
      <c r="A600" s="59"/>
      <c r="B600" s="31"/>
      <c r="C600" s="34"/>
      <c r="D600" s="33"/>
      <c r="E600" s="33"/>
      <c r="F600" s="33"/>
      <c r="G600" s="34"/>
      <c r="H600" s="34"/>
      <c r="I600" s="34"/>
      <c r="J600" s="34"/>
      <c r="K600" s="34"/>
      <c r="L600" s="34"/>
      <c r="M600" s="34"/>
      <c r="N600" s="34"/>
      <c r="O600" s="34"/>
      <c r="P600" s="34"/>
      <c r="Q600" s="34"/>
    </row>
    <row r="601" spans="1:17" s="55" customFormat="1" ht="15">
      <c r="A601" s="59"/>
      <c r="B601" s="31"/>
      <c r="C601" s="34"/>
      <c r="D601" s="33"/>
      <c r="E601" s="33"/>
      <c r="F601" s="33"/>
      <c r="G601" s="34"/>
      <c r="H601" s="34"/>
      <c r="I601" s="34"/>
      <c r="J601" s="34"/>
      <c r="K601" s="34"/>
      <c r="L601" s="34"/>
      <c r="M601" s="34"/>
      <c r="N601" s="34"/>
      <c r="O601" s="34"/>
      <c r="P601" s="34"/>
      <c r="Q601" s="34"/>
    </row>
    <row r="602" spans="1:17" s="55" customFormat="1" ht="15">
      <c r="A602" s="59"/>
      <c r="B602" s="31"/>
      <c r="C602" s="34"/>
      <c r="D602" s="33"/>
      <c r="E602" s="33"/>
      <c r="F602" s="33"/>
      <c r="G602" s="34"/>
      <c r="H602" s="34"/>
      <c r="I602" s="34"/>
      <c r="J602" s="34"/>
      <c r="K602" s="34"/>
      <c r="L602" s="34"/>
      <c r="M602" s="34"/>
      <c r="N602" s="34"/>
      <c r="O602" s="34"/>
      <c r="P602" s="34"/>
      <c r="Q602" s="34"/>
    </row>
    <row r="603" spans="1:17" s="55" customFormat="1" ht="15">
      <c r="A603" s="59"/>
      <c r="B603" s="31"/>
      <c r="C603" s="34"/>
      <c r="D603" s="33"/>
      <c r="E603" s="33"/>
      <c r="F603" s="33"/>
      <c r="G603" s="34"/>
      <c r="H603" s="34"/>
      <c r="I603" s="34"/>
      <c r="J603" s="34"/>
      <c r="K603" s="34"/>
      <c r="L603" s="34"/>
      <c r="M603" s="34"/>
      <c r="N603" s="34"/>
      <c r="O603" s="34"/>
      <c r="P603" s="34"/>
      <c r="Q603" s="34"/>
    </row>
    <row r="604" spans="1:17" s="55" customFormat="1" ht="15">
      <c r="A604" s="59"/>
      <c r="B604" s="31"/>
      <c r="C604" s="34"/>
      <c r="D604" s="33"/>
      <c r="E604" s="33"/>
      <c r="F604" s="33"/>
      <c r="G604" s="34"/>
      <c r="H604" s="34"/>
      <c r="I604" s="34"/>
      <c r="J604" s="34"/>
      <c r="K604" s="34"/>
      <c r="L604" s="34"/>
      <c r="M604" s="34"/>
      <c r="N604" s="34"/>
      <c r="O604" s="34"/>
      <c r="P604" s="34"/>
      <c r="Q604" s="34"/>
    </row>
    <row r="605" spans="1:17" s="55" customFormat="1" ht="15">
      <c r="A605" s="59"/>
      <c r="B605" s="31"/>
      <c r="C605" s="34"/>
      <c r="D605" s="33"/>
      <c r="E605" s="33"/>
      <c r="F605" s="33"/>
      <c r="G605" s="34"/>
      <c r="H605" s="34"/>
      <c r="I605" s="34"/>
      <c r="J605" s="34"/>
      <c r="K605" s="34"/>
      <c r="L605" s="34"/>
      <c r="M605" s="34"/>
      <c r="N605" s="34"/>
      <c r="O605" s="34"/>
      <c r="P605" s="34"/>
      <c r="Q605" s="34"/>
    </row>
    <row r="606" spans="1:17" s="55" customFormat="1" ht="15">
      <c r="A606" s="59"/>
      <c r="B606" s="31"/>
      <c r="C606" s="34"/>
      <c r="D606" s="33"/>
      <c r="E606" s="33"/>
      <c r="F606" s="33"/>
      <c r="G606" s="34"/>
      <c r="H606" s="34"/>
      <c r="I606" s="34"/>
      <c r="J606" s="34"/>
      <c r="K606" s="34"/>
      <c r="L606" s="34"/>
      <c r="M606" s="34"/>
      <c r="N606" s="34"/>
      <c r="O606" s="34"/>
      <c r="P606" s="34"/>
      <c r="Q606" s="34"/>
    </row>
    <row r="607" spans="1:17" s="55" customFormat="1" ht="15">
      <c r="A607" s="59"/>
      <c r="B607" s="31"/>
      <c r="C607" s="34"/>
      <c r="D607" s="33"/>
      <c r="E607" s="33"/>
      <c r="F607" s="33"/>
      <c r="G607" s="34"/>
      <c r="H607" s="34"/>
      <c r="I607" s="34"/>
      <c r="J607" s="34"/>
      <c r="K607" s="34"/>
      <c r="L607" s="34"/>
      <c r="M607" s="34"/>
      <c r="N607" s="34"/>
      <c r="O607" s="34"/>
      <c r="P607" s="34"/>
      <c r="Q607" s="34"/>
    </row>
    <row r="608" spans="1:17" s="55" customFormat="1" ht="15">
      <c r="A608" s="59"/>
      <c r="B608" s="31"/>
      <c r="C608" s="34"/>
      <c r="D608" s="33"/>
      <c r="E608" s="33"/>
      <c r="F608" s="33"/>
      <c r="G608" s="34"/>
      <c r="H608" s="34"/>
      <c r="I608" s="34"/>
      <c r="J608" s="34"/>
      <c r="K608" s="34"/>
      <c r="L608" s="34"/>
      <c r="M608" s="34"/>
      <c r="N608" s="34"/>
      <c r="O608" s="34"/>
      <c r="P608" s="34"/>
      <c r="Q608" s="34"/>
    </row>
    <row r="609" spans="1:17" s="55" customFormat="1" ht="15">
      <c r="A609" s="59"/>
      <c r="B609" s="31"/>
      <c r="C609" s="34"/>
      <c r="D609" s="33"/>
      <c r="E609" s="33"/>
      <c r="F609" s="33"/>
      <c r="G609" s="34"/>
      <c r="H609" s="34"/>
      <c r="I609" s="34"/>
      <c r="J609" s="34"/>
      <c r="K609" s="34"/>
      <c r="L609" s="34"/>
      <c r="M609" s="34"/>
      <c r="N609" s="34"/>
      <c r="O609" s="34"/>
      <c r="P609" s="34"/>
      <c r="Q609" s="34"/>
    </row>
    <row r="610" spans="1:17" s="55" customFormat="1" ht="15">
      <c r="A610" s="59"/>
      <c r="B610" s="31"/>
      <c r="C610" s="34"/>
      <c r="D610" s="33"/>
      <c r="E610" s="33"/>
      <c r="F610" s="33"/>
      <c r="G610" s="34"/>
      <c r="H610" s="34"/>
      <c r="I610" s="34"/>
      <c r="J610" s="34"/>
      <c r="K610" s="34"/>
      <c r="L610" s="34"/>
      <c r="M610" s="34"/>
      <c r="N610" s="34"/>
      <c r="O610" s="34"/>
      <c r="P610" s="34"/>
      <c r="Q610" s="34"/>
    </row>
    <row r="611" spans="1:17" s="55" customFormat="1" ht="15">
      <c r="A611" s="59"/>
      <c r="B611" s="31"/>
      <c r="C611" s="34"/>
      <c r="D611" s="33"/>
      <c r="E611" s="33"/>
      <c r="F611" s="33"/>
      <c r="G611" s="34"/>
      <c r="H611" s="34"/>
      <c r="I611" s="34"/>
      <c r="J611" s="34"/>
      <c r="K611" s="34"/>
      <c r="L611" s="34"/>
      <c r="M611" s="34"/>
      <c r="N611" s="34"/>
      <c r="O611" s="34"/>
      <c r="P611" s="34"/>
      <c r="Q611" s="34"/>
    </row>
    <row r="612" spans="1:17" s="55" customFormat="1" ht="15">
      <c r="A612" s="59"/>
      <c r="B612" s="31"/>
      <c r="C612" s="34"/>
      <c r="D612" s="33"/>
      <c r="E612" s="33"/>
      <c r="F612" s="33"/>
      <c r="G612" s="34"/>
      <c r="H612" s="34"/>
      <c r="I612" s="34"/>
      <c r="J612" s="34"/>
      <c r="K612" s="34"/>
      <c r="L612" s="34"/>
      <c r="M612" s="34"/>
      <c r="N612" s="34"/>
      <c r="O612" s="34"/>
      <c r="P612" s="34"/>
      <c r="Q612" s="34"/>
    </row>
    <row r="613" spans="1:17" s="55" customFormat="1" ht="15">
      <c r="A613" s="59"/>
      <c r="B613" s="31"/>
      <c r="C613" s="34"/>
      <c r="D613" s="33"/>
      <c r="E613" s="33"/>
      <c r="F613" s="33"/>
      <c r="G613" s="34"/>
      <c r="H613" s="34"/>
      <c r="I613" s="34"/>
      <c r="J613" s="34"/>
      <c r="K613" s="34"/>
      <c r="L613" s="34"/>
      <c r="M613" s="34"/>
      <c r="N613" s="34"/>
      <c r="O613" s="34"/>
      <c r="P613" s="34"/>
      <c r="Q613" s="34"/>
    </row>
    <row r="614" spans="1:17" s="55" customFormat="1" ht="15">
      <c r="A614" s="59"/>
      <c r="B614" s="31"/>
      <c r="C614" s="34"/>
      <c r="D614" s="33"/>
      <c r="E614" s="33"/>
      <c r="F614" s="33"/>
      <c r="G614" s="34"/>
      <c r="H614" s="34"/>
      <c r="I614" s="34"/>
      <c r="J614" s="34"/>
      <c r="K614" s="34"/>
      <c r="L614" s="34"/>
      <c r="M614" s="34"/>
      <c r="N614" s="34"/>
      <c r="O614" s="34"/>
      <c r="P614" s="34"/>
      <c r="Q614" s="34"/>
    </row>
    <row r="615" spans="1:17" s="55" customFormat="1" ht="15">
      <c r="A615" s="59"/>
      <c r="B615" s="31"/>
      <c r="C615" s="34"/>
      <c r="D615" s="33"/>
      <c r="E615" s="33"/>
      <c r="F615" s="33"/>
      <c r="G615" s="34"/>
      <c r="H615" s="34"/>
      <c r="I615" s="34"/>
      <c r="J615" s="34"/>
      <c r="K615" s="34"/>
      <c r="L615" s="34"/>
      <c r="M615" s="34"/>
      <c r="N615" s="34"/>
      <c r="O615" s="34"/>
      <c r="P615" s="34"/>
      <c r="Q615" s="34"/>
    </row>
    <row r="616" spans="1:17" s="55" customFormat="1" ht="15">
      <c r="A616" s="59"/>
      <c r="B616" s="31"/>
      <c r="C616" s="34"/>
      <c r="D616" s="33"/>
      <c r="E616" s="33"/>
      <c r="F616" s="33"/>
      <c r="G616" s="34"/>
      <c r="H616" s="34"/>
      <c r="I616" s="34"/>
      <c r="J616" s="34"/>
      <c r="K616" s="34"/>
      <c r="L616" s="34"/>
      <c r="M616" s="34"/>
      <c r="N616" s="34"/>
      <c r="O616" s="34"/>
      <c r="P616" s="34"/>
      <c r="Q616" s="34"/>
    </row>
    <row r="617" spans="1:17" s="55" customFormat="1" ht="15">
      <c r="A617" s="59"/>
      <c r="B617" s="31"/>
      <c r="C617" s="34"/>
      <c r="D617" s="33"/>
      <c r="E617" s="33"/>
      <c r="F617" s="33"/>
      <c r="G617" s="34"/>
      <c r="H617" s="34"/>
      <c r="I617" s="34"/>
      <c r="J617" s="34"/>
      <c r="K617" s="34"/>
      <c r="L617" s="34"/>
      <c r="M617" s="34"/>
      <c r="N617" s="34"/>
      <c r="O617" s="34"/>
      <c r="P617" s="34"/>
      <c r="Q617" s="34"/>
    </row>
    <row r="618" spans="1:17" s="55" customFormat="1" ht="15">
      <c r="A618" s="59"/>
      <c r="B618" s="31"/>
      <c r="C618" s="34"/>
      <c r="D618" s="33"/>
      <c r="E618" s="33"/>
      <c r="F618" s="33"/>
      <c r="G618" s="34"/>
      <c r="H618" s="34"/>
      <c r="I618" s="34"/>
      <c r="J618" s="34"/>
      <c r="K618" s="34"/>
      <c r="L618" s="34"/>
      <c r="M618" s="34"/>
      <c r="N618" s="34"/>
      <c r="O618" s="34"/>
      <c r="P618" s="34"/>
      <c r="Q618" s="34"/>
    </row>
    <row r="619" spans="1:17" s="55" customFormat="1" ht="15">
      <c r="A619" s="59"/>
      <c r="B619" s="31"/>
      <c r="C619" s="34"/>
      <c r="D619" s="33"/>
      <c r="E619" s="33"/>
      <c r="F619" s="33"/>
      <c r="G619" s="34"/>
      <c r="H619" s="34"/>
      <c r="I619" s="34"/>
      <c r="J619" s="34"/>
      <c r="K619" s="34"/>
      <c r="L619" s="34"/>
      <c r="M619" s="34"/>
      <c r="N619" s="34"/>
      <c r="O619" s="34"/>
      <c r="P619" s="34"/>
      <c r="Q619" s="34"/>
    </row>
    <row r="620" spans="1:17" s="55" customFormat="1" ht="15">
      <c r="A620" s="59"/>
      <c r="B620" s="31"/>
      <c r="C620" s="34"/>
      <c r="D620" s="33"/>
      <c r="E620" s="33"/>
      <c r="F620" s="33"/>
      <c r="G620" s="34"/>
      <c r="H620" s="34"/>
      <c r="I620" s="34"/>
      <c r="J620" s="34"/>
      <c r="K620" s="34"/>
      <c r="L620" s="34"/>
      <c r="M620" s="34"/>
      <c r="N620" s="34"/>
      <c r="O620" s="34"/>
      <c r="P620" s="34"/>
      <c r="Q620" s="34"/>
    </row>
    <row r="621" spans="1:17" s="55" customFormat="1" ht="15">
      <c r="A621" s="59"/>
      <c r="B621" s="31"/>
      <c r="C621" s="34"/>
      <c r="D621" s="33"/>
      <c r="E621" s="33"/>
      <c r="F621" s="33"/>
      <c r="G621" s="34"/>
      <c r="H621" s="34"/>
      <c r="I621" s="34"/>
      <c r="J621" s="34"/>
      <c r="K621" s="34"/>
      <c r="L621" s="34"/>
      <c r="M621" s="34"/>
      <c r="N621" s="34"/>
      <c r="O621" s="34"/>
      <c r="P621" s="34"/>
      <c r="Q621" s="34"/>
    </row>
    <row r="622" spans="1:17" s="55" customFormat="1" ht="15">
      <c r="A622" s="59"/>
      <c r="B622" s="31"/>
      <c r="C622" s="34"/>
      <c r="D622" s="33"/>
      <c r="E622" s="33"/>
      <c r="F622" s="33"/>
      <c r="G622" s="34"/>
      <c r="H622" s="34"/>
      <c r="I622" s="34"/>
      <c r="J622" s="34"/>
      <c r="K622" s="34"/>
      <c r="L622" s="34"/>
      <c r="M622" s="34"/>
      <c r="N622" s="34"/>
      <c r="O622" s="34"/>
      <c r="P622" s="34"/>
      <c r="Q622" s="34"/>
    </row>
    <row r="623" spans="1:17" s="55" customFormat="1" ht="15">
      <c r="A623" s="59"/>
      <c r="B623" s="31"/>
      <c r="C623" s="34"/>
      <c r="D623" s="33"/>
      <c r="E623" s="33"/>
      <c r="F623" s="33"/>
      <c r="G623" s="34"/>
      <c r="H623" s="34"/>
      <c r="I623" s="34"/>
      <c r="J623" s="34"/>
      <c r="K623" s="34"/>
      <c r="L623" s="34"/>
      <c r="M623" s="34"/>
      <c r="N623" s="34"/>
      <c r="O623" s="34"/>
      <c r="P623" s="34"/>
      <c r="Q623" s="34"/>
    </row>
    <row r="624" spans="1:17" s="55" customFormat="1" ht="15">
      <c r="A624" s="59"/>
      <c r="B624" s="31"/>
      <c r="C624" s="34"/>
      <c r="D624" s="33"/>
      <c r="E624" s="33"/>
      <c r="F624" s="33"/>
      <c r="G624" s="34"/>
      <c r="H624" s="34"/>
      <c r="I624" s="34"/>
      <c r="J624" s="34"/>
      <c r="K624" s="34"/>
      <c r="L624" s="34"/>
      <c r="M624" s="34"/>
      <c r="N624" s="34"/>
      <c r="O624" s="34"/>
      <c r="P624" s="34"/>
      <c r="Q624" s="34"/>
    </row>
    <row r="625" spans="1:17" s="55" customFormat="1" ht="15">
      <c r="A625" s="59"/>
      <c r="B625" s="31"/>
      <c r="C625" s="34"/>
      <c r="D625" s="33"/>
      <c r="E625" s="33"/>
      <c r="F625" s="33"/>
      <c r="G625" s="34"/>
      <c r="H625" s="34"/>
      <c r="I625" s="34"/>
      <c r="J625" s="34"/>
      <c r="K625" s="34"/>
      <c r="L625" s="34"/>
      <c r="M625" s="34"/>
      <c r="N625" s="34"/>
      <c r="O625" s="34"/>
      <c r="P625" s="34"/>
      <c r="Q625" s="34"/>
    </row>
    <row r="626" spans="1:17" s="55" customFormat="1" ht="15">
      <c r="A626" s="59"/>
      <c r="B626" s="31"/>
      <c r="C626" s="34"/>
      <c r="D626" s="33"/>
      <c r="E626" s="33"/>
      <c r="F626" s="33"/>
      <c r="G626" s="34"/>
      <c r="H626" s="34"/>
      <c r="I626" s="34"/>
      <c r="J626" s="34"/>
      <c r="K626" s="34"/>
      <c r="L626" s="34"/>
      <c r="M626" s="34"/>
      <c r="N626" s="34"/>
      <c r="O626" s="34"/>
      <c r="P626" s="34"/>
      <c r="Q626" s="34"/>
    </row>
    <row r="627" spans="1:17" s="55" customFormat="1" ht="15">
      <c r="A627" s="59"/>
      <c r="B627" s="31"/>
      <c r="C627" s="34"/>
      <c r="D627" s="33"/>
      <c r="E627" s="33"/>
      <c r="F627" s="33"/>
      <c r="G627" s="34"/>
      <c r="H627" s="34"/>
      <c r="I627" s="34"/>
      <c r="J627" s="34"/>
      <c r="K627" s="34"/>
      <c r="L627" s="34"/>
      <c r="M627" s="34"/>
      <c r="N627" s="34"/>
      <c r="O627" s="34"/>
      <c r="P627" s="34"/>
      <c r="Q627" s="34"/>
    </row>
    <row r="628" spans="1:17" s="55" customFormat="1" ht="15">
      <c r="A628" s="59"/>
      <c r="B628" s="31"/>
      <c r="C628" s="34"/>
      <c r="D628" s="33"/>
      <c r="E628" s="33"/>
      <c r="F628" s="33"/>
      <c r="G628" s="34"/>
      <c r="H628" s="34"/>
      <c r="I628" s="34"/>
      <c r="J628" s="34"/>
      <c r="K628" s="34"/>
      <c r="L628" s="34"/>
      <c r="M628" s="34"/>
      <c r="N628" s="34"/>
      <c r="O628" s="34"/>
      <c r="P628" s="34"/>
      <c r="Q628" s="34"/>
    </row>
    <row r="629" spans="1:17" s="55" customFormat="1" ht="15">
      <c r="A629" s="59"/>
      <c r="B629" s="31"/>
      <c r="C629" s="34"/>
      <c r="D629" s="33"/>
      <c r="E629" s="33"/>
      <c r="F629" s="33"/>
      <c r="G629" s="34"/>
      <c r="H629" s="34"/>
      <c r="I629" s="34"/>
      <c r="J629" s="34"/>
      <c r="K629" s="34"/>
      <c r="L629" s="34"/>
      <c r="M629" s="34"/>
      <c r="N629" s="34"/>
      <c r="O629" s="34"/>
      <c r="P629" s="34"/>
      <c r="Q629" s="34"/>
    </row>
    <row r="630" spans="1:17" s="55" customFormat="1" ht="15">
      <c r="A630" s="59"/>
      <c r="B630" s="31"/>
      <c r="C630" s="34"/>
      <c r="D630" s="33"/>
      <c r="E630" s="33"/>
      <c r="F630" s="33"/>
      <c r="G630" s="34"/>
      <c r="H630" s="34"/>
      <c r="I630" s="34"/>
      <c r="J630" s="34"/>
      <c r="K630" s="34"/>
      <c r="L630" s="34"/>
      <c r="M630" s="34"/>
      <c r="N630" s="34"/>
      <c r="O630" s="34"/>
      <c r="P630" s="34"/>
      <c r="Q630" s="34"/>
    </row>
    <row r="631" spans="1:17" s="55" customFormat="1" ht="15">
      <c r="A631" s="59"/>
      <c r="B631" s="31"/>
      <c r="C631" s="34"/>
      <c r="D631" s="33"/>
      <c r="E631" s="33"/>
      <c r="F631" s="33"/>
      <c r="G631" s="34"/>
      <c r="H631" s="34"/>
      <c r="I631" s="34"/>
      <c r="J631" s="34"/>
      <c r="K631" s="34"/>
      <c r="L631" s="34"/>
      <c r="M631" s="34"/>
      <c r="N631" s="34"/>
      <c r="O631" s="34"/>
      <c r="P631" s="34"/>
      <c r="Q631" s="34"/>
    </row>
    <row r="632" spans="1:17" s="55" customFormat="1" ht="15">
      <c r="A632" s="59"/>
      <c r="B632" s="31"/>
      <c r="C632" s="34"/>
      <c r="D632" s="33"/>
      <c r="E632" s="33"/>
      <c r="F632" s="33"/>
      <c r="G632" s="34"/>
      <c r="H632" s="34"/>
      <c r="I632" s="34"/>
      <c r="J632" s="34"/>
      <c r="K632" s="34"/>
      <c r="L632" s="34"/>
      <c r="M632" s="34"/>
      <c r="N632" s="34"/>
      <c r="O632" s="34"/>
      <c r="P632" s="34"/>
      <c r="Q632" s="34"/>
    </row>
    <row r="633" spans="1:17" s="55" customFormat="1" ht="15">
      <c r="A633" s="59"/>
      <c r="B633" s="31"/>
      <c r="C633" s="34"/>
      <c r="D633" s="33"/>
      <c r="E633" s="33"/>
      <c r="F633" s="33"/>
      <c r="G633" s="34"/>
      <c r="H633" s="34"/>
      <c r="I633" s="34"/>
      <c r="J633" s="34"/>
      <c r="K633" s="34"/>
      <c r="L633" s="34"/>
      <c r="M633" s="34"/>
      <c r="N633" s="34"/>
      <c r="O633" s="34"/>
      <c r="P633" s="34"/>
      <c r="Q633" s="34"/>
    </row>
    <row r="634" spans="1:17" s="55" customFormat="1" ht="15">
      <c r="A634" s="59"/>
      <c r="B634" s="31"/>
      <c r="C634" s="34"/>
      <c r="D634" s="33"/>
      <c r="E634" s="33"/>
      <c r="F634" s="33"/>
      <c r="G634" s="34"/>
      <c r="H634" s="34"/>
      <c r="I634" s="34"/>
      <c r="J634" s="34"/>
      <c r="K634" s="34"/>
      <c r="L634" s="34"/>
      <c r="M634" s="34"/>
      <c r="N634" s="34"/>
      <c r="O634" s="34"/>
      <c r="P634" s="34"/>
      <c r="Q634" s="34"/>
    </row>
    <row r="635" spans="1:17" s="55" customFormat="1" ht="15">
      <c r="A635" s="59"/>
      <c r="B635" s="31"/>
      <c r="C635" s="34"/>
      <c r="D635" s="33"/>
      <c r="E635" s="33"/>
      <c r="F635" s="33"/>
      <c r="G635" s="34"/>
      <c r="H635" s="34"/>
      <c r="I635" s="34"/>
      <c r="J635" s="34"/>
      <c r="K635" s="34"/>
      <c r="L635" s="34"/>
      <c r="M635" s="34"/>
      <c r="N635" s="34"/>
      <c r="O635" s="34"/>
      <c r="P635" s="34"/>
      <c r="Q635" s="34"/>
    </row>
    <row r="636" spans="1:17" s="55" customFormat="1" ht="15">
      <c r="A636" s="59"/>
      <c r="B636" s="31"/>
      <c r="C636" s="34"/>
      <c r="D636" s="33"/>
      <c r="E636" s="33"/>
      <c r="F636" s="33"/>
      <c r="G636" s="34"/>
      <c r="H636" s="34"/>
      <c r="I636" s="34"/>
      <c r="J636" s="34"/>
      <c r="K636" s="34"/>
      <c r="L636" s="34"/>
      <c r="M636" s="34"/>
      <c r="N636" s="34"/>
      <c r="O636" s="34"/>
      <c r="P636" s="34"/>
      <c r="Q636" s="34"/>
    </row>
    <row r="637" spans="1:17" s="55" customFormat="1" ht="15">
      <c r="A637" s="59"/>
      <c r="B637" s="31"/>
      <c r="C637" s="34"/>
      <c r="D637" s="33"/>
      <c r="E637" s="33"/>
      <c r="F637" s="33"/>
      <c r="G637" s="34"/>
      <c r="H637" s="34"/>
      <c r="I637" s="34"/>
      <c r="J637" s="34"/>
      <c r="K637" s="34"/>
      <c r="L637" s="34"/>
      <c r="M637" s="34"/>
      <c r="N637" s="34"/>
      <c r="O637" s="34"/>
      <c r="P637" s="34"/>
      <c r="Q637" s="34"/>
    </row>
    <row r="638" spans="1:17" s="55" customFormat="1" ht="15">
      <c r="A638" s="59"/>
      <c r="B638" s="31"/>
      <c r="C638" s="34"/>
      <c r="D638" s="33"/>
      <c r="E638" s="33"/>
      <c r="F638" s="33"/>
      <c r="G638" s="34"/>
      <c r="H638" s="34"/>
      <c r="I638" s="34"/>
      <c r="J638" s="34"/>
      <c r="K638" s="34"/>
      <c r="L638" s="34"/>
      <c r="M638" s="34"/>
      <c r="N638" s="34"/>
      <c r="O638" s="34"/>
      <c r="P638" s="34"/>
      <c r="Q638" s="34"/>
    </row>
    <row r="639" spans="1:17" s="55" customFormat="1" ht="15">
      <c r="A639" s="59"/>
      <c r="B639" s="31"/>
      <c r="C639" s="34"/>
      <c r="D639" s="33"/>
      <c r="E639" s="33"/>
      <c r="F639" s="33"/>
      <c r="G639" s="34"/>
      <c r="H639" s="34"/>
      <c r="I639" s="34"/>
      <c r="J639" s="34"/>
      <c r="K639" s="34"/>
      <c r="L639" s="34"/>
      <c r="M639" s="34"/>
      <c r="N639" s="34"/>
      <c r="O639" s="34"/>
      <c r="P639" s="34"/>
      <c r="Q639" s="34"/>
    </row>
    <row r="640" spans="1:17" s="55" customFormat="1" ht="15">
      <c r="A640" s="59"/>
      <c r="B640" s="31"/>
      <c r="C640" s="34"/>
      <c r="D640" s="33"/>
      <c r="E640" s="33"/>
      <c r="F640" s="33"/>
      <c r="G640" s="34"/>
      <c r="H640" s="34"/>
      <c r="I640" s="34"/>
      <c r="J640" s="34"/>
      <c r="K640" s="34"/>
      <c r="L640" s="34"/>
      <c r="M640" s="34"/>
      <c r="N640" s="34"/>
      <c r="O640" s="34"/>
      <c r="P640" s="34"/>
      <c r="Q640" s="34"/>
    </row>
    <row r="641" spans="1:17" s="55" customFormat="1" ht="15">
      <c r="A641" s="59"/>
      <c r="B641" s="31"/>
      <c r="C641" s="34"/>
      <c r="D641" s="33"/>
      <c r="E641" s="33"/>
      <c r="F641" s="33"/>
      <c r="G641" s="34"/>
      <c r="H641" s="34"/>
      <c r="I641" s="34"/>
      <c r="J641" s="34"/>
      <c r="K641" s="34"/>
      <c r="L641" s="34"/>
      <c r="M641" s="34"/>
      <c r="N641" s="34"/>
      <c r="O641" s="34"/>
      <c r="P641" s="34"/>
      <c r="Q641" s="34"/>
    </row>
    <row r="642" spans="1:17" s="55" customFormat="1" ht="15">
      <c r="A642" s="59"/>
      <c r="B642" s="31"/>
      <c r="C642" s="34"/>
      <c r="D642" s="33"/>
      <c r="E642" s="33"/>
      <c r="F642" s="33"/>
      <c r="G642" s="34"/>
      <c r="H642" s="34"/>
      <c r="I642" s="34"/>
      <c r="J642" s="34"/>
      <c r="K642" s="34"/>
      <c r="L642" s="34"/>
      <c r="M642" s="34"/>
      <c r="N642" s="34"/>
      <c r="O642" s="34"/>
      <c r="P642" s="34"/>
      <c r="Q642" s="34"/>
    </row>
    <row r="643" spans="1:17" s="55" customFormat="1" ht="15">
      <c r="A643" s="59"/>
      <c r="B643" s="31"/>
      <c r="C643" s="34"/>
      <c r="D643" s="33"/>
      <c r="E643" s="33"/>
      <c r="F643" s="33"/>
      <c r="G643" s="34"/>
      <c r="H643" s="34"/>
      <c r="I643" s="34"/>
      <c r="J643" s="34"/>
      <c r="K643" s="34"/>
      <c r="L643" s="34"/>
      <c r="M643" s="34"/>
      <c r="N643" s="34"/>
      <c r="O643" s="34"/>
      <c r="P643" s="34"/>
      <c r="Q643" s="34"/>
    </row>
    <row r="644" spans="1:17" s="55" customFormat="1" ht="15">
      <c r="A644" s="59"/>
      <c r="B644" s="31"/>
      <c r="C644" s="34"/>
      <c r="D644" s="33"/>
      <c r="E644" s="33"/>
      <c r="F644" s="33"/>
      <c r="G644" s="34"/>
      <c r="H644" s="34"/>
      <c r="I644" s="34"/>
      <c r="J644" s="34"/>
      <c r="K644" s="34"/>
      <c r="L644" s="34"/>
      <c r="M644" s="34"/>
      <c r="N644" s="34"/>
      <c r="O644" s="34"/>
      <c r="P644" s="34"/>
      <c r="Q644" s="34"/>
    </row>
    <row r="645" spans="1:17" s="55" customFormat="1" ht="15">
      <c r="A645" s="59"/>
      <c r="B645" s="31"/>
      <c r="C645" s="34"/>
      <c r="D645" s="33"/>
      <c r="E645" s="33"/>
      <c r="F645" s="33"/>
      <c r="G645" s="34"/>
      <c r="H645" s="34"/>
      <c r="I645" s="34"/>
      <c r="J645" s="34"/>
      <c r="K645" s="34"/>
      <c r="L645" s="34"/>
      <c r="M645" s="34"/>
      <c r="N645" s="34"/>
      <c r="O645" s="34"/>
      <c r="P645" s="34"/>
      <c r="Q645" s="34"/>
    </row>
    <row r="646" spans="1:17" s="55" customFormat="1" ht="15">
      <c r="A646" s="59"/>
      <c r="B646" s="31"/>
      <c r="C646" s="34"/>
      <c r="D646" s="33"/>
      <c r="E646" s="33"/>
      <c r="F646" s="33"/>
      <c r="G646" s="34"/>
      <c r="H646" s="34"/>
      <c r="I646" s="34"/>
      <c r="J646" s="34"/>
      <c r="K646" s="34"/>
      <c r="L646" s="34"/>
      <c r="M646" s="34"/>
      <c r="N646" s="34"/>
      <c r="O646" s="34"/>
      <c r="P646" s="34"/>
      <c r="Q646" s="34"/>
    </row>
    <row r="647" spans="1:17" s="55" customFormat="1" ht="15">
      <c r="A647" s="59"/>
      <c r="B647" s="31"/>
      <c r="C647" s="34"/>
      <c r="D647" s="33"/>
      <c r="E647" s="33"/>
      <c r="F647" s="33"/>
      <c r="G647" s="34"/>
      <c r="H647" s="34"/>
      <c r="I647" s="34"/>
      <c r="J647" s="34"/>
      <c r="K647" s="34"/>
      <c r="L647" s="34"/>
      <c r="M647" s="34"/>
      <c r="N647" s="34"/>
      <c r="O647" s="34"/>
      <c r="P647" s="34"/>
      <c r="Q647" s="34"/>
    </row>
    <row r="648" spans="1:17" s="55" customFormat="1" ht="15">
      <c r="A648" s="59"/>
      <c r="B648" s="31"/>
      <c r="C648" s="34"/>
      <c r="D648" s="33"/>
      <c r="E648" s="33"/>
      <c r="F648" s="33"/>
      <c r="G648" s="34"/>
      <c r="H648" s="34"/>
      <c r="I648" s="34"/>
      <c r="J648" s="34"/>
      <c r="K648" s="34"/>
      <c r="L648" s="34"/>
      <c r="M648" s="34"/>
      <c r="N648" s="34"/>
      <c r="O648" s="34"/>
      <c r="P648" s="34"/>
      <c r="Q648" s="34"/>
    </row>
    <row r="649" spans="1:17" s="55" customFormat="1" ht="15">
      <c r="A649" s="59"/>
      <c r="B649" s="31"/>
      <c r="C649" s="34"/>
      <c r="D649" s="33"/>
      <c r="E649" s="33"/>
      <c r="F649" s="33"/>
      <c r="G649" s="34"/>
      <c r="H649" s="34"/>
      <c r="I649" s="34"/>
      <c r="J649" s="34"/>
      <c r="K649" s="34"/>
      <c r="L649" s="34"/>
      <c r="M649" s="34"/>
      <c r="N649" s="34"/>
      <c r="O649" s="34"/>
      <c r="P649" s="34"/>
      <c r="Q649" s="34"/>
    </row>
    <row r="650" spans="1:17" s="55" customFormat="1" ht="15">
      <c r="A650" s="59"/>
      <c r="B650" s="31"/>
      <c r="C650" s="34"/>
      <c r="D650" s="33"/>
      <c r="E650" s="33"/>
      <c r="F650" s="33"/>
      <c r="G650" s="34"/>
      <c r="H650" s="34"/>
      <c r="I650" s="34"/>
      <c r="J650" s="34"/>
      <c r="K650" s="34"/>
      <c r="L650" s="34"/>
      <c r="M650" s="34"/>
      <c r="N650" s="34"/>
      <c r="O650" s="34"/>
      <c r="P650" s="34"/>
      <c r="Q650" s="34"/>
    </row>
    <row r="651" spans="1:17" s="55" customFormat="1" ht="15">
      <c r="A651" s="59"/>
      <c r="B651" s="31"/>
      <c r="C651" s="34"/>
      <c r="D651" s="33"/>
      <c r="E651" s="33"/>
      <c r="F651" s="33"/>
      <c r="G651" s="34"/>
      <c r="H651" s="34"/>
      <c r="I651" s="34"/>
      <c r="J651" s="34"/>
      <c r="K651" s="34"/>
      <c r="L651" s="34"/>
      <c r="M651" s="34"/>
      <c r="N651" s="34"/>
      <c r="O651" s="34"/>
      <c r="P651" s="34"/>
      <c r="Q651" s="34"/>
    </row>
    <row r="652" spans="1:17" s="55" customFormat="1" ht="15">
      <c r="A652" s="59"/>
      <c r="B652" s="31"/>
      <c r="C652" s="34"/>
      <c r="D652" s="33"/>
      <c r="E652" s="33"/>
      <c r="F652" s="33"/>
      <c r="G652" s="34"/>
      <c r="H652" s="34"/>
      <c r="I652" s="34"/>
      <c r="J652" s="34"/>
      <c r="K652" s="34"/>
      <c r="L652" s="34"/>
      <c r="M652" s="34"/>
      <c r="N652" s="34"/>
      <c r="O652" s="34"/>
      <c r="P652" s="34"/>
      <c r="Q652" s="34"/>
    </row>
    <row r="653" spans="1:17" s="55" customFormat="1" ht="15">
      <c r="A653" s="59"/>
      <c r="B653" s="31"/>
      <c r="C653" s="34"/>
      <c r="D653" s="33"/>
      <c r="E653" s="33"/>
      <c r="F653" s="33"/>
      <c r="G653" s="34"/>
      <c r="H653" s="34"/>
      <c r="I653" s="34"/>
      <c r="J653" s="34"/>
      <c r="K653" s="34"/>
      <c r="L653" s="34"/>
      <c r="M653" s="34"/>
      <c r="N653" s="34"/>
      <c r="O653" s="34"/>
      <c r="P653" s="34"/>
      <c r="Q653" s="34"/>
    </row>
    <row r="654" spans="1:17" s="55" customFormat="1" ht="15">
      <c r="A654" s="59"/>
      <c r="B654" s="31"/>
      <c r="C654" s="34"/>
      <c r="D654" s="33"/>
      <c r="E654" s="33"/>
      <c r="F654" s="33"/>
      <c r="G654" s="34"/>
      <c r="H654" s="34"/>
      <c r="I654" s="34"/>
      <c r="J654" s="34"/>
      <c r="K654" s="34"/>
      <c r="L654" s="34"/>
      <c r="M654" s="34"/>
      <c r="N654" s="34"/>
      <c r="O654" s="34"/>
      <c r="P654" s="34"/>
      <c r="Q654" s="34"/>
    </row>
    <row r="655" spans="1:17" s="55" customFormat="1" ht="15">
      <c r="A655" s="59"/>
      <c r="B655" s="31"/>
      <c r="C655" s="34"/>
      <c r="D655" s="33"/>
      <c r="E655" s="33"/>
      <c r="F655" s="33"/>
      <c r="G655" s="34"/>
      <c r="H655" s="34"/>
      <c r="I655" s="34"/>
      <c r="J655" s="34"/>
      <c r="K655" s="34"/>
      <c r="L655" s="34"/>
      <c r="M655" s="34"/>
      <c r="N655" s="34"/>
      <c r="O655" s="34"/>
      <c r="P655" s="34"/>
      <c r="Q655" s="34"/>
    </row>
    <row r="656" spans="1:17" s="55" customFormat="1" ht="15">
      <c r="A656" s="59"/>
      <c r="B656" s="31"/>
      <c r="C656" s="34"/>
      <c r="D656" s="33"/>
      <c r="E656" s="33"/>
      <c r="F656" s="33"/>
      <c r="G656" s="34"/>
      <c r="H656" s="34"/>
      <c r="I656" s="34"/>
      <c r="J656" s="34"/>
      <c r="K656" s="34"/>
      <c r="L656" s="34"/>
      <c r="M656" s="34"/>
      <c r="N656" s="34"/>
      <c r="O656" s="34"/>
      <c r="P656" s="34"/>
      <c r="Q656" s="34"/>
    </row>
    <row r="657" spans="1:32" s="55" customFormat="1" ht="15">
      <c r="A657" s="59"/>
      <c r="B657" s="31"/>
      <c r="C657" s="34"/>
      <c r="D657" s="33"/>
      <c r="E657" s="33"/>
      <c r="F657" s="33"/>
      <c r="G657" s="34"/>
      <c r="H657" s="34"/>
      <c r="I657" s="34"/>
      <c r="J657" s="34"/>
      <c r="K657" s="34"/>
      <c r="L657" s="34"/>
      <c r="M657" s="34"/>
      <c r="N657" s="34"/>
      <c r="O657" s="34"/>
      <c r="P657" s="34"/>
      <c r="Q657" s="34"/>
    </row>
    <row r="658" spans="1:32" s="55" customFormat="1" ht="15">
      <c r="A658" s="59"/>
      <c r="B658" s="31"/>
      <c r="C658" s="34"/>
      <c r="D658" s="33"/>
      <c r="E658" s="33"/>
      <c r="F658" s="33"/>
      <c r="G658" s="34"/>
      <c r="H658" s="34"/>
      <c r="I658" s="34"/>
      <c r="J658" s="34"/>
      <c r="K658" s="34"/>
      <c r="L658" s="34"/>
      <c r="M658" s="34"/>
      <c r="N658" s="34"/>
      <c r="O658" s="34"/>
      <c r="P658" s="34"/>
      <c r="Q658" s="34"/>
    </row>
    <row r="659" spans="1:32" s="55" customFormat="1" ht="15">
      <c r="A659" s="59"/>
      <c r="B659" s="31"/>
      <c r="C659" s="34"/>
      <c r="D659" s="33"/>
      <c r="E659" s="33"/>
      <c r="F659" s="33"/>
      <c r="G659" s="34"/>
      <c r="H659" s="34"/>
      <c r="I659" s="34"/>
      <c r="J659" s="34"/>
      <c r="K659" s="34"/>
      <c r="L659" s="34"/>
      <c r="M659" s="34"/>
      <c r="N659" s="34"/>
      <c r="O659" s="34"/>
      <c r="P659" s="34"/>
      <c r="Q659" s="34"/>
    </row>
    <row r="660" spans="1:32" s="55" customFormat="1" ht="15">
      <c r="A660" s="59"/>
      <c r="B660" s="31"/>
      <c r="C660" s="34"/>
      <c r="D660" s="33"/>
      <c r="E660" s="33"/>
      <c r="F660" s="33"/>
      <c r="G660" s="34"/>
      <c r="H660" s="34"/>
      <c r="I660" s="34"/>
      <c r="J660" s="34"/>
      <c r="K660" s="34"/>
      <c r="L660" s="34"/>
      <c r="M660" s="34"/>
      <c r="N660" s="34"/>
      <c r="O660" s="34"/>
      <c r="P660" s="34"/>
      <c r="Q660" s="34"/>
    </row>
    <row r="661" spans="1:32" s="55" customFormat="1" ht="15">
      <c r="A661" s="59"/>
      <c r="B661" s="31"/>
      <c r="C661" s="34"/>
      <c r="D661" s="33"/>
      <c r="E661" s="33"/>
      <c r="F661" s="33"/>
      <c r="G661" s="34"/>
      <c r="H661" s="34"/>
      <c r="I661" s="34"/>
      <c r="J661" s="34"/>
      <c r="K661" s="34"/>
      <c r="L661" s="34"/>
      <c r="M661" s="34"/>
      <c r="N661" s="34"/>
      <c r="O661" s="34"/>
      <c r="P661" s="34"/>
      <c r="Q661" s="34"/>
    </row>
    <row r="662" spans="1:32" s="55" customFormat="1" ht="15">
      <c r="A662" s="59"/>
      <c r="B662" s="31"/>
      <c r="C662" s="34"/>
      <c r="D662" s="33"/>
      <c r="E662" s="33"/>
      <c r="F662" s="33"/>
      <c r="G662" s="34"/>
      <c r="H662" s="34"/>
      <c r="I662" s="34"/>
      <c r="J662" s="34"/>
      <c r="K662" s="34"/>
      <c r="L662" s="34"/>
      <c r="M662" s="34"/>
      <c r="N662" s="34"/>
      <c r="O662" s="34"/>
      <c r="P662" s="34"/>
      <c r="Q662" s="34"/>
    </row>
    <row r="663" spans="1:32" s="55" customFormat="1" ht="15">
      <c r="A663" s="59"/>
      <c r="B663" s="31"/>
      <c r="C663" s="34"/>
      <c r="D663" s="33"/>
      <c r="E663" s="33"/>
      <c r="F663" s="33"/>
      <c r="G663" s="34"/>
      <c r="H663" s="34"/>
      <c r="I663" s="34"/>
      <c r="J663" s="34"/>
      <c r="K663" s="34"/>
      <c r="L663" s="34"/>
      <c r="M663" s="34"/>
      <c r="N663" s="34"/>
      <c r="O663" s="34"/>
      <c r="P663" s="34"/>
      <c r="Q663" s="34"/>
    </row>
    <row r="664" spans="1:32" s="55" customFormat="1" ht="15">
      <c r="A664" s="59"/>
      <c r="B664" s="31"/>
      <c r="C664" s="34"/>
      <c r="D664" s="33"/>
      <c r="E664" s="33"/>
      <c r="F664" s="33"/>
      <c r="G664" s="34"/>
      <c r="H664" s="34"/>
      <c r="I664" s="34"/>
      <c r="J664" s="34"/>
      <c r="K664" s="34"/>
      <c r="L664" s="34"/>
      <c r="M664" s="34"/>
      <c r="N664" s="34"/>
      <c r="O664" s="34"/>
      <c r="P664" s="34"/>
      <c r="Q664" s="34"/>
    </row>
    <row r="665" spans="1:32" s="55" customFormat="1" ht="15">
      <c r="A665" s="59"/>
      <c r="B665" s="31"/>
      <c r="C665" s="34"/>
      <c r="D665" s="33"/>
      <c r="E665" s="33"/>
      <c r="F665" s="33"/>
      <c r="G665" s="34"/>
      <c r="H665" s="34"/>
      <c r="I665" s="34"/>
      <c r="J665" s="34"/>
      <c r="K665" s="34"/>
      <c r="L665" s="34"/>
      <c r="M665" s="34"/>
      <c r="N665" s="34"/>
      <c r="O665" s="34"/>
      <c r="P665" s="34"/>
      <c r="Q665" s="34"/>
    </row>
    <row r="666" spans="1:32" s="55" customFormat="1" ht="15">
      <c r="A666" s="59"/>
      <c r="B666" s="31"/>
      <c r="C666" s="34"/>
      <c r="D666" s="33"/>
      <c r="E666" s="33"/>
      <c r="F666" s="33"/>
      <c r="G666" s="34"/>
      <c r="H666" s="34"/>
      <c r="I666" s="34"/>
      <c r="J666" s="34"/>
      <c r="K666" s="34"/>
      <c r="L666" s="34"/>
      <c r="M666" s="34"/>
      <c r="N666" s="34"/>
      <c r="O666" s="34"/>
      <c r="P666" s="34"/>
      <c r="Q666" s="34"/>
    </row>
    <row r="667" spans="1:32">
      <c r="C667" s="34"/>
      <c r="D667" s="33"/>
      <c r="E667" s="33"/>
      <c r="F667" s="33"/>
      <c r="G667" s="34"/>
      <c r="H667" s="34"/>
      <c r="I667" s="34"/>
      <c r="J667" s="34"/>
      <c r="K667" s="34"/>
      <c r="L667" s="34"/>
      <c r="M667" s="34"/>
      <c r="N667" s="34"/>
      <c r="O667" s="34"/>
      <c r="P667" s="34"/>
      <c r="Q667" s="34"/>
      <c r="R667" s="31"/>
      <c r="S667" s="31"/>
      <c r="T667" s="31"/>
      <c r="U667" s="31"/>
      <c r="V667" s="31"/>
      <c r="W667" s="31"/>
      <c r="X667" s="31"/>
      <c r="Y667" s="31"/>
      <c r="Z667" s="31"/>
      <c r="AE667" s="31"/>
      <c r="AF667" s="31"/>
    </row>
    <row r="668" spans="1:32">
      <c r="C668" s="34"/>
      <c r="D668" s="33"/>
      <c r="E668" s="33"/>
      <c r="F668" s="33"/>
      <c r="G668" s="34"/>
      <c r="H668" s="34"/>
      <c r="I668" s="34"/>
      <c r="J668" s="34"/>
      <c r="K668" s="34"/>
      <c r="L668" s="34"/>
      <c r="M668" s="34"/>
      <c r="N668" s="34"/>
      <c r="O668" s="34"/>
      <c r="P668" s="34"/>
      <c r="Q668" s="34"/>
      <c r="R668" s="31"/>
      <c r="S668" s="31"/>
      <c r="T668" s="31"/>
      <c r="U668" s="31"/>
      <c r="V668" s="31"/>
      <c r="W668" s="31"/>
      <c r="X668" s="31"/>
      <c r="Y668" s="31"/>
      <c r="Z668" s="31"/>
      <c r="AE668" s="31"/>
      <c r="AF668" s="31"/>
    </row>
    <row r="669" spans="1:32">
      <c r="C669" s="34"/>
      <c r="D669" s="33"/>
      <c r="E669" s="33"/>
      <c r="F669" s="33"/>
      <c r="G669" s="34"/>
      <c r="H669" s="34"/>
      <c r="I669" s="34"/>
      <c r="J669" s="34"/>
      <c r="K669" s="34"/>
      <c r="L669" s="34"/>
      <c r="M669" s="34"/>
      <c r="N669" s="34"/>
      <c r="O669" s="34"/>
      <c r="P669" s="34"/>
      <c r="Q669" s="34"/>
      <c r="R669" s="31"/>
      <c r="S669" s="31"/>
      <c r="T669" s="31"/>
      <c r="U669" s="31"/>
      <c r="V669" s="31"/>
      <c r="W669" s="31"/>
      <c r="X669" s="31"/>
      <c r="Y669" s="31"/>
      <c r="Z669" s="31"/>
      <c r="AE669" s="31"/>
      <c r="AF669" s="31"/>
    </row>
    <row r="670" spans="1:32">
      <c r="C670" s="34"/>
      <c r="D670" s="33"/>
      <c r="E670" s="33"/>
      <c r="F670" s="33"/>
      <c r="G670" s="34"/>
      <c r="H670" s="34"/>
      <c r="I670" s="34"/>
      <c r="J670" s="34"/>
      <c r="K670" s="34"/>
      <c r="L670" s="34"/>
      <c r="M670" s="34"/>
      <c r="N670" s="34"/>
      <c r="O670" s="34"/>
      <c r="P670" s="34"/>
      <c r="Q670" s="34"/>
      <c r="R670" s="31"/>
      <c r="S670" s="31"/>
      <c r="T670" s="31"/>
      <c r="U670" s="31"/>
      <c r="V670" s="31"/>
      <c r="W670" s="31"/>
      <c r="X670" s="31"/>
      <c r="Y670" s="31"/>
      <c r="Z670" s="31"/>
      <c r="AE670" s="31"/>
      <c r="AF670" s="31"/>
    </row>
    <row r="671" spans="1:32">
      <c r="C671" s="34"/>
      <c r="D671" s="33"/>
      <c r="E671" s="33"/>
      <c r="F671" s="33"/>
      <c r="G671" s="34"/>
      <c r="H671" s="34"/>
      <c r="I671" s="34"/>
      <c r="J671" s="34"/>
      <c r="K671" s="34"/>
      <c r="L671" s="34"/>
      <c r="M671" s="34"/>
      <c r="N671" s="34"/>
      <c r="O671" s="34"/>
      <c r="P671" s="34"/>
      <c r="Q671" s="34"/>
      <c r="R671" s="31"/>
      <c r="S671" s="31"/>
      <c r="T671" s="31"/>
      <c r="U671" s="31"/>
      <c r="V671" s="31"/>
      <c r="W671" s="31"/>
      <c r="X671" s="31"/>
      <c r="Y671" s="31"/>
      <c r="Z671" s="31"/>
      <c r="AE671" s="31"/>
      <c r="AF671" s="31"/>
    </row>
    <row r="672" spans="1:32">
      <c r="C672" s="34"/>
      <c r="D672" s="33"/>
      <c r="E672" s="33"/>
      <c r="F672" s="33"/>
      <c r="G672" s="34"/>
      <c r="H672" s="34"/>
      <c r="I672" s="34"/>
      <c r="J672" s="34"/>
      <c r="K672" s="34"/>
      <c r="L672" s="34"/>
      <c r="M672" s="34"/>
      <c r="N672" s="34"/>
      <c r="O672" s="34"/>
      <c r="P672" s="34"/>
      <c r="Q672" s="34"/>
      <c r="R672" s="31"/>
      <c r="S672" s="31"/>
      <c r="T672" s="31"/>
      <c r="U672" s="31"/>
      <c r="V672" s="31"/>
      <c r="W672" s="31"/>
      <c r="X672" s="31"/>
      <c r="Y672" s="31"/>
      <c r="Z672" s="31"/>
      <c r="AE672" s="31"/>
      <c r="AF672" s="31"/>
    </row>
    <row r="673" spans="3:32">
      <c r="C673" s="34"/>
      <c r="D673" s="33"/>
      <c r="E673" s="33"/>
      <c r="F673" s="33"/>
      <c r="G673" s="34"/>
      <c r="H673" s="34"/>
      <c r="I673" s="34"/>
      <c r="J673" s="34"/>
      <c r="K673" s="34"/>
      <c r="L673" s="34"/>
      <c r="M673" s="34"/>
      <c r="N673" s="34"/>
      <c r="O673" s="34"/>
      <c r="P673" s="34"/>
      <c r="Q673" s="34"/>
      <c r="R673" s="31"/>
      <c r="S673" s="31"/>
      <c r="T673" s="31"/>
      <c r="U673" s="31"/>
      <c r="V673" s="31"/>
      <c r="W673" s="31"/>
      <c r="X673" s="31"/>
      <c r="Y673" s="31"/>
      <c r="Z673" s="31"/>
      <c r="AE673" s="31"/>
      <c r="AF673" s="31"/>
    </row>
    <row r="674" spans="3:32">
      <c r="C674" s="34"/>
      <c r="D674" s="33"/>
      <c r="E674" s="33"/>
      <c r="F674" s="33"/>
      <c r="G674" s="34"/>
      <c r="H674" s="34"/>
      <c r="I674" s="34"/>
      <c r="J674" s="34"/>
      <c r="K674" s="34"/>
      <c r="L674" s="34"/>
      <c r="M674" s="34"/>
      <c r="N674" s="34"/>
      <c r="O674" s="34"/>
      <c r="P674" s="34"/>
      <c r="Q674" s="34"/>
      <c r="R674" s="31"/>
      <c r="S674" s="31"/>
      <c r="T674" s="31"/>
      <c r="U674" s="31"/>
      <c r="V674" s="31"/>
      <c r="W674" s="31"/>
      <c r="X674" s="31"/>
      <c r="Y674" s="31"/>
      <c r="Z674" s="31"/>
      <c r="AE674" s="31"/>
      <c r="AF674" s="31"/>
    </row>
    <row r="675" spans="3:32">
      <c r="C675" s="34"/>
      <c r="D675" s="33"/>
      <c r="E675" s="33"/>
      <c r="F675" s="33"/>
      <c r="G675" s="34"/>
      <c r="H675" s="34"/>
      <c r="I675" s="34"/>
      <c r="J675" s="34"/>
      <c r="K675" s="34"/>
      <c r="L675" s="34"/>
      <c r="M675" s="34"/>
      <c r="N675" s="34"/>
      <c r="O675" s="34"/>
      <c r="P675" s="34"/>
      <c r="Q675" s="34"/>
      <c r="R675" s="31"/>
      <c r="S675" s="31"/>
      <c r="T675" s="31"/>
      <c r="U675" s="31"/>
      <c r="V675" s="31"/>
      <c r="W675" s="31"/>
      <c r="X675" s="31"/>
      <c r="Y675" s="31"/>
      <c r="Z675" s="31"/>
      <c r="AE675" s="31"/>
      <c r="AF675" s="31"/>
    </row>
    <row r="676" spans="3:32">
      <c r="C676" s="34"/>
      <c r="D676" s="33"/>
      <c r="E676" s="33"/>
      <c r="F676" s="33"/>
      <c r="G676" s="34"/>
      <c r="H676" s="34"/>
      <c r="I676" s="34"/>
      <c r="J676" s="34"/>
      <c r="K676" s="34"/>
      <c r="L676" s="34"/>
      <c r="M676" s="34"/>
      <c r="N676" s="34"/>
      <c r="O676" s="34"/>
      <c r="P676" s="34"/>
      <c r="Q676" s="34"/>
      <c r="R676" s="31"/>
      <c r="S676" s="31"/>
      <c r="T676" s="31"/>
      <c r="U676" s="31"/>
      <c r="V676" s="31"/>
      <c r="W676" s="31"/>
      <c r="X676" s="31"/>
      <c r="Y676" s="31"/>
      <c r="Z676" s="31"/>
      <c r="AE676" s="31"/>
      <c r="AF676" s="31"/>
    </row>
    <row r="677" spans="3:32">
      <c r="C677" s="34"/>
      <c r="D677" s="33"/>
      <c r="E677" s="33"/>
      <c r="F677" s="33"/>
      <c r="G677" s="34"/>
      <c r="H677" s="34"/>
      <c r="I677" s="34"/>
      <c r="J677" s="34"/>
      <c r="K677" s="34"/>
      <c r="L677" s="34"/>
      <c r="M677" s="34"/>
      <c r="N677" s="34"/>
      <c r="O677" s="34"/>
      <c r="P677" s="34"/>
      <c r="Q677" s="34"/>
      <c r="R677" s="31"/>
      <c r="S677" s="31"/>
      <c r="T677" s="31"/>
      <c r="U677" s="31"/>
      <c r="V677" s="31"/>
      <c r="W677" s="31"/>
      <c r="X677" s="31"/>
      <c r="Y677" s="31"/>
      <c r="Z677" s="31"/>
      <c r="AE677" s="31"/>
      <c r="AF677" s="31"/>
    </row>
    <row r="678" spans="3:32">
      <c r="C678" s="34"/>
      <c r="D678" s="33"/>
      <c r="E678" s="33"/>
      <c r="F678" s="33"/>
      <c r="G678" s="34"/>
      <c r="H678" s="34"/>
      <c r="I678" s="34"/>
      <c r="J678" s="34"/>
      <c r="K678" s="34"/>
      <c r="L678" s="34"/>
      <c r="M678" s="34"/>
      <c r="N678" s="34"/>
      <c r="O678" s="34"/>
      <c r="P678" s="34"/>
      <c r="Q678" s="34"/>
      <c r="R678" s="31"/>
      <c r="S678" s="31"/>
      <c r="T678" s="31"/>
      <c r="U678" s="31"/>
      <c r="V678" s="31"/>
      <c r="W678" s="31"/>
      <c r="X678" s="31"/>
      <c r="Y678" s="31"/>
      <c r="Z678" s="31"/>
      <c r="AE678" s="31"/>
      <c r="AF678" s="31"/>
    </row>
    <row r="679" spans="3:32">
      <c r="C679" s="34"/>
      <c r="D679" s="33"/>
      <c r="E679" s="33"/>
      <c r="F679" s="33"/>
      <c r="G679" s="34"/>
      <c r="H679" s="34"/>
      <c r="I679" s="34"/>
      <c r="J679" s="34"/>
      <c r="K679" s="34"/>
      <c r="L679" s="34"/>
      <c r="M679" s="34"/>
      <c r="N679" s="34"/>
      <c r="O679" s="34"/>
      <c r="P679" s="34"/>
      <c r="Q679" s="34"/>
      <c r="R679" s="31"/>
      <c r="S679" s="31"/>
      <c r="T679" s="31"/>
      <c r="U679" s="31"/>
      <c r="V679" s="31"/>
      <c r="W679" s="31"/>
      <c r="X679" s="31"/>
      <c r="Y679" s="31"/>
      <c r="Z679" s="31"/>
      <c r="AE679" s="31"/>
      <c r="AF679" s="31"/>
    </row>
    <row r="680" spans="3:32">
      <c r="C680" s="34"/>
      <c r="D680" s="33"/>
      <c r="E680" s="33"/>
      <c r="F680" s="33"/>
      <c r="G680" s="34"/>
      <c r="H680" s="34"/>
      <c r="I680" s="34"/>
      <c r="J680" s="34"/>
      <c r="K680" s="34"/>
      <c r="L680" s="34"/>
      <c r="M680" s="34"/>
      <c r="N680" s="34"/>
      <c r="O680" s="34"/>
      <c r="P680" s="34"/>
      <c r="Q680" s="34"/>
      <c r="R680" s="31"/>
      <c r="S680" s="31"/>
      <c r="T680" s="31"/>
      <c r="U680" s="31"/>
      <c r="V680" s="31"/>
      <c r="W680" s="31"/>
      <c r="X680" s="31"/>
      <c r="Y680" s="31"/>
      <c r="Z680" s="31"/>
      <c r="AE680" s="31"/>
      <c r="AF680" s="31"/>
    </row>
    <row r="681" spans="3:32">
      <c r="C681" s="34"/>
      <c r="D681" s="33"/>
      <c r="E681" s="33"/>
      <c r="F681" s="33"/>
      <c r="G681" s="34"/>
      <c r="H681" s="34"/>
      <c r="I681" s="34"/>
      <c r="J681" s="34"/>
      <c r="K681" s="34"/>
      <c r="L681" s="34"/>
      <c r="M681" s="34"/>
      <c r="N681" s="34"/>
      <c r="O681" s="34"/>
      <c r="P681" s="34"/>
      <c r="Q681" s="34"/>
      <c r="R681" s="31"/>
      <c r="S681" s="31"/>
      <c r="T681" s="31"/>
      <c r="U681" s="31"/>
      <c r="V681" s="31"/>
      <c r="W681" s="31"/>
      <c r="X681" s="31"/>
      <c r="Y681" s="31"/>
      <c r="Z681" s="31"/>
      <c r="AE681" s="31"/>
      <c r="AF681" s="31"/>
    </row>
    <row r="682" spans="3:32">
      <c r="C682" s="34"/>
      <c r="D682" s="33"/>
      <c r="E682" s="33"/>
      <c r="F682" s="33"/>
      <c r="G682" s="34"/>
      <c r="H682" s="34"/>
      <c r="I682" s="34"/>
      <c r="J682" s="34"/>
      <c r="K682" s="34"/>
      <c r="L682" s="34"/>
      <c r="M682" s="34"/>
      <c r="N682" s="34"/>
      <c r="O682" s="34"/>
      <c r="P682" s="34"/>
      <c r="Q682" s="34"/>
      <c r="R682" s="31"/>
      <c r="S682" s="31"/>
      <c r="T682" s="31"/>
      <c r="U682" s="31"/>
      <c r="V682" s="31"/>
      <c r="W682" s="31"/>
      <c r="X682" s="31"/>
      <c r="Y682" s="31"/>
      <c r="Z682" s="31"/>
      <c r="AE682" s="31"/>
      <c r="AF682" s="31"/>
    </row>
    <row r="683" spans="3:32">
      <c r="C683" s="34"/>
      <c r="D683" s="33"/>
      <c r="E683" s="33"/>
      <c r="F683" s="33"/>
      <c r="G683" s="34"/>
      <c r="H683" s="34"/>
      <c r="I683" s="34"/>
      <c r="J683" s="34"/>
      <c r="K683" s="34"/>
      <c r="L683" s="34"/>
      <c r="M683" s="34"/>
      <c r="N683" s="34"/>
      <c r="O683" s="34"/>
      <c r="P683" s="34"/>
      <c r="Q683" s="34"/>
      <c r="R683" s="31"/>
      <c r="S683" s="31"/>
      <c r="T683" s="31"/>
      <c r="U683" s="31"/>
      <c r="V683" s="31"/>
      <c r="W683" s="31"/>
      <c r="X683" s="31"/>
      <c r="Y683" s="31"/>
      <c r="Z683" s="31"/>
      <c r="AE683" s="31"/>
      <c r="AF683" s="31"/>
    </row>
    <row r="684" spans="3:32">
      <c r="C684" s="34"/>
      <c r="D684" s="33"/>
      <c r="E684" s="33"/>
      <c r="F684" s="33"/>
      <c r="G684" s="34"/>
      <c r="H684" s="34"/>
      <c r="I684" s="34"/>
      <c r="J684" s="34"/>
      <c r="K684" s="34"/>
      <c r="L684" s="34"/>
      <c r="M684" s="34"/>
      <c r="N684" s="34"/>
      <c r="O684" s="34"/>
      <c r="P684" s="34"/>
      <c r="Q684" s="34"/>
      <c r="R684" s="31"/>
      <c r="S684" s="31"/>
      <c r="T684" s="31"/>
      <c r="U684" s="31"/>
      <c r="V684" s="31"/>
      <c r="W684" s="31"/>
      <c r="X684" s="31"/>
      <c r="Y684" s="31"/>
      <c r="Z684" s="31"/>
      <c r="AE684" s="31"/>
      <c r="AF684" s="31"/>
    </row>
    <row r="685" spans="3:32">
      <c r="C685" s="34"/>
      <c r="D685" s="33"/>
      <c r="E685" s="33"/>
      <c r="F685" s="33"/>
      <c r="G685" s="34"/>
      <c r="H685" s="34"/>
      <c r="I685" s="34"/>
      <c r="J685" s="34"/>
      <c r="K685" s="34"/>
      <c r="L685" s="34"/>
      <c r="M685" s="34"/>
      <c r="N685" s="34"/>
      <c r="O685" s="34"/>
      <c r="P685" s="34"/>
      <c r="Q685" s="34"/>
      <c r="R685" s="31"/>
      <c r="S685" s="31"/>
      <c r="T685" s="31"/>
      <c r="U685" s="31"/>
      <c r="V685" s="31"/>
      <c r="W685" s="31"/>
      <c r="X685" s="31"/>
      <c r="Y685" s="31"/>
      <c r="Z685" s="31"/>
      <c r="AE685" s="31"/>
      <c r="AF685" s="31"/>
    </row>
    <row r="686" spans="3:32">
      <c r="C686" s="34"/>
      <c r="D686" s="33"/>
      <c r="E686" s="33"/>
      <c r="F686" s="33"/>
      <c r="G686" s="34"/>
      <c r="H686" s="34"/>
      <c r="I686" s="34"/>
      <c r="J686" s="34"/>
      <c r="K686" s="34"/>
      <c r="L686" s="34"/>
      <c r="M686" s="34"/>
      <c r="N686" s="34"/>
      <c r="O686" s="34"/>
      <c r="P686" s="34"/>
      <c r="Q686" s="34"/>
      <c r="R686" s="31"/>
      <c r="S686" s="31"/>
      <c r="T686" s="31"/>
      <c r="U686" s="31"/>
      <c r="V686" s="31"/>
      <c r="W686" s="31"/>
      <c r="X686" s="31"/>
      <c r="Y686" s="31"/>
      <c r="Z686" s="31"/>
      <c r="AE686" s="31"/>
      <c r="AF686" s="31"/>
    </row>
    <row r="687" spans="3:32">
      <c r="C687" s="34"/>
      <c r="D687" s="33"/>
      <c r="E687" s="33"/>
      <c r="F687" s="33"/>
      <c r="G687" s="34"/>
      <c r="H687" s="34"/>
      <c r="I687" s="34"/>
      <c r="J687" s="34"/>
      <c r="K687" s="34"/>
      <c r="L687" s="34"/>
      <c r="M687" s="34"/>
      <c r="N687" s="34"/>
      <c r="O687" s="34"/>
      <c r="P687" s="34"/>
      <c r="Q687" s="34"/>
      <c r="R687" s="31"/>
      <c r="S687" s="31"/>
      <c r="T687" s="31"/>
      <c r="U687" s="31"/>
      <c r="V687" s="31"/>
      <c r="W687" s="31"/>
      <c r="X687" s="31"/>
      <c r="Y687" s="31"/>
      <c r="Z687" s="31"/>
      <c r="AE687" s="31"/>
      <c r="AF687" s="31"/>
    </row>
    <row r="688" spans="3:32">
      <c r="C688" s="34"/>
      <c r="D688" s="33"/>
      <c r="E688" s="33"/>
      <c r="F688" s="33"/>
      <c r="G688" s="34"/>
      <c r="H688" s="34"/>
      <c r="I688" s="34"/>
      <c r="J688" s="34"/>
      <c r="K688" s="34"/>
      <c r="L688" s="34"/>
      <c r="M688" s="34"/>
      <c r="N688" s="34"/>
      <c r="O688" s="34"/>
      <c r="P688" s="34"/>
      <c r="Q688" s="34"/>
      <c r="R688" s="31"/>
      <c r="S688" s="31"/>
      <c r="T688" s="31"/>
      <c r="U688" s="31"/>
      <c r="V688" s="31"/>
      <c r="W688" s="31"/>
      <c r="X688" s="31"/>
      <c r="Y688" s="31"/>
      <c r="Z688" s="31"/>
      <c r="AE688" s="31"/>
      <c r="AF688" s="31"/>
    </row>
    <row r="689" spans="3:32">
      <c r="C689" s="34"/>
      <c r="D689" s="33"/>
      <c r="E689" s="33"/>
      <c r="F689" s="33"/>
      <c r="G689" s="34"/>
      <c r="H689" s="34"/>
      <c r="I689" s="34"/>
      <c r="J689" s="34"/>
      <c r="K689" s="34"/>
      <c r="L689" s="34"/>
      <c r="M689" s="34"/>
      <c r="N689" s="34"/>
      <c r="O689" s="34"/>
      <c r="P689" s="34"/>
      <c r="Q689" s="34"/>
      <c r="R689" s="31"/>
      <c r="S689" s="31"/>
      <c r="T689" s="31"/>
      <c r="U689" s="31"/>
      <c r="V689" s="31"/>
      <c r="W689" s="31"/>
      <c r="X689" s="31"/>
      <c r="Y689" s="31"/>
      <c r="Z689" s="31"/>
      <c r="AE689" s="31"/>
      <c r="AF689" s="31"/>
    </row>
    <row r="690" spans="3:32">
      <c r="C690" s="34"/>
      <c r="D690" s="33"/>
      <c r="E690" s="33"/>
      <c r="F690" s="33"/>
      <c r="G690" s="34"/>
      <c r="H690" s="34"/>
      <c r="I690" s="34"/>
      <c r="J690" s="34"/>
      <c r="K690" s="34"/>
      <c r="L690" s="34"/>
      <c r="M690" s="34"/>
      <c r="N690" s="34"/>
      <c r="O690" s="34"/>
      <c r="P690" s="34"/>
      <c r="Q690" s="34"/>
      <c r="R690" s="31"/>
      <c r="S690" s="31"/>
      <c r="T690" s="31"/>
      <c r="U690" s="31"/>
      <c r="V690" s="31"/>
      <c r="W690" s="31"/>
      <c r="X690" s="31"/>
      <c r="Y690" s="31"/>
      <c r="Z690" s="31"/>
      <c r="AE690" s="31"/>
      <c r="AF690" s="31"/>
    </row>
    <row r="691" spans="3:32">
      <c r="C691" s="34"/>
      <c r="D691" s="33"/>
      <c r="E691" s="33"/>
      <c r="F691" s="33"/>
      <c r="G691" s="34"/>
      <c r="H691" s="34"/>
      <c r="I691" s="34"/>
      <c r="J691" s="34"/>
      <c r="K691" s="34"/>
      <c r="L691" s="34"/>
      <c r="M691" s="34"/>
      <c r="N691" s="34"/>
      <c r="O691" s="34"/>
      <c r="P691" s="34"/>
      <c r="Q691" s="34"/>
      <c r="R691" s="31"/>
      <c r="S691" s="31"/>
      <c r="T691" s="31"/>
      <c r="U691" s="31"/>
      <c r="V691" s="31"/>
      <c r="W691" s="31"/>
      <c r="X691" s="31"/>
      <c r="Y691" s="31"/>
      <c r="Z691" s="31"/>
      <c r="AE691" s="31"/>
      <c r="AF691" s="31"/>
    </row>
    <row r="692" spans="3:32">
      <c r="C692" s="34"/>
      <c r="D692" s="33"/>
      <c r="E692" s="33"/>
      <c r="F692" s="33"/>
      <c r="G692" s="34"/>
      <c r="H692" s="34"/>
      <c r="I692" s="34"/>
      <c r="J692" s="34"/>
      <c r="K692" s="34"/>
      <c r="L692" s="34"/>
      <c r="M692" s="34"/>
      <c r="N692" s="34"/>
      <c r="O692" s="34"/>
      <c r="P692" s="34"/>
      <c r="Q692" s="34"/>
      <c r="R692" s="31"/>
      <c r="S692" s="31"/>
      <c r="T692" s="31"/>
      <c r="U692" s="31"/>
      <c r="V692" s="31"/>
      <c r="W692" s="31"/>
      <c r="X692" s="31"/>
      <c r="Y692" s="31"/>
      <c r="Z692" s="31"/>
      <c r="AE692" s="31"/>
      <c r="AF692" s="31"/>
    </row>
    <row r="693" spans="3:32">
      <c r="C693" s="34"/>
      <c r="D693" s="33"/>
      <c r="E693" s="33"/>
      <c r="F693" s="33"/>
      <c r="G693" s="34"/>
      <c r="H693" s="34"/>
      <c r="I693" s="34"/>
      <c r="J693" s="34"/>
      <c r="K693" s="34"/>
      <c r="L693" s="34"/>
      <c r="M693" s="34"/>
      <c r="N693" s="34"/>
      <c r="O693" s="34"/>
      <c r="P693" s="34"/>
      <c r="Q693" s="34"/>
      <c r="R693" s="31"/>
      <c r="S693" s="31"/>
      <c r="T693" s="31"/>
      <c r="U693" s="31"/>
      <c r="V693" s="31"/>
      <c r="W693" s="31"/>
      <c r="X693" s="31"/>
      <c r="Y693" s="31"/>
      <c r="Z693" s="31"/>
      <c r="AE693" s="31"/>
      <c r="AF693" s="31"/>
    </row>
    <row r="694" spans="3:32">
      <c r="C694" s="34"/>
      <c r="D694" s="33"/>
      <c r="E694" s="33"/>
      <c r="F694" s="33"/>
      <c r="G694" s="34"/>
      <c r="H694" s="34"/>
      <c r="I694" s="34"/>
      <c r="J694" s="34"/>
      <c r="K694" s="34"/>
      <c r="L694" s="34"/>
      <c r="M694" s="34"/>
      <c r="N694" s="34"/>
      <c r="O694" s="34"/>
      <c r="P694" s="34"/>
      <c r="Q694" s="34"/>
      <c r="R694" s="31"/>
      <c r="S694" s="31"/>
      <c r="T694" s="31"/>
      <c r="U694" s="31"/>
      <c r="V694" s="31"/>
      <c r="W694" s="31"/>
      <c r="X694" s="31"/>
      <c r="Y694" s="31"/>
      <c r="Z694" s="31"/>
      <c r="AE694" s="31"/>
      <c r="AF694" s="31"/>
    </row>
    <row r="695" spans="3:32">
      <c r="C695" s="34"/>
      <c r="D695" s="33"/>
      <c r="E695" s="33"/>
      <c r="F695" s="33"/>
      <c r="G695" s="34"/>
      <c r="H695" s="34"/>
      <c r="I695" s="34"/>
      <c r="J695" s="34"/>
      <c r="K695" s="34"/>
      <c r="L695" s="34"/>
      <c r="M695" s="34"/>
      <c r="N695" s="34"/>
      <c r="O695" s="34"/>
      <c r="P695" s="34"/>
      <c r="Q695" s="34"/>
      <c r="R695" s="31"/>
      <c r="S695" s="31"/>
      <c r="T695" s="31"/>
      <c r="U695" s="31"/>
      <c r="V695" s="31"/>
      <c r="W695" s="31"/>
      <c r="X695" s="31"/>
      <c r="Y695" s="31"/>
      <c r="Z695" s="31"/>
      <c r="AE695" s="31"/>
      <c r="AF695" s="31"/>
    </row>
    <row r="696" spans="3:32">
      <c r="C696" s="34"/>
      <c r="D696" s="33"/>
      <c r="E696" s="33"/>
      <c r="F696" s="33"/>
      <c r="G696" s="34"/>
      <c r="H696" s="34"/>
      <c r="I696" s="34"/>
      <c r="J696" s="34"/>
      <c r="K696" s="34"/>
      <c r="L696" s="34"/>
      <c r="M696" s="34"/>
      <c r="N696" s="34"/>
      <c r="O696" s="34"/>
      <c r="P696" s="34"/>
      <c r="Q696" s="34"/>
      <c r="R696" s="31"/>
      <c r="S696" s="31"/>
      <c r="T696" s="31"/>
      <c r="U696" s="31"/>
      <c r="V696" s="31"/>
      <c r="W696" s="31"/>
      <c r="X696" s="31"/>
      <c r="Y696" s="31"/>
      <c r="Z696" s="31"/>
      <c r="AE696" s="31"/>
      <c r="AF696" s="31"/>
    </row>
    <row r="697" spans="3:32">
      <c r="C697" s="34"/>
      <c r="D697" s="33"/>
      <c r="E697" s="33"/>
      <c r="F697" s="33"/>
      <c r="G697" s="34"/>
      <c r="H697" s="34"/>
      <c r="I697" s="34"/>
      <c r="J697" s="34"/>
      <c r="K697" s="34"/>
      <c r="L697" s="34"/>
      <c r="M697" s="34"/>
      <c r="N697" s="34"/>
      <c r="O697" s="34"/>
      <c r="P697" s="34"/>
      <c r="Q697" s="34"/>
      <c r="R697" s="31"/>
      <c r="S697" s="31"/>
      <c r="T697" s="31"/>
      <c r="U697" s="31"/>
      <c r="V697" s="31"/>
      <c r="W697" s="31"/>
      <c r="X697" s="31"/>
      <c r="Y697" s="31"/>
      <c r="Z697" s="31"/>
      <c r="AE697" s="31"/>
      <c r="AF697" s="31"/>
    </row>
    <row r="698" spans="3:32">
      <c r="C698" s="34"/>
      <c r="D698" s="33"/>
      <c r="E698" s="33"/>
      <c r="F698" s="33"/>
      <c r="G698" s="34"/>
      <c r="H698" s="34"/>
      <c r="I698" s="34"/>
      <c r="J698" s="34"/>
      <c r="K698" s="34"/>
      <c r="L698" s="34"/>
      <c r="M698" s="34"/>
      <c r="N698" s="34"/>
      <c r="O698" s="34"/>
      <c r="P698" s="34"/>
      <c r="Q698" s="34"/>
      <c r="R698" s="31"/>
      <c r="S698" s="31"/>
      <c r="T698" s="31"/>
      <c r="U698" s="31"/>
      <c r="V698" s="31"/>
      <c r="W698" s="31"/>
      <c r="X698" s="31"/>
      <c r="Y698" s="31"/>
      <c r="Z698" s="31"/>
      <c r="AE698" s="31"/>
      <c r="AF698" s="31"/>
    </row>
    <row r="699" spans="3:32">
      <c r="C699" s="34"/>
      <c r="D699" s="33"/>
      <c r="E699" s="33"/>
      <c r="F699" s="33"/>
      <c r="G699" s="34"/>
      <c r="H699" s="34"/>
      <c r="I699" s="34"/>
      <c r="J699" s="34"/>
      <c r="K699" s="34"/>
      <c r="L699" s="34"/>
      <c r="M699" s="34"/>
      <c r="N699" s="34"/>
      <c r="O699" s="34"/>
      <c r="P699" s="34"/>
      <c r="Q699" s="34"/>
      <c r="R699" s="31"/>
      <c r="S699" s="31"/>
      <c r="T699" s="31"/>
      <c r="U699" s="31"/>
      <c r="V699" s="31"/>
      <c r="W699" s="31"/>
      <c r="X699" s="31"/>
      <c r="Y699" s="31"/>
      <c r="Z699" s="31"/>
      <c r="AE699" s="31"/>
      <c r="AF699" s="31"/>
    </row>
    <row r="700" spans="3:32">
      <c r="C700" s="34"/>
      <c r="D700" s="33"/>
      <c r="E700" s="33"/>
      <c r="F700" s="33"/>
      <c r="G700" s="34"/>
      <c r="H700" s="34"/>
      <c r="I700" s="34"/>
      <c r="J700" s="34"/>
      <c r="K700" s="34"/>
      <c r="L700" s="34"/>
      <c r="M700" s="34"/>
      <c r="N700" s="34"/>
      <c r="O700" s="34"/>
      <c r="P700" s="34"/>
      <c r="Q700" s="34"/>
      <c r="R700" s="31"/>
      <c r="S700" s="31"/>
      <c r="T700" s="31"/>
      <c r="U700" s="31"/>
      <c r="V700" s="31"/>
      <c r="W700" s="31"/>
      <c r="X700" s="31"/>
      <c r="Y700" s="31"/>
      <c r="Z700" s="31"/>
      <c r="AE700" s="31"/>
      <c r="AF700" s="31"/>
    </row>
    <row r="701" spans="3:32">
      <c r="C701" s="34"/>
      <c r="D701" s="33"/>
      <c r="E701" s="33"/>
      <c r="F701" s="33"/>
      <c r="G701" s="34"/>
      <c r="H701" s="34"/>
      <c r="I701" s="34"/>
      <c r="J701" s="34"/>
      <c r="K701" s="34"/>
      <c r="L701" s="34"/>
      <c r="M701" s="34"/>
      <c r="N701" s="34"/>
      <c r="O701" s="34"/>
      <c r="P701" s="34"/>
      <c r="Q701" s="34"/>
      <c r="R701" s="31"/>
      <c r="S701" s="31"/>
      <c r="T701" s="31"/>
      <c r="U701" s="31"/>
      <c r="V701" s="31"/>
      <c r="W701" s="31"/>
      <c r="X701" s="31"/>
      <c r="Y701" s="31"/>
      <c r="Z701" s="31"/>
      <c r="AE701" s="31"/>
      <c r="AF701" s="31"/>
    </row>
    <row r="702" spans="3:32">
      <c r="C702" s="34"/>
      <c r="D702" s="33"/>
      <c r="E702" s="33"/>
      <c r="F702" s="33"/>
      <c r="G702" s="34"/>
      <c r="H702" s="34"/>
      <c r="I702" s="34"/>
      <c r="J702" s="34"/>
      <c r="K702" s="34"/>
      <c r="L702" s="34"/>
      <c r="M702" s="34"/>
      <c r="N702" s="34"/>
      <c r="O702" s="34"/>
      <c r="P702" s="34"/>
      <c r="Q702" s="34"/>
      <c r="R702" s="31"/>
      <c r="S702" s="31"/>
      <c r="T702" s="31"/>
      <c r="U702" s="31"/>
      <c r="V702" s="31"/>
      <c r="W702" s="31"/>
      <c r="X702" s="31"/>
      <c r="Y702" s="31"/>
      <c r="Z702" s="31"/>
      <c r="AE702" s="31"/>
      <c r="AF702" s="31"/>
    </row>
    <row r="703" spans="3:32">
      <c r="C703" s="34"/>
      <c r="D703" s="33"/>
      <c r="E703" s="33"/>
      <c r="F703" s="33"/>
      <c r="G703" s="34"/>
      <c r="H703" s="34"/>
      <c r="I703" s="34"/>
      <c r="J703" s="34"/>
      <c r="K703" s="34"/>
      <c r="L703" s="34"/>
      <c r="M703" s="34"/>
      <c r="N703" s="34"/>
      <c r="O703" s="34"/>
      <c r="P703" s="34"/>
      <c r="Q703" s="34"/>
      <c r="R703" s="31"/>
      <c r="S703" s="31"/>
      <c r="T703" s="31"/>
      <c r="U703" s="31"/>
      <c r="V703" s="31"/>
      <c r="W703" s="31"/>
      <c r="X703" s="31"/>
      <c r="Y703" s="31"/>
      <c r="Z703" s="31"/>
      <c r="AE703" s="31"/>
      <c r="AF703" s="31"/>
    </row>
    <row r="704" spans="3:32">
      <c r="C704" s="34"/>
      <c r="D704" s="33"/>
      <c r="E704" s="33"/>
      <c r="F704" s="33"/>
      <c r="G704" s="34"/>
      <c r="H704" s="34"/>
      <c r="I704" s="34"/>
      <c r="J704" s="34"/>
      <c r="K704" s="34"/>
      <c r="L704" s="34"/>
      <c r="M704" s="34"/>
      <c r="N704" s="34"/>
      <c r="O704" s="34"/>
      <c r="P704" s="34"/>
      <c r="Q704" s="34"/>
      <c r="R704" s="31"/>
      <c r="S704" s="31"/>
      <c r="T704" s="31"/>
      <c r="U704" s="31"/>
      <c r="V704" s="31"/>
      <c r="W704" s="31"/>
      <c r="X704" s="31"/>
      <c r="Y704" s="31"/>
      <c r="Z704" s="31"/>
      <c r="AE704" s="31"/>
      <c r="AF704" s="31"/>
    </row>
    <row r="705" spans="3:32">
      <c r="C705" s="34"/>
      <c r="D705" s="33"/>
      <c r="E705" s="33"/>
      <c r="F705" s="33"/>
      <c r="G705" s="34"/>
      <c r="H705" s="34"/>
      <c r="I705" s="34"/>
      <c r="J705" s="34"/>
      <c r="K705" s="34"/>
      <c r="L705" s="34"/>
      <c r="M705" s="34"/>
      <c r="N705" s="34"/>
      <c r="O705" s="34"/>
      <c r="P705" s="34"/>
      <c r="Q705" s="34"/>
      <c r="R705" s="31"/>
      <c r="S705" s="31"/>
      <c r="T705" s="31"/>
      <c r="U705" s="31"/>
      <c r="V705" s="31"/>
      <c r="W705" s="31"/>
      <c r="X705" s="31"/>
      <c r="Y705" s="31"/>
      <c r="Z705" s="31"/>
      <c r="AE705" s="31"/>
      <c r="AF705" s="31"/>
    </row>
    <row r="706" spans="3:32">
      <c r="C706" s="34"/>
      <c r="D706" s="33"/>
      <c r="E706" s="33"/>
      <c r="F706" s="33"/>
      <c r="G706" s="34"/>
      <c r="H706" s="34"/>
      <c r="I706" s="34"/>
      <c r="J706" s="34"/>
      <c r="K706" s="34"/>
      <c r="L706" s="34"/>
      <c r="M706" s="34"/>
      <c r="N706" s="34"/>
      <c r="O706" s="34"/>
      <c r="P706" s="34"/>
      <c r="Q706" s="34"/>
      <c r="R706" s="31"/>
      <c r="S706" s="31"/>
      <c r="T706" s="31"/>
      <c r="U706" s="31"/>
      <c r="V706" s="31"/>
      <c r="W706" s="31"/>
      <c r="X706" s="31"/>
      <c r="Y706" s="31"/>
      <c r="Z706" s="31"/>
      <c r="AE706" s="31"/>
      <c r="AF706" s="31"/>
    </row>
    <row r="707" spans="3:32">
      <c r="C707" s="34"/>
      <c r="D707" s="33"/>
      <c r="E707" s="33"/>
      <c r="F707" s="33"/>
      <c r="G707" s="34"/>
      <c r="H707" s="34"/>
      <c r="I707" s="34"/>
      <c r="J707" s="34"/>
      <c r="K707" s="34"/>
      <c r="L707" s="34"/>
      <c r="M707" s="34"/>
      <c r="N707" s="34"/>
      <c r="O707" s="34"/>
      <c r="P707" s="34"/>
      <c r="Q707" s="34"/>
      <c r="R707" s="31"/>
      <c r="S707" s="31"/>
      <c r="T707" s="31"/>
      <c r="U707" s="31"/>
      <c r="V707" s="31"/>
      <c r="W707" s="31"/>
      <c r="X707" s="31"/>
      <c r="Y707" s="31"/>
      <c r="Z707" s="31"/>
      <c r="AE707" s="31"/>
      <c r="AF707" s="31"/>
    </row>
    <row r="708" spans="3:32">
      <c r="C708" s="34"/>
      <c r="D708" s="33"/>
      <c r="E708" s="33"/>
      <c r="F708" s="33"/>
      <c r="G708" s="34"/>
      <c r="H708" s="34"/>
      <c r="I708" s="34"/>
      <c r="J708" s="34"/>
      <c r="K708" s="34"/>
      <c r="L708" s="34"/>
      <c r="M708" s="34"/>
      <c r="N708" s="34"/>
      <c r="O708" s="34"/>
      <c r="P708" s="34"/>
      <c r="Q708" s="34"/>
      <c r="R708" s="31"/>
      <c r="S708" s="31"/>
      <c r="T708" s="31"/>
      <c r="U708" s="31"/>
      <c r="V708" s="31"/>
      <c r="W708" s="31"/>
      <c r="X708" s="31"/>
      <c r="Y708" s="31"/>
      <c r="Z708" s="31"/>
      <c r="AE708" s="31"/>
      <c r="AF708" s="31"/>
    </row>
    <row r="709" spans="3:32">
      <c r="C709" s="34"/>
      <c r="D709" s="33"/>
      <c r="E709" s="33"/>
      <c r="F709" s="33"/>
      <c r="G709" s="34"/>
      <c r="H709" s="34"/>
      <c r="I709" s="34"/>
      <c r="J709" s="34"/>
      <c r="K709" s="34"/>
      <c r="L709" s="34"/>
      <c r="M709" s="34"/>
      <c r="N709" s="34"/>
      <c r="O709" s="34"/>
      <c r="P709" s="34"/>
      <c r="Q709" s="34"/>
      <c r="R709" s="31"/>
      <c r="S709" s="31"/>
      <c r="T709" s="31"/>
      <c r="U709" s="31"/>
      <c r="V709" s="31"/>
      <c r="W709" s="31"/>
      <c r="X709" s="31"/>
      <c r="Y709" s="31"/>
      <c r="Z709" s="31"/>
      <c r="AE709" s="31"/>
      <c r="AF709" s="31"/>
    </row>
    <row r="710" spans="3:32">
      <c r="C710" s="34"/>
      <c r="D710" s="33"/>
      <c r="E710" s="33"/>
      <c r="F710" s="33"/>
      <c r="G710" s="34"/>
      <c r="H710" s="34"/>
      <c r="I710" s="34"/>
      <c r="J710" s="34"/>
      <c r="K710" s="34"/>
      <c r="L710" s="34"/>
      <c r="M710" s="34"/>
      <c r="N710" s="34"/>
      <c r="O710" s="34"/>
      <c r="P710" s="34"/>
      <c r="Q710" s="34"/>
      <c r="R710" s="31"/>
      <c r="S710" s="31"/>
      <c r="T710" s="31"/>
      <c r="U710" s="31"/>
      <c r="V710" s="31"/>
      <c r="W710" s="31"/>
      <c r="X710" s="31"/>
      <c r="Y710" s="31"/>
      <c r="Z710" s="31"/>
      <c r="AE710" s="31"/>
      <c r="AF710" s="31"/>
    </row>
    <row r="711" spans="3:32">
      <c r="C711" s="34"/>
      <c r="D711" s="33"/>
      <c r="E711" s="33"/>
      <c r="F711" s="33"/>
      <c r="G711" s="34"/>
      <c r="H711" s="34"/>
      <c r="I711" s="34"/>
      <c r="J711" s="34"/>
      <c r="K711" s="34"/>
      <c r="L711" s="34"/>
      <c r="M711" s="34"/>
      <c r="N711" s="34"/>
      <c r="O711" s="34"/>
      <c r="P711" s="34"/>
      <c r="Q711" s="34"/>
      <c r="R711" s="31"/>
      <c r="S711" s="31"/>
      <c r="T711" s="31"/>
      <c r="U711" s="31"/>
      <c r="V711" s="31"/>
      <c r="W711" s="31"/>
      <c r="X711" s="31"/>
      <c r="Y711" s="31"/>
      <c r="Z711" s="31"/>
      <c r="AE711" s="31"/>
      <c r="AF711" s="31"/>
    </row>
    <row r="712" spans="3:32">
      <c r="C712" s="34"/>
      <c r="D712" s="33"/>
      <c r="E712" s="33"/>
      <c r="F712" s="33"/>
      <c r="G712" s="34"/>
      <c r="H712" s="34"/>
      <c r="I712" s="34"/>
      <c r="J712" s="34"/>
      <c r="K712" s="34"/>
      <c r="L712" s="34"/>
      <c r="M712" s="34"/>
      <c r="N712" s="34"/>
      <c r="O712" s="34"/>
      <c r="P712" s="34"/>
      <c r="Q712" s="34"/>
      <c r="R712" s="31"/>
      <c r="S712" s="31"/>
      <c r="T712" s="31"/>
      <c r="U712" s="31"/>
      <c r="V712" s="31"/>
      <c r="W712" s="31"/>
      <c r="X712" s="31"/>
      <c r="Y712" s="31"/>
      <c r="Z712" s="31"/>
      <c r="AE712" s="31"/>
      <c r="AF712" s="31"/>
    </row>
    <row r="713" spans="3:32">
      <c r="C713" s="34"/>
      <c r="D713" s="33"/>
      <c r="E713" s="33"/>
      <c r="F713" s="33"/>
      <c r="G713" s="34"/>
      <c r="H713" s="34"/>
      <c r="I713" s="34"/>
      <c r="J713" s="34"/>
      <c r="K713" s="34"/>
      <c r="L713" s="34"/>
      <c r="M713" s="34"/>
      <c r="N713" s="34"/>
      <c r="O713" s="34"/>
      <c r="P713" s="34"/>
      <c r="Q713" s="34"/>
      <c r="R713" s="31"/>
      <c r="S713" s="31"/>
      <c r="T713" s="31"/>
      <c r="U713" s="31"/>
      <c r="V713" s="31"/>
      <c r="W713" s="31"/>
      <c r="X713" s="31"/>
      <c r="Y713" s="31"/>
      <c r="Z713" s="31"/>
      <c r="AE713" s="31"/>
      <c r="AF713" s="31"/>
    </row>
    <row r="714" spans="3:32">
      <c r="C714" s="34"/>
      <c r="D714" s="33"/>
      <c r="E714" s="33"/>
      <c r="F714" s="33"/>
      <c r="G714" s="34"/>
      <c r="H714" s="34"/>
      <c r="I714" s="34"/>
      <c r="J714" s="34"/>
      <c r="K714" s="34"/>
      <c r="L714" s="34"/>
      <c r="M714" s="34"/>
      <c r="N714" s="34"/>
      <c r="O714" s="34"/>
      <c r="P714" s="34"/>
      <c r="Q714" s="34"/>
      <c r="R714" s="31"/>
      <c r="S714" s="31"/>
      <c r="T714" s="31"/>
      <c r="U714" s="31"/>
      <c r="V714" s="31"/>
      <c r="W714" s="31"/>
      <c r="X714" s="31"/>
      <c r="Y714" s="31"/>
      <c r="Z714" s="31"/>
      <c r="AE714" s="31"/>
      <c r="AF714" s="31"/>
    </row>
    <row r="715" spans="3:32">
      <c r="C715" s="34"/>
      <c r="D715" s="33"/>
      <c r="E715" s="33"/>
      <c r="F715" s="33"/>
      <c r="G715" s="34"/>
      <c r="H715" s="34"/>
      <c r="I715" s="34"/>
      <c r="J715" s="34"/>
      <c r="K715" s="34"/>
      <c r="L715" s="34"/>
      <c r="M715" s="34"/>
      <c r="N715" s="34"/>
      <c r="O715" s="34"/>
      <c r="P715" s="34"/>
      <c r="Q715" s="34"/>
      <c r="R715" s="31"/>
      <c r="S715" s="31"/>
      <c r="T715" s="31"/>
      <c r="U715" s="31"/>
      <c r="V715" s="31"/>
      <c r="W715" s="31"/>
      <c r="X715" s="31"/>
      <c r="Y715" s="31"/>
      <c r="Z715" s="31"/>
      <c r="AE715" s="31"/>
      <c r="AF715" s="31"/>
    </row>
    <row r="716" spans="3:32">
      <c r="C716" s="34"/>
      <c r="D716" s="33"/>
      <c r="E716" s="33"/>
      <c r="F716" s="33"/>
      <c r="G716" s="34"/>
      <c r="H716" s="34"/>
      <c r="I716" s="34"/>
      <c r="J716" s="34"/>
      <c r="K716" s="34"/>
      <c r="L716" s="34"/>
      <c r="M716" s="34"/>
      <c r="N716" s="34"/>
      <c r="O716" s="34"/>
      <c r="P716" s="34"/>
      <c r="Q716" s="34"/>
      <c r="R716" s="31"/>
      <c r="S716" s="31"/>
      <c r="T716" s="31"/>
      <c r="U716" s="31"/>
      <c r="V716" s="31"/>
      <c r="W716" s="31"/>
      <c r="X716" s="31"/>
      <c r="Y716" s="31"/>
      <c r="Z716" s="31"/>
      <c r="AE716" s="31"/>
      <c r="AF716" s="31"/>
    </row>
    <row r="717" spans="3:32">
      <c r="C717" s="34"/>
      <c r="D717" s="33"/>
      <c r="E717" s="33"/>
      <c r="F717" s="33"/>
      <c r="G717" s="34"/>
      <c r="H717" s="34"/>
      <c r="I717" s="34"/>
      <c r="J717" s="34"/>
      <c r="K717" s="34"/>
      <c r="L717" s="34"/>
      <c r="M717" s="34"/>
      <c r="N717" s="34"/>
      <c r="O717" s="34"/>
      <c r="P717" s="34"/>
      <c r="Q717" s="34"/>
      <c r="R717" s="31"/>
      <c r="S717" s="31"/>
      <c r="T717" s="31"/>
      <c r="U717" s="31"/>
      <c r="V717" s="31"/>
      <c r="W717" s="31"/>
      <c r="X717" s="31"/>
      <c r="Y717" s="31"/>
      <c r="Z717" s="31"/>
      <c r="AE717" s="31"/>
      <c r="AF717" s="31"/>
    </row>
    <row r="718" spans="3:32">
      <c r="C718" s="34"/>
      <c r="D718" s="33"/>
      <c r="E718" s="33"/>
      <c r="F718" s="33"/>
      <c r="G718" s="34"/>
      <c r="H718" s="34"/>
      <c r="I718" s="34"/>
      <c r="J718" s="34"/>
      <c r="K718" s="34"/>
      <c r="L718" s="34"/>
      <c r="M718" s="34"/>
      <c r="N718" s="34"/>
      <c r="O718" s="34"/>
      <c r="P718" s="34"/>
      <c r="Q718" s="34"/>
      <c r="R718" s="31"/>
      <c r="S718" s="31"/>
      <c r="T718" s="31"/>
      <c r="U718" s="31"/>
      <c r="V718" s="31"/>
      <c r="W718" s="31"/>
      <c r="X718" s="31"/>
      <c r="Y718" s="31"/>
      <c r="Z718" s="31"/>
      <c r="AE718" s="31"/>
      <c r="AF718" s="31"/>
    </row>
    <row r="719" spans="3:32">
      <c r="C719" s="34"/>
      <c r="D719" s="33"/>
      <c r="E719" s="33"/>
      <c r="F719" s="33"/>
      <c r="G719" s="34"/>
      <c r="H719" s="34"/>
      <c r="I719" s="34"/>
      <c r="J719" s="34"/>
      <c r="K719" s="34"/>
      <c r="L719" s="34"/>
      <c r="M719" s="34"/>
      <c r="N719" s="34"/>
      <c r="O719" s="34"/>
      <c r="P719" s="34"/>
      <c r="Q719" s="34"/>
      <c r="R719" s="31"/>
      <c r="S719" s="31"/>
      <c r="T719" s="31"/>
      <c r="U719" s="31"/>
      <c r="V719" s="31"/>
      <c r="W719" s="31"/>
      <c r="X719" s="31"/>
      <c r="Y719" s="31"/>
      <c r="Z719" s="31"/>
      <c r="AE719" s="31"/>
      <c r="AF719" s="31"/>
    </row>
    <row r="720" spans="3:32">
      <c r="C720" s="34"/>
      <c r="D720" s="33"/>
      <c r="E720" s="33"/>
      <c r="F720" s="33"/>
      <c r="G720" s="34"/>
      <c r="H720" s="34"/>
      <c r="I720" s="34"/>
      <c r="J720" s="34"/>
      <c r="K720" s="34"/>
      <c r="L720" s="34"/>
      <c r="M720" s="34"/>
      <c r="N720" s="34"/>
      <c r="O720" s="34"/>
      <c r="P720" s="34"/>
      <c r="Q720" s="34"/>
      <c r="R720" s="31"/>
      <c r="S720" s="31"/>
      <c r="T720" s="31"/>
      <c r="U720" s="31"/>
      <c r="V720" s="31"/>
      <c r="W720" s="31"/>
      <c r="X720" s="31"/>
      <c r="Y720" s="31"/>
      <c r="Z720" s="31"/>
      <c r="AE720" s="31"/>
      <c r="AF720" s="31"/>
    </row>
    <row r="721" spans="3:32">
      <c r="C721" s="34"/>
      <c r="D721" s="33"/>
      <c r="E721" s="33"/>
      <c r="F721" s="33"/>
      <c r="G721" s="34"/>
      <c r="H721" s="34"/>
      <c r="I721" s="34"/>
      <c r="J721" s="34"/>
      <c r="K721" s="34"/>
      <c r="L721" s="34"/>
      <c r="M721" s="34"/>
      <c r="N721" s="34"/>
      <c r="O721" s="34"/>
      <c r="P721" s="34"/>
      <c r="Q721" s="34"/>
      <c r="R721" s="31"/>
      <c r="S721" s="31"/>
      <c r="T721" s="31"/>
      <c r="U721" s="31"/>
      <c r="V721" s="31"/>
      <c r="W721" s="31"/>
      <c r="X721" s="31"/>
      <c r="Y721" s="31"/>
      <c r="Z721" s="31"/>
      <c r="AE721" s="31"/>
      <c r="AF721" s="31"/>
    </row>
    <row r="722" spans="3:32">
      <c r="C722" s="34"/>
      <c r="D722" s="33"/>
      <c r="E722" s="33"/>
      <c r="F722" s="33"/>
      <c r="G722" s="34"/>
      <c r="H722" s="34"/>
      <c r="I722" s="34"/>
      <c r="J722" s="34"/>
      <c r="K722" s="34"/>
      <c r="L722" s="34"/>
      <c r="M722" s="34"/>
      <c r="N722" s="34"/>
      <c r="O722" s="34"/>
      <c r="P722" s="34"/>
      <c r="Q722" s="34"/>
      <c r="R722" s="31"/>
      <c r="S722" s="31"/>
      <c r="T722" s="31"/>
      <c r="U722" s="31"/>
      <c r="V722" s="31"/>
      <c r="W722" s="31"/>
      <c r="X722" s="31"/>
      <c r="Y722" s="31"/>
      <c r="Z722" s="31"/>
      <c r="AE722" s="31"/>
      <c r="AF722" s="31"/>
    </row>
    <row r="723" spans="3:32">
      <c r="C723" s="34"/>
      <c r="D723" s="33"/>
      <c r="E723" s="33"/>
      <c r="F723" s="33"/>
      <c r="G723" s="34"/>
      <c r="H723" s="34"/>
      <c r="I723" s="34"/>
      <c r="J723" s="34"/>
      <c r="K723" s="34"/>
      <c r="L723" s="34"/>
      <c r="M723" s="34"/>
      <c r="N723" s="34"/>
      <c r="O723" s="34"/>
      <c r="P723" s="34"/>
      <c r="Q723" s="34"/>
      <c r="R723" s="31"/>
      <c r="S723" s="31"/>
      <c r="T723" s="31"/>
      <c r="U723" s="31"/>
      <c r="V723" s="31"/>
      <c r="W723" s="31"/>
      <c r="X723" s="31"/>
      <c r="Y723" s="31"/>
      <c r="Z723" s="31"/>
      <c r="AE723" s="31"/>
      <c r="AF723" s="31"/>
    </row>
    <row r="724" spans="3:32">
      <c r="C724" s="34"/>
      <c r="D724" s="33"/>
      <c r="E724" s="33"/>
      <c r="F724" s="33"/>
      <c r="G724" s="34"/>
      <c r="H724" s="34"/>
      <c r="I724" s="34"/>
      <c r="J724" s="34"/>
      <c r="K724" s="34"/>
      <c r="L724" s="34"/>
      <c r="M724" s="34"/>
      <c r="N724" s="34"/>
      <c r="O724" s="34"/>
      <c r="P724" s="34"/>
      <c r="Q724" s="34"/>
      <c r="R724" s="31"/>
      <c r="S724" s="31"/>
      <c r="T724" s="31"/>
      <c r="U724" s="31"/>
      <c r="V724" s="31"/>
      <c r="W724" s="31"/>
      <c r="X724" s="31"/>
      <c r="Y724" s="31"/>
      <c r="Z724" s="31"/>
      <c r="AE724" s="31"/>
      <c r="AF724" s="31"/>
    </row>
    <row r="725" spans="3:32">
      <c r="C725" s="34"/>
      <c r="D725" s="33"/>
      <c r="E725" s="33"/>
      <c r="F725" s="33"/>
      <c r="G725" s="34"/>
      <c r="H725" s="34"/>
      <c r="I725" s="34"/>
      <c r="J725" s="34"/>
      <c r="K725" s="34"/>
      <c r="L725" s="34"/>
      <c r="M725" s="34"/>
      <c r="N725" s="34"/>
      <c r="O725" s="34"/>
      <c r="P725" s="34"/>
      <c r="Q725" s="34"/>
      <c r="R725" s="31"/>
      <c r="S725" s="31"/>
      <c r="T725" s="31"/>
      <c r="U725" s="31"/>
      <c r="V725" s="31"/>
      <c r="W725" s="31"/>
      <c r="X725" s="31"/>
      <c r="Y725" s="31"/>
      <c r="Z725" s="31"/>
      <c r="AE725" s="31"/>
      <c r="AF725" s="31"/>
    </row>
    <row r="726" spans="3:32">
      <c r="C726" s="34"/>
      <c r="D726" s="33"/>
      <c r="E726" s="33"/>
      <c r="F726" s="33"/>
      <c r="G726" s="34"/>
      <c r="H726" s="34"/>
      <c r="I726" s="34"/>
      <c r="J726" s="34"/>
      <c r="K726" s="34"/>
      <c r="L726" s="34"/>
      <c r="M726" s="34"/>
      <c r="N726" s="34"/>
      <c r="O726" s="34"/>
      <c r="P726" s="34"/>
      <c r="Q726" s="34"/>
      <c r="R726" s="31"/>
      <c r="S726" s="31"/>
      <c r="T726" s="31"/>
      <c r="U726" s="31"/>
      <c r="V726" s="31"/>
      <c r="W726" s="31"/>
      <c r="X726" s="31"/>
      <c r="Y726" s="31"/>
      <c r="Z726" s="31"/>
      <c r="AE726" s="31"/>
      <c r="AF726" s="31"/>
    </row>
    <row r="727" spans="3:32">
      <c r="C727" s="34"/>
      <c r="D727" s="33"/>
      <c r="E727" s="33"/>
      <c r="F727" s="33"/>
      <c r="G727" s="34"/>
      <c r="H727" s="34"/>
      <c r="I727" s="34"/>
      <c r="J727" s="34"/>
      <c r="K727" s="34"/>
      <c r="L727" s="34"/>
      <c r="M727" s="34"/>
      <c r="N727" s="34"/>
      <c r="O727" s="34"/>
      <c r="P727" s="34"/>
      <c r="Q727" s="34"/>
      <c r="R727" s="31"/>
      <c r="S727" s="31"/>
      <c r="T727" s="31"/>
      <c r="U727" s="31"/>
      <c r="V727" s="31"/>
      <c r="W727" s="31"/>
      <c r="X727" s="31"/>
      <c r="Y727" s="31"/>
      <c r="Z727" s="31"/>
      <c r="AE727" s="31"/>
      <c r="AF727" s="31"/>
    </row>
    <row r="728" spans="3:32">
      <c r="C728" s="34"/>
      <c r="D728" s="33"/>
      <c r="E728" s="33"/>
      <c r="F728" s="33"/>
      <c r="G728" s="34"/>
      <c r="H728" s="34"/>
      <c r="I728" s="34"/>
      <c r="J728" s="34"/>
      <c r="K728" s="34"/>
      <c r="L728" s="34"/>
      <c r="M728" s="34"/>
      <c r="N728" s="34"/>
      <c r="O728" s="34"/>
      <c r="P728" s="34"/>
      <c r="Q728" s="34"/>
      <c r="R728" s="31"/>
      <c r="S728" s="31"/>
      <c r="T728" s="31"/>
      <c r="U728" s="31"/>
      <c r="V728" s="31"/>
      <c r="W728" s="31"/>
      <c r="X728" s="31"/>
      <c r="Y728" s="31"/>
      <c r="Z728" s="31"/>
      <c r="AE728" s="31"/>
      <c r="AF728" s="31"/>
    </row>
    <row r="729" spans="3:32">
      <c r="C729" s="34"/>
      <c r="D729" s="33"/>
      <c r="E729" s="33"/>
      <c r="F729" s="33"/>
      <c r="G729" s="34"/>
      <c r="H729" s="34"/>
      <c r="I729" s="34"/>
      <c r="J729" s="34"/>
      <c r="K729" s="34"/>
      <c r="L729" s="34"/>
      <c r="M729" s="34"/>
      <c r="N729" s="34"/>
      <c r="O729" s="34"/>
      <c r="P729" s="34"/>
      <c r="Q729" s="34"/>
      <c r="R729" s="31"/>
      <c r="S729" s="31"/>
      <c r="T729" s="31"/>
      <c r="U729" s="31"/>
      <c r="V729" s="31"/>
      <c r="W729" s="31"/>
      <c r="X729" s="31"/>
      <c r="Y729" s="31"/>
      <c r="Z729" s="31"/>
      <c r="AE729" s="31"/>
      <c r="AF729" s="31"/>
    </row>
    <row r="730" spans="3:32">
      <c r="C730" s="34"/>
      <c r="D730" s="33"/>
      <c r="E730" s="33"/>
      <c r="F730" s="33"/>
      <c r="G730" s="34"/>
      <c r="H730" s="34"/>
      <c r="I730" s="34"/>
      <c r="J730" s="34"/>
      <c r="K730" s="34"/>
      <c r="L730" s="34"/>
      <c r="M730" s="34"/>
      <c r="N730" s="34"/>
      <c r="O730" s="34"/>
      <c r="P730" s="34"/>
      <c r="Q730" s="34"/>
      <c r="R730" s="31"/>
      <c r="S730" s="31"/>
      <c r="T730" s="31"/>
      <c r="U730" s="31"/>
      <c r="V730" s="31"/>
      <c r="W730" s="31"/>
      <c r="X730" s="31"/>
      <c r="Y730" s="31"/>
      <c r="Z730" s="31"/>
      <c r="AE730" s="31"/>
      <c r="AF730" s="31"/>
    </row>
    <row r="731" spans="3:32">
      <c r="C731" s="34"/>
      <c r="D731" s="33"/>
      <c r="E731" s="33"/>
      <c r="F731" s="33"/>
      <c r="G731" s="34"/>
      <c r="H731" s="34"/>
      <c r="I731" s="34"/>
      <c r="J731" s="34"/>
      <c r="K731" s="34"/>
      <c r="L731" s="34"/>
      <c r="M731" s="34"/>
      <c r="N731" s="34"/>
      <c r="O731" s="34"/>
      <c r="P731" s="34"/>
      <c r="Q731" s="34"/>
      <c r="R731" s="31"/>
      <c r="S731" s="31"/>
      <c r="T731" s="31"/>
      <c r="U731" s="31"/>
      <c r="V731" s="31"/>
      <c r="W731" s="31"/>
      <c r="X731" s="31"/>
      <c r="Y731" s="31"/>
      <c r="Z731" s="31"/>
      <c r="AE731" s="31"/>
      <c r="AF731" s="31"/>
    </row>
    <row r="732" spans="3:32">
      <c r="C732" s="34"/>
      <c r="D732" s="33"/>
      <c r="E732" s="33"/>
      <c r="F732" s="33"/>
      <c r="G732" s="34"/>
      <c r="H732" s="34"/>
      <c r="I732" s="34"/>
      <c r="J732" s="34"/>
      <c r="K732" s="34"/>
      <c r="L732" s="34"/>
      <c r="M732" s="34"/>
      <c r="N732" s="34"/>
      <c r="O732" s="34"/>
      <c r="P732" s="34"/>
      <c r="Q732" s="34"/>
      <c r="R732" s="31"/>
      <c r="S732" s="31"/>
      <c r="T732" s="31"/>
      <c r="U732" s="31"/>
      <c r="V732" s="31"/>
      <c r="W732" s="31"/>
      <c r="X732" s="31"/>
      <c r="Y732" s="31"/>
      <c r="Z732" s="31"/>
      <c r="AE732" s="31"/>
      <c r="AF732" s="31"/>
    </row>
    <row r="733" spans="3:32">
      <c r="C733" s="34"/>
      <c r="D733" s="33"/>
      <c r="E733" s="33"/>
      <c r="F733" s="33"/>
      <c r="G733" s="34"/>
      <c r="H733" s="34"/>
      <c r="I733" s="34"/>
      <c r="J733" s="34"/>
      <c r="K733" s="34"/>
      <c r="L733" s="34"/>
      <c r="M733" s="34"/>
      <c r="N733" s="34"/>
      <c r="O733" s="34"/>
      <c r="P733" s="34"/>
      <c r="Q733" s="34"/>
      <c r="R733" s="31"/>
      <c r="S733" s="31"/>
      <c r="T733" s="31"/>
      <c r="U733" s="31"/>
      <c r="V733" s="31"/>
      <c r="W733" s="31"/>
      <c r="X733" s="31"/>
      <c r="Y733" s="31"/>
      <c r="Z733" s="31"/>
      <c r="AE733" s="31"/>
      <c r="AF733" s="31"/>
    </row>
    <row r="734" spans="3:32">
      <c r="C734" s="34"/>
      <c r="D734" s="33"/>
      <c r="E734" s="33"/>
      <c r="F734" s="33"/>
      <c r="G734" s="34"/>
      <c r="H734" s="34"/>
      <c r="I734" s="34"/>
      <c r="J734" s="34"/>
      <c r="K734" s="34"/>
      <c r="L734" s="34"/>
      <c r="M734" s="34"/>
      <c r="N734" s="34"/>
      <c r="O734" s="34"/>
      <c r="P734" s="34"/>
      <c r="Q734" s="34"/>
      <c r="R734" s="31"/>
      <c r="S734" s="31"/>
      <c r="T734" s="31"/>
      <c r="U734" s="31"/>
      <c r="V734" s="31"/>
      <c r="W734" s="31"/>
      <c r="X734" s="31"/>
      <c r="Y734" s="31"/>
      <c r="Z734" s="31"/>
      <c r="AE734" s="31"/>
      <c r="AF734" s="31"/>
    </row>
    <row r="735" spans="3:32">
      <c r="C735" s="34"/>
      <c r="D735" s="33"/>
      <c r="E735" s="33"/>
      <c r="F735" s="33"/>
      <c r="G735" s="34"/>
      <c r="H735" s="34"/>
      <c r="I735" s="34"/>
      <c r="J735" s="34"/>
      <c r="K735" s="34"/>
      <c r="L735" s="34"/>
      <c r="M735" s="34"/>
      <c r="N735" s="34"/>
      <c r="O735" s="34"/>
      <c r="P735" s="34"/>
      <c r="Q735" s="34"/>
      <c r="R735" s="31"/>
      <c r="S735" s="31"/>
      <c r="T735" s="31"/>
      <c r="U735" s="31"/>
      <c r="V735" s="31"/>
      <c r="W735" s="31"/>
      <c r="X735" s="31"/>
      <c r="Y735" s="31"/>
      <c r="Z735" s="31"/>
      <c r="AE735" s="31"/>
      <c r="AF735" s="31"/>
    </row>
    <row r="736" spans="3:32">
      <c r="C736" s="34"/>
      <c r="D736" s="33"/>
      <c r="E736" s="33"/>
      <c r="F736" s="33"/>
      <c r="G736" s="34"/>
      <c r="H736" s="34"/>
      <c r="I736" s="34"/>
      <c r="J736" s="34"/>
      <c r="K736" s="34"/>
      <c r="L736" s="34"/>
      <c r="M736" s="34"/>
      <c r="N736" s="34"/>
      <c r="O736" s="34"/>
      <c r="P736" s="34"/>
      <c r="Q736" s="34"/>
      <c r="R736" s="31"/>
      <c r="S736" s="31"/>
      <c r="T736" s="31"/>
      <c r="U736" s="31"/>
      <c r="V736" s="31"/>
      <c r="W736" s="31"/>
      <c r="X736" s="31"/>
      <c r="Y736" s="31"/>
      <c r="Z736" s="31"/>
      <c r="AE736" s="31"/>
      <c r="AF736" s="31"/>
    </row>
    <row r="737" spans="3:32">
      <c r="C737" s="34"/>
      <c r="D737" s="33"/>
      <c r="E737" s="33"/>
      <c r="F737" s="33"/>
      <c r="G737" s="34"/>
      <c r="H737" s="34"/>
      <c r="I737" s="34"/>
      <c r="J737" s="34"/>
      <c r="K737" s="34"/>
      <c r="L737" s="34"/>
      <c r="M737" s="34"/>
      <c r="N737" s="34"/>
      <c r="O737" s="34"/>
      <c r="P737" s="34"/>
      <c r="Q737" s="34"/>
      <c r="R737" s="31"/>
      <c r="S737" s="31"/>
      <c r="T737" s="31"/>
      <c r="U737" s="31"/>
      <c r="V737" s="31"/>
      <c r="W737" s="31"/>
      <c r="X737" s="31"/>
      <c r="Y737" s="31"/>
      <c r="Z737" s="31"/>
      <c r="AE737" s="31"/>
      <c r="AF737" s="31"/>
    </row>
    <row r="738" spans="3:32">
      <c r="C738" s="34"/>
      <c r="D738" s="33"/>
      <c r="E738" s="33"/>
      <c r="F738" s="33"/>
      <c r="G738" s="34"/>
      <c r="H738" s="34"/>
      <c r="I738" s="34"/>
      <c r="J738" s="34"/>
      <c r="K738" s="34"/>
      <c r="L738" s="34"/>
      <c r="M738" s="34"/>
      <c r="N738" s="34"/>
      <c r="O738" s="34"/>
      <c r="P738" s="34"/>
      <c r="Q738" s="34"/>
      <c r="R738" s="31"/>
      <c r="S738" s="31"/>
      <c r="T738" s="31"/>
      <c r="U738" s="31"/>
      <c r="V738" s="31"/>
      <c r="W738" s="31"/>
      <c r="X738" s="31"/>
      <c r="Y738" s="31"/>
      <c r="Z738" s="31"/>
      <c r="AE738" s="31"/>
      <c r="AF738" s="31"/>
    </row>
    <row r="739" spans="3:32">
      <c r="C739" s="34"/>
      <c r="D739" s="33"/>
      <c r="E739" s="33"/>
      <c r="F739" s="33"/>
      <c r="G739" s="34"/>
      <c r="H739" s="34"/>
      <c r="I739" s="34"/>
      <c r="J739" s="34"/>
      <c r="K739" s="34"/>
      <c r="L739" s="34"/>
      <c r="M739" s="34"/>
      <c r="N739" s="34"/>
      <c r="O739" s="34"/>
      <c r="P739" s="34"/>
      <c r="Q739" s="34"/>
      <c r="R739" s="31"/>
      <c r="S739" s="31"/>
      <c r="T739" s="31"/>
      <c r="U739" s="31"/>
      <c r="V739" s="31"/>
      <c r="W739" s="31"/>
      <c r="X739" s="31"/>
      <c r="Y739" s="31"/>
      <c r="Z739" s="31"/>
      <c r="AE739" s="31"/>
      <c r="AF739" s="31"/>
    </row>
    <row r="740" spans="3:32">
      <c r="C740" s="34"/>
      <c r="D740" s="33"/>
      <c r="E740" s="33"/>
      <c r="F740" s="33"/>
      <c r="G740" s="34"/>
      <c r="H740" s="34"/>
      <c r="I740" s="34"/>
      <c r="J740" s="34"/>
      <c r="K740" s="34"/>
      <c r="L740" s="34"/>
      <c r="M740" s="34"/>
      <c r="N740" s="34"/>
      <c r="O740" s="34"/>
      <c r="P740" s="34"/>
      <c r="Q740" s="34"/>
      <c r="R740" s="31"/>
      <c r="S740" s="31"/>
      <c r="T740" s="31"/>
      <c r="U740" s="31"/>
      <c r="V740" s="31"/>
      <c r="W740" s="31"/>
      <c r="X740" s="31"/>
      <c r="Y740" s="31"/>
      <c r="Z740" s="31"/>
      <c r="AE740" s="31"/>
      <c r="AF740" s="31"/>
    </row>
    <row r="741" spans="3:32">
      <c r="C741" s="34"/>
      <c r="D741" s="33"/>
      <c r="E741" s="33"/>
      <c r="F741" s="33"/>
      <c r="G741" s="34"/>
      <c r="H741" s="34"/>
      <c r="I741" s="34"/>
      <c r="J741" s="34"/>
      <c r="K741" s="34"/>
      <c r="L741" s="34"/>
      <c r="M741" s="34"/>
      <c r="N741" s="34"/>
      <c r="O741" s="34"/>
      <c r="P741" s="34"/>
      <c r="Q741" s="34"/>
      <c r="R741" s="31"/>
      <c r="S741" s="31"/>
      <c r="T741" s="31"/>
      <c r="U741" s="31"/>
      <c r="V741" s="31"/>
      <c r="W741" s="31"/>
      <c r="X741" s="31"/>
      <c r="Y741" s="31"/>
      <c r="Z741" s="31"/>
      <c r="AE741" s="31"/>
      <c r="AF741" s="31"/>
    </row>
    <row r="742" spans="3:32">
      <c r="C742" s="34"/>
      <c r="D742" s="33"/>
      <c r="E742" s="33"/>
      <c r="F742" s="33"/>
      <c r="G742" s="34"/>
      <c r="H742" s="34"/>
      <c r="I742" s="34"/>
      <c r="J742" s="34"/>
      <c r="K742" s="34"/>
      <c r="L742" s="34"/>
      <c r="M742" s="34"/>
      <c r="N742" s="34"/>
      <c r="O742" s="34"/>
      <c r="P742" s="34"/>
      <c r="Q742" s="34"/>
      <c r="R742" s="31"/>
      <c r="S742" s="31"/>
      <c r="T742" s="31"/>
      <c r="U742" s="31"/>
      <c r="V742" s="31"/>
      <c r="W742" s="31"/>
      <c r="X742" s="31"/>
      <c r="Y742" s="31"/>
      <c r="Z742" s="31"/>
      <c r="AE742" s="31"/>
      <c r="AF742" s="31"/>
    </row>
    <row r="743" spans="3:32">
      <c r="C743" s="34"/>
      <c r="D743" s="33"/>
      <c r="E743" s="33"/>
      <c r="F743" s="33"/>
      <c r="G743" s="34"/>
      <c r="H743" s="34"/>
      <c r="I743" s="34"/>
      <c r="J743" s="34"/>
      <c r="K743" s="34"/>
      <c r="L743" s="34"/>
      <c r="M743" s="34"/>
      <c r="N743" s="34"/>
      <c r="O743" s="34"/>
      <c r="P743" s="34"/>
      <c r="Q743" s="34"/>
      <c r="R743" s="31"/>
      <c r="S743" s="31"/>
      <c r="T743" s="31"/>
      <c r="U743" s="31"/>
      <c r="V743" s="31"/>
      <c r="W743" s="31"/>
      <c r="X743" s="31"/>
      <c r="Y743" s="31"/>
      <c r="Z743" s="31"/>
      <c r="AE743" s="31"/>
      <c r="AF743" s="31"/>
    </row>
    <row r="744" spans="3:32">
      <c r="C744" s="34"/>
      <c r="D744" s="33"/>
      <c r="E744" s="33"/>
      <c r="F744" s="33"/>
      <c r="G744" s="34"/>
      <c r="H744" s="34"/>
      <c r="I744" s="34"/>
      <c r="J744" s="34"/>
      <c r="K744" s="34"/>
      <c r="L744" s="34"/>
      <c r="M744" s="34"/>
      <c r="N744" s="34"/>
      <c r="O744" s="34"/>
      <c r="P744" s="34"/>
      <c r="Q744" s="34"/>
      <c r="R744" s="31"/>
      <c r="S744" s="31"/>
      <c r="T744" s="31"/>
      <c r="U744" s="31"/>
      <c r="V744" s="31"/>
      <c r="W744" s="31"/>
      <c r="X744" s="31"/>
      <c r="Y744" s="31"/>
      <c r="Z744" s="31"/>
      <c r="AE744" s="31"/>
      <c r="AF744" s="31"/>
    </row>
    <row r="745" spans="3:32">
      <c r="C745" s="34"/>
      <c r="D745" s="33"/>
      <c r="E745" s="33"/>
      <c r="F745" s="33"/>
      <c r="G745" s="34"/>
      <c r="H745" s="34"/>
      <c r="I745" s="34"/>
      <c r="J745" s="34"/>
      <c r="K745" s="34"/>
      <c r="L745" s="34"/>
      <c r="M745" s="34"/>
      <c r="N745" s="34"/>
      <c r="O745" s="34"/>
      <c r="P745" s="34"/>
      <c r="Q745" s="34"/>
      <c r="R745" s="31"/>
      <c r="S745" s="31"/>
      <c r="T745" s="31"/>
      <c r="U745" s="31"/>
      <c r="V745" s="31"/>
      <c r="W745" s="31"/>
      <c r="X745" s="31"/>
      <c r="Y745" s="31"/>
      <c r="Z745" s="31"/>
      <c r="AE745" s="31"/>
      <c r="AF745" s="31"/>
    </row>
    <row r="746" spans="3:32">
      <c r="C746" s="34"/>
      <c r="D746" s="33"/>
      <c r="E746" s="33"/>
      <c r="F746" s="33"/>
      <c r="G746" s="34"/>
      <c r="H746" s="34"/>
      <c r="I746" s="34"/>
      <c r="J746" s="34"/>
      <c r="K746" s="34"/>
      <c r="L746" s="34"/>
      <c r="M746" s="34"/>
      <c r="N746" s="34"/>
      <c r="O746" s="34"/>
      <c r="P746" s="34"/>
      <c r="Q746" s="34"/>
      <c r="R746" s="31"/>
      <c r="S746" s="31"/>
      <c r="T746" s="31"/>
      <c r="U746" s="31"/>
      <c r="V746" s="31"/>
      <c r="W746" s="31"/>
      <c r="X746" s="31"/>
      <c r="Y746" s="31"/>
      <c r="Z746" s="31"/>
      <c r="AE746" s="31"/>
      <c r="AF746" s="31"/>
    </row>
    <row r="747" spans="3:32">
      <c r="C747" s="34"/>
      <c r="D747" s="33"/>
      <c r="E747" s="33"/>
      <c r="F747" s="33"/>
      <c r="G747" s="34"/>
      <c r="H747" s="34"/>
      <c r="I747" s="34"/>
      <c r="J747" s="34"/>
      <c r="K747" s="34"/>
      <c r="L747" s="34"/>
      <c r="M747" s="34"/>
      <c r="N747" s="34"/>
      <c r="O747" s="34"/>
      <c r="P747" s="34"/>
      <c r="Q747" s="34"/>
      <c r="R747" s="31"/>
      <c r="S747" s="31"/>
      <c r="T747" s="31"/>
      <c r="U747" s="31"/>
      <c r="V747" s="31"/>
      <c r="W747" s="31"/>
      <c r="X747" s="31"/>
      <c r="Y747" s="31"/>
      <c r="Z747" s="31"/>
      <c r="AE747" s="31"/>
      <c r="AF747" s="31"/>
    </row>
    <row r="748" spans="3:32">
      <c r="C748" s="34"/>
      <c r="D748" s="33"/>
      <c r="E748" s="33"/>
      <c r="F748" s="33"/>
      <c r="G748" s="34"/>
      <c r="H748" s="34"/>
      <c r="I748" s="34"/>
      <c r="J748" s="34"/>
      <c r="K748" s="34"/>
      <c r="L748" s="34"/>
      <c r="M748" s="34"/>
      <c r="N748" s="34"/>
      <c r="O748" s="34"/>
      <c r="P748" s="34"/>
      <c r="Q748" s="34"/>
      <c r="R748" s="31"/>
      <c r="S748" s="31"/>
      <c r="T748" s="31"/>
      <c r="U748" s="31"/>
      <c r="V748" s="31"/>
      <c r="W748" s="31"/>
      <c r="X748" s="31"/>
      <c r="Y748" s="31"/>
      <c r="Z748" s="31"/>
      <c r="AE748" s="31"/>
      <c r="AF748" s="31"/>
    </row>
    <row r="749" spans="3:32">
      <c r="C749" s="34"/>
      <c r="D749" s="33"/>
      <c r="E749" s="33"/>
      <c r="F749" s="33"/>
      <c r="G749" s="34"/>
      <c r="H749" s="34"/>
      <c r="I749" s="34"/>
      <c r="J749" s="34"/>
      <c r="K749" s="34"/>
      <c r="L749" s="34"/>
      <c r="M749" s="34"/>
      <c r="N749" s="34"/>
      <c r="O749" s="34"/>
      <c r="P749" s="34"/>
      <c r="Q749" s="34"/>
      <c r="R749" s="31"/>
      <c r="S749" s="31"/>
      <c r="T749" s="31"/>
      <c r="U749" s="31"/>
      <c r="V749" s="31"/>
      <c r="W749" s="31"/>
      <c r="X749" s="31"/>
      <c r="Y749" s="31"/>
      <c r="Z749" s="31"/>
      <c r="AE749" s="31"/>
      <c r="AF749" s="31"/>
    </row>
    <row r="750" spans="3:32">
      <c r="C750" s="34"/>
      <c r="D750" s="33"/>
      <c r="E750" s="33"/>
      <c r="F750" s="33"/>
      <c r="G750" s="34"/>
      <c r="H750" s="34"/>
      <c r="I750" s="34"/>
      <c r="J750" s="34"/>
      <c r="K750" s="34"/>
      <c r="L750" s="34"/>
      <c r="M750" s="34"/>
      <c r="N750" s="34"/>
      <c r="O750" s="34"/>
      <c r="P750" s="34"/>
      <c r="Q750" s="34"/>
      <c r="R750" s="31"/>
      <c r="S750" s="31"/>
      <c r="T750" s="31"/>
      <c r="U750" s="31"/>
      <c r="V750" s="31"/>
      <c r="W750" s="31"/>
      <c r="X750" s="31"/>
      <c r="Y750" s="31"/>
      <c r="Z750" s="31"/>
      <c r="AE750" s="31"/>
      <c r="AF750" s="31"/>
    </row>
    <row r="751" spans="3:32">
      <c r="C751" s="34"/>
      <c r="D751" s="33"/>
      <c r="E751" s="33"/>
      <c r="F751" s="33"/>
      <c r="G751" s="34"/>
      <c r="H751" s="34"/>
      <c r="I751" s="34"/>
      <c r="J751" s="34"/>
      <c r="K751" s="34"/>
      <c r="L751" s="34"/>
      <c r="M751" s="34"/>
      <c r="N751" s="34"/>
      <c r="O751" s="34"/>
      <c r="P751" s="34"/>
      <c r="Q751" s="34"/>
      <c r="R751" s="31"/>
      <c r="S751" s="31"/>
      <c r="T751" s="31"/>
      <c r="U751" s="31"/>
      <c r="V751" s="31"/>
      <c r="W751" s="31"/>
      <c r="X751" s="31"/>
      <c r="Y751" s="31"/>
      <c r="Z751" s="31"/>
      <c r="AE751" s="31"/>
      <c r="AF751" s="31"/>
    </row>
    <row r="752" spans="3:32">
      <c r="C752" s="34"/>
      <c r="D752" s="33"/>
      <c r="E752" s="33"/>
      <c r="F752" s="33"/>
      <c r="G752" s="34"/>
      <c r="H752" s="34"/>
      <c r="I752" s="34"/>
      <c r="J752" s="34"/>
      <c r="K752" s="34"/>
      <c r="L752" s="34"/>
      <c r="M752" s="34"/>
      <c r="N752" s="34"/>
      <c r="O752" s="34"/>
      <c r="P752" s="34"/>
      <c r="Q752" s="34"/>
      <c r="R752" s="31"/>
      <c r="S752" s="31"/>
      <c r="T752" s="31"/>
      <c r="U752" s="31"/>
      <c r="V752" s="31"/>
      <c r="W752" s="31"/>
      <c r="X752" s="31"/>
      <c r="Y752" s="31"/>
      <c r="Z752" s="31"/>
      <c r="AE752" s="31"/>
      <c r="AF752" s="31"/>
    </row>
    <row r="753" spans="3:32">
      <c r="C753" s="34"/>
      <c r="D753" s="33"/>
      <c r="E753" s="33"/>
      <c r="F753" s="33"/>
      <c r="G753" s="34"/>
      <c r="H753" s="34"/>
      <c r="I753" s="34"/>
      <c r="J753" s="34"/>
      <c r="K753" s="34"/>
      <c r="L753" s="34"/>
      <c r="M753" s="34"/>
      <c r="N753" s="34"/>
      <c r="O753" s="34"/>
      <c r="P753" s="34"/>
      <c r="Q753" s="34"/>
      <c r="R753" s="31"/>
      <c r="S753" s="31"/>
      <c r="T753" s="31"/>
      <c r="U753" s="31"/>
      <c r="V753" s="31"/>
      <c r="W753" s="31"/>
      <c r="X753" s="31"/>
      <c r="Y753" s="31"/>
      <c r="Z753" s="31"/>
      <c r="AE753" s="31"/>
      <c r="AF753" s="31"/>
    </row>
    <row r="754" spans="3:32">
      <c r="C754" s="34"/>
      <c r="D754" s="33"/>
      <c r="E754" s="33"/>
      <c r="F754" s="33"/>
      <c r="G754" s="34"/>
      <c r="H754" s="34"/>
      <c r="I754" s="34"/>
      <c r="J754" s="34"/>
      <c r="K754" s="34"/>
      <c r="L754" s="34"/>
      <c r="M754" s="34"/>
      <c r="N754" s="34"/>
      <c r="O754" s="34"/>
      <c r="P754" s="34"/>
      <c r="Q754" s="34"/>
      <c r="R754" s="31"/>
      <c r="S754" s="31"/>
      <c r="T754" s="31"/>
      <c r="U754" s="31"/>
      <c r="V754" s="31"/>
      <c r="W754" s="31"/>
      <c r="X754" s="31"/>
      <c r="Y754" s="31"/>
      <c r="Z754" s="31"/>
      <c r="AE754" s="31"/>
      <c r="AF754" s="31"/>
    </row>
    <row r="755" spans="3:32">
      <c r="C755" s="34"/>
      <c r="D755" s="33"/>
      <c r="E755" s="33"/>
      <c r="F755" s="33"/>
      <c r="G755" s="34"/>
      <c r="H755" s="34"/>
      <c r="I755" s="34"/>
      <c r="J755" s="34"/>
      <c r="K755" s="34"/>
      <c r="L755" s="34"/>
      <c r="M755" s="34"/>
      <c r="N755" s="34"/>
      <c r="O755" s="34"/>
      <c r="P755" s="34"/>
      <c r="Q755" s="34"/>
      <c r="R755" s="31"/>
      <c r="S755" s="31"/>
      <c r="T755" s="31"/>
      <c r="U755" s="31"/>
      <c r="V755" s="31"/>
      <c r="W755" s="31"/>
      <c r="X755" s="31"/>
      <c r="Y755" s="31"/>
      <c r="Z755" s="31"/>
      <c r="AE755" s="31"/>
      <c r="AF755" s="31"/>
    </row>
    <row r="756" spans="3:32">
      <c r="C756" s="34"/>
      <c r="D756" s="33"/>
      <c r="E756" s="33"/>
      <c r="F756" s="33"/>
      <c r="G756" s="34"/>
      <c r="H756" s="34"/>
      <c r="I756" s="34"/>
      <c r="J756" s="34"/>
      <c r="K756" s="34"/>
      <c r="L756" s="34"/>
      <c r="M756" s="34"/>
      <c r="N756" s="34"/>
      <c r="O756" s="34"/>
      <c r="P756" s="34"/>
      <c r="Q756" s="34"/>
      <c r="R756" s="31"/>
      <c r="S756" s="31"/>
      <c r="T756" s="31"/>
      <c r="U756" s="31"/>
      <c r="V756" s="31"/>
      <c r="W756" s="31"/>
      <c r="X756" s="31"/>
      <c r="Y756" s="31"/>
      <c r="Z756" s="31"/>
      <c r="AE756" s="31"/>
      <c r="AF756" s="31"/>
    </row>
    <row r="757" spans="3:32">
      <c r="C757" s="34"/>
      <c r="D757" s="33"/>
      <c r="E757" s="33"/>
      <c r="F757" s="33"/>
      <c r="G757" s="34"/>
      <c r="H757" s="34"/>
      <c r="I757" s="34"/>
      <c r="J757" s="34"/>
      <c r="K757" s="34"/>
      <c r="L757" s="34"/>
      <c r="M757" s="34"/>
      <c r="N757" s="34"/>
      <c r="O757" s="34"/>
      <c r="P757" s="34"/>
      <c r="Q757" s="34"/>
      <c r="R757" s="31"/>
      <c r="S757" s="31"/>
      <c r="T757" s="31"/>
      <c r="U757" s="31"/>
      <c r="V757" s="31"/>
      <c r="W757" s="31"/>
      <c r="X757" s="31"/>
      <c r="Y757" s="31"/>
      <c r="Z757" s="31"/>
      <c r="AE757" s="31"/>
      <c r="AF757" s="31"/>
    </row>
    <row r="758" spans="3:32">
      <c r="C758" s="34"/>
      <c r="D758" s="33"/>
      <c r="E758" s="33"/>
      <c r="F758" s="33"/>
      <c r="G758" s="34"/>
      <c r="H758" s="34"/>
      <c r="I758" s="34"/>
      <c r="J758" s="34"/>
      <c r="K758" s="34"/>
      <c r="L758" s="34"/>
      <c r="M758" s="34"/>
      <c r="N758" s="34"/>
      <c r="O758" s="34"/>
      <c r="P758" s="34"/>
      <c r="Q758" s="34"/>
      <c r="R758" s="31"/>
      <c r="S758" s="31"/>
      <c r="T758" s="31"/>
      <c r="U758" s="31"/>
      <c r="V758" s="31"/>
      <c r="W758" s="31"/>
      <c r="X758" s="31"/>
      <c r="Y758" s="31"/>
      <c r="Z758" s="31"/>
      <c r="AE758" s="31"/>
      <c r="AF758" s="31"/>
    </row>
    <row r="759" spans="3:32">
      <c r="C759" s="34"/>
      <c r="D759" s="33"/>
      <c r="E759" s="33"/>
      <c r="F759" s="33"/>
      <c r="G759" s="34"/>
      <c r="H759" s="34"/>
      <c r="I759" s="34"/>
      <c r="J759" s="34"/>
      <c r="K759" s="34"/>
      <c r="L759" s="34"/>
      <c r="M759" s="34"/>
      <c r="N759" s="34"/>
      <c r="O759" s="34"/>
      <c r="P759" s="34"/>
      <c r="Q759" s="34"/>
      <c r="R759" s="31"/>
      <c r="S759" s="31"/>
      <c r="T759" s="31"/>
      <c r="U759" s="31"/>
      <c r="V759" s="31"/>
      <c r="W759" s="31"/>
      <c r="X759" s="31"/>
      <c r="Y759" s="31"/>
      <c r="Z759" s="31"/>
      <c r="AE759" s="31"/>
      <c r="AF759" s="31"/>
    </row>
    <row r="760" spans="3:32">
      <c r="C760" s="34"/>
      <c r="D760" s="33"/>
      <c r="E760" s="33"/>
      <c r="F760" s="33"/>
      <c r="G760" s="34"/>
      <c r="H760" s="34"/>
      <c r="I760" s="34"/>
      <c r="J760" s="34"/>
      <c r="K760" s="34"/>
      <c r="L760" s="34"/>
      <c r="M760" s="34"/>
      <c r="N760" s="34"/>
      <c r="O760" s="34"/>
      <c r="P760" s="34"/>
      <c r="Q760" s="34"/>
      <c r="R760" s="31"/>
      <c r="S760" s="31"/>
      <c r="T760" s="31"/>
      <c r="U760" s="31"/>
      <c r="V760" s="31"/>
      <c r="W760" s="31"/>
      <c r="X760" s="31"/>
      <c r="Y760" s="31"/>
      <c r="Z760" s="31"/>
      <c r="AE760" s="31"/>
      <c r="AF760" s="31"/>
    </row>
    <row r="761" spans="3:32">
      <c r="C761" s="34"/>
      <c r="D761" s="33"/>
      <c r="E761" s="33"/>
      <c r="F761" s="33"/>
      <c r="G761" s="34"/>
      <c r="H761" s="34"/>
      <c r="I761" s="34"/>
      <c r="J761" s="34"/>
      <c r="K761" s="34"/>
      <c r="L761" s="34"/>
      <c r="M761" s="34"/>
      <c r="N761" s="34"/>
      <c r="O761" s="34"/>
      <c r="P761" s="34"/>
      <c r="Q761" s="34"/>
      <c r="R761" s="31"/>
      <c r="S761" s="31"/>
      <c r="T761" s="31"/>
      <c r="U761" s="31"/>
      <c r="V761" s="31"/>
      <c r="W761" s="31"/>
      <c r="X761" s="31"/>
      <c r="Y761" s="31"/>
      <c r="Z761" s="31"/>
      <c r="AE761" s="31"/>
      <c r="AF761" s="31"/>
    </row>
    <row r="762" spans="3:32">
      <c r="C762" s="34"/>
      <c r="D762" s="33"/>
      <c r="E762" s="33"/>
      <c r="F762" s="33"/>
      <c r="G762" s="34"/>
      <c r="H762" s="34"/>
      <c r="I762" s="34"/>
      <c r="J762" s="34"/>
      <c r="K762" s="34"/>
      <c r="L762" s="34"/>
      <c r="M762" s="34"/>
      <c r="N762" s="34"/>
      <c r="O762" s="34"/>
      <c r="P762" s="34"/>
      <c r="Q762" s="34"/>
      <c r="R762" s="31"/>
      <c r="S762" s="31"/>
      <c r="T762" s="31"/>
      <c r="U762" s="31"/>
      <c r="V762" s="31"/>
      <c r="W762" s="31"/>
      <c r="X762" s="31"/>
      <c r="Y762" s="31"/>
      <c r="Z762" s="31"/>
      <c r="AE762" s="31"/>
      <c r="AF762" s="31"/>
    </row>
    <row r="763" spans="3:32">
      <c r="C763" s="34"/>
      <c r="D763" s="33"/>
      <c r="E763" s="33"/>
      <c r="F763" s="33"/>
      <c r="G763" s="34"/>
      <c r="H763" s="34"/>
      <c r="I763" s="34"/>
      <c r="J763" s="34"/>
      <c r="K763" s="34"/>
      <c r="L763" s="34"/>
      <c r="M763" s="34"/>
      <c r="N763" s="34"/>
      <c r="O763" s="34"/>
      <c r="P763" s="34"/>
      <c r="Q763" s="34"/>
      <c r="R763" s="31"/>
      <c r="S763" s="31"/>
      <c r="T763" s="31"/>
      <c r="U763" s="31"/>
      <c r="V763" s="31"/>
      <c r="W763" s="31"/>
      <c r="X763" s="31"/>
      <c r="Y763" s="31"/>
      <c r="Z763" s="31"/>
      <c r="AE763" s="31"/>
      <c r="AF763" s="31"/>
    </row>
    <row r="764" spans="3:32">
      <c r="C764" s="34"/>
      <c r="D764" s="33"/>
      <c r="E764" s="33"/>
      <c r="F764" s="33"/>
      <c r="G764" s="34"/>
      <c r="H764" s="34"/>
      <c r="I764" s="34"/>
      <c r="J764" s="34"/>
      <c r="K764" s="34"/>
      <c r="L764" s="34"/>
      <c r="M764" s="34"/>
      <c r="N764" s="34"/>
      <c r="O764" s="34"/>
      <c r="P764" s="34"/>
      <c r="Q764" s="34"/>
      <c r="R764" s="31"/>
      <c r="S764" s="31"/>
      <c r="T764" s="31"/>
      <c r="U764" s="31"/>
      <c r="V764" s="31"/>
      <c r="W764" s="31"/>
      <c r="X764" s="31"/>
      <c r="Y764" s="31"/>
      <c r="Z764" s="31"/>
      <c r="AE764" s="31"/>
      <c r="AF764" s="31"/>
    </row>
    <row r="765" spans="3:32">
      <c r="C765" s="34"/>
      <c r="D765" s="33"/>
      <c r="E765" s="33"/>
      <c r="F765" s="33"/>
      <c r="G765" s="34"/>
      <c r="H765" s="34"/>
      <c r="I765" s="34"/>
      <c r="J765" s="34"/>
      <c r="K765" s="34"/>
      <c r="L765" s="34"/>
      <c r="M765" s="34"/>
      <c r="N765" s="34"/>
      <c r="O765" s="34"/>
      <c r="P765" s="34"/>
      <c r="Q765" s="34"/>
      <c r="R765" s="31"/>
      <c r="S765" s="31"/>
      <c r="T765" s="31"/>
      <c r="U765" s="31"/>
      <c r="V765" s="31"/>
      <c r="W765" s="31"/>
      <c r="X765" s="31"/>
      <c r="Y765" s="31"/>
      <c r="Z765" s="31"/>
      <c r="AE765" s="31"/>
      <c r="AF765" s="31"/>
    </row>
    <row r="766" spans="3:32">
      <c r="C766" s="34"/>
      <c r="D766" s="33"/>
      <c r="E766" s="33"/>
      <c r="F766" s="33"/>
      <c r="G766" s="34"/>
      <c r="H766" s="34"/>
      <c r="I766" s="34"/>
      <c r="J766" s="34"/>
      <c r="K766" s="34"/>
      <c r="L766" s="34"/>
      <c r="M766" s="34"/>
      <c r="N766" s="34"/>
      <c r="O766" s="34"/>
      <c r="P766" s="34"/>
      <c r="Q766" s="34"/>
      <c r="R766" s="31"/>
      <c r="S766" s="31"/>
      <c r="T766" s="31"/>
      <c r="U766" s="31"/>
      <c r="V766" s="31"/>
      <c r="W766" s="31"/>
      <c r="X766" s="31"/>
      <c r="Y766" s="31"/>
      <c r="Z766" s="31"/>
      <c r="AE766" s="31"/>
      <c r="AF766" s="31"/>
    </row>
    <row r="767" spans="3:32">
      <c r="C767" s="34"/>
      <c r="D767" s="33"/>
      <c r="E767" s="33"/>
      <c r="F767" s="33"/>
      <c r="G767" s="34"/>
      <c r="H767" s="34"/>
      <c r="I767" s="34"/>
      <c r="J767" s="34"/>
      <c r="K767" s="34"/>
      <c r="L767" s="34"/>
      <c r="M767" s="34"/>
      <c r="N767" s="34"/>
      <c r="O767" s="34"/>
      <c r="P767" s="34"/>
      <c r="Q767" s="34"/>
      <c r="R767" s="31"/>
      <c r="S767" s="31"/>
      <c r="T767" s="31"/>
      <c r="U767" s="31"/>
      <c r="V767" s="31"/>
      <c r="W767" s="31"/>
      <c r="X767" s="31"/>
      <c r="Y767" s="31"/>
      <c r="Z767" s="31"/>
      <c r="AE767" s="31"/>
      <c r="AF767" s="31"/>
    </row>
    <row r="768" spans="3:32">
      <c r="C768" s="34"/>
      <c r="D768" s="33"/>
      <c r="E768" s="33"/>
      <c r="F768" s="33"/>
      <c r="G768" s="34"/>
      <c r="H768" s="34"/>
      <c r="I768" s="34"/>
      <c r="J768" s="34"/>
      <c r="K768" s="34"/>
      <c r="L768" s="34"/>
      <c r="M768" s="34"/>
      <c r="N768" s="34"/>
      <c r="O768" s="34"/>
      <c r="P768" s="34"/>
      <c r="Q768" s="34"/>
      <c r="R768" s="31"/>
      <c r="S768" s="31"/>
      <c r="T768" s="31"/>
      <c r="U768" s="31"/>
      <c r="V768" s="31"/>
      <c r="W768" s="31"/>
      <c r="X768" s="31"/>
      <c r="Y768" s="31"/>
      <c r="Z768" s="31"/>
      <c r="AE768" s="31"/>
      <c r="AF768" s="31"/>
    </row>
    <row r="769" spans="3:32">
      <c r="C769" s="34"/>
      <c r="D769" s="33"/>
      <c r="E769" s="33"/>
      <c r="F769" s="33"/>
      <c r="G769" s="34"/>
      <c r="H769" s="34"/>
      <c r="I769" s="34"/>
      <c r="J769" s="34"/>
      <c r="K769" s="34"/>
      <c r="L769" s="34"/>
      <c r="M769" s="34"/>
      <c r="N769" s="34"/>
      <c r="O769" s="34"/>
      <c r="P769" s="34"/>
      <c r="Q769" s="34"/>
      <c r="R769" s="31"/>
      <c r="S769" s="31"/>
      <c r="T769" s="31"/>
      <c r="U769" s="31"/>
      <c r="V769" s="31"/>
      <c r="W769" s="31"/>
      <c r="X769" s="31"/>
      <c r="Y769" s="31"/>
      <c r="Z769" s="31"/>
      <c r="AE769" s="31"/>
      <c r="AF769" s="31"/>
    </row>
    <row r="770" spans="3:32">
      <c r="C770" s="34"/>
      <c r="D770" s="33"/>
      <c r="E770" s="33"/>
      <c r="F770" s="33"/>
      <c r="G770" s="34"/>
      <c r="H770" s="34"/>
      <c r="I770" s="34"/>
      <c r="J770" s="34"/>
      <c r="K770" s="34"/>
      <c r="L770" s="34"/>
      <c r="M770" s="34"/>
      <c r="N770" s="34"/>
      <c r="O770" s="34"/>
      <c r="P770" s="34"/>
      <c r="Q770" s="34"/>
      <c r="R770" s="31"/>
      <c r="S770" s="31"/>
      <c r="T770" s="31"/>
      <c r="U770" s="31"/>
      <c r="V770" s="31"/>
      <c r="W770" s="31"/>
      <c r="X770" s="31"/>
      <c r="Y770" s="31"/>
      <c r="Z770" s="31"/>
      <c r="AE770" s="31"/>
      <c r="AF770" s="31"/>
    </row>
    <row r="771" spans="3:32">
      <c r="C771" s="34"/>
      <c r="D771" s="33"/>
      <c r="E771" s="33"/>
      <c r="F771" s="33"/>
      <c r="G771" s="34"/>
      <c r="H771" s="34"/>
      <c r="I771" s="34"/>
      <c r="J771" s="34"/>
      <c r="K771" s="34"/>
      <c r="L771" s="34"/>
      <c r="M771" s="34"/>
      <c r="N771" s="34"/>
      <c r="O771" s="34"/>
      <c r="P771" s="34"/>
      <c r="Q771" s="34"/>
      <c r="R771" s="31"/>
      <c r="S771" s="31"/>
      <c r="T771" s="31"/>
      <c r="U771" s="31"/>
      <c r="V771" s="31"/>
      <c r="W771" s="31"/>
      <c r="X771" s="31"/>
      <c r="Y771" s="31"/>
      <c r="Z771" s="31"/>
      <c r="AE771" s="31"/>
      <c r="AF771" s="31"/>
    </row>
    <row r="772" spans="3:32">
      <c r="C772" s="34"/>
      <c r="D772" s="33"/>
      <c r="E772" s="33"/>
      <c r="F772" s="33"/>
      <c r="G772" s="34"/>
      <c r="H772" s="34"/>
      <c r="I772" s="34"/>
      <c r="J772" s="34"/>
      <c r="K772" s="34"/>
      <c r="L772" s="34"/>
      <c r="M772" s="34"/>
      <c r="N772" s="34"/>
      <c r="O772" s="34"/>
      <c r="P772" s="34"/>
      <c r="Q772" s="34"/>
      <c r="R772" s="31"/>
      <c r="S772" s="31"/>
      <c r="T772" s="31"/>
      <c r="U772" s="31"/>
      <c r="V772" s="31"/>
      <c r="W772" s="31"/>
      <c r="X772" s="31"/>
      <c r="Y772" s="31"/>
      <c r="Z772" s="31"/>
      <c r="AE772" s="31"/>
      <c r="AF772" s="31"/>
    </row>
    <row r="773" spans="3:32">
      <c r="C773" s="34"/>
      <c r="D773" s="33"/>
      <c r="E773" s="33"/>
      <c r="F773" s="33"/>
      <c r="G773" s="34"/>
      <c r="H773" s="34"/>
      <c r="I773" s="34"/>
      <c r="J773" s="34"/>
      <c r="K773" s="34"/>
      <c r="L773" s="34"/>
      <c r="M773" s="34"/>
      <c r="N773" s="34"/>
      <c r="O773" s="34"/>
      <c r="P773" s="34"/>
      <c r="Q773" s="34"/>
      <c r="R773" s="31"/>
      <c r="S773" s="31"/>
      <c r="T773" s="31"/>
      <c r="U773" s="31"/>
      <c r="V773" s="31"/>
      <c r="W773" s="31"/>
      <c r="X773" s="31"/>
      <c r="Y773" s="31"/>
      <c r="Z773" s="31"/>
      <c r="AE773" s="31"/>
      <c r="AF773" s="31"/>
    </row>
    <row r="774" spans="3:32">
      <c r="C774" s="34"/>
      <c r="D774" s="33"/>
      <c r="E774" s="33"/>
      <c r="F774" s="33"/>
      <c r="G774" s="34"/>
      <c r="H774" s="34"/>
      <c r="I774" s="34"/>
      <c r="J774" s="34"/>
      <c r="K774" s="34"/>
      <c r="L774" s="34"/>
      <c r="M774" s="34"/>
      <c r="N774" s="34"/>
      <c r="O774" s="34"/>
      <c r="P774" s="34"/>
      <c r="Q774" s="34"/>
      <c r="R774" s="31"/>
      <c r="S774" s="31"/>
      <c r="T774" s="31"/>
      <c r="U774" s="31"/>
      <c r="V774" s="31"/>
      <c r="W774" s="31"/>
      <c r="X774" s="31"/>
      <c r="Y774" s="31"/>
      <c r="Z774" s="31"/>
      <c r="AE774" s="31"/>
      <c r="AF774" s="31"/>
    </row>
    <row r="775" spans="3:32">
      <c r="C775" s="34"/>
      <c r="D775" s="33"/>
      <c r="E775" s="33"/>
      <c r="F775" s="33"/>
      <c r="G775" s="34"/>
      <c r="H775" s="34"/>
      <c r="I775" s="34"/>
      <c r="J775" s="34"/>
      <c r="K775" s="34"/>
      <c r="L775" s="34"/>
      <c r="M775" s="34"/>
      <c r="N775" s="34"/>
      <c r="O775" s="34"/>
      <c r="P775" s="34"/>
      <c r="Q775" s="34"/>
      <c r="R775" s="31"/>
      <c r="S775" s="31"/>
      <c r="T775" s="31"/>
      <c r="U775" s="31"/>
      <c r="V775" s="31"/>
      <c r="W775" s="31"/>
      <c r="X775" s="31"/>
      <c r="Y775" s="31"/>
      <c r="Z775" s="31"/>
      <c r="AE775" s="31"/>
      <c r="AF775" s="31"/>
    </row>
    <row r="776" spans="3:32">
      <c r="C776" s="34"/>
      <c r="D776" s="33"/>
      <c r="E776" s="33"/>
      <c r="F776" s="33"/>
      <c r="G776" s="34"/>
      <c r="H776" s="34"/>
      <c r="I776" s="34"/>
      <c r="J776" s="34"/>
      <c r="K776" s="34"/>
      <c r="L776" s="34"/>
      <c r="M776" s="34"/>
      <c r="N776" s="34"/>
      <c r="O776" s="34"/>
      <c r="P776" s="34"/>
      <c r="Q776" s="34"/>
      <c r="R776" s="31"/>
      <c r="S776" s="31"/>
      <c r="T776" s="31"/>
      <c r="U776" s="31"/>
      <c r="V776" s="31"/>
      <c r="W776" s="31"/>
      <c r="X776" s="31"/>
      <c r="Y776" s="31"/>
      <c r="Z776" s="31"/>
      <c r="AE776" s="31"/>
      <c r="AF776" s="31"/>
    </row>
    <row r="777" spans="3:32">
      <c r="C777" s="34"/>
      <c r="D777" s="33"/>
      <c r="E777" s="33"/>
      <c r="F777" s="33"/>
      <c r="G777" s="34"/>
      <c r="H777" s="34"/>
      <c r="I777" s="34"/>
      <c r="J777" s="34"/>
      <c r="K777" s="34"/>
      <c r="L777" s="34"/>
      <c r="M777" s="34"/>
      <c r="N777" s="34"/>
      <c r="O777" s="34"/>
      <c r="P777" s="34"/>
      <c r="Q777" s="34"/>
      <c r="R777" s="31"/>
      <c r="S777" s="31"/>
      <c r="T777" s="31"/>
      <c r="U777" s="31"/>
      <c r="V777" s="31"/>
      <c r="W777" s="31"/>
      <c r="X777" s="31"/>
      <c r="Y777" s="31"/>
      <c r="Z777" s="31"/>
      <c r="AE777" s="31"/>
      <c r="AF777" s="31"/>
    </row>
    <row r="778" spans="3:32">
      <c r="C778" s="34"/>
      <c r="D778" s="33"/>
      <c r="E778" s="33"/>
      <c r="F778" s="33"/>
      <c r="G778" s="34"/>
      <c r="H778" s="34"/>
      <c r="I778" s="34"/>
      <c r="J778" s="34"/>
      <c r="K778" s="34"/>
      <c r="L778" s="34"/>
      <c r="M778" s="34"/>
      <c r="N778" s="34"/>
      <c r="O778" s="34"/>
      <c r="P778" s="34"/>
      <c r="Q778" s="34"/>
      <c r="R778" s="31"/>
      <c r="S778" s="31"/>
      <c r="T778" s="31"/>
      <c r="U778" s="31"/>
      <c r="V778" s="31"/>
      <c r="W778" s="31"/>
      <c r="X778" s="31"/>
      <c r="Y778" s="31"/>
      <c r="Z778" s="31"/>
      <c r="AE778" s="31"/>
      <c r="AF778" s="31"/>
    </row>
    <row r="779" spans="3:32">
      <c r="C779" s="34"/>
      <c r="D779" s="33"/>
      <c r="E779" s="33"/>
      <c r="F779" s="33"/>
      <c r="G779" s="34"/>
      <c r="H779" s="34"/>
      <c r="I779" s="34"/>
      <c r="J779" s="34"/>
      <c r="K779" s="34"/>
      <c r="L779" s="34"/>
      <c r="M779" s="34"/>
      <c r="N779" s="34"/>
      <c r="O779" s="34"/>
      <c r="P779" s="34"/>
      <c r="Q779" s="34"/>
      <c r="R779" s="31"/>
      <c r="S779" s="31"/>
      <c r="T779" s="31"/>
      <c r="U779" s="31"/>
      <c r="V779" s="31"/>
      <c r="W779" s="31"/>
      <c r="X779" s="31"/>
      <c r="Y779" s="31"/>
      <c r="Z779" s="31"/>
      <c r="AE779" s="31"/>
      <c r="AF779" s="31"/>
    </row>
    <row r="780" spans="3:32">
      <c r="C780" s="34"/>
      <c r="D780" s="33"/>
      <c r="E780" s="33"/>
      <c r="F780" s="33"/>
      <c r="G780" s="34"/>
      <c r="H780" s="34"/>
      <c r="I780" s="34"/>
      <c r="J780" s="34"/>
      <c r="K780" s="34"/>
      <c r="L780" s="34"/>
      <c r="M780" s="34"/>
      <c r="N780" s="34"/>
      <c r="O780" s="34"/>
      <c r="P780" s="34"/>
      <c r="Q780" s="34"/>
      <c r="R780" s="31"/>
      <c r="S780" s="31"/>
      <c r="T780" s="31"/>
      <c r="U780" s="31"/>
      <c r="V780" s="31"/>
      <c r="W780" s="31"/>
      <c r="X780" s="31"/>
      <c r="Y780" s="31"/>
      <c r="Z780" s="31"/>
      <c r="AE780" s="31"/>
      <c r="AF780" s="31"/>
    </row>
    <row r="781" spans="3:32">
      <c r="C781" s="34"/>
      <c r="D781" s="33"/>
      <c r="E781" s="33"/>
      <c r="F781" s="33"/>
      <c r="G781" s="34"/>
      <c r="H781" s="34"/>
      <c r="I781" s="34"/>
      <c r="J781" s="34"/>
      <c r="K781" s="34"/>
      <c r="L781" s="34"/>
      <c r="M781" s="34"/>
      <c r="N781" s="34"/>
      <c r="O781" s="34"/>
      <c r="P781" s="34"/>
      <c r="Q781" s="34"/>
      <c r="R781" s="31"/>
      <c r="S781" s="31"/>
      <c r="T781" s="31"/>
      <c r="U781" s="31"/>
      <c r="V781" s="31"/>
      <c r="W781" s="31"/>
      <c r="X781" s="31"/>
      <c r="Y781" s="31"/>
      <c r="Z781" s="31"/>
      <c r="AE781" s="31"/>
      <c r="AF781" s="31"/>
    </row>
    <row r="782" spans="3:32">
      <c r="C782" s="34"/>
      <c r="D782" s="33"/>
      <c r="E782" s="33"/>
      <c r="F782" s="33"/>
      <c r="G782" s="34"/>
      <c r="H782" s="34"/>
      <c r="I782" s="34"/>
      <c r="J782" s="34"/>
      <c r="K782" s="34"/>
      <c r="L782" s="34"/>
      <c r="M782" s="34"/>
      <c r="N782" s="34"/>
      <c r="O782" s="34"/>
      <c r="P782" s="34"/>
      <c r="Q782" s="34"/>
      <c r="R782" s="31"/>
      <c r="S782" s="31"/>
      <c r="T782" s="31"/>
      <c r="U782" s="31"/>
      <c r="V782" s="31"/>
      <c r="W782" s="31"/>
      <c r="X782" s="31"/>
      <c r="Y782" s="31"/>
      <c r="Z782" s="31"/>
      <c r="AE782" s="31"/>
      <c r="AF782" s="31"/>
    </row>
    <row r="783" spans="3:32">
      <c r="C783" s="34"/>
      <c r="D783" s="33"/>
      <c r="E783" s="33"/>
      <c r="F783" s="33"/>
      <c r="G783" s="34"/>
      <c r="H783" s="34"/>
      <c r="I783" s="34"/>
      <c r="J783" s="34"/>
      <c r="K783" s="34"/>
      <c r="L783" s="34"/>
      <c r="M783" s="34"/>
      <c r="N783" s="34"/>
      <c r="O783" s="34"/>
      <c r="P783" s="34"/>
      <c r="Q783" s="34"/>
      <c r="R783" s="31"/>
      <c r="S783" s="31"/>
      <c r="T783" s="31"/>
      <c r="U783" s="31"/>
      <c r="V783" s="31"/>
      <c r="W783" s="31"/>
      <c r="X783" s="31"/>
      <c r="Y783" s="31"/>
      <c r="Z783" s="31"/>
      <c r="AE783" s="31"/>
      <c r="AF783" s="31"/>
    </row>
    <row r="784" spans="3:32">
      <c r="C784" s="34"/>
      <c r="D784" s="33"/>
      <c r="E784" s="33"/>
      <c r="F784" s="33"/>
      <c r="G784" s="34"/>
      <c r="H784" s="34"/>
      <c r="I784" s="34"/>
      <c r="J784" s="34"/>
      <c r="K784" s="34"/>
      <c r="L784" s="34"/>
      <c r="M784" s="34"/>
      <c r="N784" s="34"/>
      <c r="O784" s="34"/>
      <c r="P784" s="34"/>
      <c r="Q784" s="34"/>
      <c r="R784" s="31"/>
      <c r="S784" s="31"/>
      <c r="T784" s="31"/>
      <c r="U784" s="31"/>
      <c r="V784" s="31"/>
      <c r="W784" s="31"/>
      <c r="X784" s="31"/>
      <c r="Y784" s="31"/>
      <c r="Z784" s="31"/>
      <c r="AE784" s="31"/>
      <c r="AF784" s="31"/>
    </row>
    <row r="785" spans="3:32">
      <c r="C785" s="34"/>
      <c r="D785" s="33"/>
      <c r="E785" s="33"/>
      <c r="F785" s="33"/>
      <c r="G785" s="34"/>
      <c r="H785" s="34"/>
      <c r="I785" s="34"/>
      <c r="J785" s="34"/>
      <c r="K785" s="34"/>
      <c r="L785" s="34"/>
      <c r="M785" s="34"/>
      <c r="N785" s="34"/>
      <c r="O785" s="34"/>
      <c r="P785" s="34"/>
      <c r="Q785" s="34"/>
      <c r="R785" s="31"/>
      <c r="S785" s="31"/>
      <c r="T785" s="31"/>
      <c r="U785" s="31"/>
      <c r="V785" s="31"/>
      <c r="W785" s="31"/>
      <c r="X785" s="31"/>
      <c r="Y785" s="31"/>
      <c r="Z785" s="31"/>
      <c r="AE785" s="31"/>
      <c r="AF785" s="31"/>
    </row>
    <row r="786" spans="3:32">
      <c r="C786" s="34"/>
      <c r="D786" s="33"/>
      <c r="E786" s="33"/>
      <c r="F786" s="33"/>
      <c r="G786" s="34"/>
      <c r="H786" s="34"/>
      <c r="I786" s="34"/>
      <c r="J786" s="34"/>
      <c r="K786" s="34"/>
      <c r="L786" s="34"/>
      <c r="M786" s="34"/>
      <c r="N786" s="34"/>
      <c r="O786" s="34"/>
      <c r="P786" s="34"/>
      <c r="Q786" s="34"/>
      <c r="R786" s="31"/>
      <c r="S786" s="31"/>
      <c r="T786" s="31"/>
      <c r="U786" s="31"/>
      <c r="V786" s="31"/>
      <c r="W786" s="31"/>
      <c r="X786" s="31"/>
      <c r="Y786" s="31"/>
      <c r="Z786" s="31"/>
      <c r="AE786" s="31"/>
      <c r="AF786" s="31"/>
    </row>
    <row r="787" spans="3:32">
      <c r="C787" s="34"/>
      <c r="D787" s="33"/>
      <c r="E787" s="33"/>
      <c r="F787" s="33"/>
      <c r="G787" s="34"/>
      <c r="H787" s="34"/>
      <c r="I787" s="34"/>
      <c r="J787" s="34"/>
      <c r="K787" s="34"/>
      <c r="L787" s="34"/>
      <c r="M787" s="34"/>
      <c r="N787" s="34"/>
      <c r="O787" s="34"/>
      <c r="P787" s="34"/>
      <c r="Q787" s="34"/>
      <c r="R787" s="31"/>
      <c r="S787" s="31"/>
      <c r="T787" s="31"/>
      <c r="U787" s="31"/>
      <c r="V787" s="31"/>
      <c r="W787" s="31"/>
      <c r="X787" s="31"/>
      <c r="Y787" s="31"/>
      <c r="Z787" s="31"/>
      <c r="AE787" s="31"/>
      <c r="AF787" s="31"/>
    </row>
    <row r="788" spans="3:32">
      <c r="C788" s="34"/>
      <c r="D788" s="33"/>
      <c r="E788" s="33"/>
      <c r="F788" s="33"/>
      <c r="G788" s="34"/>
      <c r="H788" s="34"/>
      <c r="I788" s="34"/>
      <c r="J788" s="34"/>
      <c r="K788" s="34"/>
      <c r="L788" s="34"/>
      <c r="M788" s="34"/>
      <c r="N788" s="34"/>
      <c r="O788" s="34"/>
      <c r="P788" s="34"/>
      <c r="Q788" s="34"/>
      <c r="R788" s="31"/>
      <c r="S788" s="31"/>
      <c r="T788" s="31"/>
      <c r="U788" s="31"/>
      <c r="V788" s="31"/>
      <c r="W788" s="31"/>
      <c r="X788" s="31"/>
      <c r="Y788" s="31"/>
      <c r="Z788" s="31"/>
      <c r="AE788" s="31"/>
      <c r="AF788" s="31"/>
    </row>
    <row r="789" spans="3:32">
      <c r="C789" s="34"/>
      <c r="D789" s="33"/>
      <c r="E789" s="33"/>
      <c r="F789" s="33"/>
      <c r="G789" s="34"/>
      <c r="H789" s="34"/>
      <c r="I789" s="34"/>
      <c r="J789" s="34"/>
      <c r="K789" s="34"/>
      <c r="L789" s="34"/>
      <c r="M789" s="34"/>
      <c r="N789" s="34"/>
      <c r="O789" s="34"/>
      <c r="P789" s="34"/>
      <c r="Q789" s="34"/>
      <c r="R789" s="31"/>
      <c r="S789" s="31"/>
      <c r="T789" s="31"/>
      <c r="U789" s="31"/>
      <c r="V789" s="31"/>
      <c r="W789" s="31"/>
      <c r="X789" s="31"/>
      <c r="Y789" s="31"/>
      <c r="Z789" s="31"/>
      <c r="AE789" s="31"/>
      <c r="AF789" s="31"/>
    </row>
    <row r="790" spans="3:32">
      <c r="C790" s="34"/>
      <c r="D790" s="33"/>
      <c r="E790" s="33"/>
      <c r="F790" s="33"/>
      <c r="G790" s="34"/>
      <c r="H790" s="34"/>
      <c r="I790" s="34"/>
      <c r="J790" s="34"/>
      <c r="K790" s="34"/>
      <c r="L790" s="34"/>
      <c r="M790" s="34"/>
      <c r="N790" s="34"/>
      <c r="O790" s="34"/>
      <c r="P790" s="34"/>
      <c r="Q790" s="34"/>
      <c r="R790" s="31"/>
      <c r="S790" s="31"/>
      <c r="T790" s="31"/>
      <c r="U790" s="31"/>
      <c r="V790" s="31"/>
      <c r="W790" s="31"/>
      <c r="X790" s="31"/>
      <c r="Y790" s="31"/>
      <c r="Z790" s="31"/>
      <c r="AE790" s="31"/>
      <c r="AF790" s="31"/>
    </row>
    <row r="791" spans="3:32">
      <c r="C791" s="34"/>
      <c r="D791" s="33"/>
      <c r="E791" s="33"/>
      <c r="F791" s="33"/>
      <c r="G791" s="34"/>
      <c r="H791" s="34"/>
      <c r="I791" s="34"/>
      <c r="J791" s="34"/>
      <c r="K791" s="34"/>
      <c r="L791" s="34"/>
      <c r="M791" s="34"/>
      <c r="N791" s="34"/>
      <c r="O791" s="34"/>
      <c r="P791" s="34"/>
      <c r="Q791" s="34"/>
      <c r="R791" s="31"/>
      <c r="S791" s="31"/>
      <c r="T791" s="31"/>
      <c r="U791" s="31"/>
      <c r="V791" s="31"/>
      <c r="W791" s="31"/>
      <c r="X791" s="31"/>
      <c r="Y791" s="31"/>
      <c r="Z791" s="31"/>
      <c r="AE791" s="31"/>
      <c r="AF791" s="31"/>
    </row>
    <row r="792" spans="3:32">
      <c r="C792" s="34"/>
      <c r="D792" s="33"/>
      <c r="E792" s="33"/>
      <c r="F792" s="33"/>
      <c r="G792" s="34"/>
      <c r="H792" s="34"/>
      <c r="I792" s="34"/>
      <c r="J792" s="34"/>
      <c r="K792" s="34"/>
      <c r="L792" s="34"/>
      <c r="M792" s="34"/>
      <c r="N792" s="34"/>
      <c r="O792" s="34"/>
      <c r="P792" s="34"/>
      <c r="Q792" s="34"/>
      <c r="R792" s="31"/>
      <c r="S792" s="31"/>
      <c r="T792" s="31"/>
      <c r="U792" s="31"/>
      <c r="V792" s="31"/>
      <c r="W792" s="31"/>
      <c r="X792" s="31"/>
      <c r="Y792" s="31"/>
      <c r="Z792" s="31"/>
      <c r="AE792" s="31"/>
      <c r="AF792" s="31"/>
    </row>
    <row r="793" spans="3:32">
      <c r="C793" s="34"/>
      <c r="D793" s="33"/>
      <c r="E793" s="33"/>
      <c r="F793" s="33"/>
      <c r="G793" s="34"/>
      <c r="H793" s="34"/>
      <c r="I793" s="34"/>
      <c r="J793" s="34"/>
      <c r="K793" s="34"/>
      <c r="L793" s="34"/>
      <c r="M793" s="34"/>
      <c r="N793" s="34"/>
      <c r="O793" s="34"/>
      <c r="P793" s="34"/>
      <c r="Q793" s="34"/>
      <c r="R793" s="31"/>
      <c r="S793" s="31"/>
      <c r="T793" s="31"/>
      <c r="U793" s="31"/>
      <c r="V793" s="31"/>
      <c r="W793" s="31"/>
      <c r="X793" s="31"/>
      <c r="Y793" s="31"/>
      <c r="Z793" s="31"/>
      <c r="AE793" s="31"/>
      <c r="AF793" s="31"/>
    </row>
    <row r="794" spans="3:32">
      <c r="C794" s="34"/>
      <c r="D794" s="33"/>
      <c r="E794" s="33"/>
      <c r="F794" s="33"/>
      <c r="G794" s="34"/>
      <c r="H794" s="34"/>
      <c r="I794" s="34"/>
      <c r="J794" s="34"/>
      <c r="K794" s="34"/>
      <c r="L794" s="34"/>
      <c r="M794" s="34"/>
      <c r="N794" s="34"/>
      <c r="O794" s="34"/>
      <c r="P794" s="34"/>
      <c r="Q794" s="34"/>
      <c r="R794" s="31"/>
      <c r="S794" s="31"/>
      <c r="T794" s="31"/>
      <c r="U794" s="31"/>
      <c r="V794" s="31"/>
      <c r="W794" s="31"/>
      <c r="X794" s="31"/>
      <c r="Y794" s="31"/>
      <c r="Z794" s="31"/>
      <c r="AE794" s="31"/>
      <c r="AF794" s="31"/>
    </row>
    <row r="795" spans="3:32">
      <c r="C795" s="34"/>
      <c r="D795" s="33"/>
      <c r="E795" s="33"/>
      <c r="F795" s="33"/>
      <c r="G795" s="34"/>
      <c r="H795" s="34"/>
      <c r="I795" s="34"/>
      <c r="J795" s="34"/>
      <c r="K795" s="34"/>
      <c r="L795" s="34"/>
      <c r="M795" s="34"/>
      <c r="N795" s="34"/>
      <c r="O795" s="34"/>
      <c r="P795" s="34"/>
      <c r="Q795" s="34"/>
      <c r="R795" s="31"/>
      <c r="S795" s="31"/>
      <c r="T795" s="31"/>
      <c r="U795" s="31"/>
      <c r="V795" s="31"/>
      <c r="W795" s="31"/>
      <c r="X795" s="31"/>
      <c r="Y795" s="31"/>
      <c r="Z795" s="31"/>
      <c r="AE795" s="31"/>
      <c r="AF795" s="31"/>
    </row>
    <row r="796" spans="3:32">
      <c r="C796" s="34"/>
      <c r="D796" s="33"/>
      <c r="E796" s="33"/>
      <c r="F796" s="33"/>
      <c r="G796" s="34"/>
      <c r="H796" s="34"/>
      <c r="I796" s="34"/>
      <c r="J796" s="34"/>
      <c r="K796" s="34"/>
      <c r="L796" s="34"/>
      <c r="M796" s="34"/>
      <c r="N796" s="34"/>
      <c r="O796" s="34"/>
      <c r="P796" s="34"/>
      <c r="Q796" s="34"/>
      <c r="R796" s="31"/>
      <c r="S796" s="31"/>
      <c r="T796" s="31"/>
      <c r="U796" s="31"/>
      <c r="V796" s="31"/>
      <c r="W796" s="31"/>
      <c r="X796" s="31"/>
      <c r="Y796" s="31"/>
      <c r="Z796" s="31"/>
      <c r="AE796" s="31"/>
      <c r="AF796" s="31"/>
    </row>
    <row r="797" spans="3:32">
      <c r="C797" s="34"/>
      <c r="D797" s="33"/>
      <c r="E797" s="33"/>
      <c r="F797" s="33"/>
      <c r="G797" s="34"/>
      <c r="H797" s="34"/>
      <c r="I797" s="34"/>
      <c r="J797" s="34"/>
      <c r="K797" s="34"/>
      <c r="L797" s="34"/>
      <c r="M797" s="34"/>
      <c r="N797" s="34"/>
      <c r="O797" s="34"/>
      <c r="P797" s="34"/>
      <c r="Q797" s="34"/>
      <c r="R797" s="31"/>
      <c r="S797" s="31"/>
      <c r="T797" s="31"/>
      <c r="U797" s="31"/>
      <c r="V797" s="31"/>
      <c r="W797" s="31"/>
      <c r="X797" s="31"/>
      <c r="Y797" s="31"/>
      <c r="Z797" s="31"/>
      <c r="AE797" s="31"/>
      <c r="AF797" s="31"/>
    </row>
    <row r="798" spans="3:32">
      <c r="C798" s="34"/>
      <c r="D798" s="33"/>
      <c r="E798" s="33"/>
      <c r="F798" s="33"/>
      <c r="G798" s="34"/>
      <c r="H798" s="34"/>
      <c r="I798" s="34"/>
      <c r="J798" s="34"/>
      <c r="K798" s="34"/>
      <c r="L798" s="34"/>
      <c r="M798" s="34"/>
      <c r="N798" s="34"/>
      <c r="O798" s="34"/>
      <c r="P798" s="34"/>
      <c r="Q798" s="34"/>
      <c r="R798" s="31"/>
      <c r="S798" s="31"/>
      <c r="T798" s="31"/>
      <c r="U798" s="31"/>
      <c r="V798" s="31"/>
      <c r="W798" s="31"/>
      <c r="X798" s="31"/>
      <c r="Y798" s="31"/>
      <c r="Z798" s="31"/>
      <c r="AE798" s="31"/>
      <c r="AF798" s="31"/>
    </row>
    <row r="799" spans="3:32">
      <c r="C799" s="34"/>
      <c r="D799" s="33"/>
      <c r="E799" s="33"/>
      <c r="F799" s="33"/>
      <c r="G799" s="34"/>
      <c r="H799" s="34"/>
      <c r="I799" s="34"/>
      <c r="J799" s="34"/>
      <c r="K799" s="34"/>
      <c r="L799" s="34"/>
      <c r="M799" s="34"/>
      <c r="N799" s="34"/>
      <c r="O799" s="34"/>
      <c r="P799" s="34"/>
      <c r="Q799" s="34"/>
      <c r="R799" s="31"/>
      <c r="S799" s="31"/>
      <c r="T799" s="31"/>
      <c r="U799" s="31"/>
      <c r="V799" s="31"/>
      <c r="W799" s="31"/>
      <c r="X799" s="31"/>
      <c r="Y799" s="31"/>
      <c r="Z799" s="31"/>
      <c r="AE799" s="31"/>
      <c r="AF799" s="31"/>
    </row>
    <row r="800" spans="3:32">
      <c r="C800" s="34"/>
      <c r="D800" s="33"/>
      <c r="E800" s="33"/>
      <c r="F800" s="33"/>
      <c r="G800" s="34"/>
      <c r="H800" s="34"/>
      <c r="I800" s="34"/>
      <c r="J800" s="34"/>
      <c r="K800" s="34"/>
      <c r="L800" s="34"/>
      <c r="M800" s="34"/>
      <c r="N800" s="34"/>
      <c r="O800" s="34"/>
      <c r="P800" s="34"/>
      <c r="Q800" s="34"/>
      <c r="R800" s="31"/>
      <c r="S800" s="31"/>
      <c r="T800" s="31"/>
      <c r="U800" s="31"/>
      <c r="V800" s="31"/>
      <c r="W800" s="31"/>
      <c r="X800" s="31"/>
      <c r="Y800" s="31"/>
      <c r="Z800" s="31"/>
      <c r="AE800" s="31"/>
      <c r="AF800" s="31"/>
    </row>
    <row r="801" spans="3:32">
      <c r="C801" s="34"/>
      <c r="D801" s="33"/>
      <c r="E801" s="33"/>
      <c r="F801" s="33"/>
      <c r="G801" s="34"/>
      <c r="H801" s="34"/>
      <c r="I801" s="34"/>
      <c r="J801" s="34"/>
      <c r="K801" s="34"/>
      <c r="L801" s="34"/>
      <c r="M801" s="34"/>
      <c r="N801" s="34"/>
      <c r="O801" s="34"/>
      <c r="P801" s="34"/>
      <c r="Q801" s="34"/>
      <c r="R801" s="31"/>
      <c r="S801" s="31"/>
      <c r="T801" s="31"/>
      <c r="U801" s="31"/>
      <c r="V801" s="31"/>
      <c r="W801" s="31"/>
      <c r="X801" s="31"/>
      <c r="Y801" s="31"/>
      <c r="Z801" s="31"/>
      <c r="AE801" s="31"/>
      <c r="AF801" s="31"/>
    </row>
    <row r="802" spans="3:32">
      <c r="C802" s="34"/>
      <c r="D802" s="33"/>
      <c r="E802" s="33"/>
      <c r="F802" s="33"/>
      <c r="G802" s="34"/>
      <c r="H802" s="34"/>
      <c r="I802" s="34"/>
      <c r="J802" s="34"/>
      <c r="K802" s="34"/>
      <c r="L802" s="34"/>
      <c r="M802" s="34"/>
      <c r="N802" s="34"/>
      <c r="O802" s="34"/>
      <c r="P802" s="34"/>
      <c r="Q802" s="34"/>
      <c r="R802" s="31"/>
      <c r="S802" s="31"/>
      <c r="T802" s="31"/>
      <c r="U802" s="31"/>
      <c r="V802" s="31"/>
      <c r="W802" s="31"/>
      <c r="X802" s="31"/>
      <c r="Y802" s="31"/>
      <c r="Z802" s="31"/>
      <c r="AE802" s="31"/>
      <c r="AF802" s="31"/>
    </row>
    <row r="803" spans="3:32">
      <c r="C803" s="34"/>
      <c r="D803" s="33"/>
      <c r="E803" s="33"/>
      <c r="F803" s="33"/>
      <c r="G803" s="34"/>
      <c r="H803" s="34"/>
      <c r="I803" s="34"/>
      <c r="J803" s="34"/>
      <c r="K803" s="34"/>
      <c r="L803" s="34"/>
      <c r="M803" s="34"/>
      <c r="N803" s="34"/>
      <c r="O803" s="34"/>
      <c r="P803" s="34"/>
      <c r="Q803" s="34"/>
      <c r="R803" s="31"/>
      <c r="S803" s="31"/>
      <c r="T803" s="31"/>
      <c r="U803" s="31"/>
      <c r="V803" s="31"/>
      <c r="W803" s="31"/>
      <c r="X803" s="31"/>
      <c r="Y803" s="31"/>
      <c r="Z803" s="31"/>
      <c r="AE803" s="31"/>
      <c r="AF803" s="31"/>
    </row>
    <row r="804" spans="3:32">
      <c r="C804" s="34"/>
      <c r="D804" s="33"/>
      <c r="E804" s="33"/>
      <c r="F804" s="33"/>
      <c r="G804" s="34"/>
      <c r="H804" s="34"/>
      <c r="I804" s="34"/>
      <c r="J804" s="34"/>
      <c r="K804" s="34"/>
      <c r="L804" s="34"/>
      <c r="M804" s="34"/>
      <c r="N804" s="34"/>
      <c r="O804" s="34"/>
      <c r="P804" s="34"/>
      <c r="Q804" s="34"/>
      <c r="R804" s="31"/>
      <c r="S804" s="31"/>
      <c r="T804" s="31"/>
      <c r="U804" s="31"/>
      <c r="V804" s="31"/>
      <c r="W804" s="31"/>
      <c r="X804" s="31"/>
      <c r="Y804" s="31"/>
      <c r="Z804" s="31"/>
      <c r="AE804" s="31"/>
      <c r="AF804" s="31"/>
    </row>
    <row r="805" spans="3:32">
      <c r="C805" s="34"/>
      <c r="D805" s="33"/>
      <c r="E805" s="33"/>
      <c r="F805" s="33"/>
      <c r="G805" s="34"/>
      <c r="H805" s="34"/>
      <c r="I805" s="34"/>
      <c r="J805" s="34"/>
      <c r="K805" s="34"/>
      <c r="L805" s="34"/>
      <c r="M805" s="34"/>
      <c r="N805" s="34"/>
      <c r="O805" s="34"/>
      <c r="P805" s="34"/>
      <c r="Q805" s="34"/>
      <c r="R805" s="31"/>
      <c r="S805" s="31"/>
      <c r="T805" s="31"/>
      <c r="U805" s="31"/>
      <c r="V805" s="31"/>
      <c r="W805" s="31"/>
      <c r="X805" s="31"/>
      <c r="Y805" s="31"/>
      <c r="Z805" s="31"/>
      <c r="AE805" s="31"/>
      <c r="AF805" s="31"/>
    </row>
    <row r="806" spans="3:32">
      <c r="C806" s="34"/>
      <c r="D806" s="33"/>
      <c r="E806" s="33"/>
      <c r="F806" s="33"/>
      <c r="G806" s="34"/>
      <c r="H806" s="34"/>
      <c r="I806" s="34"/>
      <c r="J806" s="34"/>
      <c r="K806" s="34"/>
      <c r="L806" s="34"/>
      <c r="M806" s="34"/>
      <c r="N806" s="34"/>
      <c r="O806" s="34"/>
      <c r="P806" s="34"/>
      <c r="Q806" s="34"/>
      <c r="R806" s="31"/>
      <c r="S806" s="31"/>
      <c r="T806" s="31"/>
      <c r="U806" s="31"/>
      <c r="V806" s="31"/>
      <c r="W806" s="31"/>
      <c r="X806" s="31"/>
      <c r="Y806" s="31"/>
      <c r="Z806" s="31"/>
      <c r="AE806" s="31"/>
      <c r="AF806" s="31"/>
    </row>
    <row r="807" spans="3:32">
      <c r="C807" s="34"/>
      <c r="D807" s="33"/>
      <c r="E807" s="33"/>
      <c r="F807" s="33"/>
      <c r="G807" s="34"/>
      <c r="H807" s="34"/>
      <c r="I807" s="34"/>
      <c r="J807" s="34"/>
      <c r="K807" s="34"/>
      <c r="L807" s="34"/>
      <c r="M807" s="34"/>
      <c r="N807" s="34"/>
      <c r="O807" s="34"/>
      <c r="P807" s="34"/>
      <c r="Q807" s="34"/>
      <c r="R807" s="31"/>
      <c r="S807" s="31"/>
      <c r="T807" s="31"/>
      <c r="U807" s="31"/>
      <c r="V807" s="31"/>
      <c r="W807" s="31"/>
      <c r="X807" s="31"/>
      <c r="Y807" s="31"/>
      <c r="Z807" s="31"/>
      <c r="AE807" s="31"/>
      <c r="AF807" s="31"/>
    </row>
    <row r="808" spans="3:32">
      <c r="C808" s="34"/>
      <c r="D808" s="33"/>
      <c r="E808" s="33"/>
      <c r="F808" s="33"/>
      <c r="G808" s="34"/>
      <c r="H808" s="34"/>
      <c r="I808" s="34"/>
      <c r="J808" s="34"/>
      <c r="K808" s="34"/>
      <c r="L808" s="34"/>
      <c r="M808" s="34"/>
      <c r="N808" s="34"/>
      <c r="O808" s="34"/>
      <c r="P808" s="34"/>
      <c r="Q808" s="34"/>
      <c r="R808" s="31"/>
      <c r="S808" s="31"/>
      <c r="T808" s="31"/>
      <c r="U808" s="31"/>
      <c r="V808" s="31"/>
      <c r="W808" s="31"/>
      <c r="X808" s="31"/>
      <c r="Y808" s="31"/>
      <c r="Z808" s="31"/>
      <c r="AE808" s="31"/>
      <c r="AF808" s="31"/>
    </row>
    <row r="809" spans="3:32">
      <c r="C809" s="34"/>
      <c r="D809" s="33"/>
      <c r="E809" s="33"/>
      <c r="F809" s="33"/>
      <c r="G809" s="34"/>
      <c r="H809" s="34"/>
      <c r="I809" s="34"/>
      <c r="J809" s="34"/>
      <c r="K809" s="34"/>
      <c r="L809" s="34"/>
      <c r="M809" s="34"/>
      <c r="N809" s="34"/>
      <c r="O809" s="34"/>
      <c r="P809" s="34"/>
      <c r="Q809" s="34"/>
      <c r="R809" s="31"/>
      <c r="S809" s="31"/>
      <c r="T809" s="31"/>
      <c r="U809" s="31"/>
      <c r="V809" s="31"/>
      <c r="W809" s="31"/>
      <c r="X809" s="31"/>
      <c r="Y809" s="31"/>
      <c r="Z809" s="31"/>
      <c r="AE809" s="31"/>
      <c r="AF809" s="31"/>
    </row>
    <row r="810" spans="3:32">
      <c r="C810" s="34"/>
      <c r="D810" s="33"/>
      <c r="E810" s="33"/>
      <c r="F810" s="33"/>
      <c r="G810" s="34"/>
      <c r="H810" s="34"/>
      <c r="I810" s="34"/>
      <c r="J810" s="34"/>
      <c r="K810" s="34"/>
      <c r="L810" s="34"/>
      <c r="M810" s="34"/>
      <c r="N810" s="34"/>
      <c r="O810" s="34"/>
      <c r="P810" s="34"/>
      <c r="Q810" s="34"/>
      <c r="R810" s="31"/>
      <c r="S810" s="31"/>
      <c r="T810" s="31"/>
      <c r="U810" s="31"/>
      <c r="V810" s="31"/>
      <c r="W810" s="31"/>
      <c r="X810" s="31"/>
      <c r="Y810" s="31"/>
      <c r="Z810" s="31"/>
      <c r="AE810" s="31"/>
      <c r="AF810" s="31"/>
    </row>
    <row r="811" spans="3:32">
      <c r="C811" s="34"/>
      <c r="D811" s="33"/>
      <c r="E811" s="33"/>
      <c r="F811" s="33"/>
      <c r="G811" s="34"/>
      <c r="H811" s="34"/>
      <c r="I811" s="34"/>
      <c r="J811" s="34"/>
      <c r="K811" s="34"/>
      <c r="L811" s="34"/>
      <c r="M811" s="34"/>
      <c r="N811" s="34"/>
      <c r="O811" s="34"/>
      <c r="P811" s="34"/>
      <c r="Q811" s="34"/>
      <c r="R811" s="31"/>
      <c r="S811" s="31"/>
      <c r="T811" s="31"/>
      <c r="U811" s="31"/>
      <c r="V811" s="31"/>
      <c r="W811" s="31"/>
      <c r="X811" s="31"/>
      <c r="Y811" s="31"/>
      <c r="Z811" s="31"/>
      <c r="AE811" s="31"/>
      <c r="AF811" s="31"/>
    </row>
    <row r="812" spans="3:32">
      <c r="C812" s="34"/>
      <c r="D812" s="33"/>
      <c r="E812" s="33"/>
      <c r="F812" s="33"/>
      <c r="G812" s="34"/>
      <c r="H812" s="34"/>
      <c r="I812" s="34"/>
      <c r="J812" s="34"/>
      <c r="K812" s="34"/>
      <c r="L812" s="34"/>
      <c r="M812" s="34"/>
      <c r="N812" s="34"/>
      <c r="O812" s="34"/>
      <c r="P812" s="34"/>
      <c r="Q812" s="34"/>
      <c r="R812" s="31"/>
      <c r="S812" s="31"/>
      <c r="T812" s="31"/>
      <c r="U812" s="31"/>
      <c r="V812" s="31"/>
      <c r="W812" s="31"/>
      <c r="X812" s="31"/>
      <c r="Y812" s="31"/>
      <c r="Z812" s="31"/>
      <c r="AE812" s="31"/>
      <c r="AF812" s="31"/>
    </row>
    <row r="813" spans="3:32">
      <c r="C813" s="34"/>
      <c r="D813" s="33"/>
      <c r="E813" s="33"/>
      <c r="F813" s="33"/>
      <c r="G813" s="34"/>
      <c r="H813" s="34"/>
      <c r="I813" s="34"/>
      <c r="J813" s="34"/>
      <c r="K813" s="34"/>
      <c r="L813" s="34"/>
      <c r="M813" s="34"/>
      <c r="N813" s="34"/>
      <c r="O813" s="34"/>
      <c r="P813" s="34"/>
      <c r="Q813" s="34"/>
      <c r="R813" s="31"/>
      <c r="S813" s="31"/>
      <c r="T813" s="31"/>
      <c r="U813" s="31"/>
      <c r="V813" s="31"/>
      <c r="W813" s="31"/>
      <c r="X813" s="31"/>
      <c r="Y813" s="31"/>
      <c r="Z813" s="31"/>
      <c r="AE813" s="31"/>
      <c r="AF813" s="31"/>
    </row>
    <row r="814" spans="3:32">
      <c r="C814" s="34"/>
      <c r="D814" s="33"/>
      <c r="E814" s="33"/>
      <c r="F814" s="33"/>
      <c r="G814" s="34"/>
      <c r="H814" s="34"/>
      <c r="I814" s="34"/>
      <c r="J814" s="34"/>
      <c r="K814" s="34"/>
      <c r="L814" s="34"/>
      <c r="M814" s="34"/>
      <c r="N814" s="34"/>
      <c r="O814" s="34"/>
      <c r="P814" s="34"/>
      <c r="Q814" s="34"/>
      <c r="R814" s="31"/>
      <c r="S814" s="31"/>
      <c r="T814" s="31"/>
      <c r="U814" s="31"/>
      <c r="V814" s="31"/>
      <c r="W814" s="31"/>
      <c r="X814" s="31"/>
      <c r="Y814" s="31"/>
      <c r="Z814" s="31"/>
      <c r="AE814" s="31"/>
      <c r="AF814" s="31"/>
    </row>
    <row r="815" spans="3:32">
      <c r="C815" s="34"/>
      <c r="D815" s="33"/>
      <c r="E815" s="33"/>
      <c r="F815" s="33"/>
      <c r="G815" s="34"/>
      <c r="H815" s="34"/>
      <c r="I815" s="34"/>
      <c r="J815" s="34"/>
      <c r="K815" s="34"/>
      <c r="L815" s="34"/>
      <c r="M815" s="34"/>
      <c r="N815" s="34"/>
      <c r="O815" s="34"/>
      <c r="P815" s="34"/>
      <c r="Q815" s="34"/>
      <c r="R815" s="31"/>
      <c r="S815" s="31"/>
      <c r="T815" s="31"/>
      <c r="U815" s="31"/>
      <c r="V815" s="31"/>
      <c r="W815" s="31"/>
      <c r="X815" s="31"/>
      <c r="Y815" s="31"/>
      <c r="Z815" s="31"/>
      <c r="AE815" s="31"/>
      <c r="AF815" s="31"/>
    </row>
    <row r="816" spans="3:32">
      <c r="C816" s="34"/>
      <c r="D816" s="33"/>
      <c r="E816" s="33"/>
      <c r="F816" s="33"/>
      <c r="G816" s="34"/>
      <c r="H816" s="34"/>
      <c r="I816" s="34"/>
      <c r="J816" s="34"/>
      <c r="K816" s="34"/>
      <c r="L816" s="34"/>
      <c r="M816" s="34"/>
      <c r="N816" s="34"/>
      <c r="O816" s="34"/>
      <c r="P816" s="34"/>
      <c r="Q816" s="34"/>
      <c r="R816" s="31"/>
      <c r="S816" s="31"/>
      <c r="T816" s="31"/>
      <c r="U816" s="31"/>
      <c r="V816" s="31"/>
      <c r="W816" s="31"/>
      <c r="X816" s="31"/>
      <c r="Y816" s="31"/>
      <c r="Z816" s="31"/>
      <c r="AE816" s="31"/>
      <c r="AF816" s="31"/>
    </row>
    <row r="817" spans="3:32">
      <c r="C817" s="34"/>
      <c r="D817" s="33"/>
      <c r="E817" s="33"/>
      <c r="F817" s="33"/>
      <c r="G817" s="34"/>
      <c r="H817" s="34"/>
      <c r="I817" s="34"/>
      <c r="J817" s="34"/>
      <c r="K817" s="34"/>
      <c r="L817" s="34"/>
      <c r="M817" s="34"/>
      <c r="N817" s="34"/>
      <c r="O817" s="34"/>
      <c r="P817" s="34"/>
      <c r="Q817" s="34"/>
      <c r="R817" s="31"/>
      <c r="S817" s="31"/>
      <c r="T817" s="31"/>
      <c r="U817" s="31"/>
      <c r="V817" s="31"/>
      <c r="W817" s="31"/>
      <c r="X817" s="31"/>
      <c r="Y817" s="31"/>
      <c r="Z817" s="31"/>
      <c r="AE817" s="31"/>
      <c r="AF817" s="31"/>
    </row>
    <row r="818" spans="3:32">
      <c r="C818" s="34"/>
      <c r="D818" s="33"/>
      <c r="E818" s="33"/>
      <c r="F818" s="33"/>
      <c r="G818" s="34"/>
      <c r="H818" s="34"/>
      <c r="I818" s="34"/>
      <c r="J818" s="34"/>
      <c r="K818" s="34"/>
      <c r="L818" s="34"/>
      <c r="M818" s="34"/>
      <c r="N818" s="34"/>
      <c r="O818" s="34"/>
      <c r="P818" s="34"/>
      <c r="Q818" s="34"/>
      <c r="R818" s="31"/>
      <c r="S818" s="31"/>
      <c r="T818" s="31"/>
      <c r="U818" s="31"/>
      <c r="V818" s="31"/>
      <c r="W818" s="31"/>
      <c r="X818" s="31"/>
      <c r="Y818" s="31"/>
      <c r="Z818" s="31"/>
      <c r="AE818" s="31"/>
      <c r="AF818" s="31"/>
    </row>
    <row r="819" spans="3:32">
      <c r="C819" s="34"/>
      <c r="D819" s="33"/>
      <c r="E819" s="33"/>
      <c r="F819" s="33"/>
      <c r="G819" s="34"/>
      <c r="H819" s="34"/>
      <c r="I819" s="34"/>
      <c r="J819" s="34"/>
      <c r="K819" s="34"/>
      <c r="L819" s="34"/>
      <c r="M819" s="34"/>
      <c r="N819" s="34"/>
      <c r="O819" s="34"/>
      <c r="P819" s="34"/>
      <c r="Q819" s="34"/>
      <c r="R819" s="31"/>
      <c r="S819" s="31"/>
      <c r="T819" s="31"/>
      <c r="U819" s="31"/>
      <c r="V819" s="31"/>
      <c r="W819" s="31"/>
      <c r="X819" s="31"/>
      <c r="Y819" s="31"/>
      <c r="Z819" s="31"/>
      <c r="AE819" s="31"/>
      <c r="AF819" s="31"/>
    </row>
    <row r="820" spans="3:32">
      <c r="C820" s="34"/>
      <c r="D820" s="33"/>
      <c r="E820" s="33"/>
      <c r="F820" s="33"/>
      <c r="G820" s="34"/>
      <c r="H820" s="34"/>
      <c r="I820" s="34"/>
      <c r="J820" s="34"/>
      <c r="K820" s="34"/>
      <c r="L820" s="34"/>
      <c r="M820" s="34"/>
      <c r="N820" s="34"/>
      <c r="O820" s="34"/>
      <c r="P820" s="34"/>
      <c r="Q820" s="34"/>
      <c r="R820" s="31"/>
      <c r="S820" s="31"/>
      <c r="T820" s="31"/>
      <c r="U820" s="31"/>
      <c r="V820" s="31"/>
      <c r="W820" s="31"/>
      <c r="X820" s="31"/>
      <c r="Y820" s="31"/>
      <c r="Z820" s="31"/>
      <c r="AE820" s="31"/>
      <c r="AF820" s="31"/>
    </row>
    <row r="821" spans="3:32">
      <c r="C821" s="34"/>
      <c r="D821" s="33"/>
      <c r="E821" s="33"/>
      <c r="F821" s="33"/>
      <c r="G821" s="34"/>
      <c r="H821" s="34"/>
      <c r="I821" s="34"/>
      <c r="J821" s="34"/>
      <c r="K821" s="34"/>
      <c r="L821" s="34"/>
      <c r="M821" s="34"/>
      <c r="N821" s="34"/>
      <c r="O821" s="34"/>
      <c r="P821" s="34"/>
      <c r="Q821" s="34"/>
      <c r="R821" s="31"/>
      <c r="S821" s="31"/>
      <c r="T821" s="31"/>
      <c r="U821" s="31"/>
      <c r="V821" s="31"/>
      <c r="W821" s="31"/>
      <c r="X821" s="31"/>
      <c r="Y821" s="31"/>
      <c r="Z821" s="31"/>
      <c r="AE821" s="31"/>
      <c r="AF821" s="31"/>
    </row>
    <row r="822" spans="3:32">
      <c r="C822" s="34"/>
      <c r="D822" s="33"/>
      <c r="E822" s="33"/>
      <c r="F822" s="33"/>
      <c r="G822" s="34"/>
      <c r="H822" s="34"/>
      <c r="I822" s="34"/>
      <c r="J822" s="34"/>
      <c r="K822" s="34"/>
      <c r="L822" s="34"/>
      <c r="M822" s="34"/>
      <c r="N822" s="34"/>
      <c r="O822" s="34"/>
      <c r="P822" s="34"/>
      <c r="Q822" s="34"/>
      <c r="R822" s="31"/>
      <c r="S822" s="31"/>
      <c r="T822" s="31"/>
      <c r="U822" s="31"/>
      <c r="V822" s="31"/>
      <c r="W822" s="31"/>
      <c r="X822" s="31"/>
      <c r="Y822" s="31"/>
      <c r="Z822" s="31"/>
      <c r="AE822" s="31"/>
      <c r="AF822" s="31"/>
    </row>
    <row r="823" spans="3:32">
      <c r="C823" s="34"/>
      <c r="D823" s="33"/>
      <c r="E823" s="33"/>
      <c r="F823" s="33"/>
      <c r="G823" s="34"/>
      <c r="H823" s="34"/>
      <c r="I823" s="34"/>
      <c r="J823" s="34"/>
      <c r="K823" s="34"/>
      <c r="L823" s="34"/>
      <c r="M823" s="34"/>
      <c r="N823" s="34"/>
      <c r="O823" s="34"/>
      <c r="P823" s="34"/>
      <c r="Q823" s="34"/>
      <c r="R823" s="31"/>
      <c r="S823" s="31"/>
      <c r="T823" s="31"/>
      <c r="U823" s="31"/>
      <c r="V823" s="31"/>
      <c r="W823" s="31"/>
      <c r="X823" s="31"/>
      <c r="Y823" s="31"/>
      <c r="Z823" s="31"/>
      <c r="AE823" s="31"/>
      <c r="AF823" s="31"/>
    </row>
    <row r="824" spans="3:32">
      <c r="C824" s="34"/>
      <c r="D824" s="33"/>
      <c r="E824" s="33"/>
      <c r="F824" s="33"/>
      <c r="G824" s="34"/>
      <c r="H824" s="34"/>
      <c r="I824" s="34"/>
      <c r="J824" s="34"/>
      <c r="K824" s="34"/>
      <c r="L824" s="34"/>
      <c r="M824" s="34"/>
      <c r="N824" s="34"/>
      <c r="O824" s="34"/>
      <c r="P824" s="34"/>
      <c r="Q824" s="34"/>
      <c r="R824" s="31"/>
      <c r="S824" s="31"/>
      <c r="T824" s="31"/>
      <c r="U824" s="31"/>
      <c r="V824" s="31"/>
      <c r="W824" s="31"/>
      <c r="X824" s="31"/>
      <c r="Y824" s="31"/>
      <c r="Z824" s="31"/>
      <c r="AE824" s="31"/>
      <c r="AF824" s="31"/>
    </row>
    <row r="825" spans="3:32">
      <c r="C825" s="34"/>
      <c r="D825" s="33"/>
      <c r="E825" s="33"/>
      <c r="F825" s="33"/>
      <c r="G825" s="34"/>
      <c r="H825" s="34"/>
      <c r="I825" s="34"/>
      <c r="J825" s="34"/>
      <c r="K825" s="34"/>
      <c r="L825" s="34"/>
      <c r="M825" s="34"/>
      <c r="N825" s="34"/>
      <c r="O825" s="34"/>
      <c r="P825" s="34"/>
      <c r="Q825" s="34"/>
      <c r="R825" s="31"/>
      <c r="S825" s="31"/>
      <c r="T825" s="31"/>
      <c r="U825" s="31"/>
      <c r="V825" s="31"/>
      <c r="W825" s="31"/>
      <c r="X825" s="31"/>
      <c r="Y825" s="31"/>
      <c r="Z825" s="31"/>
      <c r="AE825" s="31"/>
      <c r="AF825" s="31"/>
    </row>
    <row r="826" spans="3:32">
      <c r="C826" s="34"/>
      <c r="D826" s="33"/>
      <c r="E826" s="33"/>
      <c r="F826" s="33"/>
      <c r="G826" s="34"/>
      <c r="H826" s="34"/>
      <c r="I826" s="34"/>
      <c r="J826" s="34"/>
      <c r="K826" s="34"/>
      <c r="L826" s="34"/>
      <c r="M826" s="34"/>
      <c r="N826" s="34"/>
      <c r="O826" s="34"/>
      <c r="P826" s="34"/>
      <c r="Q826" s="34"/>
      <c r="R826" s="31"/>
      <c r="S826" s="31"/>
      <c r="T826" s="31"/>
      <c r="U826" s="31"/>
      <c r="V826" s="31"/>
      <c r="W826" s="31"/>
      <c r="X826" s="31"/>
      <c r="Y826" s="31"/>
      <c r="Z826" s="31"/>
      <c r="AE826" s="31"/>
      <c r="AF826" s="31"/>
    </row>
    <row r="827" spans="3:32">
      <c r="C827" s="34"/>
      <c r="D827" s="33"/>
      <c r="E827" s="33"/>
      <c r="F827" s="33"/>
      <c r="G827" s="34"/>
      <c r="H827" s="34"/>
      <c r="I827" s="34"/>
      <c r="J827" s="34"/>
      <c r="K827" s="34"/>
      <c r="L827" s="34"/>
      <c r="M827" s="34"/>
      <c r="N827" s="34"/>
      <c r="O827" s="34"/>
      <c r="P827" s="34"/>
      <c r="Q827" s="34"/>
      <c r="R827" s="31"/>
      <c r="S827" s="31"/>
      <c r="T827" s="31"/>
      <c r="U827" s="31"/>
      <c r="V827" s="31"/>
      <c r="W827" s="31"/>
      <c r="X827" s="31"/>
      <c r="Y827" s="31"/>
      <c r="Z827" s="31"/>
      <c r="AE827" s="31"/>
      <c r="AF827" s="31"/>
    </row>
    <row r="828" spans="3:32">
      <c r="C828" s="34"/>
      <c r="D828" s="33"/>
      <c r="E828" s="33"/>
      <c r="F828" s="33"/>
      <c r="G828" s="34"/>
      <c r="H828" s="34"/>
      <c r="I828" s="34"/>
      <c r="J828" s="34"/>
      <c r="K828" s="34"/>
      <c r="L828" s="34"/>
      <c r="M828" s="34"/>
      <c r="N828" s="34"/>
      <c r="O828" s="34"/>
      <c r="P828" s="34"/>
      <c r="Q828" s="34"/>
      <c r="R828" s="31"/>
      <c r="S828" s="31"/>
      <c r="T828" s="31"/>
      <c r="U828" s="31"/>
      <c r="V828" s="31"/>
      <c r="W828" s="31"/>
      <c r="X828" s="31"/>
      <c r="Y828" s="31"/>
      <c r="Z828" s="31"/>
      <c r="AE828" s="31"/>
      <c r="AF828" s="31"/>
    </row>
    <row r="829" spans="3:32">
      <c r="C829" s="34"/>
      <c r="D829" s="33"/>
      <c r="E829" s="33"/>
      <c r="F829" s="33"/>
      <c r="G829" s="34"/>
      <c r="H829" s="34"/>
      <c r="I829" s="34"/>
      <c r="J829" s="34"/>
      <c r="K829" s="34"/>
      <c r="L829" s="34"/>
      <c r="M829" s="34"/>
      <c r="N829" s="34"/>
      <c r="O829" s="34"/>
      <c r="P829" s="34"/>
      <c r="Q829" s="34"/>
      <c r="R829" s="31"/>
      <c r="S829" s="31"/>
      <c r="T829" s="31"/>
      <c r="U829" s="31"/>
      <c r="V829" s="31"/>
      <c r="W829" s="31"/>
      <c r="X829" s="31"/>
      <c r="Y829" s="31"/>
      <c r="Z829" s="31"/>
      <c r="AE829" s="31"/>
      <c r="AF829" s="31"/>
    </row>
    <row r="830" spans="3:32">
      <c r="C830" s="34"/>
      <c r="D830" s="33"/>
      <c r="E830" s="33"/>
      <c r="F830" s="33"/>
      <c r="G830" s="34"/>
      <c r="H830" s="34"/>
      <c r="I830" s="34"/>
      <c r="J830" s="34"/>
      <c r="K830" s="34"/>
      <c r="L830" s="34"/>
      <c r="M830" s="34"/>
      <c r="N830" s="34"/>
      <c r="O830" s="34"/>
      <c r="P830" s="34"/>
      <c r="Q830" s="34"/>
      <c r="R830" s="31"/>
      <c r="S830" s="31"/>
      <c r="T830" s="31"/>
      <c r="U830" s="31"/>
      <c r="V830" s="31"/>
      <c r="W830" s="31"/>
      <c r="X830" s="31"/>
      <c r="Y830" s="31"/>
      <c r="Z830" s="31"/>
      <c r="AE830" s="31"/>
      <c r="AF830" s="31"/>
    </row>
    <row r="831" spans="3:32">
      <c r="C831" s="34"/>
      <c r="D831" s="33"/>
      <c r="E831" s="33"/>
      <c r="F831" s="33"/>
      <c r="G831" s="34"/>
      <c r="H831" s="34"/>
      <c r="I831" s="34"/>
      <c r="J831" s="34"/>
      <c r="K831" s="34"/>
      <c r="L831" s="34"/>
      <c r="M831" s="34"/>
      <c r="N831" s="34"/>
      <c r="O831" s="34"/>
      <c r="P831" s="34"/>
      <c r="Q831" s="34"/>
      <c r="R831" s="31"/>
      <c r="S831" s="31"/>
      <c r="T831" s="31"/>
      <c r="U831" s="31"/>
      <c r="V831" s="31"/>
      <c r="W831" s="31"/>
      <c r="X831" s="31"/>
      <c r="Y831" s="31"/>
      <c r="Z831" s="31"/>
      <c r="AE831" s="31"/>
      <c r="AF831" s="31"/>
    </row>
    <row r="832" spans="3:32">
      <c r="C832" s="34"/>
      <c r="D832" s="33"/>
      <c r="E832" s="33"/>
      <c r="F832" s="33"/>
      <c r="G832" s="34"/>
      <c r="H832" s="34"/>
      <c r="I832" s="34"/>
      <c r="J832" s="34"/>
      <c r="K832" s="34"/>
      <c r="L832" s="34"/>
      <c r="M832" s="34"/>
      <c r="N832" s="34"/>
      <c r="O832" s="34"/>
      <c r="P832" s="34"/>
      <c r="Q832" s="34"/>
      <c r="R832" s="31"/>
      <c r="S832" s="31"/>
      <c r="T832" s="31"/>
      <c r="U832" s="31"/>
      <c r="V832" s="31"/>
      <c r="W832" s="31"/>
      <c r="X832" s="31"/>
      <c r="Y832" s="31"/>
      <c r="Z832" s="31"/>
      <c r="AE832" s="31"/>
      <c r="AF832" s="31"/>
    </row>
    <row r="833" spans="3:32">
      <c r="C833" s="34"/>
      <c r="D833" s="33"/>
      <c r="E833" s="33"/>
      <c r="F833" s="33"/>
      <c r="G833" s="34"/>
      <c r="H833" s="34"/>
      <c r="I833" s="34"/>
      <c r="J833" s="34"/>
      <c r="K833" s="34"/>
      <c r="L833" s="34"/>
      <c r="M833" s="34"/>
      <c r="N833" s="34"/>
      <c r="O833" s="34"/>
      <c r="P833" s="34"/>
      <c r="Q833" s="34"/>
      <c r="R833" s="31"/>
      <c r="S833" s="31"/>
      <c r="T833" s="31"/>
      <c r="U833" s="31"/>
      <c r="V833" s="31"/>
      <c r="W833" s="31"/>
      <c r="X833" s="31"/>
      <c r="Y833" s="31"/>
      <c r="Z833" s="31"/>
      <c r="AE833" s="31"/>
      <c r="AF833" s="31"/>
    </row>
    <row r="834" spans="3:32">
      <c r="C834" s="34"/>
      <c r="D834" s="33"/>
      <c r="E834" s="33"/>
      <c r="F834" s="33"/>
      <c r="G834" s="34"/>
      <c r="H834" s="34"/>
      <c r="I834" s="34"/>
      <c r="J834" s="34"/>
      <c r="K834" s="34"/>
      <c r="L834" s="34"/>
      <c r="M834" s="34"/>
      <c r="N834" s="34"/>
      <c r="O834" s="34"/>
      <c r="P834" s="34"/>
      <c r="Q834" s="34"/>
      <c r="R834" s="31"/>
      <c r="S834" s="31"/>
      <c r="T834" s="31"/>
      <c r="U834" s="31"/>
      <c r="V834" s="31"/>
      <c r="W834" s="31"/>
      <c r="X834" s="31"/>
      <c r="Y834" s="31"/>
      <c r="Z834" s="31"/>
      <c r="AE834" s="31"/>
      <c r="AF834" s="31"/>
    </row>
    <row r="835" spans="3:32">
      <c r="C835" s="34"/>
      <c r="D835" s="33"/>
      <c r="E835" s="33"/>
      <c r="F835" s="33"/>
      <c r="G835" s="34"/>
      <c r="H835" s="34"/>
      <c r="I835" s="34"/>
      <c r="J835" s="34"/>
      <c r="K835" s="34"/>
      <c r="L835" s="34"/>
      <c r="M835" s="34"/>
      <c r="N835" s="34"/>
      <c r="O835" s="34"/>
      <c r="P835" s="34"/>
      <c r="Q835" s="34"/>
      <c r="R835" s="31"/>
      <c r="S835" s="31"/>
      <c r="T835" s="31"/>
      <c r="U835" s="31"/>
      <c r="V835" s="31"/>
      <c r="W835" s="31"/>
      <c r="X835" s="31"/>
      <c r="Y835" s="31"/>
      <c r="Z835" s="31"/>
      <c r="AE835" s="31"/>
      <c r="AF835" s="31"/>
    </row>
    <row r="836" spans="3:32">
      <c r="C836" s="34"/>
      <c r="D836" s="33"/>
      <c r="E836" s="33"/>
      <c r="F836" s="33"/>
      <c r="G836" s="34"/>
      <c r="H836" s="34"/>
      <c r="I836" s="34"/>
      <c r="J836" s="34"/>
      <c r="K836" s="34"/>
      <c r="L836" s="34"/>
      <c r="M836" s="34"/>
      <c r="N836" s="34"/>
      <c r="O836" s="34"/>
      <c r="P836" s="34"/>
      <c r="Q836" s="34"/>
      <c r="R836" s="31"/>
      <c r="S836" s="31"/>
      <c r="T836" s="31"/>
      <c r="U836" s="31"/>
      <c r="V836" s="31"/>
      <c r="W836" s="31"/>
      <c r="X836" s="31"/>
      <c r="Y836" s="31"/>
      <c r="Z836" s="31"/>
      <c r="AE836" s="31"/>
      <c r="AF836" s="31"/>
    </row>
    <row r="837" spans="3:32">
      <c r="C837" s="34"/>
      <c r="D837" s="33"/>
      <c r="E837" s="33"/>
      <c r="F837" s="33"/>
      <c r="G837" s="34"/>
      <c r="H837" s="34"/>
      <c r="I837" s="34"/>
      <c r="J837" s="34"/>
      <c r="K837" s="34"/>
      <c r="L837" s="34"/>
      <c r="M837" s="34"/>
      <c r="N837" s="34"/>
      <c r="O837" s="34"/>
      <c r="P837" s="34"/>
      <c r="Q837" s="34"/>
      <c r="R837" s="31"/>
      <c r="S837" s="31"/>
      <c r="T837" s="31"/>
      <c r="U837" s="31"/>
      <c r="V837" s="31"/>
      <c r="W837" s="31"/>
      <c r="X837" s="31"/>
      <c r="Y837" s="31"/>
      <c r="Z837" s="31"/>
      <c r="AE837" s="31"/>
      <c r="AF837" s="31"/>
    </row>
    <row r="838" spans="3:32">
      <c r="C838" s="34"/>
      <c r="D838" s="33"/>
      <c r="E838" s="33"/>
      <c r="F838" s="33"/>
      <c r="G838" s="34"/>
      <c r="H838" s="34"/>
      <c r="I838" s="34"/>
      <c r="J838" s="34"/>
      <c r="K838" s="34"/>
      <c r="L838" s="34"/>
      <c r="M838" s="34"/>
      <c r="N838" s="34"/>
      <c r="O838" s="34"/>
      <c r="P838" s="34"/>
      <c r="Q838" s="34"/>
      <c r="R838" s="31"/>
      <c r="S838" s="31"/>
      <c r="T838" s="31"/>
      <c r="U838" s="31"/>
      <c r="V838" s="31"/>
      <c r="W838" s="31"/>
      <c r="X838" s="31"/>
      <c r="Y838" s="31"/>
      <c r="Z838" s="31"/>
      <c r="AE838" s="31"/>
      <c r="AF838" s="31"/>
    </row>
    <row r="839" spans="3:32">
      <c r="C839" s="34"/>
      <c r="D839" s="33"/>
      <c r="E839" s="33"/>
      <c r="F839" s="33"/>
      <c r="G839" s="34"/>
      <c r="H839" s="34"/>
      <c r="I839" s="34"/>
      <c r="J839" s="34"/>
      <c r="K839" s="34"/>
      <c r="L839" s="34"/>
      <c r="M839" s="34"/>
      <c r="N839" s="34"/>
      <c r="O839" s="34"/>
      <c r="P839" s="34"/>
      <c r="Q839" s="34"/>
      <c r="R839" s="31"/>
      <c r="S839" s="31"/>
      <c r="T839" s="31"/>
      <c r="U839" s="31"/>
      <c r="V839" s="31"/>
      <c r="W839" s="31"/>
      <c r="X839" s="31"/>
      <c r="Y839" s="31"/>
      <c r="Z839" s="31"/>
      <c r="AE839" s="31"/>
      <c r="AF839" s="31"/>
    </row>
    <row r="840" spans="3:32">
      <c r="C840" s="34"/>
      <c r="D840" s="33"/>
      <c r="E840" s="33"/>
      <c r="F840" s="33"/>
      <c r="G840" s="34"/>
      <c r="H840" s="34"/>
      <c r="I840" s="34"/>
      <c r="J840" s="34"/>
      <c r="K840" s="34"/>
      <c r="L840" s="34"/>
      <c r="M840" s="34"/>
      <c r="N840" s="34"/>
      <c r="O840" s="34"/>
      <c r="P840" s="34"/>
      <c r="Q840" s="34"/>
      <c r="R840" s="31"/>
      <c r="S840" s="31"/>
      <c r="T840" s="31"/>
      <c r="U840" s="31"/>
      <c r="V840" s="31"/>
      <c r="W840" s="31"/>
      <c r="X840" s="31"/>
      <c r="Y840" s="31"/>
      <c r="Z840" s="31"/>
      <c r="AE840" s="31"/>
      <c r="AF840" s="31"/>
    </row>
    <row r="841" spans="3:32">
      <c r="C841" s="34"/>
      <c r="D841" s="33"/>
      <c r="E841" s="33"/>
      <c r="F841" s="33"/>
      <c r="G841" s="34"/>
      <c r="H841" s="34"/>
      <c r="I841" s="34"/>
      <c r="J841" s="34"/>
      <c r="K841" s="34"/>
      <c r="L841" s="34"/>
      <c r="M841" s="34"/>
      <c r="N841" s="34"/>
      <c r="O841" s="34"/>
      <c r="P841" s="34"/>
      <c r="Q841" s="34"/>
      <c r="R841" s="31"/>
      <c r="S841" s="31"/>
      <c r="T841" s="31"/>
      <c r="U841" s="31"/>
      <c r="V841" s="31"/>
      <c r="W841" s="31"/>
      <c r="X841" s="31"/>
      <c r="Y841" s="31"/>
      <c r="Z841" s="31"/>
      <c r="AE841" s="31"/>
      <c r="AF841" s="31"/>
    </row>
    <row r="842" spans="3:32">
      <c r="C842" s="34"/>
      <c r="D842" s="33"/>
      <c r="E842" s="33"/>
      <c r="F842" s="33"/>
      <c r="G842" s="34"/>
      <c r="H842" s="34"/>
      <c r="I842" s="34"/>
      <c r="J842" s="34"/>
      <c r="K842" s="34"/>
      <c r="L842" s="34"/>
      <c r="M842" s="34"/>
      <c r="N842" s="34"/>
      <c r="O842" s="34"/>
      <c r="P842" s="34"/>
      <c r="Q842" s="34"/>
      <c r="R842" s="31"/>
      <c r="S842" s="31"/>
      <c r="T842" s="31"/>
      <c r="U842" s="31"/>
      <c r="V842" s="31"/>
      <c r="W842" s="31"/>
      <c r="X842" s="31"/>
      <c r="Y842" s="31"/>
      <c r="Z842" s="31"/>
      <c r="AE842" s="31"/>
      <c r="AF842" s="31"/>
    </row>
    <row r="843" spans="3:32">
      <c r="C843" s="34"/>
      <c r="D843" s="33"/>
      <c r="E843" s="33"/>
      <c r="F843" s="33"/>
      <c r="G843" s="34"/>
      <c r="H843" s="34"/>
      <c r="I843" s="34"/>
      <c r="J843" s="34"/>
      <c r="K843" s="34"/>
      <c r="L843" s="34"/>
      <c r="M843" s="34"/>
      <c r="N843" s="34"/>
      <c r="O843" s="34"/>
      <c r="P843" s="34"/>
      <c r="Q843" s="34"/>
      <c r="R843" s="31"/>
      <c r="S843" s="31"/>
      <c r="T843" s="31"/>
      <c r="U843" s="31"/>
      <c r="V843" s="31"/>
      <c r="W843" s="31"/>
      <c r="X843" s="31"/>
      <c r="Y843" s="31"/>
      <c r="Z843" s="31"/>
      <c r="AE843" s="31"/>
      <c r="AF843" s="31"/>
    </row>
    <row r="844" spans="3:32">
      <c r="C844" s="34"/>
      <c r="D844" s="33"/>
      <c r="E844" s="33"/>
      <c r="F844" s="33"/>
      <c r="G844" s="34"/>
      <c r="H844" s="34"/>
      <c r="I844" s="34"/>
      <c r="J844" s="34"/>
      <c r="K844" s="34"/>
      <c r="L844" s="34"/>
      <c r="M844" s="34"/>
      <c r="N844" s="34"/>
      <c r="O844" s="34"/>
      <c r="P844" s="34"/>
      <c r="Q844" s="34"/>
      <c r="R844" s="31"/>
      <c r="S844" s="31"/>
      <c r="T844" s="31"/>
      <c r="U844" s="31"/>
      <c r="V844" s="31"/>
      <c r="W844" s="31"/>
      <c r="X844" s="31"/>
      <c r="Y844" s="31"/>
      <c r="Z844" s="31"/>
      <c r="AE844" s="31"/>
      <c r="AF844" s="31"/>
    </row>
    <row r="845" spans="3:32">
      <c r="C845" s="34"/>
      <c r="D845" s="33"/>
      <c r="E845" s="33"/>
      <c r="F845" s="33"/>
      <c r="G845" s="34"/>
      <c r="H845" s="34"/>
      <c r="I845" s="34"/>
      <c r="J845" s="34"/>
      <c r="K845" s="34"/>
      <c r="L845" s="34"/>
      <c r="M845" s="34"/>
      <c r="N845" s="34"/>
      <c r="O845" s="34"/>
      <c r="P845" s="34"/>
      <c r="Q845" s="34"/>
      <c r="R845" s="31"/>
      <c r="S845" s="31"/>
      <c r="T845" s="31"/>
      <c r="U845" s="31"/>
      <c r="V845" s="31"/>
      <c r="W845" s="31"/>
      <c r="X845" s="31"/>
      <c r="Y845" s="31"/>
      <c r="Z845" s="31"/>
      <c r="AE845" s="31"/>
      <c r="AF845" s="31"/>
    </row>
    <row r="846" spans="3:32">
      <c r="C846" s="34"/>
      <c r="D846" s="33"/>
      <c r="E846" s="33"/>
      <c r="F846" s="33"/>
      <c r="G846" s="34"/>
      <c r="H846" s="34"/>
      <c r="I846" s="34"/>
      <c r="J846" s="34"/>
      <c r="K846" s="34"/>
      <c r="L846" s="34"/>
      <c r="M846" s="34"/>
      <c r="N846" s="34"/>
      <c r="O846" s="34"/>
      <c r="P846" s="34"/>
      <c r="Q846" s="34"/>
      <c r="R846" s="31"/>
      <c r="S846" s="31"/>
      <c r="T846" s="31"/>
      <c r="U846" s="31"/>
      <c r="V846" s="31"/>
      <c r="W846" s="31"/>
      <c r="X846" s="31"/>
      <c r="Y846" s="31"/>
      <c r="Z846" s="31"/>
      <c r="AE846" s="31"/>
      <c r="AF846" s="31"/>
    </row>
    <row r="847" spans="3:32">
      <c r="C847" s="34"/>
      <c r="D847" s="33"/>
      <c r="E847" s="33"/>
      <c r="F847" s="33"/>
      <c r="G847" s="34"/>
      <c r="H847" s="34"/>
      <c r="I847" s="34"/>
      <c r="J847" s="34"/>
      <c r="K847" s="34"/>
      <c r="L847" s="34"/>
      <c r="M847" s="34"/>
      <c r="N847" s="34"/>
      <c r="O847" s="34"/>
      <c r="P847" s="34"/>
      <c r="Q847" s="34"/>
      <c r="R847" s="31"/>
      <c r="S847" s="31"/>
      <c r="T847" s="31"/>
      <c r="U847" s="31"/>
      <c r="V847" s="31"/>
      <c r="W847" s="31"/>
      <c r="X847" s="31"/>
      <c r="Y847" s="31"/>
      <c r="Z847" s="31"/>
      <c r="AE847" s="31"/>
      <c r="AF847" s="31"/>
    </row>
    <row r="848" spans="3:32">
      <c r="C848" s="34"/>
      <c r="D848" s="33"/>
      <c r="E848" s="33"/>
      <c r="F848" s="33"/>
      <c r="G848" s="34"/>
      <c r="H848" s="34"/>
      <c r="I848" s="34"/>
      <c r="J848" s="34"/>
      <c r="K848" s="34"/>
      <c r="L848" s="34"/>
      <c r="M848" s="34"/>
      <c r="N848" s="34"/>
      <c r="O848" s="34"/>
      <c r="P848" s="34"/>
      <c r="Q848" s="34"/>
      <c r="R848" s="31"/>
      <c r="S848" s="31"/>
      <c r="T848" s="31"/>
      <c r="U848" s="31"/>
      <c r="V848" s="31"/>
      <c r="W848" s="31"/>
      <c r="X848" s="31"/>
      <c r="Y848" s="31"/>
      <c r="Z848" s="31"/>
      <c r="AE848" s="31"/>
      <c r="AF848" s="31"/>
    </row>
    <row r="849" spans="3:32">
      <c r="C849" s="34"/>
      <c r="D849" s="33"/>
      <c r="E849" s="33"/>
      <c r="F849" s="33"/>
      <c r="G849" s="34"/>
      <c r="H849" s="34"/>
      <c r="I849" s="34"/>
      <c r="J849" s="34"/>
      <c r="K849" s="34"/>
      <c r="L849" s="34"/>
      <c r="M849" s="34"/>
      <c r="N849" s="34"/>
      <c r="O849" s="34"/>
      <c r="P849" s="34"/>
      <c r="Q849" s="34"/>
      <c r="R849" s="31"/>
      <c r="S849" s="31"/>
      <c r="T849" s="31"/>
      <c r="U849" s="31"/>
      <c r="V849" s="31"/>
      <c r="W849" s="31"/>
      <c r="X849" s="31"/>
      <c r="Y849" s="31"/>
      <c r="Z849" s="31"/>
      <c r="AE849" s="31"/>
      <c r="AF849" s="31"/>
    </row>
    <row r="850" spans="3:32">
      <c r="C850" s="34"/>
      <c r="D850" s="33"/>
      <c r="E850" s="33"/>
      <c r="F850" s="33"/>
      <c r="G850" s="34"/>
      <c r="H850" s="34"/>
      <c r="I850" s="34"/>
      <c r="J850" s="34"/>
      <c r="K850" s="34"/>
      <c r="L850" s="34"/>
      <c r="M850" s="34"/>
      <c r="N850" s="34"/>
      <c r="O850" s="34"/>
      <c r="P850" s="34"/>
      <c r="Q850" s="34"/>
      <c r="R850" s="31"/>
      <c r="S850" s="31"/>
      <c r="T850" s="31"/>
      <c r="U850" s="31"/>
      <c r="V850" s="31"/>
      <c r="W850" s="31"/>
      <c r="X850" s="31"/>
      <c r="Y850" s="31"/>
      <c r="Z850" s="31"/>
      <c r="AE850" s="31"/>
      <c r="AF850" s="31"/>
    </row>
    <row r="851" spans="3:32">
      <c r="C851" s="34"/>
      <c r="D851" s="33"/>
      <c r="E851" s="33"/>
      <c r="F851" s="33"/>
      <c r="G851" s="34"/>
      <c r="H851" s="34"/>
      <c r="I851" s="34"/>
      <c r="J851" s="34"/>
      <c r="K851" s="34"/>
      <c r="L851" s="34"/>
      <c r="M851" s="34"/>
      <c r="N851" s="34"/>
      <c r="O851" s="34"/>
      <c r="P851" s="34"/>
      <c r="Q851" s="34"/>
      <c r="R851" s="31"/>
      <c r="S851" s="31"/>
      <c r="T851" s="31"/>
      <c r="U851" s="31"/>
      <c r="V851" s="31"/>
      <c r="W851" s="31"/>
      <c r="X851" s="31"/>
      <c r="Y851" s="31"/>
      <c r="Z851" s="31"/>
      <c r="AE851" s="31"/>
      <c r="AF851" s="31"/>
    </row>
    <row r="852" spans="3:32">
      <c r="C852" s="34"/>
      <c r="D852" s="33"/>
      <c r="E852" s="33"/>
      <c r="F852" s="33"/>
      <c r="G852" s="34"/>
      <c r="H852" s="34"/>
      <c r="I852" s="34"/>
      <c r="J852" s="34"/>
      <c r="K852" s="34"/>
      <c r="L852" s="34"/>
      <c r="M852" s="34"/>
      <c r="N852" s="34"/>
      <c r="O852" s="34"/>
      <c r="P852" s="34"/>
      <c r="Q852" s="34"/>
      <c r="R852" s="31"/>
      <c r="S852" s="31"/>
      <c r="T852" s="31"/>
      <c r="U852" s="31"/>
      <c r="V852" s="31"/>
      <c r="W852" s="31"/>
      <c r="X852" s="31"/>
      <c r="Y852" s="31"/>
      <c r="Z852" s="31"/>
      <c r="AE852" s="31"/>
      <c r="AF852" s="31"/>
    </row>
    <row r="853" spans="3:32">
      <c r="C853" s="34"/>
      <c r="D853" s="33"/>
      <c r="E853" s="33"/>
      <c r="F853" s="33"/>
      <c r="G853" s="34"/>
      <c r="H853" s="34"/>
      <c r="I853" s="34"/>
      <c r="J853" s="34"/>
      <c r="K853" s="34"/>
      <c r="L853" s="34"/>
      <c r="M853" s="34"/>
      <c r="N853" s="34"/>
      <c r="O853" s="34"/>
      <c r="P853" s="34"/>
      <c r="Q853" s="34"/>
      <c r="R853" s="31"/>
      <c r="S853" s="31"/>
      <c r="T853" s="31"/>
      <c r="U853" s="31"/>
      <c r="V853" s="31"/>
      <c r="W853" s="31"/>
      <c r="X853" s="31"/>
      <c r="Y853" s="31"/>
      <c r="Z853" s="31"/>
      <c r="AE853" s="31"/>
      <c r="AF853" s="31"/>
    </row>
    <row r="854" spans="3:32">
      <c r="C854" s="34"/>
      <c r="D854" s="33"/>
      <c r="E854" s="33"/>
      <c r="F854" s="33"/>
      <c r="G854" s="34"/>
      <c r="H854" s="34"/>
      <c r="I854" s="34"/>
      <c r="J854" s="34"/>
      <c r="K854" s="34"/>
      <c r="L854" s="34"/>
      <c r="M854" s="34"/>
      <c r="N854" s="34"/>
      <c r="O854" s="34"/>
      <c r="P854" s="34"/>
      <c r="Q854" s="34"/>
      <c r="R854" s="31"/>
      <c r="S854" s="31"/>
      <c r="T854" s="31"/>
      <c r="U854" s="31"/>
      <c r="V854" s="31"/>
      <c r="W854" s="31"/>
      <c r="X854" s="31"/>
      <c r="Y854" s="31"/>
      <c r="Z854" s="31"/>
      <c r="AE854" s="31"/>
      <c r="AF854" s="31"/>
    </row>
    <row r="855" spans="3:32">
      <c r="C855" s="34"/>
      <c r="D855" s="33"/>
      <c r="E855" s="33"/>
      <c r="F855" s="33"/>
      <c r="G855" s="34"/>
      <c r="H855" s="34"/>
      <c r="I855" s="34"/>
      <c r="J855" s="34"/>
      <c r="K855" s="34"/>
      <c r="L855" s="34"/>
      <c r="M855" s="34"/>
      <c r="N855" s="34"/>
      <c r="O855" s="34"/>
      <c r="P855" s="34"/>
      <c r="Q855" s="34"/>
      <c r="R855" s="31"/>
      <c r="S855" s="31"/>
      <c r="T855" s="31"/>
      <c r="U855" s="31"/>
      <c r="V855" s="31"/>
      <c r="W855" s="31"/>
      <c r="X855" s="31"/>
      <c r="Y855" s="31"/>
      <c r="Z855" s="31"/>
      <c r="AE855" s="31"/>
      <c r="AF855" s="31"/>
    </row>
    <row r="856" spans="3:32">
      <c r="C856" s="34"/>
      <c r="D856" s="33"/>
      <c r="E856" s="33"/>
      <c r="F856" s="33"/>
      <c r="G856" s="34"/>
      <c r="H856" s="34"/>
      <c r="I856" s="34"/>
      <c r="J856" s="34"/>
      <c r="K856" s="34"/>
      <c r="L856" s="34"/>
      <c r="M856" s="34"/>
      <c r="N856" s="34"/>
      <c r="O856" s="34"/>
      <c r="P856" s="34"/>
      <c r="Q856" s="34"/>
      <c r="R856" s="31"/>
      <c r="S856" s="31"/>
      <c r="T856" s="31"/>
      <c r="U856" s="31"/>
      <c r="V856" s="31"/>
      <c r="W856" s="31"/>
      <c r="X856" s="31"/>
      <c r="Y856" s="31"/>
      <c r="Z856" s="31"/>
      <c r="AE856" s="31"/>
      <c r="AF856" s="31"/>
    </row>
    <row r="857" spans="3:32">
      <c r="C857" s="34"/>
      <c r="D857" s="33"/>
      <c r="E857" s="33"/>
      <c r="F857" s="33"/>
      <c r="G857" s="34"/>
      <c r="H857" s="34"/>
      <c r="I857" s="34"/>
      <c r="J857" s="34"/>
      <c r="K857" s="34"/>
      <c r="L857" s="34"/>
      <c r="M857" s="34"/>
      <c r="N857" s="34"/>
      <c r="O857" s="34"/>
      <c r="P857" s="34"/>
      <c r="Q857" s="34"/>
      <c r="R857" s="31"/>
      <c r="S857" s="31"/>
      <c r="T857" s="31"/>
      <c r="U857" s="31"/>
      <c r="V857" s="31"/>
      <c r="W857" s="31"/>
      <c r="X857" s="31"/>
      <c r="Y857" s="31"/>
      <c r="Z857" s="31"/>
      <c r="AE857" s="31"/>
      <c r="AF857" s="31"/>
    </row>
    <row r="858" spans="3:32">
      <c r="C858" s="34"/>
      <c r="D858" s="33"/>
      <c r="E858" s="33"/>
      <c r="F858" s="33"/>
      <c r="G858" s="34"/>
      <c r="H858" s="34"/>
      <c r="I858" s="34"/>
      <c r="J858" s="34"/>
      <c r="K858" s="34"/>
      <c r="L858" s="34"/>
      <c r="M858" s="34"/>
      <c r="N858" s="34"/>
      <c r="O858" s="34"/>
      <c r="P858" s="34"/>
      <c r="Q858" s="34"/>
      <c r="R858" s="31"/>
      <c r="S858" s="31"/>
      <c r="T858" s="31"/>
      <c r="U858" s="31"/>
      <c r="V858" s="31"/>
      <c r="W858" s="31"/>
      <c r="X858" s="31"/>
      <c r="Y858" s="31"/>
      <c r="Z858" s="31"/>
      <c r="AE858" s="31"/>
      <c r="AF858" s="31"/>
    </row>
    <row r="859" spans="3:32">
      <c r="C859" s="34"/>
      <c r="D859" s="33"/>
      <c r="E859" s="33"/>
      <c r="F859" s="33"/>
      <c r="G859" s="34"/>
      <c r="H859" s="34"/>
      <c r="I859" s="34"/>
      <c r="J859" s="34"/>
      <c r="K859" s="34"/>
      <c r="L859" s="34"/>
      <c r="M859" s="34"/>
      <c r="N859" s="34"/>
      <c r="O859" s="34"/>
      <c r="P859" s="34"/>
      <c r="Q859" s="34"/>
      <c r="R859" s="31"/>
      <c r="S859" s="31"/>
      <c r="T859" s="31"/>
      <c r="U859" s="31"/>
      <c r="V859" s="31"/>
      <c r="W859" s="31"/>
      <c r="X859" s="31"/>
      <c r="Y859" s="31"/>
      <c r="Z859" s="31"/>
      <c r="AE859" s="31"/>
      <c r="AF859" s="31"/>
    </row>
    <row r="860" spans="3:32">
      <c r="C860" s="34"/>
      <c r="D860" s="33"/>
      <c r="E860" s="33"/>
      <c r="F860" s="33"/>
      <c r="G860" s="34"/>
      <c r="H860" s="34"/>
      <c r="I860" s="34"/>
      <c r="J860" s="34"/>
      <c r="K860" s="34"/>
      <c r="L860" s="34"/>
      <c r="M860" s="34"/>
      <c r="N860" s="34"/>
      <c r="O860" s="34"/>
      <c r="P860" s="34"/>
      <c r="Q860" s="34"/>
      <c r="R860" s="31"/>
      <c r="S860" s="31"/>
      <c r="T860" s="31"/>
      <c r="U860" s="31"/>
      <c r="V860" s="31"/>
      <c r="W860" s="31"/>
      <c r="X860" s="31"/>
      <c r="Y860" s="31"/>
      <c r="Z860" s="31"/>
      <c r="AE860" s="31"/>
      <c r="AF860" s="31"/>
    </row>
    <row r="861" spans="3:32">
      <c r="C861" s="34"/>
      <c r="D861" s="33"/>
      <c r="E861" s="33"/>
      <c r="F861" s="33"/>
      <c r="G861" s="34"/>
      <c r="H861" s="34"/>
      <c r="I861" s="34"/>
      <c r="J861" s="34"/>
      <c r="K861" s="34"/>
      <c r="L861" s="34"/>
      <c r="M861" s="34"/>
      <c r="N861" s="34"/>
      <c r="O861" s="34"/>
      <c r="P861" s="34"/>
      <c r="Q861" s="34"/>
      <c r="R861" s="31"/>
      <c r="S861" s="31"/>
      <c r="T861" s="31"/>
      <c r="U861" s="31"/>
      <c r="V861" s="31"/>
      <c r="W861" s="31"/>
      <c r="X861" s="31"/>
      <c r="Y861" s="31"/>
      <c r="Z861" s="31"/>
      <c r="AE861" s="31"/>
      <c r="AF861" s="31"/>
    </row>
    <row r="862" spans="3:32">
      <c r="C862" s="34"/>
      <c r="D862" s="33"/>
      <c r="E862" s="33"/>
      <c r="F862" s="33"/>
      <c r="G862" s="34"/>
      <c r="H862" s="34"/>
      <c r="I862" s="34"/>
      <c r="J862" s="34"/>
      <c r="K862" s="34"/>
      <c r="L862" s="34"/>
      <c r="M862" s="34"/>
      <c r="N862" s="34"/>
      <c r="O862" s="34"/>
      <c r="P862" s="34"/>
      <c r="Q862" s="34"/>
      <c r="R862" s="31"/>
      <c r="S862" s="31"/>
      <c r="T862" s="31"/>
      <c r="U862" s="31"/>
      <c r="V862" s="31"/>
      <c r="W862" s="31"/>
      <c r="X862" s="31"/>
      <c r="Y862" s="31"/>
      <c r="Z862" s="31"/>
      <c r="AE862" s="31"/>
      <c r="AF862" s="31"/>
    </row>
    <row r="863" spans="3:32">
      <c r="C863" s="34"/>
      <c r="D863" s="33"/>
      <c r="E863" s="33"/>
      <c r="F863" s="33"/>
      <c r="G863" s="34"/>
      <c r="H863" s="34"/>
      <c r="I863" s="34"/>
      <c r="J863" s="34"/>
      <c r="K863" s="34"/>
      <c r="L863" s="34"/>
      <c r="M863" s="34"/>
      <c r="N863" s="34"/>
      <c r="O863" s="34"/>
      <c r="P863" s="34"/>
      <c r="Q863" s="34"/>
      <c r="R863" s="31"/>
      <c r="S863" s="31"/>
      <c r="T863" s="31"/>
      <c r="U863" s="31"/>
      <c r="V863" s="31"/>
      <c r="W863" s="31"/>
      <c r="X863" s="31"/>
      <c r="Y863" s="31"/>
      <c r="Z863" s="31"/>
      <c r="AE863" s="31"/>
      <c r="AF863" s="31"/>
    </row>
    <row r="864" spans="3:32">
      <c r="C864" s="34"/>
      <c r="D864" s="33"/>
      <c r="E864" s="33"/>
      <c r="F864" s="33"/>
      <c r="G864" s="34"/>
      <c r="H864" s="34"/>
      <c r="I864" s="34"/>
      <c r="J864" s="34"/>
      <c r="K864" s="34"/>
      <c r="L864" s="34"/>
      <c r="M864" s="34"/>
      <c r="N864" s="34"/>
      <c r="O864" s="34"/>
      <c r="P864" s="34"/>
      <c r="Q864" s="34"/>
      <c r="R864" s="31"/>
      <c r="S864" s="31"/>
      <c r="T864" s="31"/>
      <c r="U864" s="31"/>
      <c r="V864" s="31"/>
      <c r="W864" s="31"/>
      <c r="X864" s="31"/>
      <c r="Y864" s="31"/>
      <c r="Z864" s="31"/>
      <c r="AE864" s="31"/>
      <c r="AF864" s="31"/>
    </row>
    <row r="865" spans="3:32">
      <c r="C865" s="34"/>
      <c r="D865" s="33"/>
      <c r="E865" s="33"/>
      <c r="F865" s="33"/>
      <c r="G865" s="34"/>
      <c r="H865" s="34"/>
      <c r="I865" s="34"/>
      <c r="J865" s="34"/>
      <c r="K865" s="34"/>
      <c r="L865" s="34"/>
      <c r="M865" s="34"/>
      <c r="N865" s="34"/>
      <c r="O865" s="34"/>
      <c r="P865" s="34"/>
      <c r="Q865" s="34"/>
      <c r="R865" s="31"/>
      <c r="S865" s="31"/>
      <c r="T865" s="31"/>
      <c r="U865" s="31"/>
      <c r="V865" s="31"/>
      <c r="W865" s="31"/>
      <c r="X865" s="31"/>
      <c r="Y865" s="31"/>
      <c r="Z865" s="31"/>
      <c r="AE865" s="31"/>
      <c r="AF865" s="31"/>
    </row>
    <row r="866" spans="3:32">
      <c r="C866" s="34"/>
      <c r="D866" s="33"/>
      <c r="E866" s="33"/>
      <c r="F866" s="33"/>
      <c r="G866" s="34"/>
      <c r="H866" s="34"/>
      <c r="I866" s="34"/>
      <c r="J866" s="34"/>
      <c r="K866" s="34"/>
      <c r="L866" s="34"/>
      <c r="M866" s="34"/>
      <c r="N866" s="34"/>
      <c r="O866" s="34"/>
      <c r="P866" s="34"/>
      <c r="Q866" s="34"/>
      <c r="R866" s="31"/>
      <c r="S866" s="31"/>
      <c r="T866" s="31"/>
      <c r="U866" s="31"/>
      <c r="V866" s="31"/>
      <c r="W866" s="31"/>
      <c r="X866" s="31"/>
      <c r="Y866" s="31"/>
      <c r="Z866" s="31"/>
      <c r="AE866" s="31"/>
      <c r="AF866" s="31"/>
    </row>
    <row r="867" spans="3:32">
      <c r="C867" s="34"/>
      <c r="D867" s="33"/>
      <c r="E867" s="33"/>
      <c r="F867" s="33"/>
      <c r="G867" s="34"/>
      <c r="H867" s="34"/>
      <c r="I867" s="34"/>
      <c r="J867" s="34"/>
      <c r="K867" s="34"/>
      <c r="L867" s="34"/>
      <c r="M867" s="34"/>
      <c r="N867" s="34"/>
      <c r="O867" s="34"/>
      <c r="P867" s="34"/>
      <c r="Q867" s="34"/>
      <c r="R867" s="31"/>
      <c r="S867" s="31"/>
      <c r="T867" s="31"/>
      <c r="U867" s="31"/>
      <c r="V867" s="31"/>
      <c r="W867" s="31"/>
      <c r="X867" s="31"/>
      <c r="Y867" s="31"/>
      <c r="Z867" s="31"/>
      <c r="AE867" s="31"/>
      <c r="AF867" s="31"/>
    </row>
    <row r="868" spans="3:32">
      <c r="C868" s="34"/>
      <c r="D868" s="33"/>
      <c r="E868" s="33"/>
      <c r="F868" s="33"/>
      <c r="G868" s="34"/>
      <c r="H868" s="34"/>
      <c r="I868" s="34"/>
      <c r="J868" s="34"/>
      <c r="K868" s="34"/>
      <c r="L868" s="34"/>
      <c r="M868" s="34"/>
      <c r="N868" s="34"/>
      <c r="O868" s="34"/>
      <c r="P868" s="34"/>
      <c r="Q868" s="34"/>
      <c r="R868" s="31"/>
      <c r="S868" s="31"/>
      <c r="T868" s="31"/>
      <c r="U868" s="31"/>
      <c r="V868" s="31"/>
      <c r="W868" s="31"/>
      <c r="X868" s="31"/>
      <c r="Y868" s="31"/>
      <c r="Z868" s="31"/>
      <c r="AE868" s="31"/>
      <c r="AF868" s="31"/>
    </row>
    <row r="869" spans="3:32">
      <c r="C869" s="34"/>
      <c r="D869" s="33"/>
      <c r="E869" s="33"/>
      <c r="F869" s="33"/>
      <c r="G869" s="34"/>
      <c r="H869" s="34"/>
      <c r="I869" s="34"/>
      <c r="J869" s="34"/>
      <c r="K869" s="34"/>
      <c r="L869" s="34"/>
      <c r="M869" s="34"/>
      <c r="N869" s="34"/>
      <c r="O869" s="34"/>
      <c r="P869" s="34"/>
      <c r="Q869" s="34"/>
      <c r="R869" s="31"/>
      <c r="S869" s="31"/>
      <c r="T869" s="31"/>
      <c r="U869" s="31"/>
      <c r="V869" s="31"/>
      <c r="W869" s="31"/>
      <c r="X869" s="31"/>
      <c r="Y869" s="31"/>
      <c r="Z869" s="31"/>
      <c r="AE869" s="31"/>
      <c r="AF869" s="31"/>
    </row>
    <row r="870" spans="3:32">
      <c r="C870" s="34"/>
      <c r="D870" s="33"/>
      <c r="E870" s="33"/>
      <c r="F870" s="33"/>
      <c r="G870" s="34"/>
      <c r="H870" s="34"/>
      <c r="I870" s="34"/>
      <c r="J870" s="34"/>
      <c r="K870" s="34"/>
      <c r="L870" s="34"/>
      <c r="M870" s="34"/>
      <c r="N870" s="34"/>
      <c r="O870" s="34"/>
      <c r="P870" s="34"/>
      <c r="Q870" s="34"/>
      <c r="R870" s="31"/>
      <c r="S870" s="31"/>
      <c r="T870" s="31"/>
      <c r="U870" s="31"/>
      <c r="V870" s="31"/>
      <c r="W870" s="31"/>
      <c r="X870" s="31"/>
      <c r="Y870" s="31"/>
      <c r="Z870" s="31"/>
      <c r="AE870" s="31"/>
      <c r="AF870" s="31"/>
    </row>
    <row r="871" spans="3:32">
      <c r="C871" s="34"/>
      <c r="D871" s="33"/>
      <c r="E871" s="33"/>
      <c r="F871" s="33"/>
      <c r="G871" s="34"/>
      <c r="H871" s="34"/>
      <c r="I871" s="34"/>
      <c r="J871" s="34"/>
      <c r="K871" s="34"/>
      <c r="L871" s="34"/>
      <c r="M871" s="34"/>
      <c r="N871" s="34"/>
      <c r="O871" s="34"/>
      <c r="P871" s="34"/>
      <c r="Q871" s="34"/>
      <c r="R871" s="31"/>
      <c r="S871" s="31"/>
      <c r="T871" s="31"/>
      <c r="U871" s="31"/>
      <c r="V871" s="31"/>
      <c r="W871" s="31"/>
      <c r="X871" s="31"/>
      <c r="Y871" s="31"/>
      <c r="Z871" s="31"/>
      <c r="AE871" s="31"/>
      <c r="AF871" s="31"/>
    </row>
    <row r="872" spans="3:32">
      <c r="C872" s="34"/>
      <c r="D872" s="33"/>
      <c r="E872" s="33"/>
      <c r="F872" s="33"/>
      <c r="G872" s="34"/>
      <c r="H872" s="34"/>
      <c r="I872" s="34"/>
      <c r="J872" s="34"/>
      <c r="K872" s="34"/>
      <c r="L872" s="34"/>
      <c r="M872" s="34"/>
      <c r="N872" s="34"/>
      <c r="O872" s="34"/>
      <c r="P872" s="34"/>
      <c r="Q872" s="34"/>
      <c r="R872" s="31"/>
      <c r="S872" s="31"/>
      <c r="T872" s="31"/>
      <c r="U872" s="31"/>
      <c r="V872" s="31"/>
      <c r="W872" s="31"/>
      <c r="X872" s="31"/>
      <c r="Y872" s="31"/>
      <c r="Z872" s="31"/>
      <c r="AE872" s="31"/>
      <c r="AF872" s="31"/>
    </row>
    <row r="873" spans="3:32">
      <c r="C873" s="34"/>
      <c r="D873" s="33"/>
      <c r="E873" s="33"/>
      <c r="F873" s="33"/>
      <c r="G873" s="34"/>
      <c r="H873" s="34"/>
      <c r="I873" s="34"/>
      <c r="J873" s="34"/>
      <c r="K873" s="34"/>
      <c r="L873" s="34"/>
      <c r="M873" s="34"/>
      <c r="N873" s="34"/>
      <c r="O873" s="34"/>
      <c r="P873" s="34"/>
      <c r="Q873" s="34"/>
      <c r="R873" s="31"/>
      <c r="S873" s="31"/>
      <c r="T873" s="31"/>
      <c r="U873" s="31"/>
      <c r="V873" s="31"/>
      <c r="W873" s="31"/>
      <c r="X873" s="31"/>
      <c r="Y873" s="31"/>
      <c r="Z873" s="31"/>
      <c r="AE873" s="31"/>
      <c r="AF873" s="31"/>
    </row>
    <row r="874" spans="3:32">
      <c r="C874" s="34"/>
      <c r="D874" s="33"/>
      <c r="E874" s="33"/>
      <c r="F874" s="33"/>
      <c r="G874" s="34"/>
      <c r="H874" s="34"/>
      <c r="I874" s="34"/>
      <c r="J874" s="34"/>
      <c r="K874" s="34"/>
      <c r="L874" s="34"/>
      <c r="M874" s="34"/>
      <c r="N874" s="34"/>
      <c r="O874" s="34"/>
      <c r="P874" s="34"/>
      <c r="Q874" s="34"/>
      <c r="R874" s="31"/>
      <c r="S874" s="31"/>
      <c r="T874" s="31"/>
      <c r="U874" s="31"/>
      <c r="V874" s="31"/>
      <c r="W874" s="31"/>
      <c r="X874" s="31"/>
      <c r="Y874" s="31"/>
      <c r="Z874" s="31"/>
      <c r="AE874" s="31"/>
      <c r="AF874" s="31"/>
    </row>
    <row r="875" spans="3:32">
      <c r="C875" s="34"/>
      <c r="D875" s="33"/>
      <c r="E875" s="33"/>
      <c r="F875" s="33"/>
      <c r="G875" s="34"/>
      <c r="H875" s="34"/>
      <c r="I875" s="34"/>
      <c r="J875" s="34"/>
      <c r="K875" s="34"/>
      <c r="L875" s="34"/>
      <c r="M875" s="34"/>
      <c r="N875" s="34"/>
      <c r="O875" s="34"/>
      <c r="P875" s="34"/>
      <c r="Q875" s="34"/>
      <c r="R875" s="31"/>
      <c r="S875" s="31"/>
      <c r="T875" s="31"/>
      <c r="U875" s="31"/>
      <c r="V875" s="31"/>
      <c r="W875" s="31"/>
      <c r="X875" s="31"/>
      <c r="Y875" s="31"/>
      <c r="Z875" s="31"/>
      <c r="AE875" s="31"/>
      <c r="AF875" s="31"/>
    </row>
    <row r="876" spans="3:32">
      <c r="C876" s="34"/>
      <c r="D876" s="33"/>
      <c r="E876" s="33"/>
      <c r="F876" s="33"/>
      <c r="G876" s="34"/>
      <c r="H876" s="34"/>
      <c r="I876" s="34"/>
      <c r="J876" s="34"/>
      <c r="K876" s="34"/>
      <c r="L876" s="34"/>
      <c r="M876" s="34"/>
      <c r="N876" s="34"/>
      <c r="O876" s="34"/>
      <c r="P876" s="34"/>
      <c r="Q876" s="34"/>
      <c r="R876" s="31"/>
      <c r="S876" s="31"/>
      <c r="T876" s="31"/>
      <c r="U876" s="31"/>
      <c r="V876" s="31"/>
      <c r="W876" s="31"/>
      <c r="X876" s="31"/>
      <c r="Y876" s="31"/>
      <c r="Z876" s="31"/>
      <c r="AE876" s="31"/>
      <c r="AF876" s="31"/>
    </row>
    <row r="877" spans="3:32">
      <c r="C877" s="34"/>
      <c r="D877" s="33"/>
      <c r="E877" s="33"/>
      <c r="F877" s="33"/>
      <c r="G877" s="34"/>
      <c r="H877" s="34"/>
      <c r="I877" s="34"/>
      <c r="J877" s="34"/>
      <c r="K877" s="34"/>
      <c r="L877" s="34"/>
      <c r="M877" s="34"/>
      <c r="N877" s="34"/>
      <c r="O877" s="34"/>
      <c r="P877" s="34"/>
      <c r="Q877" s="34"/>
      <c r="R877" s="31"/>
      <c r="S877" s="31"/>
      <c r="T877" s="31"/>
      <c r="U877" s="31"/>
      <c r="V877" s="31"/>
      <c r="W877" s="31"/>
      <c r="X877" s="31"/>
      <c r="Y877" s="31"/>
      <c r="Z877" s="31"/>
      <c r="AE877" s="31"/>
      <c r="AF877" s="31"/>
    </row>
    <row r="878" spans="3:32">
      <c r="C878" s="34"/>
      <c r="D878" s="33"/>
      <c r="E878" s="33"/>
      <c r="F878" s="33"/>
      <c r="G878" s="34"/>
      <c r="H878" s="34"/>
      <c r="I878" s="34"/>
      <c r="J878" s="34"/>
      <c r="K878" s="34"/>
      <c r="L878" s="34"/>
      <c r="M878" s="34"/>
      <c r="N878" s="34"/>
      <c r="O878" s="34"/>
      <c r="P878" s="34"/>
      <c r="Q878" s="34"/>
      <c r="R878" s="31"/>
      <c r="S878" s="31"/>
      <c r="T878" s="31"/>
      <c r="U878" s="31"/>
      <c r="V878" s="31"/>
      <c r="W878" s="31"/>
      <c r="X878" s="31"/>
      <c r="Y878" s="31"/>
      <c r="Z878" s="31"/>
      <c r="AE878" s="31"/>
      <c r="AF878" s="31"/>
    </row>
    <row r="879" spans="3:32">
      <c r="C879" s="34"/>
      <c r="D879" s="33"/>
      <c r="E879" s="33"/>
      <c r="F879" s="33"/>
      <c r="G879" s="34"/>
      <c r="H879" s="34"/>
      <c r="I879" s="34"/>
      <c r="J879" s="34"/>
      <c r="K879" s="34"/>
      <c r="L879" s="34"/>
      <c r="M879" s="34"/>
      <c r="N879" s="34"/>
      <c r="O879" s="34"/>
      <c r="P879" s="34"/>
      <c r="Q879" s="34"/>
      <c r="R879" s="31"/>
      <c r="S879" s="31"/>
      <c r="T879" s="31"/>
      <c r="U879" s="31"/>
      <c r="V879" s="31"/>
      <c r="W879" s="31"/>
      <c r="X879" s="31"/>
      <c r="Y879" s="31"/>
      <c r="Z879" s="31"/>
      <c r="AE879" s="31"/>
      <c r="AF879" s="31"/>
    </row>
    <row r="880" spans="3:32">
      <c r="C880" s="34"/>
      <c r="D880" s="33"/>
      <c r="E880" s="33"/>
      <c r="F880" s="33"/>
      <c r="G880" s="34"/>
      <c r="H880" s="34"/>
      <c r="I880" s="34"/>
      <c r="J880" s="34"/>
      <c r="K880" s="34"/>
      <c r="L880" s="34"/>
      <c r="M880" s="34"/>
      <c r="N880" s="34"/>
      <c r="O880" s="34"/>
      <c r="P880" s="34"/>
      <c r="Q880" s="34"/>
      <c r="R880" s="31"/>
      <c r="S880" s="31"/>
      <c r="T880" s="31"/>
      <c r="U880" s="31"/>
      <c r="V880" s="31"/>
      <c r="W880" s="31"/>
      <c r="X880" s="31"/>
      <c r="Y880" s="31"/>
      <c r="Z880" s="31"/>
      <c r="AE880" s="31"/>
      <c r="AF880" s="31"/>
    </row>
    <row r="881" spans="3:32">
      <c r="C881" s="34"/>
      <c r="D881" s="33"/>
      <c r="E881" s="33"/>
      <c r="F881" s="33"/>
      <c r="G881" s="34"/>
      <c r="H881" s="34"/>
      <c r="I881" s="34"/>
      <c r="J881" s="34"/>
      <c r="K881" s="34"/>
      <c r="L881" s="34"/>
      <c r="M881" s="34"/>
      <c r="N881" s="34"/>
      <c r="O881" s="34"/>
      <c r="P881" s="34"/>
      <c r="Q881" s="34"/>
      <c r="R881" s="31"/>
      <c r="S881" s="31"/>
      <c r="T881" s="31"/>
      <c r="U881" s="31"/>
      <c r="V881" s="31"/>
      <c r="W881" s="31"/>
      <c r="X881" s="31"/>
      <c r="Y881" s="31"/>
      <c r="Z881" s="31"/>
      <c r="AE881" s="31"/>
      <c r="AF881" s="31"/>
    </row>
    <row r="882" spans="3:32">
      <c r="C882" s="34"/>
      <c r="D882" s="33"/>
      <c r="E882" s="33"/>
      <c r="F882" s="33"/>
      <c r="G882" s="34"/>
      <c r="H882" s="34"/>
      <c r="I882" s="34"/>
      <c r="J882" s="34"/>
      <c r="K882" s="34"/>
      <c r="L882" s="34"/>
      <c r="M882" s="34"/>
      <c r="N882" s="34"/>
      <c r="O882" s="34"/>
      <c r="P882" s="34"/>
      <c r="Q882" s="34"/>
      <c r="R882" s="31"/>
      <c r="S882" s="31"/>
      <c r="T882" s="31"/>
      <c r="U882" s="31"/>
      <c r="V882" s="31"/>
      <c r="W882" s="31"/>
      <c r="X882" s="31"/>
      <c r="Y882" s="31"/>
      <c r="Z882" s="31"/>
      <c r="AE882" s="31"/>
      <c r="AF882" s="31"/>
    </row>
    <row r="883" spans="3:32">
      <c r="C883" s="34"/>
      <c r="D883" s="33"/>
      <c r="E883" s="33"/>
      <c r="F883" s="33"/>
      <c r="G883" s="34"/>
      <c r="H883" s="34"/>
      <c r="I883" s="34"/>
      <c r="J883" s="34"/>
      <c r="K883" s="34"/>
      <c r="L883" s="34"/>
      <c r="M883" s="34"/>
      <c r="N883" s="34"/>
      <c r="O883" s="34"/>
      <c r="P883" s="34"/>
      <c r="Q883" s="34"/>
      <c r="R883" s="31"/>
      <c r="S883" s="31"/>
      <c r="T883" s="31"/>
      <c r="U883" s="31"/>
      <c r="V883" s="31"/>
      <c r="W883" s="31"/>
      <c r="X883" s="31"/>
      <c r="Y883" s="31"/>
      <c r="Z883" s="31"/>
      <c r="AE883" s="31"/>
      <c r="AF883" s="31"/>
    </row>
    <row r="884" spans="3:32">
      <c r="C884" s="34"/>
      <c r="D884" s="33"/>
      <c r="E884" s="33"/>
      <c r="F884" s="33"/>
      <c r="G884" s="34"/>
      <c r="H884" s="34"/>
      <c r="I884" s="34"/>
      <c r="J884" s="34"/>
      <c r="K884" s="34"/>
      <c r="L884" s="34"/>
      <c r="M884" s="34"/>
      <c r="N884" s="34"/>
      <c r="O884" s="34"/>
      <c r="P884" s="34"/>
      <c r="Q884" s="34"/>
      <c r="R884" s="31"/>
      <c r="S884" s="31"/>
      <c r="T884" s="31"/>
      <c r="U884" s="31"/>
      <c r="V884" s="31"/>
      <c r="W884" s="31"/>
      <c r="X884" s="31"/>
      <c r="Y884" s="31"/>
      <c r="Z884" s="31"/>
      <c r="AE884" s="31"/>
      <c r="AF884" s="31"/>
    </row>
    <row r="885" spans="3:32">
      <c r="C885" s="34"/>
      <c r="D885" s="33"/>
      <c r="E885" s="33"/>
      <c r="F885" s="33"/>
      <c r="G885" s="34"/>
      <c r="H885" s="34"/>
      <c r="I885" s="34"/>
      <c r="J885" s="34"/>
      <c r="K885" s="34"/>
      <c r="L885" s="34"/>
      <c r="M885" s="34"/>
      <c r="N885" s="34"/>
      <c r="O885" s="34"/>
      <c r="P885" s="34"/>
      <c r="Q885" s="34"/>
      <c r="R885" s="31"/>
      <c r="S885" s="31"/>
      <c r="T885" s="31"/>
      <c r="U885" s="31"/>
      <c r="V885" s="31"/>
      <c r="W885" s="31"/>
      <c r="X885" s="31"/>
      <c r="Y885" s="31"/>
      <c r="Z885" s="31"/>
      <c r="AE885" s="31"/>
      <c r="AF885" s="31"/>
    </row>
    <row r="886" spans="3:32">
      <c r="C886" s="34"/>
      <c r="D886" s="33"/>
      <c r="E886" s="33"/>
      <c r="F886" s="33"/>
      <c r="G886" s="34"/>
      <c r="H886" s="34"/>
      <c r="I886" s="34"/>
      <c r="J886" s="34"/>
      <c r="K886" s="34"/>
      <c r="L886" s="34"/>
      <c r="M886" s="34"/>
      <c r="N886" s="34"/>
      <c r="O886" s="34"/>
      <c r="P886" s="34"/>
      <c r="Q886" s="34"/>
      <c r="R886" s="31"/>
      <c r="S886" s="31"/>
      <c r="T886" s="31"/>
      <c r="U886" s="31"/>
      <c r="V886" s="31"/>
      <c r="W886" s="31"/>
      <c r="X886" s="31"/>
      <c r="Y886" s="31"/>
      <c r="Z886" s="31"/>
      <c r="AE886" s="31"/>
      <c r="AF886" s="31"/>
    </row>
    <row r="887" spans="3:32">
      <c r="C887" s="34"/>
      <c r="D887" s="33"/>
      <c r="E887" s="33"/>
      <c r="F887" s="33"/>
      <c r="G887" s="34"/>
      <c r="H887" s="34"/>
      <c r="I887" s="34"/>
      <c r="J887" s="34"/>
      <c r="K887" s="34"/>
      <c r="L887" s="34"/>
      <c r="M887" s="34"/>
      <c r="N887" s="34"/>
      <c r="O887" s="34"/>
      <c r="P887" s="34"/>
      <c r="Q887" s="34"/>
      <c r="R887" s="31"/>
      <c r="S887" s="31"/>
      <c r="T887" s="31"/>
      <c r="U887" s="31"/>
      <c r="V887" s="31"/>
      <c r="W887" s="31"/>
      <c r="X887" s="31"/>
      <c r="Y887" s="31"/>
      <c r="Z887" s="31"/>
      <c r="AE887" s="31"/>
      <c r="AF887" s="31"/>
    </row>
    <row r="888" spans="3:32">
      <c r="C888" s="34"/>
      <c r="D888" s="33"/>
      <c r="E888" s="33"/>
      <c r="F888" s="33"/>
      <c r="G888" s="34"/>
      <c r="H888" s="34"/>
      <c r="I888" s="34"/>
      <c r="J888" s="34"/>
      <c r="K888" s="34"/>
      <c r="L888" s="34"/>
      <c r="M888" s="34"/>
      <c r="N888" s="34"/>
      <c r="O888" s="34"/>
      <c r="P888" s="34"/>
      <c r="Q888" s="34"/>
      <c r="R888" s="31"/>
      <c r="S888" s="31"/>
      <c r="T888" s="31"/>
      <c r="U888" s="31"/>
      <c r="V888" s="31"/>
      <c r="W888" s="31"/>
      <c r="X888" s="31"/>
      <c r="Y888" s="31"/>
      <c r="Z888" s="31"/>
      <c r="AE888" s="31"/>
      <c r="AF888" s="31"/>
    </row>
    <row r="889" spans="3:32">
      <c r="C889" s="34"/>
      <c r="D889" s="33"/>
      <c r="E889" s="33"/>
      <c r="F889" s="33"/>
      <c r="G889" s="34"/>
      <c r="H889" s="34"/>
      <c r="I889" s="34"/>
      <c r="J889" s="34"/>
      <c r="K889" s="34"/>
      <c r="L889" s="34"/>
      <c r="M889" s="34"/>
      <c r="N889" s="34"/>
      <c r="O889" s="34"/>
      <c r="P889" s="34"/>
      <c r="Q889" s="34"/>
      <c r="R889" s="31"/>
      <c r="S889" s="31"/>
      <c r="T889" s="31"/>
      <c r="U889" s="31"/>
      <c r="V889" s="31"/>
      <c r="W889" s="31"/>
      <c r="X889" s="31"/>
      <c r="Y889" s="31"/>
      <c r="Z889" s="31"/>
      <c r="AE889" s="31"/>
      <c r="AF889" s="31"/>
    </row>
    <row r="890" spans="3:32">
      <c r="C890" s="34"/>
      <c r="D890" s="33"/>
      <c r="E890" s="33"/>
      <c r="F890" s="33"/>
      <c r="G890" s="34"/>
      <c r="H890" s="34"/>
      <c r="I890" s="34"/>
      <c r="J890" s="34"/>
      <c r="K890" s="34"/>
      <c r="L890" s="34"/>
      <c r="M890" s="34"/>
      <c r="N890" s="34"/>
      <c r="O890" s="34"/>
      <c r="P890" s="34"/>
      <c r="Q890" s="34"/>
      <c r="R890" s="31"/>
      <c r="S890" s="31"/>
      <c r="T890" s="31"/>
      <c r="U890" s="31"/>
      <c r="V890" s="31"/>
      <c r="W890" s="31"/>
      <c r="X890" s="31"/>
      <c r="Y890" s="31"/>
      <c r="Z890" s="31"/>
      <c r="AE890" s="31"/>
      <c r="AF890" s="31"/>
    </row>
    <row r="891" spans="3:32">
      <c r="C891" s="34"/>
      <c r="D891" s="33"/>
      <c r="E891" s="33"/>
      <c r="F891" s="33"/>
      <c r="G891" s="34"/>
      <c r="H891" s="34"/>
      <c r="I891" s="34"/>
      <c r="J891" s="34"/>
      <c r="K891" s="34"/>
      <c r="L891" s="34"/>
      <c r="M891" s="34"/>
      <c r="N891" s="34"/>
      <c r="O891" s="34"/>
      <c r="P891" s="34"/>
      <c r="Q891" s="34"/>
      <c r="R891" s="31"/>
      <c r="S891" s="31"/>
      <c r="T891" s="31"/>
      <c r="U891" s="31"/>
      <c r="V891" s="31"/>
      <c r="W891" s="31"/>
      <c r="X891" s="31"/>
      <c r="Y891" s="31"/>
      <c r="Z891" s="31"/>
      <c r="AE891" s="31"/>
      <c r="AF891" s="31"/>
    </row>
    <row r="892" spans="3:32">
      <c r="C892" s="34"/>
      <c r="D892" s="33"/>
      <c r="E892" s="33"/>
      <c r="F892" s="33"/>
      <c r="G892" s="34"/>
      <c r="H892" s="34"/>
      <c r="I892" s="34"/>
      <c r="J892" s="34"/>
      <c r="K892" s="34"/>
      <c r="L892" s="34"/>
      <c r="M892" s="34"/>
      <c r="N892" s="34"/>
      <c r="O892" s="34"/>
      <c r="P892" s="34"/>
      <c r="Q892" s="34"/>
      <c r="R892" s="31"/>
      <c r="S892" s="31"/>
      <c r="T892" s="31"/>
      <c r="U892" s="31"/>
      <c r="V892" s="31"/>
      <c r="W892" s="31"/>
      <c r="X892" s="31"/>
      <c r="Y892" s="31"/>
      <c r="Z892" s="31"/>
      <c r="AE892" s="31"/>
      <c r="AF892" s="31"/>
    </row>
    <row r="893" spans="3:32">
      <c r="C893" s="34"/>
      <c r="D893" s="33"/>
      <c r="E893" s="33"/>
      <c r="F893" s="33"/>
      <c r="G893" s="34"/>
      <c r="H893" s="34"/>
      <c r="I893" s="34"/>
      <c r="J893" s="34"/>
      <c r="K893" s="34"/>
      <c r="L893" s="34"/>
      <c r="M893" s="34"/>
      <c r="N893" s="34"/>
      <c r="O893" s="34"/>
      <c r="P893" s="34"/>
      <c r="Q893" s="34"/>
      <c r="R893" s="31"/>
      <c r="S893" s="31"/>
      <c r="T893" s="31"/>
      <c r="U893" s="31"/>
      <c r="V893" s="31"/>
      <c r="W893" s="31"/>
      <c r="X893" s="31"/>
      <c r="Y893" s="31"/>
      <c r="Z893" s="31"/>
      <c r="AE893" s="31"/>
      <c r="AF893" s="31"/>
    </row>
    <row r="894" spans="3:32">
      <c r="C894" s="34"/>
      <c r="D894" s="33"/>
      <c r="E894" s="33"/>
      <c r="F894" s="33"/>
      <c r="G894" s="34"/>
      <c r="H894" s="34"/>
      <c r="I894" s="34"/>
      <c r="J894" s="34"/>
      <c r="K894" s="34"/>
      <c r="L894" s="34"/>
      <c r="M894" s="34"/>
      <c r="N894" s="34"/>
      <c r="O894" s="34"/>
      <c r="P894" s="34"/>
      <c r="Q894" s="34"/>
      <c r="R894" s="31"/>
      <c r="S894" s="31"/>
      <c r="T894" s="31"/>
      <c r="U894" s="31"/>
      <c r="V894" s="31"/>
      <c r="W894" s="31"/>
      <c r="X894" s="31"/>
      <c r="Y894" s="31"/>
      <c r="Z894" s="31"/>
      <c r="AE894" s="31"/>
      <c r="AF894" s="31"/>
    </row>
    <row r="895" spans="3:32">
      <c r="C895" s="34"/>
      <c r="D895" s="33"/>
      <c r="E895" s="33"/>
      <c r="F895" s="33"/>
      <c r="G895" s="34"/>
      <c r="H895" s="34"/>
      <c r="I895" s="34"/>
      <c r="J895" s="34"/>
      <c r="K895" s="34"/>
      <c r="L895" s="34"/>
      <c r="M895" s="34"/>
      <c r="N895" s="34"/>
      <c r="O895" s="34"/>
      <c r="P895" s="34"/>
      <c r="Q895" s="34"/>
      <c r="R895" s="31"/>
      <c r="S895" s="31"/>
      <c r="T895" s="31"/>
      <c r="U895" s="31"/>
      <c r="V895" s="31"/>
      <c r="W895" s="31"/>
      <c r="X895" s="31"/>
      <c r="Y895" s="31"/>
      <c r="Z895" s="31"/>
      <c r="AE895" s="31"/>
      <c r="AF895" s="31"/>
    </row>
    <row r="896" spans="3:32">
      <c r="C896" s="34"/>
      <c r="D896" s="33"/>
      <c r="E896" s="33"/>
      <c r="F896" s="33"/>
      <c r="G896" s="34"/>
      <c r="H896" s="34"/>
      <c r="I896" s="34"/>
      <c r="J896" s="34"/>
      <c r="K896" s="34"/>
      <c r="L896" s="34"/>
      <c r="M896" s="34"/>
      <c r="N896" s="34"/>
      <c r="O896" s="34"/>
      <c r="P896" s="34"/>
      <c r="Q896" s="34"/>
      <c r="R896" s="31"/>
      <c r="S896" s="31"/>
      <c r="T896" s="31"/>
      <c r="U896" s="31"/>
      <c r="V896" s="31"/>
      <c r="W896" s="31"/>
      <c r="X896" s="31"/>
      <c r="Y896" s="31"/>
      <c r="Z896" s="31"/>
      <c r="AE896" s="31"/>
      <c r="AF896" s="31"/>
    </row>
    <row r="897" spans="3:32">
      <c r="C897" s="34"/>
      <c r="D897" s="33"/>
      <c r="E897" s="33"/>
      <c r="F897" s="33"/>
      <c r="G897" s="34"/>
      <c r="H897" s="34"/>
      <c r="I897" s="34"/>
      <c r="J897" s="34"/>
      <c r="K897" s="34"/>
      <c r="L897" s="34"/>
      <c r="M897" s="34"/>
      <c r="N897" s="34"/>
      <c r="O897" s="34"/>
      <c r="P897" s="34"/>
      <c r="Q897" s="34"/>
      <c r="R897" s="31"/>
      <c r="S897" s="31"/>
      <c r="T897" s="31"/>
      <c r="U897" s="31"/>
      <c r="V897" s="31"/>
      <c r="W897" s="31"/>
      <c r="X897" s="31"/>
      <c r="Y897" s="31"/>
      <c r="Z897" s="31"/>
      <c r="AE897" s="31"/>
      <c r="AF897" s="31"/>
    </row>
    <row r="898" spans="3:32">
      <c r="C898" s="34"/>
      <c r="D898" s="33"/>
      <c r="E898" s="33"/>
      <c r="F898" s="33"/>
      <c r="G898" s="34"/>
      <c r="H898" s="34"/>
      <c r="I898" s="34"/>
      <c r="J898" s="34"/>
      <c r="K898" s="34"/>
      <c r="L898" s="34"/>
      <c r="M898" s="34"/>
      <c r="N898" s="34"/>
      <c r="O898" s="34"/>
      <c r="P898" s="34"/>
      <c r="Q898" s="34"/>
      <c r="R898" s="31"/>
      <c r="S898" s="31"/>
      <c r="T898" s="31"/>
      <c r="U898" s="31"/>
      <c r="V898" s="31"/>
      <c r="W898" s="31"/>
      <c r="X898" s="31"/>
      <c r="Y898" s="31"/>
      <c r="Z898" s="31"/>
      <c r="AE898" s="31"/>
      <c r="AF898" s="31"/>
    </row>
    <row r="899" spans="3:32">
      <c r="C899" s="34"/>
      <c r="D899" s="33"/>
      <c r="E899" s="33"/>
      <c r="F899" s="33"/>
      <c r="G899" s="34"/>
      <c r="H899" s="34"/>
      <c r="I899" s="34"/>
      <c r="J899" s="34"/>
      <c r="K899" s="34"/>
      <c r="L899" s="34"/>
      <c r="M899" s="34"/>
      <c r="N899" s="34"/>
      <c r="O899" s="34"/>
      <c r="P899" s="34"/>
      <c r="Q899" s="34"/>
      <c r="R899" s="31"/>
      <c r="S899" s="31"/>
      <c r="T899" s="31"/>
      <c r="U899" s="31"/>
      <c r="V899" s="31"/>
      <c r="W899" s="31"/>
      <c r="X899" s="31"/>
      <c r="Y899" s="31"/>
      <c r="Z899" s="31"/>
      <c r="AE899" s="31"/>
      <c r="AF899" s="31"/>
    </row>
    <row r="900" spans="3:32">
      <c r="C900" s="34"/>
      <c r="D900" s="33"/>
      <c r="E900" s="33"/>
      <c r="F900" s="33"/>
      <c r="G900" s="34"/>
      <c r="H900" s="34"/>
      <c r="I900" s="34"/>
      <c r="J900" s="34"/>
      <c r="K900" s="34"/>
      <c r="L900" s="34"/>
      <c r="M900" s="34"/>
      <c r="N900" s="34"/>
      <c r="O900" s="34"/>
      <c r="P900" s="34"/>
      <c r="Q900" s="34"/>
      <c r="R900" s="31"/>
      <c r="S900" s="31"/>
      <c r="T900" s="31"/>
      <c r="U900" s="31"/>
      <c r="V900" s="31"/>
      <c r="W900" s="31"/>
      <c r="X900" s="31"/>
      <c r="Y900" s="31"/>
      <c r="Z900" s="31"/>
      <c r="AE900" s="31"/>
      <c r="AF900" s="31"/>
    </row>
    <row r="901" spans="3:32">
      <c r="C901" s="34"/>
      <c r="D901" s="33"/>
      <c r="E901" s="33"/>
      <c r="F901" s="33"/>
      <c r="G901" s="34"/>
      <c r="H901" s="34"/>
      <c r="I901" s="34"/>
      <c r="J901" s="34"/>
      <c r="K901" s="34"/>
      <c r="L901" s="34"/>
      <c r="M901" s="34"/>
      <c r="N901" s="34"/>
      <c r="O901" s="34"/>
      <c r="P901" s="34"/>
      <c r="Q901" s="34"/>
      <c r="R901" s="31"/>
      <c r="S901" s="31"/>
      <c r="T901" s="31"/>
      <c r="U901" s="31"/>
      <c r="V901" s="31"/>
      <c r="W901" s="31"/>
      <c r="X901" s="31"/>
      <c r="Y901" s="31"/>
      <c r="Z901" s="31"/>
      <c r="AE901" s="31"/>
      <c r="AF901" s="31"/>
    </row>
    <row r="902" spans="3:32">
      <c r="C902" s="34"/>
      <c r="D902" s="33"/>
      <c r="E902" s="33"/>
      <c r="F902" s="33"/>
      <c r="G902" s="34"/>
      <c r="H902" s="34"/>
      <c r="I902" s="34"/>
      <c r="J902" s="34"/>
      <c r="K902" s="34"/>
      <c r="L902" s="34"/>
      <c r="M902" s="34"/>
      <c r="N902" s="34"/>
      <c r="O902" s="34"/>
      <c r="P902" s="34"/>
      <c r="Q902" s="34"/>
      <c r="R902" s="31"/>
      <c r="S902" s="31"/>
      <c r="T902" s="31"/>
      <c r="U902" s="31"/>
      <c r="V902" s="31"/>
      <c r="W902" s="31"/>
      <c r="X902" s="31"/>
      <c r="Y902" s="31"/>
      <c r="Z902" s="31"/>
      <c r="AE902" s="31"/>
      <c r="AF902" s="31"/>
    </row>
    <row r="903" spans="3:32">
      <c r="C903" s="34"/>
      <c r="D903" s="33"/>
      <c r="E903" s="33"/>
      <c r="F903" s="33"/>
      <c r="G903" s="34"/>
      <c r="H903" s="34"/>
      <c r="I903" s="34"/>
      <c r="J903" s="34"/>
      <c r="K903" s="34"/>
      <c r="L903" s="34"/>
      <c r="M903" s="34"/>
      <c r="N903" s="34"/>
      <c r="O903" s="34"/>
      <c r="P903" s="34"/>
      <c r="Q903" s="34"/>
      <c r="R903" s="31"/>
      <c r="S903" s="31"/>
      <c r="T903" s="31"/>
      <c r="U903" s="31"/>
      <c r="V903" s="31"/>
      <c r="W903" s="31"/>
      <c r="X903" s="31"/>
      <c r="Y903" s="31"/>
      <c r="Z903" s="31"/>
      <c r="AE903" s="31"/>
      <c r="AF903" s="31"/>
    </row>
    <row r="904" spans="3:32">
      <c r="C904" s="34"/>
      <c r="D904" s="33"/>
      <c r="E904" s="33"/>
      <c r="F904" s="33"/>
      <c r="G904" s="34"/>
      <c r="H904" s="34"/>
      <c r="I904" s="34"/>
      <c r="J904" s="34"/>
      <c r="K904" s="34"/>
      <c r="L904" s="34"/>
      <c r="M904" s="34"/>
      <c r="N904" s="34"/>
      <c r="O904" s="34"/>
      <c r="P904" s="34"/>
      <c r="Q904" s="34"/>
      <c r="R904" s="31"/>
      <c r="S904" s="31"/>
      <c r="T904" s="31"/>
      <c r="U904" s="31"/>
      <c r="V904" s="31"/>
      <c r="W904" s="31"/>
      <c r="X904" s="31"/>
      <c r="Y904" s="31"/>
      <c r="Z904" s="31"/>
      <c r="AE904" s="31"/>
      <c r="AF904" s="31"/>
    </row>
    <row r="905" spans="3:32">
      <c r="C905" s="34"/>
      <c r="D905" s="33"/>
      <c r="E905" s="33"/>
      <c r="F905" s="33"/>
      <c r="G905" s="34"/>
      <c r="H905" s="34"/>
      <c r="I905" s="34"/>
      <c r="J905" s="34"/>
      <c r="K905" s="34"/>
      <c r="L905" s="34"/>
      <c r="M905" s="34"/>
      <c r="N905" s="34"/>
      <c r="O905" s="34"/>
      <c r="P905" s="34"/>
      <c r="Q905" s="34"/>
      <c r="R905" s="31"/>
      <c r="S905" s="31"/>
      <c r="T905" s="31"/>
      <c r="U905" s="31"/>
      <c r="V905" s="31"/>
      <c r="W905" s="31"/>
      <c r="X905" s="31"/>
      <c r="Y905" s="31"/>
      <c r="Z905" s="31"/>
      <c r="AE905" s="31"/>
      <c r="AF905" s="31"/>
    </row>
    <row r="906" spans="3:32">
      <c r="C906" s="34"/>
      <c r="D906" s="33"/>
      <c r="E906" s="33"/>
      <c r="F906" s="33"/>
      <c r="G906" s="34"/>
      <c r="H906" s="34"/>
      <c r="I906" s="34"/>
      <c r="J906" s="34"/>
      <c r="K906" s="34"/>
      <c r="L906" s="34"/>
      <c r="M906" s="34"/>
      <c r="N906" s="34"/>
      <c r="O906" s="34"/>
      <c r="P906" s="34"/>
      <c r="Q906" s="34"/>
      <c r="R906" s="31"/>
      <c r="S906" s="31"/>
      <c r="T906" s="31"/>
      <c r="U906" s="31"/>
      <c r="V906" s="31"/>
      <c r="W906" s="31"/>
      <c r="X906" s="31"/>
      <c r="Y906" s="31"/>
      <c r="Z906" s="31"/>
      <c r="AE906" s="31"/>
      <c r="AF906" s="31"/>
    </row>
    <row r="907" spans="3:32">
      <c r="C907" s="34"/>
      <c r="D907" s="33"/>
      <c r="E907" s="33"/>
      <c r="F907" s="33"/>
      <c r="G907" s="34"/>
      <c r="H907" s="34"/>
      <c r="I907" s="34"/>
      <c r="J907" s="34"/>
      <c r="K907" s="34"/>
      <c r="L907" s="34"/>
      <c r="M907" s="34"/>
      <c r="N907" s="34"/>
      <c r="O907" s="34"/>
      <c r="P907" s="34"/>
      <c r="Q907" s="34"/>
      <c r="R907" s="31"/>
      <c r="S907" s="31"/>
      <c r="T907" s="31"/>
      <c r="U907" s="31"/>
      <c r="V907" s="31"/>
      <c r="W907" s="31"/>
      <c r="X907" s="31"/>
      <c r="Y907" s="31"/>
      <c r="Z907" s="31"/>
      <c r="AE907" s="31"/>
      <c r="AF907" s="31"/>
    </row>
    <row r="908" spans="3:32">
      <c r="C908" s="34"/>
      <c r="D908" s="33"/>
      <c r="E908" s="33"/>
      <c r="F908" s="33"/>
      <c r="G908" s="34"/>
      <c r="H908" s="34"/>
      <c r="I908" s="34"/>
      <c r="J908" s="34"/>
      <c r="K908" s="34"/>
      <c r="L908" s="34"/>
      <c r="M908" s="34"/>
      <c r="N908" s="34"/>
      <c r="O908" s="34"/>
      <c r="P908" s="34"/>
      <c r="Q908" s="34"/>
      <c r="R908" s="31"/>
      <c r="S908" s="31"/>
      <c r="T908" s="31"/>
      <c r="U908" s="31"/>
      <c r="V908" s="31"/>
      <c r="W908" s="31"/>
      <c r="X908" s="31"/>
      <c r="Y908" s="31"/>
      <c r="Z908" s="31"/>
      <c r="AE908" s="31"/>
      <c r="AF908" s="31"/>
    </row>
    <row r="909" spans="3:32">
      <c r="C909" s="34"/>
      <c r="D909" s="33"/>
      <c r="E909" s="33"/>
      <c r="F909" s="33"/>
      <c r="G909" s="34"/>
      <c r="H909" s="34"/>
      <c r="I909" s="34"/>
      <c r="J909" s="34"/>
      <c r="K909" s="34"/>
      <c r="L909" s="34"/>
      <c r="M909" s="34"/>
      <c r="N909" s="34"/>
      <c r="O909" s="34"/>
      <c r="P909" s="34"/>
      <c r="Q909" s="34"/>
      <c r="R909" s="31"/>
      <c r="S909" s="31"/>
      <c r="T909" s="31"/>
      <c r="U909" s="31"/>
      <c r="V909" s="31"/>
      <c r="W909" s="31"/>
      <c r="X909" s="31"/>
      <c r="Y909" s="31"/>
      <c r="Z909" s="31"/>
      <c r="AE909" s="31"/>
      <c r="AF909" s="31"/>
    </row>
    <row r="910" spans="3:32">
      <c r="C910" s="34"/>
      <c r="D910" s="33"/>
      <c r="E910" s="33"/>
      <c r="F910" s="33"/>
      <c r="G910" s="34"/>
      <c r="H910" s="34"/>
      <c r="I910" s="34"/>
      <c r="J910" s="34"/>
      <c r="K910" s="34"/>
      <c r="L910" s="34"/>
      <c r="M910" s="34"/>
      <c r="N910" s="34"/>
      <c r="O910" s="34"/>
      <c r="P910" s="34"/>
      <c r="Q910" s="34"/>
      <c r="R910" s="31"/>
      <c r="S910" s="31"/>
      <c r="T910" s="31"/>
      <c r="U910" s="31"/>
      <c r="V910" s="31"/>
      <c r="W910" s="31"/>
      <c r="X910" s="31"/>
      <c r="Y910" s="31"/>
      <c r="Z910" s="31"/>
      <c r="AE910" s="31"/>
      <c r="AF910" s="31"/>
    </row>
    <row r="911" spans="3:32">
      <c r="C911" s="34"/>
      <c r="D911" s="33"/>
      <c r="E911" s="33"/>
      <c r="F911" s="33"/>
      <c r="G911" s="34"/>
      <c r="H911" s="34"/>
      <c r="I911" s="34"/>
      <c r="J911" s="34"/>
      <c r="K911" s="34"/>
      <c r="L911" s="34"/>
      <c r="M911" s="34"/>
      <c r="N911" s="34"/>
      <c r="O911" s="34"/>
      <c r="P911" s="34"/>
      <c r="Q911" s="34"/>
      <c r="R911" s="31"/>
      <c r="S911" s="31"/>
      <c r="T911" s="31"/>
      <c r="U911" s="31"/>
      <c r="V911" s="31"/>
      <c r="W911" s="31"/>
      <c r="X911" s="31"/>
      <c r="Y911" s="31"/>
      <c r="Z911" s="31"/>
      <c r="AE911" s="31"/>
      <c r="AF911" s="31"/>
    </row>
    <row r="912" spans="3:32">
      <c r="C912" s="34"/>
      <c r="D912" s="33"/>
      <c r="E912" s="33"/>
      <c r="F912" s="33"/>
      <c r="G912" s="34"/>
      <c r="H912" s="34"/>
      <c r="I912" s="34"/>
      <c r="J912" s="34"/>
      <c r="K912" s="34"/>
      <c r="L912" s="34"/>
      <c r="M912" s="34"/>
      <c r="N912" s="34"/>
      <c r="O912" s="34"/>
      <c r="P912" s="34"/>
      <c r="Q912" s="34"/>
      <c r="R912" s="31"/>
      <c r="S912" s="31"/>
      <c r="T912" s="31"/>
      <c r="U912" s="31"/>
      <c r="V912" s="31"/>
      <c r="W912" s="31"/>
      <c r="X912" s="31"/>
      <c r="Y912" s="31"/>
      <c r="Z912" s="31"/>
      <c r="AE912" s="31"/>
      <c r="AF912" s="31"/>
    </row>
    <row r="913" spans="3:32">
      <c r="C913" s="34"/>
      <c r="D913" s="33"/>
      <c r="E913" s="33"/>
      <c r="F913" s="33"/>
      <c r="G913" s="34"/>
      <c r="H913" s="34"/>
      <c r="I913" s="34"/>
      <c r="J913" s="34"/>
      <c r="K913" s="34"/>
      <c r="L913" s="34"/>
      <c r="M913" s="34"/>
      <c r="N913" s="34"/>
      <c r="O913" s="34"/>
      <c r="P913" s="34"/>
      <c r="Q913" s="34"/>
      <c r="R913" s="31"/>
      <c r="S913" s="31"/>
      <c r="T913" s="31"/>
      <c r="U913" s="31"/>
      <c r="V913" s="31"/>
      <c r="W913" s="31"/>
      <c r="X913" s="31"/>
      <c r="Y913" s="31"/>
      <c r="Z913" s="31"/>
      <c r="AE913" s="31"/>
      <c r="AF913" s="31"/>
    </row>
    <row r="914" spans="3:32">
      <c r="C914" s="34"/>
      <c r="D914" s="33"/>
      <c r="E914" s="33"/>
      <c r="F914" s="33"/>
      <c r="G914" s="34"/>
      <c r="H914" s="34"/>
      <c r="I914" s="34"/>
      <c r="J914" s="34"/>
      <c r="K914" s="34"/>
      <c r="L914" s="34"/>
      <c r="M914" s="34"/>
      <c r="N914" s="34"/>
      <c r="O914" s="34"/>
      <c r="P914" s="34"/>
      <c r="Q914" s="34"/>
      <c r="R914" s="31"/>
      <c r="S914" s="31"/>
      <c r="T914" s="31"/>
      <c r="U914" s="31"/>
      <c r="V914" s="31"/>
      <c r="W914" s="31"/>
      <c r="X914" s="31"/>
      <c r="Y914" s="31"/>
      <c r="Z914" s="31"/>
      <c r="AE914" s="31"/>
      <c r="AF914" s="31"/>
    </row>
    <row r="915" spans="3:32">
      <c r="C915" s="34"/>
      <c r="D915" s="33"/>
      <c r="E915" s="33"/>
      <c r="F915" s="33"/>
      <c r="G915" s="34"/>
      <c r="H915" s="34"/>
      <c r="I915" s="34"/>
      <c r="J915" s="34"/>
      <c r="K915" s="34"/>
      <c r="L915" s="34"/>
      <c r="M915" s="34"/>
      <c r="N915" s="34"/>
      <c r="O915" s="34"/>
      <c r="P915" s="34"/>
      <c r="Q915" s="34"/>
      <c r="R915" s="31"/>
      <c r="S915" s="31"/>
      <c r="T915" s="31"/>
      <c r="U915" s="31"/>
      <c r="V915" s="31"/>
      <c r="W915" s="31"/>
      <c r="X915" s="31"/>
      <c r="Y915" s="31"/>
      <c r="Z915" s="31"/>
      <c r="AE915" s="31"/>
      <c r="AF915" s="31"/>
    </row>
    <row r="916" spans="3:32">
      <c r="C916" s="34"/>
      <c r="D916" s="33"/>
      <c r="E916" s="33"/>
      <c r="F916" s="33"/>
      <c r="G916" s="34"/>
      <c r="H916" s="34"/>
      <c r="I916" s="34"/>
      <c r="J916" s="34"/>
      <c r="K916" s="34"/>
      <c r="L916" s="34"/>
      <c r="M916" s="34"/>
      <c r="N916" s="34"/>
      <c r="O916" s="34"/>
      <c r="P916" s="34"/>
      <c r="Q916" s="34"/>
      <c r="R916" s="31"/>
      <c r="S916" s="31"/>
      <c r="T916" s="31"/>
      <c r="U916" s="31"/>
      <c r="V916" s="31"/>
      <c r="W916" s="31"/>
      <c r="X916" s="31"/>
      <c r="Y916" s="31"/>
      <c r="Z916" s="31"/>
      <c r="AE916" s="31"/>
      <c r="AF916" s="31"/>
    </row>
    <row r="917" spans="3:32">
      <c r="C917" s="34"/>
      <c r="D917" s="33"/>
      <c r="E917" s="33"/>
      <c r="F917" s="33"/>
      <c r="G917" s="34"/>
      <c r="H917" s="34"/>
      <c r="I917" s="34"/>
      <c r="J917" s="34"/>
      <c r="K917" s="34"/>
      <c r="L917" s="34"/>
      <c r="M917" s="34"/>
      <c r="N917" s="34"/>
      <c r="O917" s="34"/>
      <c r="P917" s="34"/>
      <c r="Q917" s="34"/>
      <c r="R917" s="31"/>
      <c r="S917" s="31"/>
      <c r="T917" s="31"/>
      <c r="U917" s="31"/>
      <c r="V917" s="31"/>
      <c r="W917" s="31"/>
      <c r="X917" s="31"/>
      <c r="Y917" s="31"/>
      <c r="Z917" s="31"/>
      <c r="AE917" s="31"/>
      <c r="AF917" s="31"/>
    </row>
    <row r="918" spans="3:32">
      <c r="C918" s="34"/>
      <c r="D918" s="33"/>
      <c r="E918" s="33"/>
      <c r="F918" s="33"/>
      <c r="G918" s="34"/>
      <c r="H918" s="34"/>
      <c r="I918" s="34"/>
      <c r="J918" s="34"/>
      <c r="K918" s="34"/>
      <c r="L918" s="34"/>
      <c r="M918" s="34"/>
      <c r="N918" s="34"/>
      <c r="O918" s="34"/>
      <c r="P918" s="34"/>
      <c r="Q918" s="34"/>
      <c r="R918" s="31"/>
      <c r="S918" s="31"/>
      <c r="T918" s="31"/>
      <c r="U918" s="31"/>
      <c r="V918" s="31"/>
      <c r="W918" s="31"/>
      <c r="X918" s="31"/>
      <c r="Y918" s="31"/>
      <c r="Z918" s="31"/>
      <c r="AE918" s="31"/>
      <c r="AF918" s="31"/>
    </row>
    <row r="919" spans="3:32">
      <c r="C919" s="34"/>
      <c r="D919" s="33"/>
      <c r="E919" s="33"/>
      <c r="F919" s="33"/>
      <c r="G919" s="34"/>
      <c r="H919" s="34"/>
      <c r="I919" s="34"/>
      <c r="J919" s="34"/>
      <c r="K919" s="34"/>
      <c r="L919" s="34"/>
      <c r="M919" s="34"/>
      <c r="N919" s="34"/>
      <c r="O919" s="34"/>
      <c r="P919" s="34"/>
      <c r="Q919" s="34"/>
      <c r="R919" s="31"/>
      <c r="S919" s="31"/>
      <c r="T919" s="31"/>
      <c r="U919" s="31"/>
      <c r="V919" s="31"/>
      <c r="W919" s="31"/>
      <c r="X919" s="31"/>
      <c r="Y919" s="31"/>
      <c r="Z919" s="31"/>
      <c r="AE919" s="31"/>
      <c r="AF919" s="31"/>
    </row>
    <row r="920" spans="3:32">
      <c r="C920" s="34"/>
      <c r="D920" s="33"/>
      <c r="E920" s="33"/>
      <c r="F920" s="33"/>
      <c r="G920" s="34"/>
      <c r="H920" s="34"/>
      <c r="I920" s="34"/>
      <c r="J920" s="34"/>
      <c r="K920" s="34"/>
      <c r="L920" s="34"/>
      <c r="M920" s="34"/>
      <c r="N920" s="34"/>
      <c r="O920" s="34"/>
      <c r="P920" s="34"/>
      <c r="Q920" s="34"/>
      <c r="R920" s="31"/>
      <c r="S920" s="31"/>
      <c r="T920" s="31"/>
      <c r="U920" s="31"/>
      <c r="V920" s="31"/>
      <c r="W920" s="31"/>
      <c r="X920" s="31"/>
      <c r="Y920" s="31"/>
      <c r="Z920" s="31"/>
      <c r="AE920" s="31"/>
      <c r="AF920" s="31"/>
    </row>
    <row r="921" spans="3:32">
      <c r="C921" s="34"/>
      <c r="D921" s="33"/>
      <c r="E921" s="33"/>
      <c r="F921" s="33"/>
      <c r="G921" s="34"/>
      <c r="H921" s="34"/>
      <c r="I921" s="34"/>
      <c r="J921" s="34"/>
      <c r="K921" s="34"/>
      <c r="L921" s="34"/>
      <c r="M921" s="34"/>
      <c r="N921" s="34"/>
      <c r="O921" s="34"/>
      <c r="P921" s="34"/>
      <c r="Q921" s="34"/>
      <c r="R921" s="31"/>
      <c r="S921" s="31"/>
      <c r="T921" s="31"/>
      <c r="U921" s="31"/>
      <c r="V921" s="31"/>
      <c r="W921" s="31"/>
      <c r="X921" s="31"/>
      <c r="Y921" s="31"/>
      <c r="Z921" s="31"/>
      <c r="AE921" s="31"/>
      <c r="AF921" s="31"/>
    </row>
    <row r="922" spans="3:32">
      <c r="C922" s="34"/>
      <c r="D922" s="33"/>
      <c r="E922" s="33"/>
      <c r="F922" s="33"/>
      <c r="G922" s="34"/>
      <c r="H922" s="34"/>
      <c r="I922" s="34"/>
      <c r="J922" s="34"/>
      <c r="K922" s="34"/>
      <c r="L922" s="34"/>
      <c r="M922" s="34"/>
      <c r="N922" s="34"/>
      <c r="O922" s="34"/>
      <c r="P922" s="34"/>
      <c r="Q922" s="34"/>
      <c r="R922" s="31"/>
      <c r="S922" s="31"/>
      <c r="T922" s="31"/>
      <c r="U922" s="31"/>
      <c r="V922" s="31"/>
      <c r="W922" s="31"/>
      <c r="X922" s="31"/>
      <c r="Y922" s="31"/>
      <c r="Z922" s="31"/>
      <c r="AE922" s="31"/>
      <c r="AF922" s="31"/>
    </row>
    <row r="923" spans="3:32">
      <c r="C923" s="34"/>
      <c r="D923" s="33"/>
      <c r="E923" s="33"/>
      <c r="F923" s="33"/>
      <c r="G923" s="34"/>
      <c r="H923" s="34"/>
      <c r="I923" s="34"/>
      <c r="J923" s="34"/>
      <c r="K923" s="34"/>
      <c r="L923" s="34"/>
      <c r="M923" s="34"/>
      <c r="N923" s="34"/>
      <c r="O923" s="34"/>
      <c r="P923" s="34"/>
      <c r="Q923" s="34"/>
      <c r="R923" s="31"/>
      <c r="S923" s="31"/>
      <c r="T923" s="31"/>
      <c r="U923" s="31"/>
      <c r="V923" s="31"/>
      <c r="W923" s="31"/>
      <c r="X923" s="31"/>
      <c r="Y923" s="31"/>
      <c r="Z923" s="31"/>
      <c r="AE923" s="31"/>
      <c r="AF923" s="31"/>
    </row>
    <row r="924" spans="3:32">
      <c r="C924" s="34"/>
      <c r="D924" s="33"/>
      <c r="E924" s="33"/>
      <c r="F924" s="33"/>
      <c r="G924" s="34"/>
      <c r="H924" s="34"/>
      <c r="I924" s="34"/>
      <c r="J924" s="34"/>
      <c r="K924" s="34"/>
      <c r="L924" s="34"/>
      <c r="M924" s="34"/>
      <c r="N924" s="34"/>
      <c r="O924" s="34"/>
      <c r="P924" s="34"/>
      <c r="Q924" s="34"/>
      <c r="R924" s="31"/>
      <c r="S924" s="31"/>
      <c r="T924" s="31"/>
      <c r="U924" s="31"/>
      <c r="V924" s="31"/>
      <c r="W924" s="31"/>
      <c r="X924" s="31"/>
      <c r="Y924" s="31"/>
      <c r="Z924" s="31"/>
      <c r="AE924" s="31"/>
      <c r="AF924" s="31"/>
    </row>
    <row r="925" spans="3:32">
      <c r="C925" s="34"/>
      <c r="D925" s="33"/>
      <c r="E925" s="33"/>
      <c r="F925" s="33"/>
      <c r="G925" s="34"/>
      <c r="H925" s="34"/>
      <c r="I925" s="34"/>
      <c r="J925" s="34"/>
      <c r="K925" s="34"/>
      <c r="L925" s="34"/>
      <c r="M925" s="34"/>
      <c r="N925" s="34"/>
      <c r="O925" s="34"/>
      <c r="P925" s="34"/>
      <c r="Q925" s="34"/>
      <c r="R925" s="31"/>
      <c r="S925" s="31"/>
      <c r="T925" s="31"/>
      <c r="U925" s="31"/>
      <c r="V925" s="31"/>
      <c r="W925" s="31"/>
      <c r="X925" s="31"/>
      <c r="Y925" s="31"/>
      <c r="Z925" s="31"/>
      <c r="AE925" s="31"/>
      <c r="AF925" s="31"/>
    </row>
    <row r="926" spans="3:32">
      <c r="C926" s="34"/>
      <c r="D926" s="33"/>
      <c r="E926" s="33"/>
      <c r="F926" s="33"/>
      <c r="G926" s="34"/>
      <c r="H926" s="34"/>
      <c r="I926" s="34"/>
      <c r="J926" s="34"/>
      <c r="K926" s="34"/>
      <c r="L926" s="34"/>
      <c r="M926" s="34"/>
      <c r="N926" s="34"/>
      <c r="O926" s="34"/>
      <c r="P926" s="34"/>
      <c r="Q926" s="34"/>
      <c r="R926" s="31"/>
      <c r="S926" s="31"/>
      <c r="T926" s="31"/>
      <c r="U926" s="31"/>
      <c r="V926" s="31"/>
      <c r="W926" s="31"/>
      <c r="X926" s="31"/>
      <c r="Y926" s="31"/>
      <c r="Z926" s="31"/>
      <c r="AE926" s="31"/>
      <c r="AF926" s="31"/>
    </row>
    <row r="927" spans="3:32">
      <c r="C927" s="34"/>
      <c r="D927" s="33"/>
      <c r="E927" s="33"/>
      <c r="F927" s="33"/>
      <c r="G927" s="34"/>
      <c r="H927" s="34"/>
      <c r="I927" s="34"/>
      <c r="J927" s="34"/>
      <c r="K927" s="34"/>
      <c r="L927" s="34"/>
      <c r="M927" s="34"/>
      <c r="N927" s="34"/>
      <c r="O927" s="34"/>
      <c r="P927" s="34"/>
      <c r="Q927" s="34"/>
      <c r="R927" s="31"/>
      <c r="S927" s="31"/>
      <c r="T927" s="31"/>
      <c r="U927" s="31"/>
      <c r="V927" s="31"/>
      <c r="W927" s="31"/>
      <c r="X927" s="31"/>
      <c r="Y927" s="31"/>
      <c r="Z927" s="31"/>
      <c r="AE927" s="31"/>
      <c r="AF927" s="31"/>
    </row>
    <row r="928" spans="3:32">
      <c r="C928" s="34"/>
      <c r="D928" s="33"/>
      <c r="E928" s="33"/>
      <c r="F928" s="33"/>
      <c r="G928" s="34"/>
      <c r="H928" s="34"/>
      <c r="I928" s="34"/>
      <c r="J928" s="34"/>
      <c r="K928" s="34"/>
      <c r="L928" s="34"/>
      <c r="M928" s="34"/>
      <c r="N928" s="34"/>
      <c r="O928" s="34"/>
      <c r="P928" s="34"/>
      <c r="Q928" s="34"/>
      <c r="R928" s="31"/>
      <c r="S928" s="31"/>
      <c r="T928" s="31"/>
      <c r="U928" s="31"/>
      <c r="V928" s="31"/>
      <c r="W928" s="31"/>
      <c r="X928" s="31"/>
      <c r="Y928" s="31"/>
      <c r="Z928" s="31"/>
      <c r="AE928" s="31"/>
      <c r="AF928" s="31"/>
    </row>
    <row r="929" spans="3:32">
      <c r="C929" s="34"/>
      <c r="D929" s="33"/>
      <c r="E929" s="33"/>
      <c r="F929" s="33"/>
      <c r="G929" s="34"/>
      <c r="H929" s="34"/>
      <c r="I929" s="34"/>
      <c r="J929" s="34"/>
      <c r="K929" s="34"/>
      <c r="L929" s="34"/>
      <c r="M929" s="34"/>
      <c r="N929" s="34"/>
      <c r="O929" s="34"/>
      <c r="P929" s="34"/>
      <c r="Q929" s="34"/>
      <c r="R929" s="31"/>
      <c r="S929" s="31"/>
      <c r="T929" s="31"/>
      <c r="U929" s="31"/>
      <c r="V929" s="31"/>
      <c r="W929" s="31"/>
      <c r="X929" s="31"/>
      <c r="Y929" s="31"/>
      <c r="Z929" s="31"/>
      <c r="AE929" s="31"/>
      <c r="AF929" s="31"/>
    </row>
    <row r="930" spans="3:32">
      <c r="C930" s="34"/>
      <c r="D930" s="33"/>
      <c r="E930" s="33"/>
      <c r="F930" s="33"/>
      <c r="G930" s="34"/>
      <c r="H930" s="34"/>
      <c r="I930" s="34"/>
      <c r="J930" s="34"/>
      <c r="K930" s="34"/>
      <c r="L930" s="34"/>
      <c r="M930" s="34"/>
      <c r="N930" s="34"/>
      <c r="O930" s="34"/>
      <c r="P930" s="34"/>
      <c r="Q930" s="34"/>
      <c r="R930" s="31"/>
      <c r="S930" s="31"/>
      <c r="T930" s="31"/>
      <c r="U930" s="31"/>
      <c r="V930" s="31"/>
      <c r="W930" s="31"/>
      <c r="X930" s="31"/>
      <c r="Y930" s="31"/>
      <c r="Z930" s="31"/>
      <c r="AE930" s="31"/>
      <c r="AF930" s="31"/>
    </row>
    <row r="931" spans="3:32">
      <c r="C931" s="34"/>
      <c r="D931" s="33"/>
      <c r="E931" s="33"/>
      <c r="F931" s="33"/>
      <c r="G931" s="34"/>
      <c r="H931" s="34"/>
      <c r="I931" s="34"/>
      <c r="J931" s="34"/>
      <c r="K931" s="34"/>
      <c r="L931" s="34"/>
      <c r="M931" s="34"/>
      <c r="N931" s="34"/>
      <c r="O931" s="34"/>
      <c r="P931" s="34"/>
      <c r="Q931" s="34"/>
      <c r="R931" s="31"/>
      <c r="S931" s="31"/>
      <c r="T931" s="31"/>
      <c r="U931" s="31"/>
      <c r="V931" s="31"/>
      <c r="W931" s="31"/>
      <c r="X931" s="31"/>
      <c r="Y931" s="31"/>
      <c r="Z931" s="31"/>
      <c r="AE931" s="31"/>
      <c r="AF931" s="31"/>
    </row>
    <row r="932" spans="3:32">
      <c r="C932" s="34"/>
      <c r="D932" s="33"/>
      <c r="E932" s="33"/>
      <c r="F932" s="33"/>
      <c r="G932" s="34"/>
      <c r="H932" s="34"/>
      <c r="I932" s="34"/>
      <c r="J932" s="34"/>
      <c r="K932" s="34"/>
      <c r="L932" s="34"/>
      <c r="M932" s="34"/>
      <c r="N932" s="34"/>
      <c r="O932" s="34"/>
      <c r="P932" s="34"/>
      <c r="Q932" s="34"/>
      <c r="R932" s="31"/>
      <c r="S932" s="31"/>
      <c r="T932" s="31"/>
      <c r="U932" s="31"/>
      <c r="V932" s="31"/>
      <c r="W932" s="31"/>
      <c r="X932" s="31"/>
      <c r="Y932" s="31"/>
      <c r="Z932" s="31"/>
      <c r="AE932" s="31"/>
      <c r="AF932" s="31"/>
    </row>
    <row r="933" spans="3:32">
      <c r="C933" s="34"/>
      <c r="D933" s="33"/>
      <c r="E933" s="33"/>
      <c r="F933" s="33"/>
      <c r="G933" s="34"/>
      <c r="H933" s="34"/>
      <c r="I933" s="34"/>
      <c r="J933" s="34"/>
      <c r="K933" s="34"/>
      <c r="L933" s="34"/>
      <c r="M933" s="34"/>
      <c r="N933" s="34"/>
      <c r="O933" s="34"/>
      <c r="P933" s="34"/>
      <c r="Q933" s="34"/>
      <c r="R933" s="31"/>
      <c r="S933" s="31"/>
      <c r="T933" s="31"/>
      <c r="U933" s="31"/>
      <c r="V933" s="31"/>
      <c r="W933" s="31"/>
      <c r="X933" s="31"/>
      <c r="Y933" s="31"/>
      <c r="Z933" s="31"/>
      <c r="AE933" s="31"/>
      <c r="AF933" s="31"/>
    </row>
    <row r="934" spans="3:32">
      <c r="C934" s="34"/>
      <c r="D934" s="33"/>
      <c r="E934" s="33"/>
      <c r="F934" s="33"/>
      <c r="G934" s="34"/>
      <c r="H934" s="34"/>
      <c r="I934" s="34"/>
      <c r="J934" s="34"/>
      <c r="K934" s="34"/>
      <c r="L934" s="34"/>
      <c r="M934" s="34"/>
      <c r="N934" s="34"/>
      <c r="O934" s="34"/>
      <c r="P934" s="34"/>
      <c r="Q934" s="34"/>
      <c r="R934" s="31"/>
      <c r="S934" s="31"/>
      <c r="T934" s="31"/>
      <c r="U934" s="31"/>
      <c r="V934" s="31"/>
      <c r="W934" s="31"/>
      <c r="X934" s="31"/>
      <c r="Y934" s="31"/>
      <c r="Z934" s="31"/>
      <c r="AE934" s="31"/>
      <c r="AF934" s="31"/>
    </row>
    <row r="935" spans="3:32">
      <c r="C935" s="34"/>
      <c r="D935" s="33"/>
      <c r="E935" s="33"/>
      <c r="F935" s="33"/>
      <c r="G935" s="34"/>
      <c r="H935" s="34"/>
      <c r="I935" s="34"/>
      <c r="J935" s="34"/>
      <c r="K935" s="34"/>
      <c r="L935" s="34"/>
      <c r="M935" s="34"/>
      <c r="N935" s="34"/>
      <c r="O935" s="34"/>
      <c r="P935" s="34"/>
      <c r="Q935" s="34"/>
      <c r="R935" s="31"/>
      <c r="S935" s="31"/>
      <c r="T935" s="31"/>
      <c r="U935" s="31"/>
      <c r="V935" s="31"/>
      <c r="W935" s="31"/>
      <c r="X935" s="31"/>
      <c r="Y935" s="31"/>
      <c r="Z935" s="31"/>
      <c r="AE935" s="31"/>
      <c r="AF935" s="31"/>
    </row>
    <row r="936" spans="3:32">
      <c r="C936" s="34"/>
      <c r="D936" s="33"/>
      <c r="E936" s="33"/>
      <c r="F936" s="33"/>
      <c r="G936" s="34"/>
      <c r="H936" s="34"/>
      <c r="I936" s="34"/>
      <c r="J936" s="34"/>
      <c r="K936" s="34"/>
      <c r="L936" s="34"/>
      <c r="M936" s="34"/>
      <c r="N936" s="34"/>
      <c r="O936" s="34"/>
      <c r="P936" s="34"/>
      <c r="Q936" s="34"/>
      <c r="R936" s="31"/>
      <c r="S936" s="31"/>
      <c r="T936" s="31"/>
      <c r="U936" s="31"/>
      <c r="V936" s="31"/>
      <c r="W936" s="31"/>
      <c r="X936" s="31"/>
      <c r="Y936" s="31"/>
      <c r="Z936" s="31"/>
      <c r="AE936" s="31"/>
      <c r="AF936" s="31"/>
    </row>
    <row r="937" spans="3:32">
      <c r="C937" s="34"/>
      <c r="D937" s="33"/>
      <c r="E937" s="33"/>
      <c r="F937" s="33"/>
      <c r="G937" s="34"/>
      <c r="H937" s="34"/>
      <c r="I937" s="34"/>
      <c r="J937" s="34"/>
      <c r="K937" s="34"/>
      <c r="L937" s="34"/>
      <c r="M937" s="34"/>
      <c r="N937" s="34"/>
      <c r="O937" s="34"/>
      <c r="P937" s="34"/>
      <c r="Q937" s="34"/>
      <c r="R937" s="31"/>
      <c r="S937" s="31"/>
      <c r="T937" s="31"/>
      <c r="U937" s="31"/>
      <c r="V937" s="31"/>
      <c r="W937" s="31"/>
      <c r="X937" s="31"/>
      <c r="Y937" s="31"/>
      <c r="Z937" s="31"/>
      <c r="AE937" s="31"/>
      <c r="AF937" s="31"/>
    </row>
    <row r="938" spans="3:32">
      <c r="C938" s="34"/>
      <c r="D938" s="33"/>
      <c r="E938" s="33"/>
      <c r="F938" s="33"/>
      <c r="G938" s="34"/>
      <c r="H938" s="34"/>
      <c r="I938" s="34"/>
      <c r="J938" s="34"/>
      <c r="K938" s="34"/>
      <c r="L938" s="34"/>
      <c r="M938" s="34"/>
      <c r="N938" s="34"/>
      <c r="O938" s="34"/>
      <c r="P938" s="34"/>
      <c r="Q938" s="34"/>
      <c r="R938" s="31"/>
      <c r="S938" s="31"/>
      <c r="T938" s="31"/>
      <c r="U938" s="31"/>
      <c r="V938" s="31"/>
      <c r="W938" s="31"/>
      <c r="X938" s="31"/>
      <c r="Y938" s="31"/>
      <c r="Z938" s="31"/>
      <c r="AE938" s="31"/>
      <c r="AF938" s="31"/>
    </row>
    <row r="939" spans="3:32">
      <c r="C939" s="34"/>
      <c r="D939" s="33"/>
      <c r="E939" s="33"/>
      <c r="F939" s="33"/>
      <c r="G939" s="34"/>
      <c r="H939" s="34"/>
      <c r="I939" s="34"/>
      <c r="J939" s="34"/>
      <c r="K939" s="34"/>
      <c r="L939" s="34"/>
      <c r="M939" s="34"/>
      <c r="N939" s="34"/>
      <c r="O939" s="34"/>
      <c r="P939" s="34"/>
      <c r="Q939" s="34"/>
      <c r="R939" s="31"/>
      <c r="S939" s="31"/>
      <c r="T939" s="31"/>
      <c r="U939" s="31"/>
      <c r="V939" s="31"/>
      <c r="W939" s="31"/>
      <c r="X939" s="31"/>
      <c r="Y939" s="31"/>
      <c r="Z939" s="31"/>
      <c r="AE939" s="31"/>
      <c r="AF939" s="31"/>
    </row>
    <row r="940" spans="3:32">
      <c r="C940" s="34"/>
      <c r="D940" s="33"/>
      <c r="E940" s="33"/>
      <c r="F940" s="33"/>
      <c r="G940" s="34"/>
      <c r="H940" s="34"/>
      <c r="I940" s="34"/>
      <c r="J940" s="34"/>
      <c r="K940" s="34"/>
      <c r="L940" s="34"/>
      <c r="M940" s="34"/>
      <c r="N940" s="34"/>
      <c r="O940" s="34"/>
      <c r="P940" s="34"/>
      <c r="Q940" s="34"/>
      <c r="R940" s="31"/>
      <c r="S940" s="31"/>
      <c r="T940" s="31"/>
      <c r="U940" s="31"/>
      <c r="V940" s="31"/>
      <c r="W940" s="31"/>
      <c r="X940" s="31"/>
      <c r="Y940" s="31"/>
      <c r="Z940" s="31"/>
      <c r="AE940" s="31"/>
      <c r="AF940" s="31"/>
    </row>
    <row r="941" spans="3:32">
      <c r="C941" s="34"/>
      <c r="D941" s="33"/>
      <c r="E941" s="33"/>
      <c r="F941" s="33"/>
      <c r="G941" s="34"/>
      <c r="H941" s="34"/>
      <c r="I941" s="34"/>
      <c r="J941" s="34"/>
      <c r="K941" s="34"/>
      <c r="L941" s="34"/>
      <c r="M941" s="34"/>
      <c r="N941" s="34"/>
      <c r="O941" s="34"/>
      <c r="P941" s="34"/>
      <c r="Q941" s="34"/>
      <c r="R941" s="31"/>
      <c r="S941" s="31"/>
      <c r="T941" s="31"/>
      <c r="U941" s="31"/>
      <c r="V941" s="31"/>
      <c r="W941" s="31"/>
      <c r="X941" s="31"/>
      <c r="Y941" s="31"/>
      <c r="Z941" s="31"/>
      <c r="AE941" s="31"/>
      <c r="AF941" s="31"/>
    </row>
    <row r="942" spans="3:32">
      <c r="C942" s="34"/>
      <c r="D942" s="33"/>
      <c r="E942" s="33"/>
      <c r="F942" s="33"/>
      <c r="G942" s="34"/>
      <c r="H942" s="34"/>
      <c r="I942" s="34"/>
      <c r="J942" s="34"/>
      <c r="K942" s="34"/>
      <c r="L942" s="34"/>
      <c r="M942" s="34"/>
      <c r="N942" s="34"/>
      <c r="O942" s="34"/>
      <c r="P942" s="34"/>
      <c r="Q942" s="34"/>
      <c r="R942" s="31"/>
      <c r="S942" s="31"/>
      <c r="T942" s="31"/>
      <c r="U942" s="31"/>
      <c r="V942" s="31"/>
      <c r="W942" s="31"/>
      <c r="X942" s="31"/>
      <c r="Y942" s="31"/>
      <c r="Z942" s="31"/>
      <c r="AE942" s="31"/>
      <c r="AF942" s="31"/>
    </row>
    <row r="943" spans="3:32">
      <c r="C943" s="34"/>
      <c r="D943" s="33"/>
      <c r="E943" s="33"/>
      <c r="F943" s="33"/>
      <c r="G943" s="34"/>
      <c r="H943" s="34"/>
      <c r="I943" s="34"/>
      <c r="J943" s="34"/>
      <c r="K943" s="34"/>
      <c r="L943" s="34"/>
      <c r="M943" s="34"/>
      <c r="N943" s="34"/>
      <c r="O943" s="34"/>
      <c r="P943" s="34"/>
      <c r="Q943" s="34"/>
      <c r="R943" s="31"/>
      <c r="S943" s="31"/>
      <c r="T943" s="31"/>
      <c r="U943" s="31"/>
      <c r="V943" s="31"/>
      <c r="W943" s="31"/>
      <c r="X943" s="31"/>
      <c r="Y943" s="31"/>
      <c r="Z943" s="31"/>
      <c r="AE943" s="31"/>
      <c r="AF943" s="31"/>
    </row>
    <row r="944" spans="3:32">
      <c r="C944" s="34"/>
      <c r="D944" s="33"/>
      <c r="E944" s="33"/>
      <c r="F944" s="33"/>
      <c r="G944" s="34"/>
      <c r="H944" s="34"/>
      <c r="I944" s="34"/>
      <c r="J944" s="34"/>
      <c r="K944" s="34"/>
      <c r="L944" s="34"/>
      <c r="M944" s="34"/>
      <c r="N944" s="34"/>
      <c r="O944" s="34"/>
      <c r="P944" s="34"/>
      <c r="Q944" s="34"/>
      <c r="R944" s="31"/>
      <c r="S944" s="31"/>
      <c r="T944" s="31"/>
      <c r="U944" s="31"/>
      <c r="V944" s="31"/>
      <c r="W944" s="31"/>
      <c r="X944" s="31"/>
      <c r="Y944" s="31"/>
      <c r="Z944" s="31"/>
      <c r="AE944" s="31"/>
      <c r="AF944" s="31"/>
    </row>
    <row r="945" spans="3:32">
      <c r="C945" s="34"/>
      <c r="D945" s="33"/>
      <c r="E945" s="33"/>
      <c r="F945" s="33"/>
      <c r="G945" s="34"/>
      <c r="H945" s="34"/>
      <c r="I945" s="34"/>
      <c r="J945" s="34"/>
      <c r="K945" s="34"/>
      <c r="L945" s="34"/>
      <c r="M945" s="34"/>
      <c r="N945" s="34"/>
      <c r="O945" s="34"/>
      <c r="P945" s="34"/>
      <c r="Q945" s="34"/>
      <c r="R945" s="31"/>
      <c r="S945" s="31"/>
      <c r="T945" s="31"/>
      <c r="U945" s="31"/>
      <c r="V945" s="31"/>
      <c r="W945" s="31"/>
      <c r="X945" s="31"/>
      <c r="Y945" s="31"/>
      <c r="Z945" s="31"/>
      <c r="AE945" s="31"/>
      <c r="AF945" s="31"/>
    </row>
    <row r="946" spans="3:32">
      <c r="C946" s="34"/>
      <c r="D946" s="33"/>
      <c r="E946" s="33"/>
      <c r="F946" s="33"/>
      <c r="G946" s="34"/>
      <c r="H946" s="34"/>
      <c r="I946" s="34"/>
      <c r="J946" s="34"/>
      <c r="K946" s="34"/>
      <c r="L946" s="34"/>
      <c r="M946" s="34"/>
      <c r="N946" s="34"/>
      <c r="O946" s="34"/>
      <c r="P946" s="34"/>
      <c r="Q946" s="34"/>
      <c r="R946" s="31"/>
      <c r="S946" s="31"/>
      <c r="T946" s="31"/>
      <c r="U946" s="31"/>
      <c r="V946" s="31"/>
      <c r="W946" s="31"/>
      <c r="X946" s="31"/>
      <c r="Y946" s="31"/>
      <c r="Z946" s="31"/>
      <c r="AE946" s="31"/>
      <c r="AF946" s="31"/>
    </row>
    <row r="947" spans="3:32">
      <c r="C947" s="34"/>
      <c r="D947" s="33"/>
      <c r="E947" s="33"/>
      <c r="F947" s="33"/>
      <c r="G947" s="34"/>
      <c r="H947" s="34"/>
      <c r="I947" s="34"/>
      <c r="J947" s="34"/>
      <c r="K947" s="34"/>
      <c r="L947" s="34"/>
      <c r="M947" s="34"/>
      <c r="N947" s="34"/>
      <c r="O947" s="34"/>
      <c r="P947" s="34"/>
      <c r="Q947" s="34"/>
      <c r="R947" s="31"/>
      <c r="S947" s="31"/>
      <c r="T947" s="31"/>
      <c r="U947" s="31"/>
      <c r="V947" s="31"/>
      <c r="W947" s="31"/>
      <c r="X947" s="31"/>
      <c r="Y947" s="31"/>
      <c r="Z947" s="31"/>
      <c r="AE947" s="31"/>
      <c r="AF947" s="31"/>
    </row>
    <row r="948" spans="3:32">
      <c r="C948" s="34"/>
      <c r="D948" s="33"/>
      <c r="E948" s="33"/>
      <c r="F948" s="33"/>
      <c r="G948" s="34"/>
      <c r="H948" s="34"/>
      <c r="I948" s="34"/>
      <c r="J948" s="34"/>
      <c r="K948" s="34"/>
      <c r="L948" s="34"/>
      <c r="M948" s="34"/>
      <c r="N948" s="34"/>
      <c r="O948" s="34"/>
      <c r="P948" s="34"/>
      <c r="Q948" s="34"/>
      <c r="R948" s="31"/>
      <c r="S948" s="31"/>
      <c r="T948" s="31"/>
      <c r="U948" s="31"/>
      <c r="V948" s="31"/>
      <c r="W948" s="31"/>
      <c r="X948" s="31"/>
      <c r="Y948" s="31"/>
      <c r="Z948" s="31"/>
      <c r="AE948" s="31"/>
      <c r="AF948" s="31"/>
    </row>
    <row r="949" spans="3:32">
      <c r="C949" s="34"/>
      <c r="D949" s="33"/>
      <c r="E949" s="33"/>
      <c r="F949" s="33"/>
      <c r="G949" s="34"/>
      <c r="H949" s="34"/>
      <c r="I949" s="34"/>
      <c r="J949" s="34"/>
      <c r="K949" s="34"/>
      <c r="L949" s="34"/>
      <c r="M949" s="34"/>
      <c r="N949" s="34"/>
      <c r="O949" s="34"/>
      <c r="P949" s="34"/>
      <c r="Q949" s="34"/>
      <c r="R949" s="31"/>
      <c r="S949" s="31"/>
      <c r="T949" s="31"/>
      <c r="U949" s="31"/>
      <c r="V949" s="31"/>
      <c r="W949" s="31"/>
      <c r="X949" s="31"/>
      <c r="Y949" s="31"/>
      <c r="Z949" s="31"/>
      <c r="AE949" s="31"/>
      <c r="AF949" s="31"/>
    </row>
    <row r="950" spans="3:32">
      <c r="C950" s="34"/>
      <c r="D950" s="33"/>
      <c r="E950" s="33"/>
      <c r="F950" s="33"/>
      <c r="G950" s="34"/>
      <c r="H950" s="34"/>
      <c r="I950" s="34"/>
      <c r="J950" s="34"/>
      <c r="K950" s="34"/>
      <c r="L950" s="34"/>
      <c r="M950" s="34"/>
      <c r="N950" s="34"/>
      <c r="O950" s="34"/>
      <c r="P950" s="34"/>
      <c r="Q950" s="34"/>
      <c r="R950" s="31"/>
      <c r="S950" s="31"/>
      <c r="T950" s="31"/>
      <c r="U950" s="31"/>
      <c r="V950" s="31"/>
      <c r="W950" s="31"/>
      <c r="X950" s="31"/>
      <c r="Y950" s="31"/>
      <c r="Z950" s="31"/>
      <c r="AE950" s="31"/>
      <c r="AF950" s="31"/>
    </row>
    <row r="951" spans="3:32">
      <c r="C951" s="34"/>
      <c r="D951" s="33"/>
      <c r="E951" s="33"/>
      <c r="F951" s="33"/>
      <c r="G951" s="34"/>
      <c r="H951" s="34"/>
      <c r="I951" s="34"/>
      <c r="J951" s="34"/>
      <c r="K951" s="34"/>
      <c r="L951" s="34"/>
      <c r="M951" s="34"/>
      <c r="N951" s="34"/>
      <c r="O951" s="34"/>
      <c r="P951" s="34"/>
      <c r="Q951" s="34"/>
      <c r="R951" s="31"/>
      <c r="S951" s="31"/>
      <c r="T951" s="31"/>
      <c r="U951" s="31"/>
      <c r="V951" s="31"/>
      <c r="W951" s="31"/>
      <c r="X951" s="31"/>
      <c r="Y951" s="31"/>
      <c r="Z951" s="31"/>
      <c r="AE951" s="31"/>
      <c r="AF951" s="31"/>
    </row>
    <row r="952" spans="3:32">
      <c r="C952" s="34"/>
      <c r="D952" s="33"/>
      <c r="E952" s="33"/>
      <c r="F952" s="33"/>
      <c r="G952" s="34"/>
      <c r="H952" s="34"/>
      <c r="I952" s="34"/>
      <c r="J952" s="34"/>
      <c r="K952" s="34"/>
      <c r="L952" s="34"/>
      <c r="M952" s="34"/>
      <c r="N952" s="34"/>
      <c r="O952" s="34"/>
      <c r="P952" s="34"/>
      <c r="Q952" s="34"/>
      <c r="R952" s="31"/>
      <c r="S952" s="31"/>
      <c r="T952" s="31"/>
      <c r="U952" s="31"/>
      <c r="V952" s="31"/>
      <c r="W952" s="31"/>
      <c r="X952" s="31"/>
      <c r="Y952" s="31"/>
      <c r="Z952" s="31"/>
      <c r="AE952" s="31"/>
      <c r="AF952" s="31"/>
    </row>
    <row r="953" spans="3:32">
      <c r="C953" s="34"/>
      <c r="D953" s="33"/>
      <c r="E953" s="33"/>
      <c r="F953" s="33"/>
      <c r="G953" s="34"/>
      <c r="H953" s="34"/>
      <c r="I953" s="34"/>
      <c r="J953" s="34"/>
      <c r="K953" s="34"/>
      <c r="L953" s="34"/>
      <c r="M953" s="34"/>
      <c r="N953" s="34"/>
      <c r="O953" s="34"/>
      <c r="P953" s="34"/>
      <c r="Q953" s="34"/>
      <c r="R953" s="31"/>
      <c r="S953" s="31"/>
      <c r="T953" s="31"/>
      <c r="U953" s="31"/>
      <c r="V953" s="31"/>
      <c r="W953" s="31"/>
      <c r="X953" s="31"/>
      <c r="Y953" s="31"/>
      <c r="Z953" s="31"/>
      <c r="AE953" s="31"/>
      <c r="AF953" s="31"/>
    </row>
    <row r="954" spans="3:32">
      <c r="C954" s="34"/>
      <c r="D954" s="33"/>
      <c r="E954" s="33"/>
      <c r="F954" s="33"/>
      <c r="G954" s="34"/>
      <c r="H954" s="34"/>
      <c r="I954" s="34"/>
      <c r="J954" s="34"/>
      <c r="K954" s="34"/>
      <c r="L954" s="34"/>
      <c r="M954" s="34"/>
      <c r="N954" s="34"/>
      <c r="O954" s="34"/>
      <c r="P954" s="34"/>
      <c r="Q954" s="34"/>
      <c r="R954" s="31"/>
      <c r="S954" s="31"/>
      <c r="T954" s="31"/>
      <c r="U954" s="31"/>
      <c r="V954" s="31"/>
      <c r="W954" s="31"/>
      <c r="X954" s="31"/>
      <c r="Y954" s="31"/>
      <c r="Z954" s="31"/>
      <c r="AE954" s="31"/>
      <c r="AF954" s="31"/>
    </row>
    <row r="955" spans="3:32">
      <c r="C955" s="34"/>
      <c r="D955" s="33"/>
      <c r="E955" s="33"/>
      <c r="F955" s="33"/>
      <c r="G955" s="34"/>
      <c r="H955" s="34"/>
      <c r="I955" s="34"/>
      <c r="J955" s="34"/>
      <c r="K955" s="34"/>
      <c r="L955" s="34"/>
      <c r="M955" s="34"/>
      <c r="N955" s="34"/>
      <c r="O955" s="34"/>
      <c r="P955" s="34"/>
      <c r="Q955" s="34"/>
      <c r="R955" s="31"/>
      <c r="S955" s="31"/>
      <c r="T955" s="31"/>
      <c r="U955" s="31"/>
      <c r="V955" s="31"/>
      <c r="W955" s="31"/>
      <c r="X955" s="31"/>
      <c r="Y955" s="31"/>
      <c r="Z955" s="31"/>
      <c r="AE955" s="31"/>
      <c r="AF955" s="31"/>
    </row>
    <row r="956" spans="3:32">
      <c r="C956" s="34"/>
      <c r="D956" s="33"/>
      <c r="E956" s="33"/>
      <c r="F956" s="33"/>
      <c r="G956" s="34"/>
      <c r="H956" s="34"/>
      <c r="I956" s="34"/>
      <c r="J956" s="34"/>
      <c r="K956" s="34"/>
      <c r="L956" s="34"/>
      <c r="M956" s="34"/>
      <c r="N956" s="34"/>
      <c r="O956" s="34"/>
      <c r="P956" s="34"/>
      <c r="Q956" s="34"/>
      <c r="R956" s="31"/>
      <c r="S956" s="31"/>
      <c r="T956" s="31"/>
      <c r="U956" s="31"/>
      <c r="V956" s="31"/>
      <c r="W956" s="31"/>
      <c r="X956" s="31"/>
      <c r="Y956" s="31"/>
      <c r="Z956" s="31"/>
      <c r="AE956" s="31"/>
      <c r="AF956" s="31"/>
    </row>
    <row r="957" spans="3:32">
      <c r="C957" s="34"/>
      <c r="D957" s="33"/>
      <c r="E957" s="33"/>
      <c r="F957" s="33"/>
      <c r="G957" s="34"/>
      <c r="H957" s="34"/>
      <c r="I957" s="34"/>
      <c r="J957" s="34"/>
      <c r="K957" s="34"/>
      <c r="L957" s="34"/>
      <c r="M957" s="34"/>
      <c r="N957" s="34"/>
      <c r="O957" s="34"/>
      <c r="P957" s="34"/>
      <c r="Q957" s="34"/>
      <c r="R957" s="31"/>
      <c r="S957" s="31"/>
      <c r="T957" s="31"/>
      <c r="U957" s="31"/>
      <c r="V957" s="31"/>
      <c r="W957" s="31"/>
      <c r="X957" s="31"/>
      <c r="Y957" s="31"/>
      <c r="Z957" s="31"/>
      <c r="AE957" s="31"/>
      <c r="AF957" s="31"/>
    </row>
    <row r="958" spans="3:32">
      <c r="C958" s="34"/>
      <c r="D958" s="33"/>
      <c r="E958" s="33"/>
      <c r="F958" s="33"/>
      <c r="G958" s="34"/>
      <c r="H958" s="34"/>
      <c r="I958" s="34"/>
      <c r="J958" s="34"/>
      <c r="K958" s="34"/>
      <c r="L958" s="34"/>
      <c r="M958" s="34"/>
      <c r="N958" s="34"/>
      <c r="O958" s="34"/>
      <c r="P958" s="34"/>
      <c r="Q958" s="34"/>
      <c r="R958" s="31"/>
      <c r="S958" s="31"/>
      <c r="T958" s="31"/>
      <c r="U958" s="31"/>
      <c r="V958" s="31"/>
      <c r="W958" s="31"/>
      <c r="X958" s="31"/>
      <c r="Y958" s="31"/>
      <c r="Z958" s="31"/>
      <c r="AE958" s="31"/>
      <c r="AF958" s="31"/>
    </row>
    <row r="959" spans="3:32">
      <c r="C959" s="34"/>
      <c r="D959" s="33"/>
      <c r="E959" s="33"/>
      <c r="F959" s="33"/>
      <c r="G959" s="34"/>
      <c r="H959" s="34"/>
      <c r="I959" s="34"/>
      <c r="J959" s="34"/>
      <c r="K959" s="34"/>
      <c r="L959" s="34"/>
      <c r="M959" s="34"/>
      <c r="N959" s="34"/>
      <c r="O959" s="34"/>
      <c r="P959" s="34"/>
      <c r="Q959" s="34"/>
      <c r="R959" s="31"/>
      <c r="S959" s="31"/>
      <c r="T959" s="31"/>
      <c r="U959" s="31"/>
      <c r="V959" s="31"/>
      <c r="W959" s="31"/>
      <c r="X959" s="31"/>
      <c r="Y959" s="31"/>
      <c r="Z959" s="31"/>
      <c r="AE959" s="31"/>
      <c r="AF959" s="31"/>
    </row>
    <row r="960" spans="3:32">
      <c r="C960" s="34"/>
      <c r="D960" s="33"/>
      <c r="E960" s="33"/>
      <c r="F960" s="33"/>
      <c r="G960" s="34"/>
      <c r="H960" s="34"/>
      <c r="I960" s="34"/>
      <c r="J960" s="34"/>
      <c r="K960" s="34"/>
      <c r="L960" s="34"/>
      <c r="M960" s="34"/>
      <c r="N960" s="34"/>
      <c r="O960" s="34"/>
      <c r="P960" s="34"/>
      <c r="Q960" s="34"/>
      <c r="R960" s="31"/>
      <c r="S960" s="31"/>
      <c r="T960" s="31"/>
      <c r="U960" s="31"/>
      <c r="V960" s="31"/>
      <c r="W960" s="31"/>
      <c r="X960" s="31"/>
      <c r="Y960" s="31"/>
      <c r="Z960" s="31"/>
      <c r="AE960" s="31"/>
      <c r="AF960" s="31"/>
    </row>
    <row r="961" spans="3:32">
      <c r="C961" s="34"/>
      <c r="D961" s="33"/>
      <c r="E961" s="33"/>
      <c r="F961" s="33"/>
      <c r="G961" s="34"/>
      <c r="H961" s="34"/>
      <c r="I961" s="34"/>
      <c r="J961" s="34"/>
      <c r="K961" s="34"/>
      <c r="L961" s="34"/>
      <c r="M961" s="34"/>
      <c r="N961" s="34"/>
      <c r="O961" s="34"/>
      <c r="P961" s="34"/>
      <c r="Q961" s="34"/>
      <c r="R961" s="31"/>
      <c r="S961" s="31"/>
      <c r="T961" s="31"/>
      <c r="U961" s="31"/>
      <c r="V961" s="31"/>
      <c r="W961" s="31"/>
      <c r="X961" s="31"/>
      <c r="Y961" s="31"/>
      <c r="Z961" s="31"/>
      <c r="AE961" s="31"/>
      <c r="AF961" s="31"/>
    </row>
    <row r="962" spans="3:32">
      <c r="C962" s="34"/>
      <c r="D962" s="33"/>
      <c r="E962" s="33"/>
      <c r="F962" s="33"/>
      <c r="G962" s="34"/>
      <c r="H962" s="34"/>
      <c r="I962" s="34"/>
      <c r="J962" s="34"/>
      <c r="K962" s="34"/>
      <c r="L962" s="34"/>
      <c r="M962" s="34"/>
      <c r="N962" s="34"/>
      <c r="O962" s="34"/>
      <c r="P962" s="34"/>
      <c r="Q962" s="34"/>
      <c r="R962" s="31"/>
      <c r="S962" s="31"/>
      <c r="T962" s="31"/>
      <c r="U962" s="31"/>
      <c r="V962" s="31"/>
      <c r="W962" s="31"/>
      <c r="X962" s="31"/>
      <c r="Y962" s="31"/>
      <c r="Z962" s="31"/>
      <c r="AE962" s="31"/>
      <c r="AF962" s="31"/>
    </row>
    <row r="963" spans="3:32">
      <c r="C963" s="34"/>
      <c r="D963" s="33"/>
      <c r="E963" s="33"/>
      <c r="F963" s="33"/>
      <c r="G963" s="34"/>
      <c r="H963" s="34"/>
      <c r="I963" s="34"/>
      <c r="J963" s="34"/>
      <c r="K963" s="34"/>
      <c r="L963" s="34"/>
      <c r="M963" s="34"/>
      <c r="N963" s="34"/>
      <c r="O963" s="34"/>
      <c r="P963" s="34"/>
      <c r="Q963" s="34"/>
      <c r="R963" s="31"/>
      <c r="S963" s="31"/>
      <c r="T963" s="31"/>
      <c r="U963" s="31"/>
      <c r="V963" s="31"/>
      <c r="W963" s="31"/>
      <c r="X963" s="31"/>
      <c r="Y963" s="31"/>
      <c r="Z963" s="31"/>
      <c r="AE963" s="31"/>
      <c r="AF963" s="31"/>
    </row>
    <row r="964" spans="3:32">
      <c r="C964" s="34"/>
      <c r="D964" s="33"/>
      <c r="E964" s="33"/>
      <c r="F964" s="33"/>
      <c r="G964" s="34"/>
      <c r="H964" s="34"/>
      <c r="I964" s="34"/>
      <c r="J964" s="34"/>
      <c r="K964" s="34"/>
      <c r="L964" s="34"/>
      <c r="M964" s="34"/>
      <c r="N964" s="34"/>
      <c r="O964" s="34"/>
      <c r="P964" s="34"/>
      <c r="Q964" s="34"/>
      <c r="R964" s="31"/>
      <c r="S964" s="31"/>
      <c r="T964" s="31"/>
      <c r="U964" s="31"/>
      <c r="V964" s="31"/>
      <c r="W964" s="31"/>
      <c r="X964" s="31"/>
      <c r="Y964" s="31"/>
      <c r="Z964" s="31"/>
      <c r="AE964" s="31"/>
      <c r="AF964" s="31"/>
    </row>
    <row r="965" spans="3:32">
      <c r="C965" s="34"/>
      <c r="D965" s="33"/>
      <c r="E965" s="33"/>
      <c r="F965" s="33"/>
      <c r="G965" s="34"/>
      <c r="H965" s="34"/>
      <c r="I965" s="34"/>
      <c r="J965" s="34"/>
      <c r="K965" s="34"/>
      <c r="L965" s="34"/>
      <c r="M965" s="34"/>
      <c r="N965" s="34"/>
      <c r="O965" s="34"/>
      <c r="P965" s="34"/>
      <c r="Q965" s="34"/>
      <c r="R965" s="31"/>
      <c r="S965" s="31"/>
      <c r="T965" s="31"/>
      <c r="U965" s="31"/>
      <c r="V965" s="31"/>
      <c r="W965" s="31"/>
      <c r="X965" s="31"/>
      <c r="Y965" s="31"/>
      <c r="Z965" s="31"/>
      <c r="AE965" s="31"/>
      <c r="AF965" s="31"/>
    </row>
    <row r="966" spans="3:32">
      <c r="C966" s="34"/>
      <c r="D966" s="33"/>
      <c r="E966" s="33"/>
      <c r="F966" s="33"/>
      <c r="G966" s="34"/>
      <c r="H966" s="34"/>
      <c r="I966" s="34"/>
      <c r="J966" s="34"/>
      <c r="K966" s="34"/>
      <c r="L966" s="34"/>
      <c r="M966" s="34"/>
      <c r="N966" s="34"/>
      <c r="O966" s="34"/>
      <c r="P966" s="34"/>
      <c r="Q966" s="34"/>
      <c r="R966" s="31"/>
      <c r="S966" s="31"/>
      <c r="T966" s="31"/>
      <c r="U966" s="31"/>
      <c r="V966" s="31"/>
      <c r="W966" s="31"/>
      <c r="X966" s="31"/>
      <c r="Y966" s="31"/>
      <c r="Z966" s="31"/>
      <c r="AE966" s="31"/>
      <c r="AF966" s="31"/>
    </row>
    <row r="967" spans="3:32">
      <c r="C967" s="34"/>
      <c r="D967" s="33"/>
      <c r="E967" s="33"/>
      <c r="F967" s="33"/>
      <c r="G967" s="34"/>
      <c r="H967" s="34"/>
      <c r="I967" s="34"/>
      <c r="J967" s="34"/>
      <c r="K967" s="34"/>
      <c r="L967" s="34"/>
      <c r="M967" s="34"/>
      <c r="N967" s="34"/>
      <c r="O967" s="34"/>
      <c r="P967" s="34"/>
      <c r="Q967" s="34"/>
      <c r="R967" s="31"/>
      <c r="S967" s="31"/>
      <c r="T967" s="31"/>
      <c r="U967" s="31"/>
      <c r="V967" s="31"/>
      <c r="W967" s="31"/>
      <c r="X967" s="31"/>
      <c r="Y967" s="31"/>
      <c r="Z967" s="31"/>
      <c r="AE967" s="31"/>
      <c r="AF967" s="31"/>
    </row>
    <row r="968" spans="3:32">
      <c r="C968" s="34"/>
      <c r="D968" s="33"/>
      <c r="E968" s="33"/>
      <c r="F968" s="33"/>
      <c r="G968" s="34"/>
      <c r="H968" s="34"/>
      <c r="I968" s="34"/>
      <c r="J968" s="34"/>
      <c r="K968" s="34"/>
      <c r="L968" s="34"/>
      <c r="M968" s="34"/>
      <c r="N968" s="34"/>
      <c r="O968" s="34"/>
      <c r="P968" s="34"/>
      <c r="Q968" s="34"/>
      <c r="R968" s="31"/>
      <c r="S968" s="31"/>
      <c r="T968" s="31"/>
      <c r="U968" s="31"/>
      <c r="V968" s="31"/>
      <c r="W968" s="31"/>
      <c r="X968" s="31"/>
      <c r="Y968" s="31"/>
      <c r="Z968" s="31"/>
      <c r="AE968" s="31"/>
      <c r="AF968" s="31"/>
    </row>
    <row r="969" spans="3:32">
      <c r="C969" s="34"/>
      <c r="D969" s="33"/>
      <c r="E969" s="33"/>
      <c r="F969" s="33"/>
      <c r="G969" s="34"/>
      <c r="H969" s="34"/>
      <c r="I969" s="34"/>
      <c r="J969" s="34"/>
      <c r="K969" s="34"/>
      <c r="L969" s="34"/>
      <c r="M969" s="34"/>
      <c r="N969" s="34"/>
      <c r="O969" s="34"/>
      <c r="P969" s="34"/>
      <c r="Q969" s="34"/>
      <c r="R969" s="31"/>
      <c r="S969" s="31"/>
      <c r="T969" s="31"/>
      <c r="U969" s="31"/>
      <c r="V969" s="31"/>
      <c r="W969" s="31"/>
      <c r="X969" s="31"/>
      <c r="Y969" s="31"/>
      <c r="Z969" s="31"/>
      <c r="AE969" s="31"/>
      <c r="AF969" s="31"/>
    </row>
    <row r="970" spans="3:32">
      <c r="C970" s="34"/>
      <c r="D970" s="33"/>
      <c r="E970" s="33"/>
      <c r="F970" s="33"/>
      <c r="G970" s="34"/>
      <c r="H970" s="34"/>
      <c r="I970" s="34"/>
      <c r="J970" s="34"/>
      <c r="K970" s="34"/>
      <c r="L970" s="34"/>
      <c r="M970" s="34"/>
      <c r="N970" s="34"/>
      <c r="O970" s="34"/>
      <c r="P970" s="34"/>
      <c r="Q970" s="34"/>
      <c r="R970" s="31"/>
      <c r="S970" s="31"/>
      <c r="T970" s="31"/>
      <c r="U970" s="31"/>
      <c r="V970" s="31"/>
      <c r="W970" s="31"/>
      <c r="X970" s="31"/>
      <c r="Y970" s="31"/>
      <c r="Z970" s="31"/>
      <c r="AE970" s="31"/>
      <c r="AF970" s="31"/>
    </row>
    <row r="971" spans="3:32">
      <c r="C971" s="34"/>
      <c r="D971" s="33"/>
      <c r="E971" s="33"/>
      <c r="F971" s="33"/>
      <c r="G971" s="34"/>
      <c r="H971" s="34"/>
      <c r="I971" s="34"/>
      <c r="J971" s="34"/>
      <c r="K971" s="34"/>
      <c r="L971" s="34"/>
      <c r="M971" s="34"/>
      <c r="N971" s="34"/>
      <c r="O971" s="34"/>
      <c r="P971" s="34"/>
      <c r="Q971" s="34"/>
      <c r="R971" s="31"/>
      <c r="S971" s="31"/>
      <c r="T971" s="31"/>
      <c r="U971" s="31"/>
      <c r="V971" s="31"/>
      <c r="W971" s="31"/>
      <c r="X971" s="31"/>
      <c r="Y971" s="31"/>
      <c r="Z971" s="31"/>
      <c r="AE971" s="31"/>
      <c r="AF971" s="31"/>
    </row>
    <row r="972" spans="3:32">
      <c r="C972" s="34"/>
      <c r="D972" s="33"/>
      <c r="E972" s="33"/>
      <c r="F972" s="33"/>
      <c r="G972" s="34"/>
      <c r="H972" s="34"/>
      <c r="I972" s="34"/>
      <c r="J972" s="34"/>
      <c r="K972" s="34"/>
      <c r="L972" s="34"/>
      <c r="M972" s="34"/>
      <c r="N972" s="34"/>
      <c r="O972" s="34"/>
      <c r="P972" s="34"/>
      <c r="Q972" s="34"/>
      <c r="R972" s="31"/>
      <c r="S972" s="31"/>
      <c r="T972" s="31"/>
      <c r="U972" s="31"/>
      <c r="V972" s="31"/>
      <c r="W972" s="31"/>
      <c r="X972" s="31"/>
      <c r="Y972" s="31"/>
      <c r="Z972" s="31"/>
      <c r="AE972" s="31"/>
      <c r="AF972" s="31"/>
    </row>
    <row r="973" spans="3:32">
      <c r="C973" s="34"/>
      <c r="D973" s="33"/>
      <c r="E973" s="33"/>
      <c r="F973" s="33"/>
      <c r="G973" s="34"/>
      <c r="H973" s="34"/>
      <c r="I973" s="34"/>
      <c r="J973" s="34"/>
      <c r="K973" s="34"/>
      <c r="L973" s="34"/>
      <c r="M973" s="34"/>
      <c r="N973" s="34"/>
      <c r="O973" s="34"/>
      <c r="P973" s="34"/>
      <c r="Q973" s="34"/>
      <c r="R973" s="31"/>
      <c r="S973" s="31"/>
      <c r="T973" s="31"/>
      <c r="U973" s="31"/>
      <c r="V973" s="31"/>
      <c r="W973" s="31"/>
      <c r="X973" s="31"/>
      <c r="Y973" s="31"/>
      <c r="Z973" s="31"/>
      <c r="AE973" s="31"/>
      <c r="AF973" s="31"/>
    </row>
    <row r="974" spans="3:32">
      <c r="C974" s="34"/>
      <c r="D974" s="33"/>
      <c r="E974" s="33"/>
      <c r="F974" s="33"/>
      <c r="G974" s="34"/>
      <c r="H974" s="34"/>
      <c r="I974" s="34"/>
      <c r="J974" s="34"/>
      <c r="K974" s="34"/>
      <c r="L974" s="34"/>
      <c r="M974" s="34"/>
      <c r="N974" s="34"/>
      <c r="O974" s="34"/>
      <c r="P974" s="34"/>
      <c r="Q974" s="34"/>
      <c r="R974" s="31"/>
      <c r="S974" s="31"/>
      <c r="T974" s="31"/>
      <c r="U974" s="31"/>
      <c r="V974" s="31"/>
      <c r="W974" s="31"/>
      <c r="X974" s="31"/>
      <c r="Y974" s="31"/>
      <c r="Z974" s="31"/>
      <c r="AE974" s="31"/>
      <c r="AF974" s="31"/>
    </row>
    <row r="975" spans="3:32">
      <c r="C975" s="34"/>
      <c r="D975" s="33"/>
      <c r="E975" s="33"/>
      <c r="F975" s="33"/>
      <c r="G975" s="34"/>
      <c r="H975" s="34"/>
      <c r="I975" s="34"/>
      <c r="J975" s="34"/>
      <c r="K975" s="34"/>
      <c r="L975" s="34"/>
      <c r="M975" s="34"/>
      <c r="N975" s="34"/>
      <c r="O975" s="34"/>
      <c r="P975" s="34"/>
      <c r="Q975" s="34"/>
      <c r="R975" s="31"/>
      <c r="S975" s="31"/>
      <c r="T975" s="31"/>
      <c r="U975" s="31"/>
      <c r="V975" s="31"/>
      <c r="W975" s="31"/>
      <c r="X975" s="31"/>
      <c r="Y975" s="31"/>
      <c r="Z975" s="31"/>
      <c r="AE975" s="31"/>
      <c r="AF975" s="31"/>
    </row>
    <row r="976" spans="3:32">
      <c r="C976" s="34"/>
      <c r="D976" s="33"/>
      <c r="E976" s="33"/>
      <c r="F976" s="33"/>
      <c r="G976" s="34"/>
      <c r="H976" s="34"/>
      <c r="I976" s="34"/>
      <c r="J976" s="34"/>
      <c r="K976" s="34"/>
      <c r="L976" s="34"/>
      <c r="M976" s="34"/>
      <c r="N976" s="34"/>
      <c r="O976" s="34"/>
      <c r="P976" s="34"/>
      <c r="Q976" s="34"/>
      <c r="R976" s="31"/>
      <c r="S976" s="31"/>
      <c r="T976" s="31"/>
      <c r="U976" s="31"/>
      <c r="V976" s="31"/>
      <c r="W976" s="31"/>
      <c r="X976" s="31"/>
      <c r="Y976" s="31"/>
      <c r="Z976" s="31"/>
      <c r="AE976" s="31"/>
      <c r="AF976" s="31"/>
    </row>
    <row r="977" spans="3:32">
      <c r="C977" s="34"/>
      <c r="D977" s="33"/>
      <c r="E977" s="33"/>
      <c r="F977" s="33"/>
      <c r="G977" s="34"/>
      <c r="H977" s="34"/>
      <c r="I977" s="34"/>
      <c r="J977" s="34"/>
      <c r="K977" s="34"/>
      <c r="L977" s="34"/>
      <c r="M977" s="34"/>
      <c r="N977" s="34"/>
      <c r="O977" s="34"/>
      <c r="P977" s="34"/>
      <c r="Q977" s="34"/>
      <c r="R977" s="31"/>
      <c r="S977" s="31"/>
      <c r="T977" s="31"/>
      <c r="U977" s="31"/>
      <c r="V977" s="31"/>
      <c r="W977" s="31"/>
      <c r="X977" s="31"/>
      <c r="Y977" s="31"/>
      <c r="Z977" s="31"/>
      <c r="AE977" s="31"/>
      <c r="AF977" s="31"/>
    </row>
    <row r="978" spans="3:32">
      <c r="C978" s="34"/>
      <c r="D978" s="33"/>
      <c r="E978" s="33"/>
      <c r="F978" s="33"/>
      <c r="G978" s="34"/>
      <c r="H978" s="34"/>
      <c r="I978" s="34"/>
      <c r="J978" s="34"/>
      <c r="K978" s="34"/>
      <c r="L978" s="34"/>
      <c r="M978" s="34"/>
      <c r="N978" s="34"/>
      <c r="O978" s="34"/>
      <c r="P978" s="34"/>
      <c r="Q978" s="34"/>
      <c r="R978" s="31"/>
      <c r="S978" s="31"/>
      <c r="T978" s="31"/>
      <c r="U978" s="31"/>
      <c r="V978" s="31"/>
      <c r="W978" s="31"/>
      <c r="X978" s="31"/>
      <c r="Y978" s="31"/>
      <c r="Z978" s="31"/>
      <c r="AE978" s="31"/>
      <c r="AF978" s="31"/>
    </row>
    <row r="979" spans="3:32">
      <c r="C979" s="34"/>
      <c r="D979" s="33"/>
      <c r="E979" s="33"/>
      <c r="F979" s="33"/>
      <c r="G979" s="34"/>
      <c r="H979" s="34"/>
      <c r="I979" s="34"/>
      <c r="J979" s="34"/>
      <c r="K979" s="34"/>
      <c r="L979" s="34"/>
      <c r="M979" s="34"/>
      <c r="N979" s="34"/>
      <c r="O979" s="34"/>
      <c r="P979" s="34"/>
      <c r="Q979" s="34"/>
      <c r="R979" s="31"/>
      <c r="S979" s="31"/>
      <c r="T979" s="31"/>
      <c r="U979" s="31"/>
      <c r="V979" s="31"/>
      <c r="W979" s="31"/>
      <c r="X979" s="31"/>
      <c r="Y979" s="31"/>
      <c r="Z979" s="31"/>
      <c r="AE979" s="31"/>
      <c r="AF979" s="31"/>
    </row>
    <row r="980" spans="3:32">
      <c r="C980" s="34"/>
      <c r="D980" s="33"/>
      <c r="E980" s="33"/>
      <c r="F980" s="33"/>
      <c r="G980" s="34"/>
      <c r="H980" s="34"/>
      <c r="I980" s="34"/>
      <c r="J980" s="34"/>
      <c r="K980" s="34"/>
      <c r="L980" s="34"/>
      <c r="M980" s="34"/>
      <c r="N980" s="34"/>
      <c r="O980" s="34"/>
      <c r="P980" s="34"/>
      <c r="Q980" s="34"/>
      <c r="R980" s="31"/>
      <c r="S980" s="31"/>
      <c r="T980" s="31"/>
      <c r="U980" s="31"/>
      <c r="V980" s="31"/>
      <c r="W980" s="31"/>
      <c r="X980" s="31"/>
      <c r="Y980" s="31"/>
      <c r="Z980" s="31"/>
      <c r="AE980" s="31"/>
      <c r="AF980" s="31"/>
    </row>
    <row r="981" spans="3:32">
      <c r="C981" s="34"/>
      <c r="D981" s="33"/>
      <c r="E981" s="33"/>
      <c r="F981" s="33"/>
      <c r="G981" s="34"/>
      <c r="H981" s="34"/>
      <c r="I981" s="34"/>
      <c r="J981" s="34"/>
      <c r="K981" s="34"/>
      <c r="L981" s="34"/>
      <c r="M981" s="34"/>
      <c r="N981" s="34"/>
      <c r="O981" s="34"/>
      <c r="P981" s="34"/>
      <c r="Q981" s="34"/>
      <c r="R981" s="31"/>
      <c r="S981" s="31"/>
      <c r="T981" s="31"/>
      <c r="U981" s="31"/>
      <c r="V981" s="31"/>
      <c r="W981" s="31"/>
      <c r="X981" s="31"/>
      <c r="Y981" s="31"/>
      <c r="Z981" s="31"/>
      <c r="AE981" s="31"/>
      <c r="AF981" s="31"/>
    </row>
    <row r="982" spans="3:32">
      <c r="C982" s="34"/>
      <c r="D982" s="33"/>
      <c r="E982" s="33"/>
      <c r="F982" s="33"/>
      <c r="G982" s="34"/>
      <c r="H982" s="34"/>
      <c r="I982" s="34"/>
      <c r="J982" s="34"/>
      <c r="K982" s="34"/>
      <c r="L982" s="34"/>
      <c r="M982" s="34"/>
      <c r="N982" s="34"/>
      <c r="O982" s="34"/>
      <c r="P982" s="34"/>
      <c r="Q982" s="34"/>
      <c r="R982" s="31"/>
      <c r="S982" s="31"/>
      <c r="T982" s="31"/>
      <c r="U982" s="31"/>
      <c r="V982" s="31"/>
      <c r="W982" s="31"/>
      <c r="X982" s="31"/>
      <c r="Y982" s="31"/>
      <c r="Z982" s="31"/>
      <c r="AE982" s="31"/>
      <c r="AF982" s="31"/>
    </row>
    <row r="983" spans="3:32">
      <c r="C983" s="34"/>
      <c r="D983" s="33"/>
      <c r="E983" s="33"/>
      <c r="F983" s="33"/>
      <c r="G983" s="34"/>
      <c r="H983" s="34"/>
      <c r="I983" s="34"/>
      <c r="J983" s="34"/>
      <c r="K983" s="34"/>
      <c r="L983" s="34"/>
      <c r="M983" s="34"/>
      <c r="N983" s="34"/>
      <c r="O983" s="34"/>
      <c r="P983" s="34"/>
      <c r="Q983" s="34"/>
      <c r="R983" s="31"/>
      <c r="S983" s="31"/>
      <c r="T983" s="31"/>
      <c r="U983" s="31"/>
      <c r="V983" s="31"/>
      <c r="W983" s="31"/>
      <c r="X983" s="31"/>
      <c r="Y983" s="31"/>
      <c r="Z983" s="31"/>
      <c r="AE983" s="31"/>
      <c r="AF983" s="31"/>
    </row>
    <row r="984" spans="3:32">
      <c r="C984" s="34"/>
      <c r="D984" s="33"/>
      <c r="E984" s="33"/>
      <c r="F984" s="33"/>
      <c r="G984" s="34"/>
      <c r="H984" s="34"/>
      <c r="I984" s="34"/>
      <c r="J984" s="34"/>
      <c r="K984" s="34"/>
      <c r="L984" s="34"/>
      <c r="M984" s="34"/>
      <c r="N984" s="34"/>
      <c r="O984" s="34"/>
      <c r="P984" s="34"/>
      <c r="Q984" s="34"/>
      <c r="R984" s="31"/>
      <c r="S984" s="31"/>
      <c r="T984" s="31"/>
      <c r="U984" s="31"/>
      <c r="V984" s="31"/>
      <c r="W984" s="31"/>
      <c r="X984" s="31"/>
      <c r="Y984" s="31"/>
      <c r="Z984" s="31"/>
      <c r="AE984" s="31"/>
      <c r="AF984" s="31"/>
    </row>
    <row r="985" spans="3:32">
      <c r="C985" s="34"/>
      <c r="D985" s="33"/>
      <c r="E985" s="33"/>
      <c r="F985" s="33"/>
      <c r="G985" s="34"/>
      <c r="H985" s="34"/>
      <c r="I985" s="34"/>
      <c r="J985" s="34"/>
      <c r="K985" s="34"/>
      <c r="L985" s="34"/>
      <c r="M985" s="34"/>
      <c r="N985" s="34"/>
      <c r="O985" s="34"/>
      <c r="P985" s="34"/>
      <c r="Q985" s="34"/>
      <c r="R985" s="31"/>
      <c r="S985" s="31"/>
      <c r="T985" s="31"/>
      <c r="U985" s="31"/>
      <c r="V985" s="31"/>
      <c r="W985" s="31"/>
      <c r="X985" s="31"/>
      <c r="Y985" s="31"/>
      <c r="Z985" s="31"/>
      <c r="AE985" s="31"/>
      <c r="AF985" s="31"/>
    </row>
    <row r="986" spans="3:32">
      <c r="C986" s="34"/>
      <c r="D986" s="33"/>
      <c r="E986" s="33"/>
      <c r="F986" s="33"/>
      <c r="G986" s="34"/>
      <c r="H986" s="34"/>
      <c r="I986" s="34"/>
      <c r="J986" s="34"/>
      <c r="K986" s="34"/>
      <c r="L986" s="34"/>
      <c r="M986" s="34"/>
      <c r="N986" s="34"/>
      <c r="O986" s="34"/>
      <c r="P986" s="34"/>
      <c r="Q986" s="34"/>
      <c r="R986" s="31"/>
      <c r="S986" s="31"/>
      <c r="T986" s="31"/>
      <c r="U986" s="31"/>
      <c r="V986" s="31"/>
      <c r="W986" s="31"/>
      <c r="X986" s="31"/>
      <c r="Y986" s="31"/>
      <c r="Z986" s="31"/>
      <c r="AE986" s="31"/>
      <c r="AF986" s="31"/>
    </row>
    <row r="987" spans="3:32">
      <c r="C987" s="34"/>
      <c r="D987" s="33"/>
      <c r="E987" s="33"/>
      <c r="F987" s="33"/>
      <c r="G987" s="34"/>
      <c r="H987" s="34"/>
      <c r="I987" s="34"/>
      <c r="J987" s="34"/>
      <c r="K987" s="34"/>
      <c r="L987" s="34"/>
      <c r="M987" s="34"/>
      <c r="N987" s="34"/>
      <c r="O987" s="34"/>
      <c r="P987" s="34"/>
      <c r="Q987" s="34"/>
      <c r="R987" s="31"/>
      <c r="S987" s="31"/>
      <c r="T987" s="31"/>
      <c r="U987" s="31"/>
      <c r="V987" s="31"/>
      <c r="W987" s="31"/>
      <c r="X987" s="31"/>
      <c r="Y987" s="31"/>
      <c r="Z987" s="31"/>
      <c r="AE987" s="31"/>
      <c r="AF987" s="31"/>
    </row>
    <row r="988" spans="3:32">
      <c r="C988" s="34"/>
      <c r="D988" s="33"/>
      <c r="E988" s="33"/>
      <c r="F988" s="33"/>
      <c r="G988" s="34"/>
      <c r="H988" s="34"/>
      <c r="I988" s="34"/>
      <c r="J988" s="34"/>
      <c r="K988" s="34"/>
      <c r="L988" s="34"/>
      <c r="M988" s="34"/>
      <c r="N988" s="34"/>
      <c r="O988" s="34"/>
      <c r="P988" s="34"/>
      <c r="Q988" s="34"/>
      <c r="R988" s="31"/>
      <c r="S988" s="31"/>
      <c r="T988" s="31"/>
      <c r="U988" s="31"/>
      <c r="V988" s="31"/>
      <c r="W988" s="31"/>
      <c r="X988" s="31"/>
      <c r="Y988" s="31"/>
      <c r="Z988" s="31"/>
      <c r="AE988" s="31"/>
      <c r="AF988" s="31"/>
    </row>
    <row r="989" spans="3:32">
      <c r="C989" s="34"/>
      <c r="D989" s="33"/>
      <c r="E989" s="33"/>
      <c r="F989" s="33"/>
      <c r="G989" s="34"/>
      <c r="H989" s="34"/>
      <c r="I989" s="34"/>
      <c r="J989" s="34"/>
      <c r="K989" s="34"/>
      <c r="L989" s="34"/>
      <c r="M989" s="34"/>
      <c r="N989" s="34"/>
      <c r="O989" s="34"/>
      <c r="P989" s="34"/>
      <c r="Q989" s="34"/>
      <c r="R989" s="31"/>
      <c r="S989" s="31"/>
      <c r="T989" s="31"/>
      <c r="U989" s="31"/>
      <c r="V989" s="31"/>
      <c r="W989" s="31"/>
      <c r="X989" s="31"/>
      <c r="Y989" s="31"/>
      <c r="Z989" s="31"/>
      <c r="AE989" s="31"/>
      <c r="AF989" s="31"/>
    </row>
    <row r="990" spans="3:32">
      <c r="C990" s="34"/>
      <c r="D990" s="33"/>
      <c r="E990" s="33"/>
      <c r="F990" s="33"/>
      <c r="G990" s="34"/>
      <c r="H990" s="34"/>
      <c r="I990" s="34"/>
      <c r="J990" s="34"/>
      <c r="K990" s="34"/>
      <c r="L990" s="34"/>
      <c r="M990" s="34"/>
      <c r="N990" s="34"/>
      <c r="O990" s="34"/>
      <c r="P990" s="34"/>
      <c r="Q990" s="34"/>
      <c r="R990" s="31"/>
      <c r="S990" s="31"/>
      <c r="T990" s="31"/>
      <c r="U990" s="31"/>
      <c r="V990" s="31"/>
      <c r="W990" s="31"/>
      <c r="X990" s="31"/>
      <c r="Y990" s="31"/>
      <c r="Z990" s="31"/>
      <c r="AE990" s="31"/>
      <c r="AF990" s="31"/>
    </row>
    <row r="991" spans="3:32">
      <c r="C991" s="34"/>
      <c r="D991" s="33"/>
      <c r="E991" s="33"/>
      <c r="F991" s="33"/>
      <c r="G991" s="34"/>
      <c r="H991" s="34"/>
      <c r="I991" s="34"/>
      <c r="J991" s="34"/>
      <c r="K991" s="34"/>
      <c r="L991" s="34"/>
      <c r="M991" s="34"/>
      <c r="N991" s="34"/>
      <c r="O991" s="34"/>
      <c r="P991" s="34"/>
      <c r="Q991" s="34"/>
      <c r="R991" s="31"/>
      <c r="S991" s="31"/>
      <c r="T991" s="31"/>
      <c r="U991" s="31"/>
      <c r="V991" s="31"/>
      <c r="W991" s="31"/>
      <c r="X991" s="31"/>
      <c r="Y991" s="31"/>
      <c r="Z991" s="31"/>
      <c r="AE991" s="31"/>
      <c r="AF991" s="31"/>
    </row>
    <row r="992" spans="3:32">
      <c r="C992" s="34"/>
      <c r="D992" s="33"/>
      <c r="E992" s="33"/>
      <c r="F992" s="33"/>
      <c r="G992" s="34"/>
      <c r="H992" s="34"/>
      <c r="I992" s="34"/>
      <c r="J992" s="34"/>
      <c r="K992" s="34"/>
      <c r="L992" s="34"/>
      <c r="M992" s="34"/>
      <c r="N992" s="34"/>
      <c r="O992" s="34"/>
      <c r="P992" s="34"/>
      <c r="Q992" s="34"/>
      <c r="R992" s="31"/>
      <c r="S992" s="31"/>
      <c r="T992" s="31"/>
      <c r="U992" s="31"/>
      <c r="V992" s="31"/>
      <c r="W992" s="31"/>
      <c r="X992" s="31"/>
      <c r="Y992" s="31"/>
      <c r="Z992" s="31"/>
      <c r="AE992" s="31"/>
      <c r="AF992" s="31"/>
    </row>
    <row r="993" spans="3:32">
      <c r="C993" s="34"/>
      <c r="D993" s="33"/>
      <c r="E993" s="33"/>
      <c r="F993" s="33"/>
      <c r="G993" s="34"/>
      <c r="H993" s="34"/>
      <c r="I993" s="34"/>
      <c r="J993" s="34"/>
      <c r="K993" s="34"/>
      <c r="L993" s="34"/>
      <c r="M993" s="34"/>
      <c r="N993" s="34"/>
      <c r="O993" s="34"/>
      <c r="P993" s="34"/>
      <c r="Q993" s="34"/>
      <c r="R993" s="31"/>
      <c r="S993" s="31"/>
      <c r="T993" s="31"/>
      <c r="U993" s="31"/>
      <c r="V993" s="31"/>
      <c r="W993" s="31"/>
      <c r="X993" s="31"/>
      <c r="Y993" s="31"/>
      <c r="Z993" s="31"/>
      <c r="AE993" s="31"/>
      <c r="AF993" s="31"/>
    </row>
    <row r="994" spans="3:32">
      <c r="C994" s="34"/>
      <c r="D994" s="33"/>
      <c r="E994" s="33"/>
      <c r="F994" s="33"/>
      <c r="G994" s="34"/>
      <c r="H994" s="34"/>
      <c r="I994" s="34"/>
      <c r="J994" s="34"/>
      <c r="K994" s="34"/>
      <c r="L994" s="34"/>
      <c r="M994" s="34"/>
      <c r="N994" s="34"/>
      <c r="O994" s="34"/>
      <c r="P994" s="34"/>
      <c r="Q994" s="34"/>
      <c r="R994" s="31"/>
      <c r="S994" s="31"/>
      <c r="T994" s="31"/>
      <c r="U994" s="31"/>
      <c r="V994" s="31"/>
      <c r="W994" s="31"/>
      <c r="X994" s="31"/>
      <c r="Y994" s="31"/>
      <c r="Z994" s="31"/>
      <c r="AE994" s="31"/>
      <c r="AF994" s="31"/>
    </row>
    <row r="995" spans="3:32">
      <c r="C995" s="34"/>
      <c r="D995" s="33"/>
      <c r="E995" s="33"/>
      <c r="F995" s="33"/>
      <c r="G995" s="34"/>
      <c r="H995" s="34"/>
      <c r="I995" s="34"/>
      <c r="J995" s="34"/>
      <c r="K995" s="34"/>
      <c r="L995" s="34"/>
      <c r="M995" s="34"/>
      <c r="N995" s="34"/>
      <c r="O995" s="34"/>
      <c r="P995" s="34"/>
      <c r="Q995" s="34"/>
      <c r="R995" s="31"/>
      <c r="S995" s="31"/>
      <c r="T995" s="31"/>
      <c r="U995" s="31"/>
      <c r="V995" s="31"/>
      <c r="W995" s="31"/>
      <c r="X995" s="31"/>
      <c r="Y995" s="31"/>
      <c r="Z995" s="31"/>
      <c r="AE995" s="31"/>
      <c r="AF995" s="31"/>
    </row>
    <row r="996" spans="3:32">
      <c r="C996" s="34"/>
      <c r="D996" s="33"/>
      <c r="E996" s="33"/>
      <c r="F996" s="33"/>
      <c r="G996" s="34"/>
      <c r="H996" s="34"/>
      <c r="I996" s="34"/>
      <c r="J996" s="34"/>
      <c r="K996" s="34"/>
      <c r="L996" s="34"/>
      <c r="M996" s="34"/>
      <c r="N996" s="34"/>
      <c r="O996" s="34"/>
      <c r="P996" s="34"/>
      <c r="Q996" s="34"/>
      <c r="R996" s="31"/>
      <c r="S996" s="31"/>
      <c r="T996" s="31"/>
      <c r="U996" s="31"/>
      <c r="V996" s="31"/>
      <c r="W996" s="31"/>
      <c r="X996" s="31"/>
      <c r="Y996" s="31"/>
      <c r="Z996" s="31"/>
      <c r="AE996" s="31"/>
      <c r="AF996" s="31"/>
    </row>
    <row r="997" spans="3:32">
      <c r="C997" s="34"/>
      <c r="D997" s="33"/>
      <c r="E997" s="33"/>
      <c r="F997" s="33"/>
      <c r="G997" s="34"/>
      <c r="H997" s="34"/>
      <c r="I997" s="34"/>
      <c r="J997" s="34"/>
      <c r="K997" s="34"/>
      <c r="L997" s="34"/>
      <c r="M997" s="34"/>
      <c r="N997" s="34"/>
      <c r="O997" s="34"/>
      <c r="P997" s="34"/>
      <c r="Q997" s="34"/>
      <c r="R997" s="31"/>
      <c r="S997" s="31"/>
      <c r="T997" s="31"/>
      <c r="U997" s="31"/>
      <c r="V997" s="31"/>
      <c r="W997" s="31"/>
      <c r="X997" s="31"/>
      <c r="Y997" s="31"/>
      <c r="Z997" s="31"/>
      <c r="AE997" s="31"/>
      <c r="AF997" s="31"/>
    </row>
    <row r="998" spans="3:32">
      <c r="C998" s="34"/>
      <c r="D998" s="33"/>
      <c r="E998" s="33"/>
      <c r="F998" s="33"/>
      <c r="G998" s="34"/>
      <c r="H998" s="34"/>
      <c r="I998" s="34"/>
      <c r="J998" s="34"/>
      <c r="K998" s="34"/>
      <c r="L998" s="34"/>
      <c r="M998" s="34"/>
      <c r="N998" s="34"/>
      <c r="O998" s="34"/>
      <c r="P998" s="34"/>
      <c r="Q998" s="34"/>
      <c r="R998" s="31"/>
      <c r="S998" s="31"/>
      <c r="T998" s="31"/>
      <c r="U998" s="31"/>
      <c r="V998" s="31"/>
      <c r="W998" s="31"/>
      <c r="X998" s="31"/>
      <c r="Y998" s="31"/>
      <c r="Z998" s="31"/>
      <c r="AE998" s="31"/>
      <c r="AF998" s="31"/>
    </row>
    <row r="999" spans="3:32">
      <c r="C999" s="34"/>
      <c r="D999" s="33"/>
      <c r="E999" s="33"/>
      <c r="F999" s="33"/>
      <c r="G999" s="34"/>
      <c r="H999" s="34"/>
      <c r="I999" s="34"/>
      <c r="J999" s="34"/>
      <c r="K999" s="34"/>
      <c r="L999" s="34"/>
      <c r="M999" s="34"/>
      <c r="N999" s="34"/>
      <c r="O999" s="34"/>
      <c r="P999" s="34"/>
      <c r="Q999" s="34"/>
      <c r="R999" s="31"/>
      <c r="S999" s="31"/>
      <c r="T999" s="31"/>
      <c r="U999" s="31"/>
      <c r="V999" s="31"/>
      <c r="W999" s="31"/>
      <c r="X999" s="31"/>
      <c r="Y999" s="31"/>
      <c r="Z999" s="31"/>
      <c r="AE999" s="31"/>
      <c r="AF999" s="31"/>
    </row>
    <row r="1000" spans="3:32">
      <c r="C1000" s="34"/>
      <c r="D1000" s="33"/>
      <c r="E1000" s="33"/>
      <c r="F1000" s="33"/>
      <c r="G1000" s="34"/>
      <c r="H1000" s="34"/>
      <c r="I1000" s="34"/>
      <c r="J1000" s="34"/>
      <c r="K1000" s="34"/>
      <c r="L1000" s="34"/>
      <c r="M1000" s="34"/>
      <c r="N1000" s="34"/>
      <c r="O1000" s="34"/>
      <c r="P1000" s="34"/>
      <c r="Q1000" s="34"/>
      <c r="R1000" s="31"/>
      <c r="S1000" s="31"/>
      <c r="T1000" s="31"/>
      <c r="U1000" s="31"/>
      <c r="V1000" s="31"/>
      <c r="W1000" s="31"/>
      <c r="X1000" s="31"/>
      <c r="Y1000" s="31"/>
      <c r="Z1000" s="31"/>
      <c r="AE1000" s="31"/>
      <c r="AF1000" s="31"/>
    </row>
    <row r="1001" spans="3:32">
      <c r="C1001" s="34"/>
      <c r="D1001" s="33"/>
      <c r="E1001" s="33"/>
      <c r="F1001" s="33"/>
      <c r="G1001" s="34"/>
      <c r="H1001" s="34"/>
      <c r="I1001" s="34"/>
      <c r="J1001" s="34"/>
      <c r="K1001" s="34"/>
      <c r="L1001" s="34"/>
      <c r="M1001" s="34"/>
      <c r="N1001" s="34"/>
      <c r="O1001" s="34"/>
      <c r="P1001" s="34"/>
      <c r="Q1001" s="34"/>
      <c r="R1001" s="31"/>
      <c r="S1001" s="31"/>
      <c r="T1001" s="31"/>
      <c r="U1001" s="31"/>
      <c r="V1001" s="31"/>
      <c r="W1001" s="31"/>
      <c r="X1001" s="31"/>
      <c r="Y1001" s="31"/>
      <c r="Z1001" s="31"/>
      <c r="AE1001" s="31"/>
      <c r="AF1001" s="31"/>
    </row>
    <row r="1002" spans="3:32">
      <c r="C1002" s="34"/>
      <c r="D1002" s="33"/>
      <c r="E1002" s="33"/>
      <c r="F1002" s="33"/>
      <c r="G1002" s="34"/>
      <c r="H1002" s="34"/>
      <c r="I1002" s="34"/>
      <c r="J1002" s="34"/>
      <c r="K1002" s="34"/>
      <c r="L1002" s="34"/>
      <c r="M1002" s="34"/>
      <c r="N1002" s="34"/>
      <c r="O1002" s="34"/>
      <c r="P1002" s="34"/>
      <c r="Q1002" s="34"/>
      <c r="R1002" s="31"/>
      <c r="S1002" s="31"/>
      <c r="T1002" s="31"/>
      <c r="U1002" s="31"/>
      <c r="V1002" s="31"/>
      <c r="W1002" s="31"/>
      <c r="X1002" s="31"/>
      <c r="Y1002" s="31"/>
      <c r="Z1002" s="31"/>
      <c r="AE1002" s="31"/>
      <c r="AF1002" s="31"/>
    </row>
    <row r="1003" spans="3:32">
      <c r="C1003" s="34"/>
      <c r="D1003" s="33"/>
      <c r="E1003" s="33"/>
      <c r="F1003" s="33"/>
      <c r="G1003" s="34"/>
      <c r="H1003" s="34"/>
      <c r="I1003" s="34"/>
      <c r="J1003" s="34"/>
      <c r="K1003" s="34"/>
      <c r="L1003" s="34"/>
      <c r="M1003" s="34"/>
      <c r="N1003" s="34"/>
      <c r="O1003" s="34"/>
      <c r="P1003" s="34"/>
      <c r="Q1003" s="34"/>
      <c r="R1003" s="31"/>
      <c r="S1003" s="31"/>
      <c r="T1003" s="31"/>
      <c r="U1003" s="31"/>
      <c r="V1003" s="31"/>
      <c r="W1003" s="31"/>
      <c r="X1003" s="31"/>
      <c r="Y1003" s="31"/>
      <c r="Z1003" s="31"/>
      <c r="AE1003" s="31"/>
      <c r="AF1003" s="31"/>
    </row>
    <row r="1004" spans="3:32">
      <c r="C1004" s="34"/>
      <c r="D1004" s="33"/>
      <c r="E1004" s="33"/>
      <c r="F1004" s="33"/>
      <c r="G1004" s="34"/>
      <c r="H1004" s="34"/>
      <c r="I1004" s="34"/>
      <c r="J1004" s="34"/>
      <c r="K1004" s="34"/>
      <c r="L1004" s="34"/>
      <c r="M1004" s="34"/>
      <c r="N1004" s="34"/>
      <c r="O1004" s="34"/>
      <c r="P1004" s="34"/>
      <c r="Q1004" s="34"/>
      <c r="R1004" s="31"/>
      <c r="S1004" s="31"/>
      <c r="T1004" s="31"/>
      <c r="U1004" s="31"/>
      <c r="V1004" s="31"/>
      <c r="W1004" s="31"/>
      <c r="X1004" s="31"/>
      <c r="Y1004" s="31"/>
      <c r="Z1004" s="31"/>
      <c r="AE1004" s="31"/>
      <c r="AF1004" s="31"/>
    </row>
    <row r="1005" spans="3:32">
      <c r="C1005" s="34"/>
      <c r="D1005" s="33"/>
      <c r="E1005" s="33"/>
      <c r="F1005" s="33"/>
      <c r="G1005" s="34"/>
      <c r="H1005" s="34"/>
      <c r="I1005" s="34"/>
      <c r="J1005" s="34"/>
      <c r="K1005" s="34"/>
      <c r="L1005" s="34"/>
      <c r="M1005" s="34"/>
      <c r="N1005" s="34"/>
      <c r="O1005" s="34"/>
      <c r="P1005" s="34"/>
      <c r="Q1005" s="34"/>
      <c r="R1005" s="31"/>
      <c r="S1005" s="31"/>
      <c r="T1005" s="31"/>
      <c r="U1005" s="31"/>
      <c r="V1005" s="31"/>
      <c r="W1005" s="31"/>
      <c r="X1005" s="31"/>
      <c r="Y1005" s="31"/>
      <c r="Z1005" s="31"/>
      <c r="AE1005" s="31"/>
      <c r="AF1005" s="31"/>
    </row>
    <row r="1006" spans="3:32">
      <c r="C1006" s="34"/>
      <c r="D1006" s="33"/>
      <c r="E1006" s="33"/>
      <c r="F1006" s="33"/>
      <c r="G1006" s="34"/>
      <c r="H1006" s="34"/>
      <c r="I1006" s="34"/>
      <c r="J1006" s="34"/>
      <c r="K1006" s="34"/>
      <c r="L1006" s="34"/>
      <c r="M1006" s="34"/>
      <c r="N1006" s="34"/>
      <c r="O1006" s="34"/>
      <c r="P1006" s="34"/>
      <c r="Q1006" s="34"/>
      <c r="R1006" s="31"/>
      <c r="S1006" s="31"/>
      <c r="T1006" s="31"/>
      <c r="U1006" s="31"/>
      <c r="V1006" s="31"/>
      <c r="W1006" s="31"/>
      <c r="X1006" s="31"/>
      <c r="Y1006" s="31"/>
      <c r="Z1006" s="31"/>
      <c r="AE1006" s="31"/>
      <c r="AF1006" s="31"/>
    </row>
    <row r="1007" spans="3:32">
      <c r="C1007" s="34"/>
      <c r="D1007" s="33"/>
      <c r="E1007" s="33"/>
      <c r="F1007" s="33"/>
      <c r="G1007" s="34"/>
      <c r="H1007" s="34"/>
      <c r="I1007" s="34"/>
      <c r="J1007" s="34"/>
      <c r="K1007" s="34"/>
      <c r="L1007" s="34"/>
      <c r="M1007" s="34"/>
      <c r="N1007" s="34"/>
      <c r="O1007" s="34"/>
      <c r="P1007" s="34"/>
      <c r="Q1007" s="34"/>
      <c r="R1007" s="31"/>
      <c r="S1007" s="31"/>
      <c r="T1007" s="31"/>
      <c r="U1007" s="31"/>
      <c r="V1007" s="31"/>
      <c r="W1007" s="31"/>
      <c r="X1007" s="31"/>
      <c r="Y1007" s="31"/>
      <c r="Z1007" s="31"/>
      <c r="AE1007" s="31"/>
      <c r="AF1007" s="31"/>
    </row>
    <row r="1008" spans="3:32">
      <c r="C1008" s="34"/>
      <c r="D1008" s="33"/>
      <c r="E1008" s="33"/>
      <c r="F1008" s="33"/>
      <c r="G1008" s="34"/>
      <c r="H1008" s="34"/>
      <c r="I1008" s="34"/>
      <c r="J1008" s="34"/>
      <c r="K1008" s="34"/>
      <c r="L1008" s="34"/>
      <c r="M1008" s="34"/>
      <c r="N1008" s="34"/>
      <c r="O1008" s="34"/>
      <c r="P1008" s="34"/>
      <c r="Q1008" s="34"/>
      <c r="R1008" s="31"/>
      <c r="S1008" s="31"/>
      <c r="T1008" s="31"/>
      <c r="U1008" s="31"/>
      <c r="V1008" s="31"/>
      <c r="W1008" s="31"/>
      <c r="X1008" s="31"/>
      <c r="Y1008" s="31"/>
      <c r="Z1008" s="31"/>
      <c r="AE1008" s="31"/>
      <c r="AF1008" s="31"/>
    </row>
    <row r="1009" spans="3:32">
      <c r="C1009" s="34"/>
      <c r="D1009" s="33"/>
      <c r="E1009" s="33"/>
      <c r="F1009" s="33"/>
      <c r="G1009" s="34"/>
      <c r="H1009" s="34"/>
      <c r="I1009" s="34"/>
      <c r="J1009" s="34"/>
      <c r="K1009" s="34"/>
      <c r="L1009" s="34"/>
      <c r="M1009" s="34"/>
      <c r="N1009" s="34"/>
      <c r="O1009" s="34"/>
      <c r="P1009" s="34"/>
      <c r="Q1009" s="34"/>
      <c r="R1009" s="31"/>
      <c r="S1009" s="31"/>
      <c r="T1009" s="31"/>
      <c r="U1009" s="31"/>
      <c r="V1009" s="31"/>
      <c r="W1009" s="31"/>
      <c r="X1009" s="31"/>
      <c r="Y1009" s="31"/>
      <c r="Z1009" s="31"/>
      <c r="AE1009" s="31"/>
      <c r="AF1009" s="31"/>
    </row>
    <row r="1010" spans="3:32">
      <c r="C1010" s="34"/>
      <c r="D1010" s="33"/>
      <c r="E1010" s="33"/>
      <c r="F1010" s="33"/>
      <c r="G1010" s="34"/>
      <c r="H1010" s="34"/>
      <c r="I1010" s="34"/>
      <c r="J1010" s="34"/>
      <c r="K1010" s="34"/>
      <c r="L1010" s="34"/>
      <c r="M1010" s="34"/>
      <c r="N1010" s="34"/>
      <c r="O1010" s="34"/>
      <c r="P1010" s="34"/>
      <c r="Q1010" s="34"/>
      <c r="R1010" s="31"/>
      <c r="S1010" s="31"/>
      <c r="T1010" s="31"/>
      <c r="U1010" s="31"/>
      <c r="V1010" s="31"/>
      <c r="W1010" s="31"/>
      <c r="X1010" s="31"/>
      <c r="Y1010" s="31"/>
      <c r="Z1010" s="31"/>
      <c r="AE1010" s="31"/>
      <c r="AF1010" s="31"/>
    </row>
    <row r="1011" spans="3:32">
      <c r="C1011" s="34"/>
      <c r="D1011" s="33"/>
      <c r="E1011" s="33"/>
      <c r="F1011" s="33"/>
      <c r="G1011" s="34"/>
      <c r="H1011" s="34"/>
      <c r="I1011" s="34"/>
      <c r="J1011" s="34"/>
      <c r="K1011" s="34"/>
      <c r="L1011" s="34"/>
      <c r="M1011" s="34"/>
      <c r="N1011" s="34"/>
      <c r="O1011" s="34"/>
      <c r="P1011" s="34"/>
      <c r="Q1011" s="34"/>
      <c r="R1011" s="31"/>
      <c r="S1011" s="31"/>
      <c r="T1011" s="31"/>
      <c r="U1011" s="31"/>
      <c r="V1011" s="31"/>
      <c r="W1011" s="31"/>
      <c r="X1011" s="31"/>
      <c r="Y1011" s="31"/>
      <c r="Z1011" s="31"/>
      <c r="AE1011" s="31"/>
      <c r="AF1011" s="31"/>
    </row>
    <row r="1012" spans="3:32">
      <c r="C1012" s="34"/>
      <c r="D1012" s="33"/>
      <c r="E1012" s="33"/>
      <c r="F1012" s="33"/>
      <c r="G1012" s="34"/>
      <c r="H1012" s="34"/>
      <c r="I1012" s="34"/>
      <c r="J1012" s="34"/>
      <c r="K1012" s="34"/>
      <c r="L1012" s="34"/>
      <c r="M1012" s="34"/>
      <c r="N1012" s="34"/>
      <c r="O1012" s="34"/>
      <c r="P1012" s="34"/>
      <c r="Q1012" s="34"/>
      <c r="R1012" s="31"/>
      <c r="S1012" s="31"/>
      <c r="T1012" s="31"/>
      <c r="U1012" s="31"/>
      <c r="V1012" s="31"/>
      <c r="W1012" s="31"/>
      <c r="X1012" s="31"/>
      <c r="Y1012" s="31"/>
      <c r="Z1012" s="31"/>
      <c r="AE1012" s="31"/>
      <c r="AF1012" s="31"/>
    </row>
    <row r="1013" spans="3:32">
      <c r="C1013" s="34"/>
      <c r="D1013" s="33"/>
      <c r="E1013" s="33"/>
      <c r="F1013" s="33"/>
      <c r="G1013" s="34"/>
      <c r="H1013" s="34"/>
      <c r="I1013" s="34"/>
      <c r="J1013" s="34"/>
      <c r="K1013" s="34"/>
      <c r="L1013" s="34"/>
      <c r="M1013" s="34"/>
      <c r="N1013" s="34"/>
      <c r="O1013" s="34"/>
      <c r="P1013" s="34"/>
      <c r="Q1013" s="34"/>
      <c r="R1013" s="31"/>
      <c r="S1013" s="31"/>
      <c r="T1013" s="31"/>
      <c r="U1013" s="31"/>
      <c r="V1013" s="31"/>
      <c r="W1013" s="31"/>
      <c r="X1013" s="31"/>
      <c r="Y1013" s="31"/>
      <c r="Z1013" s="31"/>
      <c r="AE1013" s="31"/>
      <c r="AF1013" s="31"/>
    </row>
    <row r="1014" spans="3:32">
      <c r="C1014" s="34"/>
      <c r="D1014" s="33"/>
      <c r="E1014" s="33"/>
      <c r="F1014" s="33"/>
      <c r="G1014" s="34"/>
      <c r="H1014" s="34"/>
      <c r="I1014" s="34"/>
      <c r="J1014" s="34"/>
      <c r="K1014" s="34"/>
      <c r="L1014" s="34"/>
      <c r="M1014" s="34"/>
      <c r="N1014" s="34"/>
      <c r="O1014" s="34"/>
      <c r="P1014" s="34"/>
      <c r="Q1014" s="34"/>
      <c r="R1014" s="31"/>
      <c r="S1014" s="31"/>
      <c r="T1014" s="31"/>
      <c r="U1014" s="31"/>
      <c r="V1014" s="31"/>
      <c r="W1014" s="31"/>
      <c r="X1014" s="31"/>
      <c r="Y1014" s="31"/>
      <c r="Z1014" s="31"/>
      <c r="AE1014" s="31"/>
      <c r="AF1014" s="31"/>
    </row>
    <row r="1015" spans="3:32">
      <c r="C1015" s="34"/>
      <c r="D1015" s="33"/>
      <c r="E1015" s="33"/>
      <c r="F1015" s="33"/>
      <c r="G1015" s="34"/>
      <c r="H1015" s="34"/>
      <c r="I1015" s="34"/>
      <c r="J1015" s="34"/>
      <c r="K1015" s="34"/>
      <c r="L1015" s="34"/>
      <c r="M1015" s="34"/>
      <c r="N1015" s="34"/>
      <c r="O1015" s="34"/>
      <c r="P1015" s="34"/>
      <c r="Q1015" s="34"/>
      <c r="R1015" s="31"/>
      <c r="S1015" s="31"/>
      <c r="T1015" s="31"/>
      <c r="U1015" s="31"/>
      <c r="V1015" s="31"/>
      <c r="W1015" s="31"/>
      <c r="X1015" s="31"/>
      <c r="Y1015" s="31"/>
      <c r="Z1015" s="31"/>
      <c r="AE1015" s="31"/>
      <c r="AF1015" s="31"/>
    </row>
    <row r="1016" spans="3:32">
      <c r="C1016" s="34"/>
      <c r="D1016" s="33"/>
      <c r="E1016" s="33"/>
      <c r="F1016" s="33"/>
      <c r="G1016" s="34"/>
      <c r="H1016" s="34"/>
      <c r="I1016" s="34"/>
      <c r="J1016" s="34"/>
      <c r="K1016" s="34"/>
      <c r="L1016" s="34"/>
      <c r="M1016" s="34"/>
      <c r="N1016" s="34"/>
      <c r="O1016" s="34"/>
      <c r="P1016" s="34"/>
      <c r="Q1016" s="34"/>
      <c r="R1016" s="31"/>
      <c r="S1016" s="31"/>
      <c r="T1016" s="31"/>
      <c r="U1016" s="31"/>
      <c r="V1016" s="31"/>
      <c r="W1016" s="31"/>
      <c r="X1016" s="31"/>
      <c r="Y1016" s="31"/>
      <c r="Z1016" s="31"/>
      <c r="AE1016" s="31"/>
      <c r="AF1016" s="31"/>
    </row>
    <row r="1017" spans="3:32">
      <c r="C1017" s="34"/>
      <c r="D1017" s="33"/>
      <c r="E1017" s="33"/>
      <c r="F1017" s="33"/>
      <c r="G1017" s="34"/>
      <c r="H1017" s="34"/>
      <c r="I1017" s="34"/>
      <c r="J1017" s="34"/>
      <c r="K1017" s="34"/>
      <c r="L1017" s="34"/>
      <c r="M1017" s="34"/>
      <c r="N1017" s="34"/>
      <c r="O1017" s="34"/>
      <c r="P1017" s="34"/>
      <c r="Q1017" s="34"/>
      <c r="R1017" s="31"/>
      <c r="S1017" s="31"/>
      <c r="T1017" s="31"/>
      <c r="U1017" s="31"/>
      <c r="V1017" s="31"/>
      <c r="W1017" s="31"/>
      <c r="X1017" s="31"/>
      <c r="Y1017" s="31"/>
      <c r="Z1017" s="31"/>
      <c r="AE1017" s="31"/>
      <c r="AF1017" s="31"/>
    </row>
    <row r="1018" spans="3:32">
      <c r="C1018" s="34"/>
      <c r="D1018" s="33"/>
      <c r="E1018" s="33"/>
      <c r="F1018" s="33"/>
      <c r="G1018" s="34"/>
      <c r="H1018" s="34"/>
      <c r="I1018" s="34"/>
      <c r="J1018" s="34"/>
      <c r="K1018" s="34"/>
      <c r="L1018" s="34"/>
      <c r="M1018" s="34"/>
      <c r="N1018" s="34"/>
      <c r="O1018" s="34"/>
      <c r="P1018" s="34"/>
      <c r="Q1018" s="34"/>
      <c r="R1018" s="31"/>
      <c r="S1018" s="31"/>
      <c r="T1018" s="31"/>
      <c r="U1018" s="31"/>
      <c r="V1018" s="31"/>
      <c r="W1018" s="31"/>
      <c r="X1018" s="31"/>
      <c r="Y1018" s="31"/>
      <c r="Z1018" s="31"/>
      <c r="AE1018" s="31"/>
      <c r="AF1018" s="31"/>
    </row>
    <row r="1019" spans="3:32">
      <c r="C1019" s="34"/>
      <c r="D1019" s="33"/>
      <c r="E1019" s="33"/>
      <c r="F1019" s="33"/>
      <c r="G1019" s="34"/>
      <c r="H1019" s="34"/>
      <c r="I1019" s="34"/>
      <c r="J1019" s="34"/>
      <c r="K1019" s="34"/>
      <c r="L1019" s="34"/>
      <c r="M1019" s="34"/>
      <c r="N1019" s="34"/>
      <c r="O1019" s="34"/>
      <c r="P1019" s="34"/>
      <c r="Q1019" s="34"/>
      <c r="R1019" s="31"/>
      <c r="S1019" s="31"/>
      <c r="T1019" s="31"/>
      <c r="U1019" s="31"/>
      <c r="V1019" s="31"/>
      <c r="W1019" s="31"/>
      <c r="X1019" s="31"/>
      <c r="Y1019" s="31"/>
      <c r="Z1019" s="31"/>
      <c r="AE1019" s="31"/>
      <c r="AF1019" s="31"/>
    </row>
    <row r="1020" spans="3:32">
      <c r="C1020" s="34"/>
      <c r="D1020" s="33"/>
      <c r="E1020" s="33"/>
      <c r="F1020" s="33"/>
      <c r="G1020" s="34"/>
      <c r="H1020" s="34"/>
      <c r="I1020" s="34"/>
      <c r="J1020" s="34"/>
      <c r="K1020" s="34"/>
      <c r="L1020" s="34"/>
      <c r="M1020" s="34"/>
      <c r="N1020" s="34"/>
      <c r="O1020" s="34"/>
      <c r="P1020" s="34"/>
      <c r="Q1020" s="34"/>
      <c r="R1020" s="31"/>
      <c r="S1020" s="31"/>
      <c r="T1020" s="31"/>
      <c r="U1020" s="31"/>
      <c r="V1020" s="31"/>
      <c r="W1020" s="31"/>
      <c r="X1020" s="31"/>
      <c r="Y1020" s="31"/>
      <c r="Z1020" s="31"/>
      <c r="AE1020" s="31"/>
      <c r="AF1020" s="31"/>
    </row>
    <row r="1021" spans="3:32">
      <c r="C1021" s="34"/>
      <c r="D1021" s="33"/>
      <c r="E1021" s="33"/>
      <c r="F1021" s="33"/>
      <c r="G1021" s="34"/>
      <c r="H1021" s="34"/>
      <c r="I1021" s="34"/>
      <c r="J1021" s="34"/>
      <c r="K1021" s="34"/>
      <c r="L1021" s="34"/>
      <c r="M1021" s="34"/>
      <c r="N1021" s="34"/>
      <c r="O1021" s="34"/>
      <c r="P1021" s="34"/>
      <c r="Q1021" s="34"/>
      <c r="R1021" s="31"/>
      <c r="S1021" s="31"/>
      <c r="T1021" s="31"/>
      <c r="U1021" s="31"/>
      <c r="V1021" s="31"/>
      <c r="W1021" s="31"/>
      <c r="X1021" s="31"/>
      <c r="Y1021" s="31"/>
      <c r="Z1021" s="31"/>
      <c r="AE1021" s="31"/>
      <c r="AF1021" s="31"/>
    </row>
    <row r="1022" spans="3:32">
      <c r="C1022" s="34"/>
      <c r="D1022" s="33"/>
      <c r="E1022" s="33"/>
      <c r="F1022" s="33"/>
      <c r="G1022" s="34"/>
      <c r="H1022" s="34"/>
      <c r="I1022" s="34"/>
      <c r="J1022" s="34"/>
      <c r="K1022" s="34"/>
      <c r="L1022" s="34"/>
      <c r="M1022" s="34"/>
      <c r="N1022" s="34"/>
      <c r="O1022" s="34"/>
      <c r="P1022" s="34"/>
      <c r="Q1022" s="34"/>
      <c r="R1022" s="31"/>
      <c r="S1022" s="31"/>
      <c r="T1022" s="31"/>
      <c r="U1022" s="31"/>
      <c r="V1022" s="31"/>
      <c r="W1022" s="31"/>
      <c r="X1022" s="31"/>
      <c r="Y1022" s="31"/>
      <c r="Z1022" s="31"/>
      <c r="AE1022" s="31"/>
      <c r="AF1022" s="31"/>
    </row>
    <row r="1023" spans="3:32">
      <c r="C1023" s="34"/>
      <c r="D1023" s="33"/>
      <c r="E1023" s="33"/>
      <c r="F1023" s="33"/>
      <c r="G1023" s="34"/>
      <c r="H1023" s="34"/>
      <c r="I1023" s="34"/>
      <c r="J1023" s="34"/>
      <c r="K1023" s="34"/>
      <c r="L1023" s="34"/>
      <c r="M1023" s="34"/>
      <c r="N1023" s="34"/>
      <c r="O1023" s="34"/>
      <c r="P1023" s="34"/>
      <c r="Q1023" s="34"/>
      <c r="R1023" s="31"/>
      <c r="S1023" s="31"/>
      <c r="T1023" s="31"/>
      <c r="U1023" s="31"/>
      <c r="V1023" s="31"/>
      <c r="W1023" s="31"/>
      <c r="X1023" s="31"/>
      <c r="Y1023" s="31"/>
      <c r="Z1023" s="31"/>
      <c r="AE1023" s="31"/>
      <c r="AF1023" s="31"/>
    </row>
    <row r="1024" spans="3:32">
      <c r="C1024" s="34"/>
      <c r="D1024" s="33"/>
      <c r="E1024" s="33"/>
      <c r="F1024" s="33"/>
      <c r="G1024" s="34"/>
      <c r="H1024" s="34"/>
      <c r="I1024" s="34"/>
      <c r="J1024" s="34"/>
      <c r="K1024" s="34"/>
      <c r="L1024" s="34"/>
      <c r="M1024" s="34"/>
      <c r="N1024" s="34"/>
      <c r="O1024" s="34"/>
      <c r="P1024" s="34"/>
      <c r="Q1024" s="34"/>
      <c r="R1024" s="31"/>
      <c r="S1024" s="31"/>
      <c r="T1024" s="31"/>
      <c r="U1024" s="31"/>
      <c r="V1024" s="31"/>
      <c r="W1024" s="31"/>
      <c r="X1024" s="31"/>
      <c r="Y1024" s="31"/>
      <c r="Z1024" s="31"/>
      <c r="AE1024" s="31"/>
      <c r="AF1024" s="31"/>
    </row>
    <row r="1025" spans="3:32">
      <c r="C1025" s="34"/>
      <c r="D1025" s="33"/>
      <c r="E1025" s="33"/>
      <c r="F1025" s="33"/>
      <c r="G1025" s="34"/>
      <c r="H1025" s="34"/>
      <c r="I1025" s="34"/>
      <c r="J1025" s="34"/>
      <c r="K1025" s="34"/>
      <c r="L1025" s="34"/>
      <c r="M1025" s="34"/>
      <c r="N1025" s="34"/>
      <c r="O1025" s="34"/>
      <c r="P1025" s="34"/>
      <c r="Q1025" s="34"/>
      <c r="R1025" s="31"/>
      <c r="S1025" s="31"/>
      <c r="T1025" s="31"/>
      <c r="U1025" s="31"/>
      <c r="V1025" s="31"/>
      <c r="W1025" s="31"/>
      <c r="X1025" s="31"/>
      <c r="Y1025" s="31"/>
      <c r="Z1025" s="31"/>
      <c r="AE1025" s="31"/>
      <c r="AF1025" s="31"/>
    </row>
    <row r="1026" spans="3:32">
      <c r="C1026" s="34"/>
      <c r="D1026" s="33"/>
      <c r="E1026" s="33"/>
      <c r="F1026" s="33"/>
      <c r="G1026" s="34"/>
      <c r="H1026" s="34"/>
      <c r="I1026" s="34"/>
      <c r="J1026" s="34"/>
      <c r="K1026" s="34"/>
      <c r="L1026" s="34"/>
      <c r="M1026" s="34"/>
      <c r="N1026" s="34"/>
      <c r="O1026" s="34"/>
      <c r="P1026" s="34"/>
      <c r="Q1026" s="34"/>
      <c r="R1026" s="31"/>
      <c r="S1026" s="31"/>
      <c r="T1026" s="31"/>
      <c r="U1026" s="31"/>
      <c r="V1026" s="31"/>
      <c r="W1026" s="31"/>
      <c r="X1026" s="31"/>
      <c r="Y1026" s="31"/>
      <c r="Z1026" s="31"/>
      <c r="AE1026" s="31"/>
      <c r="AF1026" s="31"/>
    </row>
    <row r="1027" spans="3:32">
      <c r="C1027" s="34"/>
      <c r="D1027" s="33"/>
      <c r="E1027" s="33"/>
      <c r="F1027" s="33"/>
      <c r="G1027" s="34"/>
      <c r="H1027" s="34"/>
      <c r="I1027" s="34"/>
      <c r="J1027" s="34"/>
      <c r="K1027" s="34"/>
      <c r="L1027" s="34"/>
      <c r="M1027" s="34"/>
      <c r="N1027" s="34"/>
      <c r="O1027" s="34"/>
      <c r="P1027" s="34"/>
      <c r="Q1027" s="34"/>
      <c r="R1027" s="31"/>
      <c r="S1027" s="31"/>
      <c r="T1027" s="31"/>
      <c r="U1027" s="31"/>
      <c r="V1027" s="31"/>
      <c r="W1027" s="31"/>
      <c r="X1027" s="31"/>
      <c r="Y1027" s="31"/>
      <c r="Z1027" s="31"/>
      <c r="AE1027" s="31"/>
      <c r="AF1027" s="31"/>
    </row>
    <row r="1028" spans="3:32">
      <c r="C1028" s="34"/>
      <c r="D1028" s="33"/>
      <c r="E1028" s="33"/>
      <c r="F1028" s="33"/>
      <c r="G1028" s="34"/>
      <c r="H1028" s="34"/>
      <c r="I1028" s="34"/>
      <c r="J1028" s="34"/>
      <c r="K1028" s="34"/>
      <c r="L1028" s="34"/>
      <c r="M1028" s="34"/>
      <c r="N1028" s="34"/>
      <c r="O1028" s="34"/>
      <c r="P1028" s="34"/>
      <c r="Q1028" s="34"/>
      <c r="R1028" s="31"/>
      <c r="S1028" s="31"/>
      <c r="T1028" s="31"/>
      <c r="U1028" s="31"/>
      <c r="V1028" s="31"/>
      <c r="W1028" s="31"/>
      <c r="X1028" s="31"/>
      <c r="Y1028" s="31"/>
      <c r="Z1028" s="31"/>
      <c r="AE1028" s="31"/>
      <c r="AF1028" s="31"/>
    </row>
    <row r="1029" spans="3:32">
      <c r="C1029" s="34"/>
      <c r="D1029" s="33"/>
      <c r="E1029" s="33"/>
      <c r="F1029" s="33"/>
      <c r="G1029" s="34"/>
      <c r="H1029" s="34"/>
      <c r="I1029" s="34"/>
      <c r="J1029" s="34"/>
      <c r="K1029" s="34"/>
      <c r="L1029" s="34"/>
      <c r="M1029" s="34"/>
      <c r="N1029" s="34"/>
      <c r="O1029" s="34"/>
      <c r="P1029" s="34"/>
      <c r="Q1029" s="34"/>
      <c r="R1029" s="31"/>
      <c r="S1029" s="31"/>
      <c r="T1029" s="31"/>
      <c r="U1029" s="31"/>
      <c r="V1029" s="31"/>
      <c r="W1029" s="31"/>
      <c r="X1029" s="31"/>
      <c r="Y1029" s="31"/>
      <c r="Z1029" s="31"/>
      <c r="AE1029" s="31"/>
      <c r="AF1029" s="31"/>
    </row>
    <row r="1030" spans="3:32">
      <c r="C1030" s="34"/>
      <c r="D1030" s="33"/>
      <c r="E1030" s="33"/>
      <c r="F1030" s="33"/>
      <c r="G1030" s="34"/>
      <c r="H1030" s="34"/>
      <c r="I1030" s="34"/>
      <c r="J1030" s="34"/>
      <c r="K1030" s="34"/>
      <c r="L1030" s="34"/>
      <c r="M1030" s="34"/>
      <c r="N1030" s="34"/>
      <c r="O1030" s="34"/>
      <c r="P1030" s="34"/>
      <c r="Q1030" s="34"/>
      <c r="R1030" s="31"/>
      <c r="S1030" s="31"/>
      <c r="T1030" s="31"/>
      <c r="U1030" s="31"/>
      <c r="V1030" s="31"/>
      <c r="W1030" s="31"/>
      <c r="X1030" s="31"/>
      <c r="Y1030" s="31"/>
      <c r="Z1030" s="31"/>
      <c r="AE1030" s="31"/>
      <c r="AF1030" s="31"/>
    </row>
    <row r="1031" spans="3:32">
      <c r="C1031" s="34"/>
      <c r="D1031" s="33"/>
      <c r="E1031" s="33"/>
      <c r="F1031" s="33"/>
      <c r="G1031" s="34"/>
      <c r="H1031" s="34"/>
      <c r="I1031" s="34"/>
      <c r="J1031" s="34"/>
      <c r="K1031" s="34"/>
      <c r="L1031" s="34"/>
      <c r="M1031" s="34"/>
      <c r="N1031" s="34"/>
      <c r="O1031" s="34"/>
      <c r="P1031" s="34"/>
      <c r="Q1031" s="34"/>
      <c r="R1031" s="31"/>
      <c r="S1031" s="31"/>
      <c r="T1031" s="31"/>
      <c r="U1031" s="31"/>
      <c r="V1031" s="31"/>
      <c r="W1031" s="31"/>
      <c r="X1031" s="31"/>
      <c r="Y1031" s="31"/>
      <c r="Z1031" s="31"/>
      <c r="AE1031" s="31"/>
      <c r="AF1031" s="31"/>
    </row>
    <row r="1032" spans="3:32">
      <c r="C1032" s="34"/>
      <c r="D1032" s="33"/>
      <c r="E1032" s="33"/>
      <c r="F1032" s="33"/>
      <c r="G1032" s="34"/>
      <c r="H1032" s="34"/>
      <c r="I1032" s="34"/>
      <c r="J1032" s="34"/>
      <c r="K1032" s="34"/>
      <c r="L1032" s="34"/>
      <c r="M1032" s="34"/>
      <c r="N1032" s="34"/>
      <c r="O1032" s="34"/>
      <c r="P1032" s="34"/>
      <c r="Q1032" s="34"/>
      <c r="R1032" s="31"/>
      <c r="S1032" s="31"/>
      <c r="T1032" s="31"/>
      <c r="U1032" s="31"/>
      <c r="V1032" s="31"/>
      <c r="W1032" s="31"/>
      <c r="X1032" s="31"/>
      <c r="Y1032" s="31"/>
      <c r="Z1032" s="31"/>
      <c r="AE1032" s="31"/>
      <c r="AF1032" s="31"/>
    </row>
    <row r="1033" spans="3:32">
      <c r="C1033" s="34"/>
      <c r="D1033" s="33"/>
      <c r="E1033" s="33"/>
      <c r="F1033" s="33"/>
      <c r="G1033" s="34"/>
      <c r="H1033" s="34"/>
      <c r="I1033" s="34"/>
      <c r="J1033" s="34"/>
      <c r="K1033" s="34"/>
      <c r="L1033" s="34"/>
      <c r="M1033" s="34"/>
      <c r="N1033" s="34"/>
      <c r="O1033" s="34"/>
      <c r="P1033" s="34"/>
      <c r="Q1033" s="34"/>
      <c r="R1033" s="31"/>
      <c r="S1033" s="31"/>
      <c r="T1033" s="31"/>
      <c r="U1033" s="31"/>
      <c r="V1033" s="31"/>
      <c r="W1033" s="31"/>
      <c r="X1033" s="31"/>
      <c r="Y1033" s="31"/>
      <c r="Z1033" s="31"/>
      <c r="AE1033" s="31"/>
      <c r="AF1033" s="31"/>
    </row>
    <row r="1034" spans="3:32">
      <c r="C1034" s="34"/>
      <c r="D1034" s="33"/>
      <c r="E1034" s="33"/>
      <c r="F1034" s="33"/>
      <c r="G1034" s="34"/>
      <c r="H1034" s="34"/>
      <c r="I1034" s="34"/>
      <c r="J1034" s="34"/>
      <c r="K1034" s="34"/>
      <c r="L1034" s="34"/>
      <c r="M1034" s="34"/>
      <c r="N1034" s="34"/>
      <c r="O1034" s="34"/>
      <c r="P1034" s="34"/>
      <c r="Q1034" s="34"/>
      <c r="R1034" s="31"/>
      <c r="S1034" s="31"/>
      <c r="T1034" s="31"/>
      <c r="U1034" s="31"/>
      <c r="V1034" s="31"/>
      <c r="W1034" s="31"/>
      <c r="X1034" s="31"/>
      <c r="Y1034" s="31"/>
      <c r="Z1034" s="31"/>
      <c r="AE1034" s="31"/>
      <c r="AF1034" s="31"/>
    </row>
    <row r="1035" spans="3:32">
      <c r="C1035" s="34"/>
      <c r="D1035" s="33"/>
      <c r="E1035" s="33"/>
      <c r="F1035" s="33"/>
      <c r="G1035" s="34"/>
      <c r="H1035" s="34"/>
      <c r="I1035" s="34"/>
      <c r="J1035" s="34"/>
      <c r="K1035" s="34"/>
      <c r="L1035" s="34"/>
      <c r="M1035" s="34"/>
      <c r="N1035" s="34"/>
      <c r="O1035" s="34"/>
      <c r="P1035" s="34"/>
      <c r="Q1035" s="34"/>
      <c r="R1035" s="31"/>
      <c r="S1035" s="31"/>
      <c r="T1035" s="31"/>
      <c r="U1035" s="31"/>
      <c r="V1035" s="31"/>
      <c r="W1035" s="31"/>
      <c r="X1035" s="31"/>
      <c r="Y1035" s="31"/>
      <c r="Z1035" s="31"/>
      <c r="AE1035" s="31"/>
      <c r="AF1035" s="31"/>
    </row>
    <row r="1036" spans="3:32">
      <c r="C1036" s="34"/>
      <c r="D1036" s="33"/>
      <c r="E1036" s="33"/>
      <c r="F1036" s="33"/>
      <c r="G1036" s="34"/>
      <c r="H1036" s="34"/>
      <c r="I1036" s="34"/>
      <c r="J1036" s="34"/>
      <c r="K1036" s="34"/>
      <c r="L1036" s="34"/>
      <c r="M1036" s="34"/>
      <c r="N1036" s="34"/>
      <c r="O1036" s="34"/>
      <c r="P1036" s="34"/>
      <c r="Q1036" s="34"/>
      <c r="R1036" s="31"/>
      <c r="S1036" s="31"/>
      <c r="T1036" s="31"/>
      <c r="U1036" s="31"/>
      <c r="V1036" s="31"/>
      <c r="W1036" s="31"/>
      <c r="X1036" s="31"/>
      <c r="Y1036" s="31"/>
      <c r="Z1036" s="31"/>
      <c r="AE1036" s="31"/>
      <c r="AF1036" s="31"/>
    </row>
    <row r="1037" spans="3:32">
      <c r="C1037" s="34"/>
      <c r="D1037" s="33"/>
      <c r="E1037" s="33"/>
      <c r="F1037" s="33"/>
      <c r="G1037" s="34"/>
      <c r="H1037" s="34"/>
      <c r="I1037" s="34"/>
      <c r="J1037" s="34"/>
      <c r="K1037" s="34"/>
      <c r="L1037" s="34"/>
      <c r="M1037" s="34"/>
      <c r="N1037" s="34"/>
      <c r="O1037" s="34"/>
      <c r="P1037" s="34"/>
      <c r="Q1037" s="34"/>
      <c r="R1037" s="31"/>
      <c r="S1037" s="31"/>
      <c r="T1037" s="31"/>
      <c r="U1037" s="31"/>
      <c r="V1037" s="31"/>
      <c r="W1037" s="31"/>
      <c r="X1037" s="31"/>
      <c r="Y1037" s="31"/>
      <c r="Z1037" s="31"/>
      <c r="AE1037" s="31"/>
      <c r="AF1037" s="31"/>
    </row>
    <row r="1038" spans="3:32">
      <c r="C1038" s="34"/>
      <c r="D1038" s="33"/>
      <c r="E1038" s="33"/>
      <c r="F1038" s="33"/>
      <c r="G1038" s="34"/>
      <c r="H1038" s="34"/>
      <c r="I1038" s="34"/>
      <c r="J1038" s="34"/>
      <c r="K1038" s="34"/>
      <c r="L1038" s="34"/>
      <c r="M1038" s="34"/>
      <c r="N1038" s="34"/>
      <c r="O1038" s="34"/>
      <c r="P1038" s="34"/>
      <c r="Q1038" s="34"/>
      <c r="R1038" s="31"/>
      <c r="S1038" s="31"/>
      <c r="T1038" s="31"/>
      <c r="U1038" s="31"/>
      <c r="V1038" s="31"/>
      <c r="W1038" s="31"/>
      <c r="X1038" s="31"/>
      <c r="Y1038" s="31"/>
      <c r="Z1038" s="31"/>
      <c r="AE1038" s="31"/>
      <c r="AF1038" s="31"/>
    </row>
    <row r="1039" spans="3:32">
      <c r="C1039" s="34"/>
      <c r="D1039" s="33"/>
      <c r="E1039" s="33"/>
      <c r="F1039" s="33"/>
      <c r="G1039" s="34"/>
      <c r="H1039" s="34"/>
      <c r="I1039" s="34"/>
      <c r="J1039" s="34"/>
      <c r="K1039" s="34"/>
      <c r="L1039" s="34"/>
      <c r="M1039" s="34"/>
      <c r="N1039" s="34"/>
      <c r="O1039" s="34"/>
      <c r="P1039" s="34"/>
      <c r="Q1039" s="34"/>
      <c r="R1039" s="31"/>
      <c r="S1039" s="31"/>
      <c r="T1039" s="31"/>
      <c r="U1039" s="31"/>
      <c r="V1039" s="31"/>
      <c r="W1039" s="31"/>
      <c r="X1039" s="31"/>
      <c r="Y1039" s="31"/>
      <c r="Z1039" s="31"/>
      <c r="AE1039" s="31"/>
      <c r="AF1039" s="31"/>
    </row>
    <row r="1040" spans="3:32">
      <c r="C1040" s="34"/>
      <c r="D1040" s="33"/>
      <c r="E1040" s="33"/>
      <c r="F1040" s="33"/>
      <c r="G1040" s="34"/>
      <c r="H1040" s="34"/>
      <c r="I1040" s="34"/>
      <c r="J1040" s="34"/>
      <c r="K1040" s="34"/>
      <c r="L1040" s="34"/>
      <c r="M1040" s="34"/>
      <c r="N1040" s="34"/>
      <c r="O1040" s="34"/>
      <c r="P1040" s="34"/>
      <c r="Q1040" s="34"/>
      <c r="R1040" s="31"/>
      <c r="S1040" s="31"/>
      <c r="T1040" s="31"/>
      <c r="U1040" s="31"/>
      <c r="V1040" s="31"/>
      <c r="W1040" s="31"/>
      <c r="X1040" s="31"/>
      <c r="Y1040" s="31"/>
      <c r="Z1040" s="31"/>
      <c r="AE1040" s="31"/>
      <c r="AF1040" s="31"/>
    </row>
    <row r="1041" spans="3:32">
      <c r="C1041" s="34"/>
      <c r="D1041" s="33"/>
      <c r="E1041" s="33"/>
      <c r="F1041" s="33"/>
      <c r="G1041" s="34"/>
      <c r="H1041" s="34"/>
      <c r="I1041" s="34"/>
      <c r="J1041" s="34"/>
      <c r="K1041" s="34"/>
      <c r="L1041" s="34"/>
      <c r="M1041" s="34"/>
      <c r="N1041" s="34"/>
      <c r="O1041" s="34"/>
      <c r="P1041" s="34"/>
      <c r="Q1041" s="34"/>
      <c r="R1041" s="31"/>
      <c r="S1041" s="31"/>
      <c r="T1041" s="31"/>
      <c r="U1041" s="31"/>
      <c r="V1041" s="31"/>
      <c r="W1041" s="31"/>
      <c r="X1041" s="31"/>
      <c r="Y1041" s="31"/>
      <c r="Z1041" s="31"/>
      <c r="AE1041" s="31"/>
      <c r="AF1041" s="31"/>
    </row>
    <row r="1042" spans="3:32">
      <c r="C1042" s="34"/>
      <c r="D1042" s="33"/>
      <c r="E1042" s="33"/>
      <c r="F1042" s="33"/>
      <c r="G1042" s="34"/>
      <c r="H1042" s="34"/>
      <c r="I1042" s="34"/>
      <c r="J1042" s="34"/>
      <c r="K1042" s="34"/>
      <c r="L1042" s="34"/>
      <c r="M1042" s="34"/>
      <c r="N1042" s="34"/>
      <c r="O1042" s="34"/>
      <c r="P1042" s="34"/>
      <c r="Q1042" s="34"/>
      <c r="R1042" s="31"/>
      <c r="S1042" s="31"/>
      <c r="T1042" s="31"/>
      <c r="U1042" s="31"/>
      <c r="V1042" s="31"/>
      <c r="W1042" s="31"/>
      <c r="X1042" s="31"/>
      <c r="Y1042" s="31"/>
      <c r="Z1042" s="31"/>
      <c r="AE1042" s="31"/>
      <c r="AF1042" s="31"/>
    </row>
    <row r="1043" spans="3:32">
      <c r="C1043" s="34"/>
      <c r="D1043" s="33"/>
      <c r="E1043" s="33"/>
      <c r="F1043" s="33"/>
      <c r="G1043" s="34"/>
      <c r="H1043" s="34"/>
      <c r="I1043" s="34"/>
      <c r="J1043" s="34"/>
      <c r="K1043" s="34"/>
      <c r="L1043" s="34"/>
      <c r="M1043" s="34"/>
      <c r="N1043" s="34"/>
      <c r="O1043" s="34"/>
      <c r="P1043" s="34"/>
      <c r="Q1043" s="34"/>
      <c r="R1043" s="31"/>
      <c r="S1043" s="31"/>
      <c r="T1043" s="31"/>
      <c r="U1043" s="31"/>
      <c r="V1043" s="31"/>
      <c r="W1043" s="31"/>
      <c r="X1043" s="31"/>
      <c r="Y1043" s="31"/>
      <c r="Z1043" s="31"/>
      <c r="AE1043" s="31"/>
      <c r="AF1043" s="31"/>
    </row>
    <row r="1044" spans="3:32">
      <c r="C1044" s="34"/>
      <c r="D1044" s="33"/>
      <c r="E1044" s="33"/>
      <c r="F1044" s="33"/>
      <c r="G1044" s="34"/>
      <c r="H1044" s="34"/>
      <c r="I1044" s="34"/>
      <c r="J1044" s="34"/>
      <c r="K1044" s="34"/>
      <c r="L1044" s="34"/>
      <c r="M1044" s="34"/>
      <c r="N1044" s="34"/>
      <c r="O1044" s="34"/>
      <c r="P1044" s="34"/>
      <c r="Q1044" s="34"/>
      <c r="R1044" s="31"/>
      <c r="S1044" s="31"/>
      <c r="T1044" s="31"/>
      <c r="U1044" s="31"/>
      <c r="V1044" s="31"/>
      <c r="W1044" s="31"/>
      <c r="X1044" s="31"/>
      <c r="Y1044" s="31"/>
      <c r="Z1044" s="31"/>
      <c r="AE1044" s="31"/>
      <c r="AF1044" s="31"/>
    </row>
    <row r="1045" spans="3:32">
      <c r="C1045" s="34"/>
      <c r="D1045" s="33"/>
      <c r="E1045" s="33"/>
      <c r="F1045" s="33"/>
      <c r="G1045" s="34"/>
      <c r="H1045" s="34"/>
      <c r="I1045" s="34"/>
      <c r="J1045" s="34"/>
      <c r="K1045" s="34"/>
      <c r="L1045" s="34"/>
      <c r="M1045" s="34"/>
      <c r="N1045" s="34"/>
      <c r="O1045" s="34"/>
      <c r="P1045" s="34"/>
      <c r="Q1045" s="34"/>
      <c r="R1045" s="31"/>
      <c r="S1045" s="31"/>
      <c r="T1045" s="31"/>
      <c r="U1045" s="31"/>
      <c r="V1045" s="31"/>
      <c r="W1045" s="31"/>
      <c r="X1045" s="31"/>
      <c r="Y1045" s="31"/>
      <c r="Z1045" s="31"/>
      <c r="AE1045" s="31"/>
      <c r="AF1045" s="31"/>
    </row>
    <row r="1046" spans="3:32">
      <c r="C1046" s="34"/>
      <c r="D1046" s="33"/>
      <c r="E1046" s="33"/>
      <c r="F1046" s="33"/>
      <c r="G1046" s="34"/>
      <c r="H1046" s="34"/>
      <c r="I1046" s="34"/>
      <c r="J1046" s="34"/>
      <c r="K1046" s="34"/>
      <c r="L1046" s="34"/>
      <c r="M1046" s="34"/>
      <c r="N1046" s="34"/>
      <c r="O1046" s="34"/>
      <c r="P1046" s="34"/>
      <c r="Q1046" s="34"/>
      <c r="R1046" s="31"/>
      <c r="S1046" s="31"/>
      <c r="T1046" s="31"/>
      <c r="U1046" s="31"/>
      <c r="V1046" s="31"/>
      <c r="W1046" s="31"/>
      <c r="X1046" s="31"/>
      <c r="Y1046" s="31"/>
      <c r="Z1046" s="31"/>
      <c r="AE1046" s="31"/>
      <c r="AF1046" s="31"/>
    </row>
    <row r="1047" spans="3:32">
      <c r="C1047" s="34"/>
      <c r="D1047" s="33"/>
      <c r="E1047" s="33"/>
      <c r="F1047" s="33"/>
      <c r="G1047" s="34"/>
      <c r="H1047" s="34"/>
      <c r="I1047" s="34"/>
      <c r="J1047" s="34"/>
      <c r="K1047" s="34"/>
      <c r="L1047" s="34"/>
      <c r="M1047" s="34"/>
      <c r="N1047" s="34"/>
      <c r="O1047" s="34"/>
      <c r="P1047" s="34"/>
      <c r="Q1047" s="34"/>
      <c r="R1047" s="31"/>
      <c r="S1047" s="31"/>
      <c r="T1047" s="31"/>
      <c r="U1047" s="31"/>
      <c r="V1047" s="31"/>
      <c r="W1047" s="31"/>
      <c r="X1047" s="31"/>
      <c r="Y1047" s="31"/>
      <c r="Z1047" s="31"/>
      <c r="AE1047" s="31"/>
      <c r="AF1047" s="31"/>
    </row>
    <row r="1048" spans="3:32">
      <c r="C1048" s="34"/>
      <c r="D1048" s="33"/>
      <c r="E1048" s="33"/>
      <c r="F1048" s="33"/>
      <c r="G1048" s="34"/>
      <c r="H1048" s="34"/>
      <c r="I1048" s="34"/>
      <c r="J1048" s="34"/>
      <c r="K1048" s="34"/>
      <c r="L1048" s="34"/>
      <c r="M1048" s="34"/>
      <c r="N1048" s="34"/>
      <c r="O1048" s="34"/>
      <c r="P1048" s="34"/>
      <c r="Q1048" s="34"/>
      <c r="R1048" s="31"/>
      <c r="S1048" s="31"/>
      <c r="T1048" s="31"/>
      <c r="U1048" s="31"/>
      <c r="V1048" s="31"/>
      <c r="W1048" s="31"/>
      <c r="X1048" s="31"/>
      <c r="Y1048" s="31"/>
      <c r="Z1048" s="31"/>
      <c r="AE1048" s="31"/>
      <c r="AF1048" s="31"/>
    </row>
    <row r="1049" spans="3:32">
      <c r="C1049" s="34"/>
      <c r="D1049" s="33"/>
      <c r="E1049" s="33"/>
      <c r="F1049" s="33"/>
      <c r="G1049" s="34"/>
      <c r="H1049" s="34"/>
      <c r="I1049" s="34"/>
      <c r="J1049" s="34"/>
      <c r="K1049" s="34"/>
      <c r="L1049" s="34"/>
      <c r="M1049" s="34"/>
      <c r="N1049" s="34"/>
      <c r="O1049" s="34"/>
      <c r="P1049" s="34"/>
      <c r="Q1049" s="34"/>
      <c r="R1049" s="31"/>
      <c r="S1049" s="31"/>
      <c r="T1049" s="31"/>
      <c r="U1049" s="31"/>
      <c r="V1049" s="31"/>
      <c r="W1049" s="31"/>
      <c r="X1049" s="31"/>
      <c r="Y1049" s="31"/>
      <c r="Z1049" s="31"/>
      <c r="AE1049" s="31"/>
      <c r="AF1049" s="31"/>
    </row>
    <row r="1050" spans="3:32">
      <c r="C1050" s="34"/>
      <c r="D1050" s="33"/>
      <c r="E1050" s="33"/>
      <c r="F1050" s="33"/>
      <c r="G1050" s="34"/>
      <c r="H1050" s="34"/>
      <c r="I1050" s="34"/>
      <c r="J1050" s="34"/>
      <c r="K1050" s="34"/>
      <c r="L1050" s="34"/>
      <c r="M1050" s="34"/>
      <c r="N1050" s="34"/>
      <c r="O1050" s="34"/>
      <c r="P1050" s="34"/>
      <c r="Q1050" s="34"/>
      <c r="R1050" s="31"/>
      <c r="S1050" s="31"/>
      <c r="T1050" s="31"/>
      <c r="U1050" s="31"/>
      <c r="V1050" s="31"/>
      <c r="W1050" s="31"/>
      <c r="X1050" s="31"/>
      <c r="Y1050" s="31"/>
      <c r="Z1050" s="31"/>
      <c r="AE1050" s="31"/>
      <c r="AF1050" s="31"/>
    </row>
    <row r="1051" spans="3:32">
      <c r="C1051" s="34"/>
      <c r="D1051" s="33"/>
      <c r="E1051" s="33"/>
      <c r="F1051" s="33"/>
      <c r="G1051" s="34"/>
      <c r="H1051" s="34"/>
      <c r="I1051" s="34"/>
      <c r="J1051" s="34"/>
      <c r="K1051" s="34"/>
      <c r="L1051" s="34"/>
      <c r="M1051" s="34"/>
      <c r="N1051" s="34"/>
      <c r="O1051" s="34"/>
      <c r="P1051" s="34"/>
      <c r="Q1051" s="34"/>
      <c r="R1051" s="31"/>
      <c r="S1051" s="31"/>
      <c r="T1051" s="31"/>
      <c r="U1051" s="31"/>
      <c r="V1051" s="31"/>
      <c r="W1051" s="31"/>
      <c r="X1051" s="31"/>
      <c r="Y1051" s="31"/>
      <c r="Z1051" s="31"/>
      <c r="AE1051" s="31"/>
      <c r="AF1051" s="31"/>
    </row>
    <row r="1052" spans="3:32">
      <c r="C1052" s="34"/>
      <c r="D1052" s="33"/>
      <c r="E1052" s="33"/>
      <c r="F1052" s="33"/>
      <c r="G1052" s="34"/>
      <c r="H1052" s="34"/>
      <c r="I1052" s="34"/>
      <c r="J1052" s="34"/>
      <c r="K1052" s="34"/>
      <c r="L1052" s="34"/>
      <c r="M1052" s="34"/>
      <c r="N1052" s="34"/>
      <c r="O1052" s="34"/>
      <c r="P1052" s="34"/>
      <c r="Q1052" s="34"/>
      <c r="R1052" s="31"/>
      <c r="S1052" s="31"/>
      <c r="T1052" s="31"/>
      <c r="U1052" s="31"/>
      <c r="V1052" s="31"/>
      <c r="W1052" s="31"/>
      <c r="X1052" s="31"/>
      <c r="Y1052" s="31"/>
      <c r="Z1052" s="31"/>
      <c r="AE1052" s="31"/>
      <c r="AF1052" s="31"/>
    </row>
    <row r="1053" spans="3:32">
      <c r="C1053" s="34"/>
      <c r="D1053" s="33"/>
      <c r="E1053" s="33"/>
      <c r="F1053" s="33"/>
      <c r="G1053" s="34"/>
      <c r="H1053" s="34"/>
      <c r="I1053" s="34"/>
      <c r="J1053" s="34"/>
      <c r="K1053" s="34"/>
      <c r="L1053" s="34"/>
      <c r="M1053" s="34"/>
      <c r="N1053" s="34"/>
      <c r="O1053" s="34"/>
      <c r="P1053" s="34"/>
      <c r="Q1053" s="34"/>
      <c r="R1053" s="31"/>
      <c r="S1053" s="31"/>
      <c r="T1053" s="31"/>
      <c r="U1053" s="31"/>
      <c r="V1053" s="31"/>
      <c r="W1053" s="31"/>
      <c r="X1053" s="31"/>
      <c r="Y1053" s="31"/>
      <c r="Z1053" s="31"/>
      <c r="AE1053" s="31"/>
      <c r="AF1053" s="31"/>
    </row>
    <row r="1054" spans="3:32">
      <c r="C1054" s="34"/>
      <c r="D1054" s="33"/>
      <c r="E1054" s="33"/>
      <c r="F1054" s="33"/>
      <c r="G1054" s="34"/>
      <c r="H1054" s="34"/>
      <c r="I1054" s="34"/>
      <c r="J1054" s="34"/>
      <c r="K1054" s="34"/>
      <c r="L1054" s="34"/>
      <c r="M1054" s="34"/>
      <c r="N1054" s="34"/>
      <c r="O1054" s="34"/>
      <c r="P1054" s="34"/>
      <c r="Q1054" s="34"/>
      <c r="R1054" s="31"/>
      <c r="S1054" s="31"/>
      <c r="T1054" s="31"/>
      <c r="U1054" s="31"/>
      <c r="V1054" s="31"/>
      <c r="W1054" s="31"/>
      <c r="X1054" s="31"/>
      <c r="Y1054" s="31"/>
      <c r="Z1054" s="31"/>
      <c r="AE1054" s="31"/>
      <c r="AF1054" s="31"/>
    </row>
    <row r="1055" spans="3:32">
      <c r="C1055" s="34"/>
      <c r="D1055" s="33"/>
      <c r="E1055" s="33"/>
      <c r="F1055" s="33"/>
      <c r="G1055" s="34"/>
      <c r="H1055" s="34"/>
      <c r="I1055" s="34"/>
      <c r="J1055" s="34"/>
      <c r="K1055" s="34"/>
      <c r="L1055" s="34"/>
      <c r="M1055" s="34"/>
      <c r="N1055" s="34"/>
      <c r="O1055" s="34"/>
      <c r="P1055" s="34"/>
      <c r="Q1055" s="34"/>
      <c r="R1055" s="31"/>
      <c r="S1055" s="31"/>
      <c r="T1055" s="31"/>
      <c r="U1055" s="31"/>
      <c r="V1055" s="31"/>
      <c r="W1055" s="31"/>
      <c r="X1055" s="31"/>
      <c r="Y1055" s="31"/>
      <c r="Z1055" s="31"/>
      <c r="AE1055" s="31"/>
      <c r="AF1055" s="31"/>
    </row>
    <row r="1056" spans="3:32">
      <c r="C1056" s="34"/>
      <c r="D1056" s="33"/>
      <c r="E1056" s="33"/>
      <c r="F1056" s="33"/>
      <c r="G1056" s="34"/>
      <c r="H1056" s="34"/>
      <c r="I1056" s="34"/>
      <c r="J1056" s="34"/>
      <c r="K1056" s="34"/>
      <c r="L1056" s="34"/>
      <c r="M1056" s="34"/>
      <c r="N1056" s="34"/>
      <c r="O1056" s="34"/>
      <c r="P1056" s="34"/>
      <c r="Q1056" s="34"/>
      <c r="R1056" s="31"/>
      <c r="S1056" s="31"/>
      <c r="T1056" s="31"/>
      <c r="U1056" s="31"/>
      <c r="V1056" s="31"/>
      <c r="W1056" s="31"/>
      <c r="X1056" s="31"/>
      <c r="Y1056" s="31"/>
      <c r="Z1056" s="31"/>
      <c r="AE1056" s="31"/>
      <c r="AF1056" s="31"/>
    </row>
    <row r="1057" spans="3:32">
      <c r="C1057" s="34"/>
      <c r="D1057" s="33"/>
      <c r="E1057" s="33"/>
      <c r="F1057" s="33"/>
      <c r="G1057" s="34"/>
      <c r="H1057" s="34"/>
      <c r="I1057" s="34"/>
      <c r="J1057" s="34"/>
      <c r="K1057" s="34"/>
      <c r="L1057" s="34"/>
      <c r="M1057" s="34"/>
      <c r="N1057" s="34"/>
      <c r="O1057" s="34"/>
      <c r="P1057" s="34"/>
      <c r="Q1057" s="34"/>
      <c r="R1057" s="31"/>
      <c r="S1057" s="31"/>
      <c r="T1057" s="31"/>
      <c r="U1057" s="31"/>
      <c r="V1057" s="31"/>
      <c r="W1057" s="31"/>
      <c r="X1057" s="31"/>
      <c r="Y1057" s="31"/>
      <c r="Z1057" s="31"/>
      <c r="AE1057" s="31"/>
      <c r="AF1057" s="31"/>
    </row>
    <row r="1058" spans="3:32">
      <c r="C1058" s="34"/>
      <c r="D1058" s="33"/>
      <c r="E1058" s="33"/>
      <c r="F1058" s="33"/>
      <c r="G1058" s="34"/>
      <c r="H1058" s="34"/>
      <c r="I1058" s="34"/>
      <c r="J1058" s="34"/>
      <c r="K1058" s="34"/>
      <c r="L1058" s="34"/>
      <c r="M1058" s="34"/>
      <c r="N1058" s="34"/>
      <c r="O1058" s="34"/>
      <c r="P1058" s="34"/>
      <c r="Q1058" s="34"/>
      <c r="R1058" s="31"/>
      <c r="S1058" s="31"/>
      <c r="T1058" s="31"/>
      <c r="U1058" s="31"/>
      <c r="V1058" s="31"/>
      <c r="W1058" s="31"/>
      <c r="X1058" s="31"/>
      <c r="Y1058" s="31"/>
      <c r="Z1058" s="31"/>
      <c r="AE1058" s="31"/>
      <c r="AF1058" s="31"/>
    </row>
    <row r="1059" spans="3:32">
      <c r="C1059" s="34"/>
      <c r="D1059" s="33"/>
      <c r="E1059" s="33"/>
      <c r="F1059" s="33"/>
      <c r="G1059" s="34"/>
      <c r="H1059" s="34"/>
      <c r="I1059" s="34"/>
      <c r="J1059" s="34"/>
      <c r="K1059" s="34"/>
      <c r="L1059" s="34"/>
      <c r="M1059" s="34"/>
      <c r="N1059" s="34"/>
      <c r="O1059" s="34"/>
      <c r="P1059" s="34"/>
      <c r="Q1059" s="34"/>
      <c r="R1059" s="31"/>
      <c r="S1059" s="31"/>
      <c r="T1059" s="31"/>
      <c r="U1059" s="31"/>
      <c r="V1059" s="31"/>
      <c r="W1059" s="31"/>
      <c r="X1059" s="31"/>
      <c r="Y1059" s="31"/>
      <c r="Z1059" s="31"/>
      <c r="AE1059" s="31"/>
      <c r="AF1059" s="31"/>
    </row>
    <row r="1060" spans="3:32">
      <c r="C1060" s="34"/>
      <c r="D1060" s="33"/>
      <c r="E1060" s="33"/>
      <c r="F1060" s="33"/>
      <c r="G1060" s="34"/>
      <c r="H1060" s="34"/>
      <c r="I1060" s="34"/>
      <c r="J1060" s="34"/>
      <c r="K1060" s="34"/>
      <c r="L1060" s="34"/>
      <c r="M1060" s="34"/>
      <c r="N1060" s="34"/>
      <c r="O1060" s="34"/>
      <c r="P1060" s="34"/>
      <c r="Q1060" s="34"/>
      <c r="R1060" s="31"/>
      <c r="S1060" s="31"/>
      <c r="T1060" s="31"/>
      <c r="U1060" s="31"/>
      <c r="V1060" s="31"/>
      <c r="W1060" s="31"/>
      <c r="X1060" s="31"/>
      <c r="Y1060" s="31"/>
      <c r="Z1060" s="31"/>
      <c r="AE1060" s="31"/>
      <c r="AF1060" s="31"/>
    </row>
    <row r="1061" spans="3:32">
      <c r="C1061" s="34"/>
      <c r="D1061" s="33"/>
      <c r="E1061" s="33"/>
      <c r="F1061" s="33"/>
      <c r="G1061" s="34"/>
      <c r="H1061" s="34"/>
      <c r="I1061" s="34"/>
      <c r="J1061" s="34"/>
      <c r="K1061" s="34"/>
      <c r="L1061" s="34"/>
      <c r="M1061" s="34"/>
      <c r="N1061" s="34"/>
      <c r="O1061" s="34"/>
      <c r="P1061" s="34"/>
      <c r="Q1061" s="34"/>
      <c r="R1061" s="31"/>
      <c r="S1061" s="31"/>
      <c r="T1061" s="31"/>
      <c r="U1061" s="31"/>
      <c r="V1061" s="31"/>
      <c r="W1061" s="31"/>
      <c r="X1061" s="31"/>
      <c r="Y1061" s="31"/>
      <c r="Z1061" s="31"/>
      <c r="AE1061" s="31"/>
      <c r="AF1061" s="31"/>
    </row>
    <row r="1062" spans="3:32">
      <c r="C1062" s="34"/>
      <c r="D1062" s="33"/>
      <c r="E1062" s="33"/>
      <c r="F1062" s="33"/>
      <c r="G1062" s="34"/>
      <c r="H1062" s="34"/>
      <c r="I1062" s="34"/>
      <c r="J1062" s="34"/>
      <c r="K1062" s="34"/>
      <c r="L1062" s="34"/>
      <c r="M1062" s="34"/>
      <c r="N1062" s="34"/>
      <c r="O1062" s="34"/>
      <c r="P1062" s="34"/>
      <c r="Q1062" s="34"/>
      <c r="R1062" s="31"/>
      <c r="S1062" s="31"/>
      <c r="T1062" s="31"/>
      <c r="U1062" s="31"/>
      <c r="V1062" s="31"/>
      <c r="W1062" s="31"/>
      <c r="X1062" s="31"/>
      <c r="Y1062" s="31"/>
      <c r="Z1062" s="31"/>
      <c r="AE1062" s="31"/>
      <c r="AF1062" s="31"/>
    </row>
    <row r="1063" spans="3:32">
      <c r="C1063" s="34"/>
      <c r="D1063" s="33"/>
      <c r="E1063" s="33"/>
      <c r="F1063" s="33"/>
      <c r="G1063" s="34"/>
      <c r="H1063" s="34"/>
      <c r="I1063" s="34"/>
      <c r="J1063" s="34"/>
      <c r="K1063" s="34"/>
      <c r="L1063" s="34"/>
      <c r="M1063" s="34"/>
      <c r="N1063" s="34"/>
      <c r="O1063" s="34"/>
      <c r="P1063" s="34"/>
      <c r="Q1063" s="34"/>
      <c r="R1063" s="31"/>
      <c r="S1063" s="31"/>
      <c r="T1063" s="31"/>
      <c r="U1063" s="31"/>
      <c r="V1063" s="31"/>
      <c r="W1063" s="31"/>
      <c r="X1063" s="31"/>
      <c r="Y1063" s="31"/>
      <c r="Z1063" s="31"/>
      <c r="AE1063" s="31"/>
      <c r="AF1063" s="31"/>
    </row>
    <row r="1064" spans="3:32">
      <c r="C1064" s="34"/>
      <c r="D1064" s="33"/>
      <c r="E1064" s="33"/>
      <c r="F1064" s="33"/>
      <c r="G1064" s="34"/>
      <c r="H1064" s="34"/>
      <c r="I1064" s="34"/>
      <c r="J1064" s="34"/>
      <c r="K1064" s="34"/>
      <c r="L1064" s="34"/>
      <c r="M1064" s="34"/>
      <c r="N1064" s="34"/>
      <c r="O1064" s="34"/>
      <c r="P1064" s="34"/>
      <c r="Q1064" s="34"/>
      <c r="R1064" s="31"/>
      <c r="S1064" s="31"/>
      <c r="T1064" s="31"/>
      <c r="U1064" s="31"/>
      <c r="V1064" s="31"/>
      <c r="W1064" s="31"/>
      <c r="X1064" s="31"/>
      <c r="Y1064" s="31"/>
      <c r="Z1064" s="31"/>
      <c r="AE1064" s="31"/>
      <c r="AF1064" s="31"/>
    </row>
    <row r="1065" spans="3:32">
      <c r="C1065" s="34"/>
      <c r="D1065" s="33"/>
      <c r="E1065" s="33"/>
      <c r="F1065" s="33"/>
      <c r="G1065" s="34"/>
      <c r="H1065" s="34"/>
      <c r="I1065" s="34"/>
      <c r="J1065" s="34"/>
      <c r="K1065" s="34"/>
      <c r="L1065" s="34"/>
      <c r="M1065" s="34"/>
      <c r="N1065" s="34"/>
      <c r="O1065" s="34"/>
      <c r="P1065" s="34"/>
      <c r="Q1065" s="34"/>
      <c r="R1065" s="31"/>
      <c r="S1065" s="31"/>
      <c r="T1065" s="31"/>
      <c r="U1065" s="31"/>
      <c r="V1065" s="31"/>
      <c r="W1065" s="31"/>
      <c r="X1065" s="31"/>
      <c r="Y1065" s="31"/>
      <c r="Z1065" s="31"/>
      <c r="AE1065" s="31"/>
      <c r="AF1065" s="31"/>
    </row>
    <row r="1066" spans="3:32">
      <c r="C1066" s="34"/>
      <c r="D1066" s="33"/>
      <c r="E1066" s="33"/>
      <c r="F1066" s="33"/>
      <c r="G1066" s="34"/>
      <c r="H1066" s="34"/>
      <c r="I1066" s="34"/>
      <c r="J1066" s="34"/>
      <c r="K1066" s="34"/>
      <c r="L1066" s="34"/>
      <c r="M1066" s="34"/>
      <c r="N1066" s="34"/>
      <c r="O1066" s="34"/>
      <c r="P1066" s="34"/>
      <c r="Q1066" s="34"/>
      <c r="R1066" s="31"/>
      <c r="S1066" s="31"/>
      <c r="T1066" s="31"/>
      <c r="U1066" s="31"/>
      <c r="V1066" s="31"/>
      <c r="W1066" s="31"/>
      <c r="X1066" s="31"/>
      <c r="Y1066" s="31"/>
      <c r="Z1066" s="31"/>
      <c r="AE1066" s="31"/>
      <c r="AF1066" s="31"/>
    </row>
    <row r="1067" spans="3:32">
      <c r="C1067" s="34"/>
      <c r="D1067" s="33"/>
      <c r="E1067" s="33"/>
      <c r="F1067" s="33"/>
      <c r="G1067" s="34"/>
      <c r="H1067" s="34"/>
      <c r="I1067" s="34"/>
      <c r="J1067" s="34"/>
      <c r="K1067" s="34"/>
      <c r="L1067" s="34"/>
      <c r="M1067" s="34"/>
      <c r="N1067" s="34"/>
      <c r="O1067" s="34"/>
      <c r="P1067" s="34"/>
      <c r="Q1067" s="34"/>
      <c r="R1067" s="31"/>
      <c r="S1067" s="31"/>
      <c r="T1067" s="31"/>
      <c r="U1067" s="31"/>
      <c r="V1067" s="31"/>
      <c r="W1067" s="31"/>
      <c r="X1067" s="31"/>
      <c r="Y1067" s="31"/>
      <c r="Z1067" s="31"/>
      <c r="AE1067" s="31"/>
      <c r="AF1067" s="31"/>
    </row>
    <row r="1068" spans="3:32">
      <c r="C1068" s="34"/>
      <c r="D1068" s="33"/>
      <c r="E1068" s="33"/>
      <c r="F1068" s="33"/>
      <c r="G1068" s="34"/>
      <c r="H1068" s="34"/>
      <c r="I1068" s="34"/>
      <c r="J1068" s="34"/>
      <c r="K1068" s="34"/>
      <c r="L1068" s="34"/>
      <c r="M1068" s="34"/>
      <c r="N1068" s="34"/>
      <c r="O1068" s="34"/>
      <c r="P1068" s="34"/>
      <c r="Q1068" s="34"/>
      <c r="R1068" s="31"/>
      <c r="S1068" s="31"/>
      <c r="T1068" s="31"/>
      <c r="U1068" s="31"/>
      <c r="V1068" s="31"/>
      <c r="W1068" s="31"/>
      <c r="X1068" s="31"/>
      <c r="Y1068" s="31"/>
      <c r="Z1068" s="31"/>
      <c r="AE1068" s="31"/>
      <c r="AF1068" s="31"/>
    </row>
    <row r="1069" spans="3:32">
      <c r="C1069" s="34"/>
      <c r="D1069" s="33"/>
      <c r="E1069" s="33"/>
      <c r="F1069" s="33"/>
      <c r="G1069" s="34"/>
      <c r="H1069" s="34"/>
      <c r="I1069" s="34"/>
      <c r="J1069" s="34"/>
      <c r="K1069" s="34"/>
      <c r="L1069" s="34"/>
      <c r="M1069" s="34"/>
      <c r="N1069" s="34"/>
      <c r="O1069" s="34"/>
      <c r="P1069" s="34"/>
      <c r="Q1069" s="34"/>
      <c r="R1069" s="31"/>
      <c r="S1069" s="31"/>
      <c r="T1069" s="31"/>
      <c r="U1069" s="31"/>
      <c r="V1069" s="31"/>
      <c r="W1069" s="31"/>
      <c r="X1069" s="31"/>
      <c r="Y1069" s="31"/>
      <c r="Z1069" s="31"/>
      <c r="AE1069" s="31"/>
      <c r="AF1069" s="31"/>
    </row>
    <row r="1070" spans="3:32">
      <c r="C1070" s="34"/>
      <c r="D1070" s="33"/>
      <c r="E1070" s="33"/>
      <c r="F1070" s="33"/>
      <c r="G1070" s="34"/>
      <c r="H1070" s="34"/>
      <c r="I1070" s="34"/>
      <c r="J1070" s="34"/>
      <c r="K1070" s="34"/>
      <c r="L1070" s="34"/>
      <c r="M1070" s="34"/>
      <c r="N1070" s="34"/>
      <c r="O1070" s="34"/>
      <c r="P1070" s="34"/>
      <c r="Q1070" s="34"/>
      <c r="R1070" s="31"/>
      <c r="S1070" s="31"/>
      <c r="T1070" s="31"/>
      <c r="U1070" s="31"/>
      <c r="V1070" s="31"/>
      <c r="W1070" s="31"/>
      <c r="X1070" s="31"/>
      <c r="Y1070" s="31"/>
      <c r="Z1070" s="31"/>
      <c r="AE1070" s="31"/>
      <c r="AF1070" s="31"/>
    </row>
    <row r="1071" spans="3:32">
      <c r="C1071" s="34"/>
      <c r="D1071" s="33"/>
      <c r="E1071" s="33"/>
      <c r="F1071" s="33"/>
      <c r="G1071" s="34"/>
      <c r="H1071" s="34"/>
      <c r="I1071" s="34"/>
      <c r="J1071" s="34"/>
      <c r="K1071" s="34"/>
      <c r="L1071" s="34"/>
      <c r="M1071" s="34"/>
      <c r="N1071" s="34"/>
      <c r="O1071" s="34"/>
      <c r="P1071" s="34"/>
      <c r="Q1071" s="34"/>
      <c r="R1071" s="31"/>
      <c r="S1071" s="31"/>
      <c r="T1071" s="31"/>
      <c r="U1071" s="31"/>
      <c r="V1071" s="31"/>
      <c r="W1071" s="31"/>
      <c r="X1071" s="31"/>
      <c r="Y1071" s="31"/>
      <c r="Z1071" s="31"/>
      <c r="AE1071" s="31"/>
      <c r="AF1071" s="31"/>
    </row>
    <row r="1072" spans="3:32">
      <c r="C1072" s="34"/>
      <c r="D1072" s="33"/>
      <c r="E1072" s="33"/>
      <c r="F1072" s="33"/>
      <c r="G1072" s="34"/>
      <c r="H1072" s="34"/>
      <c r="I1072" s="34"/>
      <c r="J1072" s="34"/>
      <c r="K1072" s="34"/>
      <c r="L1072" s="34"/>
      <c r="M1072" s="34"/>
      <c r="N1072" s="34"/>
      <c r="O1072" s="34"/>
      <c r="P1072" s="34"/>
      <c r="Q1072" s="34"/>
      <c r="R1072" s="31"/>
      <c r="S1072" s="31"/>
      <c r="T1072" s="31"/>
      <c r="U1072" s="31"/>
      <c r="V1072" s="31"/>
      <c r="W1072" s="31"/>
      <c r="X1072" s="31"/>
      <c r="Y1072" s="31"/>
      <c r="Z1072" s="31"/>
      <c r="AE1072" s="31"/>
      <c r="AF1072" s="31"/>
    </row>
    <row r="1073" spans="3:32">
      <c r="C1073" s="34"/>
      <c r="D1073" s="33"/>
      <c r="E1073" s="33"/>
      <c r="F1073" s="33"/>
      <c r="G1073" s="34"/>
      <c r="H1073" s="34"/>
      <c r="I1073" s="34"/>
      <c r="J1073" s="34"/>
      <c r="K1073" s="34"/>
      <c r="L1073" s="34"/>
      <c r="M1073" s="34"/>
      <c r="N1073" s="34"/>
      <c r="O1073" s="34"/>
      <c r="P1073" s="34"/>
      <c r="Q1073" s="34"/>
      <c r="R1073" s="31"/>
      <c r="S1073" s="31"/>
      <c r="T1073" s="31"/>
      <c r="U1073" s="31"/>
      <c r="V1073" s="31"/>
      <c r="W1073" s="31"/>
      <c r="X1073" s="31"/>
      <c r="Y1073" s="31"/>
      <c r="Z1073" s="31"/>
      <c r="AE1073" s="31"/>
      <c r="AF1073" s="31"/>
    </row>
    <row r="1074" spans="3:32">
      <c r="C1074" s="34"/>
      <c r="D1074" s="33"/>
      <c r="E1074" s="33"/>
      <c r="F1074" s="33"/>
      <c r="G1074" s="34"/>
      <c r="H1074" s="34"/>
      <c r="I1074" s="34"/>
      <c r="J1074" s="34"/>
      <c r="K1074" s="34"/>
      <c r="L1074" s="34"/>
      <c r="M1074" s="34"/>
      <c r="N1074" s="34"/>
      <c r="O1074" s="34"/>
      <c r="P1074" s="34"/>
      <c r="Q1074" s="34"/>
      <c r="R1074" s="31"/>
      <c r="S1074" s="31"/>
      <c r="T1074" s="31"/>
      <c r="U1074" s="31"/>
      <c r="V1074" s="31"/>
      <c r="W1074" s="31"/>
      <c r="X1074" s="31"/>
      <c r="Y1074" s="31"/>
      <c r="Z1074" s="31"/>
      <c r="AE1074" s="31"/>
      <c r="AF1074" s="31"/>
    </row>
    <row r="1075" spans="3:32">
      <c r="C1075" s="34"/>
      <c r="D1075" s="33"/>
      <c r="E1075" s="33"/>
      <c r="F1075" s="33"/>
      <c r="G1075" s="34"/>
      <c r="H1075" s="34"/>
      <c r="I1075" s="34"/>
      <c r="J1075" s="34"/>
      <c r="K1075" s="34"/>
      <c r="L1075" s="34"/>
      <c r="M1075" s="34"/>
      <c r="N1075" s="34"/>
      <c r="O1075" s="34"/>
      <c r="P1075" s="34"/>
      <c r="Q1075" s="34"/>
      <c r="R1075" s="31"/>
      <c r="S1075" s="31"/>
      <c r="T1075" s="31"/>
      <c r="U1075" s="31"/>
      <c r="V1075" s="31"/>
      <c r="W1075" s="31"/>
      <c r="X1075" s="31"/>
      <c r="Y1075" s="31"/>
      <c r="Z1075" s="31"/>
      <c r="AE1075" s="31"/>
      <c r="AF1075" s="31"/>
    </row>
    <row r="1076" spans="3:32">
      <c r="C1076" s="34"/>
      <c r="D1076" s="33"/>
      <c r="E1076" s="33"/>
      <c r="F1076" s="33"/>
      <c r="G1076" s="34"/>
      <c r="H1076" s="34"/>
      <c r="I1076" s="34"/>
      <c r="J1076" s="34"/>
      <c r="K1076" s="34"/>
      <c r="L1076" s="34"/>
      <c r="M1076" s="34"/>
      <c r="N1076" s="34"/>
      <c r="O1076" s="34"/>
      <c r="P1076" s="34"/>
      <c r="Q1076" s="34"/>
      <c r="R1076" s="31"/>
      <c r="S1076" s="31"/>
      <c r="T1076" s="31"/>
      <c r="U1076" s="31"/>
      <c r="V1076" s="31"/>
      <c r="W1076" s="31"/>
      <c r="X1076" s="31"/>
      <c r="Y1076" s="31"/>
      <c r="Z1076" s="31"/>
      <c r="AE1076" s="31"/>
      <c r="AF1076" s="31"/>
    </row>
    <row r="1077" spans="3:32">
      <c r="C1077" s="34"/>
      <c r="D1077" s="33"/>
      <c r="E1077" s="33"/>
      <c r="F1077" s="33"/>
      <c r="G1077" s="34"/>
      <c r="H1077" s="34"/>
      <c r="I1077" s="34"/>
      <c r="J1077" s="34"/>
      <c r="K1077" s="34"/>
      <c r="L1077" s="34"/>
      <c r="M1077" s="34"/>
      <c r="N1077" s="34"/>
      <c r="O1077" s="34"/>
      <c r="P1077" s="34"/>
      <c r="Q1077" s="34"/>
      <c r="R1077" s="31"/>
      <c r="S1077" s="31"/>
      <c r="T1077" s="31"/>
      <c r="U1077" s="31"/>
      <c r="V1077" s="31"/>
      <c r="W1077" s="31"/>
      <c r="X1077" s="31"/>
      <c r="Y1077" s="31"/>
      <c r="Z1077" s="31"/>
      <c r="AE1077" s="31"/>
      <c r="AF1077" s="31"/>
    </row>
    <row r="1078" spans="3:32">
      <c r="C1078" s="34"/>
      <c r="D1078" s="33"/>
      <c r="E1078" s="33"/>
      <c r="F1078" s="33"/>
      <c r="G1078" s="34"/>
      <c r="H1078" s="34"/>
      <c r="I1078" s="34"/>
      <c r="J1078" s="34"/>
      <c r="K1078" s="34"/>
      <c r="L1078" s="34"/>
      <c r="M1078" s="34"/>
      <c r="N1078" s="34"/>
      <c r="O1078" s="34"/>
      <c r="P1078" s="34"/>
      <c r="Q1078" s="34"/>
      <c r="R1078" s="31"/>
      <c r="S1078" s="31"/>
      <c r="T1078" s="31"/>
      <c r="U1078" s="31"/>
      <c r="V1078" s="31"/>
      <c r="W1078" s="31"/>
      <c r="X1078" s="31"/>
      <c r="Y1078" s="31"/>
      <c r="Z1078" s="31"/>
      <c r="AE1078" s="31"/>
      <c r="AF1078" s="31"/>
    </row>
    <row r="1079" spans="3:32">
      <c r="C1079" s="34"/>
      <c r="D1079" s="33"/>
      <c r="E1079" s="33"/>
      <c r="F1079" s="33"/>
      <c r="G1079" s="34"/>
      <c r="H1079" s="34"/>
      <c r="I1079" s="34"/>
      <c r="J1079" s="34"/>
      <c r="K1079" s="34"/>
      <c r="L1079" s="34"/>
      <c r="M1079" s="34"/>
      <c r="N1079" s="34"/>
      <c r="O1079" s="34"/>
      <c r="P1079" s="34"/>
      <c r="Q1079" s="34"/>
      <c r="R1079" s="31"/>
      <c r="S1079" s="31"/>
      <c r="T1079" s="31"/>
      <c r="U1079" s="31"/>
      <c r="V1079" s="31"/>
      <c r="W1079" s="31"/>
      <c r="X1079" s="31"/>
      <c r="Y1079" s="31"/>
      <c r="Z1079" s="31"/>
      <c r="AE1079" s="31"/>
      <c r="AF1079" s="31"/>
    </row>
    <row r="1080" spans="3:32">
      <c r="C1080" s="34"/>
      <c r="D1080" s="33"/>
      <c r="E1080" s="33"/>
      <c r="F1080" s="33"/>
      <c r="G1080" s="34"/>
      <c r="H1080" s="34"/>
      <c r="I1080" s="34"/>
      <c r="J1080" s="34"/>
      <c r="K1080" s="34"/>
      <c r="L1080" s="34"/>
      <c r="M1080" s="34"/>
      <c r="N1080" s="34"/>
      <c r="O1080" s="34"/>
      <c r="P1080" s="34"/>
      <c r="Q1080" s="34"/>
      <c r="R1080" s="31"/>
      <c r="S1080" s="31"/>
      <c r="T1080" s="31"/>
      <c r="U1080" s="31"/>
      <c r="V1080" s="31"/>
      <c r="W1080" s="31"/>
      <c r="X1080" s="31"/>
      <c r="Y1080" s="31"/>
      <c r="Z1080" s="31"/>
      <c r="AE1080" s="31"/>
      <c r="AF1080" s="31"/>
    </row>
    <row r="1081" spans="3:32">
      <c r="C1081" s="34"/>
      <c r="D1081" s="33"/>
      <c r="E1081" s="33"/>
      <c r="F1081" s="33"/>
      <c r="G1081" s="34"/>
      <c r="H1081" s="34"/>
      <c r="I1081" s="34"/>
      <c r="J1081" s="34"/>
      <c r="K1081" s="34"/>
      <c r="L1081" s="34"/>
      <c r="M1081" s="34"/>
      <c r="N1081" s="34"/>
      <c r="O1081" s="34"/>
      <c r="P1081" s="34"/>
      <c r="Q1081" s="34"/>
      <c r="R1081" s="31"/>
      <c r="S1081" s="31"/>
      <c r="T1081" s="31"/>
      <c r="U1081" s="31"/>
      <c r="V1081" s="31"/>
      <c r="W1081" s="31"/>
      <c r="X1081" s="31"/>
      <c r="Y1081" s="31"/>
      <c r="Z1081" s="31"/>
      <c r="AE1081" s="31"/>
      <c r="AF1081" s="31"/>
    </row>
    <row r="1082" spans="3:32">
      <c r="C1082" s="34"/>
      <c r="D1082" s="33"/>
      <c r="E1082" s="33"/>
      <c r="F1082" s="33"/>
      <c r="G1082" s="34"/>
      <c r="H1082" s="34"/>
      <c r="I1082" s="34"/>
      <c r="J1082" s="34"/>
      <c r="K1082" s="34"/>
      <c r="L1082" s="34"/>
      <c r="M1082" s="34"/>
      <c r="N1082" s="34"/>
      <c r="O1082" s="34"/>
      <c r="P1082" s="34"/>
      <c r="Q1082" s="34"/>
      <c r="R1082" s="31"/>
      <c r="S1082" s="31"/>
      <c r="T1082" s="31"/>
      <c r="U1082" s="31"/>
      <c r="V1082" s="31"/>
      <c r="W1082" s="31"/>
      <c r="X1082" s="31"/>
      <c r="Y1082" s="31"/>
      <c r="Z1082" s="31"/>
      <c r="AE1082" s="31"/>
      <c r="AF1082" s="31"/>
    </row>
    <row r="1083" spans="3:32">
      <c r="C1083" s="34"/>
      <c r="D1083" s="33"/>
      <c r="E1083" s="33"/>
      <c r="F1083" s="33"/>
      <c r="G1083" s="34"/>
      <c r="H1083" s="34"/>
      <c r="I1083" s="34"/>
      <c r="J1083" s="34"/>
      <c r="K1083" s="34"/>
      <c r="L1083" s="34"/>
      <c r="M1083" s="34"/>
      <c r="N1083" s="34"/>
      <c r="O1083" s="34"/>
      <c r="P1083" s="34"/>
      <c r="Q1083" s="34"/>
      <c r="R1083" s="31"/>
      <c r="S1083" s="31"/>
      <c r="T1083" s="31"/>
      <c r="U1083" s="31"/>
      <c r="V1083" s="31"/>
      <c r="W1083" s="31"/>
      <c r="X1083" s="31"/>
      <c r="Y1083" s="31"/>
      <c r="Z1083" s="31"/>
      <c r="AE1083" s="31"/>
      <c r="AF1083" s="31"/>
    </row>
    <row r="1084" spans="3:32">
      <c r="C1084" s="34"/>
      <c r="D1084" s="33"/>
      <c r="E1084" s="33"/>
      <c r="F1084" s="33"/>
      <c r="G1084" s="34"/>
      <c r="H1084" s="34"/>
      <c r="I1084" s="34"/>
      <c r="J1084" s="34"/>
      <c r="K1084" s="34"/>
      <c r="L1084" s="34"/>
      <c r="M1084" s="34"/>
      <c r="N1084" s="34"/>
      <c r="O1084" s="34"/>
      <c r="P1084" s="34"/>
      <c r="Q1084" s="34"/>
      <c r="R1084" s="31"/>
      <c r="S1084" s="31"/>
      <c r="T1084" s="31"/>
      <c r="U1084" s="31"/>
      <c r="V1084" s="31"/>
      <c r="W1084" s="31"/>
      <c r="X1084" s="31"/>
      <c r="Y1084" s="31"/>
      <c r="Z1084" s="31"/>
      <c r="AE1084" s="31"/>
      <c r="AF1084" s="31"/>
    </row>
    <row r="1085" spans="3:32">
      <c r="C1085" s="34"/>
      <c r="D1085" s="33"/>
      <c r="E1085" s="33"/>
      <c r="F1085" s="33"/>
      <c r="G1085" s="34"/>
      <c r="H1085" s="34"/>
      <c r="I1085" s="34"/>
      <c r="J1085" s="34"/>
      <c r="K1085" s="34"/>
      <c r="L1085" s="34"/>
      <c r="M1085" s="34"/>
      <c r="N1085" s="34"/>
      <c r="O1085" s="34"/>
      <c r="P1085" s="34"/>
      <c r="Q1085" s="34"/>
      <c r="R1085" s="31"/>
      <c r="S1085" s="31"/>
      <c r="T1085" s="31"/>
      <c r="U1085" s="31"/>
      <c r="V1085" s="31"/>
      <c r="W1085" s="31"/>
      <c r="X1085" s="31"/>
      <c r="Y1085" s="31"/>
      <c r="Z1085" s="31"/>
      <c r="AE1085" s="31"/>
      <c r="AF1085" s="31"/>
    </row>
    <row r="1086" spans="3:32">
      <c r="C1086" s="34"/>
      <c r="D1086" s="33"/>
      <c r="E1086" s="33"/>
      <c r="F1086" s="33"/>
      <c r="G1086" s="34"/>
      <c r="H1086" s="34"/>
      <c r="I1086" s="34"/>
      <c r="J1086" s="34"/>
      <c r="K1086" s="34"/>
      <c r="L1086" s="34"/>
      <c r="M1086" s="34"/>
      <c r="N1086" s="34"/>
      <c r="O1086" s="34"/>
      <c r="P1086" s="34"/>
      <c r="Q1086" s="34"/>
      <c r="R1086" s="31"/>
      <c r="S1086" s="31"/>
      <c r="T1086" s="31"/>
      <c r="U1086" s="31"/>
      <c r="V1086" s="31"/>
      <c r="W1086" s="31"/>
      <c r="X1086" s="31"/>
      <c r="Y1086" s="31"/>
      <c r="Z1086" s="31"/>
      <c r="AE1086" s="31"/>
      <c r="AF1086" s="31"/>
    </row>
    <row r="1087" spans="3:32">
      <c r="C1087" s="34"/>
      <c r="D1087" s="33"/>
      <c r="E1087" s="33"/>
      <c r="F1087" s="33"/>
      <c r="G1087" s="34"/>
      <c r="H1087" s="34"/>
      <c r="I1087" s="34"/>
      <c r="J1087" s="34"/>
      <c r="K1087" s="34"/>
      <c r="L1087" s="34"/>
      <c r="M1087" s="34"/>
      <c r="N1087" s="34"/>
      <c r="O1087" s="34"/>
      <c r="P1087" s="34"/>
      <c r="Q1087" s="34"/>
      <c r="R1087" s="31"/>
      <c r="S1087" s="31"/>
      <c r="T1087" s="31"/>
      <c r="U1087" s="31"/>
      <c r="V1087" s="31"/>
      <c r="W1087" s="31"/>
      <c r="X1087" s="31"/>
      <c r="Y1087" s="31"/>
      <c r="Z1087" s="31"/>
      <c r="AE1087" s="31"/>
      <c r="AF1087" s="31"/>
    </row>
    <row r="1088" spans="3:32">
      <c r="C1088" s="34"/>
      <c r="D1088" s="33"/>
      <c r="E1088" s="33"/>
      <c r="F1088" s="33"/>
      <c r="G1088" s="34"/>
      <c r="H1088" s="34"/>
      <c r="I1088" s="34"/>
      <c r="J1088" s="34"/>
      <c r="K1088" s="34"/>
      <c r="L1088" s="34"/>
      <c r="M1088" s="34"/>
      <c r="N1088" s="34"/>
      <c r="O1088" s="34"/>
      <c r="P1088" s="34"/>
      <c r="Q1088" s="34"/>
      <c r="R1088" s="31"/>
      <c r="S1088" s="31"/>
      <c r="T1088" s="31"/>
      <c r="U1088" s="31"/>
      <c r="V1088" s="31"/>
      <c r="W1088" s="31"/>
      <c r="X1088" s="31"/>
      <c r="Y1088" s="31"/>
      <c r="Z1088" s="31"/>
      <c r="AE1088" s="31"/>
      <c r="AF1088" s="31"/>
    </row>
    <row r="1089" spans="3:32">
      <c r="C1089" s="34"/>
      <c r="D1089" s="33"/>
      <c r="E1089" s="33"/>
      <c r="F1089" s="33"/>
      <c r="G1089" s="34"/>
      <c r="H1089" s="34"/>
      <c r="I1089" s="34"/>
      <c r="J1089" s="34"/>
      <c r="K1089" s="34"/>
      <c r="L1089" s="34"/>
      <c r="M1089" s="34"/>
      <c r="N1089" s="34"/>
      <c r="O1089" s="34"/>
      <c r="P1089" s="34"/>
      <c r="Q1089" s="34"/>
      <c r="R1089" s="31"/>
      <c r="S1089" s="31"/>
      <c r="T1089" s="31"/>
      <c r="U1089" s="31"/>
      <c r="V1089" s="31"/>
      <c r="W1089" s="31"/>
      <c r="X1089" s="31"/>
      <c r="Y1089" s="31"/>
      <c r="Z1089" s="31"/>
      <c r="AE1089" s="31"/>
      <c r="AF1089" s="31"/>
    </row>
    <row r="1090" spans="3:32">
      <c r="C1090" s="34"/>
      <c r="D1090" s="33"/>
      <c r="E1090" s="33"/>
      <c r="F1090" s="33"/>
      <c r="G1090" s="34"/>
      <c r="H1090" s="34"/>
      <c r="I1090" s="34"/>
      <c r="J1090" s="34"/>
      <c r="K1090" s="34"/>
      <c r="L1090" s="34"/>
      <c r="M1090" s="34"/>
      <c r="N1090" s="34"/>
      <c r="O1090" s="34"/>
      <c r="P1090" s="34"/>
      <c r="Q1090" s="34"/>
      <c r="R1090" s="31"/>
      <c r="S1090" s="31"/>
      <c r="T1090" s="31"/>
      <c r="U1090" s="31"/>
      <c r="V1090" s="31"/>
      <c r="W1090" s="31"/>
      <c r="X1090" s="31"/>
      <c r="Y1090" s="31"/>
      <c r="Z1090" s="31"/>
      <c r="AE1090" s="31"/>
      <c r="AF1090" s="31"/>
    </row>
    <row r="1091" spans="3:32">
      <c r="C1091" s="34"/>
      <c r="D1091" s="33"/>
      <c r="E1091" s="33"/>
      <c r="F1091" s="33"/>
      <c r="G1091" s="34"/>
      <c r="H1091" s="34"/>
      <c r="I1091" s="34"/>
      <c r="J1091" s="34"/>
      <c r="K1091" s="34"/>
      <c r="L1091" s="34"/>
      <c r="M1091" s="34"/>
      <c r="N1091" s="34"/>
      <c r="O1091" s="34"/>
      <c r="P1091" s="34"/>
      <c r="Q1091" s="34"/>
      <c r="R1091" s="31"/>
      <c r="S1091" s="31"/>
      <c r="T1091" s="31"/>
      <c r="U1091" s="31"/>
      <c r="V1091" s="31"/>
      <c r="W1091" s="31"/>
      <c r="X1091" s="31"/>
      <c r="Y1091" s="31"/>
      <c r="Z1091" s="31"/>
      <c r="AE1091" s="31"/>
      <c r="AF1091" s="31"/>
    </row>
    <row r="1092" spans="3:32">
      <c r="C1092" s="34"/>
      <c r="D1092" s="33"/>
      <c r="E1092" s="33"/>
      <c r="F1092" s="33"/>
      <c r="G1092" s="34"/>
      <c r="H1092" s="34"/>
      <c r="I1092" s="34"/>
      <c r="J1092" s="34"/>
      <c r="K1092" s="34"/>
      <c r="L1092" s="34"/>
      <c r="M1092" s="34"/>
      <c r="N1092" s="34"/>
      <c r="O1092" s="34"/>
      <c r="P1092" s="34"/>
      <c r="Q1092" s="34"/>
      <c r="R1092" s="31"/>
      <c r="S1092" s="31"/>
      <c r="T1092" s="31"/>
      <c r="U1092" s="31"/>
      <c r="V1092" s="31"/>
      <c r="W1092" s="31"/>
      <c r="X1092" s="31"/>
      <c r="Y1092" s="31"/>
      <c r="Z1092" s="31"/>
      <c r="AE1092" s="31"/>
      <c r="AF1092" s="31"/>
    </row>
    <row r="1093" spans="3:32">
      <c r="C1093" s="34"/>
      <c r="D1093" s="33"/>
      <c r="E1093" s="33"/>
      <c r="F1093" s="33"/>
      <c r="G1093" s="34"/>
      <c r="H1093" s="34"/>
      <c r="I1093" s="34"/>
      <c r="J1093" s="34"/>
      <c r="K1093" s="34"/>
      <c r="L1093" s="34"/>
      <c r="M1093" s="34"/>
      <c r="N1093" s="34"/>
      <c r="O1093" s="34"/>
      <c r="P1093" s="34"/>
      <c r="Q1093" s="34"/>
      <c r="R1093" s="31"/>
      <c r="S1093" s="31"/>
      <c r="T1093" s="31"/>
      <c r="U1093" s="31"/>
      <c r="V1093" s="31"/>
      <c r="W1093" s="31"/>
      <c r="X1093" s="31"/>
      <c r="Y1093" s="31"/>
      <c r="Z1093" s="31"/>
      <c r="AE1093" s="31"/>
      <c r="AF1093" s="31"/>
    </row>
    <row r="1094" spans="3:32">
      <c r="C1094" s="34"/>
      <c r="D1094" s="33"/>
      <c r="E1094" s="33"/>
      <c r="F1094" s="33"/>
      <c r="G1094" s="34"/>
      <c r="H1094" s="34"/>
      <c r="I1094" s="34"/>
      <c r="J1094" s="34"/>
      <c r="K1094" s="34"/>
      <c r="L1094" s="34"/>
      <c r="M1094" s="34"/>
      <c r="N1094" s="34"/>
      <c r="O1094" s="34"/>
      <c r="P1094" s="34"/>
      <c r="Q1094" s="34"/>
      <c r="R1094" s="31"/>
      <c r="S1094" s="31"/>
      <c r="T1094" s="31"/>
      <c r="U1094" s="31"/>
      <c r="V1094" s="31"/>
      <c r="W1094" s="31"/>
      <c r="X1094" s="31"/>
      <c r="Y1094" s="31"/>
      <c r="Z1094" s="31"/>
      <c r="AE1094" s="31"/>
      <c r="AF1094" s="31"/>
    </row>
    <row r="1095" spans="3:32">
      <c r="C1095" s="34"/>
      <c r="D1095" s="33"/>
      <c r="E1095" s="33"/>
      <c r="F1095" s="33"/>
      <c r="G1095" s="34"/>
      <c r="H1095" s="34"/>
      <c r="I1095" s="34"/>
      <c r="J1095" s="34"/>
      <c r="K1095" s="34"/>
      <c r="L1095" s="34"/>
      <c r="M1095" s="34"/>
      <c r="N1095" s="34"/>
      <c r="O1095" s="34"/>
      <c r="P1095" s="34"/>
      <c r="Q1095" s="34"/>
      <c r="R1095" s="31"/>
      <c r="S1095" s="31"/>
      <c r="T1095" s="31"/>
      <c r="U1095" s="31"/>
      <c r="V1095" s="31"/>
      <c r="W1095" s="31"/>
      <c r="X1095" s="31"/>
      <c r="Y1095" s="31"/>
      <c r="Z1095" s="31"/>
      <c r="AE1095" s="31"/>
      <c r="AF1095" s="31"/>
    </row>
    <row r="1096" spans="3:32">
      <c r="C1096" s="34"/>
      <c r="D1096" s="33"/>
      <c r="E1096" s="33"/>
      <c r="F1096" s="33"/>
      <c r="G1096" s="34"/>
      <c r="H1096" s="34"/>
      <c r="I1096" s="34"/>
      <c r="J1096" s="34"/>
      <c r="K1096" s="34"/>
      <c r="L1096" s="34"/>
      <c r="M1096" s="34"/>
      <c r="N1096" s="34"/>
      <c r="O1096" s="34"/>
      <c r="P1096" s="34"/>
      <c r="Q1096" s="34"/>
      <c r="R1096" s="31"/>
      <c r="S1096" s="31"/>
      <c r="T1096" s="31"/>
      <c r="U1096" s="31"/>
      <c r="V1096" s="31"/>
      <c r="W1096" s="31"/>
      <c r="X1096" s="31"/>
      <c r="Y1096" s="31"/>
      <c r="Z1096" s="31"/>
      <c r="AE1096" s="31"/>
      <c r="AF1096" s="31"/>
    </row>
    <row r="1097" spans="3:32">
      <c r="C1097" s="34"/>
      <c r="D1097" s="33"/>
      <c r="E1097" s="33"/>
      <c r="F1097" s="33"/>
      <c r="G1097" s="34"/>
      <c r="H1097" s="34"/>
      <c r="I1097" s="34"/>
      <c r="J1097" s="34"/>
      <c r="K1097" s="34"/>
      <c r="L1097" s="34"/>
      <c r="M1097" s="34"/>
      <c r="N1097" s="34"/>
      <c r="O1097" s="34"/>
      <c r="P1097" s="34"/>
      <c r="Q1097" s="34"/>
      <c r="R1097" s="31"/>
      <c r="S1097" s="31"/>
      <c r="T1097" s="31"/>
      <c r="U1097" s="31"/>
      <c r="V1097" s="31"/>
      <c r="W1097" s="31"/>
      <c r="X1097" s="31"/>
      <c r="Y1097" s="31"/>
      <c r="Z1097" s="31"/>
      <c r="AE1097" s="31"/>
      <c r="AF1097" s="31"/>
    </row>
    <row r="1098" spans="3:32">
      <c r="C1098" s="34"/>
      <c r="D1098" s="33"/>
      <c r="E1098" s="33"/>
      <c r="F1098" s="33"/>
      <c r="G1098" s="34"/>
      <c r="H1098" s="34"/>
      <c r="I1098" s="34"/>
      <c r="J1098" s="34"/>
      <c r="K1098" s="34"/>
      <c r="L1098" s="34"/>
      <c r="M1098" s="34"/>
      <c r="N1098" s="34"/>
      <c r="O1098" s="34"/>
      <c r="P1098" s="34"/>
      <c r="Q1098" s="34"/>
      <c r="R1098" s="31"/>
      <c r="S1098" s="31"/>
      <c r="T1098" s="31"/>
      <c r="U1098" s="31"/>
      <c r="V1098" s="31"/>
      <c r="W1098" s="31"/>
      <c r="X1098" s="31"/>
      <c r="Y1098" s="31"/>
      <c r="Z1098" s="31"/>
      <c r="AE1098" s="31"/>
      <c r="AF1098" s="31"/>
    </row>
    <row r="1099" spans="3:32">
      <c r="C1099" s="34"/>
      <c r="D1099" s="33"/>
      <c r="E1099" s="33"/>
      <c r="F1099" s="33"/>
      <c r="G1099" s="34"/>
      <c r="H1099" s="34"/>
      <c r="I1099" s="34"/>
      <c r="J1099" s="34"/>
      <c r="K1099" s="34"/>
      <c r="L1099" s="34"/>
      <c r="M1099" s="34"/>
      <c r="N1099" s="34"/>
      <c r="O1099" s="34"/>
      <c r="P1099" s="34"/>
      <c r="Q1099" s="34"/>
      <c r="R1099" s="31"/>
      <c r="S1099" s="31"/>
      <c r="T1099" s="31"/>
      <c r="U1099" s="31"/>
      <c r="V1099" s="31"/>
      <c r="W1099" s="31"/>
      <c r="X1099" s="31"/>
      <c r="Y1099" s="31"/>
      <c r="Z1099" s="31"/>
      <c r="AE1099" s="31"/>
      <c r="AF1099" s="31"/>
    </row>
    <row r="1100" spans="3:32">
      <c r="C1100" s="34"/>
      <c r="D1100" s="33"/>
      <c r="E1100" s="33"/>
      <c r="F1100" s="33"/>
      <c r="G1100" s="34"/>
      <c r="H1100" s="34"/>
      <c r="I1100" s="34"/>
      <c r="J1100" s="34"/>
      <c r="K1100" s="34"/>
      <c r="L1100" s="34"/>
      <c r="M1100" s="34"/>
      <c r="N1100" s="34"/>
      <c r="O1100" s="34"/>
      <c r="P1100" s="34"/>
      <c r="Q1100" s="34"/>
      <c r="R1100" s="31"/>
      <c r="S1100" s="31"/>
      <c r="T1100" s="31"/>
      <c r="U1100" s="31"/>
      <c r="V1100" s="31"/>
      <c r="W1100" s="31"/>
      <c r="X1100" s="31"/>
      <c r="Y1100" s="31"/>
      <c r="Z1100" s="31"/>
      <c r="AE1100" s="31"/>
      <c r="AF1100" s="31"/>
    </row>
    <row r="1101" spans="3:32">
      <c r="C1101" s="34"/>
      <c r="D1101" s="33"/>
      <c r="E1101" s="33"/>
      <c r="F1101" s="33"/>
      <c r="G1101" s="34"/>
      <c r="H1101" s="34"/>
      <c r="I1101" s="34"/>
      <c r="J1101" s="34"/>
      <c r="K1101" s="34"/>
      <c r="L1101" s="34"/>
      <c r="M1101" s="34"/>
      <c r="N1101" s="34"/>
      <c r="O1101" s="34"/>
      <c r="P1101" s="34"/>
      <c r="Q1101" s="34"/>
      <c r="R1101" s="31"/>
      <c r="S1101" s="31"/>
      <c r="T1101" s="31"/>
      <c r="U1101" s="31"/>
      <c r="V1101" s="31"/>
      <c r="W1101" s="31"/>
      <c r="X1101" s="31"/>
      <c r="Y1101" s="31"/>
      <c r="Z1101" s="31"/>
      <c r="AE1101" s="31"/>
      <c r="AF1101" s="31"/>
    </row>
    <row r="1102" spans="3:32">
      <c r="C1102" s="34"/>
      <c r="D1102" s="33"/>
      <c r="E1102" s="33"/>
      <c r="F1102" s="33"/>
      <c r="G1102" s="34"/>
      <c r="H1102" s="34"/>
      <c r="I1102" s="34"/>
      <c r="J1102" s="34"/>
      <c r="K1102" s="34"/>
      <c r="L1102" s="34"/>
      <c r="M1102" s="34"/>
      <c r="N1102" s="34"/>
      <c r="O1102" s="34"/>
      <c r="P1102" s="34"/>
      <c r="Q1102" s="34"/>
      <c r="R1102" s="31"/>
      <c r="S1102" s="31"/>
      <c r="T1102" s="31"/>
      <c r="U1102" s="31"/>
      <c r="V1102" s="31"/>
      <c r="W1102" s="31"/>
      <c r="X1102" s="31"/>
      <c r="Y1102" s="31"/>
      <c r="Z1102" s="31"/>
      <c r="AE1102" s="31"/>
      <c r="AF1102" s="31"/>
    </row>
    <row r="1103" spans="3:32">
      <c r="C1103" s="34"/>
      <c r="D1103" s="33"/>
      <c r="E1103" s="33"/>
      <c r="F1103" s="33"/>
      <c r="G1103" s="34"/>
      <c r="H1103" s="34"/>
      <c r="I1103" s="34"/>
      <c r="J1103" s="34"/>
      <c r="K1103" s="34"/>
      <c r="L1103" s="34"/>
      <c r="M1103" s="34"/>
      <c r="N1103" s="34"/>
      <c r="O1103" s="34"/>
      <c r="P1103" s="34"/>
      <c r="Q1103" s="34"/>
      <c r="R1103" s="31"/>
      <c r="S1103" s="31"/>
      <c r="T1103" s="31"/>
      <c r="U1103" s="31"/>
      <c r="V1103" s="31"/>
      <c r="W1103" s="31"/>
      <c r="X1103" s="31"/>
      <c r="Y1103" s="31"/>
      <c r="Z1103" s="31"/>
      <c r="AE1103" s="31"/>
      <c r="AF1103" s="31"/>
    </row>
    <row r="1104" spans="3:32">
      <c r="C1104" s="34"/>
      <c r="D1104" s="33"/>
      <c r="E1104" s="33"/>
      <c r="F1104" s="33"/>
      <c r="G1104" s="34"/>
      <c r="H1104" s="34"/>
      <c r="I1104" s="34"/>
      <c r="J1104" s="34"/>
      <c r="K1104" s="34"/>
      <c r="L1104" s="34"/>
      <c r="M1104" s="34"/>
      <c r="N1104" s="34"/>
      <c r="O1104" s="34"/>
      <c r="P1104" s="34"/>
      <c r="Q1104" s="34"/>
      <c r="R1104" s="31"/>
      <c r="S1104" s="31"/>
      <c r="T1104" s="31"/>
      <c r="U1104" s="31"/>
      <c r="V1104" s="31"/>
      <c r="W1104" s="31"/>
      <c r="X1104" s="31"/>
      <c r="Y1104" s="31"/>
      <c r="Z1104" s="31"/>
      <c r="AE1104" s="31"/>
      <c r="AF1104" s="31"/>
    </row>
    <row r="1105" spans="3:32">
      <c r="C1105" s="34"/>
      <c r="D1105" s="33"/>
      <c r="E1105" s="33"/>
      <c r="F1105" s="33"/>
      <c r="G1105" s="34"/>
      <c r="H1105" s="34"/>
      <c r="I1105" s="34"/>
      <c r="J1105" s="34"/>
      <c r="K1105" s="34"/>
      <c r="L1105" s="34"/>
      <c r="M1105" s="34"/>
      <c r="N1105" s="34"/>
      <c r="O1105" s="34"/>
      <c r="P1105" s="34"/>
      <c r="Q1105" s="34"/>
      <c r="R1105" s="31"/>
      <c r="S1105" s="31"/>
      <c r="T1105" s="31"/>
      <c r="U1105" s="31"/>
      <c r="V1105" s="31"/>
      <c r="W1105" s="31"/>
      <c r="X1105" s="31"/>
      <c r="Y1105" s="31"/>
      <c r="Z1105" s="31"/>
      <c r="AE1105" s="31"/>
      <c r="AF1105" s="31"/>
    </row>
    <row r="1106" spans="3:32">
      <c r="C1106" s="34"/>
      <c r="D1106" s="33"/>
      <c r="E1106" s="33"/>
      <c r="F1106" s="33"/>
      <c r="G1106" s="34"/>
      <c r="H1106" s="34"/>
      <c r="I1106" s="34"/>
      <c r="J1106" s="34"/>
      <c r="K1106" s="34"/>
      <c r="L1106" s="34"/>
      <c r="M1106" s="34"/>
      <c r="N1106" s="34"/>
      <c r="O1106" s="34"/>
      <c r="P1106" s="34"/>
      <c r="Q1106" s="34"/>
      <c r="R1106" s="31"/>
      <c r="S1106" s="31"/>
      <c r="T1106" s="31"/>
      <c r="U1106" s="31"/>
      <c r="V1106" s="31"/>
      <c r="W1106" s="31"/>
      <c r="X1106" s="31"/>
      <c r="Y1106" s="31"/>
      <c r="Z1106" s="31"/>
      <c r="AE1106" s="31"/>
      <c r="AF1106" s="31"/>
    </row>
    <row r="1107" spans="3:32">
      <c r="C1107" s="34"/>
      <c r="D1107" s="33"/>
      <c r="E1107" s="33"/>
      <c r="F1107" s="33"/>
      <c r="G1107" s="34"/>
      <c r="H1107" s="34"/>
      <c r="I1107" s="34"/>
      <c r="J1107" s="34"/>
      <c r="K1107" s="34"/>
      <c r="L1107" s="34"/>
      <c r="M1107" s="34"/>
      <c r="N1107" s="34"/>
      <c r="O1107" s="34"/>
      <c r="P1107" s="34"/>
      <c r="Q1107" s="34"/>
      <c r="R1107" s="31"/>
      <c r="S1107" s="31"/>
      <c r="T1107" s="31"/>
      <c r="U1107" s="31"/>
      <c r="V1107" s="31"/>
      <c r="W1107" s="31"/>
      <c r="X1107" s="31"/>
      <c r="Y1107" s="31"/>
      <c r="Z1107" s="31"/>
      <c r="AE1107" s="31"/>
      <c r="AF1107" s="31"/>
    </row>
    <row r="1108" spans="3:32">
      <c r="C1108" s="34"/>
      <c r="D1108" s="33"/>
      <c r="E1108" s="33"/>
      <c r="F1108" s="33"/>
      <c r="G1108" s="34"/>
      <c r="H1108" s="34"/>
      <c r="I1108" s="34"/>
      <c r="J1108" s="34"/>
      <c r="K1108" s="34"/>
      <c r="L1108" s="34"/>
      <c r="M1108" s="34"/>
      <c r="N1108" s="34"/>
      <c r="O1108" s="34"/>
      <c r="P1108" s="34"/>
      <c r="Q1108" s="34"/>
      <c r="R1108" s="31"/>
      <c r="S1108" s="31"/>
      <c r="T1108" s="31"/>
      <c r="U1108" s="31"/>
      <c r="V1108" s="31"/>
      <c r="W1108" s="31"/>
      <c r="X1108" s="31"/>
      <c r="Y1108" s="31"/>
      <c r="Z1108" s="31"/>
      <c r="AE1108" s="31"/>
      <c r="AF1108" s="31"/>
    </row>
    <row r="1109" spans="3:32">
      <c r="C1109" s="34"/>
      <c r="D1109" s="33"/>
      <c r="E1109" s="33"/>
      <c r="F1109" s="33"/>
      <c r="G1109" s="34"/>
      <c r="H1109" s="34"/>
      <c r="I1109" s="34"/>
      <c r="J1109" s="34"/>
      <c r="K1109" s="34"/>
      <c r="L1109" s="34"/>
      <c r="M1109" s="34"/>
      <c r="N1109" s="34"/>
      <c r="O1109" s="34"/>
      <c r="P1109" s="34"/>
      <c r="Q1109" s="34"/>
      <c r="R1109" s="31"/>
      <c r="S1109" s="31"/>
      <c r="T1109" s="31"/>
      <c r="U1109" s="31"/>
      <c r="V1109" s="31"/>
      <c r="W1109" s="31"/>
      <c r="X1109" s="31"/>
      <c r="Y1109" s="31"/>
      <c r="Z1109" s="31"/>
      <c r="AE1109" s="31"/>
      <c r="AF1109" s="31"/>
    </row>
    <row r="1110" spans="3:32">
      <c r="C1110" s="34"/>
      <c r="D1110" s="33"/>
      <c r="E1110" s="33"/>
      <c r="F1110" s="33"/>
      <c r="G1110" s="34"/>
      <c r="H1110" s="34"/>
      <c r="I1110" s="34"/>
      <c r="J1110" s="34"/>
      <c r="K1110" s="34"/>
      <c r="L1110" s="34"/>
      <c r="M1110" s="34"/>
      <c r="N1110" s="34"/>
      <c r="O1110" s="34"/>
      <c r="P1110" s="34"/>
      <c r="Q1110" s="34"/>
      <c r="R1110" s="31"/>
      <c r="S1110" s="31"/>
      <c r="T1110" s="31"/>
      <c r="U1110" s="31"/>
      <c r="V1110" s="31"/>
      <c r="W1110" s="31"/>
      <c r="X1110" s="31"/>
      <c r="Y1110" s="31"/>
      <c r="Z1110" s="31"/>
      <c r="AE1110" s="31"/>
      <c r="AF1110" s="31"/>
    </row>
    <row r="1111" spans="3:32">
      <c r="C1111" s="34"/>
      <c r="D1111" s="33"/>
      <c r="E1111" s="33"/>
      <c r="F1111" s="33"/>
      <c r="G1111" s="34"/>
      <c r="H1111" s="34"/>
      <c r="I1111" s="34"/>
      <c r="J1111" s="34"/>
      <c r="K1111" s="34"/>
      <c r="L1111" s="34"/>
      <c r="M1111" s="34"/>
      <c r="N1111" s="34"/>
      <c r="O1111" s="34"/>
      <c r="P1111" s="34"/>
      <c r="Q1111" s="34"/>
      <c r="R1111" s="31"/>
      <c r="S1111" s="31"/>
      <c r="T1111" s="31"/>
      <c r="U1111" s="31"/>
      <c r="V1111" s="31"/>
      <c r="W1111" s="31"/>
      <c r="X1111" s="31"/>
      <c r="Y1111" s="31"/>
      <c r="Z1111" s="31"/>
      <c r="AE1111" s="31"/>
      <c r="AF1111" s="31"/>
    </row>
    <row r="1112" spans="3:32">
      <c r="C1112" s="34"/>
      <c r="D1112" s="33"/>
      <c r="E1112" s="33"/>
      <c r="F1112" s="33"/>
      <c r="G1112" s="34"/>
      <c r="H1112" s="34"/>
      <c r="I1112" s="34"/>
      <c r="J1112" s="34"/>
      <c r="K1112" s="34"/>
      <c r="L1112" s="34"/>
      <c r="M1112" s="34"/>
      <c r="N1112" s="34"/>
      <c r="O1112" s="34"/>
      <c r="P1112" s="34"/>
      <c r="Q1112" s="34"/>
      <c r="R1112" s="31"/>
      <c r="S1112" s="31"/>
      <c r="T1112" s="31"/>
      <c r="U1112" s="31"/>
      <c r="V1112" s="31"/>
      <c r="W1112" s="31"/>
      <c r="X1112" s="31"/>
      <c r="Y1112" s="31"/>
      <c r="Z1112" s="31"/>
      <c r="AE1112" s="31"/>
      <c r="AF1112" s="31"/>
    </row>
    <row r="1113" spans="3:32">
      <c r="C1113" s="34"/>
      <c r="D1113" s="33"/>
      <c r="E1113" s="33"/>
      <c r="F1113" s="33"/>
      <c r="G1113" s="34"/>
      <c r="H1113" s="34"/>
      <c r="I1113" s="34"/>
      <c r="J1113" s="34"/>
      <c r="K1113" s="34"/>
      <c r="L1113" s="34"/>
      <c r="M1113" s="34"/>
      <c r="N1113" s="34"/>
      <c r="O1113" s="34"/>
      <c r="P1113" s="34"/>
      <c r="Q1113" s="34"/>
      <c r="R1113" s="31"/>
      <c r="S1113" s="31"/>
      <c r="T1113" s="31"/>
      <c r="U1113" s="31"/>
      <c r="V1113" s="31"/>
      <c r="W1113" s="31"/>
      <c r="X1113" s="31"/>
      <c r="Y1113" s="31"/>
      <c r="Z1113" s="31"/>
      <c r="AE1113" s="31"/>
      <c r="AF1113" s="31"/>
    </row>
    <row r="1114" spans="3:32">
      <c r="C1114" s="34"/>
      <c r="D1114" s="33"/>
      <c r="E1114" s="33"/>
      <c r="F1114" s="33"/>
      <c r="G1114" s="34"/>
      <c r="H1114" s="34"/>
      <c r="I1114" s="34"/>
      <c r="J1114" s="34"/>
      <c r="K1114" s="34"/>
      <c r="L1114" s="34"/>
      <c r="M1114" s="34"/>
      <c r="N1114" s="34"/>
      <c r="O1114" s="34"/>
      <c r="P1114" s="34"/>
      <c r="Q1114" s="34"/>
      <c r="R1114" s="31"/>
      <c r="S1114" s="31"/>
      <c r="T1114" s="31"/>
      <c r="U1114" s="31"/>
      <c r="V1114" s="31"/>
      <c r="W1114" s="31"/>
      <c r="X1114" s="31"/>
      <c r="Y1114" s="31"/>
      <c r="Z1114" s="31"/>
      <c r="AE1114" s="31"/>
      <c r="AF1114" s="31"/>
    </row>
    <row r="1115" spans="3:32">
      <c r="C1115" s="34"/>
      <c r="D1115" s="33"/>
      <c r="E1115" s="33"/>
      <c r="F1115" s="33"/>
      <c r="G1115" s="34"/>
      <c r="H1115" s="34"/>
      <c r="I1115" s="34"/>
      <c r="J1115" s="34"/>
      <c r="K1115" s="34"/>
      <c r="L1115" s="34"/>
      <c r="M1115" s="34"/>
      <c r="N1115" s="34"/>
      <c r="O1115" s="34"/>
      <c r="P1115" s="34"/>
      <c r="Q1115" s="34"/>
      <c r="R1115" s="31"/>
      <c r="S1115" s="31"/>
      <c r="T1115" s="31"/>
      <c r="U1115" s="31"/>
      <c r="V1115" s="31"/>
      <c r="W1115" s="31"/>
      <c r="X1115" s="31"/>
      <c r="Y1115" s="31"/>
      <c r="Z1115" s="31"/>
      <c r="AE1115" s="31"/>
      <c r="AF1115" s="31"/>
    </row>
    <row r="1116" spans="3:32">
      <c r="C1116" s="34"/>
      <c r="D1116" s="33"/>
      <c r="E1116" s="33"/>
      <c r="F1116" s="33"/>
      <c r="G1116" s="34"/>
      <c r="H1116" s="34"/>
      <c r="I1116" s="34"/>
      <c r="J1116" s="34"/>
      <c r="K1116" s="34"/>
      <c r="L1116" s="34"/>
      <c r="M1116" s="34"/>
      <c r="N1116" s="34"/>
      <c r="O1116" s="34"/>
      <c r="P1116" s="34"/>
      <c r="Q1116" s="34"/>
      <c r="R1116" s="31"/>
      <c r="S1116" s="31"/>
      <c r="T1116" s="31"/>
      <c r="U1116" s="31"/>
      <c r="V1116" s="31"/>
      <c r="W1116" s="31"/>
      <c r="X1116" s="31"/>
      <c r="Y1116" s="31"/>
      <c r="Z1116" s="31"/>
      <c r="AE1116" s="31"/>
      <c r="AF1116" s="31"/>
    </row>
    <row r="1117" spans="3:32">
      <c r="C1117" s="34"/>
      <c r="D1117" s="33"/>
      <c r="E1117" s="33"/>
      <c r="F1117" s="33"/>
      <c r="G1117" s="34"/>
      <c r="H1117" s="34"/>
      <c r="I1117" s="34"/>
      <c r="J1117" s="34"/>
      <c r="K1117" s="34"/>
      <c r="L1117" s="34"/>
      <c r="M1117" s="34"/>
      <c r="N1117" s="34"/>
      <c r="O1117" s="34"/>
      <c r="P1117" s="34"/>
      <c r="Q1117" s="34"/>
      <c r="R1117" s="31"/>
      <c r="S1117" s="31"/>
      <c r="T1117" s="31"/>
      <c r="U1117" s="31"/>
      <c r="V1117" s="31"/>
      <c r="W1117" s="31"/>
      <c r="X1117" s="31"/>
      <c r="Y1117" s="31"/>
      <c r="Z1117" s="31"/>
      <c r="AE1117" s="31"/>
      <c r="AF1117" s="31"/>
    </row>
    <row r="1118" spans="3:32">
      <c r="C1118" s="34"/>
      <c r="D1118" s="33"/>
      <c r="E1118" s="33"/>
      <c r="F1118" s="33"/>
      <c r="G1118" s="34"/>
      <c r="H1118" s="34"/>
      <c r="I1118" s="34"/>
      <c r="J1118" s="34"/>
      <c r="K1118" s="34"/>
      <c r="L1118" s="34"/>
      <c r="M1118" s="34"/>
      <c r="N1118" s="34"/>
      <c r="O1118" s="34"/>
      <c r="P1118" s="34"/>
      <c r="Q1118" s="34"/>
      <c r="R1118" s="31"/>
      <c r="S1118" s="31"/>
      <c r="T1118" s="31"/>
      <c r="U1118" s="31"/>
      <c r="V1118" s="31"/>
      <c r="W1118" s="31"/>
      <c r="X1118" s="31"/>
      <c r="Y1118" s="31"/>
      <c r="Z1118" s="31"/>
      <c r="AE1118" s="31"/>
      <c r="AF1118" s="31"/>
    </row>
    <row r="1119" spans="3:32">
      <c r="C1119" s="34"/>
      <c r="D1119" s="33"/>
      <c r="E1119" s="33"/>
      <c r="F1119" s="33"/>
      <c r="G1119" s="34"/>
      <c r="H1119" s="34"/>
      <c r="I1119" s="34"/>
      <c r="J1119" s="34"/>
      <c r="K1119" s="34"/>
      <c r="L1119" s="34"/>
      <c r="M1119" s="34"/>
      <c r="N1119" s="34"/>
      <c r="O1119" s="34"/>
      <c r="P1119" s="34"/>
      <c r="Q1119" s="34"/>
      <c r="R1119" s="31"/>
      <c r="S1119" s="31"/>
      <c r="T1119" s="31"/>
      <c r="U1119" s="31"/>
      <c r="V1119" s="31"/>
      <c r="W1119" s="31"/>
      <c r="X1119" s="31"/>
      <c r="Y1119" s="31"/>
      <c r="Z1119" s="31"/>
      <c r="AE1119" s="31"/>
      <c r="AF1119" s="31"/>
    </row>
    <row r="1120" spans="3:32">
      <c r="C1120" s="34"/>
      <c r="D1120" s="33"/>
      <c r="E1120" s="33"/>
      <c r="F1120" s="33"/>
      <c r="G1120" s="34"/>
      <c r="H1120" s="34"/>
      <c r="I1120" s="34"/>
      <c r="J1120" s="34"/>
      <c r="K1120" s="34"/>
      <c r="L1120" s="34"/>
      <c r="M1120" s="34"/>
      <c r="N1120" s="34"/>
      <c r="O1120" s="34"/>
      <c r="P1120" s="34"/>
      <c r="Q1120" s="34"/>
      <c r="R1120" s="31"/>
      <c r="S1120" s="31"/>
      <c r="T1120" s="31"/>
      <c r="U1120" s="31"/>
      <c r="V1120" s="31"/>
      <c r="W1120" s="31"/>
      <c r="X1120" s="31"/>
      <c r="Y1120" s="31"/>
      <c r="Z1120" s="31"/>
      <c r="AE1120" s="31"/>
      <c r="AF1120" s="31"/>
    </row>
    <row r="1121" spans="3:32">
      <c r="C1121" s="34"/>
      <c r="D1121" s="33"/>
      <c r="E1121" s="33"/>
      <c r="F1121" s="33"/>
      <c r="G1121" s="34"/>
      <c r="H1121" s="34"/>
      <c r="I1121" s="34"/>
      <c r="J1121" s="34"/>
      <c r="K1121" s="34"/>
      <c r="L1121" s="34"/>
      <c r="M1121" s="34"/>
      <c r="N1121" s="34"/>
      <c r="O1121" s="34"/>
      <c r="P1121" s="34"/>
      <c r="Q1121" s="34"/>
      <c r="R1121" s="31"/>
      <c r="S1121" s="31"/>
      <c r="T1121" s="31"/>
      <c r="U1121" s="31"/>
      <c r="V1121" s="31"/>
      <c r="W1121" s="31"/>
      <c r="X1121" s="31"/>
      <c r="Y1121" s="31"/>
      <c r="Z1121" s="31"/>
      <c r="AE1121" s="31"/>
      <c r="AF1121" s="31"/>
    </row>
    <row r="1122" spans="3:32">
      <c r="C1122" s="34"/>
      <c r="D1122" s="33"/>
      <c r="E1122" s="33"/>
      <c r="F1122" s="33"/>
      <c r="G1122" s="34"/>
      <c r="H1122" s="34"/>
      <c r="I1122" s="34"/>
      <c r="J1122" s="34"/>
      <c r="K1122" s="34"/>
      <c r="L1122" s="34"/>
      <c r="M1122" s="34"/>
      <c r="N1122" s="34"/>
      <c r="O1122" s="34"/>
      <c r="P1122" s="34"/>
      <c r="Q1122" s="34"/>
      <c r="R1122" s="31"/>
      <c r="S1122" s="31"/>
      <c r="T1122" s="31"/>
      <c r="U1122" s="31"/>
      <c r="V1122" s="31"/>
      <c r="W1122" s="31"/>
      <c r="X1122" s="31"/>
      <c r="Y1122" s="31"/>
      <c r="Z1122" s="31"/>
      <c r="AE1122" s="31"/>
      <c r="AF1122" s="31"/>
    </row>
    <row r="1123" spans="3:32">
      <c r="C1123" s="34"/>
      <c r="D1123" s="33"/>
      <c r="E1123" s="33"/>
      <c r="F1123" s="33"/>
      <c r="G1123" s="34"/>
      <c r="H1123" s="34"/>
      <c r="I1123" s="34"/>
      <c r="J1123" s="34"/>
      <c r="K1123" s="34"/>
      <c r="L1123" s="34"/>
      <c r="M1123" s="34"/>
      <c r="N1123" s="34"/>
      <c r="O1123" s="34"/>
      <c r="P1123" s="34"/>
      <c r="Q1123" s="34"/>
      <c r="R1123" s="31"/>
      <c r="S1123" s="31"/>
      <c r="T1123" s="31"/>
      <c r="U1123" s="31"/>
      <c r="V1123" s="31"/>
      <c r="W1123" s="31"/>
      <c r="X1123" s="31"/>
      <c r="Y1123" s="31"/>
      <c r="Z1123" s="31"/>
      <c r="AE1123" s="31"/>
      <c r="AF1123" s="31"/>
    </row>
    <row r="1124" spans="3:32">
      <c r="C1124" s="34"/>
      <c r="D1124" s="33"/>
      <c r="E1124" s="33"/>
      <c r="F1124" s="33"/>
      <c r="G1124" s="34"/>
      <c r="H1124" s="34"/>
      <c r="I1124" s="34"/>
      <c r="J1124" s="34"/>
      <c r="K1124" s="34"/>
      <c r="L1124" s="34"/>
      <c r="M1124" s="34"/>
      <c r="N1124" s="34"/>
      <c r="O1124" s="34"/>
      <c r="P1124" s="34"/>
      <c r="Q1124" s="34"/>
      <c r="R1124" s="31"/>
      <c r="S1124" s="31"/>
      <c r="T1124" s="31"/>
      <c r="U1124" s="31"/>
      <c r="V1124" s="31"/>
      <c r="W1124" s="31"/>
      <c r="X1124" s="31"/>
      <c r="Y1124" s="31"/>
      <c r="Z1124" s="31"/>
      <c r="AE1124" s="31"/>
      <c r="AF1124" s="31"/>
    </row>
    <row r="1125" spans="3:32">
      <c r="C1125" s="34"/>
      <c r="D1125" s="33"/>
      <c r="E1125" s="33"/>
      <c r="F1125" s="33"/>
      <c r="G1125" s="34"/>
      <c r="H1125" s="34"/>
      <c r="I1125" s="34"/>
      <c r="J1125" s="34"/>
      <c r="K1125" s="34"/>
      <c r="L1125" s="34"/>
      <c r="M1125" s="34"/>
      <c r="N1125" s="34"/>
      <c r="O1125" s="34"/>
      <c r="P1125" s="34"/>
      <c r="Q1125" s="34"/>
      <c r="R1125" s="31"/>
      <c r="S1125" s="31"/>
      <c r="T1125" s="31"/>
      <c r="U1125" s="31"/>
      <c r="V1125" s="31"/>
      <c r="W1125" s="31"/>
      <c r="X1125" s="31"/>
      <c r="Y1125" s="31"/>
      <c r="Z1125" s="31"/>
      <c r="AE1125" s="31"/>
      <c r="AF1125" s="31"/>
    </row>
    <row r="1126" spans="3:32">
      <c r="C1126" s="34"/>
      <c r="D1126" s="33"/>
      <c r="E1126" s="33"/>
      <c r="F1126" s="33"/>
      <c r="G1126" s="34"/>
      <c r="H1126" s="34"/>
      <c r="I1126" s="34"/>
      <c r="J1126" s="34"/>
      <c r="K1126" s="34"/>
      <c r="L1126" s="34"/>
      <c r="M1126" s="34"/>
      <c r="N1126" s="34"/>
      <c r="O1126" s="34"/>
      <c r="P1126" s="34"/>
      <c r="Q1126" s="34"/>
      <c r="R1126" s="31"/>
      <c r="S1126" s="31"/>
      <c r="T1126" s="31"/>
      <c r="U1126" s="31"/>
      <c r="V1126" s="31"/>
      <c r="W1126" s="31"/>
      <c r="X1126" s="31"/>
      <c r="Y1126" s="31"/>
      <c r="Z1126" s="31"/>
      <c r="AE1126" s="31"/>
      <c r="AF1126" s="31"/>
    </row>
    <row r="1127" spans="3:32">
      <c r="C1127" s="34"/>
      <c r="D1127" s="33"/>
      <c r="E1127" s="33"/>
      <c r="F1127" s="33"/>
      <c r="G1127" s="34"/>
      <c r="H1127" s="34"/>
      <c r="I1127" s="34"/>
      <c r="J1127" s="34"/>
      <c r="K1127" s="34"/>
      <c r="L1127" s="34"/>
      <c r="M1127" s="34"/>
      <c r="N1127" s="34"/>
      <c r="O1127" s="34"/>
      <c r="P1127" s="34"/>
      <c r="Q1127" s="34"/>
      <c r="R1127" s="31"/>
      <c r="S1127" s="31"/>
      <c r="T1127" s="31"/>
      <c r="U1127" s="31"/>
      <c r="V1127" s="31"/>
      <c r="W1127" s="31"/>
      <c r="X1127" s="31"/>
      <c r="Y1127" s="31"/>
      <c r="Z1127" s="31"/>
      <c r="AE1127" s="31"/>
      <c r="AF1127" s="31"/>
    </row>
    <row r="1128" spans="3:32">
      <c r="C1128" s="34"/>
      <c r="D1128" s="33"/>
      <c r="E1128" s="33"/>
      <c r="F1128" s="33"/>
      <c r="G1128" s="34"/>
      <c r="H1128" s="34"/>
      <c r="I1128" s="34"/>
      <c r="J1128" s="34"/>
      <c r="K1128" s="34"/>
      <c r="L1128" s="34"/>
      <c r="M1128" s="34"/>
      <c r="N1128" s="34"/>
      <c r="O1128" s="34"/>
      <c r="P1128" s="34"/>
      <c r="Q1128" s="34"/>
      <c r="R1128" s="31"/>
      <c r="S1128" s="31"/>
      <c r="T1128" s="31"/>
      <c r="U1128" s="31"/>
      <c r="V1128" s="31"/>
      <c r="W1128" s="31"/>
      <c r="X1128" s="31"/>
      <c r="Y1128" s="31"/>
      <c r="Z1128" s="31"/>
      <c r="AE1128" s="31"/>
      <c r="AF1128" s="31"/>
    </row>
    <row r="1129" spans="3:32">
      <c r="C1129" s="34"/>
      <c r="D1129" s="33"/>
      <c r="E1129" s="33"/>
      <c r="F1129" s="33"/>
      <c r="G1129" s="34"/>
      <c r="H1129" s="34"/>
      <c r="I1129" s="34"/>
      <c r="J1129" s="34"/>
      <c r="K1129" s="34"/>
      <c r="L1129" s="34"/>
      <c r="M1129" s="34"/>
      <c r="N1129" s="34"/>
      <c r="O1129" s="34"/>
      <c r="P1129" s="34"/>
      <c r="Q1129" s="34"/>
      <c r="R1129" s="31"/>
      <c r="S1129" s="31"/>
      <c r="T1129" s="31"/>
      <c r="U1129" s="31"/>
      <c r="V1129" s="31"/>
      <c r="W1129" s="31"/>
      <c r="X1129" s="31"/>
      <c r="Y1129" s="31"/>
      <c r="Z1129" s="31"/>
      <c r="AE1129" s="31"/>
      <c r="AF1129" s="31"/>
    </row>
    <row r="1130" spans="3:32">
      <c r="C1130" s="34"/>
      <c r="D1130" s="33"/>
      <c r="E1130" s="33"/>
      <c r="F1130" s="33"/>
      <c r="G1130" s="34"/>
      <c r="H1130" s="34"/>
      <c r="I1130" s="34"/>
      <c r="J1130" s="34"/>
      <c r="K1130" s="34"/>
      <c r="L1130" s="34"/>
      <c r="M1130" s="34"/>
      <c r="N1130" s="34"/>
      <c r="O1130" s="34"/>
      <c r="P1130" s="34"/>
      <c r="Q1130" s="34"/>
      <c r="R1130" s="31"/>
      <c r="S1130" s="31"/>
      <c r="T1130" s="31"/>
      <c r="U1130" s="31"/>
      <c r="V1130" s="31"/>
      <c r="W1130" s="31"/>
      <c r="X1130" s="31"/>
      <c r="Y1130" s="31"/>
      <c r="Z1130" s="31"/>
      <c r="AE1130" s="31"/>
      <c r="AF1130" s="31"/>
    </row>
    <row r="1131" spans="3:32">
      <c r="C1131" s="34"/>
      <c r="D1131" s="33"/>
      <c r="E1131" s="33"/>
      <c r="F1131" s="33"/>
      <c r="G1131" s="34"/>
      <c r="H1131" s="34"/>
      <c r="I1131" s="34"/>
      <c r="J1131" s="34"/>
      <c r="K1131" s="34"/>
      <c r="L1131" s="34"/>
      <c r="M1131" s="34"/>
      <c r="N1131" s="34"/>
      <c r="O1131" s="34"/>
      <c r="P1131" s="34"/>
      <c r="Q1131" s="34"/>
      <c r="R1131" s="31"/>
      <c r="S1131" s="31"/>
      <c r="T1131" s="31"/>
      <c r="U1131" s="31"/>
      <c r="V1131" s="31"/>
      <c r="W1131" s="31"/>
      <c r="X1131" s="31"/>
      <c r="Y1131" s="31"/>
      <c r="Z1131" s="31"/>
      <c r="AE1131" s="31"/>
      <c r="AF1131" s="31"/>
    </row>
    <row r="1132" spans="3:32">
      <c r="C1132" s="34"/>
      <c r="D1132" s="33"/>
      <c r="E1132" s="33"/>
      <c r="F1132" s="33"/>
      <c r="G1132" s="34"/>
      <c r="H1132" s="34"/>
      <c r="I1132" s="34"/>
      <c r="J1132" s="34"/>
      <c r="K1132" s="34"/>
      <c r="L1132" s="34"/>
      <c r="M1132" s="34"/>
      <c r="N1132" s="34"/>
      <c r="O1132" s="34"/>
      <c r="P1132" s="34"/>
      <c r="Q1132" s="34"/>
      <c r="R1132" s="31"/>
      <c r="S1132" s="31"/>
      <c r="T1132" s="31"/>
      <c r="U1132" s="31"/>
      <c r="V1132" s="31"/>
      <c r="W1132" s="31"/>
      <c r="X1132" s="31"/>
      <c r="Y1132" s="31"/>
      <c r="Z1132" s="31"/>
      <c r="AE1132" s="31"/>
      <c r="AF1132" s="31"/>
    </row>
    <row r="1133" spans="3:32">
      <c r="C1133" s="34"/>
      <c r="D1133" s="33"/>
      <c r="E1133" s="33"/>
      <c r="F1133" s="33"/>
      <c r="G1133" s="34"/>
      <c r="H1133" s="34"/>
      <c r="I1133" s="34"/>
      <c r="J1133" s="34"/>
      <c r="K1133" s="34"/>
      <c r="L1133" s="34"/>
      <c r="M1133" s="34"/>
      <c r="N1133" s="34"/>
      <c r="O1133" s="34"/>
      <c r="P1133" s="34"/>
      <c r="Q1133" s="34"/>
      <c r="R1133" s="31"/>
      <c r="S1133" s="31"/>
      <c r="T1133" s="31"/>
      <c r="U1133" s="31"/>
      <c r="V1133" s="31"/>
      <c r="W1133" s="31"/>
      <c r="X1133" s="31"/>
      <c r="Y1133" s="31"/>
      <c r="Z1133" s="31"/>
      <c r="AE1133" s="31"/>
      <c r="AF1133" s="31"/>
    </row>
    <row r="1134" spans="3:32">
      <c r="C1134" s="34"/>
      <c r="D1134" s="33"/>
      <c r="E1134" s="33"/>
      <c r="F1134" s="33"/>
      <c r="G1134" s="34"/>
      <c r="H1134" s="34"/>
      <c r="I1134" s="34"/>
      <c r="J1134" s="34"/>
      <c r="K1134" s="34"/>
      <c r="L1134" s="34"/>
      <c r="M1134" s="34"/>
      <c r="N1134" s="34"/>
      <c r="O1134" s="34"/>
      <c r="P1134" s="34"/>
      <c r="Q1134" s="34"/>
      <c r="R1134" s="31"/>
      <c r="S1134" s="31"/>
      <c r="T1134" s="31"/>
      <c r="U1134" s="31"/>
      <c r="V1134" s="31"/>
      <c r="W1134" s="31"/>
      <c r="X1134" s="31"/>
      <c r="Y1134" s="31"/>
      <c r="Z1134" s="31"/>
      <c r="AE1134" s="31"/>
      <c r="AF1134" s="31"/>
    </row>
    <row r="1135" spans="3:32">
      <c r="C1135" s="34"/>
      <c r="D1135" s="33"/>
      <c r="E1135" s="33"/>
      <c r="F1135" s="33"/>
      <c r="G1135" s="34"/>
      <c r="H1135" s="34"/>
      <c r="I1135" s="34"/>
      <c r="J1135" s="34"/>
      <c r="K1135" s="34"/>
      <c r="L1135" s="34"/>
      <c r="M1135" s="34"/>
      <c r="N1135" s="34"/>
      <c r="O1135" s="34"/>
      <c r="P1135" s="34"/>
      <c r="Q1135" s="34"/>
      <c r="R1135" s="31"/>
      <c r="S1135" s="31"/>
      <c r="T1135" s="31"/>
      <c r="U1135" s="31"/>
      <c r="V1135" s="31"/>
      <c r="W1135" s="31"/>
      <c r="X1135" s="31"/>
      <c r="Y1135" s="31"/>
      <c r="Z1135" s="31"/>
      <c r="AE1135" s="31"/>
      <c r="AF1135" s="31"/>
    </row>
    <row r="1136" spans="3:32">
      <c r="C1136" s="34"/>
      <c r="D1136" s="33"/>
      <c r="E1136" s="33"/>
      <c r="F1136" s="33"/>
      <c r="G1136" s="34"/>
      <c r="H1136" s="34"/>
      <c r="I1136" s="34"/>
      <c r="J1136" s="34"/>
      <c r="K1136" s="34"/>
      <c r="L1136" s="34"/>
      <c r="M1136" s="34"/>
      <c r="N1136" s="34"/>
      <c r="O1136" s="34"/>
      <c r="P1136" s="34"/>
      <c r="Q1136" s="34"/>
      <c r="R1136" s="31"/>
      <c r="S1136" s="31"/>
      <c r="T1136" s="31"/>
      <c r="U1136" s="31"/>
      <c r="V1136" s="31"/>
      <c r="W1136" s="31"/>
      <c r="X1136" s="31"/>
      <c r="Y1136" s="31"/>
      <c r="Z1136" s="31"/>
      <c r="AE1136" s="31"/>
      <c r="AF1136" s="31"/>
    </row>
    <row r="1137" spans="3:32">
      <c r="C1137" s="34"/>
      <c r="D1137" s="33"/>
      <c r="E1137" s="33"/>
      <c r="F1137" s="33"/>
      <c r="G1137" s="34"/>
      <c r="H1137" s="34"/>
      <c r="I1137" s="34"/>
      <c r="J1137" s="34"/>
      <c r="K1137" s="34"/>
      <c r="L1137" s="34"/>
      <c r="M1137" s="34"/>
      <c r="N1137" s="34"/>
      <c r="O1137" s="34"/>
      <c r="P1137" s="34"/>
      <c r="Q1137" s="34"/>
      <c r="R1137" s="31"/>
      <c r="S1137" s="31"/>
      <c r="T1137" s="31"/>
      <c r="U1137" s="31"/>
      <c r="V1137" s="31"/>
      <c r="W1137" s="31"/>
      <c r="X1137" s="31"/>
      <c r="Y1137" s="31"/>
      <c r="Z1137" s="31"/>
      <c r="AE1137" s="31"/>
      <c r="AF1137" s="31"/>
    </row>
    <row r="1138" spans="3:32">
      <c r="C1138" s="34"/>
      <c r="D1138" s="33"/>
      <c r="E1138" s="33"/>
      <c r="F1138" s="33"/>
      <c r="G1138" s="34"/>
      <c r="H1138" s="34"/>
      <c r="I1138" s="34"/>
      <c r="J1138" s="34"/>
      <c r="K1138" s="34"/>
      <c r="L1138" s="34"/>
      <c r="M1138" s="34"/>
      <c r="N1138" s="34"/>
      <c r="O1138" s="34"/>
      <c r="P1138" s="34"/>
      <c r="Q1138" s="34"/>
      <c r="R1138" s="31"/>
      <c r="S1138" s="31"/>
      <c r="T1138" s="31"/>
      <c r="U1138" s="31"/>
      <c r="V1138" s="31"/>
      <c r="W1138" s="31"/>
      <c r="X1138" s="31"/>
      <c r="Y1138" s="31"/>
      <c r="Z1138" s="31"/>
      <c r="AE1138" s="31"/>
      <c r="AF1138" s="31"/>
    </row>
    <row r="1139" spans="3:32">
      <c r="C1139" s="34"/>
      <c r="D1139" s="33"/>
      <c r="E1139" s="33"/>
      <c r="F1139" s="33"/>
      <c r="G1139" s="34"/>
      <c r="H1139" s="34"/>
      <c r="I1139" s="34"/>
      <c r="J1139" s="34"/>
      <c r="K1139" s="34"/>
      <c r="L1139" s="34"/>
      <c r="M1139" s="34"/>
      <c r="N1139" s="34"/>
      <c r="O1139" s="34"/>
      <c r="P1139" s="34"/>
      <c r="Q1139" s="34"/>
      <c r="R1139" s="31"/>
      <c r="S1139" s="31"/>
      <c r="T1139" s="31"/>
      <c r="U1139" s="31"/>
      <c r="V1139" s="31"/>
      <c r="W1139" s="31"/>
      <c r="X1139" s="31"/>
      <c r="Y1139" s="31"/>
      <c r="Z1139" s="31"/>
      <c r="AE1139" s="31"/>
      <c r="AF1139" s="31"/>
    </row>
    <row r="1140" spans="3:32">
      <c r="C1140" s="34"/>
      <c r="D1140" s="33"/>
      <c r="E1140" s="33"/>
      <c r="F1140" s="33"/>
      <c r="G1140" s="34"/>
      <c r="H1140" s="34"/>
      <c r="I1140" s="34"/>
      <c r="J1140" s="34"/>
      <c r="K1140" s="34"/>
      <c r="L1140" s="34"/>
      <c r="M1140" s="34"/>
      <c r="N1140" s="34"/>
      <c r="O1140" s="34"/>
      <c r="P1140" s="34"/>
      <c r="Q1140" s="34"/>
      <c r="R1140" s="31"/>
      <c r="S1140" s="31"/>
      <c r="T1140" s="31"/>
      <c r="U1140" s="31"/>
      <c r="V1140" s="31"/>
      <c r="W1140" s="31"/>
      <c r="X1140" s="31"/>
      <c r="Y1140" s="31"/>
      <c r="Z1140" s="31"/>
      <c r="AE1140" s="31"/>
      <c r="AF1140" s="31"/>
    </row>
    <row r="1141" spans="3:32">
      <c r="C1141" s="34"/>
      <c r="D1141" s="33"/>
      <c r="E1141" s="33"/>
      <c r="F1141" s="33"/>
      <c r="G1141" s="34"/>
      <c r="H1141" s="34"/>
      <c r="I1141" s="34"/>
      <c r="J1141" s="34"/>
      <c r="K1141" s="34"/>
      <c r="L1141" s="34"/>
      <c r="M1141" s="34"/>
      <c r="N1141" s="34"/>
      <c r="O1141" s="34"/>
      <c r="P1141" s="34"/>
      <c r="Q1141" s="34"/>
      <c r="R1141" s="31"/>
      <c r="S1141" s="31"/>
      <c r="T1141" s="31"/>
      <c r="U1141" s="31"/>
      <c r="V1141" s="31"/>
      <c r="W1141" s="31"/>
      <c r="X1141" s="31"/>
      <c r="Y1141" s="31"/>
      <c r="Z1141" s="31"/>
      <c r="AE1141" s="31"/>
      <c r="AF1141" s="31"/>
    </row>
    <row r="1142" spans="3:32">
      <c r="C1142" s="34"/>
      <c r="D1142" s="33"/>
      <c r="E1142" s="33"/>
      <c r="F1142" s="33"/>
      <c r="G1142" s="34"/>
      <c r="H1142" s="34"/>
      <c r="I1142" s="34"/>
      <c r="J1142" s="34"/>
      <c r="K1142" s="34"/>
      <c r="L1142" s="34"/>
      <c r="M1142" s="34"/>
      <c r="N1142" s="34"/>
      <c r="O1142" s="34"/>
      <c r="P1142" s="34"/>
      <c r="Q1142" s="34"/>
      <c r="R1142" s="31"/>
      <c r="S1142" s="31"/>
      <c r="T1142" s="31"/>
      <c r="U1142" s="31"/>
      <c r="V1142" s="31"/>
      <c r="W1142" s="31"/>
      <c r="X1142" s="31"/>
      <c r="Y1142" s="31"/>
      <c r="Z1142" s="31"/>
      <c r="AE1142" s="31"/>
      <c r="AF1142" s="31"/>
    </row>
    <row r="1143" spans="3:32">
      <c r="C1143" s="34"/>
      <c r="D1143" s="33"/>
      <c r="E1143" s="33"/>
      <c r="F1143" s="33"/>
      <c r="G1143" s="34"/>
      <c r="H1143" s="34"/>
      <c r="I1143" s="34"/>
      <c r="J1143" s="34"/>
      <c r="K1143" s="34"/>
      <c r="L1143" s="34"/>
      <c r="M1143" s="34"/>
      <c r="N1143" s="34"/>
      <c r="O1143" s="34"/>
      <c r="P1143" s="34"/>
      <c r="Q1143" s="34"/>
      <c r="R1143" s="31"/>
      <c r="S1143" s="31"/>
      <c r="T1143" s="31"/>
      <c r="U1143" s="31"/>
      <c r="V1143" s="31"/>
      <c r="W1143" s="31"/>
      <c r="X1143" s="31"/>
      <c r="Y1143" s="31"/>
      <c r="Z1143" s="31"/>
      <c r="AE1143" s="31"/>
      <c r="AF1143" s="31"/>
    </row>
    <row r="1144" spans="3:32">
      <c r="C1144" s="34"/>
      <c r="D1144" s="33"/>
      <c r="E1144" s="33"/>
      <c r="F1144" s="33"/>
      <c r="G1144" s="34"/>
      <c r="H1144" s="34"/>
      <c r="I1144" s="34"/>
      <c r="J1144" s="34"/>
      <c r="K1144" s="34"/>
      <c r="L1144" s="34"/>
      <c r="M1144" s="34"/>
      <c r="N1144" s="34"/>
      <c r="O1144" s="34"/>
      <c r="P1144" s="34"/>
      <c r="Q1144" s="34"/>
      <c r="R1144" s="31"/>
      <c r="S1144" s="31"/>
      <c r="T1144" s="31"/>
      <c r="U1144" s="31"/>
      <c r="V1144" s="31"/>
      <c r="W1144" s="31"/>
      <c r="X1144" s="31"/>
      <c r="Y1144" s="31"/>
      <c r="Z1144" s="31"/>
      <c r="AE1144" s="31"/>
      <c r="AF1144" s="31"/>
    </row>
    <row r="1145" spans="3:32">
      <c r="C1145" s="34"/>
      <c r="D1145" s="33"/>
      <c r="E1145" s="33"/>
      <c r="F1145" s="33"/>
      <c r="G1145" s="34"/>
      <c r="H1145" s="34"/>
      <c r="I1145" s="34"/>
      <c r="J1145" s="34"/>
      <c r="K1145" s="34"/>
      <c r="L1145" s="34"/>
      <c r="M1145" s="34"/>
      <c r="N1145" s="34"/>
      <c r="O1145" s="34"/>
      <c r="P1145" s="34"/>
      <c r="Q1145" s="34"/>
      <c r="R1145" s="31"/>
      <c r="S1145" s="31"/>
      <c r="T1145" s="31"/>
      <c r="U1145" s="31"/>
      <c r="V1145" s="31"/>
      <c r="W1145" s="31"/>
      <c r="X1145" s="31"/>
      <c r="Y1145" s="31"/>
      <c r="Z1145" s="31"/>
      <c r="AE1145" s="31"/>
      <c r="AF1145" s="31"/>
    </row>
    <row r="1146" spans="3:32">
      <c r="C1146" s="34"/>
      <c r="D1146" s="33"/>
      <c r="E1146" s="33"/>
      <c r="F1146" s="33"/>
      <c r="G1146" s="34"/>
      <c r="H1146" s="34"/>
      <c r="I1146" s="34"/>
      <c r="J1146" s="34"/>
      <c r="K1146" s="34"/>
      <c r="L1146" s="34"/>
      <c r="M1146" s="34"/>
      <c r="N1146" s="34"/>
      <c r="O1146" s="34"/>
      <c r="P1146" s="34"/>
      <c r="Q1146" s="34"/>
      <c r="R1146" s="31"/>
      <c r="S1146" s="31"/>
      <c r="T1146" s="31"/>
      <c r="U1146" s="31"/>
      <c r="V1146" s="31"/>
      <c r="W1146" s="31"/>
      <c r="X1146" s="31"/>
      <c r="Y1146" s="31"/>
      <c r="Z1146" s="31"/>
      <c r="AE1146" s="31"/>
      <c r="AF1146" s="31"/>
    </row>
    <row r="1147" spans="3:32">
      <c r="C1147" s="34"/>
      <c r="D1147" s="33"/>
      <c r="E1147" s="33"/>
      <c r="F1147" s="33"/>
      <c r="G1147" s="34"/>
      <c r="H1147" s="34"/>
      <c r="I1147" s="34"/>
      <c r="J1147" s="34"/>
      <c r="K1147" s="34"/>
      <c r="L1147" s="34"/>
      <c r="M1147" s="34"/>
      <c r="N1147" s="34"/>
      <c r="O1147" s="34"/>
      <c r="P1147" s="34"/>
      <c r="Q1147" s="34"/>
      <c r="R1147" s="31"/>
      <c r="S1147" s="31"/>
      <c r="T1147" s="31"/>
      <c r="U1147" s="31"/>
      <c r="V1147" s="31"/>
      <c r="W1147" s="31"/>
      <c r="X1147" s="31"/>
      <c r="Y1147" s="31"/>
      <c r="Z1147" s="31"/>
      <c r="AE1147" s="31"/>
      <c r="AF1147" s="31"/>
    </row>
    <row r="1148" spans="3:32">
      <c r="C1148" s="34"/>
      <c r="D1148" s="33"/>
      <c r="E1148" s="33"/>
      <c r="F1148" s="33"/>
      <c r="G1148" s="34"/>
      <c r="H1148" s="34"/>
      <c r="I1148" s="34"/>
      <c r="J1148" s="34"/>
      <c r="K1148" s="34"/>
      <c r="L1148" s="34"/>
      <c r="M1148" s="34"/>
      <c r="N1148" s="34"/>
      <c r="O1148" s="34"/>
      <c r="P1148" s="34"/>
      <c r="Q1148" s="34"/>
      <c r="R1148" s="31"/>
      <c r="S1148" s="31"/>
      <c r="T1148" s="31"/>
      <c r="U1148" s="31"/>
      <c r="V1148" s="31"/>
      <c r="W1148" s="31"/>
      <c r="X1148" s="31"/>
      <c r="Y1148" s="31"/>
      <c r="Z1148" s="31"/>
      <c r="AE1148" s="31"/>
      <c r="AF1148" s="31"/>
    </row>
    <row r="1149" spans="3:32">
      <c r="C1149" s="34"/>
      <c r="D1149" s="33"/>
      <c r="E1149" s="33"/>
      <c r="F1149" s="33"/>
      <c r="G1149" s="34"/>
      <c r="H1149" s="34"/>
      <c r="I1149" s="34"/>
      <c r="J1149" s="34"/>
      <c r="K1149" s="34"/>
      <c r="L1149" s="34"/>
      <c r="M1149" s="34"/>
      <c r="N1149" s="34"/>
      <c r="O1149" s="34"/>
      <c r="P1149" s="34"/>
      <c r="Q1149" s="34"/>
      <c r="R1149" s="31"/>
      <c r="S1149" s="31"/>
      <c r="T1149" s="31"/>
      <c r="U1149" s="31"/>
      <c r="V1149" s="31"/>
      <c r="W1149" s="31"/>
      <c r="X1149" s="31"/>
      <c r="Y1149" s="31"/>
      <c r="Z1149" s="31"/>
      <c r="AE1149" s="31"/>
      <c r="AF1149" s="31"/>
    </row>
    <row r="1150" spans="3:32">
      <c r="C1150" s="34"/>
      <c r="D1150" s="33"/>
      <c r="E1150" s="33"/>
      <c r="F1150" s="33"/>
      <c r="G1150" s="34"/>
      <c r="H1150" s="34"/>
      <c r="I1150" s="34"/>
      <c r="J1150" s="34"/>
      <c r="K1150" s="34"/>
      <c r="L1150" s="34"/>
      <c r="M1150" s="34"/>
      <c r="N1150" s="34"/>
      <c r="O1150" s="34"/>
      <c r="P1150" s="34"/>
      <c r="Q1150" s="34"/>
      <c r="R1150" s="31"/>
      <c r="S1150" s="31"/>
      <c r="T1150" s="31"/>
      <c r="U1150" s="31"/>
      <c r="V1150" s="31"/>
      <c r="W1150" s="31"/>
      <c r="X1150" s="31"/>
      <c r="Y1150" s="31"/>
      <c r="Z1150" s="31"/>
      <c r="AE1150" s="31"/>
      <c r="AF1150" s="31"/>
    </row>
    <row r="1151" spans="3:32">
      <c r="C1151" s="34"/>
      <c r="D1151" s="33"/>
      <c r="E1151" s="33"/>
      <c r="F1151" s="33"/>
      <c r="G1151" s="34"/>
      <c r="H1151" s="34"/>
      <c r="I1151" s="34"/>
      <c r="J1151" s="34"/>
      <c r="K1151" s="34"/>
      <c r="L1151" s="34"/>
      <c r="M1151" s="34"/>
      <c r="N1151" s="34"/>
      <c r="O1151" s="34"/>
      <c r="P1151" s="34"/>
      <c r="Q1151" s="34"/>
      <c r="R1151" s="31"/>
      <c r="S1151" s="31"/>
      <c r="T1151" s="31"/>
      <c r="U1151" s="31"/>
      <c r="V1151" s="31"/>
      <c r="W1151" s="31"/>
      <c r="X1151" s="31"/>
      <c r="Y1151" s="31"/>
      <c r="Z1151" s="31"/>
      <c r="AE1151" s="31"/>
      <c r="AF1151" s="31"/>
    </row>
    <row r="1152" spans="3:32">
      <c r="C1152" s="34"/>
      <c r="D1152" s="33"/>
      <c r="E1152" s="33"/>
      <c r="F1152" s="33"/>
      <c r="G1152" s="34"/>
      <c r="H1152" s="34"/>
      <c r="I1152" s="34"/>
      <c r="J1152" s="34"/>
      <c r="K1152" s="34"/>
      <c r="L1152" s="34"/>
      <c r="M1152" s="34"/>
      <c r="N1152" s="34"/>
      <c r="O1152" s="34"/>
      <c r="P1152" s="34"/>
      <c r="Q1152" s="34"/>
      <c r="R1152" s="31"/>
      <c r="S1152" s="31"/>
      <c r="T1152" s="31"/>
      <c r="U1152" s="31"/>
      <c r="V1152" s="31"/>
      <c r="W1152" s="31"/>
      <c r="X1152" s="31"/>
      <c r="Y1152" s="31"/>
      <c r="Z1152" s="31"/>
      <c r="AE1152" s="31"/>
      <c r="AF1152" s="31"/>
    </row>
    <row r="1153" spans="3:32">
      <c r="C1153" s="34"/>
      <c r="D1153" s="33"/>
      <c r="E1153" s="33"/>
      <c r="F1153" s="33"/>
      <c r="G1153" s="34"/>
      <c r="H1153" s="34"/>
      <c r="I1153" s="34"/>
      <c r="J1153" s="34"/>
      <c r="K1153" s="34"/>
      <c r="L1153" s="34"/>
      <c r="M1153" s="34"/>
      <c r="N1153" s="34"/>
      <c r="O1153" s="34"/>
      <c r="P1153" s="34"/>
      <c r="Q1153" s="34"/>
      <c r="R1153" s="31"/>
      <c r="S1153" s="31"/>
      <c r="T1153" s="31"/>
      <c r="U1153" s="31"/>
      <c r="V1153" s="31"/>
      <c r="W1153" s="31"/>
      <c r="X1153" s="31"/>
      <c r="Y1153" s="31"/>
      <c r="Z1153" s="31"/>
      <c r="AE1153" s="31"/>
      <c r="AF1153" s="31"/>
    </row>
    <row r="1154" spans="3:32">
      <c r="C1154" s="34"/>
      <c r="D1154" s="33"/>
      <c r="E1154" s="33"/>
      <c r="F1154" s="33"/>
      <c r="G1154" s="34"/>
      <c r="H1154" s="34"/>
      <c r="I1154" s="34"/>
      <c r="J1154" s="34"/>
      <c r="K1154" s="34"/>
      <c r="L1154" s="34"/>
      <c r="M1154" s="34"/>
      <c r="N1154" s="34"/>
      <c r="O1154" s="34"/>
      <c r="P1154" s="34"/>
      <c r="Q1154" s="34"/>
      <c r="R1154" s="31"/>
      <c r="S1154" s="31"/>
      <c r="T1154" s="31"/>
      <c r="U1154" s="31"/>
      <c r="V1154" s="31"/>
      <c r="W1154" s="31"/>
      <c r="X1154" s="31"/>
      <c r="Y1154" s="31"/>
      <c r="Z1154" s="31"/>
      <c r="AE1154" s="31"/>
      <c r="AF1154" s="31"/>
    </row>
    <row r="1155" spans="3:32">
      <c r="C1155" s="34"/>
      <c r="D1155" s="33"/>
      <c r="E1155" s="33"/>
      <c r="F1155" s="33"/>
      <c r="G1155" s="34"/>
      <c r="H1155" s="34"/>
      <c r="I1155" s="34"/>
      <c r="J1155" s="34"/>
      <c r="K1155" s="34"/>
      <c r="L1155" s="34"/>
      <c r="M1155" s="34"/>
      <c r="N1155" s="34"/>
      <c r="O1155" s="34"/>
      <c r="P1155" s="34"/>
      <c r="Q1155" s="34"/>
      <c r="R1155" s="31"/>
      <c r="S1155" s="31"/>
      <c r="T1155" s="31"/>
      <c r="U1155" s="31"/>
      <c r="V1155" s="31"/>
      <c r="W1155" s="31"/>
      <c r="X1155" s="31"/>
      <c r="Y1155" s="31"/>
      <c r="Z1155" s="31"/>
      <c r="AE1155" s="31"/>
      <c r="AF1155" s="31"/>
    </row>
    <row r="1156" spans="3:32">
      <c r="C1156" s="34"/>
      <c r="D1156" s="33"/>
      <c r="E1156" s="33"/>
      <c r="F1156" s="33"/>
      <c r="G1156" s="34"/>
      <c r="H1156" s="34"/>
      <c r="I1156" s="34"/>
      <c r="J1156" s="34"/>
      <c r="K1156" s="34"/>
      <c r="L1156" s="34"/>
      <c r="M1156" s="34"/>
      <c r="N1156" s="34"/>
      <c r="O1156" s="34"/>
      <c r="P1156" s="34"/>
      <c r="Q1156" s="34"/>
      <c r="R1156" s="31"/>
      <c r="S1156" s="31"/>
      <c r="T1156" s="31"/>
      <c r="U1156" s="31"/>
      <c r="V1156" s="31"/>
      <c r="W1156" s="31"/>
      <c r="X1156" s="31"/>
      <c r="Y1156" s="31"/>
      <c r="Z1156" s="31"/>
      <c r="AE1156" s="31"/>
      <c r="AF1156" s="31"/>
    </row>
    <row r="1157" spans="3:32">
      <c r="C1157" s="34"/>
      <c r="D1157" s="33"/>
      <c r="E1157" s="33"/>
      <c r="F1157" s="33"/>
      <c r="G1157" s="34"/>
      <c r="H1157" s="34"/>
      <c r="I1157" s="34"/>
      <c r="J1157" s="34"/>
      <c r="K1157" s="34"/>
      <c r="L1157" s="34"/>
      <c r="M1157" s="34"/>
      <c r="N1157" s="34"/>
      <c r="O1157" s="34"/>
      <c r="P1157" s="34"/>
      <c r="Q1157" s="34"/>
      <c r="R1157" s="31"/>
      <c r="S1157" s="31"/>
      <c r="T1157" s="31"/>
      <c r="U1157" s="31"/>
      <c r="V1157" s="31"/>
      <c r="W1157" s="31"/>
      <c r="X1157" s="31"/>
      <c r="Y1157" s="31"/>
      <c r="Z1157" s="31"/>
      <c r="AE1157" s="31"/>
      <c r="AF1157" s="31"/>
    </row>
    <row r="1158" spans="3:32">
      <c r="C1158" s="34"/>
      <c r="D1158" s="33"/>
      <c r="E1158" s="33"/>
      <c r="F1158" s="33"/>
      <c r="G1158" s="34"/>
      <c r="H1158" s="34"/>
      <c r="I1158" s="34"/>
      <c r="J1158" s="34"/>
      <c r="K1158" s="34"/>
      <c r="L1158" s="34"/>
      <c r="M1158" s="34"/>
      <c r="N1158" s="34"/>
      <c r="O1158" s="34"/>
      <c r="P1158" s="34"/>
      <c r="Q1158" s="34"/>
      <c r="R1158" s="31"/>
      <c r="S1158" s="31"/>
      <c r="T1158" s="31"/>
      <c r="U1158" s="31"/>
      <c r="V1158" s="31"/>
      <c r="W1158" s="31"/>
      <c r="X1158" s="31"/>
      <c r="Y1158" s="31"/>
      <c r="Z1158" s="31"/>
      <c r="AE1158" s="31"/>
      <c r="AF1158" s="31"/>
    </row>
    <row r="1159" spans="3:32">
      <c r="C1159" s="34"/>
      <c r="D1159" s="33"/>
      <c r="E1159" s="33"/>
      <c r="F1159" s="33"/>
      <c r="G1159" s="34"/>
      <c r="H1159" s="34"/>
      <c r="I1159" s="34"/>
      <c r="J1159" s="34"/>
      <c r="K1159" s="34"/>
      <c r="L1159" s="34"/>
      <c r="M1159" s="34"/>
      <c r="N1159" s="34"/>
      <c r="O1159" s="34"/>
      <c r="P1159" s="34"/>
      <c r="Q1159" s="34"/>
      <c r="R1159" s="31"/>
      <c r="S1159" s="31"/>
      <c r="T1159" s="31"/>
      <c r="U1159" s="31"/>
      <c r="V1159" s="31"/>
      <c r="W1159" s="31"/>
      <c r="X1159" s="31"/>
      <c r="Y1159" s="31"/>
      <c r="Z1159" s="31"/>
      <c r="AE1159" s="31"/>
      <c r="AF1159" s="31"/>
    </row>
    <row r="1160" spans="3:32">
      <c r="C1160" s="34"/>
      <c r="D1160" s="33"/>
      <c r="E1160" s="33"/>
      <c r="F1160" s="33"/>
      <c r="G1160" s="34"/>
      <c r="H1160" s="34"/>
      <c r="I1160" s="34"/>
      <c r="J1160" s="34"/>
      <c r="K1160" s="34"/>
      <c r="L1160" s="34"/>
      <c r="M1160" s="34"/>
      <c r="N1160" s="34"/>
      <c r="O1160" s="34"/>
      <c r="P1160" s="34"/>
      <c r="Q1160" s="34"/>
      <c r="R1160" s="31"/>
      <c r="S1160" s="31"/>
      <c r="T1160" s="31"/>
      <c r="U1160" s="31"/>
      <c r="V1160" s="31"/>
      <c r="W1160" s="31"/>
      <c r="X1160" s="31"/>
      <c r="Y1160" s="31"/>
      <c r="Z1160" s="31"/>
      <c r="AE1160" s="31"/>
      <c r="AF1160" s="31"/>
    </row>
    <row r="1161" spans="3:32">
      <c r="C1161" s="34"/>
      <c r="D1161" s="33"/>
      <c r="E1161" s="33"/>
      <c r="F1161" s="33"/>
      <c r="G1161" s="34"/>
      <c r="H1161" s="34"/>
      <c r="I1161" s="34"/>
      <c r="J1161" s="34"/>
      <c r="K1161" s="34"/>
      <c r="L1161" s="34"/>
      <c r="M1161" s="34"/>
      <c r="N1161" s="34"/>
      <c r="O1161" s="34"/>
      <c r="P1161" s="34"/>
      <c r="Q1161" s="34"/>
      <c r="R1161" s="31"/>
      <c r="S1161" s="31"/>
      <c r="T1161" s="31"/>
      <c r="U1161" s="31"/>
      <c r="V1161" s="31"/>
      <c r="W1161" s="31"/>
      <c r="X1161" s="31"/>
      <c r="Y1161" s="31"/>
      <c r="Z1161" s="31"/>
      <c r="AE1161" s="31"/>
      <c r="AF1161" s="31"/>
    </row>
    <row r="1162" spans="3:32">
      <c r="C1162" s="34"/>
      <c r="D1162" s="33"/>
      <c r="E1162" s="33"/>
      <c r="F1162" s="33"/>
      <c r="G1162" s="34"/>
      <c r="H1162" s="34"/>
      <c r="I1162" s="34"/>
      <c r="J1162" s="34"/>
      <c r="K1162" s="34"/>
      <c r="L1162" s="34"/>
      <c r="M1162" s="34"/>
      <c r="N1162" s="34"/>
      <c r="O1162" s="34"/>
      <c r="P1162" s="34"/>
      <c r="Q1162" s="34"/>
      <c r="R1162" s="31"/>
      <c r="S1162" s="31"/>
      <c r="T1162" s="31"/>
      <c r="U1162" s="31"/>
      <c r="V1162" s="31"/>
      <c r="W1162" s="31"/>
      <c r="X1162" s="31"/>
      <c r="Y1162" s="31"/>
      <c r="Z1162" s="31"/>
      <c r="AE1162" s="31"/>
      <c r="AF1162" s="31"/>
    </row>
    <row r="1163" spans="3:32">
      <c r="C1163" s="34"/>
      <c r="D1163" s="33"/>
      <c r="E1163" s="33"/>
      <c r="F1163" s="33"/>
      <c r="G1163" s="34"/>
      <c r="H1163" s="34"/>
      <c r="I1163" s="34"/>
      <c r="J1163" s="34"/>
      <c r="K1163" s="34"/>
      <c r="L1163" s="34"/>
      <c r="M1163" s="34"/>
      <c r="N1163" s="34"/>
      <c r="O1163" s="34"/>
      <c r="P1163" s="34"/>
      <c r="Q1163" s="34"/>
      <c r="R1163" s="31"/>
      <c r="S1163" s="31"/>
      <c r="T1163" s="31"/>
      <c r="U1163" s="31"/>
      <c r="V1163" s="31"/>
      <c r="W1163" s="31"/>
      <c r="X1163" s="31"/>
      <c r="Y1163" s="31"/>
      <c r="Z1163" s="31"/>
      <c r="AE1163" s="31"/>
      <c r="AF1163" s="31"/>
    </row>
    <row r="1164" spans="3:32">
      <c r="C1164" s="34"/>
      <c r="D1164" s="33"/>
      <c r="E1164" s="33"/>
      <c r="F1164" s="33"/>
      <c r="G1164" s="34"/>
      <c r="H1164" s="34"/>
      <c r="I1164" s="34"/>
      <c r="J1164" s="34"/>
      <c r="K1164" s="34"/>
      <c r="L1164" s="34"/>
      <c r="M1164" s="34"/>
      <c r="N1164" s="34"/>
      <c r="O1164" s="34"/>
      <c r="P1164" s="34"/>
      <c r="Q1164" s="34"/>
      <c r="R1164" s="31"/>
      <c r="S1164" s="31"/>
      <c r="T1164" s="31"/>
      <c r="U1164" s="31"/>
      <c r="V1164" s="31"/>
      <c r="W1164" s="31"/>
      <c r="X1164" s="31"/>
      <c r="Y1164" s="31"/>
      <c r="Z1164" s="31"/>
      <c r="AE1164" s="31"/>
      <c r="AF1164" s="31"/>
    </row>
    <row r="1165" spans="3:32">
      <c r="C1165" s="34"/>
      <c r="D1165" s="33"/>
      <c r="E1165" s="33"/>
      <c r="F1165" s="33"/>
      <c r="G1165" s="34"/>
      <c r="H1165" s="34"/>
      <c r="I1165" s="34"/>
      <c r="J1165" s="34"/>
      <c r="K1165" s="34"/>
      <c r="L1165" s="34"/>
      <c r="M1165" s="34"/>
      <c r="N1165" s="34"/>
      <c r="O1165" s="34"/>
      <c r="P1165" s="34"/>
      <c r="Q1165" s="34"/>
      <c r="R1165" s="31"/>
      <c r="S1165" s="31"/>
      <c r="T1165" s="31"/>
      <c r="U1165" s="31"/>
      <c r="V1165" s="31"/>
      <c r="W1165" s="31"/>
      <c r="X1165" s="31"/>
      <c r="Y1165" s="31"/>
      <c r="Z1165" s="31"/>
      <c r="AE1165" s="31"/>
      <c r="AF1165" s="31"/>
    </row>
    <row r="1166" spans="3:32">
      <c r="C1166" s="34"/>
      <c r="D1166" s="33"/>
      <c r="E1166" s="33"/>
      <c r="F1166" s="33"/>
      <c r="G1166" s="34"/>
      <c r="H1166" s="34"/>
      <c r="I1166" s="34"/>
      <c r="J1166" s="34"/>
      <c r="K1166" s="34"/>
      <c r="L1166" s="34"/>
      <c r="M1166" s="34"/>
      <c r="N1166" s="34"/>
      <c r="O1166" s="34"/>
      <c r="P1166" s="34"/>
      <c r="Q1166" s="34"/>
      <c r="R1166" s="31"/>
      <c r="S1166" s="31"/>
      <c r="T1166" s="31"/>
      <c r="U1166" s="31"/>
      <c r="V1166" s="31"/>
      <c r="W1166" s="31"/>
      <c r="X1166" s="31"/>
      <c r="Y1166" s="31"/>
      <c r="Z1166" s="31"/>
      <c r="AE1166" s="31"/>
      <c r="AF1166" s="31"/>
    </row>
    <row r="1167" spans="3:32">
      <c r="C1167" s="34"/>
      <c r="D1167" s="33"/>
      <c r="E1167" s="33"/>
      <c r="F1167" s="33"/>
      <c r="G1167" s="34"/>
      <c r="H1167" s="34"/>
      <c r="I1167" s="34"/>
      <c r="J1167" s="34"/>
      <c r="K1167" s="34"/>
      <c r="L1167" s="34"/>
      <c r="M1167" s="34"/>
      <c r="N1167" s="34"/>
      <c r="O1167" s="34"/>
      <c r="P1167" s="34"/>
      <c r="Q1167" s="34"/>
      <c r="R1167" s="31"/>
      <c r="S1167" s="31"/>
      <c r="T1167" s="31"/>
      <c r="U1167" s="31"/>
      <c r="V1167" s="31"/>
      <c r="W1167" s="31"/>
      <c r="X1167" s="31"/>
      <c r="Y1167" s="31"/>
      <c r="Z1167" s="31"/>
      <c r="AE1167" s="31"/>
      <c r="AF1167" s="31"/>
    </row>
    <row r="1168" spans="3:32">
      <c r="C1168" s="34"/>
      <c r="D1168" s="33"/>
      <c r="E1168" s="33"/>
      <c r="F1168" s="33"/>
      <c r="G1168" s="34"/>
      <c r="H1168" s="34"/>
      <c r="I1168" s="34"/>
      <c r="J1168" s="34"/>
      <c r="K1168" s="34"/>
      <c r="L1168" s="34"/>
      <c r="M1168" s="34"/>
      <c r="N1168" s="34"/>
      <c r="O1168" s="34"/>
      <c r="P1168" s="34"/>
      <c r="Q1168" s="34"/>
      <c r="R1168" s="31"/>
      <c r="S1168" s="31"/>
      <c r="T1168" s="31"/>
      <c r="U1168" s="31"/>
      <c r="V1168" s="31"/>
      <c r="W1168" s="31"/>
      <c r="X1168" s="31"/>
      <c r="Y1168" s="31"/>
      <c r="Z1168" s="31"/>
      <c r="AE1168" s="31"/>
      <c r="AF1168" s="31"/>
    </row>
    <row r="1169" spans="3:32">
      <c r="C1169" s="34"/>
      <c r="D1169" s="33"/>
      <c r="E1169" s="33"/>
      <c r="F1169" s="33"/>
      <c r="G1169" s="34"/>
      <c r="H1169" s="34"/>
      <c r="I1169" s="34"/>
      <c r="J1169" s="34"/>
      <c r="K1169" s="34"/>
      <c r="L1169" s="34"/>
      <c r="M1169" s="34"/>
      <c r="N1169" s="34"/>
      <c r="O1169" s="34"/>
      <c r="P1169" s="34"/>
      <c r="Q1169" s="34"/>
      <c r="R1169" s="31"/>
      <c r="S1169" s="31"/>
      <c r="T1169" s="31"/>
      <c r="U1169" s="31"/>
      <c r="V1169" s="31"/>
      <c r="W1169" s="31"/>
      <c r="X1169" s="31"/>
      <c r="Y1169" s="31"/>
      <c r="Z1169" s="31"/>
      <c r="AE1169" s="31"/>
      <c r="AF1169" s="31"/>
    </row>
    <row r="1170" spans="3:32">
      <c r="C1170" s="34"/>
      <c r="D1170" s="33"/>
      <c r="E1170" s="33"/>
      <c r="F1170" s="33"/>
      <c r="G1170" s="34"/>
      <c r="H1170" s="34"/>
      <c r="I1170" s="34"/>
      <c r="J1170" s="34"/>
      <c r="K1170" s="34"/>
      <c r="L1170" s="34"/>
      <c r="M1170" s="34"/>
      <c r="N1170" s="34"/>
      <c r="O1170" s="34"/>
      <c r="P1170" s="34"/>
      <c r="Q1170" s="34"/>
      <c r="R1170" s="31"/>
      <c r="S1170" s="31"/>
      <c r="T1170" s="31"/>
      <c r="U1170" s="31"/>
      <c r="V1170" s="31"/>
      <c r="W1170" s="31"/>
      <c r="X1170" s="31"/>
      <c r="Y1170" s="31"/>
      <c r="Z1170" s="31"/>
      <c r="AE1170" s="31"/>
      <c r="AF1170" s="31"/>
    </row>
    <row r="1171" spans="3:32">
      <c r="C1171" s="34"/>
      <c r="D1171" s="33"/>
      <c r="E1171" s="33"/>
      <c r="F1171" s="33"/>
      <c r="G1171" s="34"/>
      <c r="H1171" s="34"/>
      <c r="I1171" s="34"/>
      <c r="J1171" s="34"/>
      <c r="K1171" s="34"/>
      <c r="L1171" s="34"/>
      <c r="M1171" s="34"/>
      <c r="N1171" s="34"/>
      <c r="O1171" s="34"/>
      <c r="P1171" s="34"/>
      <c r="Q1171" s="34"/>
      <c r="R1171" s="31"/>
      <c r="S1171" s="31"/>
      <c r="T1171" s="31"/>
      <c r="U1171" s="31"/>
      <c r="V1171" s="31"/>
      <c r="W1171" s="31"/>
      <c r="X1171" s="31"/>
      <c r="Y1171" s="31"/>
      <c r="Z1171" s="31"/>
      <c r="AE1171" s="31"/>
      <c r="AF1171" s="31"/>
    </row>
    <row r="1172" spans="3:32">
      <c r="C1172" s="34"/>
      <c r="D1172" s="33"/>
      <c r="E1172" s="33"/>
      <c r="F1172" s="33"/>
      <c r="G1172" s="34"/>
      <c r="H1172" s="34"/>
      <c r="I1172" s="34"/>
      <c r="J1172" s="34"/>
      <c r="K1172" s="34"/>
      <c r="L1172" s="34"/>
      <c r="M1172" s="34"/>
      <c r="N1172" s="34"/>
      <c r="O1172" s="34"/>
      <c r="P1172" s="34"/>
      <c r="Q1172" s="34"/>
      <c r="R1172" s="31"/>
      <c r="S1172" s="31"/>
      <c r="T1172" s="31"/>
      <c r="U1172" s="31"/>
      <c r="V1172" s="31"/>
      <c r="W1172" s="31"/>
      <c r="X1172" s="31"/>
      <c r="Y1172" s="31"/>
      <c r="Z1172" s="31"/>
      <c r="AE1172" s="31"/>
      <c r="AF1172" s="31"/>
    </row>
    <row r="1173" spans="3:32">
      <c r="C1173" s="34"/>
      <c r="D1173" s="33"/>
      <c r="E1173" s="33"/>
      <c r="F1173" s="33"/>
      <c r="G1173" s="34"/>
      <c r="H1173" s="34"/>
      <c r="I1173" s="34"/>
      <c r="J1173" s="34"/>
      <c r="K1173" s="34"/>
      <c r="L1173" s="34"/>
      <c r="M1173" s="34"/>
      <c r="N1173" s="34"/>
      <c r="O1173" s="34"/>
      <c r="P1173" s="34"/>
      <c r="Q1173" s="34"/>
      <c r="R1173" s="31"/>
      <c r="S1173" s="31"/>
      <c r="T1173" s="31"/>
      <c r="U1173" s="31"/>
      <c r="V1173" s="31"/>
      <c r="W1173" s="31"/>
      <c r="X1173" s="31"/>
      <c r="Y1173" s="31"/>
      <c r="Z1173" s="31"/>
      <c r="AE1173" s="31"/>
      <c r="AF1173" s="31"/>
    </row>
    <row r="1174" spans="3:32">
      <c r="C1174" s="34"/>
      <c r="D1174" s="33"/>
      <c r="E1174" s="33"/>
      <c r="F1174" s="33"/>
      <c r="G1174" s="34"/>
      <c r="H1174" s="34"/>
      <c r="I1174" s="34"/>
      <c r="J1174" s="34"/>
      <c r="K1174" s="34"/>
      <c r="L1174" s="34"/>
      <c r="M1174" s="34"/>
      <c r="N1174" s="34"/>
      <c r="O1174" s="34"/>
      <c r="P1174" s="34"/>
      <c r="Q1174" s="34"/>
      <c r="R1174" s="31"/>
      <c r="S1174" s="31"/>
      <c r="T1174" s="31"/>
      <c r="U1174" s="31"/>
      <c r="V1174" s="31"/>
      <c r="W1174" s="31"/>
      <c r="X1174" s="31"/>
      <c r="Y1174" s="31"/>
      <c r="Z1174" s="31"/>
      <c r="AE1174" s="31"/>
      <c r="AF1174" s="31"/>
    </row>
    <row r="1175" spans="3:32">
      <c r="C1175" s="34"/>
      <c r="D1175" s="33"/>
      <c r="E1175" s="33"/>
      <c r="F1175" s="33"/>
      <c r="G1175" s="34"/>
      <c r="H1175" s="34"/>
      <c r="I1175" s="34"/>
      <c r="J1175" s="34"/>
      <c r="K1175" s="34"/>
      <c r="L1175" s="34"/>
      <c r="M1175" s="34"/>
      <c r="N1175" s="34"/>
      <c r="O1175" s="34"/>
      <c r="P1175" s="34"/>
      <c r="Q1175" s="34"/>
      <c r="R1175" s="31"/>
      <c r="S1175" s="31"/>
      <c r="T1175" s="31"/>
      <c r="U1175" s="31"/>
      <c r="V1175" s="31"/>
      <c r="W1175" s="31"/>
      <c r="X1175" s="31"/>
      <c r="Y1175" s="31"/>
      <c r="Z1175" s="31"/>
      <c r="AE1175" s="31"/>
      <c r="AF1175" s="31"/>
    </row>
    <row r="1176" spans="3:32">
      <c r="C1176" s="34"/>
      <c r="D1176" s="33"/>
      <c r="E1176" s="33"/>
      <c r="F1176" s="33"/>
      <c r="G1176" s="34"/>
      <c r="H1176" s="34"/>
      <c r="I1176" s="34"/>
      <c r="J1176" s="34"/>
      <c r="K1176" s="34"/>
      <c r="L1176" s="34"/>
      <c r="M1176" s="34"/>
      <c r="N1176" s="34"/>
      <c r="O1176" s="34"/>
      <c r="P1176" s="34"/>
      <c r="Q1176" s="34"/>
      <c r="R1176" s="31"/>
      <c r="S1176" s="31"/>
      <c r="T1176" s="31"/>
      <c r="U1176" s="31"/>
      <c r="V1176" s="31"/>
      <c r="W1176" s="31"/>
      <c r="X1176" s="31"/>
      <c r="Y1176" s="31"/>
      <c r="Z1176" s="31"/>
      <c r="AE1176" s="31"/>
      <c r="AF1176" s="31"/>
    </row>
    <row r="1177" spans="3:32">
      <c r="C1177" s="34"/>
      <c r="D1177" s="33"/>
      <c r="E1177" s="33"/>
      <c r="F1177" s="33"/>
      <c r="G1177" s="34"/>
      <c r="H1177" s="34"/>
      <c r="I1177" s="34"/>
      <c r="J1177" s="34"/>
      <c r="K1177" s="34"/>
      <c r="L1177" s="34"/>
      <c r="M1177" s="34"/>
      <c r="N1177" s="34"/>
      <c r="O1177" s="34"/>
      <c r="P1177" s="34"/>
      <c r="Q1177" s="34"/>
      <c r="R1177" s="31"/>
      <c r="S1177" s="31"/>
      <c r="T1177" s="31"/>
      <c r="U1177" s="31"/>
      <c r="V1177" s="31"/>
      <c r="W1177" s="31"/>
      <c r="X1177" s="31"/>
      <c r="Y1177" s="31"/>
      <c r="Z1177" s="31"/>
      <c r="AE1177" s="31"/>
      <c r="AF1177" s="31"/>
    </row>
    <row r="1178" spans="3:32">
      <c r="C1178" s="34"/>
      <c r="D1178" s="33"/>
      <c r="E1178" s="33"/>
      <c r="F1178" s="33"/>
      <c r="G1178" s="34"/>
      <c r="H1178" s="34"/>
      <c r="I1178" s="34"/>
      <c r="J1178" s="34"/>
      <c r="K1178" s="34"/>
      <c r="L1178" s="34"/>
      <c r="M1178" s="34"/>
      <c r="N1178" s="34"/>
      <c r="O1178" s="34"/>
      <c r="P1178" s="34"/>
      <c r="Q1178" s="34"/>
      <c r="R1178" s="31"/>
      <c r="S1178" s="31"/>
      <c r="T1178" s="31"/>
      <c r="U1178" s="31"/>
      <c r="V1178" s="31"/>
      <c r="W1178" s="31"/>
      <c r="X1178" s="31"/>
      <c r="Y1178" s="31"/>
      <c r="Z1178" s="31"/>
      <c r="AE1178" s="31"/>
      <c r="AF1178" s="31"/>
    </row>
    <row r="1179" spans="3:32">
      <c r="C1179" s="34"/>
      <c r="D1179" s="33"/>
      <c r="E1179" s="33"/>
      <c r="F1179" s="33"/>
      <c r="G1179" s="34"/>
      <c r="H1179" s="34"/>
      <c r="I1179" s="34"/>
      <c r="J1179" s="34"/>
      <c r="K1179" s="34"/>
      <c r="L1179" s="34"/>
      <c r="M1179" s="34"/>
      <c r="N1179" s="34"/>
      <c r="O1179" s="34"/>
      <c r="P1179" s="34"/>
      <c r="Q1179" s="34"/>
      <c r="R1179" s="31"/>
      <c r="S1179" s="31"/>
      <c r="T1179" s="31"/>
      <c r="U1179" s="31"/>
      <c r="V1179" s="31"/>
      <c r="W1179" s="31"/>
      <c r="X1179" s="31"/>
      <c r="Y1179" s="31"/>
      <c r="Z1179" s="31"/>
      <c r="AE1179" s="31"/>
      <c r="AF1179" s="31"/>
    </row>
    <row r="1180" spans="3:32">
      <c r="C1180" s="34"/>
      <c r="D1180" s="33"/>
      <c r="E1180" s="33"/>
      <c r="F1180" s="33"/>
      <c r="G1180" s="34"/>
      <c r="H1180" s="34"/>
      <c r="I1180" s="34"/>
      <c r="J1180" s="34"/>
      <c r="K1180" s="34"/>
      <c r="L1180" s="34"/>
      <c r="M1180" s="34"/>
      <c r="N1180" s="34"/>
      <c r="O1180" s="34"/>
      <c r="P1180" s="34"/>
      <c r="Q1180" s="34"/>
      <c r="R1180" s="31"/>
      <c r="S1180" s="31"/>
      <c r="T1180" s="31"/>
      <c r="U1180" s="31"/>
      <c r="V1180" s="31"/>
      <c r="W1180" s="31"/>
      <c r="X1180" s="31"/>
      <c r="Y1180" s="31"/>
      <c r="Z1180" s="31"/>
      <c r="AE1180" s="31"/>
      <c r="AF1180" s="31"/>
    </row>
    <row r="1181" spans="3:32">
      <c r="C1181" s="34"/>
      <c r="D1181" s="33"/>
      <c r="E1181" s="33"/>
      <c r="F1181" s="33"/>
      <c r="G1181" s="34"/>
      <c r="H1181" s="34"/>
      <c r="I1181" s="34"/>
      <c r="J1181" s="34"/>
      <c r="K1181" s="34"/>
      <c r="L1181" s="34"/>
      <c r="M1181" s="34"/>
      <c r="N1181" s="34"/>
      <c r="O1181" s="34"/>
      <c r="P1181" s="34"/>
      <c r="Q1181" s="34"/>
      <c r="R1181" s="31"/>
      <c r="S1181" s="31"/>
      <c r="T1181" s="31"/>
      <c r="U1181" s="31"/>
      <c r="V1181" s="31"/>
      <c r="W1181" s="31"/>
      <c r="X1181" s="31"/>
      <c r="Y1181" s="31"/>
      <c r="Z1181" s="31"/>
      <c r="AE1181" s="31"/>
      <c r="AF1181" s="31"/>
    </row>
    <row r="1182" spans="3:32">
      <c r="C1182" s="34"/>
      <c r="D1182" s="33"/>
      <c r="E1182" s="33"/>
      <c r="F1182" s="33"/>
      <c r="G1182" s="34"/>
      <c r="H1182" s="34"/>
      <c r="I1182" s="34"/>
      <c r="J1182" s="34"/>
      <c r="K1182" s="34"/>
      <c r="L1182" s="34"/>
      <c r="M1182" s="34"/>
      <c r="N1182" s="34"/>
      <c r="O1182" s="34"/>
      <c r="P1182" s="34"/>
      <c r="Q1182" s="34"/>
      <c r="R1182" s="31"/>
      <c r="S1182" s="31"/>
      <c r="T1182" s="31"/>
      <c r="U1182" s="31"/>
      <c r="V1182" s="31"/>
      <c r="W1182" s="31"/>
      <c r="X1182" s="31"/>
      <c r="Y1182" s="31"/>
      <c r="Z1182" s="31"/>
      <c r="AE1182" s="31"/>
      <c r="AF1182" s="31"/>
    </row>
    <row r="1183" spans="3:32">
      <c r="C1183" s="34"/>
      <c r="D1183" s="33"/>
      <c r="E1183" s="33"/>
      <c r="F1183" s="33"/>
      <c r="G1183" s="34"/>
      <c r="H1183" s="34"/>
      <c r="I1183" s="34"/>
      <c r="J1183" s="34"/>
      <c r="K1183" s="34"/>
      <c r="L1183" s="34"/>
      <c r="M1183" s="34"/>
      <c r="N1183" s="34"/>
      <c r="O1183" s="34"/>
      <c r="P1183" s="34"/>
      <c r="Q1183" s="34"/>
      <c r="R1183" s="31"/>
      <c r="S1183" s="31"/>
      <c r="T1183" s="31"/>
      <c r="U1183" s="31"/>
      <c r="V1183" s="31"/>
      <c r="W1183" s="31"/>
      <c r="X1183" s="31"/>
      <c r="Y1183" s="31"/>
      <c r="Z1183" s="31"/>
      <c r="AE1183" s="31"/>
      <c r="AF1183" s="31"/>
    </row>
    <row r="1184" spans="3:32">
      <c r="C1184" s="34"/>
      <c r="D1184" s="33"/>
      <c r="E1184" s="33"/>
      <c r="F1184" s="33"/>
      <c r="G1184" s="34"/>
      <c r="H1184" s="34"/>
      <c r="I1184" s="34"/>
      <c r="J1184" s="34"/>
      <c r="K1184" s="34"/>
      <c r="L1184" s="34"/>
      <c r="M1184" s="34"/>
      <c r="N1184" s="34"/>
      <c r="O1184" s="34"/>
      <c r="P1184" s="34"/>
      <c r="Q1184" s="34"/>
      <c r="R1184" s="31"/>
      <c r="S1184" s="31"/>
      <c r="T1184" s="31"/>
      <c r="U1184" s="31"/>
      <c r="V1184" s="31"/>
      <c r="W1184" s="31"/>
      <c r="X1184" s="31"/>
      <c r="Y1184" s="31"/>
      <c r="Z1184" s="31"/>
      <c r="AE1184" s="31"/>
      <c r="AF1184" s="31"/>
    </row>
    <row r="1185" spans="3:32">
      <c r="C1185" s="34"/>
      <c r="D1185" s="33"/>
      <c r="E1185" s="33"/>
      <c r="F1185" s="33"/>
      <c r="G1185" s="34"/>
      <c r="H1185" s="34"/>
      <c r="I1185" s="34"/>
      <c r="J1185" s="34"/>
      <c r="K1185" s="34"/>
      <c r="L1185" s="34"/>
      <c r="M1185" s="34"/>
      <c r="N1185" s="34"/>
      <c r="O1185" s="34"/>
      <c r="P1185" s="34"/>
      <c r="Q1185" s="34"/>
      <c r="R1185" s="31"/>
      <c r="S1185" s="31"/>
      <c r="T1185" s="31"/>
      <c r="U1185" s="31"/>
      <c r="V1185" s="31"/>
      <c r="W1185" s="31"/>
      <c r="X1185" s="31"/>
      <c r="Y1185" s="31"/>
      <c r="Z1185" s="31"/>
      <c r="AE1185" s="31"/>
      <c r="AF1185" s="31"/>
    </row>
    <row r="1186" spans="3:32">
      <c r="C1186" s="34"/>
      <c r="D1186" s="33"/>
      <c r="E1186" s="33"/>
      <c r="F1186" s="33"/>
      <c r="G1186" s="34"/>
      <c r="H1186" s="34"/>
      <c r="I1186" s="34"/>
      <c r="J1186" s="34"/>
      <c r="K1186" s="34"/>
      <c r="L1186" s="34"/>
      <c r="M1186" s="34"/>
      <c r="N1186" s="34"/>
      <c r="O1186" s="34"/>
      <c r="P1186" s="34"/>
      <c r="Q1186" s="34"/>
      <c r="R1186" s="31"/>
      <c r="S1186" s="31"/>
      <c r="T1186" s="31"/>
      <c r="U1186" s="31"/>
      <c r="V1186" s="31"/>
      <c r="W1186" s="31"/>
      <c r="X1186" s="31"/>
      <c r="Y1186" s="31"/>
      <c r="Z1186" s="31"/>
      <c r="AE1186" s="31"/>
      <c r="AF1186" s="31"/>
    </row>
    <row r="1187" spans="3:32">
      <c r="C1187" s="34"/>
      <c r="D1187" s="33"/>
      <c r="E1187" s="33"/>
      <c r="F1187" s="33"/>
      <c r="G1187" s="34"/>
      <c r="H1187" s="34"/>
      <c r="I1187" s="34"/>
      <c r="J1187" s="34"/>
      <c r="K1187" s="34"/>
      <c r="L1187" s="34"/>
      <c r="M1187" s="34"/>
      <c r="N1187" s="34"/>
      <c r="O1187" s="34"/>
      <c r="P1187" s="34"/>
      <c r="Q1187" s="34"/>
      <c r="R1187" s="31"/>
      <c r="S1187" s="31"/>
      <c r="T1187" s="31"/>
      <c r="U1187" s="31"/>
      <c r="V1187" s="31"/>
      <c r="W1187" s="31"/>
      <c r="X1187" s="31"/>
      <c r="Y1187" s="31"/>
      <c r="Z1187" s="31"/>
      <c r="AE1187" s="31"/>
      <c r="AF1187" s="31"/>
    </row>
    <row r="1188" spans="3:32">
      <c r="C1188" s="34"/>
      <c r="D1188" s="33"/>
      <c r="E1188" s="33"/>
      <c r="F1188" s="33"/>
      <c r="G1188" s="34"/>
      <c r="H1188" s="34"/>
      <c r="I1188" s="34"/>
      <c r="J1188" s="34"/>
      <c r="K1188" s="34"/>
      <c r="L1188" s="34"/>
      <c r="M1188" s="34"/>
      <c r="N1188" s="34"/>
      <c r="O1188" s="34"/>
      <c r="P1188" s="34"/>
      <c r="Q1188" s="34"/>
      <c r="R1188" s="31"/>
      <c r="S1188" s="31"/>
      <c r="T1188" s="31"/>
      <c r="U1188" s="31"/>
      <c r="V1188" s="31"/>
      <c r="W1188" s="31"/>
      <c r="X1188" s="31"/>
      <c r="Y1188" s="31"/>
      <c r="Z1188" s="31"/>
      <c r="AE1188" s="31"/>
      <c r="AF1188" s="31"/>
    </row>
    <row r="1189" spans="3:32">
      <c r="C1189" s="34"/>
      <c r="D1189" s="33"/>
      <c r="E1189" s="33"/>
      <c r="F1189" s="33"/>
      <c r="G1189" s="34"/>
      <c r="H1189" s="34"/>
      <c r="I1189" s="34"/>
      <c r="J1189" s="34"/>
      <c r="K1189" s="34"/>
      <c r="L1189" s="34"/>
      <c r="M1189" s="34"/>
      <c r="N1189" s="34"/>
      <c r="O1189" s="34"/>
      <c r="P1189" s="34"/>
      <c r="Q1189" s="34"/>
      <c r="R1189" s="31"/>
      <c r="S1189" s="31"/>
      <c r="T1189" s="31"/>
      <c r="U1189" s="31"/>
      <c r="V1189" s="31"/>
      <c r="W1189" s="31"/>
      <c r="X1189" s="31"/>
      <c r="Y1189" s="31"/>
      <c r="Z1189" s="31"/>
      <c r="AE1189" s="31"/>
      <c r="AF1189" s="31"/>
    </row>
    <row r="1190" spans="3:32">
      <c r="C1190" s="34"/>
      <c r="D1190" s="33"/>
      <c r="E1190" s="33"/>
      <c r="F1190" s="33"/>
      <c r="G1190" s="34"/>
      <c r="H1190" s="34"/>
      <c r="I1190" s="34"/>
      <c r="J1190" s="34"/>
      <c r="K1190" s="34"/>
      <c r="L1190" s="34"/>
      <c r="M1190" s="34"/>
      <c r="N1190" s="34"/>
      <c r="O1190" s="34"/>
      <c r="P1190" s="34"/>
      <c r="Q1190" s="34"/>
      <c r="R1190" s="31"/>
      <c r="S1190" s="31"/>
      <c r="T1190" s="31"/>
      <c r="U1190" s="31"/>
      <c r="V1190" s="31"/>
      <c r="W1190" s="31"/>
      <c r="X1190" s="31"/>
      <c r="Y1190" s="31"/>
      <c r="Z1190" s="31"/>
      <c r="AE1190" s="31"/>
      <c r="AF1190" s="31"/>
    </row>
    <row r="1191" spans="3:32">
      <c r="C1191" s="34"/>
      <c r="D1191" s="33"/>
      <c r="E1191" s="33"/>
      <c r="F1191" s="33"/>
      <c r="G1191" s="34"/>
      <c r="H1191" s="34"/>
      <c r="I1191" s="34"/>
      <c r="J1191" s="34"/>
      <c r="K1191" s="34"/>
      <c r="L1191" s="34"/>
      <c r="M1191" s="34"/>
      <c r="N1191" s="34"/>
      <c r="O1191" s="34"/>
      <c r="P1191" s="34"/>
      <c r="Q1191" s="34"/>
      <c r="R1191" s="31"/>
      <c r="S1191" s="31"/>
      <c r="T1191" s="31"/>
      <c r="U1191" s="31"/>
      <c r="V1191" s="31"/>
      <c r="W1191" s="31"/>
      <c r="X1191" s="31"/>
      <c r="Y1191" s="31"/>
      <c r="Z1191" s="31"/>
      <c r="AE1191" s="31"/>
      <c r="AF1191" s="31"/>
    </row>
    <row r="1192" spans="3:32">
      <c r="C1192" s="34"/>
      <c r="D1192" s="33"/>
      <c r="E1192" s="33"/>
      <c r="F1192" s="33"/>
      <c r="G1192" s="34"/>
      <c r="H1192" s="34"/>
      <c r="I1192" s="34"/>
      <c r="J1192" s="34"/>
      <c r="K1192" s="34"/>
      <c r="L1192" s="34"/>
      <c r="M1192" s="34"/>
      <c r="N1192" s="34"/>
      <c r="O1192" s="34"/>
      <c r="P1192" s="34"/>
      <c r="Q1192" s="34"/>
      <c r="R1192" s="31"/>
      <c r="S1192" s="31"/>
      <c r="T1192" s="31"/>
      <c r="U1192" s="31"/>
      <c r="V1192" s="31"/>
      <c r="W1192" s="31"/>
      <c r="X1192" s="31"/>
      <c r="Y1192" s="31"/>
      <c r="Z1192" s="31"/>
      <c r="AE1192" s="31"/>
      <c r="AF1192" s="31"/>
    </row>
    <row r="1193" spans="3:32">
      <c r="C1193" s="34"/>
      <c r="D1193" s="33"/>
      <c r="E1193" s="33"/>
      <c r="F1193" s="33"/>
      <c r="G1193" s="34"/>
      <c r="H1193" s="34"/>
      <c r="I1193" s="34"/>
      <c r="J1193" s="34"/>
      <c r="K1193" s="34"/>
      <c r="L1193" s="34"/>
      <c r="M1193" s="34"/>
      <c r="N1193" s="34"/>
      <c r="O1193" s="34"/>
      <c r="P1193" s="34"/>
      <c r="Q1193" s="34"/>
      <c r="R1193" s="31"/>
      <c r="S1193" s="31"/>
      <c r="T1193" s="31"/>
      <c r="U1193" s="31"/>
      <c r="V1193" s="31"/>
      <c r="W1193" s="31"/>
      <c r="X1193" s="31"/>
      <c r="Y1193" s="31"/>
      <c r="Z1193" s="31"/>
      <c r="AE1193" s="31"/>
      <c r="AF1193" s="31"/>
    </row>
    <row r="1194" spans="3:32">
      <c r="C1194" s="34"/>
      <c r="D1194" s="33"/>
      <c r="E1194" s="33"/>
      <c r="F1194" s="33"/>
      <c r="G1194" s="34"/>
      <c r="H1194" s="34"/>
      <c r="I1194" s="34"/>
      <c r="J1194" s="34"/>
      <c r="K1194" s="34"/>
      <c r="L1194" s="34"/>
      <c r="M1194" s="34"/>
      <c r="N1194" s="34"/>
      <c r="O1194" s="34"/>
      <c r="P1194" s="34"/>
      <c r="Q1194" s="34"/>
      <c r="R1194" s="31"/>
      <c r="S1194" s="31"/>
      <c r="T1194" s="31"/>
      <c r="U1194" s="31"/>
      <c r="V1194" s="31"/>
      <c r="W1194" s="31"/>
      <c r="X1194" s="31"/>
      <c r="Y1194" s="31"/>
      <c r="Z1194" s="31"/>
      <c r="AE1194" s="31"/>
      <c r="AF1194" s="31"/>
    </row>
    <row r="1195" spans="3:32">
      <c r="C1195" s="34"/>
      <c r="D1195" s="33"/>
      <c r="E1195" s="33"/>
      <c r="F1195" s="33"/>
      <c r="G1195" s="34"/>
      <c r="H1195" s="34"/>
      <c r="I1195" s="34"/>
      <c r="J1195" s="34"/>
      <c r="K1195" s="34"/>
      <c r="L1195" s="34"/>
      <c r="M1195" s="34"/>
      <c r="N1195" s="34"/>
      <c r="O1195" s="34"/>
      <c r="P1195" s="34"/>
      <c r="Q1195" s="34"/>
      <c r="R1195" s="31"/>
      <c r="S1195" s="31"/>
      <c r="T1195" s="31"/>
      <c r="U1195" s="31"/>
      <c r="V1195" s="31"/>
      <c r="W1195" s="31"/>
      <c r="X1195" s="31"/>
      <c r="Y1195" s="31"/>
      <c r="Z1195" s="31"/>
      <c r="AE1195" s="31"/>
      <c r="AF1195" s="31"/>
    </row>
    <row r="1196" spans="3:32">
      <c r="C1196" s="34"/>
      <c r="D1196" s="33"/>
      <c r="E1196" s="33"/>
      <c r="F1196" s="33"/>
      <c r="G1196" s="34"/>
      <c r="H1196" s="34"/>
      <c r="I1196" s="34"/>
      <c r="J1196" s="34"/>
      <c r="K1196" s="34"/>
      <c r="L1196" s="34"/>
      <c r="M1196" s="34"/>
      <c r="N1196" s="34"/>
      <c r="O1196" s="34"/>
      <c r="P1196" s="34"/>
      <c r="Q1196" s="34"/>
      <c r="R1196" s="31"/>
      <c r="S1196" s="31"/>
      <c r="T1196" s="31"/>
      <c r="U1196" s="31"/>
      <c r="V1196" s="31"/>
      <c r="W1196" s="31"/>
      <c r="X1196" s="31"/>
      <c r="Y1196" s="31"/>
      <c r="Z1196" s="31"/>
      <c r="AE1196" s="31"/>
      <c r="AF1196" s="31"/>
    </row>
    <row r="1197" spans="3:32">
      <c r="C1197" s="34"/>
      <c r="D1197" s="33"/>
      <c r="E1197" s="33"/>
      <c r="F1197" s="33"/>
      <c r="G1197" s="34"/>
      <c r="H1197" s="34"/>
      <c r="I1197" s="34"/>
      <c r="J1197" s="34"/>
      <c r="K1197" s="34"/>
      <c r="L1197" s="34"/>
      <c r="M1197" s="34"/>
      <c r="N1197" s="34"/>
      <c r="O1197" s="34"/>
      <c r="P1197" s="34"/>
      <c r="Q1197" s="34"/>
      <c r="R1197" s="31"/>
      <c r="S1197" s="31"/>
      <c r="T1197" s="31"/>
      <c r="U1197" s="31"/>
      <c r="V1197" s="31"/>
      <c r="W1197" s="31"/>
      <c r="X1197" s="31"/>
      <c r="Y1197" s="31"/>
      <c r="Z1197" s="31"/>
      <c r="AE1197" s="31"/>
      <c r="AF1197" s="31"/>
    </row>
    <row r="1198" spans="3:32">
      <c r="C1198" s="34"/>
      <c r="D1198" s="33"/>
      <c r="E1198" s="33"/>
      <c r="F1198" s="33"/>
      <c r="G1198" s="34"/>
      <c r="H1198" s="34"/>
      <c r="I1198" s="34"/>
      <c r="J1198" s="34"/>
      <c r="K1198" s="34"/>
      <c r="L1198" s="34"/>
      <c r="M1198" s="34"/>
      <c r="N1198" s="34"/>
      <c r="O1198" s="34"/>
      <c r="P1198" s="34"/>
      <c r="Q1198" s="34"/>
      <c r="R1198" s="31"/>
      <c r="S1198" s="31"/>
      <c r="T1198" s="31"/>
      <c r="U1198" s="31"/>
      <c r="V1198" s="31"/>
      <c r="W1198" s="31"/>
      <c r="X1198" s="31"/>
      <c r="Y1198" s="31"/>
      <c r="Z1198" s="31"/>
      <c r="AE1198" s="31"/>
      <c r="AF1198" s="31"/>
    </row>
    <row r="1199" spans="3:32">
      <c r="C1199" s="34"/>
      <c r="D1199" s="33"/>
      <c r="E1199" s="33"/>
      <c r="F1199" s="33"/>
      <c r="G1199" s="34"/>
      <c r="H1199" s="34"/>
      <c r="I1199" s="34"/>
      <c r="J1199" s="34"/>
      <c r="K1199" s="34"/>
      <c r="L1199" s="34"/>
      <c r="M1199" s="34"/>
      <c r="N1199" s="34"/>
      <c r="O1199" s="34"/>
      <c r="P1199" s="34"/>
      <c r="Q1199" s="34"/>
      <c r="R1199" s="31"/>
      <c r="S1199" s="31"/>
      <c r="T1199" s="31"/>
      <c r="U1199" s="31"/>
      <c r="V1199" s="31"/>
      <c r="W1199" s="31"/>
      <c r="X1199" s="31"/>
      <c r="Y1199" s="31"/>
      <c r="Z1199" s="31"/>
      <c r="AE1199" s="31"/>
      <c r="AF1199" s="31"/>
    </row>
    <row r="1200" spans="3:32">
      <c r="C1200" s="34"/>
      <c r="D1200" s="33"/>
      <c r="E1200" s="33"/>
      <c r="F1200" s="33"/>
      <c r="G1200" s="34"/>
      <c r="H1200" s="34"/>
      <c r="I1200" s="34"/>
      <c r="J1200" s="34"/>
      <c r="K1200" s="34"/>
      <c r="L1200" s="34"/>
      <c r="M1200" s="34"/>
      <c r="N1200" s="34"/>
      <c r="O1200" s="34"/>
      <c r="P1200" s="34"/>
      <c r="Q1200" s="34"/>
      <c r="R1200" s="31"/>
      <c r="S1200" s="31"/>
      <c r="T1200" s="31"/>
      <c r="U1200" s="31"/>
      <c r="V1200" s="31"/>
      <c r="W1200" s="31"/>
      <c r="X1200" s="31"/>
      <c r="Y1200" s="31"/>
      <c r="Z1200" s="31"/>
      <c r="AE1200" s="31"/>
      <c r="AF1200" s="31"/>
    </row>
    <row r="1201" spans="3:32">
      <c r="C1201" s="34"/>
      <c r="D1201" s="33"/>
      <c r="E1201" s="33"/>
      <c r="F1201" s="33"/>
      <c r="G1201" s="34"/>
      <c r="H1201" s="34"/>
      <c r="I1201" s="34"/>
      <c r="J1201" s="34"/>
      <c r="K1201" s="34"/>
      <c r="L1201" s="34"/>
      <c r="M1201" s="34"/>
      <c r="N1201" s="34"/>
      <c r="O1201" s="34"/>
      <c r="P1201" s="34"/>
      <c r="Q1201" s="34"/>
      <c r="R1201" s="31"/>
      <c r="S1201" s="31"/>
      <c r="T1201" s="31"/>
      <c r="U1201" s="31"/>
      <c r="V1201" s="31"/>
      <c r="W1201" s="31"/>
      <c r="X1201" s="31"/>
      <c r="Y1201" s="31"/>
      <c r="Z1201" s="31"/>
      <c r="AE1201" s="31"/>
      <c r="AF1201" s="31"/>
    </row>
    <row r="1202" spans="3:32">
      <c r="C1202" s="34"/>
      <c r="D1202" s="33"/>
      <c r="E1202" s="33"/>
      <c r="F1202" s="33"/>
      <c r="G1202" s="34"/>
      <c r="H1202" s="34"/>
      <c r="I1202" s="34"/>
      <c r="J1202" s="34"/>
      <c r="K1202" s="34"/>
      <c r="L1202" s="34"/>
      <c r="M1202" s="34"/>
      <c r="N1202" s="34"/>
      <c r="O1202" s="34"/>
      <c r="P1202" s="34"/>
      <c r="Q1202" s="34"/>
      <c r="R1202" s="31"/>
      <c r="S1202" s="31"/>
      <c r="T1202" s="31"/>
      <c r="U1202" s="31"/>
      <c r="V1202" s="31"/>
      <c r="W1202" s="31"/>
      <c r="X1202" s="31"/>
      <c r="Y1202" s="31"/>
      <c r="Z1202" s="31"/>
      <c r="AE1202" s="31"/>
      <c r="AF1202" s="31"/>
    </row>
    <row r="1203" spans="3:32">
      <c r="C1203" s="34"/>
      <c r="D1203" s="33"/>
      <c r="E1203" s="33"/>
      <c r="F1203" s="33"/>
      <c r="G1203" s="34"/>
      <c r="H1203" s="34"/>
      <c r="I1203" s="34"/>
      <c r="J1203" s="34"/>
      <c r="K1203" s="34"/>
      <c r="L1203" s="34"/>
      <c r="M1203" s="34"/>
      <c r="N1203" s="34"/>
      <c r="O1203" s="34"/>
      <c r="P1203" s="34"/>
      <c r="Q1203" s="34"/>
      <c r="R1203" s="31"/>
      <c r="S1203" s="31"/>
      <c r="T1203" s="31"/>
      <c r="U1203" s="31"/>
      <c r="V1203" s="31"/>
      <c r="W1203" s="31"/>
      <c r="X1203" s="31"/>
      <c r="Y1203" s="31"/>
      <c r="Z1203" s="31"/>
      <c r="AE1203" s="31"/>
      <c r="AF1203" s="31"/>
    </row>
    <row r="1204" spans="3:32">
      <c r="C1204" s="34"/>
      <c r="D1204" s="33"/>
      <c r="E1204" s="33"/>
      <c r="F1204" s="33"/>
      <c r="G1204" s="34"/>
      <c r="H1204" s="34"/>
      <c r="I1204" s="34"/>
      <c r="J1204" s="34"/>
      <c r="K1204" s="34"/>
      <c r="L1204" s="34"/>
      <c r="M1204" s="34"/>
      <c r="N1204" s="34"/>
      <c r="O1204" s="34"/>
      <c r="P1204" s="34"/>
      <c r="Q1204" s="34"/>
      <c r="R1204" s="31"/>
      <c r="S1204" s="31"/>
      <c r="T1204" s="31"/>
      <c r="U1204" s="31"/>
      <c r="V1204" s="31"/>
      <c r="W1204" s="31"/>
      <c r="X1204" s="31"/>
      <c r="Y1204" s="31"/>
      <c r="Z1204" s="31"/>
      <c r="AE1204" s="31"/>
      <c r="AF1204" s="31"/>
    </row>
    <row r="1205" spans="3:32">
      <c r="C1205" s="34"/>
      <c r="D1205" s="33"/>
      <c r="E1205" s="33"/>
      <c r="F1205" s="33"/>
      <c r="G1205" s="34"/>
      <c r="H1205" s="34"/>
      <c r="I1205" s="34"/>
      <c r="J1205" s="34"/>
      <c r="K1205" s="34"/>
      <c r="L1205" s="34"/>
      <c r="M1205" s="34"/>
      <c r="N1205" s="34"/>
      <c r="O1205" s="34"/>
      <c r="P1205" s="34"/>
      <c r="Q1205" s="34"/>
      <c r="R1205" s="31"/>
      <c r="S1205" s="31"/>
      <c r="T1205" s="31"/>
      <c r="U1205" s="31"/>
      <c r="V1205" s="31"/>
      <c r="W1205" s="31"/>
      <c r="X1205" s="31"/>
      <c r="Y1205" s="31"/>
      <c r="Z1205" s="31"/>
      <c r="AE1205" s="31"/>
      <c r="AF1205" s="31"/>
    </row>
    <row r="1206" spans="3:32">
      <c r="C1206" s="34"/>
      <c r="D1206" s="33"/>
      <c r="E1206" s="33"/>
      <c r="F1206" s="33"/>
      <c r="G1206" s="34"/>
      <c r="H1206" s="34"/>
      <c r="I1206" s="34"/>
      <c r="J1206" s="34"/>
      <c r="K1206" s="34"/>
      <c r="L1206" s="34"/>
      <c r="M1206" s="34"/>
      <c r="N1206" s="34"/>
      <c r="O1206" s="34"/>
      <c r="P1206" s="34"/>
      <c r="Q1206" s="34"/>
      <c r="R1206" s="31"/>
      <c r="S1206" s="31"/>
      <c r="T1206" s="31"/>
      <c r="U1206" s="31"/>
      <c r="V1206" s="31"/>
      <c r="W1206" s="31"/>
      <c r="X1206" s="31"/>
      <c r="Y1206" s="31"/>
      <c r="Z1206" s="31"/>
      <c r="AE1206" s="31"/>
      <c r="AF1206" s="31"/>
    </row>
    <row r="1207" spans="3:32">
      <c r="C1207" s="34"/>
      <c r="D1207" s="33"/>
      <c r="E1207" s="33"/>
      <c r="F1207" s="33"/>
      <c r="G1207" s="34"/>
      <c r="H1207" s="34"/>
      <c r="I1207" s="34"/>
      <c r="J1207" s="34"/>
      <c r="K1207" s="34"/>
      <c r="L1207" s="34"/>
      <c r="M1207" s="34"/>
      <c r="N1207" s="34"/>
      <c r="O1207" s="34"/>
      <c r="P1207" s="34"/>
      <c r="Q1207" s="34"/>
      <c r="R1207" s="31"/>
      <c r="S1207" s="31"/>
      <c r="T1207" s="31"/>
      <c r="U1207" s="31"/>
      <c r="V1207" s="31"/>
      <c r="W1207" s="31"/>
      <c r="X1207" s="31"/>
      <c r="Y1207" s="31"/>
      <c r="Z1207" s="31"/>
      <c r="AE1207" s="31"/>
      <c r="AF1207" s="31"/>
    </row>
    <row r="1208" spans="3:32">
      <c r="C1208" s="34"/>
      <c r="D1208" s="33"/>
      <c r="E1208" s="33"/>
      <c r="F1208" s="33"/>
      <c r="G1208" s="34"/>
      <c r="H1208" s="34"/>
      <c r="I1208" s="34"/>
      <c r="J1208" s="34"/>
      <c r="K1208" s="34"/>
      <c r="L1208" s="34"/>
      <c r="M1208" s="34"/>
      <c r="N1208" s="34"/>
      <c r="O1208" s="34"/>
      <c r="P1208" s="34"/>
      <c r="Q1208" s="34"/>
      <c r="R1208" s="31"/>
      <c r="S1208" s="31"/>
      <c r="T1208" s="31"/>
      <c r="U1208" s="31"/>
      <c r="V1208" s="31"/>
      <c r="W1208" s="31"/>
      <c r="X1208" s="31"/>
      <c r="Y1208" s="31"/>
      <c r="Z1208" s="31"/>
      <c r="AE1208" s="31"/>
      <c r="AF1208" s="31"/>
    </row>
    <row r="1209" spans="3:32">
      <c r="C1209" s="34"/>
      <c r="D1209" s="33"/>
      <c r="E1209" s="33"/>
      <c r="F1209" s="33"/>
      <c r="G1209" s="34"/>
      <c r="H1209" s="34"/>
      <c r="I1209" s="34"/>
      <c r="J1209" s="34"/>
      <c r="K1209" s="34"/>
      <c r="L1209" s="34"/>
      <c r="M1209" s="34"/>
      <c r="N1209" s="34"/>
      <c r="O1209" s="34"/>
      <c r="P1209" s="34"/>
      <c r="Q1209" s="34"/>
      <c r="R1209" s="31"/>
      <c r="S1209" s="31"/>
      <c r="T1209" s="31"/>
      <c r="U1209" s="31"/>
      <c r="V1209" s="31"/>
      <c r="W1209" s="31"/>
      <c r="X1209" s="31"/>
      <c r="Y1209" s="31"/>
      <c r="Z1209" s="31"/>
      <c r="AE1209" s="31"/>
      <c r="AF1209" s="31"/>
    </row>
    <row r="1210" spans="3:32">
      <c r="C1210" s="34"/>
      <c r="D1210" s="33"/>
      <c r="E1210" s="33"/>
      <c r="F1210" s="33"/>
      <c r="G1210" s="34"/>
      <c r="H1210" s="34"/>
      <c r="I1210" s="34"/>
      <c r="J1210" s="34"/>
      <c r="K1210" s="34"/>
      <c r="L1210" s="34"/>
      <c r="M1210" s="34"/>
      <c r="N1210" s="34"/>
      <c r="O1210" s="34"/>
      <c r="P1210" s="34"/>
      <c r="Q1210" s="34"/>
      <c r="R1210" s="31"/>
      <c r="S1210" s="31"/>
      <c r="T1210" s="31"/>
      <c r="U1210" s="31"/>
      <c r="V1210" s="31"/>
      <c r="W1210" s="31"/>
      <c r="X1210" s="31"/>
      <c r="Y1210" s="31"/>
      <c r="Z1210" s="31"/>
      <c r="AE1210" s="31"/>
      <c r="AF1210" s="31"/>
    </row>
    <row r="1211" spans="3:32">
      <c r="C1211" s="34"/>
      <c r="D1211" s="33"/>
      <c r="E1211" s="33"/>
      <c r="F1211" s="33"/>
      <c r="G1211" s="34"/>
      <c r="H1211" s="34"/>
      <c r="I1211" s="34"/>
      <c r="J1211" s="34"/>
      <c r="K1211" s="34"/>
      <c r="L1211" s="34"/>
      <c r="M1211" s="34"/>
      <c r="N1211" s="34"/>
      <c r="O1211" s="34"/>
      <c r="P1211" s="34"/>
      <c r="Q1211" s="34"/>
      <c r="R1211" s="31"/>
      <c r="S1211" s="31"/>
      <c r="T1211" s="31"/>
      <c r="U1211" s="31"/>
      <c r="V1211" s="31"/>
      <c r="W1211" s="31"/>
      <c r="X1211" s="31"/>
      <c r="Y1211" s="31"/>
      <c r="Z1211" s="31"/>
      <c r="AE1211" s="31"/>
      <c r="AF1211" s="31"/>
    </row>
    <row r="1212" spans="3:32">
      <c r="C1212" s="34"/>
      <c r="D1212" s="33"/>
      <c r="E1212" s="33"/>
      <c r="F1212" s="33"/>
      <c r="G1212" s="34"/>
      <c r="H1212" s="34"/>
      <c r="I1212" s="34"/>
      <c r="J1212" s="34"/>
      <c r="K1212" s="34"/>
      <c r="L1212" s="34"/>
      <c r="M1212" s="34"/>
      <c r="N1212" s="34"/>
      <c r="O1212" s="34"/>
      <c r="P1212" s="34"/>
      <c r="Q1212" s="34"/>
      <c r="R1212" s="31"/>
      <c r="S1212" s="31"/>
      <c r="T1212" s="31"/>
      <c r="U1212" s="31"/>
      <c r="V1212" s="31"/>
      <c r="W1212" s="31"/>
      <c r="X1212" s="31"/>
      <c r="Y1212" s="31"/>
      <c r="Z1212" s="31"/>
      <c r="AE1212" s="31"/>
      <c r="AF1212" s="31"/>
    </row>
    <row r="1213" spans="3:32">
      <c r="C1213" s="34"/>
      <c r="D1213" s="33"/>
      <c r="E1213" s="33"/>
      <c r="F1213" s="33"/>
      <c r="G1213" s="34"/>
      <c r="H1213" s="34"/>
      <c r="I1213" s="34"/>
      <c r="J1213" s="34"/>
      <c r="K1213" s="34"/>
      <c r="L1213" s="34"/>
      <c r="M1213" s="34"/>
      <c r="N1213" s="34"/>
      <c r="O1213" s="34"/>
      <c r="P1213" s="34"/>
      <c r="Q1213" s="34"/>
      <c r="R1213" s="31"/>
      <c r="S1213" s="31"/>
      <c r="T1213" s="31"/>
      <c r="U1213" s="31"/>
      <c r="V1213" s="31"/>
      <c r="W1213" s="31"/>
      <c r="X1213" s="31"/>
      <c r="Y1213" s="31"/>
      <c r="Z1213" s="31"/>
      <c r="AE1213" s="31"/>
      <c r="AF1213" s="31"/>
    </row>
    <row r="1214" spans="3:32">
      <c r="C1214" s="34"/>
      <c r="D1214" s="33"/>
      <c r="E1214" s="33"/>
      <c r="F1214" s="33"/>
      <c r="G1214" s="34"/>
      <c r="H1214" s="34"/>
      <c r="I1214" s="34"/>
      <c r="J1214" s="34"/>
      <c r="K1214" s="34"/>
      <c r="L1214" s="34"/>
      <c r="M1214" s="34"/>
      <c r="N1214" s="34"/>
      <c r="O1214" s="34"/>
      <c r="P1214" s="34"/>
      <c r="Q1214" s="34"/>
      <c r="R1214" s="31"/>
      <c r="S1214" s="31"/>
      <c r="T1214" s="31"/>
      <c r="U1214" s="31"/>
      <c r="V1214" s="31"/>
      <c r="W1214" s="31"/>
      <c r="X1214" s="31"/>
      <c r="Y1214" s="31"/>
      <c r="Z1214" s="31"/>
      <c r="AE1214" s="31"/>
      <c r="AF1214" s="31"/>
    </row>
    <row r="1215" spans="3:32">
      <c r="C1215" s="34"/>
      <c r="D1215" s="33"/>
      <c r="E1215" s="33"/>
      <c r="F1215" s="33"/>
      <c r="G1215" s="34"/>
      <c r="H1215" s="34"/>
      <c r="I1215" s="34"/>
      <c r="J1215" s="34"/>
      <c r="K1215" s="34"/>
      <c r="L1215" s="34"/>
      <c r="M1215" s="34"/>
      <c r="N1215" s="34"/>
      <c r="O1215" s="34"/>
      <c r="P1215" s="34"/>
      <c r="Q1215" s="34"/>
      <c r="R1215" s="31"/>
      <c r="S1215" s="31"/>
      <c r="T1215" s="31"/>
      <c r="U1215" s="31"/>
      <c r="V1215" s="31"/>
      <c r="W1215" s="31"/>
      <c r="X1215" s="31"/>
      <c r="Y1215" s="31"/>
      <c r="Z1215" s="31"/>
      <c r="AE1215" s="31"/>
      <c r="AF1215" s="31"/>
    </row>
    <row r="1216" spans="3:32">
      <c r="C1216" s="34"/>
      <c r="D1216" s="33"/>
      <c r="E1216" s="33"/>
      <c r="F1216" s="33"/>
      <c r="G1216" s="34"/>
      <c r="H1216" s="34"/>
      <c r="I1216" s="34"/>
      <c r="J1216" s="34"/>
      <c r="K1216" s="34"/>
      <c r="L1216" s="34"/>
      <c r="M1216" s="34"/>
      <c r="N1216" s="34"/>
      <c r="O1216" s="34"/>
      <c r="P1216" s="34"/>
      <c r="Q1216" s="34"/>
      <c r="R1216" s="31"/>
      <c r="S1216" s="31"/>
      <c r="T1216" s="31"/>
      <c r="U1216" s="31"/>
      <c r="V1216" s="31"/>
      <c r="W1216" s="31"/>
      <c r="X1216" s="31"/>
      <c r="Y1216" s="31"/>
      <c r="Z1216" s="31"/>
      <c r="AE1216" s="31"/>
      <c r="AF1216" s="31"/>
    </row>
    <row r="1217" spans="3:32">
      <c r="C1217" s="34"/>
      <c r="D1217" s="33"/>
      <c r="E1217" s="33"/>
      <c r="F1217" s="33"/>
      <c r="G1217" s="34"/>
      <c r="H1217" s="34"/>
      <c r="I1217" s="34"/>
      <c r="J1217" s="34"/>
      <c r="K1217" s="34"/>
      <c r="L1217" s="34"/>
      <c r="M1217" s="34"/>
      <c r="N1217" s="34"/>
      <c r="O1217" s="34"/>
      <c r="P1217" s="34"/>
      <c r="Q1217" s="34"/>
      <c r="R1217" s="31"/>
      <c r="S1217" s="31"/>
      <c r="T1217" s="31"/>
      <c r="U1217" s="31"/>
      <c r="V1217" s="31"/>
      <c r="W1217" s="31"/>
      <c r="X1217" s="31"/>
      <c r="Y1217" s="31"/>
      <c r="Z1217" s="31"/>
      <c r="AE1217" s="31"/>
      <c r="AF1217" s="31"/>
    </row>
    <row r="1218" spans="3:32">
      <c r="C1218" s="34"/>
      <c r="D1218" s="33"/>
      <c r="E1218" s="33"/>
      <c r="F1218" s="33"/>
      <c r="G1218" s="34"/>
      <c r="H1218" s="34"/>
      <c r="I1218" s="34"/>
      <c r="J1218" s="34"/>
      <c r="K1218" s="34"/>
      <c r="L1218" s="34"/>
      <c r="M1218" s="34"/>
      <c r="N1218" s="34"/>
      <c r="O1218" s="34"/>
      <c r="P1218" s="34"/>
      <c r="Q1218" s="34"/>
      <c r="R1218" s="31"/>
      <c r="S1218" s="31"/>
      <c r="T1218" s="31"/>
      <c r="U1218" s="31"/>
      <c r="V1218" s="31"/>
      <c r="W1218" s="31"/>
      <c r="X1218" s="31"/>
      <c r="Y1218" s="31"/>
      <c r="Z1218" s="31"/>
      <c r="AE1218" s="31"/>
      <c r="AF1218" s="31"/>
    </row>
    <row r="1219" spans="3:32">
      <c r="C1219" s="34"/>
      <c r="D1219" s="33"/>
      <c r="E1219" s="33"/>
      <c r="F1219" s="33"/>
      <c r="G1219" s="34"/>
      <c r="H1219" s="34"/>
      <c r="I1219" s="34"/>
      <c r="J1219" s="34"/>
      <c r="K1219" s="34"/>
      <c r="L1219" s="34"/>
      <c r="M1219" s="34"/>
      <c r="N1219" s="34"/>
      <c r="O1219" s="34"/>
      <c r="P1219" s="34"/>
      <c r="Q1219" s="34"/>
      <c r="R1219" s="31"/>
      <c r="S1219" s="31"/>
      <c r="T1219" s="31"/>
      <c r="U1219" s="31"/>
      <c r="V1219" s="31"/>
      <c r="W1219" s="31"/>
      <c r="X1219" s="31"/>
      <c r="Y1219" s="31"/>
      <c r="Z1219" s="31"/>
      <c r="AE1219" s="31"/>
      <c r="AF1219" s="31"/>
    </row>
    <row r="1220" spans="3:32">
      <c r="C1220" s="34"/>
      <c r="D1220" s="33"/>
      <c r="E1220" s="33"/>
      <c r="F1220" s="33"/>
      <c r="G1220" s="34"/>
      <c r="H1220" s="34"/>
      <c r="I1220" s="34"/>
      <c r="J1220" s="34"/>
      <c r="K1220" s="34"/>
      <c r="L1220" s="34"/>
      <c r="M1220" s="34"/>
      <c r="N1220" s="34"/>
      <c r="O1220" s="34"/>
      <c r="P1220" s="34"/>
      <c r="Q1220" s="34"/>
      <c r="R1220" s="31"/>
      <c r="S1220" s="31"/>
      <c r="T1220" s="31"/>
      <c r="U1220" s="31"/>
      <c r="V1220" s="31"/>
      <c r="W1220" s="31"/>
      <c r="X1220" s="31"/>
      <c r="Y1220" s="31"/>
      <c r="Z1220" s="31"/>
      <c r="AE1220" s="31"/>
      <c r="AF1220" s="31"/>
    </row>
    <row r="1221" spans="3:32">
      <c r="C1221" s="34"/>
      <c r="D1221" s="33"/>
      <c r="E1221" s="33"/>
      <c r="F1221" s="33"/>
      <c r="G1221" s="34"/>
      <c r="H1221" s="34"/>
      <c r="I1221" s="34"/>
      <c r="J1221" s="34"/>
      <c r="K1221" s="34"/>
      <c r="L1221" s="34"/>
      <c r="M1221" s="34"/>
      <c r="N1221" s="34"/>
      <c r="O1221" s="34"/>
      <c r="P1221" s="34"/>
      <c r="Q1221" s="34"/>
      <c r="R1221" s="31"/>
      <c r="S1221" s="31"/>
      <c r="T1221" s="31"/>
      <c r="U1221" s="31"/>
      <c r="V1221" s="31"/>
      <c r="W1221" s="31"/>
      <c r="X1221" s="31"/>
      <c r="Y1221" s="31"/>
      <c r="Z1221" s="31"/>
      <c r="AE1221" s="31"/>
      <c r="AF1221" s="31"/>
    </row>
    <row r="1222" spans="3:32">
      <c r="C1222" s="34"/>
      <c r="D1222" s="33"/>
      <c r="E1222" s="33"/>
      <c r="F1222" s="33"/>
      <c r="G1222" s="34"/>
      <c r="H1222" s="34"/>
      <c r="I1222" s="34"/>
      <c r="J1222" s="34"/>
      <c r="K1222" s="34"/>
      <c r="L1222" s="34"/>
      <c r="M1222" s="34"/>
      <c r="N1222" s="34"/>
      <c r="O1222" s="34"/>
      <c r="P1222" s="34"/>
      <c r="Q1222" s="34"/>
      <c r="R1222" s="31"/>
      <c r="S1222" s="31"/>
      <c r="T1222" s="31"/>
      <c r="U1222" s="31"/>
      <c r="V1222" s="31"/>
      <c r="W1222" s="31"/>
      <c r="X1222" s="31"/>
      <c r="Y1222" s="31"/>
      <c r="Z1222" s="31"/>
      <c r="AE1222" s="31"/>
      <c r="AF1222" s="31"/>
    </row>
    <row r="1223" spans="3:32">
      <c r="C1223" s="34"/>
      <c r="D1223" s="33"/>
      <c r="E1223" s="33"/>
      <c r="F1223" s="33"/>
      <c r="G1223" s="34"/>
      <c r="H1223" s="34"/>
      <c r="I1223" s="34"/>
      <c r="J1223" s="34"/>
      <c r="K1223" s="34"/>
      <c r="L1223" s="34"/>
      <c r="M1223" s="34"/>
      <c r="N1223" s="34"/>
      <c r="O1223" s="34"/>
      <c r="P1223" s="34"/>
      <c r="Q1223" s="34"/>
      <c r="R1223" s="31"/>
      <c r="S1223" s="31"/>
      <c r="T1223" s="31"/>
      <c r="U1223" s="31"/>
      <c r="V1223" s="31"/>
      <c r="W1223" s="31"/>
      <c r="X1223" s="31"/>
      <c r="Y1223" s="31"/>
      <c r="Z1223" s="31"/>
      <c r="AE1223" s="31"/>
      <c r="AF1223" s="31"/>
    </row>
    <row r="1224" spans="3:32">
      <c r="C1224" s="34"/>
      <c r="D1224" s="33"/>
      <c r="E1224" s="33"/>
      <c r="F1224" s="33"/>
      <c r="G1224" s="34"/>
      <c r="H1224" s="34"/>
      <c r="I1224" s="34"/>
      <c r="J1224" s="34"/>
      <c r="K1224" s="34"/>
      <c r="L1224" s="34"/>
      <c r="M1224" s="34"/>
      <c r="N1224" s="34"/>
      <c r="O1224" s="34"/>
      <c r="P1224" s="34"/>
      <c r="Q1224" s="34"/>
      <c r="R1224" s="31"/>
      <c r="S1224" s="31"/>
      <c r="T1224" s="31"/>
      <c r="U1224" s="31"/>
      <c r="V1224" s="31"/>
      <c r="W1224" s="31"/>
      <c r="X1224" s="31"/>
      <c r="Y1224" s="31"/>
      <c r="Z1224" s="31"/>
      <c r="AE1224" s="31"/>
      <c r="AF1224" s="31"/>
    </row>
    <row r="1225" spans="3:32">
      <c r="C1225" s="34"/>
      <c r="D1225" s="33"/>
      <c r="E1225" s="33"/>
      <c r="F1225" s="33"/>
      <c r="G1225" s="34"/>
      <c r="H1225" s="34"/>
      <c r="I1225" s="34"/>
      <c r="J1225" s="34"/>
      <c r="K1225" s="34"/>
      <c r="L1225" s="34"/>
      <c r="M1225" s="34"/>
      <c r="N1225" s="34"/>
      <c r="O1225" s="34"/>
      <c r="P1225" s="34"/>
      <c r="Q1225" s="34"/>
      <c r="R1225" s="31"/>
      <c r="S1225" s="31"/>
      <c r="T1225" s="31"/>
      <c r="U1225" s="31"/>
      <c r="V1225" s="31"/>
      <c r="W1225" s="31"/>
      <c r="X1225" s="31"/>
      <c r="Y1225" s="31"/>
      <c r="Z1225" s="31"/>
      <c r="AE1225" s="31"/>
      <c r="AF1225" s="31"/>
    </row>
    <row r="1226" spans="3:32">
      <c r="C1226" s="34"/>
      <c r="D1226" s="33"/>
      <c r="E1226" s="33"/>
      <c r="F1226" s="33"/>
      <c r="G1226" s="34"/>
      <c r="H1226" s="34"/>
      <c r="I1226" s="34"/>
      <c r="J1226" s="34"/>
      <c r="K1226" s="34"/>
      <c r="L1226" s="34"/>
      <c r="M1226" s="34"/>
      <c r="N1226" s="34"/>
      <c r="O1226" s="34"/>
      <c r="P1226" s="34"/>
      <c r="Q1226" s="34"/>
      <c r="R1226" s="31"/>
      <c r="S1226" s="31"/>
      <c r="T1226" s="31"/>
      <c r="U1226" s="31"/>
      <c r="V1226" s="31"/>
      <c r="W1226" s="31"/>
      <c r="X1226" s="31"/>
      <c r="Y1226" s="31"/>
      <c r="Z1226" s="31"/>
      <c r="AE1226" s="31"/>
      <c r="AF1226" s="31"/>
    </row>
    <row r="1227" spans="3:32">
      <c r="C1227" s="34"/>
      <c r="D1227" s="33"/>
      <c r="E1227" s="33"/>
      <c r="F1227" s="33"/>
      <c r="G1227" s="34"/>
      <c r="H1227" s="34"/>
      <c r="I1227" s="34"/>
      <c r="J1227" s="34"/>
      <c r="K1227" s="34"/>
      <c r="L1227" s="34"/>
      <c r="M1227" s="34"/>
      <c r="N1227" s="34"/>
      <c r="O1227" s="34"/>
      <c r="P1227" s="34"/>
      <c r="Q1227" s="34"/>
      <c r="R1227" s="31"/>
      <c r="S1227" s="31"/>
      <c r="T1227" s="31"/>
      <c r="U1227" s="31"/>
      <c r="V1227" s="31"/>
      <c r="W1227" s="31"/>
      <c r="X1227" s="31"/>
      <c r="Y1227" s="31"/>
      <c r="Z1227" s="31"/>
      <c r="AE1227" s="31"/>
      <c r="AF1227" s="31"/>
    </row>
    <row r="1228" spans="3:32">
      <c r="C1228" s="34"/>
      <c r="D1228" s="33"/>
      <c r="E1228" s="33"/>
      <c r="F1228" s="33"/>
      <c r="G1228" s="34"/>
      <c r="H1228" s="34"/>
      <c r="I1228" s="34"/>
      <c r="J1228" s="34"/>
      <c r="K1228" s="34"/>
      <c r="L1228" s="34"/>
      <c r="M1228" s="34"/>
      <c r="N1228" s="34"/>
      <c r="O1228" s="34"/>
      <c r="P1228" s="34"/>
      <c r="Q1228" s="34"/>
      <c r="R1228" s="31"/>
      <c r="S1228" s="31"/>
      <c r="T1228" s="31"/>
      <c r="U1228" s="31"/>
      <c r="V1228" s="31"/>
      <c r="W1228" s="31"/>
      <c r="X1228" s="31"/>
      <c r="Y1228" s="31"/>
      <c r="Z1228" s="31"/>
      <c r="AE1228" s="31"/>
      <c r="AF1228" s="31"/>
    </row>
    <row r="1229" spans="3:32">
      <c r="C1229" s="34"/>
      <c r="D1229" s="33"/>
      <c r="E1229" s="33"/>
      <c r="F1229" s="33"/>
      <c r="G1229" s="34"/>
      <c r="H1229" s="34"/>
      <c r="I1229" s="34"/>
      <c r="J1229" s="34"/>
      <c r="K1229" s="34"/>
      <c r="L1229" s="34"/>
      <c r="M1229" s="34"/>
      <c r="N1229" s="34"/>
      <c r="O1229" s="34"/>
      <c r="P1229" s="34"/>
      <c r="Q1229" s="34"/>
      <c r="R1229" s="31"/>
      <c r="S1229" s="31"/>
      <c r="T1229" s="31"/>
      <c r="U1229" s="31"/>
      <c r="V1229" s="31"/>
      <c r="W1229" s="31"/>
      <c r="X1229" s="31"/>
      <c r="Y1229" s="31"/>
      <c r="Z1229" s="31"/>
      <c r="AE1229" s="31"/>
      <c r="AF1229" s="31"/>
    </row>
    <row r="1230" spans="3:32">
      <c r="C1230" s="34"/>
      <c r="D1230" s="33"/>
      <c r="E1230" s="33"/>
      <c r="F1230" s="33"/>
      <c r="G1230" s="34"/>
      <c r="H1230" s="34"/>
      <c r="I1230" s="34"/>
      <c r="J1230" s="34"/>
      <c r="K1230" s="34"/>
      <c r="L1230" s="34"/>
      <c r="M1230" s="34"/>
      <c r="N1230" s="34"/>
      <c r="O1230" s="34"/>
      <c r="P1230" s="34"/>
      <c r="Q1230" s="34"/>
      <c r="R1230" s="31"/>
      <c r="S1230" s="31"/>
      <c r="T1230" s="31"/>
      <c r="U1230" s="31"/>
      <c r="V1230" s="31"/>
      <c r="W1230" s="31"/>
      <c r="X1230" s="31"/>
      <c r="Y1230" s="31"/>
      <c r="Z1230" s="31"/>
      <c r="AE1230" s="31"/>
      <c r="AF1230" s="31"/>
    </row>
    <row r="1231" spans="3:32">
      <c r="C1231" s="34"/>
      <c r="D1231" s="33"/>
      <c r="E1231" s="33"/>
      <c r="F1231" s="33"/>
      <c r="G1231" s="34"/>
      <c r="H1231" s="34"/>
      <c r="I1231" s="34"/>
      <c r="J1231" s="34"/>
      <c r="K1231" s="34"/>
      <c r="L1231" s="34"/>
      <c r="M1231" s="34"/>
      <c r="N1231" s="34"/>
      <c r="O1231" s="34"/>
      <c r="P1231" s="34"/>
      <c r="Q1231" s="34"/>
      <c r="R1231" s="31"/>
      <c r="S1231" s="31"/>
      <c r="T1231" s="31"/>
      <c r="U1231" s="31"/>
      <c r="V1231" s="31"/>
      <c r="W1231" s="31"/>
      <c r="X1231" s="31"/>
      <c r="Y1231" s="31"/>
      <c r="Z1231" s="31"/>
      <c r="AE1231" s="31"/>
      <c r="AF1231" s="31"/>
    </row>
    <row r="1232" spans="3:32">
      <c r="C1232" s="34"/>
      <c r="D1232" s="33"/>
      <c r="E1232" s="33"/>
      <c r="F1232" s="33"/>
      <c r="G1232" s="34"/>
      <c r="H1232" s="34"/>
      <c r="I1232" s="34"/>
      <c r="J1232" s="34"/>
      <c r="K1232" s="34"/>
      <c r="L1232" s="34"/>
      <c r="M1232" s="34"/>
      <c r="N1232" s="34"/>
      <c r="O1232" s="34"/>
      <c r="P1232" s="34"/>
      <c r="Q1232" s="34"/>
      <c r="R1232" s="31"/>
      <c r="S1232" s="31"/>
      <c r="T1232" s="31"/>
      <c r="U1232" s="31"/>
      <c r="V1232" s="31"/>
      <c r="W1232" s="31"/>
      <c r="X1232" s="31"/>
      <c r="Y1232" s="31"/>
      <c r="Z1232" s="31"/>
      <c r="AE1232" s="31"/>
      <c r="AF1232" s="31"/>
    </row>
    <row r="1233" spans="3:32">
      <c r="C1233" s="34"/>
      <c r="D1233" s="33"/>
      <c r="E1233" s="33"/>
      <c r="F1233" s="33"/>
      <c r="G1233" s="34"/>
      <c r="H1233" s="34"/>
      <c r="I1233" s="34"/>
      <c r="J1233" s="34"/>
      <c r="K1233" s="34"/>
      <c r="L1233" s="34"/>
      <c r="M1233" s="34"/>
      <c r="N1233" s="34"/>
      <c r="O1233" s="34"/>
      <c r="P1233" s="34"/>
      <c r="Q1233" s="34"/>
      <c r="R1233" s="31"/>
      <c r="S1233" s="31"/>
      <c r="T1233" s="31"/>
      <c r="U1233" s="31"/>
      <c r="V1233" s="31"/>
      <c r="W1233" s="31"/>
      <c r="X1233" s="31"/>
      <c r="Y1233" s="31"/>
      <c r="Z1233" s="31"/>
      <c r="AE1233" s="31"/>
      <c r="AF1233" s="31"/>
    </row>
    <row r="1234" spans="3:32">
      <c r="C1234" s="34"/>
      <c r="D1234" s="33"/>
      <c r="E1234" s="33"/>
      <c r="F1234" s="33"/>
      <c r="G1234" s="34"/>
      <c r="H1234" s="34"/>
      <c r="I1234" s="34"/>
      <c r="J1234" s="34"/>
      <c r="K1234" s="34"/>
      <c r="L1234" s="34"/>
      <c r="M1234" s="34"/>
      <c r="N1234" s="34"/>
      <c r="O1234" s="34"/>
      <c r="P1234" s="34"/>
      <c r="Q1234" s="34"/>
      <c r="R1234" s="31"/>
      <c r="S1234" s="31"/>
      <c r="T1234" s="31"/>
      <c r="U1234" s="31"/>
      <c r="V1234" s="31"/>
      <c r="W1234" s="31"/>
      <c r="X1234" s="31"/>
      <c r="Y1234" s="31"/>
      <c r="Z1234" s="31"/>
      <c r="AE1234" s="31"/>
      <c r="AF1234" s="31"/>
    </row>
    <row r="1235" spans="3:32">
      <c r="C1235" s="34"/>
      <c r="D1235" s="33"/>
      <c r="E1235" s="33"/>
      <c r="F1235" s="33"/>
      <c r="G1235" s="34"/>
      <c r="H1235" s="34"/>
      <c r="I1235" s="34"/>
      <c r="J1235" s="34"/>
      <c r="K1235" s="34"/>
      <c r="L1235" s="34"/>
      <c r="M1235" s="34"/>
      <c r="N1235" s="34"/>
      <c r="O1235" s="34"/>
      <c r="P1235" s="34"/>
      <c r="Q1235" s="34"/>
      <c r="R1235" s="31"/>
      <c r="S1235" s="31"/>
      <c r="T1235" s="31"/>
      <c r="U1235" s="31"/>
      <c r="V1235" s="31"/>
      <c r="W1235" s="31"/>
      <c r="X1235" s="31"/>
      <c r="Y1235" s="31"/>
      <c r="Z1235" s="31"/>
      <c r="AE1235" s="31"/>
      <c r="AF1235" s="31"/>
    </row>
    <row r="1236" spans="3:32">
      <c r="C1236" s="34"/>
      <c r="D1236" s="33"/>
      <c r="E1236" s="33"/>
      <c r="F1236" s="33"/>
      <c r="G1236" s="34"/>
      <c r="H1236" s="34"/>
      <c r="I1236" s="34"/>
      <c r="J1236" s="34"/>
      <c r="K1236" s="34"/>
      <c r="L1236" s="34"/>
      <c r="M1236" s="34"/>
      <c r="N1236" s="34"/>
      <c r="O1236" s="34"/>
      <c r="P1236" s="34"/>
      <c r="Q1236" s="34"/>
      <c r="R1236" s="31"/>
      <c r="S1236" s="31"/>
      <c r="T1236" s="31"/>
      <c r="U1236" s="31"/>
      <c r="V1236" s="31"/>
      <c r="W1236" s="31"/>
      <c r="X1236" s="31"/>
      <c r="Y1236" s="31"/>
      <c r="Z1236" s="31"/>
      <c r="AE1236" s="31"/>
      <c r="AF1236" s="31"/>
    </row>
    <row r="1237" spans="3:32">
      <c r="C1237" s="34"/>
      <c r="D1237" s="33"/>
      <c r="E1237" s="33"/>
      <c r="F1237" s="33"/>
      <c r="G1237" s="34"/>
      <c r="H1237" s="34"/>
      <c r="I1237" s="34"/>
      <c r="J1237" s="34"/>
      <c r="K1237" s="34"/>
      <c r="L1237" s="34"/>
      <c r="M1237" s="34"/>
      <c r="N1237" s="34"/>
      <c r="O1237" s="34"/>
      <c r="P1237" s="34"/>
      <c r="Q1237" s="34"/>
      <c r="R1237" s="31"/>
      <c r="S1237" s="31"/>
      <c r="T1237" s="31"/>
      <c r="U1237" s="31"/>
      <c r="V1237" s="31"/>
      <c r="W1237" s="31"/>
      <c r="X1237" s="31"/>
      <c r="Y1237" s="31"/>
      <c r="Z1237" s="31"/>
      <c r="AE1237" s="31"/>
      <c r="AF1237" s="31"/>
    </row>
    <row r="1238" spans="3:32">
      <c r="C1238" s="34"/>
      <c r="D1238" s="33"/>
      <c r="E1238" s="33"/>
      <c r="F1238" s="33"/>
      <c r="G1238" s="34"/>
      <c r="H1238" s="34"/>
      <c r="I1238" s="34"/>
      <c r="J1238" s="34"/>
      <c r="K1238" s="34"/>
      <c r="L1238" s="34"/>
      <c r="M1238" s="34"/>
      <c r="N1238" s="34"/>
      <c r="O1238" s="34"/>
      <c r="P1238" s="34"/>
      <c r="Q1238" s="34"/>
      <c r="R1238" s="31"/>
      <c r="S1238" s="31"/>
      <c r="T1238" s="31"/>
      <c r="U1238" s="31"/>
      <c r="V1238" s="31"/>
      <c r="W1238" s="31"/>
      <c r="X1238" s="31"/>
      <c r="Y1238" s="31"/>
      <c r="Z1238" s="31"/>
      <c r="AE1238" s="31"/>
      <c r="AF1238" s="31"/>
    </row>
    <row r="1239" spans="3:32">
      <c r="C1239" s="34"/>
      <c r="D1239" s="33"/>
      <c r="E1239" s="33"/>
      <c r="F1239" s="33"/>
      <c r="G1239" s="34"/>
      <c r="H1239" s="34"/>
      <c r="I1239" s="34"/>
      <c r="J1239" s="34"/>
      <c r="K1239" s="34"/>
      <c r="L1239" s="34"/>
      <c r="M1239" s="34"/>
      <c r="N1239" s="34"/>
      <c r="O1239" s="34"/>
      <c r="P1239" s="34"/>
      <c r="Q1239" s="34"/>
      <c r="R1239" s="31"/>
      <c r="S1239" s="31"/>
      <c r="T1239" s="31"/>
      <c r="U1239" s="31"/>
      <c r="V1239" s="31"/>
      <c r="W1239" s="31"/>
      <c r="X1239" s="31"/>
      <c r="Y1239" s="31"/>
      <c r="Z1239" s="31"/>
      <c r="AE1239" s="31"/>
      <c r="AF1239" s="31"/>
    </row>
    <row r="1240" spans="3:32">
      <c r="C1240" s="34"/>
      <c r="D1240" s="33"/>
      <c r="E1240" s="33"/>
      <c r="F1240" s="33"/>
      <c r="G1240" s="34"/>
      <c r="H1240" s="34"/>
      <c r="I1240" s="34"/>
      <c r="J1240" s="34"/>
      <c r="K1240" s="34"/>
      <c r="L1240" s="34"/>
      <c r="M1240" s="34"/>
      <c r="N1240" s="34"/>
      <c r="O1240" s="34"/>
      <c r="P1240" s="34"/>
      <c r="Q1240" s="34"/>
      <c r="R1240" s="31"/>
      <c r="S1240" s="31"/>
      <c r="T1240" s="31"/>
      <c r="U1240" s="31"/>
      <c r="V1240" s="31"/>
      <c r="W1240" s="31"/>
      <c r="X1240" s="31"/>
      <c r="Y1240" s="31"/>
      <c r="Z1240" s="31"/>
      <c r="AE1240" s="31"/>
      <c r="AF1240" s="31"/>
    </row>
    <row r="1241" spans="3:32">
      <c r="C1241" s="34"/>
      <c r="D1241" s="33"/>
      <c r="E1241" s="33"/>
      <c r="F1241" s="33"/>
      <c r="G1241" s="34"/>
      <c r="H1241" s="34"/>
      <c r="I1241" s="34"/>
      <c r="J1241" s="34"/>
      <c r="K1241" s="34"/>
      <c r="L1241" s="34"/>
      <c r="M1241" s="34"/>
      <c r="N1241" s="34"/>
      <c r="O1241" s="34"/>
      <c r="P1241" s="34"/>
      <c r="Q1241" s="34"/>
      <c r="R1241" s="31"/>
      <c r="S1241" s="31"/>
      <c r="T1241" s="31"/>
      <c r="U1241" s="31"/>
      <c r="V1241" s="31"/>
      <c r="W1241" s="31"/>
      <c r="X1241" s="31"/>
      <c r="Y1241" s="31"/>
      <c r="Z1241" s="31"/>
      <c r="AE1241" s="31"/>
      <c r="AF1241" s="31"/>
    </row>
    <row r="1242" spans="3:32">
      <c r="C1242" s="34"/>
      <c r="D1242" s="33"/>
      <c r="E1242" s="33"/>
      <c r="F1242" s="33"/>
      <c r="G1242" s="34"/>
      <c r="H1242" s="34"/>
      <c r="I1242" s="34"/>
      <c r="J1242" s="34"/>
      <c r="K1242" s="34"/>
      <c r="L1242" s="34"/>
      <c r="M1242" s="34"/>
      <c r="N1242" s="34"/>
      <c r="O1242" s="34"/>
      <c r="P1242" s="34"/>
      <c r="Q1242" s="34"/>
      <c r="R1242" s="31"/>
      <c r="S1242" s="31"/>
      <c r="T1242" s="31"/>
      <c r="U1242" s="31"/>
      <c r="V1242" s="31"/>
      <c r="W1242" s="31"/>
      <c r="X1242" s="31"/>
      <c r="Y1242" s="31"/>
      <c r="Z1242" s="31"/>
      <c r="AE1242" s="31"/>
      <c r="AF1242" s="31"/>
    </row>
    <row r="1243" spans="3:32">
      <c r="C1243" s="34"/>
      <c r="D1243" s="33"/>
      <c r="E1243" s="33"/>
      <c r="F1243" s="33"/>
      <c r="G1243" s="34"/>
      <c r="H1243" s="34"/>
      <c r="I1243" s="34"/>
      <c r="J1243" s="34"/>
      <c r="K1243" s="34"/>
      <c r="L1243" s="34"/>
      <c r="M1243" s="34"/>
      <c r="N1243" s="34"/>
      <c r="O1243" s="34"/>
      <c r="P1243" s="34"/>
      <c r="Q1243" s="34"/>
      <c r="R1243" s="31"/>
      <c r="S1243" s="31"/>
      <c r="T1243" s="31"/>
      <c r="U1243" s="31"/>
      <c r="V1243" s="31"/>
      <c r="W1243" s="31"/>
      <c r="X1243" s="31"/>
      <c r="Y1243" s="31"/>
      <c r="Z1243" s="31"/>
      <c r="AE1243" s="31"/>
      <c r="AF1243" s="31"/>
    </row>
    <row r="1244" spans="3:32">
      <c r="C1244" s="34"/>
      <c r="D1244" s="33"/>
      <c r="E1244" s="33"/>
      <c r="F1244" s="33"/>
      <c r="G1244" s="34"/>
      <c r="H1244" s="34"/>
      <c r="I1244" s="34"/>
      <c r="J1244" s="34"/>
      <c r="K1244" s="34"/>
      <c r="L1244" s="34"/>
      <c r="M1244" s="34"/>
      <c r="N1244" s="34"/>
      <c r="O1244" s="34"/>
      <c r="P1244" s="34"/>
      <c r="Q1244" s="34"/>
      <c r="R1244" s="31"/>
      <c r="S1244" s="31"/>
      <c r="T1244" s="31"/>
      <c r="U1244" s="31"/>
      <c r="V1244" s="31"/>
      <c r="W1244" s="31"/>
      <c r="X1244" s="31"/>
      <c r="Y1244" s="31"/>
      <c r="Z1244" s="31"/>
      <c r="AE1244" s="31"/>
      <c r="AF1244" s="31"/>
    </row>
    <row r="1245" spans="3:32">
      <c r="C1245" s="34"/>
      <c r="D1245" s="33"/>
      <c r="E1245" s="33"/>
      <c r="F1245" s="33"/>
      <c r="G1245" s="34"/>
      <c r="H1245" s="34"/>
      <c r="I1245" s="34"/>
      <c r="J1245" s="34"/>
      <c r="K1245" s="34"/>
      <c r="L1245" s="34"/>
      <c r="M1245" s="34"/>
      <c r="N1245" s="34"/>
      <c r="O1245" s="34"/>
      <c r="P1245" s="34"/>
      <c r="Q1245" s="34"/>
      <c r="R1245" s="31"/>
      <c r="S1245" s="31"/>
      <c r="T1245" s="31"/>
      <c r="U1245" s="31"/>
      <c r="V1245" s="31"/>
      <c r="W1245" s="31"/>
      <c r="X1245" s="31"/>
      <c r="Y1245" s="31"/>
      <c r="Z1245" s="31"/>
      <c r="AE1245" s="31"/>
      <c r="AF1245" s="31"/>
    </row>
    <row r="1246" spans="3:32">
      <c r="C1246" s="34"/>
      <c r="D1246" s="33"/>
      <c r="E1246" s="33"/>
      <c r="F1246" s="33"/>
      <c r="G1246" s="34"/>
      <c r="H1246" s="34"/>
      <c r="I1246" s="34"/>
      <c r="J1246" s="34"/>
      <c r="K1246" s="34"/>
      <c r="L1246" s="34"/>
      <c r="M1246" s="34"/>
      <c r="N1246" s="34"/>
      <c r="O1246" s="34"/>
      <c r="P1246" s="34"/>
      <c r="Q1246" s="34"/>
      <c r="R1246" s="31"/>
      <c r="S1246" s="31"/>
      <c r="T1246" s="31"/>
      <c r="U1246" s="31"/>
      <c r="V1246" s="31"/>
      <c r="W1246" s="31"/>
      <c r="X1246" s="31"/>
      <c r="Y1246" s="31"/>
      <c r="Z1246" s="31"/>
      <c r="AE1246" s="31"/>
      <c r="AF1246" s="31"/>
    </row>
    <row r="1247" spans="3:32">
      <c r="C1247" s="34"/>
      <c r="D1247" s="33"/>
      <c r="E1247" s="33"/>
      <c r="F1247" s="33"/>
      <c r="G1247" s="34"/>
      <c r="H1247" s="34"/>
      <c r="I1247" s="34"/>
      <c r="J1247" s="34"/>
      <c r="K1247" s="34"/>
      <c r="L1247" s="34"/>
      <c r="M1247" s="34"/>
      <c r="N1247" s="34"/>
      <c r="O1247" s="34"/>
      <c r="P1247" s="34"/>
      <c r="Q1247" s="34"/>
      <c r="R1247" s="31"/>
      <c r="S1247" s="31"/>
      <c r="T1247" s="31"/>
      <c r="U1247" s="31"/>
      <c r="V1247" s="31"/>
      <c r="W1247" s="31"/>
      <c r="X1247" s="31"/>
      <c r="Y1247" s="31"/>
      <c r="Z1247" s="31"/>
      <c r="AE1247" s="31"/>
      <c r="AF1247" s="31"/>
    </row>
    <row r="1248" spans="3:32">
      <c r="C1248" s="34"/>
      <c r="D1248" s="33"/>
      <c r="E1248" s="33"/>
      <c r="F1248" s="33"/>
      <c r="G1248" s="34"/>
      <c r="H1248" s="34"/>
      <c r="I1248" s="34"/>
      <c r="J1248" s="34"/>
      <c r="K1248" s="34"/>
      <c r="L1248" s="34"/>
      <c r="M1248" s="34"/>
      <c r="N1248" s="34"/>
      <c r="O1248" s="34"/>
      <c r="P1248" s="34"/>
      <c r="Q1248" s="34"/>
      <c r="R1248" s="31"/>
      <c r="S1248" s="31"/>
      <c r="T1248" s="31"/>
      <c r="U1248" s="31"/>
      <c r="V1248" s="31"/>
      <c r="W1248" s="31"/>
      <c r="X1248" s="31"/>
      <c r="Y1248" s="31"/>
      <c r="Z1248" s="31"/>
      <c r="AE1248" s="31"/>
      <c r="AF1248" s="31"/>
    </row>
    <row r="1249" spans="3:32">
      <c r="C1249" s="34"/>
      <c r="D1249" s="33"/>
      <c r="E1249" s="33"/>
      <c r="F1249" s="33"/>
      <c r="G1249" s="34"/>
      <c r="H1249" s="34"/>
      <c r="I1249" s="34"/>
      <c r="J1249" s="34"/>
      <c r="K1249" s="34"/>
      <c r="L1249" s="34"/>
      <c r="M1249" s="34"/>
      <c r="N1249" s="34"/>
      <c r="O1249" s="34"/>
      <c r="P1249" s="34"/>
      <c r="Q1249" s="34"/>
      <c r="R1249" s="31"/>
      <c r="S1249" s="31"/>
      <c r="T1249" s="31"/>
      <c r="U1249" s="31"/>
      <c r="V1249" s="31"/>
      <c r="W1249" s="31"/>
      <c r="X1249" s="31"/>
      <c r="Y1249" s="31"/>
      <c r="Z1249" s="31"/>
      <c r="AE1249" s="31"/>
      <c r="AF1249" s="31"/>
    </row>
    <row r="1250" spans="3:32">
      <c r="C1250" s="34"/>
      <c r="D1250" s="33"/>
      <c r="E1250" s="33"/>
      <c r="F1250" s="33"/>
      <c r="G1250" s="34"/>
      <c r="H1250" s="34"/>
      <c r="I1250" s="34"/>
      <c r="J1250" s="34"/>
      <c r="K1250" s="34"/>
      <c r="L1250" s="34"/>
      <c r="M1250" s="34"/>
      <c r="N1250" s="34"/>
      <c r="O1250" s="34"/>
      <c r="P1250" s="34"/>
      <c r="Q1250" s="34"/>
      <c r="R1250" s="31"/>
      <c r="S1250" s="31"/>
      <c r="T1250" s="31"/>
      <c r="U1250" s="31"/>
      <c r="V1250" s="31"/>
      <c r="W1250" s="31"/>
      <c r="X1250" s="31"/>
      <c r="Y1250" s="31"/>
      <c r="Z1250" s="31"/>
      <c r="AE1250" s="31"/>
      <c r="AF1250" s="31"/>
    </row>
    <row r="1251" spans="3:32">
      <c r="C1251" s="34"/>
      <c r="D1251" s="33"/>
      <c r="E1251" s="33"/>
      <c r="F1251" s="33"/>
      <c r="G1251" s="34"/>
      <c r="H1251" s="34"/>
      <c r="I1251" s="34"/>
      <c r="J1251" s="34"/>
      <c r="K1251" s="34"/>
      <c r="L1251" s="34"/>
      <c r="M1251" s="34"/>
      <c r="N1251" s="34"/>
      <c r="O1251" s="34"/>
      <c r="P1251" s="34"/>
      <c r="Q1251" s="34"/>
      <c r="R1251" s="31"/>
      <c r="S1251" s="31"/>
      <c r="T1251" s="31"/>
      <c r="U1251" s="31"/>
      <c r="V1251" s="31"/>
      <c r="W1251" s="31"/>
      <c r="X1251" s="31"/>
      <c r="Y1251" s="31"/>
      <c r="Z1251" s="31"/>
      <c r="AE1251" s="31"/>
      <c r="AF1251" s="31"/>
    </row>
    <row r="1252" spans="3:32">
      <c r="C1252" s="34"/>
      <c r="D1252" s="33"/>
      <c r="E1252" s="33"/>
      <c r="F1252" s="33"/>
      <c r="G1252" s="34"/>
      <c r="H1252" s="34"/>
      <c r="I1252" s="34"/>
      <c r="J1252" s="34"/>
      <c r="K1252" s="34"/>
      <c r="L1252" s="34"/>
      <c r="M1252" s="34"/>
      <c r="N1252" s="34"/>
      <c r="O1252" s="34"/>
      <c r="P1252" s="34"/>
      <c r="Q1252" s="34"/>
      <c r="R1252" s="31"/>
      <c r="S1252" s="31"/>
      <c r="T1252" s="31"/>
      <c r="U1252" s="31"/>
      <c r="V1252" s="31"/>
      <c r="W1252" s="31"/>
      <c r="X1252" s="31"/>
      <c r="Y1252" s="31"/>
      <c r="Z1252" s="31"/>
      <c r="AE1252" s="31"/>
      <c r="AF1252" s="31"/>
    </row>
    <row r="1253" spans="3:32">
      <c r="C1253" s="34"/>
      <c r="D1253" s="33"/>
      <c r="E1253" s="33"/>
      <c r="F1253" s="33"/>
      <c r="G1253" s="34"/>
      <c r="H1253" s="34"/>
      <c r="I1253" s="34"/>
      <c r="J1253" s="34"/>
      <c r="K1253" s="34"/>
      <c r="L1253" s="34"/>
      <c r="M1253" s="34"/>
      <c r="N1253" s="34"/>
      <c r="O1253" s="34"/>
      <c r="P1253" s="34"/>
      <c r="Q1253" s="34"/>
      <c r="R1253" s="31"/>
      <c r="S1253" s="31"/>
      <c r="T1253" s="31"/>
      <c r="U1253" s="31"/>
      <c r="V1253" s="31"/>
      <c r="W1253" s="31"/>
      <c r="X1253" s="31"/>
      <c r="Y1253" s="31"/>
      <c r="Z1253" s="31"/>
      <c r="AE1253" s="31"/>
      <c r="AF1253" s="31"/>
    </row>
    <row r="1254" spans="3:32">
      <c r="C1254" s="34"/>
      <c r="D1254" s="33"/>
      <c r="E1254" s="33"/>
      <c r="F1254" s="33"/>
      <c r="G1254" s="34"/>
      <c r="H1254" s="34"/>
      <c r="I1254" s="34"/>
      <c r="J1254" s="34"/>
      <c r="K1254" s="34"/>
      <c r="L1254" s="34"/>
      <c r="M1254" s="34"/>
      <c r="N1254" s="34"/>
      <c r="O1254" s="34"/>
      <c r="P1254" s="34"/>
      <c r="Q1254" s="34"/>
      <c r="R1254" s="31"/>
      <c r="S1254" s="31"/>
      <c r="T1254" s="31"/>
      <c r="U1254" s="31"/>
      <c r="V1254" s="31"/>
      <c r="W1254" s="31"/>
      <c r="X1254" s="31"/>
      <c r="Y1254" s="31"/>
      <c r="Z1254" s="31"/>
      <c r="AE1254" s="31"/>
      <c r="AF1254" s="31"/>
    </row>
    <row r="1255" spans="3:32">
      <c r="C1255" s="34"/>
      <c r="D1255" s="33"/>
      <c r="E1255" s="33"/>
      <c r="F1255" s="33"/>
      <c r="G1255" s="34"/>
      <c r="H1255" s="34"/>
      <c r="I1255" s="34"/>
      <c r="J1255" s="34"/>
      <c r="K1255" s="34"/>
      <c r="L1255" s="34"/>
      <c r="M1255" s="34"/>
      <c r="N1255" s="34"/>
      <c r="O1255" s="34"/>
      <c r="P1255" s="34"/>
      <c r="Q1255" s="34"/>
      <c r="R1255" s="31"/>
      <c r="S1255" s="31"/>
      <c r="T1255" s="31"/>
      <c r="U1255" s="31"/>
      <c r="V1255" s="31"/>
      <c r="W1255" s="31"/>
      <c r="X1255" s="31"/>
      <c r="Y1255" s="31"/>
      <c r="Z1255" s="31"/>
      <c r="AE1255" s="31"/>
      <c r="AF1255" s="31"/>
    </row>
    <row r="1256" spans="3:32">
      <c r="C1256" s="34"/>
      <c r="D1256" s="33"/>
      <c r="E1256" s="33"/>
      <c r="F1256" s="33"/>
      <c r="G1256" s="34"/>
      <c r="H1256" s="34"/>
      <c r="I1256" s="34"/>
      <c r="J1256" s="34"/>
      <c r="K1256" s="34"/>
      <c r="L1256" s="34"/>
      <c r="M1256" s="34"/>
      <c r="N1256" s="34"/>
      <c r="O1256" s="34"/>
      <c r="P1256" s="34"/>
      <c r="Q1256" s="34"/>
      <c r="R1256" s="31"/>
      <c r="S1256" s="31"/>
      <c r="T1256" s="31"/>
      <c r="U1256" s="31"/>
      <c r="V1256" s="31"/>
      <c r="W1256" s="31"/>
      <c r="X1256" s="31"/>
      <c r="Y1256" s="31"/>
      <c r="Z1256" s="31"/>
      <c r="AE1256" s="31"/>
      <c r="AF1256" s="31"/>
    </row>
    <row r="1257" spans="3:32">
      <c r="C1257" s="34"/>
      <c r="D1257" s="33"/>
      <c r="E1257" s="33"/>
      <c r="F1257" s="33"/>
      <c r="G1257" s="34"/>
      <c r="H1257" s="34"/>
      <c r="I1257" s="34"/>
      <c r="J1257" s="34"/>
      <c r="K1257" s="34"/>
      <c r="L1257" s="34"/>
      <c r="M1257" s="34"/>
      <c r="N1257" s="34"/>
      <c r="O1257" s="34"/>
      <c r="P1257" s="34"/>
      <c r="Q1257" s="34"/>
      <c r="R1257" s="31"/>
      <c r="S1257" s="31"/>
      <c r="T1257" s="31"/>
      <c r="U1257" s="31"/>
      <c r="V1257" s="31"/>
      <c r="W1257" s="31"/>
      <c r="X1257" s="31"/>
      <c r="Y1257" s="31"/>
      <c r="Z1257" s="31"/>
      <c r="AE1257" s="31"/>
      <c r="AF1257" s="31"/>
    </row>
    <row r="1258" spans="3:32">
      <c r="C1258" s="34"/>
      <c r="D1258" s="33"/>
      <c r="E1258" s="33"/>
      <c r="F1258" s="33"/>
      <c r="G1258" s="34"/>
      <c r="H1258" s="34"/>
      <c r="I1258" s="34"/>
      <c r="J1258" s="34"/>
      <c r="K1258" s="34"/>
      <c r="L1258" s="34"/>
      <c r="M1258" s="34"/>
      <c r="N1258" s="34"/>
      <c r="O1258" s="34"/>
      <c r="P1258" s="34"/>
      <c r="Q1258" s="34"/>
      <c r="R1258" s="31"/>
      <c r="S1258" s="31"/>
      <c r="T1258" s="31"/>
      <c r="U1258" s="31"/>
      <c r="V1258" s="31"/>
      <c r="W1258" s="31"/>
      <c r="X1258" s="31"/>
      <c r="Y1258" s="31"/>
      <c r="Z1258" s="31"/>
      <c r="AE1258" s="31"/>
      <c r="AF1258" s="31"/>
    </row>
    <row r="1259" spans="3:32">
      <c r="C1259" s="34"/>
      <c r="D1259" s="33"/>
      <c r="E1259" s="33"/>
      <c r="F1259" s="33"/>
      <c r="G1259" s="34"/>
      <c r="H1259" s="34"/>
      <c r="I1259" s="34"/>
      <c r="J1259" s="34"/>
      <c r="K1259" s="34"/>
      <c r="L1259" s="34"/>
      <c r="M1259" s="34"/>
      <c r="N1259" s="34"/>
      <c r="O1259" s="34"/>
      <c r="P1259" s="34"/>
      <c r="Q1259" s="34"/>
      <c r="R1259" s="31"/>
      <c r="S1259" s="31"/>
      <c r="T1259" s="31"/>
      <c r="U1259" s="31"/>
      <c r="V1259" s="31"/>
      <c r="W1259" s="31"/>
      <c r="X1259" s="31"/>
      <c r="Y1259" s="31"/>
      <c r="Z1259" s="31"/>
      <c r="AE1259" s="31"/>
      <c r="AF1259" s="31"/>
    </row>
    <row r="1260" spans="3:32">
      <c r="C1260" s="34"/>
      <c r="D1260" s="33"/>
      <c r="E1260" s="33"/>
      <c r="F1260" s="33"/>
      <c r="G1260" s="34"/>
      <c r="H1260" s="34"/>
      <c r="I1260" s="34"/>
      <c r="J1260" s="34"/>
      <c r="K1260" s="34"/>
      <c r="L1260" s="34"/>
      <c r="M1260" s="34"/>
      <c r="N1260" s="34"/>
      <c r="O1260" s="34"/>
      <c r="P1260" s="34"/>
      <c r="Q1260" s="34"/>
      <c r="R1260" s="31"/>
      <c r="S1260" s="31"/>
      <c r="T1260" s="31"/>
      <c r="U1260" s="31"/>
      <c r="V1260" s="31"/>
      <c r="W1260" s="31"/>
      <c r="X1260" s="31"/>
      <c r="Y1260" s="31"/>
      <c r="Z1260" s="31"/>
      <c r="AE1260" s="31"/>
      <c r="AF1260" s="31"/>
    </row>
    <row r="1261" spans="3:32">
      <c r="C1261" s="34"/>
      <c r="D1261" s="33"/>
      <c r="E1261" s="33"/>
      <c r="F1261" s="33"/>
      <c r="G1261" s="34"/>
      <c r="H1261" s="34"/>
      <c r="I1261" s="34"/>
      <c r="J1261" s="34"/>
      <c r="K1261" s="34"/>
      <c r="L1261" s="34"/>
      <c r="M1261" s="34"/>
      <c r="N1261" s="34"/>
      <c r="O1261" s="34"/>
      <c r="P1261" s="34"/>
      <c r="Q1261" s="34"/>
      <c r="R1261" s="31"/>
      <c r="S1261" s="31"/>
      <c r="T1261" s="31"/>
      <c r="U1261" s="31"/>
      <c r="V1261" s="31"/>
      <c r="W1261" s="31"/>
      <c r="X1261" s="31"/>
      <c r="Y1261" s="31"/>
      <c r="Z1261" s="31"/>
      <c r="AE1261" s="31"/>
      <c r="AF1261" s="31"/>
    </row>
    <row r="1262" spans="3:32">
      <c r="C1262" s="34"/>
      <c r="D1262" s="33"/>
      <c r="E1262" s="33"/>
      <c r="F1262" s="33"/>
      <c r="G1262" s="34"/>
      <c r="H1262" s="34"/>
      <c r="I1262" s="34"/>
      <c r="J1262" s="34"/>
      <c r="K1262" s="34"/>
      <c r="L1262" s="34"/>
      <c r="M1262" s="34"/>
      <c r="N1262" s="34"/>
      <c r="O1262" s="34"/>
      <c r="P1262" s="34"/>
      <c r="Q1262" s="34"/>
      <c r="R1262" s="31"/>
      <c r="S1262" s="31"/>
      <c r="T1262" s="31"/>
      <c r="U1262" s="31"/>
      <c r="V1262" s="31"/>
      <c r="W1262" s="31"/>
      <c r="X1262" s="31"/>
      <c r="Y1262" s="31"/>
      <c r="Z1262" s="31"/>
      <c r="AE1262" s="31"/>
      <c r="AF1262" s="31"/>
    </row>
    <row r="1263" spans="3:32">
      <c r="C1263" s="34"/>
      <c r="D1263" s="33"/>
      <c r="E1263" s="33"/>
      <c r="F1263" s="33"/>
      <c r="G1263" s="34"/>
      <c r="H1263" s="34"/>
      <c r="I1263" s="34"/>
      <c r="J1263" s="34"/>
      <c r="K1263" s="34"/>
      <c r="L1263" s="34"/>
      <c r="M1263" s="34"/>
      <c r="N1263" s="34"/>
      <c r="O1263" s="34"/>
      <c r="P1263" s="34"/>
      <c r="Q1263" s="34"/>
      <c r="R1263" s="31"/>
      <c r="S1263" s="31"/>
      <c r="T1263" s="31"/>
      <c r="U1263" s="31"/>
      <c r="V1263" s="31"/>
      <c r="W1263" s="31"/>
      <c r="X1263" s="31"/>
      <c r="Y1263" s="31"/>
      <c r="Z1263" s="31"/>
      <c r="AE1263" s="31"/>
      <c r="AF1263" s="31"/>
    </row>
    <row r="1264" spans="3:32">
      <c r="C1264" s="34"/>
      <c r="D1264" s="33"/>
      <c r="E1264" s="33"/>
      <c r="F1264" s="33"/>
      <c r="G1264" s="34"/>
      <c r="H1264" s="34"/>
      <c r="I1264" s="34"/>
      <c r="J1264" s="34"/>
      <c r="K1264" s="34"/>
      <c r="L1264" s="34"/>
      <c r="M1264" s="34"/>
      <c r="N1264" s="34"/>
      <c r="O1264" s="34"/>
      <c r="P1264" s="34"/>
      <c r="Q1264" s="34"/>
      <c r="R1264" s="31"/>
      <c r="S1264" s="31"/>
      <c r="T1264" s="31"/>
      <c r="U1264" s="31"/>
      <c r="V1264" s="31"/>
      <c r="W1264" s="31"/>
      <c r="X1264" s="31"/>
      <c r="Y1264" s="31"/>
      <c r="Z1264" s="31"/>
      <c r="AE1264" s="31"/>
      <c r="AF1264" s="31"/>
    </row>
    <row r="1265" spans="3:32">
      <c r="C1265" s="34"/>
      <c r="D1265" s="33"/>
      <c r="E1265" s="33"/>
      <c r="F1265" s="33"/>
      <c r="G1265" s="34"/>
      <c r="H1265" s="34"/>
      <c r="I1265" s="34"/>
      <c r="J1265" s="34"/>
      <c r="K1265" s="34"/>
      <c r="L1265" s="34"/>
      <c r="M1265" s="34"/>
      <c r="N1265" s="34"/>
      <c r="O1265" s="34"/>
      <c r="P1265" s="34"/>
      <c r="Q1265" s="34"/>
      <c r="R1265" s="31"/>
      <c r="S1265" s="31"/>
      <c r="T1265" s="31"/>
      <c r="U1265" s="31"/>
      <c r="V1265" s="31"/>
      <c r="W1265" s="31"/>
      <c r="X1265" s="31"/>
      <c r="Y1265" s="31"/>
      <c r="Z1265" s="31"/>
      <c r="AE1265" s="31"/>
      <c r="AF1265" s="31"/>
    </row>
    <row r="1266" spans="3:32">
      <c r="C1266" s="34"/>
      <c r="D1266" s="33"/>
      <c r="E1266" s="33"/>
      <c r="F1266" s="33"/>
      <c r="G1266" s="34"/>
      <c r="H1266" s="34"/>
      <c r="I1266" s="34"/>
      <c r="J1266" s="34"/>
      <c r="K1266" s="34"/>
      <c r="L1266" s="34"/>
      <c r="M1266" s="34"/>
      <c r="N1266" s="34"/>
      <c r="O1266" s="34"/>
      <c r="P1266" s="34"/>
      <c r="Q1266" s="34"/>
      <c r="R1266" s="31"/>
      <c r="S1266" s="31"/>
      <c r="T1266" s="31"/>
      <c r="U1266" s="31"/>
      <c r="V1266" s="31"/>
      <c r="W1266" s="31"/>
      <c r="X1266" s="31"/>
      <c r="Y1266" s="31"/>
      <c r="Z1266" s="31"/>
      <c r="AE1266" s="31"/>
      <c r="AF1266" s="31"/>
    </row>
    <row r="1267" spans="3:32">
      <c r="C1267" s="34"/>
      <c r="D1267" s="33"/>
      <c r="E1267" s="33"/>
      <c r="F1267" s="33"/>
      <c r="G1267" s="34"/>
      <c r="H1267" s="34"/>
      <c r="I1267" s="34"/>
      <c r="J1267" s="34"/>
      <c r="K1267" s="34"/>
      <c r="L1267" s="34"/>
      <c r="M1267" s="34"/>
      <c r="N1267" s="34"/>
      <c r="O1267" s="34"/>
      <c r="P1267" s="34"/>
      <c r="Q1267" s="34"/>
      <c r="R1267" s="31"/>
      <c r="S1267" s="31"/>
      <c r="T1267" s="31"/>
      <c r="U1267" s="31"/>
      <c r="V1267" s="31"/>
      <c r="W1267" s="31"/>
      <c r="X1267" s="31"/>
      <c r="Y1267" s="31"/>
      <c r="Z1267" s="31"/>
      <c r="AE1267" s="31"/>
      <c r="AF1267" s="31"/>
    </row>
    <row r="1268" spans="3:32">
      <c r="C1268" s="34"/>
      <c r="D1268" s="33"/>
      <c r="E1268" s="33"/>
      <c r="F1268" s="33"/>
      <c r="G1268" s="34"/>
      <c r="H1268" s="34"/>
      <c r="I1268" s="34"/>
      <c r="J1268" s="34"/>
      <c r="K1268" s="34"/>
      <c r="L1268" s="34"/>
      <c r="M1268" s="34"/>
      <c r="N1268" s="34"/>
      <c r="O1268" s="34"/>
      <c r="P1268" s="34"/>
      <c r="Q1268" s="34"/>
      <c r="R1268" s="31"/>
      <c r="S1268" s="31"/>
      <c r="T1268" s="31"/>
      <c r="U1268" s="31"/>
      <c r="V1268" s="31"/>
      <c r="W1268" s="31"/>
      <c r="X1268" s="31"/>
      <c r="Y1268" s="31"/>
      <c r="Z1268" s="31"/>
      <c r="AE1268" s="31"/>
      <c r="AF1268" s="31"/>
    </row>
    <row r="1269" spans="3:32">
      <c r="C1269" s="34"/>
      <c r="D1269" s="33"/>
      <c r="E1269" s="33"/>
      <c r="F1269" s="33"/>
      <c r="G1269" s="34"/>
      <c r="H1269" s="34"/>
      <c r="I1269" s="34"/>
      <c r="J1269" s="34"/>
      <c r="K1269" s="34"/>
      <c r="L1269" s="34"/>
      <c r="M1269" s="34"/>
      <c r="N1269" s="34"/>
      <c r="O1269" s="34"/>
      <c r="P1269" s="34"/>
      <c r="Q1269" s="34"/>
      <c r="R1269" s="31"/>
      <c r="S1269" s="31"/>
      <c r="T1269" s="31"/>
      <c r="U1269" s="31"/>
      <c r="V1269" s="31"/>
      <c r="W1269" s="31"/>
      <c r="X1269" s="31"/>
      <c r="Y1269" s="31"/>
      <c r="Z1269" s="31"/>
      <c r="AE1269" s="31"/>
      <c r="AF1269" s="31"/>
    </row>
    <row r="1270" spans="3:32">
      <c r="C1270" s="34"/>
      <c r="D1270" s="33"/>
      <c r="E1270" s="33"/>
      <c r="F1270" s="33"/>
      <c r="G1270" s="34"/>
      <c r="H1270" s="34"/>
      <c r="I1270" s="34"/>
      <c r="J1270" s="34"/>
      <c r="K1270" s="34"/>
      <c r="L1270" s="34"/>
      <c r="M1270" s="34"/>
      <c r="N1270" s="34"/>
      <c r="O1270" s="34"/>
      <c r="P1270" s="34"/>
      <c r="Q1270" s="34"/>
      <c r="R1270" s="31"/>
      <c r="S1270" s="31"/>
      <c r="T1270" s="31"/>
      <c r="U1270" s="31"/>
      <c r="V1270" s="31"/>
      <c r="W1270" s="31"/>
      <c r="X1270" s="31"/>
      <c r="Y1270" s="31"/>
      <c r="Z1270" s="31"/>
      <c r="AE1270" s="31"/>
      <c r="AF1270" s="31"/>
    </row>
    <row r="1271" spans="3:32">
      <c r="C1271" s="34"/>
      <c r="D1271" s="33"/>
      <c r="E1271" s="33"/>
      <c r="F1271" s="33"/>
      <c r="G1271" s="34"/>
      <c r="H1271" s="34"/>
      <c r="I1271" s="34"/>
      <c r="J1271" s="34"/>
      <c r="K1271" s="34"/>
      <c r="L1271" s="34"/>
      <c r="M1271" s="34"/>
      <c r="N1271" s="34"/>
      <c r="O1271" s="34"/>
      <c r="P1271" s="34"/>
      <c r="Q1271" s="34"/>
      <c r="R1271" s="31"/>
      <c r="S1271" s="31"/>
      <c r="T1271" s="31"/>
      <c r="U1271" s="31"/>
      <c r="V1271" s="31"/>
      <c r="W1271" s="31"/>
      <c r="X1271" s="31"/>
      <c r="Y1271" s="31"/>
      <c r="Z1271" s="31"/>
      <c r="AE1271" s="31"/>
      <c r="AF1271" s="31"/>
    </row>
    <row r="1272" spans="3:32">
      <c r="C1272" s="34"/>
      <c r="D1272" s="33"/>
      <c r="E1272" s="33"/>
      <c r="F1272" s="33"/>
      <c r="G1272" s="34"/>
      <c r="H1272" s="34"/>
      <c r="I1272" s="34"/>
      <c r="J1272" s="34"/>
      <c r="K1272" s="34"/>
      <c r="L1272" s="34"/>
      <c r="M1272" s="34"/>
      <c r="N1272" s="34"/>
      <c r="O1272" s="34"/>
      <c r="P1272" s="34"/>
      <c r="Q1272" s="34"/>
      <c r="R1272" s="31"/>
      <c r="S1272" s="31"/>
      <c r="T1272" s="31"/>
      <c r="U1272" s="31"/>
      <c r="V1272" s="31"/>
      <c r="W1272" s="31"/>
      <c r="X1272" s="31"/>
      <c r="Y1272" s="31"/>
      <c r="Z1272" s="31"/>
      <c r="AE1272" s="31"/>
      <c r="AF1272" s="31"/>
    </row>
    <row r="1273" spans="3:32">
      <c r="C1273" s="34"/>
      <c r="D1273" s="33"/>
      <c r="E1273" s="33"/>
      <c r="F1273" s="33"/>
      <c r="G1273" s="34"/>
      <c r="H1273" s="34"/>
      <c r="I1273" s="34"/>
      <c r="J1273" s="34"/>
      <c r="K1273" s="34"/>
      <c r="L1273" s="34"/>
      <c r="M1273" s="34"/>
      <c r="N1273" s="34"/>
      <c r="O1273" s="34"/>
      <c r="P1273" s="34"/>
      <c r="Q1273" s="34"/>
      <c r="R1273" s="31"/>
      <c r="S1273" s="31"/>
      <c r="T1273" s="31"/>
      <c r="U1273" s="31"/>
      <c r="V1273" s="31"/>
      <c r="W1273" s="31"/>
      <c r="X1273" s="31"/>
      <c r="Y1273" s="31"/>
      <c r="Z1273" s="31"/>
      <c r="AE1273" s="31"/>
      <c r="AF1273" s="31"/>
    </row>
    <row r="1274" spans="3:32">
      <c r="C1274" s="34"/>
      <c r="D1274" s="33"/>
      <c r="E1274" s="33"/>
      <c r="F1274" s="33"/>
      <c r="G1274" s="34"/>
      <c r="H1274" s="34"/>
      <c r="I1274" s="34"/>
      <c r="J1274" s="34"/>
      <c r="K1274" s="34"/>
      <c r="L1274" s="34"/>
      <c r="M1274" s="34"/>
      <c r="N1274" s="34"/>
      <c r="O1274" s="34"/>
      <c r="P1274" s="34"/>
      <c r="Q1274" s="34"/>
      <c r="R1274" s="31"/>
      <c r="S1274" s="31"/>
      <c r="T1274" s="31"/>
      <c r="U1274" s="31"/>
      <c r="V1274" s="31"/>
      <c r="W1274" s="31"/>
      <c r="X1274" s="31"/>
      <c r="Y1274" s="31"/>
      <c r="Z1274" s="31"/>
      <c r="AE1274" s="31"/>
      <c r="AF1274" s="31"/>
    </row>
    <row r="1275" spans="3:32">
      <c r="C1275" s="34"/>
      <c r="D1275" s="33"/>
      <c r="E1275" s="33"/>
      <c r="F1275" s="33"/>
      <c r="G1275" s="34"/>
      <c r="H1275" s="34"/>
      <c r="I1275" s="34"/>
      <c r="J1275" s="34"/>
      <c r="K1275" s="34"/>
      <c r="L1275" s="34"/>
      <c r="M1275" s="34"/>
      <c r="N1275" s="34"/>
      <c r="O1275" s="34"/>
      <c r="P1275" s="34"/>
      <c r="Q1275" s="34"/>
      <c r="R1275" s="31"/>
      <c r="S1275" s="31"/>
      <c r="T1275" s="31"/>
      <c r="U1275" s="31"/>
      <c r="V1275" s="31"/>
      <c r="W1275" s="31"/>
      <c r="X1275" s="31"/>
      <c r="Y1275" s="31"/>
      <c r="Z1275" s="31"/>
      <c r="AE1275" s="31"/>
      <c r="AF1275" s="31"/>
    </row>
    <row r="1276" spans="3:32">
      <c r="C1276" s="34"/>
      <c r="D1276" s="33"/>
      <c r="E1276" s="33"/>
      <c r="F1276" s="33"/>
      <c r="G1276" s="34"/>
      <c r="H1276" s="34"/>
      <c r="I1276" s="34"/>
      <c r="J1276" s="34"/>
      <c r="K1276" s="34"/>
      <c r="L1276" s="34"/>
      <c r="M1276" s="34"/>
      <c r="N1276" s="34"/>
      <c r="O1276" s="34"/>
      <c r="P1276" s="34"/>
      <c r="Q1276" s="34"/>
      <c r="R1276" s="31"/>
      <c r="S1276" s="31"/>
      <c r="T1276" s="31"/>
      <c r="U1276" s="31"/>
      <c r="V1276" s="31"/>
      <c r="W1276" s="31"/>
      <c r="X1276" s="31"/>
      <c r="Y1276" s="31"/>
      <c r="Z1276" s="31"/>
      <c r="AE1276" s="31"/>
      <c r="AF1276" s="31"/>
    </row>
    <row r="1277" spans="3:32">
      <c r="C1277" s="34"/>
      <c r="D1277" s="33"/>
      <c r="E1277" s="33"/>
      <c r="F1277" s="33"/>
      <c r="G1277" s="34"/>
      <c r="H1277" s="34"/>
      <c r="I1277" s="34"/>
      <c r="J1277" s="34"/>
      <c r="K1277" s="34"/>
      <c r="L1277" s="34"/>
      <c r="M1277" s="34"/>
      <c r="N1277" s="34"/>
      <c r="O1277" s="34"/>
      <c r="P1277" s="34"/>
      <c r="Q1277" s="34"/>
      <c r="R1277" s="31"/>
      <c r="S1277" s="31"/>
      <c r="T1277" s="31"/>
      <c r="U1277" s="31"/>
      <c r="V1277" s="31"/>
      <c r="W1277" s="31"/>
      <c r="X1277" s="31"/>
      <c r="Y1277" s="31"/>
      <c r="Z1277" s="31"/>
      <c r="AE1277" s="31"/>
      <c r="AF1277" s="31"/>
    </row>
    <row r="1278" spans="3:32">
      <c r="C1278" s="34"/>
      <c r="D1278" s="33"/>
      <c r="E1278" s="33"/>
      <c r="F1278" s="33"/>
      <c r="G1278" s="34"/>
      <c r="H1278" s="34"/>
      <c r="I1278" s="34"/>
      <c r="J1278" s="34"/>
      <c r="K1278" s="34"/>
      <c r="L1278" s="34"/>
      <c r="M1278" s="34"/>
      <c r="N1278" s="34"/>
      <c r="O1278" s="34"/>
      <c r="P1278" s="34"/>
      <c r="Q1278" s="34"/>
      <c r="R1278" s="31"/>
      <c r="S1278" s="31"/>
      <c r="T1278" s="31"/>
      <c r="U1278" s="31"/>
      <c r="V1278" s="31"/>
      <c r="W1278" s="31"/>
      <c r="X1278" s="31"/>
      <c r="Y1278" s="31"/>
      <c r="Z1278" s="31"/>
      <c r="AE1278" s="31"/>
      <c r="AF1278" s="31"/>
    </row>
    <row r="1279" spans="3:32">
      <c r="C1279" s="34"/>
      <c r="D1279" s="33"/>
      <c r="E1279" s="33"/>
      <c r="F1279" s="33"/>
      <c r="G1279" s="34"/>
      <c r="H1279" s="34"/>
      <c r="I1279" s="34"/>
      <c r="J1279" s="34"/>
      <c r="K1279" s="34"/>
      <c r="L1279" s="34"/>
      <c r="M1279" s="34"/>
      <c r="N1279" s="34"/>
      <c r="O1279" s="34"/>
      <c r="P1279" s="34"/>
      <c r="Q1279" s="34"/>
      <c r="R1279" s="31"/>
      <c r="S1279" s="31"/>
      <c r="T1279" s="31"/>
      <c r="U1279" s="31"/>
      <c r="V1279" s="31"/>
      <c r="W1279" s="31"/>
      <c r="X1279" s="31"/>
      <c r="Y1279" s="31"/>
      <c r="Z1279" s="31"/>
      <c r="AE1279" s="31"/>
      <c r="AF1279" s="31"/>
    </row>
    <row r="1280" spans="3:32">
      <c r="C1280" s="34"/>
      <c r="D1280" s="33"/>
      <c r="E1280" s="33"/>
      <c r="F1280" s="33"/>
      <c r="G1280" s="34"/>
      <c r="H1280" s="34"/>
      <c r="I1280" s="34"/>
      <c r="J1280" s="34"/>
      <c r="K1280" s="34"/>
      <c r="L1280" s="34"/>
      <c r="M1280" s="34"/>
      <c r="N1280" s="34"/>
      <c r="O1280" s="34"/>
      <c r="P1280" s="34"/>
      <c r="Q1280" s="34"/>
      <c r="R1280" s="31"/>
      <c r="S1280" s="31"/>
      <c r="T1280" s="31"/>
      <c r="U1280" s="31"/>
      <c r="V1280" s="31"/>
      <c r="W1280" s="31"/>
      <c r="X1280" s="31"/>
      <c r="Y1280" s="31"/>
      <c r="Z1280" s="31"/>
      <c r="AE1280" s="31"/>
      <c r="AF1280" s="31"/>
    </row>
    <row r="1281" spans="3:32">
      <c r="C1281" s="34"/>
      <c r="D1281" s="33"/>
      <c r="E1281" s="33"/>
      <c r="F1281" s="33"/>
      <c r="G1281" s="34"/>
      <c r="H1281" s="34"/>
      <c r="I1281" s="34"/>
      <c r="J1281" s="34"/>
      <c r="K1281" s="34"/>
      <c r="L1281" s="34"/>
      <c r="M1281" s="34"/>
      <c r="N1281" s="34"/>
      <c r="O1281" s="34"/>
      <c r="P1281" s="34"/>
      <c r="Q1281" s="34"/>
      <c r="R1281" s="31"/>
      <c r="S1281" s="31"/>
      <c r="T1281" s="31"/>
      <c r="U1281" s="31"/>
      <c r="V1281" s="31"/>
      <c r="W1281" s="31"/>
      <c r="X1281" s="31"/>
      <c r="Y1281" s="31"/>
      <c r="Z1281" s="31"/>
      <c r="AE1281" s="31"/>
      <c r="AF1281" s="31"/>
    </row>
    <row r="1282" spans="3:32">
      <c r="C1282" s="34"/>
      <c r="D1282" s="33"/>
      <c r="E1282" s="33"/>
      <c r="F1282" s="33"/>
      <c r="G1282" s="34"/>
      <c r="H1282" s="34"/>
      <c r="I1282" s="34"/>
      <c r="J1282" s="34"/>
      <c r="K1282" s="34"/>
      <c r="L1282" s="34"/>
      <c r="M1282" s="34"/>
      <c r="N1282" s="34"/>
      <c r="O1282" s="34"/>
      <c r="P1282" s="34"/>
      <c r="Q1282" s="34"/>
      <c r="R1282" s="31"/>
      <c r="S1282" s="31"/>
      <c r="T1282" s="31"/>
      <c r="U1282" s="31"/>
      <c r="V1282" s="31"/>
      <c r="W1282" s="31"/>
      <c r="X1282" s="31"/>
      <c r="Y1282" s="31"/>
      <c r="Z1282" s="31"/>
      <c r="AE1282" s="31"/>
      <c r="AF1282" s="31"/>
    </row>
    <row r="1283" spans="3:32">
      <c r="C1283" s="34"/>
      <c r="D1283" s="33"/>
      <c r="E1283" s="33"/>
      <c r="F1283" s="33"/>
      <c r="G1283" s="34"/>
      <c r="H1283" s="34"/>
      <c r="I1283" s="34"/>
      <c r="J1283" s="34"/>
      <c r="K1283" s="34"/>
      <c r="L1283" s="34"/>
      <c r="M1283" s="34"/>
      <c r="N1283" s="34"/>
      <c r="O1283" s="34"/>
      <c r="P1283" s="34"/>
      <c r="Q1283" s="34"/>
      <c r="R1283" s="31"/>
      <c r="S1283" s="31"/>
      <c r="T1283" s="31"/>
      <c r="U1283" s="31"/>
      <c r="V1283" s="31"/>
      <c r="W1283" s="31"/>
      <c r="X1283" s="31"/>
      <c r="Y1283" s="31"/>
      <c r="Z1283" s="31"/>
      <c r="AE1283" s="31"/>
      <c r="AF1283" s="31"/>
    </row>
    <row r="1284" spans="3:32">
      <c r="C1284" s="34"/>
      <c r="D1284" s="33"/>
      <c r="E1284" s="33"/>
      <c r="F1284" s="33"/>
      <c r="G1284" s="34"/>
      <c r="H1284" s="34"/>
      <c r="I1284" s="34"/>
      <c r="J1284" s="34"/>
      <c r="K1284" s="34"/>
      <c r="L1284" s="34"/>
      <c r="M1284" s="34"/>
      <c r="N1284" s="34"/>
      <c r="O1284" s="34"/>
      <c r="P1284" s="34"/>
      <c r="Q1284" s="34"/>
      <c r="R1284" s="31"/>
      <c r="S1284" s="31"/>
      <c r="T1284" s="31"/>
      <c r="U1284" s="31"/>
      <c r="V1284" s="31"/>
      <c r="W1284" s="31"/>
      <c r="X1284" s="31"/>
      <c r="Y1284" s="31"/>
      <c r="Z1284" s="31"/>
      <c r="AE1284" s="31"/>
      <c r="AF1284" s="31"/>
    </row>
    <row r="1285" spans="3:32">
      <c r="C1285" s="34"/>
      <c r="D1285" s="33"/>
      <c r="E1285" s="33"/>
      <c r="F1285" s="33"/>
      <c r="G1285" s="34"/>
      <c r="H1285" s="34"/>
      <c r="I1285" s="34"/>
      <c r="J1285" s="34"/>
      <c r="K1285" s="34"/>
      <c r="L1285" s="34"/>
      <c r="M1285" s="34"/>
      <c r="N1285" s="34"/>
      <c r="O1285" s="34"/>
      <c r="P1285" s="34"/>
      <c r="Q1285" s="34"/>
      <c r="R1285" s="31"/>
      <c r="S1285" s="31"/>
      <c r="T1285" s="31"/>
      <c r="U1285" s="31"/>
      <c r="V1285" s="31"/>
      <c r="W1285" s="31"/>
      <c r="X1285" s="31"/>
      <c r="Y1285" s="31"/>
      <c r="Z1285" s="31"/>
      <c r="AE1285" s="31"/>
      <c r="AF1285" s="31"/>
    </row>
    <row r="1286" spans="3:32">
      <c r="C1286" s="34"/>
      <c r="D1286" s="33"/>
      <c r="E1286" s="33"/>
      <c r="F1286" s="33"/>
      <c r="G1286" s="34"/>
      <c r="H1286" s="34"/>
      <c r="I1286" s="34"/>
      <c r="J1286" s="34"/>
      <c r="K1286" s="34"/>
      <c r="L1286" s="34"/>
      <c r="M1286" s="34"/>
      <c r="N1286" s="34"/>
      <c r="O1286" s="34"/>
      <c r="P1286" s="34"/>
      <c r="Q1286" s="34"/>
      <c r="R1286" s="31"/>
      <c r="S1286" s="31"/>
      <c r="T1286" s="31"/>
      <c r="U1286" s="31"/>
      <c r="V1286" s="31"/>
      <c r="W1286" s="31"/>
      <c r="X1286" s="31"/>
      <c r="Y1286" s="31"/>
      <c r="Z1286" s="31"/>
      <c r="AE1286" s="31"/>
      <c r="AF1286" s="31"/>
    </row>
    <row r="1287" spans="3:32">
      <c r="C1287" s="34"/>
      <c r="D1287" s="33"/>
      <c r="E1287" s="33"/>
      <c r="F1287" s="33"/>
      <c r="G1287" s="34"/>
      <c r="H1287" s="34"/>
      <c r="I1287" s="34"/>
      <c r="J1287" s="34"/>
      <c r="K1287" s="34"/>
      <c r="L1287" s="34"/>
      <c r="M1287" s="34"/>
      <c r="N1287" s="34"/>
      <c r="O1287" s="34"/>
      <c r="P1287" s="34"/>
      <c r="Q1287" s="34"/>
      <c r="R1287" s="31"/>
      <c r="S1287" s="31"/>
      <c r="T1287" s="31"/>
      <c r="U1287" s="31"/>
      <c r="V1287" s="31"/>
      <c r="W1287" s="31"/>
      <c r="X1287" s="31"/>
      <c r="Y1287" s="31"/>
      <c r="Z1287" s="31"/>
      <c r="AE1287" s="31"/>
      <c r="AF1287" s="31"/>
    </row>
    <row r="1288" spans="3:32">
      <c r="C1288" s="34"/>
      <c r="D1288" s="33"/>
      <c r="E1288" s="33"/>
      <c r="F1288" s="33"/>
      <c r="G1288" s="34"/>
      <c r="H1288" s="34"/>
      <c r="I1288" s="34"/>
      <c r="J1288" s="34"/>
      <c r="K1288" s="34"/>
      <c r="L1288" s="34"/>
      <c r="M1288" s="34"/>
      <c r="N1288" s="34"/>
      <c r="O1288" s="34"/>
      <c r="P1288" s="34"/>
      <c r="Q1288" s="34"/>
      <c r="R1288" s="31"/>
      <c r="S1288" s="31"/>
      <c r="T1288" s="31"/>
      <c r="U1288" s="31"/>
      <c r="V1288" s="31"/>
      <c r="W1288" s="31"/>
      <c r="X1288" s="31"/>
      <c r="Y1288" s="31"/>
      <c r="Z1288" s="31"/>
      <c r="AE1288" s="31"/>
      <c r="AF1288" s="31"/>
    </row>
    <row r="1289" spans="3:32">
      <c r="C1289" s="34"/>
      <c r="D1289" s="33"/>
      <c r="E1289" s="33"/>
      <c r="F1289" s="33"/>
      <c r="G1289" s="34"/>
      <c r="H1289" s="34"/>
      <c r="I1289" s="34"/>
      <c r="J1289" s="34"/>
      <c r="K1289" s="34"/>
      <c r="L1289" s="34"/>
      <c r="M1289" s="34"/>
      <c r="N1289" s="34"/>
      <c r="O1289" s="34"/>
      <c r="P1289" s="34"/>
      <c r="Q1289" s="34"/>
      <c r="R1289" s="31"/>
      <c r="S1289" s="31"/>
      <c r="T1289" s="31"/>
      <c r="U1289" s="31"/>
      <c r="V1289" s="31"/>
      <c r="W1289" s="31"/>
      <c r="X1289" s="31"/>
      <c r="Y1289" s="31"/>
      <c r="Z1289" s="31"/>
      <c r="AE1289" s="31"/>
      <c r="AF1289" s="31"/>
    </row>
    <row r="1290" spans="3:32">
      <c r="C1290" s="34"/>
      <c r="D1290" s="33"/>
      <c r="E1290" s="33"/>
      <c r="F1290" s="33"/>
      <c r="G1290" s="34"/>
      <c r="H1290" s="34"/>
      <c r="I1290" s="34"/>
      <c r="J1290" s="34"/>
      <c r="K1290" s="34"/>
      <c r="L1290" s="34"/>
      <c r="M1290" s="34"/>
      <c r="N1290" s="34"/>
      <c r="O1290" s="34"/>
      <c r="P1290" s="34"/>
      <c r="Q1290" s="34"/>
      <c r="R1290" s="31"/>
      <c r="S1290" s="31"/>
      <c r="T1290" s="31"/>
      <c r="U1290" s="31"/>
      <c r="V1290" s="31"/>
      <c r="W1290" s="31"/>
      <c r="X1290" s="31"/>
      <c r="Y1290" s="31"/>
      <c r="Z1290" s="31"/>
      <c r="AE1290" s="31"/>
      <c r="AF1290" s="31"/>
    </row>
    <row r="1291" spans="3:32">
      <c r="C1291" s="34"/>
      <c r="D1291" s="33"/>
      <c r="E1291" s="33"/>
      <c r="F1291" s="33"/>
      <c r="G1291" s="34"/>
      <c r="H1291" s="34"/>
      <c r="I1291" s="34"/>
      <c r="J1291" s="34"/>
      <c r="K1291" s="34"/>
      <c r="L1291" s="34"/>
      <c r="M1291" s="34"/>
      <c r="N1291" s="34"/>
      <c r="O1291" s="34"/>
      <c r="P1291" s="34"/>
      <c r="Q1291" s="34"/>
      <c r="R1291" s="31"/>
      <c r="S1291" s="31"/>
      <c r="T1291" s="31"/>
      <c r="U1291" s="31"/>
      <c r="V1291" s="31"/>
      <c r="W1291" s="31"/>
      <c r="X1291" s="31"/>
      <c r="Y1291" s="31"/>
      <c r="Z1291" s="31"/>
      <c r="AE1291" s="31"/>
      <c r="AF1291" s="31"/>
    </row>
    <row r="1292" spans="3:32">
      <c r="C1292" s="34"/>
      <c r="D1292" s="33"/>
      <c r="E1292" s="33"/>
      <c r="F1292" s="33"/>
      <c r="G1292" s="34"/>
      <c r="H1292" s="34"/>
      <c r="I1292" s="34"/>
      <c r="J1292" s="34"/>
      <c r="K1292" s="34"/>
      <c r="L1292" s="34"/>
      <c r="M1292" s="34"/>
      <c r="N1292" s="34"/>
      <c r="O1292" s="34"/>
      <c r="P1292" s="34"/>
      <c r="Q1292" s="34"/>
      <c r="R1292" s="31"/>
      <c r="S1292" s="31"/>
      <c r="T1292" s="31"/>
      <c r="U1292" s="31"/>
      <c r="V1292" s="31"/>
      <c r="W1292" s="31"/>
      <c r="X1292" s="31"/>
      <c r="Y1292" s="31"/>
      <c r="Z1292" s="31"/>
      <c r="AE1292" s="31"/>
      <c r="AF1292" s="31"/>
    </row>
    <row r="1293" spans="3:32">
      <c r="C1293" s="34"/>
      <c r="D1293" s="33"/>
      <c r="E1293" s="33"/>
      <c r="F1293" s="33"/>
      <c r="G1293" s="34"/>
      <c r="H1293" s="34"/>
      <c r="I1293" s="34"/>
      <c r="J1293" s="34"/>
      <c r="K1293" s="34"/>
      <c r="L1293" s="34"/>
      <c r="M1293" s="34"/>
      <c r="N1293" s="34"/>
      <c r="O1293" s="34"/>
      <c r="P1293" s="34"/>
      <c r="Q1293" s="34"/>
      <c r="R1293" s="31"/>
      <c r="S1293" s="31"/>
      <c r="T1293" s="31"/>
      <c r="U1293" s="31"/>
      <c r="V1293" s="31"/>
      <c r="W1293" s="31"/>
      <c r="X1293" s="31"/>
      <c r="Y1293" s="31"/>
      <c r="Z1293" s="31"/>
      <c r="AE1293" s="31"/>
      <c r="AF1293" s="31"/>
    </row>
    <row r="1294" spans="3:32">
      <c r="C1294" s="34"/>
      <c r="D1294" s="33"/>
      <c r="E1294" s="33"/>
      <c r="F1294" s="33"/>
      <c r="G1294" s="34"/>
      <c r="H1294" s="34"/>
      <c r="I1294" s="34"/>
      <c r="J1294" s="34"/>
      <c r="K1294" s="34"/>
      <c r="L1294" s="34"/>
      <c r="M1294" s="34"/>
      <c r="N1294" s="34"/>
      <c r="O1294" s="34"/>
      <c r="P1294" s="34"/>
      <c r="Q1294" s="34"/>
      <c r="R1294" s="31"/>
      <c r="S1294" s="31"/>
      <c r="T1294" s="31"/>
      <c r="U1294" s="31"/>
      <c r="V1294" s="31"/>
      <c r="W1294" s="31"/>
      <c r="X1294" s="31"/>
      <c r="Y1294" s="31"/>
      <c r="Z1294" s="31"/>
      <c r="AE1294" s="31"/>
      <c r="AF1294" s="31"/>
    </row>
    <row r="1295" spans="3:32">
      <c r="C1295" s="34"/>
      <c r="D1295" s="33"/>
      <c r="E1295" s="33"/>
      <c r="F1295" s="33"/>
      <c r="G1295" s="34"/>
      <c r="H1295" s="34"/>
      <c r="I1295" s="34"/>
      <c r="J1295" s="34"/>
      <c r="K1295" s="34"/>
      <c r="L1295" s="34"/>
      <c r="M1295" s="34"/>
      <c r="N1295" s="34"/>
      <c r="O1295" s="34"/>
      <c r="P1295" s="34"/>
      <c r="Q1295" s="34"/>
      <c r="R1295" s="31"/>
      <c r="S1295" s="31"/>
      <c r="T1295" s="31"/>
      <c r="U1295" s="31"/>
      <c r="V1295" s="31"/>
      <c r="W1295" s="31"/>
      <c r="X1295" s="31"/>
      <c r="Y1295" s="31"/>
      <c r="Z1295" s="31"/>
      <c r="AE1295" s="31"/>
      <c r="AF1295" s="31"/>
    </row>
    <row r="1296" spans="3:32">
      <c r="C1296" s="34"/>
      <c r="D1296" s="33"/>
      <c r="E1296" s="33"/>
      <c r="F1296" s="33"/>
      <c r="G1296" s="34"/>
      <c r="H1296" s="34"/>
      <c r="I1296" s="34"/>
      <c r="J1296" s="34"/>
      <c r="K1296" s="34"/>
      <c r="L1296" s="34"/>
      <c r="M1296" s="34"/>
      <c r="N1296" s="34"/>
      <c r="O1296" s="34"/>
      <c r="P1296" s="34"/>
      <c r="Q1296" s="34"/>
      <c r="R1296" s="31"/>
      <c r="S1296" s="31"/>
      <c r="T1296" s="31"/>
      <c r="U1296" s="31"/>
      <c r="V1296" s="31"/>
      <c r="W1296" s="31"/>
      <c r="X1296" s="31"/>
      <c r="Y1296" s="31"/>
      <c r="Z1296" s="31"/>
      <c r="AE1296" s="31"/>
      <c r="AF1296" s="31"/>
    </row>
    <row r="1297" spans="3:32">
      <c r="C1297" s="34"/>
      <c r="D1297" s="33"/>
      <c r="E1297" s="33"/>
      <c r="F1297" s="33"/>
      <c r="G1297" s="34"/>
      <c r="H1297" s="34"/>
      <c r="I1297" s="34"/>
      <c r="J1297" s="34"/>
      <c r="K1297" s="34"/>
      <c r="L1297" s="34"/>
      <c r="M1297" s="34"/>
      <c r="N1297" s="34"/>
      <c r="O1297" s="34"/>
      <c r="P1297" s="34"/>
      <c r="Q1297" s="34"/>
      <c r="R1297" s="31"/>
      <c r="S1297" s="31"/>
      <c r="T1297" s="31"/>
      <c r="U1297" s="31"/>
      <c r="V1297" s="31"/>
      <c r="W1297" s="31"/>
      <c r="X1297" s="31"/>
      <c r="Y1297" s="31"/>
      <c r="Z1297" s="31"/>
      <c r="AE1297" s="31"/>
      <c r="AF1297" s="31"/>
    </row>
    <row r="1298" spans="3:32">
      <c r="C1298" s="34"/>
      <c r="D1298" s="33"/>
      <c r="E1298" s="33"/>
      <c r="F1298" s="33"/>
      <c r="G1298" s="34"/>
      <c r="H1298" s="34"/>
      <c r="I1298" s="34"/>
      <c r="J1298" s="34"/>
      <c r="K1298" s="34"/>
      <c r="L1298" s="34"/>
      <c r="M1298" s="34"/>
      <c r="N1298" s="34"/>
      <c r="O1298" s="34"/>
      <c r="P1298" s="34"/>
      <c r="Q1298" s="34"/>
      <c r="R1298" s="31"/>
      <c r="S1298" s="31"/>
      <c r="T1298" s="31"/>
      <c r="U1298" s="31"/>
      <c r="V1298" s="31"/>
      <c r="W1298" s="31"/>
      <c r="X1298" s="31"/>
      <c r="Y1298" s="31"/>
      <c r="Z1298" s="31"/>
      <c r="AE1298" s="31"/>
      <c r="AF1298" s="31"/>
    </row>
    <row r="1299" spans="3:32">
      <c r="C1299" s="34"/>
      <c r="D1299" s="33"/>
      <c r="E1299" s="33"/>
      <c r="F1299" s="33"/>
      <c r="G1299" s="34"/>
      <c r="H1299" s="34"/>
      <c r="I1299" s="34"/>
      <c r="J1299" s="34"/>
      <c r="K1299" s="34"/>
      <c r="L1299" s="34"/>
      <c r="M1299" s="34"/>
      <c r="N1299" s="34"/>
      <c r="O1299" s="34"/>
      <c r="P1299" s="34"/>
      <c r="Q1299" s="34"/>
      <c r="R1299" s="31"/>
      <c r="S1299" s="31"/>
      <c r="T1299" s="31"/>
      <c r="U1299" s="31"/>
      <c r="V1299" s="31"/>
      <c r="W1299" s="31"/>
      <c r="X1299" s="31"/>
      <c r="Y1299" s="31"/>
      <c r="Z1299" s="31"/>
      <c r="AE1299" s="31"/>
      <c r="AF1299" s="31"/>
    </row>
    <row r="1300" spans="3:32">
      <c r="C1300" s="34"/>
      <c r="D1300" s="33"/>
      <c r="E1300" s="33"/>
      <c r="F1300" s="33"/>
      <c r="G1300" s="34"/>
      <c r="H1300" s="34"/>
      <c r="I1300" s="34"/>
      <c r="J1300" s="34"/>
      <c r="K1300" s="34"/>
      <c r="L1300" s="34"/>
      <c r="M1300" s="34"/>
      <c r="N1300" s="34"/>
      <c r="O1300" s="34"/>
      <c r="P1300" s="34"/>
      <c r="Q1300" s="34"/>
      <c r="R1300" s="31"/>
      <c r="S1300" s="31"/>
      <c r="T1300" s="31"/>
      <c r="U1300" s="31"/>
      <c r="V1300" s="31"/>
      <c r="W1300" s="31"/>
      <c r="X1300" s="31"/>
      <c r="Y1300" s="31"/>
      <c r="Z1300" s="31"/>
      <c r="AE1300" s="31"/>
      <c r="AF1300" s="31"/>
    </row>
    <row r="1301" spans="3:32">
      <c r="C1301" s="34"/>
      <c r="D1301" s="33"/>
      <c r="E1301" s="33"/>
      <c r="F1301" s="33"/>
      <c r="G1301" s="34"/>
      <c r="H1301" s="34"/>
      <c r="I1301" s="34"/>
      <c r="J1301" s="34"/>
      <c r="K1301" s="34"/>
      <c r="L1301" s="34"/>
      <c r="M1301" s="34"/>
      <c r="N1301" s="34"/>
      <c r="O1301" s="34"/>
      <c r="P1301" s="34"/>
      <c r="Q1301" s="34"/>
      <c r="R1301" s="31"/>
      <c r="S1301" s="31"/>
      <c r="T1301" s="31"/>
      <c r="U1301" s="31"/>
      <c r="V1301" s="31"/>
      <c r="W1301" s="31"/>
      <c r="X1301" s="31"/>
      <c r="Y1301" s="31"/>
      <c r="Z1301" s="31"/>
      <c r="AE1301" s="31"/>
      <c r="AF1301" s="31"/>
    </row>
    <row r="1302" spans="3:32">
      <c r="C1302" s="34"/>
      <c r="D1302" s="33"/>
      <c r="E1302" s="33"/>
      <c r="F1302" s="33"/>
      <c r="G1302" s="34"/>
      <c r="H1302" s="34"/>
      <c r="I1302" s="34"/>
      <c r="J1302" s="34"/>
      <c r="K1302" s="34"/>
      <c r="L1302" s="34"/>
      <c r="M1302" s="34"/>
      <c r="N1302" s="34"/>
      <c r="O1302" s="34"/>
      <c r="P1302" s="34"/>
      <c r="Q1302" s="34"/>
      <c r="R1302" s="31"/>
      <c r="S1302" s="31"/>
      <c r="T1302" s="31"/>
      <c r="U1302" s="31"/>
      <c r="V1302" s="31"/>
      <c r="W1302" s="31"/>
      <c r="X1302" s="31"/>
      <c r="Y1302" s="31"/>
      <c r="Z1302" s="31"/>
      <c r="AE1302" s="31"/>
      <c r="AF1302" s="31"/>
    </row>
    <row r="1303" spans="3:32">
      <c r="C1303" s="34"/>
      <c r="D1303" s="33"/>
      <c r="E1303" s="33"/>
      <c r="F1303" s="33"/>
      <c r="G1303" s="34"/>
      <c r="H1303" s="34"/>
      <c r="I1303" s="34"/>
      <c r="J1303" s="34"/>
      <c r="K1303" s="34"/>
      <c r="L1303" s="34"/>
      <c r="M1303" s="34"/>
      <c r="N1303" s="34"/>
      <c r="O1303" s="34"/>
      <c r="P1303" s="34"/>
      <c r="Q1303" s="34"/>
      <c r="R1303" s="31"/>
      <c r="S1303" s="31"/>
      <c r="T1303" s="31"/>
      <c r="U1303" s="31"/>
      <c r="V1303" s="31"/>
      <c r="W1303" s="31"/>
      <c r="X1303" s="31"/>
      <c r="Y1303" s="31"/>
      <c r="Z1303" s="31"/>
      <c r="AE1303" s="31"/>
      <c r="AF1303" s="31"/>
    </row>
    <row r="1304" spans="3:32">
      <c r="C1304" s="34"/>
      <c r="D1304" s="33"/>
      <c r="E1304" s="33"/>
      <c r="F1304" s="33"/>
      <c r="G1304" s="34"/>
      <c r="H1304" s="34"/>
      <c r="I1304" s="34"/>
      <c r="J1304" s="34"/>
      <c r="K1304" s="34"/>
      <c r="L1304" s="34"/>
      <c r="M1304" s="34"/>
      <c r="N1304" s="34"/>
      <c r="O1304" s="34"/>
      <c r="P1304" s="34"/>
      <c r="Q1304" s="34"/>
      <c r="R1304" s="31"/>
      <c r="S1304" s="31"/>
      <c r="T1304" s="31"/>
      <c r="U1304" s="31"/>
      <c r="V1304" s="31"/>
      <c r="W1304" s="31"/>
      <c r="X1304" s="31"/>
      <c r="Y1304" s="31"/>
      <c r="Z1304" s="31"/>
      <c r="AE1304" s="31"/>
      <c r="AF1304" s="31"/>
    </row>
    <row r="1305" spans="3:32">
      <c r="C1305" s="34"/>
      <c r="D1305" s="33"/>
      <c r="E1305" s="33"/>
      <c r="F1305" s="33"/>
      <c r="G1305" s="34"/>
      <c r="H1305" s="34"/>
      <c r="I1305" s="34"/>
      <c r="J1305" s="34"/>
      <c r="K1305" s="34"/>
      <c r="L1305" s="34"/>
      <c r="M1305" s="34"/>
      <c r="N1305" s="34"/>
      <c r="O1305" s="34"/>
      <c r="P1305" s="34"/>
      <c r="Q1305" s="34"/>
      <c r="R1305" s="31"/>
      <c r="S1305" s="31"/>
      <c r="T1305" s="31"/>
      <c r="U1305" s="31"/>
      <c r="V1305" s="31"/>
      <c r="W1305" s="31"/>
      <c r="X1305" s="31"/>
      <c r="Y1305" s="31"/>
      <c r="Z1305" s="31"/>
      <c r="AE1305" s="31"/>
      <c r="AF1305" s="31"/>
    </row>
    <row r="1306" spans="3:32">
      <c r="C1306" s="34"/>
      <c r="D1306" s="33"/>
      <c r="E1306" s="33"/>
      <c r="F1306" s="33"/>
      <c r="G1306" s="34"/>
      <c r="H1306" s="34"/>
      <c r="I1306" s="34"/>
      <c r="J1306" s="34"/>
      <c r="K1306" s="34"/>
      <c r="L1306" s="34"/>
      <c r="M1306" s="34"/>
      <c r="N1306" s="34"/>
      <c r="O1306" s="34"/>
      <c r="P1306" s="34"/>
      <c r="Q1306" s="34"/>
      <c r="R1306" s="31"/>
      <c r="S1306" s="31"/>
      <c r="T1306" s="31"/>
      <c r="U1306" s="31"/>
      <c r="V1306" s="31"/>
      <c r="W1306" s="31"/>
      <c r="X1306" s="31"/>
      <c r="Y1306" s="31"/>
      <c r="Z1306" s="31"/>
      <c r="AE1306" s="31"/>
      <c r="AF1306" s="31"/>
    </row>
    <row r="1307" spans="3:32">
      <c r="C1307" s="34"/>
      <c r="D1307" s="33"/>
      <c r="E1307" s="33"/>
      <c r="F1307" s="33"/>
      <c r="G1307" s="34"/>
      <c r="H1307" s="34"/>
      <c r="I1307" s="34"/>
      <c r="J1307" s="34"/>
      <c r="K1307" s="34"/>
      <c r="L1307" s="34"/>
      <c r="M1307" s="34"/>
      <c r="N1307" s="34"/>
      <c r="O1307" s="34"/>
      <c r="P1307" s="34"/>
      <c r="Q1307" s="34"/>
      <c r="R1307" s="31"/>
      <c r="S1307" s="31"/>
      <c r="T1307" s="31"/>
      <c r="U1307" s="31"/>
      <c r="V1307" s="31"/>
      <c r="W1307" s="31"/>
      <c r="X1307" s="31"/>
      <c r="Y1307" s="31"/>
      <c r="Z1307" s="31"/>
      <c r="AE1307" s="31"/>
      <c r="AF1307" s="31"/>
    </row>
    <row r="1308" spans="3:32">
      <c r="C1308" s="34"/>
      <c r="D1308" s="33"/>
      <c r="E1308" s="33"/>
      <c r="F1308" s="33"/>
      <c r="G1308" s="34"/>
      <c r="H1308" s="34"/>
      <c r="I1308" s="34"/>
      <c r="J1308" s="34"/>
      <c r="K1308" s="34"/>
      <c r="L1308" s="34"/>
      <c r="M1308" s="34"/>
      <c r="N1308" s="34"/>
      <c r="O1308" s="34"/>
      <c r="P1308" s="34"/>
      <c r="Q1308" s="34"/>
      <c r="R1308" s="31"/>
      <c r="S1308" s="31"/>
      <c r="T1308" s="31"/>
      <c r="U1308" s="31"/>
      <c r="V1308" s="31"/>
      <c r="W1308" s="31"/>
      <c r="X1308" s="31"/>
      <c r="Y1308" s="31"/>
      <c r="Z1308" s="31"/>
      <c r="AE1308" s="31"/>
      <c r="AF1308" s="31"/>
    </row>
    <row r="1309" spans="3:32">
      <c r="C1309" s="34"/>
      <c r="D1309" s="33"/>
      <c r="E1309" s="33"/>
      <c r="F1309" s="33"/>
      <c r="G1309" s="34"/>
      <c r="H1309" s="34"/>
      <c r="I1309" s="34"/>
      <c r="J1309" s="34"/>
      <c r="K1309" s="34"/>
      <c r="L1309" s="34"/>
      <c r="M1309" s="34"/>
      <c r="N1309" s="34"/>
      <c r="O1309" s="34"/>
      <c r="P1309" s="34"/>
      <c r="Q1309" s="34"/>
      <c r="R1309" s="31"/>
      <c r="S1309" s="31"/>
      <c r="T1309" s="31"/>
      <c r="U1309" s="31"/>
      <c r="V1309" s="31"/>
      <c r="W1309" s="31"/>
      <c r="X1309" s="31"/>
      <c r="Y1309" s="31"/>
      <c r="Z1309" s="31"/>
      <c r="AE1309" s="31"/>
      <c r="AF1309" s="31"/>
    </row>
    <row r="1310" spans="3:32">
      <c r="C1310" s="34"/>
      <c r="D1310" s="33"/>
      <c r="E1310" s="33"/>
      <c r="F1310" s="33"/>
      <c r="G1310" s="34"/>
      <c r="H1310" s="34"/>
      <c r="I1310" s="34"/>
      <c r="J1310" s="34"/>
      <c r="K1310" s="34"/>
      <c r="L1310" s="34"/>
      <c r="M1310" s="34"/>
      <c r="N1310" s="34"/>
      <c r="O1310" s="34"/>
      <c r="P1310" s="34"/>
      <c r="Q1310" s="34"/>
      <c r="R1310" s="31"/>
      <c r="S1310" s="31"/>
      <c r="T1310" s="31"/>
      <c r="U1310" s="31"/>
      <c r="V1310" s="31"/>
      <c r="W1310" s="31"/>
      <c r="X1310" s="31"/>
      <c r="Y1310" s="31"/>
      <c r="Z1310" s="31"/>
      <c r="AE1310" s="31"/>
      <c r="AF1310" s="31"/>
    </row>
    <row r="1311" spans="3:32">
      <c r="C1311" s="34"/>
      <c r="D1311" s="33"/>
      <c r="E1311" s="33"/>
      <c r="F1311" s="33"/>
      <c r="G1311" s="34"/>
      <c r="H1311" s="34"/>
      <c r="I1311" s="34"/>
      <c r="J1311" s="34"/>
      <c r="K1311" s="34"/>
      <c r="L1311" s="34"/>
      <c r="M1311" s="34"/>
      <c r="N1311" s="34"/>
      <c r="O1311" s="34"/>
      <c r="P1311" s="34"/>
      <c r="Q1311" s="34"/>
      <c r="R1311" s="31"/>
      <c r="S1311" s="31"/>
      <c r="T1311" s="31"/>
      <c r="U1311" s="31"/>
      <c r="V1311" s="31"/>
      <c r="W1311" s="31"/>
      <c r="X1311" s="31"/>
      <c r="Y1311" s="31"/>
      <c r="Z1311" s="31"/>
      <c r="AE1311" s="31"/>
      <c r="AF1311" s="31"/>
    </row>
    <row r="1312" spans="3:32">
      <c r="C1312" s="34"/>
      <c r="D1312" s="33"/>
      <c r="E1312" s="33"/>
      <c r="F1312" s="33"/>
      <c r="G1312" s="34"/>
      <c r="H1312" s="34"/>
      <c r="I1312" s="34"/>
      <c r="J1312" s="34"/>
      <c r="K1312" s="34"/>
      <c r="L1312" s="34"/>
      <c r="M1312" s="34"/>
      <c r="N1312" s="34"/>
      <c r="O1312" s="34"/>
      <c r="P1312" s="34"/>
      <c r="Q1312" s="34"/>
      <c r="R1312" s="31"/>
      <c r="S1312" s="31"/>
      <c r="T1312" s="31"/>
      <c r="U1312" s="31"/>
      <c r="V1312" s="31"/>
      <c r="W1312" s="31"/>
      <c r="X1312" s="31"/>
      <c r="Y1312" s="31"/>
      <c r="Z1312" s="31"/>
      <c r="AE1312" s="31"/>
      <c r="AF1312" s="31"/>
    </row>
    <row r="1313" spans="3:32">
      <c r="C1313" s="34"/>
      <c r="D1313" s="33"/>
      <c r="E1313" s="33"/>
      <c r="F1313" s="33"/>
      <c r="G1313" s="34"/>
      <c r="H1313" s="34"/>
      <c r="I1313" s="34"/>
      <c r="J1313" s="34"/>
      <c r="K1313" s="34"/>
      <c r="L1313" s="34"/>
      <c r="M1313" s="34"/>
      <c r="N1313" s="34"/>
      <c r="O1313" s="34"/>
      <c r="P1313" s="34"/>
      <c r="Q1313" s="34"/>
      <c r="R1313" s="31"/>
      <c r="S1313" s="31"/>
      <c r="T1313" s="31"/>
      <c r="U1313" s="31"/>
      <c r="V1313" s="31"/>
      <c r="W1313" s="31"/>
      <c r="X1313" s="31"/>
      <c r="Y1313" s="31"/>
      <c r="Z1313" s="31"/>
      <c r="AE1313" s="31"/>
      <c r="AF1313" s="31"/>
    </row>
    <row r="1314" spans="3:32">
      <c r="C1314" s="34"/>
      <c r="D1314" s="33"/>
      <c r="E1314" s="33"/>
      <c r="F1314" s="33"/>
      <c r="G1314" s="34"/>
      <c r="H1314" s="34"/>
      <c r="I1314" s="34"/>
      <c r="J1314" s="34"/>
      <c r="K1314" s="34"/>
      <c r="L1314" s="34"/>
      <c r="M1314" s="34"/>
      <c r="N1314" s="34"/>
      <c r="O1314" s="34"/>
      <c r="P1314" s="34"/>
      <c r="Q1314" s="34"/>
      <c r="R1314" s="31"/>
      <c r="S1314" s="31"/>
      <c r="T1314" s="31"/>
      <c r="U1314" s="31"/>
      <c r="V1314" s="31"/>
      <c r="W1314" s="31"/>
      <c r="X1314" s="31"/>
      <c r="Y1314" s="31"/>
      <c r="Z1314" s="31"/>
      <c r="AE1314" s="31"/>
      <c r="AF1314" s="31"/>
    </row>
    <row r="1315" spans="3:32">
      <c r="C1315" s="34"/>
      <c r="D1315" s="33"/>
      <c r="E1315" s="33"/>
      <c r="F1315" s="33"/>
      <c r="G1315" s="34"/>
      <c r="H1315" s="34"/>
      <c r="I1315" s="34"/>
      <c r="J1315" s="34"/>
      <c r="K1315" s="34"/>
      <c r="L1315" s="34"/>
      <c r="M1315" s="34"/>
      <c r="N1315" s="34"/>
      <c r="O1315" s="34"/>
      <c r="P1315" s="34"/>
      <c r="Q1315" s="34"/>
      <c r="R1315" s="31"/>
      <c r="S1315" s="31"/>
      <c r="T1315" s="31"/>
      <c r="U1315" s="31"/>
      <c r="V1315" s="31"/>
      <c r="W1315" s="31"/>
      <c r="X1315" s="31"/>
      <c r="Y1315" s="31"/>
      <c r="Z1315" s="31"/>
      <c r="AE1315" s="31"/>
      <c r="AF1315" s="31"/>
    </row>
    <row r="1316" spans="3:32">
      <c r="C1316" s="34"/>
      <c r="D1316" s="33"/>
      <c r="E1316" s="33"/>
      <c r="F1316" s="33"/>
      <c r="G1316" s="34"/>
      <c r="H1316" s="34"/>
      <c r="I1316" s="34"/>
      <c r="J1316" s="34"/>
      <c r="K1316" s="34"/>
      <c r="L1316" s="34"/>
      <c r="M1316" s="34"/>
      <c r="N1316" s="34"/>
      <c r="O1316" s="34"/>
      <c r="P1316" s="34"/>
      <c r="Q1316" s="34"/>
      <c r="R1316" s="31"/>
      <c r="S1316" s="31"/>
      <c r="T1316" s="31"/>
      <c r="U1316" s="31"/>
      <c r="V1316" s="31"/>
      <c r="W1316" s="31"/>
      <c r="X1316" s="31"/>
      <c r="Y1316" s="31"/>
      <c r="Z1316" s="31"/>
      <c r="AE1316" s="31"/>
      <c r="AF1316" s="31"/>
    </row>
    <row r="1317" spans="3:32">
      <c r="C1317" s="34"/>
      <c r="D1317" s="33"/>
      <c r="E1317" s="33"/>
      <c r="F1317" s="33"/>
      <c r="G1317" s="34"/>
      <c r="H1317" s="34"/>
      <c r="I1317" s="34"/>
      <c r="J1317" s="34"/>
      <c r="K1317" s="34"/>
      <c r="L1317" s="34"/>
      <c r="M1317" s="34"/>
      <c r="N1317" s="34"/>
      <c r="O1317" s="34"/>
      <c r="P1317" s="34"/>
      <c r="Q1317" s="34"/>
      <c r="R1317" s="31"/>
      <c r="S1317" s="31"/>
      <c r="T1317" s="31"/>
      <c r="U1317" s="31"/>
      <c r="V1317" s="31"/>
      <c r="W1317" s="31"/>
      <c r="X1317" s="31"/>
      <c r="Y1317" s="31"/>
      <c r="Z1317" s="31"/>
      <c r="AE1317" s="31"/>
      <c r="AF1317" s="31"/>
    </row>
    <row r="1318" spans="3:32">
      <c r="C1318" s="34"/>
      <c r="D1318" s="33"/>
      <c r="E1318" s="33"/>
      <c r="F1318" s="33"/>
      <c r="G1318" s="34"/>
      <c r="H1318" s="34"/>
      <c r="I1318" s="34"/>
      <c r="J1318" s="34"/>
      <c r="K1318" s="34"/>
      <c r="L1318" s="34"/>
      <c r="M1318" s="34"/>
      <c r="N1318" s="34"/>
      <c r="O1318" s="34"/>
      <c r="P1318" s="34"/>
      <c r="Q1318" s="34"/>
      <c r="R1318" s="31"/>
      <c r="S1318" s="31"/>
      <c r="T1318" s="31"/>
      <c r="U1318" s="31"/>
      <c r="V1318" s="31"/>
      <c r="W1318" s="31"/>
      <c r="X1318" s="31"/>
      <c r="Y1318" s="31"/>
      <c r="Z1318" s="31"/>
      <c r="AE1318" s="31"/>
      <c r="AF1318" s="31"/>
    </row>
    <row r="1319" spans="3:32">
      <c r="C1319" s="34"/>
      <c r="D1319" s="33"/>
      <c r="E1319" s="33"/>
      <c r="F1319" s="33"/>
      <c r="G1319" s="34"/>
      <c r="H1319" s="34"/>
      <c r="I1319" s="34"/>
      <c r="J1319" s="34"/>
      <c r="K1319" s="34"/>
      <c r="L1319" s="34"/>
      <c r="M1319" s="34"/>
      <c r="N1319" s="34"/>
      <c r="O1319" s="34"/>
      <c r="P1319" s="34"/>
      <c r="Q1319" s="34"/>
      <c r="R1319" s="31"/>
      <c r="S1319" s="31"/>
      <c r="T1319" s="31"/>
      <c r="U1319" s="31"/>
      <c r="V1319" s="31"/>
      <c r="W1319" s="31"/>
      <c r="X1319" s="31"/>
      <c r="Y1319" s="31"/>
      <c r="Z1319" s="31"/>
      <c r="AE1319" s="31"/>
      <c r="AF1319" s="31"/>
    </row>
    <row r="1320" spans="3:32">
      <c r="C1320" s="34"/>
      <c r="D1320" s="33"/>
      <c r="E1320" s="33"/>
      <c r="F1320" s="33"/>
      <c r="G1320" s="34"/>
      <c r="H1320" s="34"/>
      <c r="I1320" s="34"/>
      <c r="J1320" s="34"/>
      <c r="K1320" s="34"/>
      <c r="L1320" s="34"/>
      <c r="M1320" s="34"/>
      <c r="N1320" s="34"/>
      <c r="O1320" s="34"/>
      <c r="P1320" s="34"/>
      <c r="Q1320" s="34"/>
      <c r="R1320" s="31"/>
      <c r="S1320" s="31"/>
      <c r="T1320" s="31"/>
      <c r="U1320" s="31"/>
      <c r="V1320" s="31"/>
      <c r="W1320" s="31"/>
      <c r="X1320" s="31"/>
      <c r="Y1320" s="31"/>
      <c r="Z1320" s="31"/>
      <c r="AE1320" s="31"/>
      <c r="AF1320" s="31"/>
    </row>
    <row r="1321" spans="3:32">
      <c r="C1321" s="34"/>
      <c r="D1321" s="33"/>
      <c r="E1321" s="33"/>
      <c r="F1321" s="33"/>
      <c r="G1321" s="34"/>
      <c r="H1321" s="34"/>
      <c r="I1321" s="34"/>
      <c r="J1321" s="34"/>
      <c r="K1321" s="34"/>
      <c r="L1321" s="34"/>
      <c r="M1321" s="34"/>
      <c r="N1321" s="34"/>
      <c r="O1321" s="34"/>
      <c r="P1321" s="34"/>
      <c r="Q1321" s="34"/>
      <c r="R1321" s="31"/>
      <c r="S1321" s="31"/>
      <c r="T1321" s="31"/>
      <c r="U1321" s="31"/>
      <c r="V1321" s="31"/>
      <c r="W1321" s="31"/>
      <c r="X1321" s="31"/>
      <c r="Y1321" s="31"/>
      <c r="Z1321" s="31"/>
      <c r="AE1321" s="31"/>
      <c r="AF1321" s="31"/>
    </row>
    <row r="1322" spans="3:32">
      <c r="C1322" s="34"/>
      <c r="D1322" s="33"/>
      <c r="E1322" s="33"/>
      <c r="F1322" s="33"/>
      <c r="G1322" s="34"/>
      <c r="H1322" s="34"/>
      <c r="I1322" s="34"/>
      <c r="J1322" s="34"/>
      <c r="K1322" s="34"/>
      <c r="L1322" s="34"/>
      <c r="M1322" s="34"/>
      <c r="N1322" s="34"/>
      <c r="O1322" s="34"/>
      <c r="P1322" s="34"/>
      <c r="Q1322" s="34"/>
      <c r="R1322" s="31"/>
      <c r="S1322" s="31"/>
      <c r="T1322" s="31"/>
      <c r="U1322" s="31"/>
      <c r="V1322" s="31"/>
      <c r="W1322" s="31"/>
      <c r="X1322" s="31"/>
      <c r="Y1322" s="31"/>
      <c r="Z1322" s="31"/>
      <c r="AE1322" s="31"/>
      <c r="AF1322" s="31"/>
    </row>
    <row r="1323" spans="3:32">
      <c r="C1323" s="34"/>
      <c r="D1323" s="33"/>
      <c r="E1323" s="33"/>
      <c r="F1323" s="33"/>
      <c r="G1323" s="34"/>
      <c r="H1323" s="34"/>
      <c r="I1323" s="34"/>
      <c r="J1323" s="34"/>
      <c r="K1323" s="34"/>
      <c r="L1323" s="34"/>
      <c r="M1323" s="34"/>
      <c r="N1323" s="34"/>
      <c r="O1323" s="34"/>
      <c r="P1323" s="34"/>
      <c r="Q1323" s="34"/>
      <c r="R1323" s="31"/>
      <c r="S1323" s="31"/>
      <c r="T1323" s="31"/>
      <c r="U1323" s="31"/>
      <c r="V1323" s="31"/>
      <c r="W1323" s="31"/>
      <c r="X1323" s="31"/>
      <c r="Y1323" s="31"/>
      <c r="Z1323" s="31"/>
      <c r="AE1323" s="31"/>
      <c r="AF1323" s="31"/>
    </row>
    <row r="1324" spans="3:32">
      <c r="C1324" s="34"/>
      <c r="D1324" s="33"/>
      <c r="E1324" s="33"/>
      <c r="F1324" s="33"/>
      <c r="G1324" s="34"/>
      <c r="H1324" s="34"/>
      <c r="I1324" s="34"/>
      <c r="J1324" s="34"/>
      <c r="K1324" s="34"/>
      <c r="L1324" s="34"/>
      <c r="M1324" s="34"/>
      <c r="N1324" s="34"/>
      <c r="O1324" s="34"/>
      <c r="P1324" s="34"/>
      <c r="Q1324" s="34"/>
      <c r="R1324" s="31"/>
      <c r="S1324" s="31"/>
      <c r="T1324" s="31"/>
      <c r="U1324" s="31"/>
      <c r="V1324" s="31"/>
      <c r="W1324" s="31"/>
      <c r="X1324" s="31"/>
      <c r="Y1324" s="31"/>
      <c r="Z1324" s="31"/>
      <c r="AE1324" s="31"/>
      <c r="AF1324" s="31"/>
    </row>
    <row r="1325" spans="3:32">
      <c r="C1325" s="34"/>
      <c r="D1325" s="33"/>
      <c r="E1325" s="33"/>
      <c r="F1325" s="33"/>
      <c r="G1325" s="34"/>
      <c r="H1325" s="34"/>
      <c r="I1325" s="34"/>
      <c r="J1325" s="34"/>
      <c r="K1325" s="34"/>
      <c r="L1325" s="34"/>
      <c r="M1325" s="34"/>
      <c r="N1325" s="34"/>
      <c r="O1325" s="34"/>
      <c r="P1325" s="34"/>
      <c r="Q1325" s="34"/>
      <c r="R1325" s="31"/>
      <c r="S1325" s="31"/>
      <c r="T1325" s="31"/>
      <c r="U1325" s="31"/>
      <c r="V1325" s="31"/>
      <c r="W1325" s="31"/>
      <c r="X1325" s="31"/>
      <c r="Y1325" s="31"/>
      <c r="Z1325" s="31"/>
      <c r="AE1325" s="31"/>
      <c r="AF1325" s="31"/>
    </row>
    <row r="1326" spans="3:32">
      <c r="C1326" s="34"/>
      <c r="D1326" s="33"/>
      <c r="E1326" s="33"/>
      <c r="F1326" s="33"/>
      <c r="G1326" s="34"/>
      <c r="H1326" s="34"/>
      <c r="I1326" s="34"/>
      <c r="J1326" s="34"/>
      <c r="K1326" s="34"/>
      <c r="L1326" s="34"/>
      <c r="M1326" s="34"/>
      <c r="N1326" s="34"/>
      <c r="O1326" s="34"/>
      <c r="P1326" s="34"/>
      <c r="Q1326" s="34"/>
      <c r="R1326" s="31"/>
      <c r="S1326" s="31"/>
      <c r="T1326" s="31"/>
      <c r="U1326" s="31"/>
      <c r="V1326" s="31"/>
      <c r="W1326" s="31"/>
      <c r="X1326" s="31"/>
      <c r="Y1326" s="31"/>
      <c r="Z1326" s="31"/>
      <c r="AE1326" s="31"/>
      <c r="AF1326" s="31"/>
    </row>
    <row r="1327" spans="3:32">
      <c r="C1327" s="34"/>
      <c r="D1327" s="33"/>
      <c r="E1327" s="33"/>
      <c r="F1327" s="33"/>
      <c r="G1327" s="34"/>
      <c r="H1327" s="34"/>
      <c r="I1327" s="34"/>
      <c r="J1327" s="34"/>
      <c r="K1327" s="34"/>
      <c r="L1327" s="34"/>
      <c r="M1327" s="34"/>
      <c r="N1327" s="34"/>
      <c r="O1327" s="34"/>
      <c r="P1327" s="34"/>
      <c r="Q1327" s="34"/>
      <c r="R1327" s="31"/>
      <c r="S1327" s="31"/>
      <c r="T1327" s="31"/>
      <c r="U1327" s="31"/>
      <c r="V1327" s="31"/>
      <c r="W1327" s="31"/>
      <c r="X1327" s="31"/>
      <c r="Y1327" s="31"/>
      <c r="Z1327" s="31"/>
      <c r="AE1327" s="31"/>
      <c r="AF1327" s="31"/>
    </row>
    <row r="1328" spans="3:32">
      <c r="C1328" s="34"/>
      <c r="D1328" s="33"/>
      <c r="E1328" s="33"/>
      <c r="F1328" s="33"/>
      <c r="G1328" s="34"/>
      <c r="H1328" s="34"/>
      <c r="I1328" s="34"/>
      <c r="J1328" s="34"/>
      <c r="K1328" s="34"/>
      <c r="L1328" s="34"/>
      <c r="M1328" s="34"/>
      <c r="N1328" s="34"/>
      <c r="O1328" s="34"/>
      <c r="P1328" s="34"/>
      <c r="Q1328" s="34"/>
      <c r="R1328" s="31"/>
      <c r="S1328" s="31"/>
      <c r="T1328" s="31"/>
      <c r="U1328" s="31"/>
      <c r="V1328" s="31"/>
      <c r="W1328" s="31"/>
      <c r="X1328" s="31"/>
      <c r="Y1328" s="31"/>
      <c r="Z1328" s="31"/>
      <c r="AE1328" s="31"/>
      <c r="AF1328" s="31"/>
    </row>
    <row r="1329" spans="3:32">
      <c r="C1329" s="34"/>
      <c r="D1329" s="33"/>
      <c r="E1329" s="33"/>
      <c r="F1329" s="33"/>
      <c r="G1329" s="34"/>
      <c r="H1329" s="34"/>
      <c r="I1329" s="34"/>
      <c r="J1329" s="34"/>
      <c r="K1329" s="34"/>
      <c r="L1329" s="34"/>
      <c r="M1329" s="34"/>
      <c r="N1329" s="34"/>
      <c r="O1329" s="34"/>
      <c r="P1329" s="34"/>
      <c r="Q1329" s="34"/>
      <c r="R1329" s="31"/>
      <c r="S1329" s="31"/>
      <c r="T1329" s="31"/>
      <c r="U1329" s="31"/>
      <c r="V1329" s="31"/>
      <c r="W1329" s="31"/>
      <c r="X1329" s="31"/>
      <c r="Y1329" s="31"/>
      <c r="Z1329" s="31"/>
      <c r="AE1329" s="31"/>
      <c r="AF1329" s="31"/>
    </row>
    <row r="1330" spans="3:32">
      <c r="C1330" s="34"/>
      <c r="D1330" s="33"/>
      <c r="E1330" s="33"/>
      <c r="F1330" s="33"/>
      <c r="G1330" s="34"/>
      <c r="H1330" s="34"/>
      <c r="I1330" s="34"/>
      <c r="J1330" s="34"/>
      <c r="K1330" s="34"/>
      <c r="L1330" s="34"/>
      <c r="M1330" s="34"/>
      <c r="N1330" s="34"/>
      <c r="O1330" s="34"/>
      <c r="P1330" s="34"/>
      <c r="Q1330" s="34"/>
      <c r="R1330" s="31"/>
      <c r="S1330" s="31"/>
      <c r="T1330" s="31"/>
      <c r="U1330" s="31"/>
      <c r="V1330" s="31"/>
      <c r="W1330" s="31"/>
      <c r="X1330" s="31"/>
      <c r="Y1330" s="31"/>
      <c r="Z1330" s="31"/>
      <c r="AE1330" s="31"/>
      <c r="AF1330" s="31"/>
    </row>
    <row r="1331" spans="3:32">
      <c r="C1331" s="34"/>
      <c r="D1331" s="33"/>
      <c r="E1331" s="33"/>
      <c r="F1331" s="33"/>
      <c r="G1331" s="34"/>
      <c r="H1331" s="34"/>
      <c r="I1331" s="34"/>
      <c r="J1331" s="34"/>
      <c r="K1331" s="34"/>
      <c r="L1331" s="34"/>
      <c r="M1331" s="34"/>
      <c r="N1331" s="34"/>
      <c r="O1331" s="34"/>
      <c r="P1331" s="34"/>
      <c r="Q1331" s="34"/>
      <c r="R1331" s="31"/>
      <c r="S1331" s="31"/>
      <c r="T1331" s="31"/>
      <c r="U1331" s="31"/>
      <c r="V1331" s="31"/>
      <c r="W1331" s="31"/>
      <c r="X1331" s="31"/>
      <c r="Y1331" s="31"/>
      <c r="Z1331" s="31"/>
      <c r="AE1331" s="31"/>
      <c r="AF1331" s="31"/>
    </row>
    <row r="1332" spans="3:32">
      <c r="C1332" s="34"/>
      <c r="D1332" s="33"/>
      <c r="E1332" s="33"/>
      <c r="F1332" s="33"/>
      <c r="G1332" s="34"/>
      <c r="H1332" s="34"/>
      <c r="I1332" s="34"/>
      <c r="J1332" s="34"/>
      <c r="K1332" s="34"/>
      <c r="L1332" s="34"/>
      <c r="M1332" s="34"/>
      <c r="N1332" s="34"/>
      <c r="O1332" s="34"/>
      <c r="P1332" s="34"/>
      <c r="Q1332" s="34"/>
      <c r="R1332" s="31"/>
      <c r="S1332" s="31"/>
      <c r="T1332" s="31"/>
      <c r="U1332" s="31"/>
      <c r="V1332" s="31"/>
      <c r="W1332" s="31"/>
      <c r="X1332" s="31"/>
      <c r="Y1332" s="31"/>
      <c r="Z1332" s="31"/>
      <c r="AE1332" s="31"/>
      <c r="AF1332" s="31"/>
    </row>
    <row r="1333" spans="3:32">
      <c r="C1333" s="34"/>
      <c r="D1333" s="33"/>
      <c r="E1333" s="33"/>
      <c r="F1333" s="33"/>
      <c r="G1333" s="34"/>
      <c r="H1333" s="34"/>
      <c r="I1333" s="34"/>
      <c r="J1333" s="34"/>
      <c r="K1333" s="34"/>
      <c r="L1333" s="34"/>
      <c r="M1333" s="34"/>
      <c r="N1333" s="34"/>
      <c r="O1333" s="34"/>
      <c r="P1333" s="34"/>
      <c r="Q1333" s="34"/>
      <c r="R1333" s="31"/>
      <c r="S1333" s="31"/>
      <c r="T1333" s="31"/>
      <c r="U1333" s="31"/>
      <c r="V1333" s="31"/>
      <c r="W1333" s="31"/>
      <c r="X1333" s="31"/>
      <c r="Y1333" s="31"/>
      <c r="Z1333" s="31"/>
      <c r="AE1333" s="31"/>
      <c r="AF1333" s="31"/>
    </row>
    <row r="1334" spans="3:32">
      <c r="C1334" s="34"/>
      <c r="D1334" s="33"/>
      <c r="E1334" s="33"/>
      <c r="F1334" s="33"/>
      <c r="G1334" s="34"/>
      <c r="H1334" s="34"/>
      <c r="I1334" s="34"/>
      <c r="J1334" s="34"/>
      <c r="K1334" s="34"/>
      <c r="L1334" s="34"/>
      <c r="M1334" s="34"/>
      <c r="N1334" s="34"/>
      <c r="O1334" s="34"/>
      <c r="P1334" s="34"/>
      <c r="Q1334" s="34"/>
      <c r="R1334" s="31"/>
      <c r="S1334" s="31"/>
      <c r="T1334" s="31"/>
      <c r="U1334" s="31"/>
      <c r="V1334" s="31"/>
      <c r="W1334" s="31"/>
      <c r="X1334" s="31"/>
      <c r="Y1334" s="31"/>
      <c r="Z1334" s="31"/>
      <c r="AE1334" s="31"/>
      <c r="AF1334" s="31"/>
    </row>
    <row r="1335" spans="3:32">
      <c r="C1335" s="34"/>
      <c r="D1335" s="33"/>
      <c r="E1335" s="33"/>
      <c r="F1335" s="33"/>
      <c r="G1335" s="34"/>
      <c r="H1335" s="34"/>
      <c r="I1335" s="34"/>
      <c r="J1335" s="34"/>
      <c r="K1335" s="34"/>
      <c r="L1335" s="34"/>
      <c r="M1335" s="34"/>
      <c r="N1335" s="34"/>
      <c r="O1335" s="34"/>
      <c r="P1335" s="34"/>
      <c r="Q1335" s="34"/>
      <c r="R1335" s="31"/>
      <c r="S1335" s="31"/>
      <c r="T1335" s="31"/>
      <c r="U1335" s="31"/>
      <c r="V1335" s="31"/>
      <c r="W1335" s="31"/>
      <c r="X1335" s="31"/>
      <c r="Y1335" s="31"/>
      <c r="Z1335" s="31"/>
      <c r="AE1335" s="31"/>
      <c r="AF1335" s="31"/>
    </row>
    <row r="1336" spans="3:32">
      <c r="C1336" s="34"/>
      <c r="D1336" s="33"/>
      <c r="E1336" s="33"/>
      <c r="F1336" s="33"/>
      <c r="G1336" s="34"/>
      <c r="H1336" s="34"/>
      <c r="I1336" s="34"/>
      <c r="J1336" s="34"/>
      <c r="K1336" s="34"/>
      <c r="L1336" s="34"/>
      <c r="M1336" s="34"/>
      <c r="N1336" s="34"/>
      <c r="O1336" s="34"/>
      <c r="P1336" s="34"/>
      <c r="Q1336" s="34"/>
      <c r="R1336" s="31"/>
      <c r="S1336" s="31"/>
      <c r="T1336" s="31"/>
      <c r="U1336" s="31"/>
      <c r="V1336" s="31"/>
      <c r="W1336" s="31"/>
      <c r="X1336" s="31"/>
      <c r="Y1336" s="31"/>
      <c r="Z1336" s="31"/>
      <c r="AE1336" s="31"/>
      <c r="AF1336" s="31"/>
    </row>
    <row r="1337" spans="3:32">
      <c r="C1337" s="34"/>
      <c r="D1337" s="33"/>
      <c r="E1337" s="33"/>
      <c r="F1337" s="33"/>
      <c r="G1337" s="34"/>
      <c r="H1337" s="34"/>
      <c r="I1337" s="34"/>
      <c r="J1337" s="34"/>
      <c r="K1337" s="34"/>
      <c r="L1337" s="34"/>
      <c r="M1337" s="34"/>
      <c r="N1337" s="34"/>
      <c r="O1337" s="34"/>
      <c r="P1337" s="34"/>
      <c r="Q1337" s="34"/>
      <c r="R1337" s="31"/>
      <c r="S1337" s="31"/>
      <c r="T1337" s="31"/>
      <c r="U1337" s="31"/>
      <c r="V1337" s="31"/>
      <c r="W1337" s="31"/>
      <c r="X1337" s="31"/>
      <c r="Y1337" s="31"/>
      <c r="Z1337" s="31"/>
      <c r="AE1337" s="31"/>
      <c r="AF1337" s="31"/>
    </row>
    <row r="1338" spans="3:32">
      <c r="C1338" s="34"/>
      <c r="D1338" s="33"/>
      <c r="E1338" s="33"/>
      <c r="F1338" s="33"/>
      <c r="G1338" s="34"/>
      <c r="H1338" s="34"/>
      <c r="I1338" s="34"/>
      <c r="J1338" s="34"/>
      <c r="K1338" s="34"/>
      <c r="L1338" s="34"/>
      <c r="M1338" s="34"/>
      <c r="N1338" s="34"/>
      <c r="O1338" s="34"/>
      <c r="P1338" s="34"/>
      <c r="Q1338" s="34"/>
      <c r="R1338" s="31"/>
      <c r="S1338" s="31"/>
      <c r="T1338" s="31"/>
      <c r="U1338" s="31"/>
      <c r="V1338" s="31"/>
      <c r="W1338" s="31"/>
      <c r="X1338" s="31"/>
      <c r="Y1338" s="31"/>
      <c r="Z1338" s="31"/>
      <c r="AE1338" s="31"/>
      <c r="AF1338" s="31"/>
    </row>
    <row r="1339" spans="3:32">
      <c r="C1339" s="34"/>
      <c r="D1339" s="33"/>
      <c r="E1339" s="33"/>
      <c r="F1339" s="33"/>
      <c r="G1339" s="34"/>
      <c r="H1339" s="34"/>
      <c r="I1339" s="34"/>
      <c r="J1339" s="34"/>
      <c r="K1339" s="34"/>
      <c r="L1339" s="34"/>
      <c r="M1339" s="34"/>
      <c r="N1339" s="34"/>
      <c r="O1339" s="34"/>
      <c r="P1339" s="34"/>
      <c r="Q1339" s="34"/>
      <c r="R1339" s="31"/>
      <c r="S1339" s="31"/>
      <c r="T1339" s="31"/>
      <c r="U1339" s="31"/>
      <c r="V1339" s="31"/>
      <c r="W1339" s="31"/>
      <c r="X1339" s="31"/>
      <c r="Y1339" s="31"/>
      <c r="Z1339" s="31"/>
      <c r="AE1339" s="31"/>
      <c r="AF1339" s="31"/>
    </row>
    <row r="1340" spans="3:32">
      <c r="C1340" s="34"/>
      <c r="D1340" s="33"/>
      <c r="E1340" s="33"/>
      <c r="F1340" s="33"/>
      <c r="G1340" s="34"/>
      <c r="H1340" s="34"/>
      <c r="I1340" s="34"/>
      <c r="J1340" s="34"/>
      <c r="K1340" s="34"/>
      <c r="L1340" s="34"/>
      <c r="M1340" s="34"/>
      <c r="N1340" s="34"/>
      <c r="O1340" s="34"/>
      <c r="P1340" s="34"/>
      <c r="Q1340" s="34"/>
      <c r="R1340" s="31"/>
      <c r="S1340" s="31"/>
      <c r="T1340" s="31"/>
      <c r="U1340" s="31"/>
      <c r="V1340" s="31"/>
      <c r="W1340" s="31"/>
      <c r="X1340" s="31"/>
      <c r="Y1340" s="31"/>
      <c r="Z1340" s="31"/>
      <c r="AE1340" s="31"/>
      <c r="AF1340" s="31"/>
    </row>
    <row r="1341" spans="3:32">
      <c r="C1341" s="34"/>
      <c r="D1341" s="33"/>
      <c r="E1341" s="33"/>
      <c r="F1341" s="33"/>
      <c r="G1341" s="34"/>
      <c r="H1341" s="34"/>
      <c r="I1341" s="34"/>
      <c r="J1341" s="34"/>
      <c r="K1341" s="34"/>
      <c r="L1341" s="34"/>
      <c r="M1341" s="34"/>
      <c r="N1341" s="34"/>
      <c r="O1341" s="34"/>
      <c r="P1341" s="34"/>
      <c r="Q1341" s="34"/>
      <c r="R1341" s="31"/>
      <c r="S1341" s="31"/>
      <c r="T1341" s="31"/>
      <c r="U1341" s="31"/>
      <c r="V1341" s="31"/>
      <c r="W1341" s="31"/>
      <c r="X1341" s="31"/>
      <c r="Y1341" s="31"/>
      <c r="Z1341" s="31"/>
      <c r="AE1341" s="31"/>
      <c r="AF1341" s="31"/>
    </row>
    <row r="1342" spans="3:32">
      <c r="C1342" s="34"/>
      <c r="D1342" s="33"/>
      <c r="E1342" s="33"/>
      <c r="F1342" s="33"/>
      <c r="G1342" s="34"/>
      <c r="H1342" s="34"/>
      <c r="I1342" s="34"/>
      <c r="J1342" s="34"/>
      <c r="K1342" s="34"/>
      <c r="L1342" s="34"/>
      <c r="M1342" s="34"/>
      <c r="N1342" s="34"/>
      <c r="O1342" s="34"/>
      <c r="P1342" s="34"/>
      <c r="Q1342" s="34"/>
      <c r="R1342" s="31"/>
      <c r="S1342" s="31"/>
      <c r="T1342" s="31"/>
      <c r="U1342" s="31"/>
      <c r="V1342" s="31"/>
      <c r="W1342" s="31"/>
      <c r="X1342" s="31"/>
      <c r="Y1342" s="31"/>
      <c r="Z1342" s="31"/>
      <c r="AE1342" s="31"/>
      <c r="AF1342" s="31"/>
    </row>
    <row r="1343" spans="3:32">
      <c r="C1343" s="34"/>
      <c r="D1343" s="33"/>
      <c r="E1343" s="33"/>
      <c r="F1343" s="33"/>
      <c r="G1343" s="34"/>
      <c r="H1343" s="34"/>
      <c r="I1343" s="34"/>
      <c r="J1343" s="34"/>
      <c r="K1343" s="34"/>
      <c r="L1343" s="34"/>
      <c r="M1343" s="34"/>
      <c r="N1343" s="34"/>
      <c r="O1343" s="34"/>
      <c r="P1343" s="34"/>
      <c r="Q1343" s="34"/>
      <c r="R1343" s="31"/>
      <c r="S1343" s="31"/>
      <c r="T1343" s="31"/>
      <c r="U1343" s="31"/>
      <c r="V1343" s="31"/>
      <c r="W1343" s="31"/>
      <c r="X1343" s="31"/>
      <c r="Y1343" s="31"/>
      <c r="Z1343" s="31"/>
      <c r="AE1343" s="31"/>
      <c r="AF1343" s="31"/>
    </row>
    <row r="1344" spans="3:32">
      <c r="C1344" s="34"/>
      <c r="D1344" s="33"/>
      <c r="E1344" s="33"/>
      <c r="F1344" s="33"/>
      <c r="G1344" s="34"/>
      <c r="H1344" s="34"/>
      <c r="I1344" s="34"/>
      <c r="J1344" s="34"/>
      <c r="K1344" s="34"/>
      <c r="L1344" s="34"/>
      <c r="M1344" s="34"/>
      <c r="N1344" s="34"/>
      <c r="O1344" s="34"/>
      <c r="P1344" s="34"/>
      <c r="Q1344" s="34"/>
      <c r="R1344" s="31"/>
      <c r="S1344" s="31"/>
      <c r="T1344" s="31"/>
      <c r="U1344" s="31"/>
      <c r="V1344" s="31"/>
      <c r="W1344" s="31"/>
      <c r="X1344" s="31"/>
      <c r="Y1344" s="31"/>
      <c r="Z1344" s="31"/>
      <c r="AE1344" s="31"/>
      <c r="AF1344" s="31"/>
    </row>
    <row r="1345" spans="3:32">
      <c r="C1345" s="34"/>
      <c r="D1345" s="33"/>
      <c r="E1345" s="33"/>
      <c r="F1345" s="33"/>
      <c r="G1345" s="34"/>
      <c r="H1345" s="34"/>
      <c r="I1345" s="34"/>
      <c r="J1345" s="34"/>
      <c r="K1345" s="34"/>
      <c r="L1345" s="34"/>
      <c r="M1345" s="34"/>
      <c r="N1345" s="34"/>
      <c r="O1345" s="34"/>
      <c r="P1345" s="34"/>
      <c r="Q1345" s="34"/>
      <c r="R1345" s="31"/>
      <c r="S1345" s="31"/>
      <c r="T1345" s="31"/>
      <c r="U1345" s="31"/>
      <c r="V1345" s="31"/>
      <c r="W1345" s="31"/>
      <c r="X1345" s="31"/>
      <c r="Y1345" s="31"/>
      <c r="Z1345" s="31"/>
      <c r="AE1345" s="31"/>
      <c r="AF1345" s="31"/>
    </row>
    <row r="1346" spans="3:32">
      <c r="C1346" s="34"/>
      <c r="D1346" s="33"/>
      <c r="E1346" s="33"/>
      <c r="F1346" s="33"/>
      <c r="G1346" s="34"/>
      <c r="H1346" s="34"/>
      <c r="I1346" s="34"/>
      <c r="J1346" s="34"/>
      <c r="K1346" s="34"/>
      <c r="L1346" s="34"/>
      <c r="M1346" s="34"/>
      <c r="N1346" s="34"/>
      <c r="O1346" s="34"/>
      <c r="P1346" s="34"/>
      <c r="Q1346" s="34"/>
      <c r="R1346" s="31"/>
      <c r="S1346" s="31"/>
      <c r="T1346" s="31"/>
      <c r="U1346" s="31"/>
      <c r="V1346" s="31"/>
      <c r="W1346" s="31"/>
      <c r="X1346" s="31"/>
      <c r="Y1346" s="31"/>
      <c r="Z1346" s="31"/>
      <c r="AE1346" s="31"/>
      <c r="AF1346" s="31"/>
    </row>
    <row r="1347" spans="3:32">
      <c r="C1347" s="34"/>
      <c r="D1347" s="33"/>
      <c r="E1347" s="33"/>
      <c r="F1347" s="33"/>
      <c r="G1347" s="34"/>
      <c r="H1347" s="34"/>
      <c r="I1347" s="34"/>
      <c r="J1347" s="34"/>
      <c r="K1347" s="34"/>
      <c r="L1347" s="34"/>
      <c r="M1347" s="34"/>
      <c r="N1347" s="34"/>
      <c r="O1347" s="34"/>
      <c r="P1347" s="34"/>
      <c r="Q1347" s="34"/>
      <c r="R1347" s="31"/>
      <c r="S1347" s="31"/>
      <c r="T1347" s="31"/>
      <c r="U1347" s="31"/>
      <c r="V1347" s="31"/>
      <c r="W1347" s="31"/>
      <c r="X1347" s="31"/>
      <c r="Y1347" s="31"/>
      <c r="Z1347" s="31"/>
      <c r="AE1347" s="31"/>
      <c r="AF1347" s="31"/>
    </row>
    <row r="1348" spans="3:32">
      <c r="C1348" s="34"/>
      <c r="D1348" s="33"/>
      <c r="E1348" s="33"/>
      <c r="F1348" s="33"/>
      <c r="G1348" s="34"/>
      <c r="H1348" s="34"/>
      <c r="I1348" s="34"/>
      <c r="J1348" s="34"/>
      <c r="K1348" s="34"/>
      <c r="L1348" s="34"/>
      <c r="M1348" s="34"/>
      <c r="N1348" s="34"/>
      <c r="O1348" s="34"/>
      <c r="P1348" s="34"/>
      <c r="Q1348" s="34"/>
      <c r="R1348" s="31"/>
      <c r="S1348" s="31"/>
      <c r="T1348" s="31"/>
      <c r="U1348" s="31"/>
      <c r="V1348" s="31"/>
      <c r="W1348" s="31"/>
      <c r="X1348" s="31"/>
      <c r="Y1348" s="31"/>
      <c r="Z1348" s="31"/>
      <c r="AE1348" s="31"/>
      <c r="AF1348" s="31"/>
    </row>
    <row r="1349" spans="3:32">
      <c r="C1349" s="34"/>
      <c r="D1349" s="33"/>
      <c r="E1349" s="33"/>
      <c r="F1349" s="33"/>
      <c r="G1349" s="34"/>
      <c r="H1349" s="34"/>
      <c r="I1349" s="34"/>
      <c r="J1349" s="34"/>
      <c r="K1349" s="34"/>
      <c r="L1349" s="34"/>
      <c r="M1349" s="34"/>
      <c r="N1349" s="34"/>
      <c r="O1349" s="34"/>
      <c r="P1349" s="34"/>
      <c r="Q1349" s="34"/>
      <c r="R1349" s="31"/>
      <c r="S1349" s="31"/>
      <c r="T1349" s="31"/>
      <c r="U1349" s="31"/>
      <c r="V1349" s="31"/>
      <c r="W1349" s="31"/>
      <c r="X1349" s="31"/>
      <c r="Y1349" s="31"/>
      <c r="Z1349" s="31"/>
      <c r="AE1349" s="31"/>
      <c r="AF1349" s="31"/>
    </row>
    <row r="1350" spans="3:32">
      <c r="C1350" s="34"/>
      <c r="D1350" s="33"/>
      <c r="E1350" s="33"/>
      <c r="F1350" s="33"/>
      <c r="G1350" s="34"/>
      <c r="H1350" s="34"/>
      <c r="I1350" s="34"/>
      <c r="J1350" s="34"/>
      <c r="K1350" s="34"/>
      <c r="L1350" s="34"/>
      <c r="M1350" s="34"/>
      <c r="N1350" s="34"/>
      <c r="O1350" s="34"/>
      <c r="P1350" s="34"/>
      <c r="Q1350" s="34"/>
      <c r="R1350" s="31"/>
      <c r="S1350" s="31"/>
      <c r="T1350" s="31"/>
      <c r="U1350" s="31"/>
      <c r="V1350" s="31"/>
      <c r="W1350" s="31"/>
      <c r="X1350" s="31"/>
      <c r="Y1350" s="31"/>
      <c r="Z1350" s="31"/>
      <c r="AE1350" s="31"/>
      <c r="AF1350" s="31"/>
    </row>
    <row r="1351" spans="3:32">
      <c r="C1351" s="34"/>
      <c r="D1351" s="33"/>
      <c r="E1351" s="33"/>
      <c r="F1351" s="33"/>
      <c r="G1351" s="34"/>
      <c r="H1351" s="34"/>
      <c r="I1351" s="34"/>
      <c r="J1351" s="34"/>
      <c r="K1351" s="34"/>
      <c r="L1351" s="34"/>
      <c r="M1351" s="34"/>
      <c r="N1351" s="34"/>
      <c r="O1351" s="34"/>
      <c r="P1351" s="34"/>
      <c r="Q1351" s="34"/>
      <c r="R1351" s="31"/>
      <c r="S1351" s="31"/>
      <c r="T1351" s="31"/>
      <c r="U1351" s="31"/>
      <c r="V1351" s="31"/>
      <c r="W1351" s="31"/>
      <c r="X1351" s="31"/>
      <c r="Y1351" s="31"/>
      <c r="Z1351" s="31"/>
      <c r="AE1351" s="31"/>
      <c r="AF1351" s="31"/>
    </row>
    <row r="1352" spans="3:32">
      <c r="C1352" s="34"/>
      <c r="D1352" s="33"/>
      <c r="E1352" s="33"/>
      <c r="F1352" s="33"/>
      <c r="G1352" s="34"/>
      <c r="H1352" s="34"/>
      <c r="I1352" s="34"/>
      <c r="J1352" s="34"/>
      <c r="K1352" s="34"/>
      <c r="L1352" s="34"/>
      <c r="M1352" s="34"/>
      <c r="N1352" s="34"/>
      <c r="O1352" s="34"/>
      <c r="P1352" s="34"/>
      <c r="Q1352" s="34"/>
      <c r="R1352" s="31"/>
      <c r="S1352" s="31"/>
      <c r="T1352" s="31"/>
      <c r="U1352" s="31"/>
      <c r="V1352" s="31"/>
      <c r="W1352" s="31"/>
      <c r="X1352" s="31"/>
      <c r="Y1352" s="31"/>
      <c r="Z1352" s="31"/>
      <c r="AE1352" s="31"/>
      <c r="AF1352" s="31"/>
    </row>
    <row r="1353" spans="3:32">
      <c r="C1353" s="34"/>
      <c r="D1353" s="33"/>
      <c r="E1353" s="33"/>
      <c r="F1353" s="33"/>
      <c r="G1353" s="34"/>
      <c r="H1353" s="34"/>
      <c r="I1353" s="34"/>
      <c r="J1353" s="34"/>
      <c r="K1353" s="34"/>
      <c r="L1353" s="34"/>
      <c r="M1353" s="34"/>
      <c r="N1353" s="34"/>
      <c r="O1353" s="34"/>
      <c r="P1353" s="34"/>
      <c r="Q1353" s="34"/>
      <c r="R1353" s="31"/>
      <c r="S1353" s="31"/>
      <c r="T1353" s="31"/>
      <c r="U1353" s="31"/>
      <c r="V1353" s="31"/>
      <c r="W1353" s="31"/>
      <c r="X1353" s="31"/>
      <c r="Y1353" s="31"/>
      <c r="Z1353" s="31"/>
      <c r="AE1353" s="31"/>
      <c r="AF1353" s="31"/>
    </row>
    <row r="1354" spans="3:32">
      <c r="C1354" s="34"/>
      <c r="D1354" s="33"/>
      <c r="E1354" s="33"/>
      <c r="F1354" s="33"/>
      <c r="G1354" s="34"/>
      <c r="H1354" s="34"/>
      <c r="I1354" s="34"/>
      <c r="J1354" s="34"/>
      <c r="K1354" s="34"/>
      <c r="L1354" s="34"/>
      <c r="M1354" s="34"/>
      <c r="N1354" s="34"/>
      <c r="O1354" s="34"/>
      <c r="P1354" s="34"/>
      <c r="Q1354" s="34"/>
      <c r="R1354" s="31"/>
      <c r="S1354" s="31"/>
      <c r="T1354" s="31"/>
      <c r="U1354" s="31"/>
      <c r="V1354" s="31"/>
      <c r="W1354" s="31"/>
      <c r="X1354" s="31"/>
      <c r="Y1354" s="31"/>
      <c r="Z1354" s="31"/>
      <c r="AE1354" s="31"/>
      <c r="AF1354" s="31"/>
    </row>
    <row r="1355" spans="3:32">
      <c r="C1355" s="34"/>
      <c r="D1355" s="33"/>
      <c r="E1355" s="33"/>
      <c r="F1355" s="33"/>
      <c r="G1355" s="34"/>
      <c r="H1355" s="34"/>
      <c r="I1355" s="34"/>
      <c r="J1355" s="34"/>
      <c r="K1355" s="34"/>
      <c r="L1355" s="34"/>
      <c r="M1355" s="34"/>
      <c r="N1355" s="34"/>
      <c r="O1355" s="34"/>
      <c r="P1355" s="34"/>
      <c r="Q1355" s="34"/>
      <c r="R1355" s="31"/>
      <c r="S1355" s="31"/>
      <c r="T1355" s="31"/>
      <c r="U1355" s="31"/>
      <c r="V1355" s="31"/>
      <c r="W1355" s="31"/>
      <c r="X1355" s="31"/>
      <c r="Y1355" s="31"/>
      <c r="Z1355" s="31"/>
      <c r="AE1355" s="31"/>
      <c r="AF1355" s="31"/>
    </row>
    <row r="1356" spans="3:32">
      <c r="C1356" s="34"/>
      <c r="D1356" s="33"/>
      <c r="E1356" s="33"/>
      <c r="F1356" s="33"/>
      <c r="G1356" s="34"/>
      <c r="H1356" s="34"/>
      <c r="I1356" s="34"/>
      <c r="J1356" s="34"/>
      <c r="K1356" s="34"/>
      <c r="L1356" s="34"/>
      <c r="M1356" s="34"/>
      <c r="N1356" s="34"/>
      <c r="O1356" s="34"/>
      <c r="P1356" s="34"/>
      <c r="Q1356" s="34"/>
      <c r="R1356" s="31"/>
      <c r="S1356" s="31"/>
      <c r="T1356" s="31"/>
      <c r="U1356" s="31"/>
      <c r="V1356" s="31"/>
      <c r="W1356" s="31"/>
      <c r="X1356" s="31"/>
      <c r="Y1356" s="31"/>
      <c r="Z1356" s="31"/>
      <c r="AE1356" s="31"/>
      <c r="AF1356" s="31"/>
    </row>
    <row r="1357" spans="3:32">
      <c r="C1357" s="34"/>
      <c r="D1357" s="33"/>
      <c r="E1357" s="33"/>
      <c r="F1357" s="33"/>
      <c r="G1357" s="34"/>
      <c r="H1357" s="34"/>
      <c r="I1357" s="34"/>
      <c r="J1357" s="34"/>
      <c r="K1357" s="34"/>
      <c r="L1357" s="34"/>
      <c r="M1357" s="34"/>
      <c r="N1357" s="34"/>
      <c r="O1357" s="34"/>
      <c r="P1357" s="34"/>
      <c r="Q1357" s="34"/>
      <c r="R1357" s="31"/>
      <c r="S1357" s="31"/>
      <c r="T1357" s="31"/>
      <c r="U1357" s="31"/>
      <c r="V1357" s="31"/>
      <c r="W1357" s="31"/>
      <c r="X1357" s="31"/>
      <c r="Y1357" s="31"/>
      <c r="Z1357" s="31"/>
      <c r="AE1357" s="31"/>
      <c r="AF1357" s="31"/>
    </row>
    <row r="1358" spans="3:32">
      <c r="C1358" s="34"/>
      <c r="D1358" s="33"/>
      <c r="E1358" s="33"/>
      <c r="F1358" s="33"/>
      <c r="G1358" s="34"/>
      <c r="H1358" s="34"/>
      <c r="I1358" s="34"/>
      <c r="J1358" s="34"/>
      <c r="K1358" s="34"/>
      <c r="L1358" s="34"/>
      <c r="M1358" s="34"/>
      <c r="N1358" s="34"/>
      <c r="O1358" s="34"/>
      <c r="P1358" s="34"/>
      <c r="Q1358" s="34"/>
      <c r="R1358" s="31"/>
      <c r="S1358" s="31"/>
      <c r="T1358" s="31"/>
      <c r="U1358" s="31"/>
      <c r="V1358" s="31"/>
      <c r="W1358" s="31"/>
      <c r="X1358" s="31"/>
      <c r="Y1358" s="31"/>
      <c r="Z1358" s="31"/>
      <c r="AE1358" s="31"/>
      <c r="AF1358" s="31"/>
    </row>
    <row r="1359" spans="3:32">
      <c r="C1359" s="34"/>
      <c r="D1359" s="33"/>
      <c r="E1359" s="33"/>
      <c r="F1359" s="33"/>
      <c r="G1359" s="34"/>
      <c r="H1359" s="34"/>
      <c r="I1359" s="34"/>
      <c r="J1359" s="34"/>
      <c r="K1359" s="34"/>
      <c r="L1359" s="34"/>
      <c r="M1359" s="34"/>
      <c r="N1359" s="34"/>
      <c r="O1359" s="34"/>
      <c r="P1359" s="34"/>
      <c r="Q1359" s="34"/>
      <c r="R1359" s="31"/>
      <c r="S1359" s="31"/>
      <c r="T1359" s="31"/>
      <c r="U1359" s="31"/>
      <c r="V1359" s="31"/>
      <c r="W1359" s="31"/>
      <c r="X1359" s="31"/>
      <c r="Y1359" s="31"/>
      <c r="Z1359" s="31"/>
      <c r="AE1359" s="31"/>
      <c r="AF1359" s="31"/>
    </row>
    <row r="1360" spans="3:32">
      <c r="C1360" s="34"/>
      <c r="D1360" s="33"/>
      <c r="E1360" s="33"/>
      <c r="F1360" s="33"/>
      <c r="G1360" s="34"/>
      <c r="H1360" s="34"/>
      <c r="I1360" s="34"/>
      <c r="J1360" s="34"/>
      <c r="K1360" s="34"/>
      <c r="L1360" s="34"/>
      <c r="M1360" s="34"/>
      <c r="N1360" s="34"/>
      <c r="O1360" s="34"/>
      <c r="P1360" s="34"/>
      <c r="Q1360" s="34"/>
      <c r="R1360" s="31"/>
      <c r="S1360" s="31"/>
      <c r="T1360" s="31"/>
      <c r="U1360" s="31"/>
      <c r="V1360" s="31"/>
      <c r="W1360" s="31"/>
      <c r="X1360" s="31"/>
      <c r="Y1360" s="31"/>
      <c r="Z1360" s="31"/>
      <c r="AE1360" s="31"/>
      <c r="AF1360" s="31"/>
    </row>
    <row r="1361" spans="3:32">
      <c r="C1361" s="34"/>
      <c r="D1361" s="33"/>
      <c r="E1361" s="33"/>
      <c r="F1361" s="33"/>
      <c r="G1361" s="34"/>
      <c r="H1361" s="34"/>
      <c r="I1361" s="34"/>
      <c r="J1361" s="34"/>
      <c r="K1361" s="34"/>
      <c r="L1361" s="34"/>
      <c r="M1361" s="34"/>
      <c r="N1361" s="34"/>
      <c r="O1361" s="34"/>
      <c r="P1361" s="34"/>
      <c r="Q1361" s="34"/>
      <c r="R1361" s="31"/>
      <c r="S1361" s="31"/>
      <c r="T1361" s="31"/>
      <c r="U1361" s="31"/>
      <c r="V1361" s="31"/>
      <c r="W1361" s="31"/>
      <c r="X1361" s="31"/>
      <c r="Y1361" s="31"/>
      <c r="Z1361" s="31"/>
      <c r="AE1361" s="31"/>
      <c r="AF1361" s="31"/>
    </row>
    <row r="1362" spans="3:32">
      <c r="C1362" s="34"/>
      <c r="D1362" s="33"/>
      <c r="E1362" s="33"/>
      <c r="F1362" s="33"/>
      <c r="G1362" s="34"/>
      <c r="H1362" s="34"/>
      <c r="I1362" s="34"/>
      <c r="J1362" s="34"/>
      <c r="K1362" s="34"/>
      <c r="L1362" s="34"/>
      <c r="M1362" s="34"/>
      <c r="N1362" s="34"/>
      <c r="O1362" s="34"/>
      <c r="P1362" s="34"/>
      <c r="Q1362" s="34"/>
      <c r="R1362" s="31"/>
      <c r="S1362" s="31"/>
      <c r="T1362" s="31"/>
      <c r="U1362" s="31"/>
      <c r="V1362" s="31"/>
      <c r="W1362" s="31"/>
      <c r="X1362" s="31"/>
      <c r="Y1362" s="31"/>
      <c r="Z1362" s="31"/>
      <c r="AE1362" s="31"/>
      <c r="AF1362" s="31"/>
    </row>
    <row r="1363" spans="3:32">
      <c r="C1363" s="34"/>
      <c r="D1363" s="33"/>
      <c r="E1363" s="33"/>
      <c r="F1363" s="33"/>
      <c r="G1363" s="34"/>
      <c r="H1363" s="34"/>
      <c r="I1363" s="34"/>
      <c r="J1363" s="34"/>
      <c r="K1363" s="34"/>
      <c r="L1363" s="34"/>
      <c r="M1363" s="34"/>
      <c r="N1363" s="34"/>
      <c r="O1363" s="34"/>
      <c r="P1363" s="34"/>
      <c r="Q1363" s="34"/>
      <c r="R1363" s="31"/>
      <c r="S1363" s="31"/>
      <c r="T1363" s="31"/>
      <c r="U1363" s="31"/>
      <c r="V1363" s="31"/>
      <c r="W1363" s="31"/>
      <c r="X1363" s="31"/>
      <c r="Y1363" s="31"/>
      <c r="Z1363" s="31"/>
      <c r="AE1363" s="31"/>
      <c r="AF1363" s="31"/>
    </row>
    <row r="1364" spans="3:32">
      <c r="C1364" s="34"/>
      <c r="D1364" s="33"/>
      <c r="E1364" s="33"/>
      <c r="F1364" s="33"/>
      <c r="G1364" s="34"/>
      <c r="H1364" s="34"/>
      <c r="I1364" s="34"/>
      <c r="J1364" s="34"/>
      <c r="K1364" s="34"/>
      <c r="L1364" s="34"/>
      <c r="M1364" s="34"/>
      <c r="N1364" s="34"/>
      <c r="O1364" s="34"/>
      <c r="P1364" s="34"/>
      <c r="Q1364" s="34"/>
      <c r="R1364" s="31"/>
      <c r="S1364" s="31"/>
      <c r="T1364" s="31"/>
      <c r="U1364" s="31"/>
      <c r="V1364" s="31"/>
      <c r="W1364" s="31"/>
      <c r="X1364" s="31"/>
      <c r="Y1364" s="31"/>
      <c r="Z1364" s="31"/>
      <c r="AE1364" s="31"/>
      <c r="AF1364" s="31"/>
    </row>
    <row r="1365" spans="3:32">
      <c r="C1365" s="34"/>
      <c r="D1365" s="33"/>
      <c r="E1365" s="33"/>
      <c r="F1365" s="33"/>
      <c r="G1365" s="34"/>
      <c r="H1365" s="34"/>
      <c r="I1365" s="34"/>
      <c r="J1365" s="34"/>
      <c r="K1365" s="34"/>
      <c r="L1365" s="34"/>
      <c r="M1365" s="34"/>
      <c r="N1365" s="34"/>
      <c r="O1365" s="34"/>
      <c r="P1365" s="34"/>
      <c r="Q1365" s="34"/>
      <c r="R1365" s="31"/>
      <c r="S1365" s="31"/>
      <c r="T1365" s="31"/>
      <c r="U1365" s="31"/>
      <c r="V1365" s="31"/>
      <c r="W1365" s="31"/>
      <c r="X1365" s="31"/>
      <c r="Y1365" s="31"/>
      <c r="Z1365" s="31"/>
      <c r="AE1365" s="31"/>
      <c r="AF1365" s="31"/>
    </row>
    <row r="1366" spans="3:32">
      <c r="C1366" s="34"/>
      <c r="D1366" s="33"/>
      <c r="E1366" s="33"/>
      <c r="F1366" s="33"/>
      <c r="G1366" s="34"/>
      <c r="H1366" s="34"/>
      <c r="I1366" s="34"/>
      <c r="J1366" s="34"/>
      <c r="K1366" s="34"/>
      <c r="L1366" s="34"/>
      <c r="M1366" s="34"/>
      <c r="N1366" s="34"/>
      <c r="O1366" s="34"/>
      <c r="P1366" s="34"/>
      <c r="Q1366" s="34"/>
      <c r="R1366" s="31"/>
      <c r="S1366" s="31"/>
      <c r="T1366" s="31"/>
      <c r="U1366" s="31"/>
      <c r="V1366" s="31"/>
      <c r="W1366" s="31"/>
      <c r="X1366" s="31"/>
      <c r="Y1366" s="31"/>
      <c r="Z1366" s="31"/>
      <c r="AE1366" s="31"/>
      <c r="AF1366" s="31"/>
    </row>
    <row r="1367" spans="3:32">
      <c r="C1367" s="34"/>
      <c r="D1367" s="33"/>
      <c r="E1367" s="33"/>
      <c r="F1367" s="33"/>
      <c r="G1367" s="34"/>
      <c r="H1367" s="34"/>
      <c r="I1367" s="34"/>
      <c r="J1367" s="34"/>
      <c r="K1367" s="34"/>
      <c r="L1367" s="34"/>
      <c r="M1367" s="34"/>
      <c r="N1367" s="34"/>
      <c r="O1367" s="34"/>
      <c r="P1367" s="34"/>
      <c r="Q1367" s="34"/>
      <c r="R1367" s="31"/>
      <c r="S1367" s="31"/>
      <c r="T1367" s="31"/>
      <c r="U1367" s="31"/>
      <c r="V1367" s="31"/>
      <c r="W1367" s="31"/>
      <c r="X1367" s="31"/>
      <c r="Y1367" s="31"/>
      <c r="Z1367" s="31"/>
      <c r="AE1367" s="31"/>
      <c r="AF1367" s="31"/>
    </row>
    <row r="1368" spans="3:32">
      <c r="C1368" s="34"/>
      <c r="D1368" s="33"/>
      <c r="E1368" s="33"/>
      <c r="F1368" s="33"/>
      <c r="G1368" s="34"/>
      <c r="H1368" s="34"/>
      <c r="I1368" s="34"/>
      <c r="J1368" s="34"/>
      <c r="K1368" s="34"/>
      <c r="L1368" s="34"/>
      <c r="M1368" s="34"/>
      <c r="N1368" s="34"/>
      <c r="O1368" s="34"/>
      <c r="P1368" s="34"/>
      <c r="Q1368" s="34"/>
      <c r="R1368" s="31"/>
      <c r="S1368" s="31"/>
      <c r="T1368" s="31"/>
      <c r="U1368" s="31"/>
      <c r="V1368" s="31"/>
      <c r="W1368" s="31"/>
      <c r="X1368" s="31"/>
      <c r="Y1368" s="31"/>
      <c r="Z1368" s="31"/>
      <c r="AE1368" s="31"/>
      <c r="AF1368" s="31"/>
    </row>
    <row r="1369" spans="3:32">
      <c r="C1369" s="34"/>
      <c r="D1369" s="33"/>
      <c r="E1369" s="33"/>
      <c r="F1369" s="33"/>
      <c r="G1369" s="34"/>
      <c r="H1369" s="34"/>
      <c r="I1369" s="34"/>
      <c r="J1369" s="34"/>
      <c r="K1369" s="34"/>
      <c r="L1369" s="34"/>
      <c r="M1369" s="34"/>
      <c r="N1369" s="34"/>
      <c r="O1369" s="34"/>
      <c r="P1369" s="34"/>
      <c r="Q1369" s="34"/>
      <c r="R1369" s="31"/>
      <c r="S1369" s="31"/>
      <c r="T1369" s="31"/>
      <c r="U1369" s="31"/>
      <c r="V1369" s="31"/>
      <c r="W1369" s="31"/>
      <c r="X1369" s="31"/>
      <c r="Y1369" s="31"/>
      <c r="Z1369" s="31"/>
      <c r="AE1369" s="31"/>
      <c r="AF1369" s="31"/>
    </row>
    <row r="1370" spans="3:32">
      <c r="C1370" s="34"/>
      <c r="D1370" s="33"/>
      <c r="E1370" s="33"/>
      <c r="F1370" s="33"/>
      <c r="G1370" s="34"/>
      <c r="H1370" s="34"/>
      <c r="I1370" s="34"/>
      <c r="J1370" s="34"/>
      <c r="K1370" s="34"/>
      <c r="L1370" s="34"/>
      <c r="M1370" s="34"/>
      <c r="N1370" s="34"/>
      <c r="O1370" s="34"/>
      <c r="P1370" s="34"/>
      <c r="Q1370" s="34"/>
      <c r="R1370" s="31"/>
      <c r="S1370" s="31"/>
      <c r="T1370" s="31"/>
      <c r="U1370" s="31"/>
      <c r="V1370" s="31"/>
      <c r="W1370" s="31"/>
      <c r="X1370" s="31"/>
      <c r="Y1370" s="31"/>
      <c r="Z1370" s="31"/>
      <c r="AE1370" s="31"/>
      <c r="AF1370" s="31"/>
    </row>
    <row r="1371" spans="3:32">
      <c r="C1371" s="34"/>
      <c r="D1371" s="33"/>
      <c r="E1371" s="33"/>
      <c r="F1371" s="33"/>
      <c r="G1371" s="34"/>
      <c r="H1371" s="34"/>
      <c r="I1371" s="34"/>
      <c r="J1371" s="34"/>
      <c r="K1371" s="34"/>
      <c r="L1371" s="34"/>
      <c r="M1371" s="34"/>
      <c r="N1371" s="34"/>
      <c r="O1371" s="34"/>
      <c r="P1371" s="34"/>
      <c r="Q1371" s="34"/>
      <c r="R1371" s="31"/>
      <c r="S1371" s="31"/>
      <c r="T1371" s="31"/>
      <c r="U1371" s="31"/>
      <c r="V1371" s="31"/>
      <c r="W1371" s="31"/>
      <c r="X1371" s="31"/>
      <c r="Y1371" s="31"/>
      <c r="Z1371" s="31"/>
      <c r="AE1371" s="31"/>
      <c r="AF1371" s="31"/>
    </row>
    <row r="1372" spans="3:32">
      <c r="C1372" s="34"/>
      <c r="D1372" s="33"/>
      <c r="E1372" s="33"/>
      <c r="F1372" s="33"/>
      <c r="G1372" s="34"/>
      <c r="H1372" s="34"/>
      <c r="I1372" s="34"/>
      <c r="J1372" s="34"/>
      <c r="K1372" s="34"/>
      <c r="L1372" s="34"/>
      <c r="M1372" s="34"/>
      <c r="N1372" s="34"/>
      <c r="O1372" s="34"/>
      <c r="P1372" s="34"/>
      <c r="Q1372" s="34"/>
      <c r="R1372" s="31"/>
      <c r="S1372" s="31"/>
      <c r="T1372" s="31"/>
      <c r="U1372" s="31"/>
      <c r="V1372" s="31"/>
      <c r="W1372" s="31"/>
      <c r="X1372" s="31"/>
      <c r="Y1372" s="31"/>
      <c r="Z1372" s="31"/>
      <c r="AE1372" s="31"/>
      <c r="AF1372" s="31"/>
    </row>
    <row r="1373" spans="3:32">
      <c r="C1373" s="34"/>
      <c r="D1373" s="33"/>
      <c r="E1373" s="33"/>
      <c r="F1373" s="33"/>
      <c r="G1373" s="34"/>
      <c r="H1373" s="34"/>
      <c r="I1373" s="34"/>
      <c r="J1373" s="34"/>
      <c r="K1373" s="34"/>
      <c r="L1373" s="34"/>
      <c r="M1373" s="34"/>
      <c r="N1373" s="34"/>
      <c r="O1373" s="34"/>
      <c r="P1373" s="34"/>
      <c r="Q1373" s="34"/>
      <c r="R1373" s="31"/>
      <c r="S1373" s="31"/>
      <c r="T1373" s="31"/>
      <c r="U1373" s="31"/>
      <c r="V1373" s="31"/>
      <c r="W1373" s="31"/>
      <c r="X1373" s="31"/>
      <c r="Y1373" s="31"/>
      <c r="Z1373" s="31"/>
      <c r="AE1373" s="31"/>
      <c r="AF1373" s="31"/>
    </row>
    <row r="1374" spans="3:32">
      <c r="C1374" s="34"/>
      <c r="D1374" s="33"/>
      <c r="E1374" s="33"/>
      <c r="F1374" s="33"/>
      <c r="G1374" s="34"/>
      <c r="H1374" s="34"/>
      <c r="I1374" s="34"/>
      <c r="J1374" s="34"/>
      <c r="K1374" s="34"/>
      <c r="L1374" s="34"/>
      <c r="M1374" s="34"/>
      <c r="N1374" s="34"/>
      <c r="O1374" s="34"/>
      <c r="P1374" s="34"/>
      <c r="Q1374" s="34"/>
      <c r="R1374" s="31"/>
      <c r="S1374" s="31"/>
      <c r="T1374" s="31"/>
      <c r="U1374" s="31"/>
      <c r="V1374" s="31"/>
      <c r="W1374" s="31"/>
      <c r="X1374" s="31"/>
      <c r="Y1374" s="31"/>
      <c r="Z1374" s="31"/>
      <c r="AE1374" s="31"/>
      <c r="AF1374" s="31"/>
    </row>
    <row r="1375" spans="3:32">
      <c r="C1375" s="34"/>
      <c r="D1375" s="33"/>
      <c r="E1375" s="33"/>
      <c r="F1375" s="33"/>
      <c r="G1375" s="34"/>
      <c r="H1375" s="34"/>
      <c r="I1375" s="34"/>
      <c r="J1375" s="34"/>
      <c r="K1375" s="34"/>
      <c r="L1375" s="34"/>
      <c r="M1375" s="34"/>
      <c r="N1375" s="34"/>
      <c r="O1375" s="34"/>
      <c r="P1375" s="34"/>
      <c r="Q1375" s="34"/>
      <c r="R1375" s="31"/>
      <c r="S1375" s="31"/>
      <c r="T1375" s="31"/>
      <c r="U1375" s="31"/>
      <c r="V1375" s="31"/>
      <c r="W1375" s="31"/>
      <c r="X1375" s="31"/>
      <c r="Y1375" s="31"/>
      <c r="Z1375" s="31"/>
      <c r="AE1375" s="31"/>
      <c r="AF1375" s="31"/>
    </row>
    <row r="1376" spans="3:32">
      <c r="C1376" s="34"/>
      <c r="D1376" s="33"/>
      <c r="E1376" s="33"/>
      <c r="F1376" s="33"/>
      <c r="G1376" s="34"/>
      <c r="H1376" s="34"/>
      <c r="I1376" s="34"/>
      <c r="J1376" s="34"/>
      <c r="K1376" s="34"/>
      <c r="L1376" s="34"/>
      <c r="M1376" s="34"/>
      <c r="N1376" s="34"/>
      <c r="O1376" s="34"/>
      <c r="P1376" s="34"/>
      <c r="Q1376" s="34"/>
      <c r="R1376" s="31"/>
      <c r="S1376" s="31"/>
      <c r="T1376" s="31"/>
      <c r="U1376" s="31"/>
      <c r="V1376" s="31"/>
      <c r="W1376" s="31"/>
      <c r="X1376" s="31"/>
      <c r="Y1376" s="31"/>
      <c r="Z1376" s="31"/>
      <c r="AE1376" s="31"/>
      <c r="AF1376" s="31"/>
    </row>
    <row r="1377" spans="3:32">
      <c r="C1377" s="34"/>
      <c r="D1377" s="33"/>
      <c r="E1377" s="33"/>
      <c r="F1377" s="33"/>
      <c r="G1377" s="34"/>
      <c r="H1377" s="34"/>
      <c r="I1377" s="34"/>
      <c r="J1377" s="34"/>
      <c r="K1377" s="34"/>
      <c r="L1377" s="34"/>
      <c r="M1377" s="34"/>
      <c r="N1377" s="34"/>
      <c r="O1377" s="34"/>
      <c r="P1377" s="34"/>
      <c r="Q1377" s="34"/>
      <c r="R1377" s="31"/>
      <c r="S1377" s="31"/>
      <c r="T1377" s="31"/>
      <c r="U1377" s="31"/>
      <c r="V1377" s="31"/>
      <c r="W1377" s="31"/>
      <c r="X1377" s="31"/>
      <c r="Y1377" s="31"/>
      <c r="Z1377" s="31"/>
      <c r="AE1377" s="31"/>
      <c r="AF1377" s="31"/>
    </row>
    <row r="1378" spans="3:32">
      <c r="C1378" s="34"/>
      <c r="D1378" s="33"/>
      <c r="E1378" s="33"/>
      <c r="F1378" s="33"/>
      <c r="G1378" s="34"/>
      <c r="H1378" s="34"/>
      <c r="I1378" s="34"/>
      <c r="J1378" s="34"/>
      <c r="K1378" s="34"/>
      <c r="L1378" s="34"/>
      <c r="M1378" s="34"/>
      <c r="N1378" s="34"/>
      <c r="O1378" s="34"/>
      <c r="P1378" s="34"/>
      <c r="Q1378" s="34"/>
      <c r="R1378" s="31"/>
      <c r="S1378" s="31"/>
      <c r="T1378" s="31"/>
      <c r="U1378" s="31"/>
      <c r="V1378" s="31"/>
      <c r="W1378" s="31"/>
      <c r="X1378" s="31"/>
      <c r="Y1378" s="31"/>
      <c r="Z1378" s="31"/>
      <c r="AE1378" s="31"/>
      <c r="AF1378" s="31"/>
    </row>
    <row r="1379" spans="3:32">
      <c r="C1379" s="34"/>
      <c r="D1379" s="33"/>
      <c r="E1379" s="33"/>
      <c r="F1379" s="33"/>
      <c r="G1379" s="34"/>
      <c r="H1379" s="34"/>
      <c r="I1379" s="34"/>
      <c r="J1379" s="34"/>
      <c r="K1379" s="34"/>
      <c r="L1379" s="34"/>
      <c r="M1379" s="34"/>
      <c r="N1379" s="34"/>
      <c r="O1379" s="34"/>
      <c r="P1379" s="34"/>
      <c r="Q1379" s="34"/>
      <c r="R1379" s="31"/>
      <c r="S1379" s="31"/>
      <c r="T1379" s="31"/>
      <c r="U1379" s="31"/>
      <c r="V1379" s="31"/>
      <c r="W1379" s="31"/>
      <c r="X1379" s="31"/>
      <c r="Y1379" s="31"/>
      <c r="Z1379" s="31"/>
      <c r="AE1379" s="31"/>
      <c r="AF1379" s="31"/>
    </row>
    <row r="1380" spans="3:32">
      <c r="C1380" s="34"/>
      <c r="D1380" s="33"/>
      <c r="E1380" s="33"/>
      <c r="F1380" s="33"/>
      <c r="G1380" s="34"/>
      <c r="H1380" s="34"/>
      <c r="I1380" s="34"/>
      <c r="J1380" s="34"/>
      <c r="K1380" s="34"/>
      <c r="L1380" s="34"/>
      <c r="M1380" s="34"/>
      <c r="N1380" s="34"/>
      <c r="O1380" s="34"/>
      <c r="P1380" s="34"/>
      <c r="Q1380" s="34"/>
      <c r="R1380" s="31"/>
      <c r="S1380" s="31"/>
      <c r="T1380" s="31"/>
      <c r="U1380" s="31"/>
      <c r="V1380" s="31"/>
      <c r="W1380" s="31"/>
      <c r="X1380" s="31"/>
      <c r="Y1380" s="31"/>
      <c r="Z1380" s="31"/>
      <c r="AE1380" s="31"/>
      <c r="AF1380" s="31"/>
    </row>
    <row r="1381" spans="3:32">
      <c r="C1381" s="34"/>
      <c r="D1381" s="33"/>
      <c r="E1381" s="33"/>
      <c r="F1381" s="33"/>
      <c r="G1381" s="34"/>
      <c r="H1381" s="34"/>
      <c r="I1381" s="34"/>
      <c r="J1381" s="34"/>
      <c r="K1381" s="34"/>
      <c r="L1381" s="34"/>
      <c r="M1381" s="34"/>
      <c r="N1381" s="34"/>
      <c r="O1381" s="34"/>
      <c r="P1381" s="34"/>
      <c r="Q1381" s="34"/>
      <c r="R1381" s="31"/>
      <c r="S1381" s="31"/>
      <c r="T1381" s="31"/>
      <c r="U1381" s="31"/>
      <c r="V1381" s="31"/>
      <c r="W1381" s="31"/>
      <c r="X1381" s="31"/>
      <c r="Y1381" s="31"/>
      <c r="Z1381" s="31"/>
      <c r="AE1381" s="31"/>
      <c r="AF1381" s="31"/>
    </row>
    <row r="1382" spans="3:32">
      <c r="C1382" s="34"/>
      <c r="D1382" s="33"/>
      <c r="E1382" s="33"/>
      <c r="F1382" s="33"/>
      <c r="G1382" s="34"/>
      <c r="H1382" s="34"/>
      <c r="I1382" s="34"/>
      <c r="J1382" s="34"/>
      <c r="K1382" s="34"/>
      <c r="L1382" s="34"/>
      <c r="M1382" s="34"/>
      <c r="N1382" s="34"/>
      <c r="O1382" s="34"/>
      <c r="P1382" s="34"/>
      <c r="Q1382" s="34"/>
      <c r="R1382" s="31"/>
      <c r="S1382" s="31"/>
      <c r="T1382" s="31"/>
      <c r="U1382" s="31"/>
      <c r="V1382" s="31"/>
      <c r="W1382" s="31"/>
      <c r="X1382" s="31"/>
      <c r="Y1382" s="31"/>
      <c r="Z1382" s="31"/>
      <c r="AE1382" s="31"/>
      <c r="AF1382" s="31"/>
    </row>
    <row r="1383" spans="3:32">
      <c r="C1383" s="34"/>
      <c r="D1383" s="33"/>
      <c r="E1383" s="33"/>
      <c r="F1383" s="33"/>
      <c r="G1383" s="34"/>
      <c r="H1383" s="34"/>
      <c r="I1383" s="34"/>
      <c r="J1383" s="34"/>
      <c r="K1383" s="34"/>
      <c r="L1383" s="34"/>
      <c r="M1383" s="34"/>
      <c r="N1383" s="34"/>
      <c r="O1383" s="34"/>
      <c r="P1383" s="34"/>
      <c r="Q1383" s="34"/>
      <c r="R1383" s="31"/>
      <c r="S1383" s="31"/>
      <c r="T1383" s="31"/>
      <c r="U1383" s="31"/>
      <c r="V1383" s="31"/>
      <c r="W1383" s="31"/>
      <c r="X1383" s="31"/>
      <c r="Y1383" s="31"/>
      <c r="Z1383" s="31"/>
      <c r="AE1383" s="31"/>
      <c r="AF1383" s="31"/>
    </row>
    <row r="1384" spans="3:32">
      <c r="C1384" s="34"/>
      <c r="D1384" s="33"/>
      <c r="E1384" s="33"/>
      <c r="F1384" s="33"/>
      <c r="G1384" s="34"/>
      <c r="H1384" s="34"/>
      <c r="I1384" s="34"/>
      <c r="J1384" s="34"/>
      <c r="K1384" s="34"/>
      <c r="L1384" s="34"/>
      <c r="M1384" s="34"/>
      <c r="N1384" s="34"/>
      <c r="O1384" s="34"/>
      <c r="P1384" s="34"/>
      <c r="Q1384" s="34"/>
      <c r="R1384" s="31"/>
      <c r="S1384" s="31"/>
      <c r="T1384" s="31"/>
      <c r="U1384" s="31"/>
      <c r="V1384" s="31"/>
      <c r="W1384" s="31"/>
      <c r="X1384" s="31"/>
      <c r="Y1384" s="31"/>
      <c r="Z1384" s="31"/>
      <c r="AE1384" s="31"/>
      <c r="AF1384" s="31"/>
    </row>
    <row r="1385" spans="3:32">
      <c r="C1385" s="34"/>
      <c r="D1385" s="33"/>
      <c r="E1385" s="33"/>
      <c r="F1385" s="33"/>
      <c r="G1385" s="34"/>
      <c r="H1385" s="34"/>
      <c r="I1385" s="34"/>
      <c r="J1385" s="34"/>
      <c r="K1385" s="34"/>
      <c r="L1385" s="34"/>
      <c r="M1385" s="34"/>
      <c r="N1385" s="34"/>
      <c r="O1385" s="34"/>
      <c r="P1385" s="34"/>
      <c r="Q1385" s="34"/>
      <c r="R1385" s="31"/>
      <c r="S1385" s="31"/>
      <c r="T1385" s="31"/>
      <c r="U1385" s="31"/>
      <c r="V1385" s="31"/>
      <c r="W1385" s="31"/>
      <c r="X1385" s="31"/>
      <c r="Y1385" s="31"/>
      <c r="Z1385" s="31"/>
      <c r="AE1385" s="31"/>
      <c r="AF1385" s="31"/>
    </row>
    <row r="1386" spans="3:32">
      <c r="C1386" s="34"/>
      <c r="D1386" s="33"/>
      <c r="E1386" s="33"/>
      <c r="F1386" s="33"/>
      <c r="G1386" s="34"/>
      <c r="H1386" s="34"/>
      <c r="I1386" s="34"/>
      <c r="J1386" s="34"/>
      <c r="K1386" s="34"/>
      <c r="L1386" s="34"/>
      <c r="M1386" s="34"/>
      <c r="N1386" s="34"/>
      <c r="O1386" s="34"/>
      <c r="P1386" s="34"/>
      <c r="Q1386" s="34"/>
      <c r="R1386" s="31"/>
      <c r="S1386" s="31"/>
      <c r="T1386" s="31"/>
      <c r="U1386" s="31"/>
      <c r="V1386" s="31"/>
      <c r="W1386" s="31"/>
      <c r="X1386" s="31"/>
      <c r="Y1386" s="31"/>
      <c r="Z1386" s="31"/>
      <c r="AE1386" s="31"/>
      <c r="AF1386" s="31"/>
    </row>
    <row r="1387" spans="3:32">
      <c r="C1387" s="34"/>
      <c r="D1387" s="33"/>
      <c r="E1387" s="33"/>
      <c r="F1387" s="33"/>
      <c r="G1387" s="34"/>
      <c r="H1387" s="34"/>
      <c r="I1387" s="34"/>
      <c r="J1387" s="34"/>
      <c r="K1387" s="34"/>
      <c r="L1387" s="34"/>
      <c r="M1387" s="34"/>
      <c r="N1387" s="34"/>
      <c r="O1387" s="34"/>
      <c r="P1387" s="34"/>
      <c r="Q1387" s="34"/>
      <c r="R1387" s="31"/>
      <c r="S1387" s="31"/>
      <c r="T1387" s="31"/>
      <c r="U1387" s="31"/>
      <c r="V1387" s="31"/>
      <c r="W1387" s="31"/>
      <c r="X1387" s="31"/>
      <c r="Y1387" s="31"/>
      <c r="Z1387" s="31"/>
      <c r="AE1387" s="31"/>
      <c r="AF1387" s="31"/>
    </row>
    <row r="1388" spans="3:32">
      <c r="C1388" s="34"/>
      <c r="D1388" s="33"/>
      <c r="E1388" s="33"/>
      <c r="F1388" s="33"/>
      <c r="G1388" s="34"/>
      <c r="H1388" s="34"/>
      <c r="I1388" s="34"/>
      <c r="J1388" s="34"/>
      <c r="K1388" s="34"/>
      <c r="L1388" s="34"/>
      <c r="M1388" s="34"/>
      <c r="N1388" s="34"/>
      <c r="O1388" s="34"/>
      <c r="P1388" s="34"/>
      <c r="Q1388" s="34"/>
      <c r="R1388" s="31"/>
      <c r="S1388" s="31"/>
      <c r="T1388" s="31"/>
      <c r="U1388" s="31"/>
      <c r="V1388" s="31"/>
      <c r="W1388" s="31"/>
      <c r="X1388" s="31"/>
      <c r="Y1388" s="31"/>
      <c r="Z1388" s="31"/>
      <c r="AE1388" s="31"/>
      <c r="AF1388" s="31"/>
    </row>
    <row r="1389" spans="3:32">
      <c r="C1389" s="34"/>
      <c r="D1389" s="33"/>
      <c r="E1389" s="33"/>
      <c r="F1389" s="33"/>
      <c r="G1389" s="34"/>
      <c r="H1389" s="34"/>
      <c r="I1389" s="34"/>
      <c r="J1389" s="34"/>
      <c r="K1389" s="34"/>
      <c r="L1389" s="34"/>
      <c r="M1389" s="34"/>
      <c r="N1389" s="34"/>
      <c r="O1389" s="34"/>
      <c r="P1389" s="34"/>
      <c r="Q1389" s="34"/>
      <c r="R1389" s="31"/>
      <c r="S1389" s="31"/>
      <c r="T1389" s="31"/>
      <c r="U1389" s="31"/>
      <c r="V1389" s="31"/>
      <c r="W1389" s="31"/>
      <c r="X1389" s="31"/>
      <c r="Y1389" s="31"/>
      <c r="Z1389" s="31"/>
      <c r="AE1389" s="31"/>
      <c r="AF1389" s="31"/>
    </row>
    <row r="1390" spans="3:32">
      <c r="C1390" s="34"/>
      <c r="D1390" s="33"/>
      <c r="E1390" s="33"/>
      <c r="F1390" s="33"/>
      <c r="G1390" s="34"/>
      <c r="H1390" s="34"/>
      <c r="I1390" s="34"/>
      <c r="J1390" s="34"/>
      <c r="K1390" s="34"/>
      <c r="L1390" s="34"/>
      <c r="M1390" s="34"/>
      <c r="N1390" s="34"/>
      <c r="O1390" s="34"/>
      <c r="P1390" s="34"/>
      <c r="Q1390" s="34"/>
      <c r="R1390" s="31"/>
      <c r="S1390" s="31"/>
      <c r="T1390" s="31"/>
      <c r="U1390" s="31"/>
      <c r="V1390" s="31"/>
      <c r="W1390" s="31"/>
      <c r="X1390" s="31"/>
      <c r="Y1390" s="31"/>
      <c r="Z1390" s="31"/>
      <c r="AE1390" s="31"/>
      <c r="AF1390" s="31"/>
    </row>
    <row r="1391" spans="3:32">
      <c r="C1391" s="34"/>
      <c r="D1391" s="33"/>
      <c r="E1391" s="33"/>
      <c r="F1391" s="33"/>
      <c r="G1391" s="34"/>
      <c r="H1391" s="34"/>
      <c r="I1391" s="34"/>
      <c r="J1391" s="34"/>
      <c r="K1391" s="34"/>
      <c r="L1391" s="34"/>
      <c r="M1391" s="34"/>
      <c r="N1391" s="34"/>
      <c r="O1391" s="34"/>
      <c r="P1391" s="34"/>
      <c r="Q1391" s="34"/>
      <c r="R1391" s="31"/>
      <c r="S1391" s="31"/>
      <c r="T1391" s="31"/>
      <c r="U1391" s="31"/>
      <c r="V1391" s="31"/>
      <c r="W1391" s="31"/>
      <c r="X1391" s="31"/>
      <c r="Y1391" s="31"/>
      <c r="Z1391" s="31"/>
      <c r="AE1391" s="31"/>
      <c r="AF1391" s="31"/>
    </row>
    <row r="1392" spans="3:32">
      <c r="C1392" s="34"/>
      <c r="D1392" s="33"/>
      <c r="E1392" s="33"/>
      <c r="F1392" s="33"/>
      <c r="G1392" s="34"/>
      <c r="H1392" s="34"/>
      <c r="I1392" s="34"/>
      <c r="J1392" s="34"/>
      <c r="K1392" s="34"/>
      <c r="L1392" s="34"/>
      <c r="M1392" s="34"/>
      <c r="N1392" s="34"/>
      <c r="O1392" s="34"/>
      <c r="P1392" s="34"/>
      <c r="Q1392" s="34"/>
      <c r="R1392" s="31"/>
      <c r="S1392" s="31"/>
      <c r="T1392" s="31"/>
      <c r="U1392" s="31"/>
      <c r="V1392" s="31"/>
      <c r="W1392" s="31"/>
      <c r="X1392" s="31"/>
      <c r="Y1392" s="31"/>
      <c r="Z1392" s="31"/>
      <c r="AE1392" s="31"/>
      <c r="AF1392" s="31"/>
    </row>
    <row r="1393" spans="3:32">
      <c r="C1393" s="34"/>
      <c r="D1393" s="33"/>
      <c r="E1393" s="33"/>
      <c r="F1393" s="33"/>
      <c r="G1393" s="34"/>
      <c r="H1393" s="34"/>
      <c r="I1393" s="34"/>
      <c r="J1393" s="34"/>
      <c r="K1393" s="34"/>
      <c r="L1393" s="34"/>
      <c r="M1393" s="34"/>
      <c r="N1393" s="34"/>
      <c r="O1393" s="34"/>
      <c r="P1393" s="34"/>
      <c r="Q1393" s="34"/>
      <c r="R1393" s="31"/>
      <c r="S1393" s="31"/>
      <c r="T1393" s="31"/>
      <c r="U1393" s="31"/>
      <c r="V1393" s="31"/>
      <c r="W1393" s="31"/>
      <c r="X1393" s="31"/>
      <c r="Y1393" s="31"/>
      <c r="Z1393" s="31"/>
      <c r="AE1393" s="31"/>
      <c r="AF1393" s="31"/>
    </row>
    <row r="1394" spans="3:32">
      <c r="C1394" s="34"/>
      <c r="D1394" s="33"/>
      <c r="E1394" s="33"/>
      <c r="F1394" s="33"/>
      <c r="G1394" s="34"/>
      <c r="H1394" s="34"/>
      <c r="I1394" s="34"/>
      <c r="J1394" s="34"/>
      <c r="K1394" s="34"/>
      <c r="L1394" s="34"/>
      <c r="M1394" s="34"/>
      <c r="N1394" s="34"/>
      <c r="O1394" s="34"/>
      <c r="P1394" s="34"/>
      <c r="Q1394" s="34"/>
      <c r="R1394" s="31"/>
      <c r="S1394" s="31"/>
      <c r="T1394" s="31"/>
      <c r="U1394" s="31"/>
      <c r="V1394" s="31"/>
      <c r="W1394" s="31"/>
      <c r="X1394" s="31"/>
      <c r="Y1394" s="31"/>
      <c r="Z1394" s="31"/>
      <c r="AE1394" s="31"/>
      <c r="AF1394" s="31"/>
    </row>
    <row r="1395" spans="3:32">
      <c r="C1395" s="34"/>
      <c r="D1395" s="33"/>
      <c r="E1395" s="33"/>
      <c r="F1395" s="33"/>
      <c r="G1395" s="34"/>
      <c r="H1395" s="34"/>
      <c r="I1395" s="34"/>
      <c r="J1395" s="34"/>
      <c r="K1395" s="34"/>
      <c r="L1395" s="34"/>
      <c r="M1395" s="34"/>
      <c r="N1395" s="34"/>
      <c r="O1395" s="34"/>
      <c r="P1395" s="34"/>
      <c r="Q1395" s="34"/>
      <c r="R1395" s="31"/>
      <c r="S1395" s="31"/>
      <c r="T1395" s="31"/>
      <c r="U1395" s="31"/>
      <c r="V1395" s="31"/>
      <c r="W1395" s="31"/>
      <c r="X1395" s="31"/>
      <c r="Y1395" s="31"/>
      <c r="Z1395" s="31"/>
      <c r="AE1395" s="31"/>
      <c r="AF1395" s="31"/>
    </row>
    <row r="1396" spans="3:32">
      <c r="C1396" s="34"/>
      <c r="D1396" s="33"/>
      <c r="E1396" s="33"/>
      <c r="F1396" s="33"/>
      <c r="G1396" s="34"/>
      <c r="H1396" s="34"/>
      <c r="I1396" s="34"/>
      <c r="J1396" s="34"/>
      <c r="K1396" s="34"/>
      <c r="L1396" s="34"/>
      <c r="M1396" s="34"/>
      <c r="N1396" s="34"/>
      <c r="O1396" s="34"/>
      <c r="P1396" s="34"/>
      <c r="Q1396" s="34"/>
      <c r="R1396" s="31"/>
      <c r="S1396" s="31"/>
      <c r="T1396" s="31"/>
      <c r="U1396" s="31"/>
      <c r="V1396" s="31"/>
      <c r="W1396" s="31"/>
      <c r="X1396" s="31"/>
      <c r="Y1396" s="31"/>
      <c r="Z1396" s="31"/>
      <c r="AE1396" s="31"/>
      <c r="AF1396" s="31"/>
    </row>
    <row r="1397" spans="3:32">
      <c r="C1397" s="34"/>
      <c r="D1397" s="33"/>
      <c r="E1397" s="33"/>
      <c r="F1397" s="33"/>
      <c r="G1397" s="34"/>
      <c r="H1397" s="34"/>
      <c r="I1397" s="34"/>
      <c r="J1397" s="34"/>
      <c r="K1397" s="34"/>
      <c r="L1397" s="34"/>
      <c r="M1397" s="34"/>
      <c r="N1397" s="34"/>
      <c r="O1397" s="34"/>
      <c r="P1397" s="34"/>
      <c r="Q1397" s="34"/>
      <c r="R1397" s="31"/>
      <c r="S1397" s="31"/>
      <c r="T1397" s="31"/>
      <c r="U1397" s="31"/>
      <c r="V1397" s="31"/>
      <c r="W1397" s="31"/>
      <c r="X1397" s="31"/>
      <c r="Y1397" s="31"/>
      <c r="Z1397" s="31"/>
      <c r="AE1397" s="31"/>
      <c r="AF1397" s="31"/>
    </row>
    <row r="1398" spans="3:32">
      <c r="C1398" s="34"/>
      <c r="D1398" s="33"/>
      <c r="E1398" s="33"/>
      <c r="F1398" s="33"/>
      <c r="G1398" s="34"/>
      <c r="H1398" s="34"/>
      <c r="I1398" s="34"/>
      <c r="J1398" s="34"/>
      <c r="K1398" s="34"/>
      <c r="L1398" s="34"/>
      <c r="M1398" s="34"/>
      <c r="N1398" s="34"/>
      <c r="O1398" s="34"/>
      <c r="P1398" s="34"/>
      <c r="Q1398" s="34"/>
      <c r="R1398" s="31"/>
      <c r="S1398" s="31"/>
      <c r="T1398" s="31"/>
      <c r="U1398" s="31"/>
      <c r="V1398" s="31"/>
      <c r="W1398" s="31"/>
      <c r="X1398" s="31"/>
      <c r="Y1398" s="31"/>
      <c r="Z1398" s="31"/>
      <c r="AE1398" s="31"/>
      <c r="AF1398" s="31"/>
    </row>
    <row r="1399" spans="3:32">
      <c r="C1399" s="34"/>
      <c r="D1399" s="33"/>
      <c r="E1399" s="33"/>
      <c r="F1399" s="33"/>
      <c r="G1399" s="34"/>
      <c r="H1399" s="34"/>
      <c r="I1399" s="34"/>
      <c r="J1399" s="34"/>
      <c r="K1399" s="34"/>
      <c r="L1399" s="34"/>
      <c r="M1399" s="34"/>
      <c r="N1399" s="34"/>
      <c r="O1399" s="34"/>
      <c r="P1399" s="34"/>
      <c r="Q1399" s="34"/>
      <c r="R1399" s="31"/>
      <c r="S1399" s="31"/>
      <c r="T1399" s="31"/>
      <c r="U1399" s="31"/>
      <c r="V1399" s="31"/>
      <c r="W1399" s="31"/>
      <c r="X1399" s="31"/>
      <c r="Y1399" s="31"/>
      <c r="Z1399" s="31"/>
      <c r="AE1399" s="31"/>
      <c r="AF1399" s="31"/>
    </row>
    <row r="1400" spans="3:32">
      <c r="C1400" s="34"/>
      <c r="D1400" s="33"/>
      <c r="E1400" s="33"/>
      <c r="F1400" s="33"/>
      <c r="G1400" s="34"/>
      <c r="H1400" s="34"/>
      <c r="I1400" s="34"/>
      <c r="J1400" s="34"/>
      <c r="K1400" s="34"/>
      <c r="L1400" s="34"/>
      <c r="M1400" s="34"/>
      <c r="N1400" s="34"/>
      <c r="O1400" s="34"/>
      <c r="P1400" s="34"/>
      <c r="Q1400" s="34"/>
      <c r="R1400" s="31"/>
      <c r="S1400" s="31"/>
      <c r="T1400" s="31"/>
      <c r="U1400" s="31"/>
      <c r="V1400" s="31"/>
      <c r="W1400" s="31"/>
      <c r="X1400" s="31"/>
      <c r="Y1400" s="31"/>
      <c r="Z1400" s="31"/>
      <c r="AE1400" s="31"/>
      <c r="AF1400" s="31"/>
    </row>
    <row r="1401" spans="3:32">
      <c r="C1401" s="34"/>
      <c r="D1401" s="33"/>
      <c r="E1401" s="33"/>
      <c r="F1401" s="33"/>
      <c r="G1401" s="34"/>
      <c r="H1401" s="34"/>
      <c r="I1401" s="34"/>
      <c r="J1401" s="34"/>
      <c r="K1401" s="34"/>
      <c r="L1401" s="34"/>
      <c r="M1401" s="34"/>
      <c r="N1401" s="34"/>
      <c r="O1401" s="34"/>
      <c r="P1401" s="34"/>
      <c r="Q1401" s="34"/>
      <c r="R1401" s="31"/>
      <c r="S1401" s="31"/>
      <c r="T1401" s="31"/>
      <c r="U1401" s="31"/>
      <c r="V1401" s="31"/>
      <c r="W1401" s="31"/>
      <c r="X1401" s="31"/>
      <c r="Y1401" s="31"/>
      <c r="Z1401" s="31"/>
      <c r="AE1401" s="31"/>
      <c r="AF1401" s="31"/>
    </row>
    <row r="1402" spans="3:32">
      <c r="C1402" s="34"/>
      <c r="D1402" s="33"/>
      <c r="E1402" s="33"/>
      <c r="F1402" s="33"/>
      <c r="G1402" s="34"/>
      <c r="H1402" s="34"/>
      <c r="I1402" s="34"/>
      <c r="J1402" s="34"/>
      <c r="K1402" s="34"/>
      <c r="L1402" s="34"/>
      <c r="M1402" s="34"/>
      <c r="N1402" s="34"/>
      <c r="O1402" s="34"/>
      <c r="P1402" s="34"/>
      <c r="Q1402" s="34"/>
      <c r="R1402" s="31"/>
      <c r="S1402" s="31"/>
      <c r="T1402" s="31"/>
      <c r="U1402" s="31"/>
      <c r="V1402" s="31"/>
      <c r="W1402" s="31"/>
      <c r="X1402" s="31"/>
      <c r="Y1402" s="31"/>
      <c r="Z1402" s="31"/>
      <c r="AE1402" s="31"/>
      <c r="AF1402" s="31"/>
    </row>
    <row r="1403" spans="3:32">
      <c r="C1403" s="34"/>
      <c r="D1403" s="33"/>
      <c r="E1403" s="33"/>
      <c r="F1403" s="33"/>
      <c r="G1403" s="34"/>
      <c r="H1403" s="34"/>
      <c r="I1403" s="34"/>
      <c r="J1403" s="34"/>
      <c r="K1403" s="34"/>
      <c r="L1403" s="34"/>
      <c r="M1403" s="34"/>
      <c r="N1403" s="34"/>
      <c r="O1403" s="34"/>
      <c r="P1403" s="34"/>
      <c r="Q1403" s="34"/>
      <c r="R1403" s="31"/>
      <c r="S1403" s="31"/>
      <c r="T1403" s="31"/>
      <c r="U1403" s="31"/>
      <c r="V1403" s="31"/>
      <c r="W1403" s="31"/>
      <c r="X1403" s="31"/>
      <c r="Y1403" s="31"/>
      <c r="Z1403" s="31"/>
      <c r="AE1403" s="31"/>
      <c r="AF1403" s="31"/>
    </row>
    <row r="1404" spans="3:32">
      <c r="C1404" s="34"/>
      <c r="D1404" s="33"/>
      <c r="E1404" s="33"/>
      <c r="F1404" s="33"/>
      <c r="G1404" s="34"/>
      <c r="H1404" s="34"/>
      <c r="I1404" s="34"/>
      <c r="J1404" s="34"/>
      <c r="K1404" s="34"/>
      <c r="L1404" s="34"/>
      <c r="M1404" s="34"/>
      <c r="N1404" s="34"/>
      <c r="O1404" s="34"/>
      <c r="P1404" s="34"/>
      <c r="Q1404" s="34"/>
      <c r="R1404" s="31"/>
      <c r="S1404" s="31"/>
      <c r="T1404" s="31"/>
      <c r="U1404" s="31"/>
      <c r="V1404" s="31"/>
      <c r="W1404" s="31"/>
      <c r="X1404" s="31"/>
      <c r="Y1404" s="31"/>
      <c r="Z1404" s="31"/>
      <c r="AE1404" s="31"/>
      <c r="AF1404" s="31"/>
    </row>
    <row r="1405" spans="3:32">
      <c r="C1405" s="34"/>
      <c r="D1405" s="33"/>
      <c r="E1405" s="33"/>
      <c r="F1405" s="33"/>
      <c r="G1405" s="34"/>
      <c r="H1405" s="34"/>
      <c r="I1405" s="34"/>
      <c r="J1405" s="34"/>
      <c r="K1405" s="34"/>
      <c r="L1405" s="34"/>
      <c r="M1405" s="34"/>
      <c r="N1405" s="34"/>
      <c r="O1405" s="34"/>
      <c r="P1405" s="34"/>
      <c r="Q1405" s="34"/>
      <c r="R1405" s="31"/>
      <c r="S1405" s="31"/>
      <c r="T1405" s="31"/>
      <c r="U1405" s="31"/>
      <c r="V1405" s="31"/>
      <c r="W1405" s="31"/>
      <c r="X1405" s="31"/>
      <c r="Y1405" s="31"/>
      <c r="Z1405" s="31"/>
      <c r="AE1405" s="31"/>
      <c r="AF1405" s="31"/>
    </row>
    <row r="1406" spans="3:32">
      <c r="C1406" s="34"/>
      <c r="D1406" s="33"/>
      <c r="E1406" s="33"/>
      <c r="F1406" s="33"/>
      <c r="G1406" s="34"/>
      <c r="H1406" s="34"/>
      <c r="I1406" s="34"/>
      <c r="J1406" s="34"/>
      <c r="K1406" s="34"/>
      <c r="L1406" s="34"/>
      <c r="M1406" s="34"/>
      <c r="N1406" s="34"/>
      <c r="O1406" s="34"/>
      <c r="P1406" s="34"/>
      <c r="Q1406" s="34"/>
      <c r="R1406" s="31"/>
      <c r="S1406" s="31"/>
      <c r="T1406" s="31"/>
      <c r="U1406" s="31"/>
      <c r="V1406" s="31"/>
      <c r="W1406" s="31"/>
      <c r="X1406" s="31"/>
      <c r="Y1406" s="31"/>
      <c r="Z1406" s="31"/>
      <c r="AE1406" s="31"/>
      <c r="AF1406" s="31"/>
    </row>
    <row r="1407" spans="3:32">
      <c r="C1407" s="34"/>
      <c r="D1407" s="33"/>
      <c r="E1407" s="33"/>
      <c r="F1407" s="33"/>
      <c r="G1407" s="34"/>
      <c r="H1407" s="34"/>
      <c r="I1407" s="34"/>
      <c r="J1407" s="34"/>
      <c r="K1407" s="34"/>
      <c r="L1407" s="34"/>
      <c r="M1407" s="34"/>
      <c r="N1407" s="34"/>
      <c r="O1407" s="34"/>
      <c r="P1407" s="34"/>
      <c r="Q1407" s="34"/>
      <c r="R1407" s="31"/>
      <c r="S1407" s="31"/>
      <c r="T1407" s="31"/>
      <c r="U1407" s="31"/>
      <c r="V1407" s="31"/>
      <c r="W1407" s="31"/>
      <c r="X1407" s="31"/>
      <c r="Y1407" s="31"/>
      <c r="Z1407" s="31"/>
      <c r="AE1407" s="31"/>
      <c r="AF1407" s="31"/>
    </row>
    <row r="1408" spans="3:32">
      <c r="C1408" s="34"/>
      <c r="D1408" s="33"/>
      <c r="E1408" s="33"/>
      <c r="F1408" s="33"/>
      <c r="G1408" s="34"/>
      <c r="H1408" s="34"/>
      <c r="I1408" s="34"/>
      <c r="J1408" s="34"/>
      <c r="K1408" s="34"/>
      <c r="L1408" s="34"/>
      <c r="M1408" s="34"/>
      <c r="N1408" s="34"/>
      <c r="O1408" s="34"/>
      <c r="P1408" s="34"/>
      <c r="Q1408" s="34"/>
      <c r="R1408" s="31"/>
      <c r="S1408" s="31"/>
      <c r="T1408" s="31"/>
      <c r="U1408" s="31"/>
      <c r="V1408" s="31"/>
      <c r="W1408" s="31"/>
      <c r="X1408" s="31"/>
      <c r="Y1408" s="31"/>
      <c r="Z1408" s="31"/>
      <c r="AE1408" s="31"/>
      <c r="AF1408" s="31"/>
    </row>
    <row r="1409" spans="3:32">
      <c r="C1409" s="34"/>
      <c r="D1409" s="33"/>
      <c r="E1409" s="33"/>
      <c r="F1409" s="33"/>
      <c r="G1409" s="34"/>
      <c r="H1409" s="34"/>
      <c r="I1409" s="34"/>
      <c r="J1409" s="34"/>
      <c r="K1409" s="34"/>
      <c r="L1409" s="34"/>
      <c r="M1409" s="34"/>
      <c r="N1409" s="34"/>
      <c r="O1409" s="34"/>
      <c r="P1409" s="34"/>
      <c r="Q1409" s="34"/>
      <c r="R1409" s="31"/>
      <c r="S1409" s="31"/>
      <c r="T1409" s="31"/>
      <c r="U1409" s="31"/>
      <c r="V1409" s="31"/>
      <c r="W1409" s="31"/>
      <c r="X1409" s="31"/>
      <c r="Y1409" s="31"/>
      <c r="Z1409" s="31"/>
      <c r="AE1409" s="31"/>
      <c r="AF1409" s="31"/>
    </row>
    <row r="1410" spans="3:32">
      <c r="C1410" s="34"/>
      <c r="D1410" s="33"/>
      <c r="E1410" s="33"/>
      <c r="F1410" s="33"/>
      <c r="G1410" s="34"/>
      <c r="H1410" s="34"/>
      <c r="I1410" s="34"/>
      <c r="J1410" s="34"/>
      <c r="K1410" s="34"/>
      <c r="L1410" s="34"/>
      <c r="M1410" s="34"/>
      <c r="N1410" s="34"/>
      <c r="O1410" s="34"/>
      <c r="P1410" s="34"/>
      <c r="Q1410" s="34"/>
      <c r="R1410" s="31"/>
      <c r="S1410" s="31"/>
      <c r="T1410" s="31"/>
      <c r="U1410" s="31"/>
      <c r="V1410" s="31"/>
      <c r="W1410" s="31"/>
      <c r="X1410" s="31"/>
      <c r="Y1410" s="31"/>
      <c r="Z1410" s="31"/>
      <c r="AE1410" s="31"/>
      <c r="AF1410" s="31"/>
    </row>
    <row r="1411" spans="3:32">
      <c r="C1411" s="34"/>
      <c r="D1411" s="33"/>
      <c r="E1411" s="33"/>
      <c r="F1411" s="33"/>
      <c r="G1411" s="34"/>
      <c r="H1411" s="34"/>
      <c r="I1411" s="34"/>
      <c r="J1411" s="34"/>
      <c r="K1411" s="34"/>
      <c r="L1411" s="34"/>
      <c r="M1411" s="34"/>
      <c r="N1411" s="34"/>
      <c r="O1411" s="34"/>
      <c r="P1411" s="34"/>
      <c r="Q1411" s="34"/>
      <c r="R1411" s="31"/>
      <c r="S1411" s="31"/>
      <c r="T1411" s="31"/>
      <c r="U1411" s="31"/>
      <c r="V1411" s="31"/>
      <c r="W1411" s="31"/>
      <c r="X1411" s="31"/>
      <c r="Y1411" s="31"/>
      <c r="Z1411" s="31"/>
      <c r="AE1411" s="31"/>
      <c r="AF1411" s="31"/>
    </row>
    <row r="1412" spans="3:32">
      <c r="C1412" s="34"/>
      <c r="D1412" s="33"/>
      <c r="E1412" s="33"/>
      <c r="F1412" s="33"/>
      <c r="G1412" s="34"/>
      <c r="H1412" s="34"/>
      <c r="I1412" s="34"/>
      <c r="J1412" s="34"/>
      <c r="K1412" s="34"/>
      <c r="L1412" s="34"/>
      <c r="M1412" s="34"/>
      <c r="N1412" s="34"/>
      <c r="O1412" s="34"/>
      <c r="P1412" s="34"/>
      <c r="Q1412" s="34"/>
      <c r="R1412" s="31"/>
      <c r="S1412" s="31"/>
      <c r="T1412" s="31"/>
      <c r="U1412" s="31"/>
      <c r="V1412" s="31"/>
      <c r="W1412" s="31"/>
      <c r="X1412" s="31"/>
      <c r="Y1412" s="31"/>
      <c r="Z1412" s="31"/>
      <c r="AE1412" s="31"/>
      <c r="AF1412" s="31"/>
    </row>
    <row r="1413" spans="3:32">
      <c r="C1413" s="34"/>
      <c r="D1413" s="33"/>
      <c r="E1413" s="33"/>
      <c r="F1413" s="33"/>
      <c r="G1413" s="34"/>
      <c r="H1413" s="34"/>
      <c r="I1413" s="34"/>
      <c r="J1413" s="34"/>
      <c r="K1413" s="34"/>
      <c r="L1413" s="34"/>
      <c r="M1413" s="34"/>
      <c r="N1413" s="34"/>
      <c r="O1413" s="34"/>
      <c r="P1413" s="34"/>
      <c r="Q1413" s="34"/>
      <c r="R1413" s="31"/>
      <c r="S1413" s="31"/>
      <c r="T1413" s="31"/>
      <c r="U1413" s="31"/>
      <c r="V1413" s="31"/>
      <c r="W1413" s="31"/>
      <c r="X1413" s="31"/>
      <c r="Y1413" s="31"/>
      <c r="Z1413" s="31"/>
      <c r="AE1413" s="31"/>
      <c r="AF1413" s="31"/>
    </row>
    <row r="1414" spans="3:32">
      <c r="C1414" s="34"/>
      <c r="D1414" s="33"/>
      <c r="E1414" s="33"/>
      <c r="F1414" s="33"/>
      <c r="G1414" s="34"/>
      <c r="H1414" s="34"/>
      <c r="I1414" s="34"/>
      <c r="J1414" s="34"/>
      <c r="K1414" s="34"/>
      <c r="L1414" s="34"/>
      <c r="M1414" s="34"/>
      <c r="N1414" s="34"/>
      <c r="O1414" s="34"/>
      <c r="P1414" s="34"/>
      <c r="Q1414" s="34"/>
      <c r="R1414" s="31"/>
      <c r="S1414" s="31"/>
      <c r="T1414" s="31"/>
      <c r="U1414" s="31"/>
      <c r="V1414" s="31"/>
      <c r="W1414" s="31"/>
      <c r="X1414" s="31"/>
      <c r="Y1414" s="31"/>
      <c r="Z1414" s="31"/>
      <c r="AE1414" s="31"/>
      <c r="AF1414" s="31"/>
    </row>
    <row r="1415" spans="3:32">
      <c r="C1415" s="34"/>
      <c r="D1415" s="33"/>
      <c r="E1415" s="33"/>
      <c r="F1415" s="33"/>
      <c r="G1415" s="34"/>
      <c r="H1415" s="34"/>
      <c r="I1415" s="34"/>
      <c r="J1415" s="34"/>
      <c r="K1415" s="34"/>
      <c r="L1415" s="34"/>
      <c r="M1415" s="34"/>
      <c r="N1415" s="34"/>
      <c r="O1415" s="34"/>
      <c r="P1415" s="34"/>
      <c r="Q1415" s="34"/>
      <c r="R1415" s="31"/>
      <c r="S1415" s="31"/>
      <c r="T1415" s="31"/>
      <c r="U1415" s="31"/>
      <c r="V1415" s="31"/>
      <c r="W1415" s="31"/>
      <c r="X1415" s="31"/>
      <c r="Y1415" s="31"/>
      <c r="Z1415" s="31"/>
      <c r="AE1415" s="31"/>
      <c r="AF1415" s="31"/>
    </row>
    <row r="1416" spans="3:32">
      <c r="C1416" s="34"/>
      <c r="D1416" s="33"/>
      <c r="E1416" s="33"/>
      <c r="F1416" s="33"/>
      <c r="G1416" s="34"/>
      <c r="H1416" s="34"/>
      <c r="I1416" s="34"/>
      <c r="J1416" s="34"/>
      <c r="K1416" s="34"/>
      <c r="L1416" s="34"/>
      <c r="M1416" s="34"/>
      <c r="N1416" s="34"/>
      <c r="O1416" s="34"/>
      <c r="P1416" s="34"/>
      <c r="Q1416" s="34"/>
      <c r="R1416" s="31"/>
      <c r="S1416" s="31"/>
      <c r="T1416" s="31"/>
      <c r="U1416" s="31"/>
      <c r="V1416" s="31"/>
      <c r="W1416" s="31"/>
      <c r="X1416" s="31"/>
      <c r="Y1416" s="31"/>
      <c r="Z1416" s="31"/>
      <c r="AE1416" s="31"/>
      <c r="AF1416" s="31"/>
    </row>
    <row r="1417" spans="3:32">
      <c r="C1417" s="34"/>
      <c r="D1417" s="33"/>
      <c r="E1417" s="33"/>
      <c r="F1417" s="33"/>
      <c r="G1417" s="34"/>
      <c r="H1417" s="34"/>
      <c r="I1417" s="34"/>
      <c r="J1417" s="34"/>
      <c r="K1417" s="34"/>
      <c r="L1417" s="34"/>
      <c r="M1417" s="34"/>
      <c r="N1417" s="34"/>
      <c r="O1417" s="34"/>
      <c r="P1417" s="34"/>
      <c r="Q1417" s="34"/>
      <c r="R1417" s="31"/>
      <c r="S1417" s="31"/>
      <c r="T1417" s="31"/>
      <c r="U1417" s="31"/>
      <c r="V1417" s="31"/>
      <c r="W1417" s="31"/>
      <c r="X1417" s="31"/>
      <c r="Y1417" s="31"/>
      <c r="Z1417" s="31"/>
      <c r="AE1417" s="31"/>
      <c r="AF1417" s="31"/>
    </row>
    <row r="1418" spans="3:32">
      <c r="C1418" s="34"/>
      <c r="D1418" s="33"/>
      <c r="E1418" s="33"/>
      <c r="F1418" s="33"/>
      <c r="G1418" s="34"/>
      <c r="H1418" s="34"/>
      <c r="I1418" s="34"/>
      <c r="J1418" s="34"/>
      <c r="K1418" s="34"/>
      <c r="L1418" s="34"/>
      <c r="M1418" s="34"/>
      <c r="N1418" s="34"/>
      <c r="O1418" s="34"/>
      <c r="P1418" s="34"/>
      <c r="Q1418" s="34"/>
      <c r="R1418" s="31"/>
      <c r="S1418" s="31"/>
      <c r="T1418" s="31"/>
      <c r="U1418" s="31"/>
      <c r="V1418" s="31"/>
      <c r="W1418" s="31"/>
      <c r="X1418" s="31"/>
      <c r="Y1418" s="31"/>
      <c r="Z1418" s="31"/>
      <c r="AE1418" s="31"/>
      <c r="AF1418" s="31"/>
    </row>
    <row r="1419" spans="3:32">
      <c r="C1419" s="34"/>
      <c r="D1419" s="33"/>
      <c r="E1419" s="33"/>
      <c r="F1419" s="33"/>
      <c r="G1419" s="34"/>
      <c r="H1419" s="34"/>
      <c r="I1419" s="34"/>
      <c r="J1419" s="34"/>
      <c r="K1419" s="34"/>
      <c r="L1419" s="34"/>
      <c r="M1419" s="34"/>
      <c r="N1419" s="34"/>
      <c r="O1419" s="34"/>
      <c r="P1419" s="34"/>
      <c r="Q1419" s="34"/>
      <c r="R1419" s="31"/>
      <c r="S1419" s="31"/>
      <c r="T1419" s="31"/>
      <c r="U1419" s="31"/>
      <c r="V1419" s="31"/>
      <c r="W1419" s="31"/>
      <c r="X1419" s="31"/>
      <c r="Y1419" s="31"/>
      <c r="Z1419" s="31"/>
      <c r="AE1419" s="31"/>
      <c r="AF1419" s="31"/>
    </row>
    <row r="1420" spans="3:32">
      <c r="C1420" s="34"/>
      <c r="D1420" s="33"/>
      <c r="E1420" s="33"/>
      <c r="F1420" s="33"/>
      <c r="G1420" s="34"/>
      <c r="H1420" s="34"/>
      <c r="I1420" s="34"/>
      <c r="J1420" s="34"/>
      <c r="K1420" s="34"/>
      <c r="L1420" s="34"/>
      <c r="M1420" s="34"/>
      <c r="N1420" s="34"/>
      <c r="O1420" s="34"/>
      <c r="P1420" s="34"/>
      <c r="Q1420" s="34"/>
      <c r="R1420" s="31"/>
      <c r="S1420" s="31"/>
      <c r="T1420" s="31"/>
      <c r="U1420" s="31"/>
      <c r="V1420" s="31"/>
      <c r="W1420" s="31"/>
      <c r="X1420" s="31"/>
      <c r="Y1420" s="31"/>
      <c r="Z1420" s="31"/>
      <c r="AE1420" s="31"/>
      <c r="AF1420" s="31"/>
    </row>
    <row r="1421" spans="3:32">
      <c r="C1421" s="34"/>
      <c r="D1421" s="33"/>
      <c r="E1421" s="33"/>
      <c r="F1421" s="33"/>
      <c r="G1421" s="34"/>
      <c r="H1421" s="34"/>
      <c r="I1421" s="34"/>
      <c r="J1421" s="34"/>
      <c r="K1421" s="34"/>
      <c r="L1421" s="34"/>
      <c r="M1421" s="34"/>
      <c r="N1421" s="34"/>
      <c r="O1421" s="34"/>
      <c r="P1421" s="34"/>
      <c r="Q1421" s="34"/>
      <c r="R1421" s="31"/>
      <c r="S1421" s="31"/>
      <c r="T1421" s="31"/>
      <c r="U1421" s="31"/>
      <c r="V1421" s="31"/>
      <c r="W1421" s="31"/>
      <c r="X1421" s="31"/>
      <c r="Y1421" s="31"/>
      <c r="Z1421" s="31"/>
      <c r="AE1421" s="31"/>
      <c r="AF1421" s="31"/>
    </row>
    <row r="1422" spans="3:32">
      <c r="C1422" s="34"/>
      <c r="D1422" s="33"/>
      <c r="E1422" s="33"/>
      <c r="F1422" s="33"/>
      <c r="G1422" s="34"/>
      <c r="H1422" s="34"/>
      <c r="I1422" s="34"/>
      <c r="J1422" s="34"/>
      <c r="K1422" s="34"/>
      <c r="L1422" s="34"/>
      <c r="M1422" s="34"/>
      <c r="N1422" s="34"/>
      <c r="O1422" s="34"/>
      <c r="P1422" s="34"/>
      <c r="Q1422" s="34"/>
      <c r="R1422" s="31"/>
      <c r="S1422" s="31"/>
      <c r="T1422" s="31"/>
      <c r="U1422" s="31"/>
      <c r="V1422" s="31"/>
      <c r="W1422" s="31"/>
      <c r="X1422" s="31"/>
      <c r="Y1422" s="31"/>
      <c r="Z1422" s="31"/>
      <c r="AE1422" s="31"/>
      <c r="AF1422" s="31"/>
    </row>
    <row r="1423" spans="3:32">
      <c r="C1423" s="34"/>
      <c r="D1423" s="33"/>
      <c r="E1423" s="33"/>
      <c r="F1423" s="33"/>
      <c r="G1423" s="34"/>
      <c r="H1423" s="34"/>
      <c r="I1423" s="34"/>
      <c r="J1423" s="34"/>
      <c r="K1423" s="34"/>
      <c r="L1423" s="34"/>
      <c r="M1423" s="34"/>
      <c r="N1423" s="34"/>
      <c r="O1423" s="34"/>
      <c r="P1423" s="34"/>
      <c r="Q1423" s="34"/>
      <c r="R1423" s="31"/>
      <c r="S1423" s="31"/>
      <c r="T1423" s="31"/>
      <c r="U1423" s="31"/>
      <c r="V1423" s="31"/>
      <c r="W1423" s="31"/>
      <c r="X1423" s="31"/>
      <c r="Y1423" s="31"/>
      <c r="Z1423" s="31"/>
      <c r="AE1423" s="31"/>
      <c r="AF1423" s="31"/>
    </row>
    <row r="1424" spans="3:32">
      <c r="C1424" s="34"/>
      <c r="D1424" s="33"/>
      <c r="E1424" s="33"/>
      <c r="F1424" s="33"/>
      <c r="G1424" s="34"/>
      <c r="H1424" s="34"/>
      <c r="I1424" s="34"/>
      <c r="J1424" s="34"/>
      <c r="K1424" s="34"/>
      <c r="L1424" s="34"/>
      <c r="M1424" s="34"/>
      <c r="N1424" s="34"/>
      <c r="O1424" s="34"/>
      <c r="P1424" s="34"/>
      <c r="Q1424" s="34"/>
      <c r="R1424" s="31"/>
      <c r="S1424" s="31"/>
      <c r="T1424" s="31"/>
      <c r="U1424" s="31"/>
      <c r="V1424" s="31"/>
      <c r="W1424" s="31"/>
      <c r="X1424" s="31"/>
      <c r="Y1424" s="31"/>
      <c r="Z1424" s="31"/>
      <c r="AE1424" s="31"/>
      <c r="AF1424" s="31"/>
    </row>
    <row r="1425" spans="3:32">
      <c r="C1425" s="34"/>
      <c r="D1425" s="33"/>
      <c r="E1425" s="33"/>
      <c r="F1425" s="33"/>
      <c r="G1425" s="34"/>
      <c r="H1425" s="34"/>
      <c r="I1425" s="34"/>
      <c r="J1425" s="34"/>
      <c r="K1425" s="34"/>
      <c r="L1425" s="34"/>
      <c r="M1425" s="34"/>
      <c r="N1425" s="34"/>
      <c r="O1425" s="34"/>
      <c r="P1425" s="34"/>
      <c r="Q1425" s="34"/>
      <c r="R1425" s="31"/>
      <c r="S1425" s="31"/>
      <c r="T1425" s="31"/>
      <c r="U1425" s="31"/>
      <c r="V1425" s="31"/>
      <c r="W1425" s="31"/>
      <c r="X1425" s="31"/>
      <c r="Y1425" s="31"/>
      <c r="Z1425" s="31"/>
      <c r="AE1425" s="31"/>
      <c r="AF1425" s="31"/>
    </row>
    <row r="1426" spans="3:32">
      <c r="C1426" s="34"/>
      <c r="D1426" s="33"/>
      <c r="E1426" s="33"/>
      <c r="F1426" s="33"/>
      <c r="G1426" s="34"/>
      <c r="H1426" s="34"/>
      <c r="I1426" s="34"/>
      <c r="J1426" s="34"/>
      <c r="K1426" s="34"/>
      <c r="L1426" s="34"/>
      <c r="M1426" s="34"/>
      <c r="N1426" s="34"/>
      <c r="O1426" s="34"/>
      <c r="P1426" s="34"/>
      <c r="Q1426" s="34"/>
      <c r="R1426" s="31"/>
      <c r="S1426" s="31"/>
      <c r="T1426" s="31"/>
      <c r="U1426" s="31"/>
      <c r="V1426" s="31"/>
      <c r="W1426" s="31"/>
      <c r="X1426" s="31"/>
      <c r="Y1426" s="31"/>
      <c r="Z1426" s="31"/>
      <c r="AE1426" s="31"/>
      <c r="AF1426" s="31"/>
    </row>
    <row r="1427" spans="3:32">
      <c r="C1427" s="34"/>
      <c r="D1427" s="33"/>
      <c r="E1427" s="33"/>
      <c r="F1427" s="33"/>
      <c r="G1427" s="34"/>
      <c r="H1427" s="34"/>
      <c r="I1427" s="34"/>
      <c r="J1427" s="34"/>
      <c r="K1427" s="34"/>
      <c r="L1427" s="34"/>
      <c r="M1427" s="34"/>
      <c r="N1427" s="34"/>
      <c r="O1427" s="34"/>
      <c r="P1427" s="34"/>
      <c r="Q1427" s="34"/>
      <c r="R1427" s="31"/>
      <c r="S1427" s="31"/>
      <c r="T1427" s="31"/>
      <c r="U1427" s="31"/>
      <c r="V1427" s="31"/>
      <c r="W1427" s="31"/>
      <c r="X1427" s="31"/>
      <c r="Y1427" s="31"/>
      <c r="Z1427" s="31"/>
      <c r="AE1427" s="31"/>
      <c r="AF1427" s="31"/>
    </row>
    <row r="1428" spans="3:32">
      <c r="C1428" s="34"/>
      <c r="D1428" s="33"/>
      <c r="E1428" s="33"/>
      <c r="F1428" s="33"/>
      <c r="G1428" s="34"/>
      <c r="H1428" s="34"/>
      <c r="I1428" s="34"/>
      <c r="J1428" s="34"/>
      <c r="K1428" s="34"/>
      <c r="L1428" s="34"/>
      <c r="M1428" s="34"/>
      <c r="N1428" s="34"/>
      <c r="O1428" s="34"/>
      <c r="P1428" s="34"/>
      <c r="Q1428" s="34"/>
      <c r="R1428" s="31"/>
      <c r="S1428" s="31"/>
      <c r="T1428" s="31"/>
      <c r="U1428" s="31"/>
      <c r="V1428" s="31"/>
      <c r="W1428" s="31"/>
      <c r="X1428" s="31"/>
      <c r="Y1428" s="31"/>
      <c r="Z1428" s="31"/>
      <c r="AE1428" s="31"/>
      <c r="AF1428" s="31"/>
    </row>
    <row r="1429" spans="3:32">
      <c r="C1429" s="34"/>
      <c r="D1429" s="33"/>
      <c r="E1429" s="33"/>
      <c r="F1429" s="33"/>
      <c r="G1429" s="34"/>
      <c r="H1429" s="34"/>
      <c r="I1429" s="34"/>
      <c r="J1429" s="34"/>
      <c r="K1429" s="34"/>
      <c r="L1429" s="34"/>
      <c r="M1429" s="34"/>
      <c r="N1429" s="34"/>
      <c r="O1429" s="34"/>
      <c r="P1429" s="34"/>
      <c r="Q1429" s="34"/>
      <c r="R1429" s="31"/>
      <c r="S1429" s="31"/>
      <c r="T1429" s="31"/>
      <c r="U1429" s="31"/>
      <c r="V1429" s="31"/>
      <c r="W1429" s="31"/>
      <c r="X1429" s="31"/>
      <c r="Y1429" s="31"/>
      <c r="Z1429" s="31"/>
      <c r="AE1429" s="31"/>
      <c r="AF1429" s="31"/>
    </row>
    <row r="1430" spans="3:32">
      <c r="C1430" s="34"/>
      <c r="D1430" s="33"/>
      <c r="E1430" s="33"/>
      <c r="F1430" s="33"/>
      <c r="G1430" s="34"/>
      <c r="H1430" s="34"/>
      <c r="I1430" s="34"/>
      <c r="J1430" s="34"/>
      <c r="K1430" s="34"/>
      <c r="L1430" s="34"/>
      <c r="M1430" s="34"/>
      <c r="N1430" s="34"/>
      <c r="O1430" s="34"/>
      <c r="P1430" s="34"/>
      <c r="Q1430" s="34"/>
      <c r="R1430" s="31"/>
      <c r="S1430" s="31"/>
      <c r="T1430" s="31"/>
      <c r="U1430" s="31"/>
      <c r="V1430" s="31"/>
      <c r="W1430" s="31"/>
      <c r="X1430" s="31"/>
      <c r="Y1430" s="31"/>
      <c r="Z1430" s="31"/>
      <c r="AE1430" s="31"/>
      <c r="AF1430" s="31"/>
    </row>
    <row r="1431" spans="3:32">
      <c r="C1431" s="34"/>
      <c r="D1431" s="33"/>
      <c r="E1431" s="33"/>
      <c r="F1431" s="33"/>
      <c r="G1431" s="34"/>
      <c r="H1431" s="34"/>
      <c r="I1431" s="34"/>
      <c r="J1431" s="34"/>
      <c r="K1431" s="34"/>
      <c r="L1431" s="34"/>
      <c r="M1431" s="34"/>
      <c r="N1431" s="34"/>
      <c r="O1431" s="34"/>
      <c r="P1431" s="34"/>
      <c r="Q1431" s="34"/>
      <c r="R1431" s="31"/>
      <c r="S1431" s="31"/>
      <c r="T1431" s="31"/>
      <c r="U1431" s="31"/>
      <c r="V1431" s="31"/>
      <c r="W1431" s="31"/>
      <c r="X1431" s="31"/>
      <c r="Y1431" s="31"/>
      <c r="Z1431" s="31"/>
      <c r="AE1431" s="31"/>
      <c r="AF1431" s="31"/>
    </row>
    <row r="1432" spans="3:32">
      <c r="C1432" s="34"/>
      <c r="D1432" s="33"/>
      <c r="E1432" s="33"/>
      <c r="F1432" s="33"/>
      <c r="G1432" s="34"/>
      <c r="H1432" s="34"/>
      <c r="I1432" s="34"/>
      <c r="J1432" s="34"/>
      <c r="K1432" s="34"/>
      <c r="L1432" s="34"/>
      <c r="M1432" s="34"/>
      <c r="N1432" s="34"/>
      <c r="O1432" s="34"/>
      <c r="P1432" s="34"/>
      <c r="Q1432" s="34"/>
      <c r="R1432" s="31"/>
      <c r="S1432" s="31"/>
      <c r="T1432" s="31"/>
      <c r="U1432" s="31"/>
      <c r="V1432" s="31"/>
      <c r="W1432" s="31"/>
      <c r="X1432" s="31"/>
      <c r="Y1432" s="31"/>
      <c r="Z1432" s="31"/>
      <c r="AE1432" s="31"/>
      <c r="AF1432" s="31"/>
    </row>
    <row r="1433" spans="3:32">
      <c r="C1433" s="34"/>
      <c r="D1433" s="33"/>
      <c r="E1433" s="33"/>
      <c r="F1433" s="33"/>
      <c r="G1433" s="34"/>
      <c r="H1433" s="34"/>
      <c r="I1433" s="34"/>
      <c r="J1433" s="34"/>
      <c r="K1433" s="34"/>
      <c r="L1433" s="34"/>
      <c r="M1433" s="34"/>
      <c r="N1433" s="34"/>
      <c r="O1433" s="34"/>
      <c r="P1433" s="34"/>
      <c r="Q1433" s="34"/>
      <c r="R1433" s="31"/>
      <c r="S1433" s="31"/>
      <c r="T1433" s="31"/>
      <c r="U1433" s="31"/>
      <c r="V1433" s="31"/>
      <c r="W1433" s="31"/>
      <c r="X1433" s="31"/>
      <c r="Y1433" s="31"/>
      <c r="Z1433" s="31"/>
      <c r="AE1433" s="31"/>
      <c r="AF1433" s="31"/>
    </row>
    <row r="1434" spans="3:32">
      <c r="C1434" s="34"/>
      <c r="D1434" s="33"/>
      <c r="E1434" s="33"/>
      <c r="F1434" s="33"/>
      <c r="G1434" s="34"/>
      <c r="H1434" s="34"/>
      <c r="I1434" s="34"/>
      <c r="J1434" s="34"/>
      <c r="K1434" s="34"/>
      <c r="L1434" s="34"/>
      <c r="M1434" s="34"/>
      <c r="N1434" s="34"/>
      <c r="O1434" s="34"/>
      <c r="P1434" s="34"/>
      <c r="Q1434" s="34"/>
      <c r="R1434" s="31"/>
      <c r="S1434" s="31"/>
      <c r="T1434" s="31"/>
      <c r="U1434" s="31"/>
      <c r="V1434" s="31"/>
      <c r="W1434" s="31"/>
      <c r="X1434" s="31"/>
      <c r="Y1434" s="31"/>
      <c r="Z1434" s="31"/>
      <c r="AE1434" s="31"/>
      <c r="AF1434" s="31"/>
    </row>
    <row r="1435" spans="3:32">
      <c r="C1435" s="34"/>
      <c r="D1435" s="33"/>
      <c r="E1435" s="33"/>
      <c r="F1435" s="33"/>
      <c r="G1435" s="34"/>
      <c r="H1435" s="34"/>
      <c r="I1435" s="34"/>
      <c r="J1435" s="34"/>
      <c r="K1435" s="34"/>
      <c r="L1435" s="34"/>
      <c r="M1435" s="34"/>
      <c r="N1435" s="34"/>
      <c r="O1435" s="34"/>
      <c r="P1435" s="34"/>
      <c r="Q1435" s="34"/>
      <c r="R1435" s="31"/>
      <c r="S1435" s="31"/>
      <c r="T1435" s="31"/>
      <c r="U1435" s="31"/>
      <c r="V1435" s="31"/>
      <c r="W1435" s="31"/>
      <c r="X1435" s="31"/>
      <c r="Y1435" s="31"/>
      <c r="Z1435" s="31"/>
      <c r="AE1435" s="31"/>
      <c r="AF1435" s="31"/>
    </row>
    <row r="1436" spans="3:32">
      <c r="C1436" s="34"/>
      <c r="D1436" s="33"/>
      <c r="E1436" s="33"/>
      <c r="F1436" s="33"/>
      <c r="G1436" s="34"/>
      <c r="H1436" s="34"/>
      <c r="I1436" s="34"/>
      <c r="J1436" s="34"/>
      <c r="K1436" s="34"/>
      <c r="L1436" s="34"/>
      <c r="M1436" s="34"/>
      <c r="N1436" s="34"/>
      <c r="O1436" s="34"/>
      <c r="P1436" s="34"/>
      <c r="Q1436" s="34"/>
      <c r="R1436" s="31"/>
      <c r="S1436" s="31"/>
      <c r="T1436" s="31"/>
      <c r="U1436" s="31"/>
      <c r="V1436" s="31"/>
      <c r="W1436" s="31"/>
      <c r="X1436" s="31"/>
      <c r="Y1436" s="31"/>
      <c r="Z1436" s="31"/>
      <c r="AE1436" s="31"/>
      <c r="AF1436" s="31"/>
    </row>
    <row r="1437" spans="3:32">
      <c r="C1437" s="34"/>
      <c r="D1437" s="33"/>
      <c r="E1437" s="33"/>
      <c r="F1437" s="33"/>
      <c r="G1437" s="34"/>
      <c r="H1437" s="34"/>
      <c r="I1437" s="34"/>
      <c r="J1437" s="34"/>
      <c r="K1437" s="34"/>
      <c r="L1437" s="34"/>
      <c r="M1437" s="34"/>
      <c r="N1437" s="34"/>
      <c r="O1437" s="34"/>
      <c r="P1437" s="34"/>
      <c r="Q1437" s="34"/>
      <c r="R1437" s="31"/>
      <c r="S1437" s="31"/>
      <c r="T1437" s="31"/>
      <c r="U1437" s="31"/>
      <c r="V1437" s="31"/>
      <c r="W1437" s="31"/>
      <c r="X1437" s="31"/>
      <c r="Y1437" s="31"/>
      <c r="Z1437" s="31"/>
      <c r="AE1437" s="31"/>
      <c r="AF1437" s="31"/>
    </row>
    <row r="1438" spans="3:32">
      <c r="C1438" s="34"/>
      <c r="D1438" s="33"/>
      <c r="E1438" s="33"/>
      <c r="F1438" s="33"/>
      <c r="G1438" s="34"/>
      <c r="H1438" s="34"/>
      <c r="I1438" s="34"/>
      <c r="J1438" s="34"/>
      <c r="K1438" s="34"/>
      <c r="L1438" s="34"/>
      <c r="M1438" s="34"/>
      <c r="N1438" s="34"/>
      <c r="O1438" s="34"/>
      <c r="P1438" s="34"/>
      <c r="Q1438" s="34"/>
      <c r="R1438" s="31"/>
      <c r="S1438" s="31"/>
      <c r="T1438" s="31"/>
      <c r="U1438" s="31"/>
      <c r="V1438" s="31"/>
      <c r="W1438" s="31"/>
      <c r="X1438" s="31"/>
      <c r="Y1438" s="31"/>
      <c r="Z1438" s="31"/>
      <c r="AE1438" s="31"/>
      <c r="AF1438" s="31"/>
    </row>
    <row r="1439" spans="3:32">
      <c r="C1439" s="34"/>
      <c r="D1439" s="33"/>
      <c r="E1439" s="33"/>
      <c r="F1439" s="33"/>
      <c r="G1439" s="34"/>
      <c r="H1439" s="34"/>
      <c r="I1439" s="34"/>
      <c r="J1439" s="34"/>
      <c r="K1439" s="34"/>
      <c r="L1439" s="34"/>
      <c r="M1439" s="34"/>
      <c r="N1439" s="34"/>
      <c r="O1439" s="34"/>
      <c r="P1439" s="34"/>
      <c r="Q1439" s="34"/>
      <c r="R1439" s="31"/>
      <c r="S1439" s="31"/>
      <c r="T1439" s="31"/>
      <c r="U1439" s="31"/>
      <c r="V1439" s="31"/>
      <c r="W1439" s="31"/>
      <c r="X1439" s="31"/>
      <c r="Y1439" s="31"/>
      <c r="Z1439" s="31"/>
      <c r="AE1439" s="31"/>
      <c r="AF1439" s="31"/>
    </row>
    <row r="1440" spans="3:32">
      <c r="C1440" s="34"/>
      <c r="D1440" s="33"/>
      <c r="E1440" s="33"/>
      <c r="F1440" s="33"/>
      <c r="G1440" s="34"/>
      <c r="H1440" s="34"/>
      <c r="I1440" s="34"/>
      <c r="J1440" s="34"/>
      <c r="K1440" s="34"/>
      <c r="L1440" s="34"/>
      <c r="M1440" s="34"/>
      <c r="N1440" s="34"/>
      <c r="O1440" s="34"/>
      <c r="P1440" s="34"/>
      <c r="Q1440" s="34"/>
      <c r="R1440" s="31"/>
      <c r="S1440" s="31"/>
      <c r="T1440" s="31"/>
      <c r="U1440" s="31"/>
      <c r="V1440" s="31"/>
      <c r="W1440" s="31"/>
      <c r="X1440" s="31"/>
      <c r="Y1440" s="31"/>
      <c r="Z1440" s="31"/>
      <c r="AE1440" s="31"/>
      <c r="AF1440" s="31"/>
    </row>
    <row r="1441" spans="3:32">
      <c r="C1441" s="34"/>
      <c r="D1441" s="33"/>
      <c r="E1441" s="33"/>
      <c r="F1441" s="33"/>
      <c r="G1441" s="34"/>
      <c r="H1441" s="34"/>
      <c r="I1441" s="34"/>
      <c r="J1441" s="34"/>
      <c r="K1441" s="34"/>
      <c r="L1441" s="34"/>
      <c r="M1441" s="34"/>
      <c r="N1441" s="34"/>
      <c r="O1441" s="34"/>
      <c r="P1441" s="34"/>
      <c r="Q1441" s="34"/>
      <c r="R1441" s="31"/>
      <c r="S1441" s="31"/>
      <c r="T1441" s="31"/>
      <c r="U1441" s="31"/>
      <c r="V1441" s="31"/>
      <c r="W1441" s="31"/>
      <c r="X1441" s="31"/>
      <c r="Y1441" s="31"/>
      <c r="Z1441" s="31"/>
      <c r="AE1441" s="31"/>
      <c r="AF1441" s="31"/>
    </row>
    <row r="1442" spans="3:32">
      <c r="C1442" s="34"/>
      <c r="D1442" s="33"/>
      <c r="E1442" s="33"/>
      <c r="F1442" s="33"/>
      <c r="G1442" s="34"/>
      <c r="H1442" s="34"/>
      <c r="I1442" s="34"/>
      <c r="J1442" s="34"/>
      <c r="K1442" s="34"/>
      <c r="L1442" s="34"/>
      <c r="M1442" s="34"/>
      <c r="N1442" s="34"/>
      <c r="O1442" s="34"/>
      <c r="P1442" s="34"/>
      <c r="Q1442" s="34"/>
      <c r="R1442" s="31"/>
      <c r="S1442" s="31"/>
      <c r="T1442" s="31"/>
      <c r="U1442" s="31"/>
      <c r="V1442" s="31"/>
      <c r="W1442" s="31"/>
      <c r="X1442" s="31"/>
      <c r="Y1442" s="31"/>
      <c r="Z1442" s="31"/>
      <c r="AE1442" s="31"/>
      <c r="AF1442" s="31"/>
    </row>
    <row r="1443" spans="3:32">
      <c r="C1443" s="34"/>
      <c r="D1443" s="33"/>
      <c r="E1443" s="33"/>
      <c r="F1443" s="33"/>
      <c r="G1443" s="34"/>
      <c r="H1443" s="34"/>
      <c r="I1443" s="34"/>
      <c r="J1443" s="34"/>
      <c r="K1443" s="34"/>
      <c r="L1443" s="34"/>
      <c r="M1443" s="34"/>
      <c r="N1443" s="34"/>
      <c r="O1443" s="34"/>
      <c r="P1443" s="34"/>
      <c r="Q1443" s="34"/>
      <c r="R1443" s="31"/>
      <c r="S1443" s="31"/>
      <c r="T1443" s="31"/>
      <c r="U1443" s="31"/>
      <c r="V1443" s="31"/>
      <c r="W1443" s="31"/>
      <c r="X1443" s="31"/>
      <c r="Y1443" s="31"/>
      <c r="Z1443" s="31"/>
      <c r="AE1443" s="31"/>
      <c r="AF1443" s="31"/>
    </row>
    <row r="1444" spans="3:32">
      <c r="C1444" s="34"/>
      <c r="D1444" s="33"/>
      <c r="E1444" s="33"/>
      <c r="F1444" s="33"/>
      <c r="G1444" s="34"/>
      <c r="H1444" s="34"/>
      <c r="I1444" s="34"/>
      <c r="J1444" s="34"/>
      <c r="K1444" s="34"/>
      <c r="L1444" s="34"/>
      <c r="M1444" s="34"/>
      <c r="N1444" s="34"/>
      <c r="O1444" s="34"/>
      <c r="P1444" s="34"/>
      <c r="Q1444" s="34"/>
      <c r="R1444" s="31"/>
      <c r="S1444" s="31"/>
      <c r="T1444" s="31"/>
      <c r="U1444" s="31"/>
      <c r="V1444" s="31"/>
      <c r="W1444" s="31"/>
      <c r="X1444" s="31"/>
      <c r="Y1444" s="31"/>
      <c r="Z1444" s="31"/>
      <c r="AE1444" s="31"/>
      <c r="AF1444" s="31"/>
    </row>
    <row r="1445" spans="3:32">
      <c r="C1445" s="34"/>
      <c r="D1445" s="33"/>
      <c r="E1445" s="33"/>
      <c r="F1445" s="33"/>
      <c r="G1445" s="34"/>
      <c r="H1445" s="34"/>
      <c r="I1445" s="34"/>
      <c r="J1445" s="34"/>
      <c r="K1445" s="34"/>
      <c r="L1445" s="34"/>
      <c r="M1445" s="34"/>
      <c r="N1445" s="34"/>
      <c r="O1445" s="34"/>
      <c r="P1445" s="34"/>
      <c r="Q1445" s="34"/>
      <c r="R1445" s="31"/>
      <c r="S1445" s="31"/>
      <c r="T1445" s="31"/>
      <c r="U1445" s="31"/>
      <c r="V1445" s="31"/>
      <c r="W1445" s="31"/>
      <c r="X1445" s="31"/>
      <c r="Y1445" s="31"/>
      <c r="Z1445" s="31"/>
      <c r="AE1445" s="31"/>
      <c r="AF1445" s="31"/>
    </row>
    <row r="1446" spans="3:32">
      <c r="C1446" s="34"/>
      <c r="D1446" s="33"/>
      <c r="E1446" s="33"/>
      <c r="F1446" s="33"/>
      <c r="G1446" s="34"/>
      <c r="H1446" s="34"/>
      <c r="I1446" s="34"/>
      <c r="J1446" s="34"/>
      <c r="K1446" s="34"/>
      <c r="L1446" s="34"/>
      <c r="M1446" s="34"/>
      <c r="N1446" s="34"/>
      <c r="O1446" s="34"/>
      <c r="P1446" s="34"/>
      <c r="Q1446" s="34"/>
      <c r="R1446" s="31"/>
      <c r="S1446" s="31"/>
      <c r="T1446" s="31"/>
      <c r="U1446" s="31"/>
      <c r="V1446" s="31"/>
      <c r="W1446" s="31"/>
      <c r="X1446" s="31"/>
      <c r="Y1446" s="31"/>
      <c r="Z1446" s="31"/>
      <c r="AE1446" s="31"/>
      <c r="AF1446" s="31"/>
    </row>
    <row r="1447" spans="3:32">
      <c r="C1447" s="34"/>
      <c r="D1447" s="33"/>
      <c r="E1447" s="33"/>
      <c r="F1447" s="33"/>
      <c r="G1447" s="34"/>
      <c r="H1447" s="34"/>
      <c r="I1447" s="34"/>
      <c r="J1447" s="34"/>
      <c r="K1447" s="34"/>
      <c r="L1447" s="34"/>
      <c r="M1447" s="34"/>
      <c r="N1447" s="34"/>
      <c r="O1447" s="34"/>
      <c r="P1447" s="34"/>
      <c r="Q1447" s="34"/>
      <c r="R1447" s="31"/>
      <c r="S1447" s="31"/>
      <c r="T1447" s="31"/>
      <c r="U1447" s="31"/>
      <c r="V1447" s="31"/>
      <c r="W1447" s="31"/>
      <c r="X1447" s="31"/>
      <c r="Y1447" s="31"/>
      <c r="Z1447" s="31"/>
      <c r="AE1447" s="31"/>
      <c r="AF1447" s="31"/>
    </row>
    <row r="1448" spans="3:32">
      <c r="C1448" s="34"/>
      <c r="D1448" s="33"/>
      <c r="E1448" s="33"/>
      <c r="F1448" s="33"/>
      <c r="G1448" s="34"/>
      <c r="H1448" s="34"/>
      <c r="I1448" s="34"/>
      <c r="J1448" s="34"/>
      <c r="K1448" s="34"/>
      <c r="L1448" s="34"/>
      <c r="M1448" s="34"/>
      <c r="N1448" s="34"/>
      <c r="O1448" s="34"/>
      <c r="P1448" s="34"/>
      <c r="Q1448" s="34"/>
      <c r="R1448" s="31"/>
      <c r="S1448" s="31"/>
      <c r="T1448" s="31"/>
      <c r="U1448" s="31"/>
      <c r="V1448" s="31"/>
      <c r="W1448" s="31"/>
      <c r="X1448" s="31"/>
      <c r="Y1448" s="31"/>
      <c r="Z1448" s="31"/>
      <c r="AE1448" s="31"/>
      <c r="AF1448" s="31"/>
    </row>
    <row r="1449" spans="3:32">
      <c r="C1449" s="34"/>
      <c r="D1449" s="33"/>
      <c r="E1449" s="33"/>
      <c r="F1449" s="33"/>
      <c r="G1449" s="34"/>
      <c r="H1449" s="34"/>
      <c r="I1449" s="34"/>
      <c r="J1449" s="34"/>
      <c r="K1449" s="34"/>
      <c r="L1449" s="34"/>
      <c r="M1449" s="34"/>
      <c r="N1449" s="34"/>
      <c r="O1449" s="34"/>
      <c r="P1449" s="34"/>
      <c r="Q1449" s="34"/>
      <c r="R1449" s="31"/>
      <c r="S1449" s="31"/>
      <c r="T1449" s="31"/>
      <c r="U1449" s="31"/>
      <c r="V1449" s="31"/>
      <c r="W1449" s="31"/>
      <c r="X1449" s="31"/>
      <c r="Y1449" s="31"/>
      <c r="Z1449" s="31"/>
      <c r="AE1449" s="31"/>
      <c r="AF1449" s="31"/>
    </row>
    <row r="1450" spans="3:32">
      <c r="C1450" s="34"/>
      <c r="D1450" s="33"/>
      <c r="E1450" s="33"/>
      <c r="F1450" s="33"/>
      <c r="G1450" s="34"/>
      <c r="H1450" s="34"/>
      <c r="I1450" s="34"/>
      <c r="J1450" s="34"/>
      <c r="K1450" s="34"/>
      <c r="L1450" s="34"/>
      <c r="M1450" s="34"/>
      <c r="N1450" s="34"/>
      <c r="O1450" s="34"/>
      <c r="P1450" s="34"/>
      <c r="Q1450" s="34"/>
      <c r="R1450" s="31"/>
      <c r="S1450" s="31"/>
      <c r="T1450" s="31"/>
      <c r="U1450" s="31"/>
      <c r="V1450" s="31"/>
      <c r="W1450" s="31"/>
      <c r="X1450" s="31"/>
      <c r="Y1450" s="31"/>
      <c r="Z1450" s="31"/>
      <c r="AE1450" s="31"/>
      <c r="AF1450" s="31"/>
    </row>
    <row r="1451" spans="3:32">
      <c r="C1451" s="34"/>
      <c r="D1451" s="33"/>
      <c r="E1451" s="33"/>
      <c r="F1451" s="33"/>
      <c r="G1451" s="34"/>
      <c r="H1451" s="34"/>
      <c r="I1451" s="34"/>
      <c r="J1451" s="34"/>
      <c r="K1451" s="34"/>
      <c r="L1451" s="34"/>
      <c r="M1451" s="34"/>
      <c r="N1451" s="34"/>
      <c r="O1451" s="34"/>
      <c r="P1451" s="34"/>
      <c r="Q1451" s="34"/>
      <c r="R1451" s="31"/>
      <c r="S1451" s="31"/>
      <c r="T1451" s="31"/>
      <c r="U1451" s="31"/>
      <c r="V1451" s="31"/>
      <c r="W1451" s="31"/>
      <c r="X1451" s="31"/>
      <c r="Y1451" s="31"/>
      <c r="Z1451" s="31"/>
      <c r="AE1451" s="31"/>
      <c r="AF1451" s="31"/>
    </row>
    <row r="1452" spans="3:32">
      <c r="C1452" s="34"/>
      <c r="D1452" s="33"/>
      <c r="E1452" s="33"/>
      <c r="F1452" s="33"/>
      <c r="G1452" s="34"/>
      <c r="H1452" s="34"/>
      <c r="I1452" s="34"/>
      <c r="J1452" s="34"/>
      <c r="K1452" s="34"/>
      <c r="L1452" s="34"/>
      <c r="M1452" s="34"/>
      <c r="N1452" s="34"/>
      <c r="O1452" s="34"/>
      <c r="P1452" s="34"/>
      <c r="Q1452" s="34"/>
      <c r="R1452" s="31"/>
      <c r="S1452" s="31"/>
      <c r="T1452" s="31"/>
      <c r="U1452" s="31"/>
      <c r="V1452" s="31"/>
      <c r="W1452" s="31"/>
      <c r="X1452" s="31"/>
      <c r="Y1452" s="31"/>
      <c r="Z1452" s="31"/>
      <c r="AE1452" s="31"/>
      <c r="AF1452" s="31"/>
    </row>
    <row r="1453" spans="3:32">
      <c r="C1453" s="34"/>
      <c r="D1453" s="33"/>
      <c r="E1453" s="33"/>
      <c r="F1453" s="33"/>
      <c r="G1453" s="34"/>
      <c r="H1453" s="34"/>
      <c r="I1453" s="34"/>
      <c r="J1453" s="34"/>
      <c r="K1453" s="34"/>
      <c r="L1453" s="34"/>
      <c r="M1453" s="34"/>
      <c r="N1453" s="34"/>
      <c r="O1453" s="34"/>
      <c r="P1453" s="34"/>
      <c r="Q1453" s="34"/>
      <c r="R1453" s="31"/>
      <c r="S1453" s="31"/>
      <c r="T1453" s="31"/>
      <c r="U1453" s="31"/>
      <c r="V1453" s="31"/>
      <c r="W1453" s="31"/>
      <c r="X1453" s="31"/>
      <c r="Y1453" s="31"/>
      <c r="Z1453" s="31"/>
      <c r="AE1453" s="31"/>
      <c r="AF1453" s="31"/>
    </row>
    <row r="1454" spans="3:32">
      <c r="C1454" s="34"/>
      <c r="D1454" s="33"/>
      <c r="E1454" s="33"/>
      <c r="F1454" s="33"/>
      <c r="G1454" s="34"/>
      <c r="H1454" s="34"/>
      <c r="I1454" s="34"/>
      <c r="J1454" s="34"/>
      <c r="K1454" s="34"/>
      <c r="L1454" s="34"/>
      <c r="M1454" s="34"/>
      <c r="N1454" s="34"/>
      <c r="O1454" s="34"/>
      <c r="P1454" s="34"/>
      <c r="Q1454" s="34"/>
      <c r="R1454" s="31"/>
      <c r="S1454" s="31"/>
      <c r="T1454" s="31"/>
      <c r="U1454" s="31"/>
      <c r="V1454" s="31"/>
      <c r="W1454" s="31"/>
      <c r="X1454" s="31"/>
      <c r="Y1454" s="31"/>
      <c r="Z1454" s="31"/>
      <c r="AE1454" s="31"/>
      <c r="AF1454" s="31"/>
    </row>
    <row r="1455" spans="3:32">
      <c r="C1455" s="34"/>
      <c r="D1455" s="33"/>
      <c r="E1455" s="33"/>
      <c r="F1455" s="33"/>
      <c r="G1455" s="34"/>
      <c r="H1455" s="34"/>
      <c r="I1455" s="34"/>
      <c r="J1455" s="34"/>
      <c r="K1455" s="34"/>
      <c r="L1455" s="34"/>
      <c r="M1455" s="34"/>
      <c r="N1455" s="34"/>
      <c r="O1455" s="34"/>
      <c r="P1455" s="34"/>
      <c r="Q1455" s="34"/>
      <c r="R1455" s="31"/>
      <c r="S1455" s="31"/>
      <c r="T1455" s="31"/>
      <c r="U1455" s="31"/>
      <c r="V1455" s="31"/>
      <c r="W1455" s="31"/>
      <c r="X1455" s="31"/>
      <c r="Y1455" s="31"/>
      <c r="Z1455" s="31"/>
      <c r="AE1455" s="31"/>
      <c r="AF1455" s="31"/>
    </row>
    <row r="1456" spans="3:32">
      <c r="C1456" s="34"/>
      <c r="D1456" s="33"/>
      <c r="E1456" s="33"/>
      <c r="F1456" s="33"/>
      <c r="G1456" s="34"/>
      <c r="H1456" s="34"/>
      <c r="I1456" s="34"/>
      <c r="J1456" s="34"/>
      <c r="K1456" s="34"/>
      <c r="L1456" s="34"/>
      <c r="M1456" s="34"/>
      <c r="N1456" s="34"/>
      <c r="O1456" s="34"/>
      <c r="P1456" s="34"/>
      <c r="Q1456" s="34"/>
      <c r="R1456" s="31"/>
      <c r="S1456" s="31"/>
      <c r="T1456" s="31"/>
      <c r="U1456" s="31"/>
      <c r="V1456" s="31"/>
      <c r="W1456" s="31"/>
      <c r="X1456" s="31"/>
      <c r="Y1456" s="31"/>
      <c r="Z1456" s="31"/>
      <c r="AE1456" s="31"/>
      <c r="AF1456" s="31"/>
    </row>
    <row r="1457" spans="3:32">
      <c r="C1457" s="34"/>
      <c r="D1457" s="33"/>
      <c r="E1457" s="33"/>
      <c r="F1457" s="33"/>
      <c r="G1457" s="34"/>
      <c r="H1457" s="34"/>
      <c r="I1457" s="34"/>
      <c r="J1457" s="34"/>
      <c r="K1457" s="34"/>
      <c r="L1457" s="34"/>
      <c r="M1457" s="34"/>
      <c r="N1457" s="34"/>
      <c r="O1457" s="34"/>
      <c r="P1457" s="34"/>
      <c r="Q1457" s="34"/>
      <c r="R1457" s="31"/>
      <c r="S1457" s="31"/>
      <c r="T1457" s="31"/>
      <c r="U1457" s="31"/>
      <c r="V1457" s="31"/>
      <c r="W1457" s="31"/>
      <c r="X1457" s="31"/>
      <c r="Y1457" s="31"/>
      <c r="Z1457" s="31"/>
      <c r="AE1457" s="31"/>
      <c r="AF1457" s="31"/>
    </row>
    <row r="1458" spans="3:32">
      <c r="C1458" s="34"/>
      <c r="D1458" s="33"/>
      <c r="E1458" s="33"/>
      <c r="F1458" s="33"/>
      <c r="G1458" s="34"/>
      <c r="H1458" s="34"/>
      <c r="I1458" s="34"/>
      <c r="J1458" s="34"/>
      <c r="K1458" s="34"/>
      <c r="L1458" s="34"/>
      <c r="M1458" s="34"/>
      <c r="N1458" s="34"/>
      <c r="O1458" s="34"/>
      <c r="P1458" s="34"/>
      <c r="Q1458" s="34"/>
      <c r="R1458" s="31"/>
      <c r="S1458" s="31"/>
      <c r="T1458" s="31"/>
      <c r="U1458" s="31"/>
      <c r="V1458" s="31"/>
      <c r="W1458" s="31"/>
      <c r="X1458" s="31"/>
      <c r="Y1458" s="31"/>
      <c r="Z1458" s="31"/>
      <c r="AE1458" s="31"/>
      <c r="AF1458" s="31"/>
    </row>
    <row r="1459" spans="3:32">
      <c r="C1459" s="34"/>
      <c r="D1459" s="33"/>
      <c r="E1459" s="33"/>
      <c r="F1459" s="33"/>
      <c r="G1459" s="34"/>
      <c r="H1459" s="34"/>
      <c r="I1459" s="34"/>
      <c r="J1459" s="34"/>
      <c r="K1459" s="34"/>
      <c r="L1459" s="34"/>
      <c r="M1459" s="34"/>
      <c r="N1459" s="34"/>
      <c r="O1459" s="34"/>
      <c r="P1459" s="34"/>
      <c r="Q1459" s="34"/>
      <c r="R1459" s="31"/>
      <c r="S1459" s="31"/>
      <c r="T1459" s="31"/>
      <c r="U1459" s="31"/>
      <c r="V1459" s="31"/>
      <c r="W1459" s="31"/>
      <c r="X1459" s="31"/>
      <c r="Y1459" s="31"/>
      <c r="Z1459" s="31"/>
      <c r="AE1459" s="31"/>
      <c r="AF1459" s="31"/>
    </row>
    <row r="1460" spans="3:32">
      <c r="C1460" s="34"/>
      <c r="D1460" s="33"/>
      <c r="E1460" s="33"/>
      <c r="F1460" s="33"/>
      <c r="G1460" s="34"/>
      <c r="H1460" s="34"/>
      <c r="I1460" s="34"/>
      <c r="J1460" s="34"/>
      <c r="K1460" s="34"/>
      <c r="L1460" s="34"/>
      <c r="M1460" s="34"/>
      <c r="N1460" s="34"/>
      <c r="O1460" s="34"/>
      <c r="P1460" s="34"/>
      <c r="Q1460" s="34"/>
      <c r="R1460" s="31"/>
      <c r="S1460" s="31"/>
      <c r="T1460" s="31"/>
      <c r="U1460" s="31"/>
      <c r="V1460" s="31"/>
      <c r="W1460" s="31"/>
      <c r="X1460" s="31"/>
      <c r="Y1460" s="31"/>
      <c r="Z1460" s="31"/>
      <c r="AE1460" s="31"/>
      <c r="AF1460" s="31"/>
    </row>
    <row r="1461" spans="3:32">
      <c r="C1461" s="34"/>
      <c r="D1461" s="33"/>
      <c r="E1461" s="33"/>
      <c r="F1461" s="33"/>
      <c r="G1461" s="34"/>
      <c r="H1461" s="34"/>
      <c r="I1461" s="34"/>
      <c r="J1461" s="34"/>
      <c r="K1461" s="34"/>
      <c r="L1461" s="34"/>
      <c r="M1461" s="34"/>
      <c r="N1461" s="34"/>
      <c r="O1461" s="34"/>
      <c r="P1461" s="34"/>
      <c r="Q1461" s="34"/>
      <c r="R1461" s="31"/>
      <c r="S1461" s="31"/>
      <c r="T1461" s="31"/>
      <c r="U1461" s="31"/>
      <c r="V1461" s="31"/>
      <c r="W1461" s="31"/>
      <c r="X1461" s="31"/>
      <c r="Y1461" s="31"/>
      <c r="Z1461" s="31"/>
      <c r="AE1461" s="31"/>
      <c r="AF1461" s="31"/>
    </row>
    <row r="1462" spans="3:32">
      <c r="C1462" s="34"/>
      <c r="D1462" s="33"/>
      <c r="E1462" s="33"/>
      <c r="F1462" s="33"/>
      <c r="G1462" s="34"/>
      <c r="H1462" s="34"/>
      <c r="I1462" s="34"/>
      <c r="J1462" s="34"/>
      <c r="K1462" s="34"/>
      <c r="L1462" s="34"/>
      <c r="M1462" s="34"/>
      <c r="N1462" s="34"/>
      <c r="O1462" s="34"/>
      <c r="P1462" s="34"/>
      <c r="Q1462" s="34"/>
      <c r="R1462" s="31"/>
      <c r="S1462" s="31"/>
      <c r="T1462" s="31"/>
      <c r="U1462" s="31"/>
      <c r="V1462" s="31"/>
      <c r="W1462" s="31"/>
      <c r="X1462" s="31"/>
      <c r="Y1462" s="31"/>
      <c r="Z1462" s="31"/>
      <c r="AE1462" s="31"/>
      <c r="AF1462" s="31"/>
    </row>
    <row r="1463" spans="3:32">
      <c r="C1463" s="34"/>
      <c r="D1463" s="33"/>
      <c r="E1463" s="33"/>
      <c r="F1463" s="33"/>
      <c r="G1463" s="34"/>
      <c r="H1463" s="34"/>
      <c r="I1463" s="34"/>
      <c r="J1463" s="34"/>
      <c r="K1463" s="34"/>
      <c r="L1463" s="34"/>
      <c r="M1463" s="34"/>
      <c r="N1463" s="34"/>
      <c r="O1463" s="34"/>
      <c r="P1463" s="34"/>
      <c r="Q1463" s="34"/>
      <c r="R1463" s="31"/>
      <c r="S1463" s="31"/>
      <c r="T1463" s="31"/>
      <c r="U1463" s="31"/>
      <c r="V1463" s="31"/>
      <c r="W1463" s="31"/>
      <c r="X1463" s="31"/>
      <c r="Y1463" s="31"/>
      <c r="Z1463" s="31"/>
      <c r="AE1463" s="31"/>
      <c r="AF1463" s="31"/>
    </row>
    <row r="1464" spans="3:32">
      <c r="C1464" s="34"/>
      <c r="D1464" s="33"/>
      <c r="E1464" s="33"/>
      <c r="F1464" s="33"/>
      <c r="G1464" s="34"/>
      <c r="H1464" s="34"/>
      <c r="I1464" s="34"/>
      <c r="J1464" s="34"/>
      <c r="K1464" s="34"/>
      <c r="L1464" s="34"/>
      <c r="M1464" s="34"/>
      <c r="N1464" s="34"/>
      <c r="O1464" s="34"/>
      <c r="P1464" s="34"/>
      <c r="Q1464" s="34"/>
      <c r="R1464" s="31"/>
      <c r="S1464" s="31"/>
      <c r="T1464" s="31"/>
      <c r="U1464" s="31"/>
      <c r="V1464" s="31"/>
      <c r="W1464" s="31"/>
      <c r="X1464" s="31"/>
      <c r="Y1464" s="31"/>
      <c r="Z1464" s="31"/>
      <c r="AE1464" s="31"/>
      <c r="AF1464" s="31"/>
    </row>
    <row r="1465" spans="3:32">
      <c r="C1465" s="34"/>
      <c r="D1465" s="33"/>
      <c r="E1465" s="33"/>
      <c r="F1465" s="33"/>
      <c r="G1465" s="34"/>
      <c r="H1465" s="34"/>
      <c r="I1465" s="34"/>
      <c r="J1465" s="34"/>
      <c r="K1465" s="34"/>
      <c r="L1465" s="34"/>
      <c r="M1465" s="34"/>
      <c r="N1465" s="34"/>
      <c r="O1465" s="34"/>
      <c r="P1465" s="34"/>
      <c r="Q1465" s="34"/>
      <c r="R1465" s="31"/>
      <c r="S1465" s="31"/>
      <c r="T1465" s="31"/>
      <c r="U1465" s="31"/>
      <c r="V1465" s="31"/>
      <c r="W1465" s="31"/>
      <c r="X1465" s="31"/>
      <c r="Y1465" s="31"/>
      <c r="Z1465" s="31"/>
      <c r="AE1465" s="31"/>
      <c r="AF1465" s="31"/>
    </row>
    <row r="1466" spans="3:32">
      <c r="C1466" s="34"/>
      <c r="D1466" s="33"/>
      <c r="E1466" s="33"/>
      <c r="F1466" s="33"/>
      <c r="G1466" s="34"/>
      <c r="H1466" s="34"/>
      <c r="I1466" s="34"/>
      <c r="J1466" s="34"/>
      <c r="K1466" s="34"/>
      <c r="L1466" s="34"/>
      <c r="M1466" s="34"/>
      <c r="N1466" s="34"/>
      <c r="O1466" s="34"/>
      <c r="P1466" s="34"/>
      <c r="Q1466" s="34"/>
      <c r="R1466" s="31"/>
      <c r="S1466" s="31"/>
      <c r="T1466" s="31"/>
      <c r="U1466" s="31"/>
      <c r="V1466" s="31"/>
      <c r="W1466" s="31"/>
      <c r="X1466" s="31"/>
      <c r="Y1466" s="31"/>
      <c r="Z1466" s="31"/>
      <c r="AE1466" s="31"/>
      <c r="AF1466" s="31"/>
    </row>
    <row r="1467" spans="3:32">
      <c r="C1467" s="34"/>
      <c r="D1467" s="33"/>
      <c r="E1467" s="33"/>
      <c r="F1467" s="33"/>
      <c r="G1467" s="34"/>
      <c r="H1467" s="34"/>
      <c r="I1467" s="34"/>
      <c r="J1467" s="34"/>
      <c r="K1467" s="34"/>
      <c r="L1467" s="34"/>
      <c r="M1467" s="34"/>
      <c r="N1467" s="34"/>
      <c r="O1467" s="34"/>
      <c r="P1467" s="34"/>
      <c r="Q1467" s="34"/>
      <c r="R1467" s="31"/>
      <c r="S1467" s="31"/>
      <c r="T1467" s="31"/>
      <c r="U1467" s="31"/>
      <c r="V1467" s="31"/>
      <c r="W1467" s="31"/>
      <c r="X1467" s="31"/>
      <c r="Y1467" s="31"/>
      <c r="Z1467" s="31"/>
      <c r="AE1467" s="31"/>
      <c r="AF1467" s="31"/>
    </row>
    <row r="1468" spans="3:32">
      <c r="C1468" s="34"/>
      <c r="D1468" s="33"/>
      <c r="E1468" s="33"/>
      <c r="F1468" s="33"/>
      <c r="G1468" s="34"/>
      <c r="H1468" s="34"/>
      <c r="I1468" s="34"/>
      <c r="J1468" s="34"/>
      <c r="K1468" s="34"/>
      <c r="L1468" s="34"/>
      <c r="M1468" s="34"/>
      <c r="N1468" s="34"/>
      <c r="O1468" s="34"/>
      <c r="P1468" s="34"/>
      <c r="Q1468" s="34"/>
      <c r="R1468" s="31"/>
      <c r="S1468" s="31"/>
      <c r="T1468" s="31"/>
      <c r="U1468" s="31"/>
      <c r="V1468" s="31"/>
      <c r="W1468" s="31"/>
      <c r="X1468" s="31"/>
      <c r="Y1468" s="31"/>
      <c r="Z1468" s="31"/>
      <c r="AE1468" s="31"/>
      <c r="AF1468" s="31"/>
    </row>
    <row r="1469" spans="3:32">
      <c r="C1469" s="34"/>
      <c r="D1469" s="33"/>
      <c r="E1469" s="33"/>
      <c r="F1469" s="33"/>
      <c r="G1469" s="34"/>
      <c r="H1469" s="34"/>
      <c r="I1469" s="34"/>
      <c r="J1469" s="34"/>
      <c r="K1469" s="34"/>
      <c r="L1469" s="34"/>
      <c r="M1469" s="34"/>
      <c r="N1469" s="34"/>
      <c r="O1469" s="34"/>
      <c r="P1469" s="34"/>
      <c r="Q1469" s="34"/>
      <c r="R1469" s="31"/>
      <c r="S1469" s="31"/>
      <c r="T1469" s="31"/>
      <c r="U1469" s="31"/>
      <c r="V1469" s="31"/>
      <c r="W1469" s="31"/>
      <c r="X1469" s="31"/>
      <c r="Y1469" s="31"/>
      <c r="Z1469" s="31"/>
      <c r="AE1469" s="31"/>
      <c r="AF1469" s="31"/>
    </row>
    <row r="1470" spans="3:32">
      <c r="C1470" s="34"/>
      <c r="D1470" s="33"/>
      <c r="E1470" s="33"/>
      <c r="F1470" s="33"/>
      <c r="G1470" s="34"/>
      <c r="H1470" s="34"/>
      <c r="I1470" s="34"/>
      <c r="J1470" s="34"/>
      <c r="K1470" s="34"/>
      <c r="L1470" s="34"/>
      <c r="M1470" s="34"/>
      <c r="N1470" s="34"/>
      <c r="O1470" s="34"/>
      <c r="P1470" s="34"/>
      <c r="Q1470" s="34"/>
      <c r="R1470" s="31"/>
      <c r="S1470" s="31"/>
      <c r="T1470" s="31"/>
      <c r="U1470" s="31"/>
      <c r="V1470" s="31"/>
      <c r="W1470" s="31"/>
      <c r="X1470" s="31"/>
      <c r="Y1470" s="31"/>
      <c r="Z1470" s="31"/>
      <c r="AE1470" s="31"/>
      <c r="AF1470" s="31"/>
    </row>
    <row r="1471" spans="3:32">
      <c r="C1471" s="34"/>
      <c r="D1471" s="33"/>
      <c r="E1471" s="33"/>
      <c r="F1471" s="33"/>
      <c r="G1471" s="34"/>
      <c r="H1471" s="34"/>
      <c r="I1471" s="34"/>
      <c r="J1471" s="34"/>
      <c r="K1471" s="34"/>
      <c r="L1471" s="34"/>
      <c r="M1471" s="34"/>
      <c r="N1471" s="34"/>
      <c r="O1471" s="34"/>
      <c r="P1471" s="34"/>
      <c r="Q1471" s="34"/>
      <c r="R1471" s="31"/>
      <c r="S1471" s="31"/>
      <c r="T1471" s="31"/>
      <c r="U1471" s="31"/>
      <c r="V1471" s="31"/>
      <c r="W1471" s="31"/>
      <c r="X1471" s="31"/>
      <c r="Y1471" s="31"/>
      <c r="Z1471" s="31"/>
      <c r="AE1471" s="31"/>
      <c r="AF1471" s="31"/>
    </row>
    <row r="1472" spans="3:32">
      <c r="C1472" s="34"/>
      <c r="D1472" s="33"/>
      <c r="E1472" s="33"/>
      <c r="F1472" s="33"/>
      <c r="G1472" s="34"/>
      <c r="H1472" s="34"/>
      <c r="I1472" s="34"/>
      <c r="J1472" s="34"/>
      <c r="K1472" s="34"/>
      <c r="L1472" s="34"/>
      <c r="M1472" s="34"/>
      <c r="N1472" s="34"/>
      <c r="O1472" s="34"/>
      <c r="P1472" s="34"/>
      <c r="Q1472" s="34"/>
      <c r="R1472" s="31"/>
      <c r="S1472" s="31"/>
      <c r="T1472" s="31"/>
      <c r="U1472" s="31"/>
      <c r="V1472" s="31"/>
      <c r="W1472" s="31"/>
      <c r="X1472" s="31"/>
      <c r="Y1472" s="31"/>
      <c r="Z1472" s="31"/>
      <c r="AE1472" s="31"/>
      <c r="AF1472" s="31"/>
    </row>
    <row r="1473" spans="3:32">
      <c r="C1473" s="34"/>
      <c r="D1473" s="33"/>
      <c r="E1473" s="33"/>
      <c r="F1473" s="33"/>
      <c r="G1473" s="34"/>
      <c r="H1473" s="34"/>
      <c r="I1473" s="34"/>
      <c r="J1473" s="34"/>
      <c r="K1473" s="34"/>
      <c r="L1473" s="34"/>
      <c r="M1473" s="34"/>
      <c r="N1473" s="34"/>
      <c r="O1473" s="34"/>
      <c r="P1473" s="34"/>
      <c r="Q1473" s="34"/>
      <c r="R1473" s="31"/>
      <c r="S1473" s="31"/>
      <c r="T1473" s="31"/>
      <c r="U1473" s="31"/>
      <c r="V1473" s="31"/>
      <c r="W1473" s="31"/>
      <c r="X1473" s="31"/>
      <c r="Y1473" s="31"/>
      <c r="Z1473" s="31"/>
      <c r="AE1473" s="31"/>
      <c r="AF1473" s="31"/>
    </row>
    <row r="1474" spans="3:32">
      <c r="C1474" s="34"/>
      <c r="D1474" s="33"/>
      <c r="E1474" s="33"/>
      <c r="F1474" s="33"/>
      <c r="G1474" s="34"/>
      <c r="H1474" s="34"/>
      <c r="I1474" s="34"/>
      <c r="J1474" s="34"/>
      <c r="K1474" s="34"/>
      <c r="L1474" s="34"/>
      <c r="M1474" s="34"/>
      <c r="N1474" s="34"/>
      <c r="O1474" s="34"/>
      <c r="P1474" s="34"/>
      <c r="Q1474" s="34"/>
      <c r="R1474" s="31"/>
      <c r="S1474" s="31"/>
      <c r="T1474" s="31"/>
      <c r="U1474" s="31"/>
      <c r="V1474" s="31"/>
      <c r="W1474" s="31"/>
      <c r="X1474" s="31"/>
      <c r="Y1474" s="31"/>
      <c r="Z1474" s="31"/>
      <c r="AE1474" s="31"/>
      <c r="AF1474" s="31"/>
    </row>
    <row r="1475" spans="3:32">
      <c r="C1475" s="34"/>
      <c r="D1475" s="33"/>
      <c r="E1475" s="33"/>
      <c r="F1475" s="33"/>
      <c r="G1475" s="34"/>
      <c r="H1475" s="34"/>
      <c r="I1475" s="34"/>
      <c r="J1475" s="34"/>
      <c r="K1475" s="34"/>
      <c r="L1475" s="34"/>
      <c r="M1475" s="34"/>
      <c r="N1475" s="34"/>
      <c r="O1475" s="34"/>
      <c r="P1475" s="34"/>
      <c r="Q1475" s="34"/>
      <c r="R1475" s="31"/>
      <c r="S1475" s="31"/>
      <c r="T1475" s="31"/>
      <c r="U1475" s="31"/>
      <c r="V1475" s="31"/>
      <c r="W1475" s="31"/>
      <c r="X1475" s="31"/>
      <c r="Y1475" s="31"/>
      <c r="Z1475" s="31"/>
      <c r="AE1475" s="31"/>
      <c r="AF1475" s="31"/>
    </row>
    <row r="1476" spans="3:32">
      <c r="C1476" s="34"/>
      <c r="D1476" s="33"/>
      <c r="E1476" s="33"/>
      <c r="F1476" s="33"/>
      <c r="G1476" s="34"/>
      <c r="H1476" s="34"/>
      <c r="I1476" s="34"/>
      <c r="J1476" s="34"/>
      <c r="K1476" s="34"/>
      <c r="L1476" s="34"/>
      <c r="M1476" s="34"/>
      <c r="N1476" s="34"/>
      <c r="O1476" s="34"/>
      <c r="P1476" s="34"/>
      <c r="Q1476" s="34"/>
      <c r="R1476" s="31"/>
      <c r="S1476" s="31"/>
      <c r="T1476" s="31"/>
      <c r="U1476" s="31"/>
      <c r="V1476" s="31"/>
      <c r="W1476" s="31"/>
      <c r="X1476" s="31"/>
      <c r="Y1476" s="31"/>
      <c r="Z1476" s="31"/>
      <c r="AE1476" s="31"/>
      <c r="AF1476" s="31"/>
    </row>
    <row r="1477" spans="3:32">
      <c r="C1477" s="34"/>
      <c r="D1477" s="33"/>
      <c r="E1477" s="33"/>
      <c r="F1477" s="33"/>
      <c r="G1477" s="34"/>
      <c r="H1477" s="34"/>
      <c r="I1477" s="34"/>
      <c r="J1477" s="34"/>
      <c r="K1477" s="34"/>
      <c r="L1477" s="34"/>
      <c r="M1477" s="34"/>
      <c r="N1477" s="34"/>
      <c r="O1477" s="34"/>
      <c r="P1477" s="34"/>
      <c r="Q1477" s="34"/>
      <c r="R1477" s="31"/>
      <c r="S1477" s="31"/>
      <c r="T1477" s="31"/>
      <c r="U1477" s="31"/>
      <c r="V1477" s="31"/>
      <c r="W1477" s="31"/>
      <c r="X1477" s="31"/>
      <c r="Y1477" s="31"/>
      <c r="Z1477" s="31"/>
      <c r="AE1477" s="31"/>
      <c r="AF1477" s="31"/>
    </row>
    <row r="1478" spans="3:32">
      <c r="C1478" s="34"/>
      <c r="D1478" s="33"/>
      <c r="E1478" s="33"/>
      <c r="F1478" s="33"/>
      <c r="G1478" s="34"/>
      <c r="H1478" s="34"/>
      <c r="I1478" s="34"/>
      <c r="J1478" s="34"/>
      <c r="K1478" s="34"/>
      <c r="L1478" s="34"/>
      <c r="M1478" s="34"/>
      <c r="N1478" s="34"/>
      <c r="O1478" s="34"/>
      <c r="P1478" s="34"/>
      <c r="Q1478" s="34"/>
      <c r="R1478" s="31"/>
      <c r="S1478" s="31"/>
      <c r="T1478" s="31"/>
      <c r="U1478" s="31"/>
      <c r="V1478" s="31"/>
      <c r="W1478" s="31"/>
      <c r="X1478" s="31"/>
      <c r="Y1478" s="31"/>
      <c r="Z1478" s="31"/>
      <c r="AE1478" s="31"/>
      <c r="AF1478" s="31"/>
    </row>
    <row r="1479" spans="3:32">
      <c r="C1479" s="34"/>
      <c r="D1479" s="33"/>
      <c r="E1479" s="33"/>
      <c r="F1479" s="33"/>
      <c r="G1479" s="34"/>
      <c r="H1479" s="34"/>
      <c r="I1479" s="34"/>
      <c r="J1479" s="34"/>
      <c r="K1479" s="34"/>
      <c r="L1479" s="34"/>
      <c r="M1479" s="34"/>
      <c r="N1479" s="34"/>
      <c r="O1479" s="34"/>
      <c r="P1479" s="34"/>
      <c r="Q1479" s="34"/>
      <c r="R1479" s="31"/>
      <c r="S1479" s="31"/>
      <c r="T1479" s="31"/>
      <c r="U1479" s="31"/>
      <c r="V1479" s="31"/>
      <c r="W1479" s="31"/>
      <c r="X1479" s="31"/>
      <c r="Y1479" s="31"/>
      <c r="Z1479" s="31"/>
      <c r="AE1479" s="31"/>
      <c r="AF1479" s="31"/>
    </row>
    <row r="1480" spans="3:32">
      <c r="C1480" s="34"/>
      <c r="D1480" s="33"/>
      <c r="E1480" s="33"/>
      <c r="F1480" s="33"/>
      <c r="G1480" s="34"/>
      <c r="H1480" s="34"/>
      <c r="I1480" s="34"/>
      <c r="J1480" s="34"/>
      <c r="K1480" s="34"/>
      <c r="L1480" s="34"/>
      <c r="M1480" s="34"/>
      <c r="N1480" s="34"/>
      <c r="O1480" s="34"/>
      <c r="P1480" s="34"/>
      <c r="Q1480" s="34"/>
      <c r="R1480" s="31"/>
      <c r="S1480" s="31"/>
      <c r="T1480" s="31"/>
      <c r="U1480" s="31"/>
      <c r="V1480" s="31"/>
      <c r="W1480" s="31"/>
      <c r="X1480" s="31"/>
      <c r="Y1480" s="31"/>
      <c r="Z1480" s="31"/>
      <c r="AE1480" s="31"/>
      <c r="AF1480" s="31"/>
    </row>
    <row r="1481" spans="3:32">
      <c r="C1481" s="34"/>
      <c r="D1481" s="33"/>
      <c r="E1481" s="33"/>
      <c r="F1481" s="33"/>
      <c r="G1481" s="34"/>
      <c r="H1481" s="34"/>
      <c r="I1481" s="34"/>
      <c r="J1481" s="34"/>
      <c r="K1481" s="34"/>
      <c r="L1481" s="34"/>
      <c r="M1481" s="34"/>
      <c r="N1481" s="34"/>
      <c r="O1481" s="34"/>
      <c r="P1481" s="34"/>
      <c r="Q1481" s="34"/>
      <c r="R1481" s="31"/>
      <c r="S1481" s="31"/>
      <c r="T1481" s="31"/>
      <c r="U1481" s="31"/>
      <c r="V1481" s="31"/>
      <c r="W1481" s="31"/>
      <c r="X1481" s="31"/>
      <c r="Y1481" s="31"/>
      <c r="Z1481" s="31"/>
      <c r="AE1481" s="31"/>
      <c r="AF1481" s="31"/>
    </row>
    <row r="1482" spans="3:32">
      <c r="C1482" s="34"/>
      <c r="D1482" s="33"/>
      <c r="E1482" s="33"/>
      <c r="F1482" s="33"/>
      <c r="G1482" s="34"/>
      <c r="H1482" s="34"/>
      <c r="I1482" s="34"/>
      <c r="J1482" s="34"/>
      <c r="K1482" s="34"/>
      <c r="L1482" s="34"/>
      <c r="M1482" s="34"/>
      <c r="N1482" s="34"/>
      <c r="O1482" s="34"/>
      <c r="P1482" s="34"/>
      <c r="Q1482" s="34"/>
      <c r="R1482" s="31"/>
      <c r="S1482" s="31"/>
      <c r="T1482" s="31"/>
      <c r="U1482" s="31"/>
      <c r="V1482" s="31"/>
      <c r="W1482" s="31"/>
      <c r="X1482" s="31"/>
      <c r="Y1482" s="31"/>
      <c r="Z1482" s="31"/>
      <c r="AE1482" s="31"/>
      <c r="AF1482" s="31"/>
    </row>
    <row r="1483" spans="3:32">
      <c r="C1483" s="34"/>
      <c r="D1483" s="33"/>
      <c r="E1483" s="33"/>
      <c r="F1483" s="33"/>
      <c r="G1483" s="34"/>
      <c r="H1483" s="34"/>
      <c r="I1483" s="34"/>
      <c r="J1483" s="34"/>
      <c r="K1483" s="34"/>
      <c r="L1483" s="34"/>
      <c r="M1483" s="34"/>
      <c r="N1483" s="34"/>
      <c r="O1483" s="34"/>
      <c r="P1483" s="34"/>
      <c r="Q1483" s="34"/>
      <c r="R1483" s="31"/>
      <c r="S1483" s="31"/>
      <c r="T1483" s="31"/>
      <c r="U1483" s="31"/>
      <c r="V1483" s="31"/>
      <c r="W1483" s="31"/>
      <c r="X1483" s="31"/>
      <c r="Y1483" s="31"/>
      <c r="Z1483" s="31"/>
      <c r="AE1483" s="31"/>
      <c r="AF1483" s="31"/>
    </row>
    <row r="1484" spans="3:32">
      <c r="C1484" s="34"/>
      <c r="D1484" s="33"/>
      <c r="E1484" s="33"/>
      <c r="F1484" s="33"/>
      <c r="G1484" s="34"/>
      <c r="H1484" s="34"/>
      <c r="I1484" s="34"/>
      <c r="J1484" s="34"/>
      <c r="K1484" s="34"/>
      <c r="L1484" s="34"/>
      <c r="M1484" s="34"/>
      <c r="N1484" s="34"/>
      <c r="O1484" s="34"/>
      <c r="P1484" s="34"/>
      <c r="Q1484" s="34"/>
      <c r="R1484" s="31"/>
      <c r="S1484" s="31"/>
      <c r="T1484" s="31"/>
      <c r="U1484" s="31"/>
      <c r="V1484" s="31"/>
      <c r="W1484" s="31"/>
      <c r="X1484" s="31"/>
      <c r="Y1484" s="31"/>
      <c r="Z1484" s="31"/>
      <c r="AE1484" s="31"/>
      <c r="AF1484" s="31"/>
    </row>
    <row r="1485" spans="3:32">
      <c r="C1485" s="34"/>
      <c r="D1485" s="33"/>
      <c r="E1485" s="33"/>
      <c r="F1485" s="33"/>
      <c r="G1485" s="34"/>
      <c r="H1485" s="34"/>
      <c r="I1485" s="34"/>
      <c r="J1485" s="34"/>
      <c r="K1485" s="34"/>
      <c r="L1485" s="34"/>
      <c r="M1485" s="34"/>
      <c r="N1485" s="34"/>
      <c r="O1485" s="34"/>
      <c r="P1485" s="34"/>
      <c r="Q1485" s="34"/>
      <c r="R1485" s="31"/>
      <c r="S1485" s="31"/>
      <c r="T1485" s="31"/>
      <c r="U1485" s="31"/>
      <c r="V1485" s="31"/>
      <c r="W1485" s="31"/>
      <c r="X1485" s="31"/>
      <c r="Y1485" s="31"/>
      <c r="Z1485" s="31"/>
      <c r="AE1485" s="31"/>
      <c r="AF1485" s="31"/>
    </row>
    <row r="1486" spans="3:32">
      <c r="C1486" s="34"/>
      <c r="D1486" s="33"/>
      <c r="E1486" s="33"/>
      <c r="F1486" s="33"/>
      <c r="G1486" s="34"/>
      <c r="H1486" s="34"/>
      <c r="I1486" s="34"/>
      <c r="J1486" s="34"/>
      <c r="K1486" s="34"/>
      <c r="L1486" s="34"/>
      <c r="M1486" s="34"/>
      <c r="N1486" s="34"/>
      <c r="O1486" s="34"/>
      <c r="P1486" s="34"/>
      <c r="Q1486" s="34"/>
      <c r="R1486" s="31"/>
      <c r="S1486" s="31"/>
      <c r="T1486" s="31"/>
      <c r="U1486" s="31"/>
      <c r="V1486" s="31"/>
      <c r="W1486" s="31"/>
      <c r="X1486" s="31"/>
      <c r="Y1486" s="31"/>
      <c r="Z1486" s="31"/>
      <c r="AE1486" s="31"/>
      <c r="AF1486" s="31"/>
    </row>
    <row r="1487" spans="3:32">
      <c r="C1487" s="34"/>
      <c r="D1487" s="33"/>
      <c r="E1487" s="33"/>
      <c r="F1487" s="33"/>
      <c r="G1487" s="34"/>
      <c r="H1487" s="34"/>
      <c r="I1487" s="34"/>
      <c r="J1487" s="34"/>
      <c r="K1487" s="34"/>
      <c r="L1487" s="34"/>
      <c r="M1487" s="34"/>
      <c r="N1487" s="34"/>
      <c r="O1487" s="34"/>
      <c r="P1487" s="34"/>
      <c r="Q1487" s="34"/>
      <c r="R1487" s="31"/>
      <c r="S1487" s="31"/>
      <c r="T1487" s="31"/>
      <c r="U1487" s="31"/>
      <c r="V1487" s="31"/>
      <c r="W1487" s="31"/>
      <c r="X1487" s="31"/>
      <c r="Y1487" s="31"/>
      <c r="Z1487" s="31"/>
      <c r="AE1487" s="31"/>
      <c r="AF1487" s="31"/>
    </row>
    <row r="1488" spans="3:32">
      <c r="C1488" s="34"/>
      <c r="D1488" s="33"/>
      <c r="E1488" s="33"/>
      <c r="F1488" s="33"/>
      <c r="G1488" s="34"/>
      <c r="H1488" s="34"/>
      <c r="I1488" s="34"/>
      <c r="J1488" s="34"/>
      <c r="K1488" s="34"/>
      <c r="L1488" s="34"/>
      <c r="M1488" s="34"/>
      <c r="N1488" s="34"/>
      <c r="O1488" s="34"/>
      <c r="P1488" s="34"/>
      <c r="Q1488" s="34"/>
      <c r="R1488" s="31"/>
      <c r="S1488" s="31"/>
      <c r="T1488" s="31"/>
      <c r="U1488" s="31"/>
      <c r="V1488" s="31"/>
      <c r="W1488" s="31"/>
      <c r="X1488" s="31"/>
      <c r="Y1488" s="31"/>
      <c r="Z1488" s="31"/>
      <c r="AE1488" s="31"/>
      <c r="AF1488" s="31"/>
    </row>
    <row r="1489" spans="3:32">
      <c r="C1489" s="34"/>
      <c r="D1489" s="33"/>
      <c r="E1489" s="33"/>
      <c r="F1489" s="33"/>
      <c r="G1489" s="34"/>
      <c r="H1489" s="34"/>
      <c r="I1489" s="34"/>
      <c r="J1489" s="34"/>
      <c r="K1489" s="34"/>
      <c r="L1489" s="34"/>
      <c r="M1489" s="34"/>
      <c r="N1489" s="34"/>
      <c r="O1489" s="34"/>
      <c r="P1489" s="34"/>
      <c r="Q1489" s="34"/>
      <c r="R1489" s="31"/>
      <c r="S1489" s="31"/>
      <c r="T1489" s="31"/>
      <c r="U1489" s="31"/>
      <c r="V1489" s="31"/>
      <c r="W1489" s="31"/>
      <c r="X1489" s="31"/>
      <c r="Y1489" s="31"/>
      <c r="Z1489" s="31"/>
      <c r="AE1489" s="31"/>
      <c r="AF1489" s="31"/>
    </row>
    <row r="1490" spans="3:32">
      <c r="C1490" s="34"/>
      <c r="D1490" s="33"/>
      <c r="E1490" s="33"/>
      <c r="F1490" s="33"/>
      <c r="G1490" s="34"/>
      <c r="H1490" s="34"/>
      <c r="I1490" s="34"/>
      <c r="J1490" s="34"/>
      <c r="K1490" s="34"/>
      <c r="L1490" s="34"/>
      <c r="M1490" s="34"/>
      <c r="N1490" s="34"/>
      <c r="O1490" s="34"/>
      <c r="P1490" s="34"/>
      <c r="Q1490" s="34"/>
      <c r="R1490" s="31"/>
      <c r="S1490" s="31"/>
      <c r="T1490" s="31"/>
      <c r="U1490" s="31"/>
      <c r="V1490" s="31"/>
      <c r="W1490" s="31"/>
      <c r="X1490" s="31"/>
      <c r="Y1490" s="31"/>
      <c r="Z1490" s="31"/>
      <c r="AE1490" s="31"/>
      <c r="AF1490" s="31"/>
    </row>
    <row r="1491" spans="3:32">
      <c r="C1491" s="34"/>
      <c r="D1491" s="33"/>
      <c r="E1491" s="33"/>
      <c r="F1491" s="33"/>
      <c r="G1491" s="34"/>
      <c r="H1491" s="34"/>
      <c r="I1491" s="34"/>
      <c r="J1491" s="34"/>
      <c r="K1491" s="34"/>
      <c r="L1491" s="34"/>
      <c r="M1491" s="34"/>
      <c r="N1491" s="34"/>
      <c r="O1491" s="34"/>
      <c r="P1491" s="34"/>
      <c r="Q1491" s="34"/>
      <c r="R1491" s="31"/>
      <c r="S1491" s="31"/>
      <c r="T1491" s="31"/>
      <c r="U1491" s="31"/>
      <c r="V1491" s="31"/>
      <c r="W1491" s="31"/>
      <c r="X1491" s="31"/>
      <c r="Y1491" s="31"/>
      <c r="Z1491" s="31"/>
      <c r="AE1491" s="31"/>
      <c r="AF1491" s="31"/>
    </row>
    <row r="1492" spans="3:32">
      <c r="C1492" s="34"/>
      <c r="D1492" s="33"/>
      <c r="E1492" s="33"/>
      <c r="F1492" s="33"/>
      <c r="G1492" s="34"/>
      <c r="H1492" s="34"/>
      <c r="I1492" s="34"/>
      <c r="J1492" s="34"/>
      <c r="K1492" s="34"/>
      <c r="L1492" s="34"/>
      <c r="M1492" s="34"/>
      <c r="N1492" s="34"/>
      <c r="O1492" s="34"/>
      <c r="P1492" s="34"/>
      <c r="Q1492" s="34"/>
      <c r="R1492" s="31"/>
      <c r="S1492" s="31"/>
      <c r="T1492" s="31"/>
      <c r="U1492" s="31"/>
      <c r="V1492" s="31"/>
      <c r="W1492" s="31"/>
      <c r="X1492" s="31"/>
      <c r="Y1492" s="31"/>
      <c r="Z1492" s="31"/>
      <c r="AE1492" s="31"/>
      <c r="AF1492" s="31"/>
    </row>
    <row r="1493" spans="3:32">
      <c r="C1493" s="34"/>
      <c r="D1493" s="33"/>
      <c r="E1493" s="33"/>
      <c r="F1493" s="33"/>
      <c r="G1493" s="34"/>
      <c r="H1493" s="34"/>
      <c r="I1493" s="34"/>
      <c r="J1493" s="34"/>
      <c r="K1493" s="34"/>
      <c r="L1493" s="34"/>
      <c r="M1493" s="34"/>
      <c r="N1493" s="34"/>
      <c r="O1493" s="34"/>
      <c r="P1493" s="34"/>
      <c r="Q1493" s="34"/>
      <c r="R1493" s="31"/>
      <c r="S1493" s="31"/>
      <c r="T1493" s="31"/>
      <c r="U1493" s="31"/>
      <c r="V1493" s="31"/>
      <c r="W1493" s="31"/>
      <c r="X1493" s="31"/>
      <c r="Y1493" s="31"/>
      <c r="Z1493" s="31"/>
      <c r="AE1493" s="31"/>
      <c r="AF1493" s="31"/>
    </row>
    <row r="1494" spans="3:32">
      <c r="C1494" s="34"/>
      <c r="D1494" s="33"/>
      <c r="E1494" s="33"/>
      <c r="F1494" s="33"/>
      <c r="G1494" s="34"/>
      <c r="H1494" s="34"/>
      <c r="I1494" s="34"/>
      <c r="J1494" s="34"/>
      <c r="K1494" s="34"/>
      <c r="L1494" s="34"/>
      <c r="M1494" s="34"/>
      <c r="N1494" s="34"/>
      <c r="O1494" s="34"/>
      <c r="P1494" s="34"/>
      <c r="Q1494" s="34"/>
      <c r="R1494" s="31"/>
      <c r="S1494" s="31"/>
      <c r="T1494" s="31"/>
      <c r="U1494" s="31"/>
      <c r="V1494" s="31"/>
      <c r="W1494" s="31"/>
      <c r="X1494" s="31"/>
      <c r="Y1494" s="31"/>
      <c r="Z1494" s="31"/>
      <c r="AE1494" s="31"/>
      <c r="AF1494" s="31"/>
    </row>
    <row r="1495" spans="3:32">
      <c r="C1495" s="34"/>
      <c r="D1495" s="33"/>
      <c r="E1495" s="33"/>
      <c r="F1495" s="33"/>
      <c r="G1495" s="34"/>
      <c r="H1495" s="34"/>
      <c r="I1495" s="34"/>
      <c r="J1495" s="34"/>
      <c r="K1495" s="34"/>
      <c r="L1495" s="34"/>
      <c r="M1495" s="34"/>
      <c r="N1495" s="34"/>
      <c r="O1495" s="34"/>
      <c r="P1495" s="34"/>
      <c r="Q1495" s="34"/>
      <c r="R1495" s="31"/>
      <c r="S1495" s="31"/>
      <c r="T1495" s="31"/>
      <c r="U1495" s="31"/>
      <c r="V1495" s="31"/>
      <c r="W1495" s="31"/>
      <c r="X1495" s="31"/>
      <c r="Y1495" s="31"/>
      <c r="Z1495" s="31"/>
      <c r="AE1495" s="31"/>
      <c r="AF1495" s="31"/>
    </row>
    <row r="1496" spans="3:32">
      <c r="C1496" s="34"/>
      <c r="D1496" s="33"/>
      <c r="E1496" s="33"/>
      <c r="F1496" s="33"/>
      <c r="G1496" s="34"/>
      <c r="H1496" s="34"/>
      <c r="I1496" s="34"/>
      <c r="J1496" s="34"/>
      <c r="K1496" s="34"/>
      <c r="L1496" s="34"/>
      <c r="M1496" s="34"/>
      <c r="N1496" s="34"/>
      <c r="O1496" s="34"/>
      <c r="P1496" s="34"/>
      <c r="Q1496" s="34"/>
      <c r="R1496" s="31"/>
      <c r="S1496" s="31"/>
      <c r="T1496" s="31"/>
      <c r="U1496" s="31"/>
      <c r="V1496" s="31"/>
      <c r="W1496" s="31"/>
      <c r="X1496" s="31"/>
      <c r="Y1496" s="31"/>
      <c r="Z1496" s="31"/>
      <c r="AE1496" s="31"/>
      <c r="AF1496" s="31"/>
    </row>
    <row r="1497" spans="3:32">
      <c r="C1497" s="34"/>
      <c r="D1497" s="33"/>
      <c r="E1497" s="33"/>
      <c r="F1497" s="33"/>
      <c r="G1497" s="34"/>
      <c r="H1497" s="34"/>
      <c r="I1497" s="34"/>
      <c r="J1497" s="34"/>
      <c r="K1497" s="34"/>
      <c r="L1497" s="34"/>
      <c r="M1497" s="34"/>
      <c r="N1497" s="34"/>
      <c r="O1497" s="34"/>
      <c r="P1497" s="34"/>
      <c r="Q1497" s="34"/>
      <c r="R1497" s="31"/>
      <c r="S1497" s="31"/>
      <c r="T1497" s="31"/>
      <c r="U1497" s="31"/>
      <c r="V1497" s="31"/>
      <c r="W1497" s="31"/>
      <c r="X1497" s="31"/>
      <c r="Y1497" s="31"/>
      <c r="Z1497" s="31"/>
      <c r="AE1497" s="31"/>
      <c r="AF1497" s="31"/>
    </row>
    <row r="1498" spans="3:32">
      <c r="C1498" s="34"/>
      <c r="D1498" s="33"/>
      <c r="E1498" s="33"/>
      <c r="F1498" s="33"/>
      <c r="G1498" s="34"/>
      <c r="H1498" s="34"/>
      <c r="I1498" s="34"/>
      <c r="J1498" s="34"/>
      <c r="K1498" s="34"/>
      <c r="L1498" s="34"/>
      <c r="M1498" s="34"/>
      <c r="N1498" s="34"/>
      <c r="O1498" s="34"/>
      <c r="P1498" s="34"/>
      <c r="Q1498" s="34"/>
      <c r="R1498" s="31"/>
      <c r="S1498" s="31"/>
      <c r="T1498" s="31"/>
      <c r="U1498" s="31"/>
      <c r="V1498" s="31"/>
      <c r="W1498" s="31"/>
      <c r="X1498" s="31"/>
      <c r="Y1498" s="31"/>
      <c r="Z1498" s="31"/>
      <c r="AE1498" s="31"/>
      <c r="AF1498" s="31"/>
    </row>
    <row r="1499" spans="3:32">
      <c r="C1499" s="34"/>
      <c r="D1499" s="33"/>
      <c r="E1499" s="33"/>
      <c r="F1499" s="33"/>
      <c r="G1499" s="34"/>
      <c r="H1499" s="34"/>
      <c r="I1499" s="34"/>
      <c r="J1499" s="34"/>
      <c r="K1499" s="34"/>
      <c r="L1499" s="34"/>
      <c r="M1499" s="34"/>
      <c r="N1499" s="34"/>
      <c r="O1499" s="34"/>
      <c r="P1499" s="34"/>
      <c r="Q1499" s="34"/>
      <c r="R1499" s="31"/>
      <c r="S1499" s="31"/>
      <c r="T1499" s="31"/>
      <c r="U1499" s="31"/>
      <c r="V1499" s="31"/>
      <c r="W1499" s="31"/>
      <c r="X1499" s="31"/>
      <c r="Y1499" s="31"/>
      <c r="Z1499" s="31"/>
      <c r="AE1499" s="31"/>
      <c r="AF1499" s="31"/>
    </row>
    <row r="1500" spans="3:32">
      <c r="C1500" s="34"/>
      <c r="D1500" s="33"/>
      <c r="E1500" s="33"/>
      <c r="F1500" s="33"/>
      <c r="G1500" s="34"/>
      <c r="H1500" s="34"/>
      <c r="I1500" s="34"/>
      <c r="J1500" s="34"/>
      <c r="K1500" s="34"/>
      <c r="L1500" s="34"/>
      <c r="M1500" s="34"/>
      <c r="N1500" s="34"/>
      <c r="O1500" s="34"/>
      <c r="P1500" s="34"/>
      <c r="Q1500" s="34"/>
      <c r="R1500" s="31"/>
      <c r="S1500" s="31"/>
      <c r="T1500" s="31"/>
      <c r="U1500" s="31"/>
      <c r="V1500" s="31"/>
      <c r="W1500" s="31"/>
      <c r="X1500" s="31"/>
      <c r="Y1500" s="31"/>
      <c r="Z1500" s="31"/>
      <c r="AE1500" s="31"/>
      <c r="AF1500" s="31"/>
    </row>
    <row r="1501" spans="3:32">
      <c r="C1501" s="34"/>
      <c r="D1501" s="33"/>
      <c r="E1501" s="33"/>
      <c r="F1501" s="33"/>
      <c r="G1501" s="34"/>
      <c r="H1501" s="34"/>
      <c r="I1501" s="34"/>
      <c r="J1501" s="34"/>
      <c r="K1501" s="34"/>
      <c r="L1501" s="34"/>
      <c r="M1501" s="34"/>
      <c r="N1501" s="34"/>
      <c r="O1501" s="34"/>
      <c r="P1501" s="34"/>
      <c r="Q1501" s="34"/>
      <c r="R1501" s="31"/>
      <c r="S1501" s="31"/>
      <c r="T1501" s="31"/>
      <c r="U1501" s="31"/>
      <c r="V1501" s="31"/>
      <c r="W1501" s="31"/>
      <c r="X1501" s="31"/>
      <c r="Y1501" s="31"/>
      <c r="Z1501" s="31"/>
      <c r="AE1501" s="31"/>
      <c r="AF1501" s="31"/>
    </row>
    <row r="1502" spans="3:32">
      <c r="C1502" s="34"/>
      <c r="D1502" s="33"/>
      <c r="E1502" s="33"/>
      <c r="F1502" s="33"/>
      <c r="G1502" s="34"/>
      <c r="H1502" s="34"/>
      <c r="I1502" s="34"/>
      <c r="J1502" s="34"/>
      <c r="K1502" s="34"/>
      <c r="L1502" s="34"/>
      <c r="M1502" s="34"/>
      <c r="N1502" s="34"/>
      <c r="O1502" s="34"/>
      <c r="P1502" s="34"/>
      <c r="Q1502" s="34"/>
      <c r="R1502" s="31"/>
      <c r="S1502" s="31"/>
      <c r="T1502" s="31"/>
      <c r="U1502" s="31"/>
      <c r="V1502" s="31"/>
      <c r="W1502" s="31"/>
      <c r="X1502" s="31"/>
      <c r="Y1502" s="31"/>
      <c r="Z1502" s="31"/>
      <c r="AE1502" s="31"/>
      <c r="AF1502" s="31"/>
    </row>
    <row r="1503" spans="3:32">
      <c r="C1503" s="34"/>
      <c r="D1503" s="33"/>
      <c r="E1503" s="33"/>
      <c r="F1503" s="33"/>
      <c r="G1503" s="34"/>
      <c r="H1503" s="34"/>
      <c r="I1503" s="34"/>
      <c r="J1503" s="34"/>
      <c r="K1503" s="34"/>
      <c r="L1503" s="34"/>
      <c r="M1503" s="34"/>
      <c r="N1503" s="34"/>
      <c r="O1503" s="34"/>
      <c r="P1503" s="34"/>
      <c r="Q1503" s="34"/>
      <c r="R1503" s="31"/>
      <c r="S1503" s="31"/>
      <c r="T1503" s="31"/>
      <c r="U1503" s="31"/>
      <c r="V1503" s="31"/>
      <c r="W1503" s="31"/>
      <c r="X1503" s="31"/>
      <c r="Y1503" s="31"/>
      <c r="Z1503" s="31"/>
      <c r="AE1503" s="31"/>
      <c r="AF1503" s="31"/>
    </row>
    <row r="1504" spans="3:32">
      <c r="C1504" s="34"/>
      <c r="D1504" s="33"/>
      <c r="E1504" s="33"/>
      <c r="F1504" s="33"/>
      <c r="G1504" s="34"/>
      <c r="H1504" s="34"/>
      <c r="I1504" s="34"/>
      <c r="J1504" s="34"/>
      <c r="K1504" s="34"/>
      <c r="L1504" s="34"/>
      <c r="M1504" s="34"/>
      <c r="N1504" s="34"/>
      <c r="O1504" s="34"/>
      <c r="P1504" s="34"/>
      <c r="Q1504" s="34"/>
      <c r="R1504" s="31"/>
      <c r="S1504" s="31"/>
      <c r="T1504" s="31"/>
      <c r="U1504" s="31"/>
      <c r="V1504" s="31"/>
      <c r="W1504" s="31"/>
      <c r="X1504" s="31"/>
      <c r="Y1504" s="31"/>
      <c r="Z1504" s="31"/>
      <c r="AE1504" s="31"/>
      <c r="AF1504" s="31"/>
    </row>
    <row r="1505" spans="3:32">
      <c r="C1505" s="34"/>
      <c r="D1505" s="33"/>
      <c r="E1505" s="33"/>
      <c r="F1505" s="33"/>
      <c r="G1505" s="34"/>
      <c r="H1505" s="34"/>
      <c r="I1505" s="34"/>
      <c r="J1505" s="34"/>
      <c r="K1505" s="34"/>
      <c r="L1505" s="34"/>
      <c r="M1505" s="34"/>
      <c r="N1505" s="34"/>
      <c r="O1505" s="34"/>
      <c r="P1505" s="34"/>
      <c r="Q1505" s="34"/>
      <c r="R1505" s="31"/>
      <c r="S1505" s="31"/>
      <c r="T1505" s="31"/>
      <c r="U1505" s="31"/>
      <c r="V1505" s="31"/>
      <c r="W1505" s="31"/>
      <c r="X1505" s="31"/>
      <c r="Y1505" s="31"/>
      <c r="Z1505" s="31"/>
      <c r="AE1505" s="31"/>
      <c r="AF1505" s="31"/>
    </row>
    <row r="1506" spans="3:32">
      <c r="C1506" s="34"/>
      <c r="D1506" s="33"/>
      <c r="E1506" s="33"/>
      <c r="F1506" s="33"/>
      <c r="G1506" s="34"/>
      <c r="H1506" s="34"/>
      <c r="I1506" s="34"/>
      <c r="J1506" s="34"/>
      <c r="K1506" s="34"/>
      <c r="L1506" s="34"/>
      <c r="M1506" s="34"/>
      <c r="N1506" s="34"/>
      <c r="O1506" s="34"/>
      <c r="P1506" s="34"/>
      <c r="Q1506" s="34"/>
      <c r="R1506" s="31"/>
      <c r="S1506" s="31"/>
      <c r="T1506" s="31"/>
      <c r="U1506" s="31"/>
      <c r="V1506" s="31"/>
      <c r="W1506" s="31"/>
      <c r="X1506" s="31"/>
      <c r="Y1506" s="31"/>
      <c r="Z1506" s="31"/>
      <c r="AE1506" s="31"/>
      <c r="AF1506" s="31"/>
    </row>
    <row r="1507" spans="3:32">
      <c r="C1507" s="34"/>
      <c r="D1507" s="33"/>
      <c r="E1507" s="33"/>
      <c r="F1507" s="33"/>
      <c r="G1507" s="34"/>
      <c r="H1507" s="34"/>
      <c r="I1507" s="34"/>
      <c r="J1507" s="34"/>
      <c r="K1507" s="34"/>
      <c r="L1507" s="34"/>
      <c r="M1507" s="34"/>
      <c r="N1507" s="34"/>
      <c r="O1507" s="34"/>
      <c r="P1507" s="34"/>
      <c r="Q1507" s="34"/>
      <c r="R1507" s="31"/>
      <c r="S1507" s="31"/>
      <c r="T1507" s="31"/>
      <c r="U1507" s="31"/>
      <c r="V1507" s="31"/>
      <c r="W1507" s="31"/>
      <c r="X1507" s="31"/>
      <c r="Y1507" s="31"/>
      <c r="Z1507" s="31"/>
      <c r="AE1507" s="31"/>
      <c r="AF1507" s="31"/>
    </row>
    <row r="1508" spans="3:32">
      <c r="C1508" s="34"/>
      <c r="D1508" s="33"/>
      <c r="E1508" s="33"/>
      <c r="F1508" s="33"/>
      <c r="G1508" s="34"/>
      <c r="H1508" s="34"/>
      <c r="I1508" s="34"/>
      <c r="J1508" s="34"/>
      <c r="K1508" s="34"/>
      <c r="L1508" s="34"/>
      <c r="M1508" s="34"/>
      <c r="N1508" s="34"/>
      <c r="O1508" s="34"/>
      <c r="P1508" s="34"/>
      <c r="Q1508" s="34"/>
      <c r="R1508" s="31"/>
      <c r="S1508" s="31"/>
      <c r="T1508" s="31"/>
      <c r="U1508" s="31"/>
      <c r="V1508" s="31"/>
      <c r="W1508" s="31"/>
      <c r="X1508" s="31"/>
      <c r="Y1508" s="31"/>
      <c r="Z1508" s="31"/>
      <c r="AE1508" s="31"/>
      <c r="AF1508" s="31"/>
    </row>
    <row r="1509" spans="3:32">
      <c r="C1509" s="34"/>
      <c r="D1509" s="33"/>
      <c r="E1509" s="33"/>
      <c r="F1509" s="33"/>
      <c r="G1509" s="34"/>
      <c r="H1509" s="34"/>
      <c r="I1509" s="34"/>
      <c r="J1509" s="34"/>
      <c r="K1509" s="34"/>
      <c r="L1509" s="34"/>
      <c r="M1509" s="34"/>
      <c r="N1509" s="34"/>
      <c r="O1509" s="34"/>
      <c r="P1509" s="34"/>
      <c r="Q1509" s="34"/>
      <c r="R1509" s="31"/>
      <c r="S1509" s="31"/>
      <c r="T1509" s="31"/>
      <c r="U1509" s="31"/>
      <c r="V1509" s="31"/>
      <c r="W1509" s="31"/>
      <c r="X1509" s="31"/>
      <c r="Y1509" s="31"/>
      <c r="Z1509" s="31"/>
      <c r="AE1509" s="31"/>
      <c r="AF1509" s="31"/>
    </row>
    <row r="1510" spans="3:32">
      <c r="C1510" s="34"/>
      <c r="D1510" s="33"/>
      <c r="E1510" s="33"/>
      <c r="F1510" s="33"/>
      <c r="G1510" s="34"/>
      <c r="H1510" s="34"/>
      <c r="I1510" s="34"/>
      <c r="J1510" s="34"/>
      <c r="K1510" s="34"/>
      <c r="L1510" s="34"/>
      <c r="M1510" s="34"/>
      <c r="N1510" s="34"/>
      <c r="O1510" s="34"/>
      <c r="P1510" s="34"/>
      <c r="Q1510" s="34"/>
      <c r="R1510" s="31"/>
      <c r="S1510" s="31"/>
      <c r="T1510" s="31"/>
      <c r="U1510" s="31"/>
      <c r="V1510" s="31"/>
      <c r="W1510" s="31"/>
      <c r="X1510" s="31"/>
      <c r="Y1510" s="31"/>
      <c r="Z1510" s="31"/>
      <c r="AE1510" s="31"/>
      <c r="AF1510" s="31"/>
    </row>
    <row r="1511" spans="3:32">
      <c r="C1511" s="34"/>
      <c r="D1511" s="33"/>
      <c r="E1511" s="33"/>
      <c r="F1511" s="33"/>
      <c r="G1511" s="34"/>
      <c r="H1511" s="34"/>
      <c r="I1511" s="34"/>
      <c r="J1511" s="34"/>
      <c r="K1511" s="34"/>
      <c r="L1511" s="34"/>
      <c r="M1511" s="34"/>
      <c r="N1511" s="34"/>
      <c r="O1511" s="34"/>
      <c r="P1511" s="34"/>
      <c r="Q1511" s="34"/>
      <c r="R1511" s="31"/>
      <c r="S1511" s="31"/>
      <c r="T1511" s="31"/>
      <c r="U1511" s="31"/>
      <c r="V1511" s="31"/>
      <c r="W1511" s="31"/>
      <c r="X1511" s="31"/>
      <c r="Y1511" s="31"/>
      <c r="Z1511" s="31"/>
      <c r="AE1511" s="31"/>
      <c r="AF1511" s="31"/>
    </row>
    <row r="1512" spans="3:32">
      <c r="C1512" s="34"/>
      <c r="D1512" s="33"/>
      <c r="E1512" s="33"/>
      <c r="F1512" s="33"/>
      <c r="G1512" s="34"/>
      <c r="H1512" s="34"/>
      <c r="I1512" s="34"/>
      <c r="J1512" s="34"/>
      <c r="K1512" s="34"/>
      <c r="L1512" s="34"/>
      <c r="M1512" s="34"/>
      <c r="N1512" s="34"/>
      <c r="O1512" s="34"/>
      <c r="P1512" s="34"/>
      <c r="Q1512" s="34"/>
      <c r="R1512" s="31"/>
      <c r="S1512" s="31"/>
      <c r="T1512" s="31"/>
      <c r="U1512" s="31"/>
      <c r="V1512" s="31"/>
      <c r="W1512" s="31"/>
      <c r="X1512" s="31"/>
      <c r="Y1512" s="31"/>
      <c r="Z1512" s="31"/>
      <c r="AE1512" s="31"/>
      <c r="AF1512" s="31"/>
    </row>
    <row r="1513" spans="3:32">
      <c r="C1513" s="34"/>
      <c r="D1513" s="33"/>
      <c r="E1513" s="33"/>
      <c r="F1513" s="33"/>
      <c r="G1513" s="34"/>
      <c r="H1513" s="34"/>
      <c r="I1513" s="34"/>
      <c r="J1513" s="34"/>
      <c r="K1513" s="34"/>
      <c r="L1513" s="34"/>
      <c r="M1513" s="34"/>
      <c r="N1513" s="34"/>
      <c r="O1513" s="34"/>
      <c r="P1513" s="34"/>
      <c r="Q1513" s="34"/>
      <c r="R1513" s="31"/>
      <c r="S1513" s="31"/>
      <c r="T1513" s="31"/>
      <c r="U1513" s="31"/>
      <c r="V1513" s="31"/>
      <c r="W1513" s="31"/>
      <c r="X1513" s="31"/>
      <c r="Y1513" s="31"/>
      <c r="Z1513" s="31"/>
      <c r="AE1513" s="31"/>
      <c r="AF1513" s="31"/>
    </row>
    <row r="1514" spans="3:32">
      <c r="C1514" s="34"/>
      <c r="D1514" s="33"/>
      <c r="E1514" s="33"/>
      <c r="F1514" s="33"/>
      <c r="G1514" s="34"/>
      <c r="H1514" s="34"/>
      <c r="I1514" s="34"/>
      <c r="J1514" s="34"/>
      <c r="K1514" s="34"/>
      <c r="L1514" s="34"/>
      <c r="M1514" s="34"/>
      <c r="N1514" s="34"/>
      <c r="O1514" s="34"/>
      <c r="P1514" s="34"/>
      <c r="Q1514" s="34"/>
      <c r="R1514" s="31"/>
      <c r="S1514" s="31"/>
      <c r="T1514" s="31"/>
      <c r="U1514" s="31"/>
      <c r="V1514" s="31"/>
      <c r="W1514" s="31"/>
      <c r="X1514" s="31"/>
      <c r="Y1514" s="31"/>
      <c r="Z1514" s="31"/>
      <c r="AE1514" s="31"/>
      <c r="AF1514" s="31"/>
    </row>
    <row r="1515" spans="3:32">
      <c r="C1515" s="34"/>
      <c r="D1515" s="33"/>
      <c r="E1515" s="33"/>
      <c r="F1515" s="33"/>
      <c r="G1515" s="34"/>
      <c r="H1515" s="34"/>
      <c r="I1515" s="34"/>
      <c r="J1515" s="34"/>
      <c r="K1515" s="34"/>
      <c r="L1515" s="34"/>
      <c r="M1515" s="34"/>
      <c r="N1515" s="34"/>
      <c r="O1515" s="34"/>
      <c r="P1515" s="34"/>
      <c r="Q1515" s="34"/>
      <c r="R1515" s="31"/>
      <c r="S1515" s="31"/>
      <c r="T1515" s="31"/>
      <c r="U1515" s="31"/>
      <c r="V1515" s="31"/>
      <c r="W1515" s="31"/>
      <c r="X1515" s="31"/>
      <c r="Y1515" s="31"/>
      <c r="Z1515" s="31"/>
      <c r="AE1515" s="31"/>
      <c r="AF1515" s="31"/>
    </row>
    <row r="1516" spans="3:32">
      <c r="C1516" s="34"/>
      <c r="D1516" s="33"/>
      <c r="E1516" s="33"/>
      <c r="F1516" s="33"/>
      <c r="G1516" s="34"/>
      <c r="H1516" s="34"/>
      <c r="I1516" s="34"/>
      <c r="J1516" s="34"/>
      <c r="K1516" s="34"/>
      <c r="L1516" s="34"/>
      <c r="M1516" s="34"/>
      <c r="N1516" s="34"/>
      <c r="O1516" s="34"/>
      <c r="P1516" s="34"/>
      <c r="Q1516" s="34"/>
      <c r="R1516" s="31"/>
      <c r="S1516" s="31"/>
      <c r="T1516" s="31"/>
      <c r="U1516" s="31"/>
      <c r="V1516" s="31"/>
      <c r="W1516" s="31"/>
      <c r="X1516" s="31"/>
      <c r="Y1516" s="31"/>
      <c r="Z1516" s="31"/>
      <c r="AE1516" s="31"/>
      <c r="AF1516" s="31"/>
    </row>
    <row r="1517" spans="3:32">
      <c r="C1517" s="34"/>
      <c r="D1517" s="33"/>
      <c r="E1517" s="33"/>
      <c r="F1517" s="33"/>
      <c r="G1517" s="34"/>
      <c r="H1517" s="34"/>
      <c r="I1517" s="34"/>
      <c r="J1517" s="34"/>
      <c r="K1517" s="34"/>
      <c r="L1517" s="34"/>
      <c r="M1517" s="34"/>
      <c r="N1517" s="34"/>
      <c r="O1517" s="34"/>
      <c r="P1517" s="34"/>
      <c r="Q1517" s="34"/>
      <c r="R1517" s="31"/>
      <c r="S1517" s="31"/>
      <c r="T1517" s="31"/>
      <c r="U1517" s="31"/>
      <c r="V1517" s="31"/>
      <c r="W1517" s="31"/>
      <c r="X1517" s="31"/>
      <c r="Y1517" s="31"/>
      <c r="Z1517" s="31"/>
      <c r="AE1517" s="31"/>
      <c r="AF1517" s="31"/>
    </row>
    <row r="1518" spans="3:32">
      <c r="C1518" s="34"/>
      <c r="D1518" s="33"/>
      <c r="E1518" s="33"/>
      <c r="F1518" s="33"/>
      <c r="G1518" s="34"/>
      <c r="H1518" s="34"/>
      <c r="I1518" s="34"/>
      <c r="J1518" s="34"/>
      <c r="K1518" s="34"/>
      <c r="L1518" s="34"/>
      <c r="M1518" s="34"/>
      <c r="N1518" s="34"/>
      <c r="O1518" s="34"/>
      <c r="P1518" s="34"/>
      <c r="Q1518" s="34"/>
      <c r="R1518" s="31"/>
      <c r="S1518" s="31"/>
      <c r="T1518" s="31"/>
      <c r="U1518" s="31"/>
      <c r="V1518" s="31"/>
      <c r="W1518" s="31"/>
      <c r="X1518" s="31"/>
      <c r="Y1518" s="31"/>
      <c r="Z1518" s="31"/>
      <c r="AE1518" s="31"/>
      <c r="AF1518" s="31"/>
    </row>
    <row r="1519" spans="3:32">
      <c r="C1519" s="34"/>
      <c r="D1519" s="33"/>
      <c r="E1519" s="33"/>
      <c r="F1519" s="33"/>
      <c r="G1519" s="34"/>
      <c r="H1519" s="34"/>
      <c r="I1519" s="34"/>
      <c r="J1519" s="34"/>
      <c r="K1519" s="34"/>
      <c r="L1519" s="34"/>
      <c r="M1519" s="34"/>
      <c r="N1519" s="34"/>
      <c r="O1519" s="34"/>
      <c r="P1519" s="34"/>
      <c r="Q1519" s="34"/>
      <c r="R1519" s="31"/>
      <c r="S1519" s="31"/>
      <c r="T1519" s="31"/>
      <c r="U1519" s="31"/>
      <c r="V1519" s="31"/>
      <c r="W1519" s="31"/>
      <c r="X1519" s="31"/>
      <c r="Y1519" s="31"/>
      <c r="Z1519" s="31"/>
      <c r="AE1519" s="31"/>
      <c r="AF1519" s="31"/>
    </row>
    <row r="1520" spans="3:32">
      <c r="C1520" s="34"/>
      <c r="D1520" s="33"/>
      <c r="E1520" s="33"/>
      <c r="F1520" s="33"/>
      <c r="G1520" s="34"/>
      <c r="H1520" s="34"/>
      <c r="I1520" s="34"/>
      <c r="J1520" s="34"/>
      <c r="K1520" s="34"/>
      <c r="L1520" s="34"/>
      <c r="M1520" s="34"/>
      <c r="N1520" s="34"/>
      <c r="O1520" s="34"/>
      <c r="P1520" s="34"/>
      <c r="Q1520" s="34"/>
      <c r="R1520" s="31"/>
      <c r="S1520" s="31"/>
      <c r="T1520" s="31"/>
      <c r="U1520" s="31"/>
      <c r="V1520" s="31"/>
      <c r="W1520" s="31"/>
      <c r="X1520" s="31"/>
      <c r="Y1520" s="31"/>
      <c r="Z1520" s="31"/>
      <c r="AE1520" s="31"/>
      <c r="AF1520" s="31"/>
    </row>
    <row r="1521" spans="3:32">
      <c r="C1521" s="34"/>
      <c r="D1521" s="33"/>
      <c r="E1521" s="33"/>
      <c r="F1521" s="33"/>
      <c r="G1521" s="34"/>
      <c r="H1521" s="34"/>
      <c r="I1521" s="34"/>
      <c r="J1521" s="34"/>
      <c r="K1521" s="34"/>
      <c r="L1521" s="34"/>
      <c r="M1521" s="34"/>
      <c r="N1521" s="34"/>
      <c r="O1521" s="34"/>
      <c r="P1521" s="34"/>
      <c r="Q1521" s="34"/>
      <c r="R1521" s="31"/>
      <c r="S1521" s="31"/>
      <c r="T1521" s="31"/>
      <c r="U1521" s="31"/>
      <c r="V1521" s="31"/>
      <c r="W1521" s="31"/>
      <c r="X1521" s="31"/>
      <c r="Y1521" s="31"/>
      <c r="Z1521" s="31"/>
      <c r="AE1521" s="31"/>
      <c r="AF1521" s="31"/>
    </row>
    <row r="1522" spans="3:32">
      <c r="C1522" s="34"/>
      <c r="D1522" s="33"/>
      <c r="E1522" s="33"/>
      <c r="F1522" s="33"/>
      <c r="G1522" s="34"/>
      <c r="H1522" s="34"/>
      <c r="I1522" s="34"/>
      <c r="J1522" s="34"/>
      <c r="K1522" s="34"/>
      <c r="L1522" s="34"/>
      <c r="M1522" s="34"/>
      <c r="N1522" s="34"/>
      <c r="O1522" s="34"/>
      <c r="P1522" s="34"/>
      <c r="Q1522" s="34"/>
      <c r="R1522" s="31"/>
      <c r="S1522" s="31"/>
      <c r="T1522" s="31"/>
      <c r="U1522" s="31"/>
      <c r="V1522" s="31"/>
      <c r="W1522" s="31"/>
      <c r="X1522" s="31"/>
      <c r="Y1522" s="31"/>
      <c r="Z1522" s="31"/>
      <c r="AE1522" s="31"/>
      <c r="AF1522" s="31"/>
    </row>
    <row r="1523" spans="3:32">
      <c r="C1523" s="34"/>
      <c r="D1523" s="33"/>
      <c r="E1523" s="33"/>
      <c r="F1523" s="33"/>
      <c r="G1523" s="34"/>
      <c r="H1523" s="34"/>
      <c r="I1523" s="34"/>
      <c r="J1523" s="34"/>
      <c r="K1523" s="34"/>
      <c r="L1523" s="34"/>
      <c r="M1523" s="34"/>
      <c r="N1523" s="34"/>
      <c r="O1523" s="34"/>
      <c r="P1523" s="34"/>
      <c r="Q1523" s="34"/>
      <c r="R1523" s="31"/>
      <c r="S1523" s="31"/>
      <c r="T1523" s="31"/>
      <c r="U1523" s="31"/>
      <c r="V1523" s="31"/>
      <c r="W1523" s="31"/>
      <c r="X1523" s="31"/>
      <c r="Y1523" s="31"/>
      <c r="Z1523" s="31"/>
      <c r="AE1523" s="31"/>
      <c r="AF1523" s="31"/>
    </row>
    <row r="1524" spans="3:32">
      <c r="C1524" s="34"/>
      <c r="D1524" s="33"/>
      <c r="E1524" s="33"/>
      <c r="F1524" s="33"/>
      <c r="G1524" s="34"/>
      <c r="H1524" s="34"/>
      <c r="I1524" s="34"/>
      <c r="J1524" s="34"/>
      <c r="K1524" s="34"/>
      <c r="L1524" s="34"/>
      <c r="M1524" s="34"/>
      <c r="N1524" s="34"/>
      <c r="O1524" s="34"/>
      <c r="P1524" s="34"/>
      <c r="Q1524" s="34"/>
      <c r="R1524" s="31"/>
      <c r="S1524" s="31"/>
      <c r="T1524" s="31"/>
      <c r="U1524" s="31"/>
      <c r="V1524" s="31"/>
      <c r="W1524" s="31"/>
      <c r="X1524" s="31"/>
      <c r="Y1524" s="31"/>
      <c r="Z1524" s="31"/>
      <c r="AE1524" s="31"/>
      <c r="AF1524" s="31"/>
    </row>
    <row r="1525" spans="3:32">
      <c r="C1525" s="34"/>
      <c r="D1525" s="33"/>
      <c r="E1525" s="33"/>
      <c r="F1525" s="33"/>
      <c r="G1525" s="34"/>
      <c r="H1525" s="34"/>
      <c r="I1525" s="34"/>
      <c r="J1525" s="34"/>
      <c r="K1525" s="34"/>
      <c r="L1525" s="34"/>
      <c r="M1525" s="34"/>
      <c r="N1525" s="34"/>
      <c r="O1525" s="34"/>
      <c r="P1525" s="34"/>
      <c r="Q1525" s="34"/>
      <c r="R1525" s="31"/>
      <c r="S1525" s="31"/>
      <c r="T1525" s="31"/>
      <c r="U1525" s="31"/>
      <c r="V1525" s="31"/>
      <c r="W1525" s="31"/>
      <c r="X1525" s="31"/>
      <c r="Y1525" s="31"/>
      <c r="Z1525" s="31"/>
      <c r="AE1525" s="31"/>
      <c r="AF1525" s="31"/>
    </row>
    <row r="1526" spans="3:32">
      <c r="C1526" s="34"/>
      <c r="D1526" s="33"/>
      <c r="E1526" s="33"/>
      <c r="F1526" s="33"/>
      <c r="G1526" s="34"/>
      <c r="H1526" s="34"/>
      <c r="I1526" s="34"/>
      <c r="J1526" s="34"/>
      <c r="K1526" s="34"/>
      <c r="L1526" s="34"/>
      <c r="M1526" s="34"/>
      <c r="N1526" s="34"/>
      <c r="O1526" s="34"/>
      <c r="P1526" s="34"/>
      <c r="Q1526" s="34"/>
      <c r="R1526" s="31"/>
      <c r="S1526" s="31"/>
      <c r="T1526" s="31"/>
      <c r="U1526" s="31"/>
      <c r="V1526" s="31"/>
      <c r="W1526" s="31"/>
      <c r="X1526" s="31"/>
      <c r="Y1526" s="31"/>
      <c r="Z1526" s="31"/>
      <c r="AE1526" s="31"/>
      <c r="AF1526" s="31"/>
    </row>
    <row r="1527" spans="3:32">
      <c r="C1527" s="34"/>
      <c r="D1527" s="33"/>
      <c r="E1527" s="33"/>
      <c r="F1527" s="33"/>
      <c r="G1527" s="34"/>
      <c r="H1527" s="34"/>
      <c r="I1527" s="34"/>
      <c r="J1527" s="34"/>
      <c r="K1527" s="34"/>
      <c r="L1527" s="34"/>
      <c r="M1527" s="34"/>
      <c r="N1527" s="34"/>
      <c r="O1527" s="34"/>
      <c r="P1527" s="34"/>
      <c r="Q1527" s="34"/>
      <c r="R1527" s="31"/>
      <c r="S1527" s="31"/>
      <c r="T1527" s="31"/>
      <c r="U1527" s="31"/>
      <c r="V1527" s="31"/>
      <c r="W1527" s="31"/>
      <c r="X1527" s="31"/>
      <c r="Y1527" s="31"/>
      <c r="Z1527" s="31"/>
      <c r="AE1527" s="31"/>
      <c r="AF1527" s="31"/>
    </row>
    <row r="1528" spans="3:32">
      <c r="C1528" s="34"/>
      <c r="D1528" s="33"/>
      <c r="E1528" s="33"/>
      <c r="F1528" s="33"/>
      <c r="G1528" s="34"/>
      <c r="H1528" s="34"/>
      <c r="I1528" s="34"/>
      <c r="J1528" s="34"/>
      <c r="K1528" s="34"/>
      <c r="L1528" s="34"/>
      <c r="M1528" s="34"/>
      <c r="N1528" s="34"/>
      <c r="O1528" s="34"/>
      <c r="P1528" s="34"/>
      <c r="Q1528" s="34"/>
      <c r="R1528" s="31"/>
      <c r="S1528" s="31"/>
      <c r="T1528" s="31"/>
      <c r="U1528" s="31"/>
      <c r="V1528" s="31"/>
      <c r="W1528" s="31"/>
      <c r="X1528" s="31"/>
      <c r="Y1528" s="31"/>
      <c r="Z1528" s="31"/>
      <c r="AE1528" s="31"/>
      <c r="AF1528" s="31"/>
    </row>
    <row r="1529" spans="3:32">
      <c r="C1529" s="34"/>
      <c r="D1529" s="33"/>
      <c r="E1529" s="33"/>
      <c r="F1529" s="33"/>
      <c r="G1529" s="34"/>
      <c r="H1529" s="34"/>
      <c r="I1529" s="34"/>
      <c r="J1529" s="34"/>
      <c r="K1529" s="34"/>
      <c r="L1529" s="34"/>
      <c r="M1529" s="34"/>
      <c r="N1529" s="34"/>
      <c r="O1529" s="34"/>
      <c r="P1529" s="34"/>
      <c r="Q1529" s="34"/>
      <c r="R1529" s="31"/>
      <c r="S1529" s="31"/>
      <c r="T1529" s="31"/>
      <c r="U1529" s="31"/>
      <c r="V1529" s="31"/>
      <c r="W1529" s="31"/>
      <c r="X1529" s="31"/>
      <c r="Y1529" s="31"/>
      <c r="Z1529" s="31"/>
      <c r="AE1529" s="31"/>
      <c r="AF1529" s="31"/>
    </row>
    <row r="1530" spans="3:32">
      <c r="C1530" s="34"/>
      <c r="D1530" s="33"/>
      <c r="E1530" s="33"/>
      <c r="F1530" s="33"/>
      <c r="G1530" s="34"/>
      <c r="H1530" s="34"/>
      <c r="I1530" s="34"/>
      <c r="J1530" s="34"/>
      <c r="K1530" s="34"/>
      <c r="L1530" s="34"/>
      <c r="M1530" s="34"/>
      <c r="N1530" s="34"/>
      <c r="O1530" s="34"/>
      <c r="P1530" s="34"/>
      <c r="Q1530" s="34"/>
      <c r="R1530" s="31"/>
      <c r="S1530" s="31"/>
      <c r="T1530" s="31"/>
      <c r="U1530" s="31"/>
      <c r="V1530" s="31"/>
      <c r="W1530" s="31"/>
      <c r="X1530" s="31"/>
      <c r="Y1530" s="31"/>
      <c r="Z1530" s="31"/>
      <c r="AE1530" s="31"/>
      <c r="AF1530" s="31"/>
    </row>
    <row r="1531" spans="3:32">
      <c r="C1531" s="34"/>
      <c r="D1531" s="33"/>
      <c r="E1531" s="33"/>
      <c r="F1531" s="33"/>
      <c r="G1531" s="34"/>
      <c r="H1531" s="34"/>
      <c r="I1531" s="34"/>
      <c r="J1531" s="34"/>
      <c r="K1531" s="34"/>
      <c r="L1531" s="34"/>
      <c r="M1531" s="34"/>
      <c r="N1531" s="34"/>
      <c r="O1531" s="34"/>
      <c r="P1531" s="34"/>
      <c r="Q1531" s="34"/>
      <c r="R1531" s="31"/>
      <c r="S1531" s="31"/>
      <c r="T1531" s="31"/>
      <c r="U1531" s="31"/>
      <c r="V1531" s="31"/>
      <c r="W1531" s="31"/>
      <c r="X1531" s="31"/>
      <c r="Y1531" s="31"/>
      <c r="Z1531" s="31"/>
      <c r="AE1531" s="31"/>
      <c r="AF1531" s="31"/>
    </row>
    <row r="1532" spans="3:32">
      <c r="C1532" s="34"/>
      <c r="D1532" s="33"/>
      <c r="E1532" s="33"/>
      <c r="F1532" s="33"/>
      <c r="G1532" s="34"/>
      <c r="H1532" s="34"/>
      <c r="I1532" s="34"/>
      <c r="J1532" s="34"/>
      <c r="K1532" s="34"/>
      <c r="L1532" s="34"/>
      <c r="M1532" s="34"/>
      <c r="N1532" s="34"/>
      <c r="O1532" s="34"/>
      <c r="P1532" s="34"/>
      <c r="Q1532" s="34"/>
      <c r="R1532" s="31"/>
      <c r="S1532" s="31"/>
      <c r="T1532" s="31"/>
      <c r="U1532" s="31"/>
      <c r="V1532" s="31"/>
      <c r="W1532" s="31"/>
      <c r="X1532" s="31"/>
      <c r="Y1532" s="31"/>
      <c r="Z1532" s="31"/>
      <c r="AE1532" s="31"/>
      <c r="AF1532" s="31"/>
    </row>
    <row r="1533" spans="3:32">
      <c r="C1533" s="34"/>
      <c r="D1533" s="33"/>
      <c r="E1533" s="33"/>
      <c r="F1533" s="33"/>
      <c r="G1533" s="34"/>
      <c r="H1533" s="34"/>
      <c r="I1533" s="34"/>
      <c r="J1533" s="34"/>
      <c r="K1533" s="34"/>
      <c r="L1533" s="34"/>
      <c r="M1533" s="34"/>
      <c r="N1533" s="34"/>
      <c r="O1533" s="34"/>
      <c r="P1533" s="34"/>
      <c r="Q1533" s="34"/>
      <c r="R1533" s="31"/>
      <c r="S1533" s="31"/>
      <c r="T1533" s="31"/>
      <c r="U1533" s="31"/>
      <c r="V1533" s="31"/>
      <c r="W1533" s="31"/>
      <c r="X1533" s="31"/>
      <c r="Y1533" s="31"/>
      <c r="Z1533" s="31"/>
      <c r="AE1533" s="31"/>
      <c r="AF1533" s="31"/>
    </row>
    <row r="1534" spans="3:32">
      <c r="C1534" s="34"/>
      <c r="D1534" s="33"/>
      <c r="E1534" s="33"/>
      <c r="F1534" s="33"/>
      <c r="G1534" s="34"/>
      <c r="H1534" s="34"/>
      <c r="I1534" s="34"/>
      <c r="J1534" s="34"/>
      <c r="K1534" s="34"/>
      <c r="L1534" s="34"/>
      <c r="M1534" s="34"/>
      <c r="N1534" s="34"/>
      <c r="O1534" s="34"/>
      <c r="P1534" s="34"/>
      <c r="Q1534" s="34"/>
      <c r="R1534" s="31"/>
      <c r="S1534" s="31"/>
      <c r="T1534" s="31"/>
      <c r="U1534" s="31"/>
      <c r="V1534" s="31"/>
      <c r="W1534" s="31"/>
      <c r="X1534" s="31"/>
      <c r="Y1534" s="31"/>
      <c r="Z1534" s="31"/>
      <c r="AE1534" s="31"/>
      <c r="AF1534" s="31"/>
    </row>
    <row r="1535" spans="3:32">
      <c r="C1535" s="34"/>
      <c r="D1535" s="33"/>
      <c r="E1535" s="33"/>
      <c r="F1535" s="33"/>
      <c r="G1535" s="34"/>
      <c r="H1535" s="34"/>
      <c r="I1535" s="34"/>
      <c r="J1535" s="34"/>
      <c r="K1535" s="34"/>
      <c r="L1535" s="34"/>
      <c r="M1535" s="34"/>
      <c r="N1535" s="34"/>
      <c r="O1535" s="34"/>
      <c r="P1535" s="34"/>
      <c r="Q1535" s="34"/>
      <c r="R1535" s="31"/>
      <c r="S1535" s="31"/>
      <c r="T1535" s="31"/>
      <c r="U1535" s="31"/>
      <c r="V1535" s="31"/>
      <c r="W1535" s="31"/>
      <c r="X1535" s="31"/>
      <c r="Y1535" s="31"/>
      <c r="Z1535" s="31"/>
      <c r="AE1535" s="31"/>
      <c r="AF1535" s="31"/>
    </row>
    <row r="1536" spans="3:32">
      <c r="C1536" s="34"/>
      <c r="D1536" s="33"/>
      <c r="E1536" s="33"/>
      <c r="F1536" s="33"/>
      <c r="G1536" s="34"/>
      <c r="H1536" s="34"/>
      <c r="I1536" s="34"/>
      <c r="J1536" s="34"/>
      <c r="K1536" s="34"/>
      <c r="L1536" s="34"/>
      <c r="M1536" s="34"/>
      <c r="N1536" s="34"/>
      <c r="O1536" s="34"/>
      <c r="P1536" s="34"/>
      <c r="Q1536" s="34"/>
      <c r="R1536" s="31"/>
      <c r="S1536" s="31"/>
      <c r="T1536" s="31"/>
      <c r="U1536" s="31"/>
      <c r="V1536" s="31"/>
      <c r="W1536" s="31"/>
      <c r="X1536" s="31"/>
      <c r="Y1536" s="31"/>
      <c r="Z1536" s="31"/>
      <c r="AE1536" s="31"/>
      <c r="AF1536" s="31"/>
    </row>
    <row r="1537" spans="3:32">
      <c r="C1537" s="34"/>
      <c r="D1537" s="33"/>
      <c r="E1537" s="33"/>
      <c r="F1537" s="33"/>
      <c r="G1537" s="34"/>
      <c r="H1537" s="34"/>
      <c r="I1537" s="34"/>
      <c r="J1537" s="34"/>
      <c r="K1537" s="34"/>
      <c r="L1537" s="34"/>
      <c r="M1537" s="34"/>
      <c r="N1537" s="34"/>
      <c r="O1537" s="34"/>
      <c r="P1537" s="34"/>
      <c r="Q1537" s="34"/>
      <c r="R1537" s="31"/>
      <c r="S1537" s="31"/>
      <c r="T1537" s="31"/>
      <c r="U1537" s="31"/>
      <c r="V1537" s="31"/>
      <c r="W1537" s="31"/>
      <c r="X1537" s="31"/>
      <c r="Y1537" s="31"/>
      <c r="Z1537" s="31"/>
      <c r="AE1537" s="31"/>
      <c r="AF1537" s="31"/>
    </row>
    <row r="1538" spans="3:32">
      <c r="C1538" s="34"/>
      <c r="D1538" s="33"/>
      <c r="E1538" s="33"/>
      <c r="F1538" s="33"/>
      <c r="G1538" s="34"/>
      <c r="H1538" s="34"/>
      <c r="I1538" s="34"/>
      <c r="J1538" s="34"/>
      <c r="K1538" s="34"/>
      <c r="L1538" s="34"/>
      <c r="M1538" s="34"/>
      <c r="N1538" s="34"/>
      <c r="O1538" s="34"/>
      <c r="P1538" s="34"/>
      <c r="Q1538" s="34"/>
      <c r="R1538" s="31"/>
      <c r="S1538" s="31"/>
      <c r="T1538" s="31"/>
      <c r="U1538" s="31"/>
      <c r="V1538" s="31"/>
      <c r="W1538" s="31"/>
      <c r="X1538" s="31"/>
      <c r="Y1538" s="31"/>
      <c r="Z1538" s="31"/>
      <c r="AE1538" s="31"/>
      <c r="AF1538" s="31"/>
    </row>
    <row r="1539" spans="3:32">
      <c r="C1539" s="34"/>
      <c r="D1539" s="33"/>
      <c r="E1539" s="33"/>
      <c r="F1539" s="33"/>
      <c r="G1539" s="34"/>
      <c r="H1539" s="34"/>
      <c r="I1539" s="34"/>
      <c r="J1539" s="34"/>
      <c r="K1539" s="34"/>
      <c r="L1539" s="34"/>
      <c r="M1539" s="34"/>
      <c r="N1539" s="34"/>
      <c r="O1539" s="34"/>
      <c r="P1539" s="34"/>
      <c r="Q1539" s="34"/>
      <c r="R1539" s="31"/>
      <c r="S1539" s="31"/>
      <c r="T1539" s="31"/>
      <c r="U1539" s="31"/>
      <c r="V1539" s="31"/>
      <c r="W1539" s="31"/>
      <c r="X1539" s="31"/>
      <c r="Y1539" s="31"/>
      <c r="Z1539" s="31"/>
      <c r="AE1539" s="31"/>
      <c r="AF1539" s="31"/>
    </row>
    <row r="1540" spans="3:32">
      <c r="C1540" s="34"/>
      <c r="D1540" s="33"/>
      <c r="E1540" s="33"/>
      <c r="F1540" s="33"/>
      <c r="G1540" s="34"/>
      <c r="H1540" s="34"/>
      <c r="I1540" s="34"/>
      <c r="J1540" s="34"/>
      <c r="K1540" s="34"/>
      <c r="L1540" s="34"/>
      <c r="M1540" s="34"/>
      <c r="N1540" s="34"/>
      <c r="O1540" s="34"/>
      <c r="P1540" s="34"/>
      <c r="Q1540" s="34"/>
      <c r="R1540" s="31"/>
      <c r="S1540" s="31"/>
      <c r="T1540" s="31"/>
      <c r="U1540" s="31"/>
      <c r="V1540" s="31"/>
      <c r="W1540" s="31"/>
      <c r="X1540" s="31"/>
      <c r="Y1540" s="31"/>
      <c r="Z1540" s="31"/>
      <c r="AE1540" s="31"/>
      <c r="AF1540" s="31"/>
    </row>
    <row r="1541" spans="3:32">
      <c r="C1541" s="34"/>
      <c r="D1541" s="33"/>
      <c r="E1541" s="33"/>
      <c r="F1541" s="33"/>
      <c r="G1541" s="34"/>
      <c r="H1541" s="34"/>
      <c r="I1541" s="34"/>
      <c r="J1541" s="34"/>
      <c r="K1541" s="34"/>
      <c r="L1541" s="34"/>
      <c r="M1541" s="34"/>
      <c r="N1541" s="34"/>
      <c r="O1541" s="34"/>
      <c r="P1541" s="34"/>
      <c r="Q1541" s="34"/>
      <c r="R1541" s="31"/>
      <c r="S1541" s="31"/>
      <c r="T1541" s="31"/>
      <c r="U1541" s="31"/>
      <c r="V1541" s="31"/>
      <c r="W1541" s="31"/>
      <c r="X1541" s="31"/>
      <c r="Y1541" s="31"/>
      <c r="Z1541" s="31"/>
      <c r="AE1541" s="31"/>
      <c r="AF1541" s="31"/>
    </row>
    <row r="1542" spans="3:32">
      <c r="C1542" s="34"/>
      <c r="D1542" s="33"/>
      <c r="E1542" s="33"/>
      <c r="F1542" s="33"/>
      <c r="G1542" s="34"/>
      <c r="H1542" s="34"/>
      <c r="I1542" s="34"/>
      <c r="J1542" s="34"/>
      <c r="K1542" s="34"/>
      <c r="L1542" s="34"/>
      <c r="M1542" s="34"/>
      <c r="N1542" s="34"/>
      <c r="O1542" s="34"/>
      <c r="P1542" s="34"/>
      <c r="Q1542" s="34"/>
      <c r="R1542" s="31"/>
      <c r="S1542" s="31"/>
      <c r="T1542" s="31"/>
      <c r="U1542" s="31"/>
      <c r="V1542" s="31"/>
      <c r="W1542" s="31"/>
      <c r="X1542" s="31"/>
      <c r="Y1542" s="31"/>
      <c r="Z1542" s="31"/>
      <c r="AE1542" s="31"/>
      <c r="AF1542" s="31"/>
    </row>
    <row r="1543" spans="3:32">
      <c r="C1543" s="34"/>
      <c r="D1543" s="33"/>
      <c r="E1543" s="33"/>
      <c r="F1543" s="33"/>
      <c r="G1543" s="34"/>
      <c r="H1543" s="34"/>
      <c r="I1543" s="34"/>
      <c r="J1543" s="34"/>
      <c r="K1543" s="34"/>
      <c r="L1543" s="34"/>
      <c r="M1543" s="34"/>
      <c r="N1543" s="34"/>
      <c r="O1543" s="34"/>
      <c r="P1543" s="34"/>
      <c r="Q1543" s="34"/>
      <c r="R1543" s="31"/>
      <c r="S1543" s="31"/>
      <c r="T1543" s="31"/>
      <c r="U1543" s="31"/>
      <c r="V1543" s="31"/>
      <c r="W1543" s="31"/>
      <c r="X1543" s="31"/>
      <c r="Y1543" s="31"/>
      <c r="Z1543" s="31"/>
      <c r="AE1543" s="31"/>
      <c r="AF1543" s="31"/>
    </row>
    <row r="1544" spans="3:32">
      <c r="C1544" s="34"/>
      <c r="D1544" s="33"/>
      <c r="E1544" s="33"/>
      <c r="F1544" s="33"/>
      <c r="G1544" s="34"/>
      <c r="H1544" s="34"/>
      <c r="I1544" s="34"/>
      <c r="J1544" s="34"/>
      <c r="K1544" s="34"/>
      <c r="L1544" s="34"/>
      <c r="M1544" s="34"/>
      <c r="N1544" s="34"/>
      <c r="O1544" s="34"/>
      <c r="P1544" s="34"/>
      <c r="Q1544" s="34"/>
      <c r="R1544" s="31"/>
      <c r="S1544" s="31"/>
      <c r="T1544" s="31"/>
      <c r="U1544" s="31"/>
      <c r="V1544" s="31"/>
      <c r="W1544" s="31"/>
      <c r="X1544" s="31"/>
      <c r="Y1544" s="31"/>
      <c r="Z1544" s="31"/>
      <c r="AE1544" s="31"/>
      <c r="AF1544" s="31"/>
    </row>
    <row r="1545" spans="3:32">
      <c r="C1545" s="34"/>
      <c r="D1545" s="33"/>
      <c r="E1545" s="33"/>
      <c r="F1545" s="33"/>
      <c r="G1545" s="34"/>
      <c r="H1545" s="34"/>
      <c r="I1545" s="34"/>
      <c r="J1545" s="34"/>
      <c r="K1545" s="34"/>
      <c r="L1545" s="34"/>
      <c r="M1545" s="34"/>
      <c r="N1545" s="34"/>
      <c r="O1545" s="34"/>
      <c r="P1545" s="34"/>
      <c r="Q1545" s="34"/>
      <c r="R1545" s="31"/>
      <c r="S1545" s="31"/>
      <c r="T1545" s="31"/>
      <c r="U1545" s="31"/>
      <c r="V1545" s="31"/>
      <c r="W1545" s="31"/>
      <c r="X1545" s="31"/>
      <c r="Y1545" s="31"/>
      <c r="Z1545" s="31"/>
      <c r="AE1545" s="31"/>
      <c r="AF1545" s="31"/>
    </row>
    <row r="1546" spans="3:32">
      <c r="C1546" s="34"/>
      <c r="D1546" s="33"/>
      <c r="E1546" s="33"/>
      <c r="F1546" s="33"/>
      <c r="G1546" s="34"/>
      <c r="H1546" s="34"/>
      <c r="I1546" s="34"/>
      <c r="J1546" s="34"/>
      <c r="K1546" s="34"/>
      <c r="L1546" s="34"/>
      <c r="M1546" s="34"/>
      <c r="N1546" s="34"/>
      <c r="O1546" s="34"/>
      <c r="P1546" s="34"/>
      <c r="Q1546" s="34"/>
      <c r="R1546" s="31"/>
      <c r="S1546" s="31"/>
      <c r="T1546" s="31"/>
      <c r="U1546" s="31"/>
      <c r="V1546" s="31"/>
      <c r="W1546" s="31"/>
      <c r="X1546" s="31"/>
      <c r="Y1546" s="31"/>
      <c r="Z1546" s="31"/>
      <c r="AE1546" s="31"/>
      <c r="AF1546" s="31"/>
    </row>
    <row r="1547" spans="3:32">
      <c r="C1547" s="34"/>
      <c r="D1547" s="33"/>
      <c r="E1547" s="33"/>
      <c r="F1547" s="33"/>
      <c r="G1547" s="34"/>
      <c r="H1547" s="34"/>
      <c r="I1547" s="34"/>
      <c r="J1547" s="34"/>
      <c r="K1547" s="34"/>
      <c r="L1547" s="34"/>
      <c r="M1547" s="34"/>
      <c r="N1547" s="34"/>
      <c r="O1547" s="34"/>
      <c r="P1547" s="34"/>
      <c r="Q1547" s="34"/>
      <c r="R1547" s="31"/>
      <c r="S1547" s="31"/>
      <c r="T1547" s="31"/>
      <c r="U1547" s="31"/>
      <c r="V1547" s="31"/>
      <c r="W1547" s="31"/>
      <c r="X1547" s="31"/>
      <c r="Y1547" s="31"/>
      <c r="Z1547" s="31"/>
      <c r="AE1547" s="31"/>
      <c r="AF1547" s="31"/>
    </row>
    <row r="1548" spans="3:32">
      <c r="C1548" s="34"/>
      <c r="D1548" s="33"/>
      <c r="E1548" s="33"/>
      <c r="F1548" s="33"/>
      <c r="G1548" s="34"/>
      <c r="H1548" s="34"/>
      <c r="I1548" s="34"/>
      <c r="J1548" s="34"/>
      <c r="K1548" s="34"/>
      <c r="L1548" s="34"/>
      <c r="M1548" s="34"/>
      <c r="N1548" s="34"/>
      <c r="O1548" s="34"/>
      <c r="P1548" s="34"/>
      <c r="Q1548" s="34"/>
      <c r="R1548" s="31"/>
      <c r="S1548" s="31"/>
      <c r="T1548" s="31"/>
      <c r="U1548" s="31"/>
      <c r="V1548" s="31"/>
      <c r="W1548" s="31"/>
      <c r="X1548" s="31"/>
      <c r="Y1548" s="31"/>
      <c r="Z1548" s="31"/>
      <c r="AE1548" s="31"/>
      <c r="AF1548" s="31"/>
    </row>
    <row r="1549" spans="3:32">
      <c r="C1549" s="34"/>
      <c r="D1549" s="33"/>
      <c r="E1549" s="33"/>
      <c r="F1549" s="33"/>
      <c r="G1549" s="34"/>
      <c r="H1549" s="34"/>
      <c r="I1549" s="34"/>
      <c r="J1549" s="34"/>
      <c r="K1549" s="34"/>
      <c r="L1549" s="34"/>
      <c r="M1549" s="34"/>
      <c r="N1549" s="34"/>
      <c r="O1549" s="34"/>
      <c r="P1549" s="34"/>
      <c r="Q1549" s="34"/>
      <c r="R1549" s="31"/>
      <c r="S1549" s="31"/>
      <c r="T1549" s="31"/>
      <c r="U1549" s="31"/>
      <c r="V1549" s="31"/>
      <c r="W1549" s="31"/>
      <c r="X1549" s="31"/>
      <c r="Y1549" s="31"/>
      <c r="Z1549" s="31"/>
      <c r="AE1549" s="31"/>
      <c r="AF1549" s="31"/>
    </row>
    <row r="1550" spans="3:32">
      <c r="C1550" s="34"/>
      <c r="D1550" s="33"/>
      <c r="E1550" s="33"/>
      <c r="F1550" s="33"/>
      <c r="G1550" s="34"/>
      <c r="H1550" s="34"/>
      <c r="I1550" s="34"/>
      <c r="J1550" s="34"/>
      <c r="K1550" s="34"/>
      <c r="L1550" s="34"/>
      <c r="M1550" s="34"/>
      <c r="N1550" s="34"/>
      <c r="O1550" s="34"/>
      <c r="P1550" s="34"/>
      <c r="Q1550" s="34"/>
      <c r="R1550" s="31"/>
      <c r="S1550" s="31"/>
      <c r="T1550" s="31"/>
      <c r="U1550" s="31"/>
      <c r="V1550" s="31"/>
      <c r="W1550" s="31"/>
      <c r="X1550" s="31"/>
      <c r="Y1550" s="31"/>
      <c r="Z1550" s="31"/>
      <c r="AE1550" s="31"/>
      <c r="AF1550" s="31"/>
    </row>
    <row r="1551" spans="3:32">
      <c r="C1551" s="34"/>
      <c r="D1551" s="33"/>
      <c r="E1551" s="33"/>
      <c r="F1551" s="33"/>
      <c r="G1551" s="34"/>
      <c r="H1551" s="34"/>
      <c r="I1551" s="34"/>
      <c r="J1551" s="34"/>
      <c r="K1551" s="34"/>
      <c r="L1551" s="34"/>
      <c r="M1551" s="34"/>
      <c r="N1551" s="34"/>
      <c r="O1551" s="34"/>
      <c r="P1551" s="34"/>
      <c r="Q1551" s="34"/>
      <c r="R1551" s="31"/>
      <c r="S1551" s="31"/>
      <c r="T1551" s="31"/>
      <c r="U1551" s="31"/>
      <c r="V1551" s="31"/>
      <c r="W1551" s="31"/>
      <c r="X1551" s="31"/>
      <c r="Y1551" s="31"/>
      <c r="Z1551" s="31"/>
      <c r="AE1551" s="31"/>
      <c r="AF1551" s="31"/>
    </row>
    <row r="1552" spans="3:32">
      <c r="C1552" s="34"/>
      <c r="D1552" s="33"/>
      <c r="E1552" s="33"/>
      <c r="F1552" s="33"/>
      <c r="G1552" s="34"/>
      <c r="H1552" s="34"/>
      <c r="I1552" s="34"/>
      <c r="J1552" s="34"/>
      <c r="K1552" s="34"/>
      <c r="L1552" s="34"/>
      <c r="M1552" s="34"/>
      <c r="N1552" s="34"/>
      <c r="O1552" s="34"/>
      <c r="P1552" s="34"/>
      <c r="Q1552" s="34"/>
      <c r="R1552" s="31"/>
      <c r="S1552" s="31"/>
      <c r="T1552" s="31"/>
      <c r="U1552" s="31"/>
      <c r="V1552" s="31"/>
      <c r="W1552" s="31"/>
      <c r="X1552" s="31"/>
      <c r="Y1552" s="31"/>
      <c r="Z1552" s="31"/>
      <c r="AE1552" s="31"/>
      <c r="AF1552" s="31"/>
    </row>
    <row r="1553" spans="3:32">
      <c r="C1553" s="34"/>
      <c r="D1553" s="33"/>
      <c r="E1553" s="33"/>
      <c r="F1553" s="33"/>
      <c r="G1553" s="34"/>
      <c r="H1553" s="34"/>
      <c r="I1553" s="34"/>
      <c r="J1553" s="34"/>
      <c r="K1553" s="34"/>
      <c r="L1553" s="34"/>
      <c r="M1553" s="34"/>
      <c r="N1553" s="34"/>
      <c r="O1553" s="34"/>
      <c r="P1553" s="34"/>
      <c r="Q1553" s="34"/>
      <c r="R1553" s="31"/>
      <c r="S1553" s="31"/>
      <c r="T1553" s="31"/>
      <c r="U1553" s="31"/>
      <c r="V1553" s="31"/>
      <c r="W1553" s="31"/>
      <c r="X1553" s="31"/>
      <c r="Y1553" s="31"/>
      <c r="Z1553" s="31"/>
      <c r="AE1553" s="31"/>
      <c r="AF1553" s="31"/>
    </row>
    <row r="1554" spans="3:32">
      <c r="C1554" s="34"/>
      <c r="D1554" s="33"/>
      <c r="E1554" s="33"/>
      <c r="F1554" s="33"/>
      <c r="G1554" s="34"/>
      <c r="H1554" s="34"/>
      <c r="I1554" s="34"/>
      <c r="J1554" s="34"/>
      <c r="K1554" s="34"/>
      <c r="L1554" s="34"/>
      <c r="M1554" s="34"/>
      <c r="N1554" s="34"/>
      <c r="O1554" s="34"/>
      <c r="P1554" s="34"/>
      <c r="Q1554" s="34"/>
      <c r="R1554" s="31"/>
      <c r="S1554" s="31"/>
      <c r="T1554" s="31"/>
      <c r="U1554" s="31"/>
      <c r="V1554" s="31"/>
      <c r="W1554" s="31"/>
      <c r="X1554" s="31"/>
      <c r="Y1554" s="31"/>
      <c r="Z1554" s="31"/>
      <c r="AE1554" s="31"/>
      <c r="AF1554" s="31"/>
    </row>
    <row r="1555" spans="3:32">
      <c r="C1555" s="34"/>
      <c r="D1555" s="33"/>
      <c r="E1555" s="33"/>
      <c r="F1555" s="33"/>
      <c r="G1555" s="34"/>
      <c r="H1555" s="34"/>
      <c r="I1555" s="34"/>
      <c r="J1555" s="34"/>
      <c r="K1555" s="34"/>
      <c r="L1555" s="34"/>
      <c r="M1555" s="34"/>
      <c r="N1555" s="34"/>
      <c r="O1555" s="34"/>
      <c r="P1555" s="34"/>
      <c r="Q1555" s="34"/>
      <c r="R1555" s="31"/>
      <c r="S1555" s="31"/>
      <c r="T1555" s="31"/>
      <c r="U1555" s="31"/>
      <c r="V1555" s="31"/>
      <c r="W1555" s="31"/>
      <c r="X1555" s="31"/>
      <c r="Y1555" s="31"/>
      <c r="Z1555" s="31"/>
      <c r="AE1555" s="31"/>
      <c r="AF1555" s="31"/>
    </row>
    <row r="1556" spans="3:32">
      <c r="C1556" s="34"/>
      <c r="D1556" s="33"/>
      <c r="E1556" s="33"/>
      <c r="F1556" s="33"/>
      <c r="G1556" s="34"/>
      <c r="H1556" s="34"/>
      <c r="I1556" s="34"/>
      <c r="J1556" s="34"/>
      <c r="K1556" s="34"/>
      <c r="L1556" s="34"/>
      <c r="M1556" s="34"/>
      <c r="N1556" s="34"/>
      <c r="O1556" s="34"/>
      <c r="P1556" s="34"/>
      <c r="Q1556" s="34"/>
      <c r="R1556" s="31"/>
      <c r="S1556" s="31"/>
      <c r="T1556" s="31"/>
      <c r="U1556" s="31"/>
      <c r="V1556" s="31"/>
      <c r="W1556" s="31"/>
      <c r="X1556" s="31"/>
      <c r="Y1556" s="31"/>
      <c r="Z1556" s="31"/>
      <c r="AE1556" s="31"/>
      <c r="AF1556" s="31"/>
    </row>
    <row r="1557" spans="3:32">
      <c r="C1557" s="34"/>
      <c r="D1557" s="33"/>
      <c r="E1557" s="33"/>
      <c r="F1557" s="33"/>
      <c r="G1557" s="34"/>
      <c r="H1557" s="34"/>
      <c r="I1557" s="34"/>
      <c r="J1557" s="34"/>
      <c r="K1557" s="34"/>
      <c r="L1557" s="34"/>
      <c r="M1557" s="34"/>
      <c r="N1557" s="34"/>
      <c r="O1557" s="34"/>
      <c r="P1557" s="34"/>
      <c r="Q1557" s="34"/>
      <c r="R1557" s="31"/>
      <c r="S1557" s="31"/>
      <c r="T1557" s="31"/>
      <c r="U1557" s="31"/>
      <c r="V1557" s="31"/>
      <c r="W1557" s="31"/>
      <c r="X1557" s="31"/>
      <c r="Y1557" s="31"/>
      <c r="Z1557" s="31"/>
      <c r="AE1557" s="31"/>
      <c r="AF1557" s="31"/>
    </row>
    <row r="1558" spans="3:32">
      <c r="C1558" s="34"/>
      <c r="D1558" s="33"/>
      <c r="E1558" s="33"/>
      <c r="F1558" s="33"/>
      <c r="G1558" s="34"/>
      <c r="H1558" s="34"/>
      <c r="I1558" s="34"/>
      <c r="J1558" s="34"/>
      <c r="K1558" s="34"/>
      <c r="L1558" s="34"/>
      <c r="M1558" s="34"/>
      <c r="N1558" s="34"/>
      <c r="O1558" s="34"/>
      <c r="P1558" s="34"/>
      <c r="Q1558" s="34"/>
      <c r="R1558" s="31"/>
      <c r="S1558" s="31"/>
      <c r="T1558" s="31"/>
      <c r="U1558" s="31"/>
      <c r="V1558" s="31"/>
      <c r="W1558" s="31"/>
      <c r="X1558" s="31"/>
      <c r="Y1558" s="31"/>
      <c r="Z1558" s="31"/>
      <c r="AE1558" s="31"/>
      <c r="AF1558" s="31"/>
    </row>
    <row r="1559" spans="3:32">
      <c r="C1559" s="34"/>
      <c r="D1559" s="33"/>
      <c r="E1559" s="33"/>
      <c r="F1559" s="33"/>
      <c r="G1559" s="34"/>
      <c r="H1559" s="34"/>
      <c r="I1559" s="34"/>
      <c r="J1559" s="34"/>
      <c r="K1559" s="34"/>
      <c r="L1559" s="34"/>
      <c r="M1559" s="34"/>
      <c r="N1559" s="34"/>
      <c r="O1559" s="34"/>
      <c r="P1559" s="34"/>
      <c r="Q1559" s="34"/>
      <c r="R1559" s="31"/>
      <c r="S1559" s="31"/>
      <c r="T1559" s="31"/>
      <c r="U1559" s="31"/>
      <c r="V1559" s="31"/>
      <c r="W1559" s="31"/>
      <c r="X1559" s="31"/>
      <c r="Y1559" s="31"/>
      <c r="Z1559" s="31"/>
      <c r="AE1559" s="31"/>
      <c r="AF1559" s="31"/>
    </row>
    <row r="1560" spans="3:32">
      <c r="C1560" s="34"/>
      <c r="D1560" s="33"/>
      <c r="E1560" s="33"/>
      <c r="F1560" s="33"/>
      <c r="G1560" s="34"/>
      <c r="H1560" s="34"/>
      <c r="I1560" s="34"/>
      <c r="J1560" s="34"/>
      <c r="K1560" s="34"/>
      <c r="L1560" s="34"/>
      <c r="M1560" s="34"/>
      <c r="N1560" s="34"/>
      <c r="O1560" s="34"/>
      <c r="P1560" s="34"/>
      <c r="Q1560" s="34"/>
      <c r="R1560" s="31"/>
      <c r="S1560" s="31"/>
      <c r="T1560" s="31"/>
      <c r="U1560" s="31"/>
      <c r="V1560" s="31"/>
      <c r="W1560" s="31"/>
      <c r="X1560" s="31"/>
      <c r="Y1560" s="31"/>
      <c r="Z1560" s="31"/>
      <c r="AE1560" s="31"/>
      <c r="AF1560" s="31"/>
    </row>
    <row r="1561" spans="3:32">
      <c r="C1561" s="34"/>
      <c r="D1561" s="33"/>
      <c r="E1561" s="33"/>
      <c r="F1561" s="33"/>
      <c r="G1561" s="34"/>
      <c r="H1561" s="34"/>
      <c r="I1561" s="34"/>
      <c r="J1561" s="34"/>
      <c r="K1561" s="34"/>
      <c r="L1561" s="34"/>
      <c r="M1561" s="34"/>
      <c r="N1561" s="34"/>
      <c r="O1561" s="34"/>
      <c r="P1561" s="34"/>
      <c r="Q1561" s="34"/>
      <c r="R1561" s="31"/>
      <c r="S1561" s="31"/>
      <c r="T1561" s="31"/>
      <c r="U1561" s="31"/>
      <c r="V1561" s="31"/>
      <c r="W1561" s="31"/>
      <c r="X1561" s="31"/>
      <c r="Y1561" s="31"/>
      <c r="Z1561" s="31"/>
      <c r="AE1561" s="31"/>
      <c r="AF1561" s="31"/>
    </row>
    <row r="1562" spans="3:32">
      <c r="C1562" s="34"/>
      <c r="D1562" s="33"/>
      <c r="E1562" s="33"/>
      <c r="F1562" s="33"/>
      <c r="G1562" s="34"/>
      <c r="H1562" s="34"/>
      <c r="I1562" s="34"/>
      <c r="J1562" s="34"/>
      <c r="K1562" s="34"/>
      <c r="L1562" s="34"/>
      <c r="M1562" s="34"/>
      <c r="N1562" s="34"/>
      <c r="O1562" s="34"/>
      <c r="P1562" s="34"/>
      <c r="Q1562" s="34"/>
      <c r="R1562" s="31"/>
      <c r="S1562" s="31"/>
      <c r="T1562" s="31"/>
      <c r="U1562" s="31"/>
      <c r="V1562" s="31"/>
      <c r="W1562" s="31"/>
      <c r="X1562" s="31"/>
      <c r="Y1562" s="31"/>
      <c r="Z1562" s="31"/>
      <c r="AE1562" s="31"/>
      <c r="AF1562" s="31"/>
    </row>
    <row r="1563" spans="3:32">
      <c r="C1563" s="34"/>
      <c r="D1563" s="33"/>
      <c r="E1563" s="33"/>
      <c r="F1563" s="33"/>
      <c r="G1563" s="34"/>
      <c r="H1563" s="34"/>
      <c r="I1563" s="34"/>
      <c r="J1563" s="34"/>
      <c r="K1563" s="34"/>
      <c r="L1563" s="34"/>
      <c r="M1563" s="34"/>
      <c r="N1563" s="34"/>
      <c r="O1563" s="34"/>
      <c r="P1563" s="34"/>
      <c r="Q1563" s="34"/>
      <c r="R1563" s="31"/>
      <c r="S1563" s="31"/>
      <c r="T1563" s="31"/>
      <c r="U1563" s="31"/>
      <c r="V1563" s="31"/>
      <c r="W1563" s="31"/>
      <c r="X1563" s="31"/>
      <c r="Y1563" s="31"/>
      <c r="Z1563" s="31"/>
      <c r="AE1563" s="31"/>
      <c r="AF1563" s="31"/>
    </row>
    <row r="1564" spans="3:32">
      <c r="C1564" s="34"/>
      <c r="D1564" s="33"/>
      <c r="E1564" s="33"/>
      <c r="F1564" s="33"/>
      <c r="G1564" s="34"/>
      <c r="H1564" s="34"/>
      <c r="I1564" s="34"/>
      <c r="J1564" s="34"/>
      <c r="K1564" s="34"/>
      <c r="L1564" s="34"/>
      <c r="M1564" s="34"/>
      <c r="N1564" s="34"/>
      <c r="O1564" s="34"/>
      <c r="P1564" s="34"/>
      <c r="Q1564" s="34"/>
      <c r="R1564" s="31"/>
      <c r="S1564" s="31"/>
      <c r="T1564" s="31"/>
      <c r="U1564" s="31"/>
      <c r="V1564" s="31"/>
      <c r="W1564" s="31"/>
      <c r="X1564" s="31"/>
      <c r="Y1564" s="31"/>
      <c r="Z1564" s="31"/>
      <c r="AE1564" s="31"/>
      <c r="AF1564" s="31"/>
    </row>
    <row r="1565" spans="3:32">
      <c r="C1565" s="34"/>
      <c r="D1565" s="33"/>
      <c r="E1565" s="33"/>
      <c r="F1565" s="33"/>
      <c r="G1565" s="34"/>
      <c r="H1565" s="34"/>
      <c r="I1565" s="34"/>
      <c r="J1565" s="34"/>
      <c r="K1565" s="34"/>
      <c r="L1565" s="34"/>
      <c r="M1565" s="34"/>
      <c r="N1565" s="34"/>
      <c r="O1565" s="34"/>
      <c r="P1565" s="34"/>
      <c r="Q1565" s="34"/>
      <c r="R1565" s="31"/>
      <c r="S1565" s="31"/>
      <c r="T1565" s="31"/>
      <c r="U1565" s="31"/>
      <c r="V1565" s="31"/>
      <c r="W1565" s="31"/>
      <c r="X1565" s="31"/>
      <c r="Y1565" s="31"/>
      <c r="Z1565" s="31"/>
      <c r="AE1565" s="31"/>
      <c r="AF1565" s="31"/>
    </row>
    <row r="1566" spans="3:32">
      <c r="C1566" s="34"/>
      <c r="D1566" s="33"/>
      <c r="E1566" s="33"/>
      <c r="F1566" s="33"/>
      <c r="G1566" s="34"/>
      <c r="H1566" s="34"/>
      <c r="I1566" s="34"/>
      <c r="J1566" s="34"/>
      <c r="K1566" s="34"/>
      <c r="L1566" s="34"/>
      <c r="M1566" s="34"/>
      <c r="N1566" s="34"/>
      <c r="O1566" s="34"/>
      <c r="P1566" s="34"/>
      <c r="Q1566" s="34"/>
      <c r="R1566" s="31"/>
      <c r="S1566" s="31"/>
      <c r="T1566" s="31"/>
      <c r="U1566" s="31"/>
      <c r="V1566" s="31"/>
      <c r="W1566" s="31"/>
      <c r="X1566" s="31"/>
      <c r="Y1566" s="31"/>
      <c r="Z1566" s="31"/>
      <c r="AE1566" s="31"/>
      <c r="AF1566" s="31"/>
    </row>
    <row r="1567" spans="3:32">
      <c r="C1567" s="34"/>
      <c r="D1567" s="33"/>
      <c r="E1567" s="33"/>
      <c r="F1567" s="33"/>
      <c r="G1567" s="34"/>
      <c r="H1567" s="34"/>
      <c r="I1567" s="34"/>
      <c r="J1567" s="34"/>
      <c r="K1567" s="34"/>
      <c r="L1567" s="34"/>
      <c r="M1567" s="34"/>
      <c r="N1567" s="34"/>
      <c r="O1567" s="34"/>
      <c r="P1567" s="34"/>
      <c r="Q1567" s="34"/>
      <c r="R1567" s="31"/>
      <c r="S1567" s="31"/>
      <c r="T1567" s="31"/>
      <c r="U1567" s="31"/>
      <c r="V1567" s="31"/>
      <c r="W1567" s="31"/>
      <c r="X1567" s="31"/>
      <c r="Y1567" s="31"/>
      <c r="Z1567" s="31"/>
      <c r="AE1567" s="31"/>
      <c r="AF1567" s="31"/>
    </row>
    <row r="1568" spans="3:32">
      <c r="C1568" s="34"/>
      <c r="D1568" s="33"/>
      <c r="E1568" s="33"/>
      <c r="F1568" s="33"/>
      <c r="G1568" s="34"/>
      <c r="H1568" s="34"/>
      <c r="I1568" s="34"/>
      <c r="J1568" s="34"/>
      <c r="K1568" s="34"/>
      <c r="L1568" s="34"/>
      <c r="M1568" s="34"/>
      <c r="N1568" s="34"/>
      <c r="O1568" s="34"/>
      <c r="P1568" s="34"/>
      <c r="Q1568" s="34"/>
      <c r="R1568" s="31"/>
      <c r="S1568" s="31"/>
      <c r="T1568" s="31"/>
      <c r="U1568" s="31"/>
      <c r="V1568" s="31"/>
      <c r="W1568" s="31"/>
      <c r="X1568" s="31"/>
      <c r="Y1568" s="31"/>
      <c r="Z1568" s="31"/>
      <c r="AE1568" s="31"/>
      <c r="AF1568" s="31"/>
    </row>
    <row r="1569" spans="3:32">
      <c r="C1569" s="34"/>
      <c r="D1569" s="33"/>
      <c r="E1569" s="33"/>
      <c r="F1569" s="33"/>
      <c r="G1569" s="34"/>
      <c r="H1569" s="34"/>
      <c r="I1569" s="34"/>
      <c r="J1569" s="34"/>
      <c r="K1569" s="34"/>
      <c r="L1569" s="34"/>
      <c r="M1569" s="34"/>
      <c r="N1569" s="34"/>
      <c r="O1569" s="34"/>
      <c r="P1569" s="34"/>
      <c r="Q1569" s="34"/>
      <c r="R1569" s="31"/>
      <c r="S1569" s="31"/>
      <c r="T1569" s="31"/>
      <c r="U1569" s="31"/>
      <c r="V1569" s="31"/>
      <c r="W1569" s="31"/>
      <c r="X1569" s="31"/>
      <c r="Y1569" s="31"/>
      <c r="Z1569" s="31"/>
      <c r="AE1569" s="31"/>
      <c r="AF1569" s="31"/>
    </row>
    <row r="1570" spans="3:32">
      <c r="C1570" s="34"/>
      <c r="D1570" s="33"/>
      <c r="E1570" s="33"/>
      <c r="F1570" s="33"/>
      <c r="G1570" s="34"/>
      <c r="H1570" s="34"/>
      <c r="I1570" s="34"/>
      <c r="J1570" s="34"/>
      <c r="K1570" s="34"/>
      <c r="L1570" s="34"/>
      <c r="M1570" s="34"/>
      <c r="N1570" s="34"/>
      <c r="O1570" s="34"/>
      <c r="P1570" s="34"/>
      <c r="Q1570" s="34"/>
      <c r="R1570" s="31"/>
      <c r="S1570" s="31"/>
      <c r="T1570" s="31"/>
      <c r="U1570" s="31"/>
      <c r="V1570" s="31"/>
      <c r="W1570" s="31"/>
      <c r="X1570" s="31"/>
      <c r="Y1570" s="31"/>
      <c r="Z1570" s="31"/>
      <c r="AE1570" s="31"/>
      <c r="AF1570" s="31"/>
    </row>
    <row r="1571" spans="3:32">
      <c r="C1571" s="34"/>
      <c r="D1571" s="33"/>
      <c r="E1571" s="33"/>
      <c r="F1571" s="33"/>
      <c r="G1571" s="34"/>
      <c r="H1571" s="34"/>
      <c r="I1571" s="34"/>
      <c r="J1571" s="34"/>
      <c r="K1571" s="34"/>
      <c r="L1571" s="34"/>
      <c r="M1571" s="34"/>
      <c r="N1571" s="34"/>
      <c r="O1571" s="34"/>
      <c r="P1571" s="34"/>
      <c r="Q1571" s="34"/>
      <c r="R1571" s="31"/>
      <c r="S1571" s="31"/>
      <c r="T1571" s="31"/>
      <c r="U1571" s="31"/>
      <c r="V1571" s="31"/>
      <c r="W1571" s="31"/>
      <c r="X1571" s="31"/>
      <c r="Y1571" s="31"/>
      <c r="Z1571" s="31"/>
      <c r="AE1571" s="31"/>
      <c r="AF1571" s="31"/>
    </row>
    <row r="1572" spans="3:32">
      <c r="C1572" s="34"/>
      <c r="D1572" s="33"/>
      <c r="E1572" s="33"/>
      <c r="F1572" s="33"/>
      <c r="G1572" s="34"/>
      <c r="H1572" s="34"/>
      <c r="I1572" s="34"/>
      <c r="J1572" s="34"/>
      <c r="K1572" s="34"/>
      <c r="L1572" s="34"/>
      <c r="M1572" s="34"/>
      <c r="N1572" s="34"/>
      <c r="O1572" s="34"/>
      <c r="P1572" s="34"/>
      <c r="Q1572" s="34"/>
      <c r="R1572" s="31"/>
      <c r="S1572" s="31"/>
      <c r="T1572" s="31"/>
      <c r="U1572" s="31"/>
      <c r="V1572" s="31"/>
      <c r="W1572" s="31"/>
      <c r="X1572" s="31"/>
      <c r="Y1572" s="31"/>
      <c r="Z1572" s="31"/>
      <c r="AE1572" s="31"/>
      <c r="AF1572" s="31"/>
    </row>
    <row r="1573" spans="3:32">
      <c r="C1573" s="34"/>
      <c r="D1573" s="33"/>
      <c r="E1573" s="33"/>
      <c r="F1573" s="33"/>
      <c r="G1573" s="34"/>
      <c r="H1573" s="34"/>
      <c r="I1573" s="34"/>
      <c r="J1573" s="34"/>
      <c r="K1573" s="34"/>
      <c r="L1573" s="34"/>
      <c r="M1573" s="34"/>
      <c r="N1573" s="34"/>
      <c r="O1573" s="34"/>
      <c r="P1573" s="34"/>
      <c r="Q1573" s="34"/>
      <c r="R1573" s="31"/>
      <c r="S1573" s="31"/>
      <c r="T1573" s="31"/>
      <c r="U1573" s="31"/>
      <c r="V1573" s="31"/>
      <c r="W1573" s="31"/>
      <c r="X1573" s="31"/>
      <c r="Y1573" s="31"/>
      <c r="Z1573" s="31"/>
      <c r="AE1573" s="31"/>
      <c r="AF1573" s="31"/>
    </row>
    <row r="1574" spans="3:32">
      <c r="C1574" s="34"/>
      <c r="D1574" s="33"/>
      <c r="E1574" s="33"/>
      <c r="F1574" s="33"/>
      <c r="G1574" s="34"/>
      <c r="H1574" s="34"/>
      <c r="I1574" s="34"/>
      <c r="J1574" s="34"/>
      <c r="K1574" s="34"/>
      <c r="L1574" s="34"/>
      <c r="M1574" s="34"/>
      <c r="N1574" s="34"/>
      <c r="O1574" s="34"/>
      <c r="P1574" s="34"/>
      <c r="Q1574" s="34"/>
      <c r="R1574" s="31"/>
      <c r="S1574" s="31"/>
      <c r="T1574" s="31"/>
      <c r="U1574" s="31"/>
      <c r="V1574" s="31"/>
      <c r="W1574" s="31"/>
      <c r="X1574" s="31"/>
      <c r="Y1574" s="31"/>
      <c r="Z1574" s="31"/>
      <c r="AE1574" s="31"/>
      <c r="AF1574" s="31"/>
    </row>
    <row r="1575" spans="3:32">
      <c r="C1575" s="34"/>
      <c r="D1575" s="33"/>
      <c r="E1575" s="33"/>
      <c r="F1575" s="33"/>
      <c r="G1575" s="34"/>
      <c r="H1575" s="34"/>
      <c r="I1575" s="34"/>
      <c r="J1575" s="34"/>
      <c r="K1575" s="34"/>
      <c r="L1575" s="34"/>
      <c r="M1575" s="34"/>
      <c r="N1575" s="34"/>
      <c r="O1575" s="34"/>
      <c r="P1575" s="34"/>
      <c r="Q1575" s="34"/>
      <c r="R1575" s="31"/>
      <c r="S1575" s="31"/>
      <c r="T1575" s="31"/>
      <c r="U1575" s="31"/>
      <c r="V1575" s="31"/>
      <c r="W1575" s="31"/>
      <c r="X1575" s="31"/>
      <c r="Y1575" s="31"/>
      <c r="Z1575" s="31"/>
      <c r="AE1575" s="31"/>
      <c r="AF1575" s="31"/>
    </row>
    <row r="1576" spans="3:32">
      <c r="C1576" s="34"/>
      <c r="D1576" s="33"/>
      <c r="E1576" s="33"/>
      <c r="F1576" s="33"/>
      <c r="G1576" s="34"/>
      <c r="H1576" s="34"/>
      <c r="I1576" s="34"/>
      <c r="J1576" s="34"/>
      <c r="K1576" s="34"/>
      <c r="L1576" s="34"/>
      <c r="M1576" s="34"/>
      <c r="N1576" s="34"/>
      <c r="O1576" s="34"/>
      <c r="P1576" s="34"/>
      <c r="Q1576" s="34"/>
      <c r="R1576" s="31"/>
      <c r="S1576" s="31"/>
      <c r="T1576" s="31"/>
      <c r="U1576" s="31"/>
      <c r="V1576" s="31"/>
      <c r="W1576" s="31"/>
      <c r="X1576" s="31"/>
      <c r="Y1576" s="31"/>
      <c r="Z1576" s="31"/>
      <c r="AE1576" s="31"/>
      <c r="AF1576" s="31"/>
    </row>
    <row r="1577" spans="3:32">
      <c r="C1577" s="34"/>
      <c r="D1577" s="33"/>
      <c r="E1577" s="33"/>
      <c r="F1577" s="33"/>
      <c r="G1577" s="34"/>
      <c r="H1577" s="34"/>
      <c r="I1577" s="34"/>
      <c r="J1577" s="34"/>
      <c r="K1577" s="34"/>
      <c r="L1577" s="34"/>
      <c r="M1577" s="34"/>
      <c r="N1577" s="34"/>
      <c r="O1577" s="34"/>
      <c r="P1577" s="34"/>
      <c r="Q1577" s="34"/>
      <c r="R1577" s="31"/>
      <c r="S1577" s="31"/>
      <c r="T1577" s="31"/>
      <c r="U1577" s="31"/>
      <c r="V1577" s="31"/>
      <c r="W1577" s="31"/>
      <c r="X1577" s="31"/>
      <c r="Y1577" s="31"/>
      <c r="Z1577" s="31"/>
      <c r="AE1577" s="31"/>
      <c r="AF1577" s="31"/>
    </row>
    <row r="1578" spans="3:32">
      <c r="C1578" s="34"/>
      <c r="D1578" s="33"/>
      <c r="E1578" s="33"/>
      <c r="F1578" s="33"/>
      <c r="G1578" s="34"/>
      <c r="H1578" s="34"/>
      <c r="I1578" s="34"/>
      <c r="J1578" s="34"/>
      <c r="K1578" s="34"/>
      <c r="L1578" s="34"/>
      <c r="M1578" s="34"/>
      <c r="N1578" s="34"/>
      <c r="O1578" s="34"/>
      <c r="P1578" s="34"/>
      <c r="Q1578" s="34"/>
      <c r="R1578" s="31"/>
      <c r="S1578" s="31"/>
      <c r="T1578" s="31"/>
      <c r="U1578" s="31"/>
      <c r="V1578" s="31"/>
      <c r="W1578" s="31"/>
      <c r="X1578" s="31"/>
      <c r="Y1578" s="31"/>
      <c r="Z1578" s="31"/>
      <c r="AE1578" s="31"/>
      <c r="AF1578" s="31"/>
    </row>
    <row r="1579" spans="3:32">
      <c r="C1579" s="34"/>
      <c r="D1579" s="33"/>
      <c r="E1579" s="33"/>
      <c r="F1579" s="33"/>
      <c r="G1579" s="34"/>
      <c r="H1579" s="34"/>
      <c r="I1579" s="34"/>
      <c r="J1579" s="34"/>
      <c r="K1579" s="34"/>
      <c r="L1579" s="34"/>
      <c r="M1579" s="34"/>
      <c r="N1579" s="34"/>
      <c r="O1579" s="34"/>
      <c r="P1579" s="34"/>
      <c r="Q1579" s="34"/>
      <c r="R1579" s="31"/>
      <c r="S1579" s="31"/>
      <c r="T1579" s="31"/>
      <c r="U1579" s="31"/>
      <c r="V1579" s="31"/>
      <c r="W1579" s="31"/>
      <c r="X1579" s="31"/>
      <c r="Y1579" s="31"/>
      <c r="Z1579" s="31"/>
      <c r="AE1579" s="31"/>
      <c r="AF1579" s="31"/>
    </row>
    <row r="1580" spans="3:32">
      <c r="C1580" s="34"/>
      <c r="D1580" s="33"/>
      <c r="E1580" s="33"/>
      <c r="F1580" s="33"/>
      <c r="G1580" s="34"/>
      <c r="H1580" s="34"/>
      <c r="I1580" s="34"/>
      <c r="J1580" s="34"/>
      <c r="K1580" s="34"/>
      <c r="L1580" s="34"/>
      <c r="M1580" s="34"/>
      <c r="N1580" s="34"/>
      <c r="O1580" s="34"/>
      <c r="P1580" s="34"/>
      <c r="Q1580" s="34"/>
      <c r="R1580" s="31"/>
      <c r="S1580" s="31"/>
      <c r="T1580" s="31"/>
      <c r="U1580" s="31"/>
      <c r="V1580" s="31"/>
      <c r="W1580" s="31"/>
      <c r="X1580" s="31"/>
      <c r="Y1580" s="31"/>
      <c r="Z1580" s="31"/>
      <c r="AE1580" s="31"/>
      <c r="AF1580" s="31"/>
    </row>
    <row r="1581" spans="3:32">
      <c r="C1581" s="34"/>
      <c r="D1581" s="33"/>
      <c r="E1581" s="33"/>
      <c r="F1581" s="33"/>
      <c r="G1581" s="34"/>
      <c r="H1581" s="34"/>
      <c r="I1581" s="34"/>
      <c r="J1581" s="34"/>
      <c r="K1581" s="34"/>
      <c r="L1581" s="34"/>
      <c r="M1581" s="34"/>
      <c r="N1581" s="34"/>
      <c r="O1581" s="34"/>
      <c r="P1581" s="34"/>
      <c r="Q1581" s="34"/>
      <c r="R1581" s="31"/>
      <c r="S1581" s="31"/>
      <c r="T1581" s="31"/>
      <c r="U1581" s="31"/>
      <c r="V1581" s="31"/>
      <c r="W1581" s="31"/>
      <c r="X1581" s="31"/>
      <c r="Y1581" s="31"/>
      <c r="Z1581" s="31"/>
      <c r="AE1581" s="31"/>
      <c r="AF1581" s="31"/>
    </row>
    <row r="1582" spans="3:32">
      <c r="C1582" s="34"/>
      <c r="D1582" s="33"/>
      <c r="E1582" s="33"/>
      <c r="F1582" s="33"/>
      <c r="G1582" s="34"/>
      <c r="H1582" s="34"/>
      <c r="I1582" s="34"/>
      <c r="J1582" s="34"/>
      <c r="K1582" s="34"/>
      <c r="L1582" s="34"/>
      <c r="M1582" s="34"/>
      <c r="N1582" s="34"/>
      <c r="O1582" s="34"/>
      <c r="P1582" s="34"/>
      <c r="Q1582" s="34"/>
      <c r="R1582" s="31"/>
      <c r="S1582" s="31"/>
      <c r="T1582" s="31"/>
      <c r="U1582" s="31"/>
      <c r="V1582" s="31"/>
      <c r="W1582" s="31"/>
      <c r="X1582" s="31"/>
      <c r="Y1582" s="31"/>
      <c r="Z1582" s="31"/>
      <c r="AE1582" s="31"/>
      <c r="AF1582" s="31"/>
    </row>
    <row r="1583" spans="3:32">
      <c r="C1583" s="34"/>
      <c r="D1583" s="33"/>
      <c r="E1583" s="33"/>
      <c r="F1583" s="33"/>
      <c r="G1583" s="34"/>
      <c r="H1583" s="34"/>
      <c r="I1583" s="34"/>
      <c r="J1583" s="34"/>
      <c r="K1583" s="34"/>
      <c r="L1583" s="34"/>
      <c r="M1583" s="34"/>
      <c r="N1583" s="34"/>
      <c r="O1583" s="34"/>
      <c r="P1583" s="34"/>
      <c r="Q1583" s="34"/>
      <c r="R1583" s="31"/>
      <c r="S1583" s="31"/>
      <c r="T1583" s="31"/>
      <c r="U1583" s="31"/>
      <c r="V1583" s="31"/>
      <c r="W1583" s="31"/>
      <c r="X1583" s="31"/>
      <c r="Y1583" s="31"/>
      <c r="Z1583" s="31"/>
      <c r="AE1583" s="31"/>
      <c r="AF1583" s="31"/>
    </row>
    <row r="1584" spans="3:32">
      <c r="C1584" s="34"/>
      <c r="D1584" s="33"/>
      <c r="E1584" s="33"/>
      <c r="F1584" s="33"/>
      <c r="G1584" s="34"/>
      <c r="H1584" s="34"/>
      <c r="I1584" s="34"/>
      <c r="J1584" s="34"/>
      <c r="K1584" s="34"/>
      <c r="L1584" s="34"/>
      <c r="M1584" s="34"/>
      <c r="N1584" s="34"/>
      <c r="O1584" s="34"/>
      <c r="P1584" s="34"/>
      <c r="Q1584" s="34"/>
      <c r="R1584" s="31"/>
      <c r="S1584" s="31"/>
      <c r="T1584" s="31"/>
      <c r="U1584" s="31"/>
      <c r="V1584" s="31"/>
      <c r="W1584" s="31"/>
      <c r="X1584" s="31"/>
      <c r="Y1584" s="31"/>
      <c r="Z1584" s="31"/>
      <c r="AE1584" s="31"/>
      <c r="AF1584" s="31"/>
    </row>
    <row r="1585" spans="3:32">
      <c r="C1585" s="34"/>
      <c r="D1585" s="33"/>
      <c r="E1585" s="33"/>
      <c r="F1585" s="33"/>
      <c r="G1585" s="34"/>
      <c r="H1585" s="34"/>
      <c r="I1585" s="34"/>
      <c r="J1585" s="34"/>
      <c r="K1585" s="34"/>
      <c r="L1585" s="34"/>
      <c r="M1585" s="34"/>
      <c r="N1585" s="34"/>
      <c r="O1585" s="34"/>
      <c r="P1585" s="34"/>
      <c r="Q1585" s="34"/>
      <c r="R1585" s="31"/>
      <c r="S1585" s="31"/>
      <c r="T1585" s="31"/>
      <c r="U1585" s="31"/>
      <c r="V1585" s="31"/>
      <c r="W1585" s="31"/>
      <c r="X1585" s="31"/>
      <c r="Y1585" s="31"/>
      <c r="Z1585" s="31"/>
      <c r="AE1585" s="31"/>
      <c r="AF1585" s="31"/>
    </row>
    <row r="1586" spans="3:32">
      <c r="C1586" s="34"/>
      <c r="D1586" s="33"/>
      <c r="E1586" s="33"/>
      <c r="F1586" s="33"/>
      <c r="G1586" s="34"/>
      <c r="H1586" s="34"/>
      <c r="I1586" s="34"/>
      <c r="J1586" s="34"/>
      <c r="K1586" s="34"/>
      <c r="L1586" s="34"/>
      <c r="M1586" s="34"/>
      <c r="N1586" s="34"/>
      <c r="O1586" s="34"/>
      <c r="P1586" s="34"/>
      <c r="Q1586" s="34"/>
      <c r="R1586" s="31"/>
      <c r="S1586" s="31"/>
      <c r="T1586" s="31"/>
      <c r="U1586" s="31"/>
      <c r="V1586" s="31"/>
      <c r="W1586" s="31"/>
      <c r="X1586" s="31"/>
      <c r="Y1586" s="31"/>
      <c r="Z1586" s="31"/>
      <c r="AE1586" s="31"/>
      <c r="AF1586" s="31"/>
    </row>
    <row r="1587" spans="3:32">
      <c r="C1587" s="34"/>
      <c r="D1587" s="33"/>
      <c r="E1587" s="33"/>
      <c r="F1587" s="33"/>
      <c r="G1587" s="34"/>
      <c r="H1587" s="34"/>
      <c r="I1587" s="34"/>
      <c r="J1587" s="34"/>
      <c r="K1587" s="34"/>
      <c r="L1587" s="34"/>
      <c r="M1587" s="34"/>
      <c r="N1587" s="34"/>
      <c r="O1587" s="34"/>
      <c r="P1587" s="34"/>
      <c r="Q1587" s="34"/>
      <c r="R1587" s="31"/>
      <c r="S1587" s="31"/>
      <c r="T1587" s="31"/>
      <c r="U1587" s="31"/>
      <c r="V1587" s="31"/>
      <c r="W1587" s="31"/>
      <c r="X1587" s="31"/>
      <c r="Y1587" s="31"/>
      <c r="Z1587" s="31"/>
      <c r="AE1587" s="31"/>
      <c r="AF1587" s="31"/>
    </row>
    <row r="1588" spans="3:32">
      <c r="C1588" s="34"/>
      <c r="D1588" s="33"/>
      <c r="E1588" s="33"/>
      <c r="F1588" s="33"/>
      <c r="G1588" s="34"/>
      <c r="H1588" s="34"/>
      <c r="I1588" s="34"/>
      <c r="J1588" s="34"/>
      <c r="K1588" s="34"/>
      <c r="L1588" s="34"/>
      <c r="M1588" s="34"/>
      <c r="N1588" s="34"/>
      <c r="O1588" s="34"/>
      <c r="P1588" s="34"/>
      <c r="Q1588" s="34"/>
      <c r="R1588" s="31"/>
      <c r="S1588" s="31"/>
      <c r="T1588" s="31"/>
      <c r="U1588" s="31"/>
      <c r="V1588" s="31"/>
      <c r="W1588" s="31"/>
      <c r="X1588" s="31"/>
      <c r="Y1588" s="31"/>
      <c r="Z1588" s="31"/>
      <c r="AE1588" s="31"/>
      <c r="AF1588" s="31"/>
    </row>
    <row r="1589" spans="3:32">
      <c r="C1589" s="34"/>
      <c r="D1589" s="33"/>
      <c r="E1589" s="33"/>
      <c r="F1589" s="33"/>
      <c r="G1589" s="34"/>
      <c r="H1589" s="34"/>
      <c r="I1589" s="34"/>
      <c r="J1589" s="34"/>
      <c r="K1589" s="34"/>
      <c r="L1589" s="34"/>
      <c r="M1589" s="34"/>
      <c r="N1589" s="34"/>
      <c r="O1589" s="34"/>
      <c r="P1589" s="34"/>
      <c r="Q1589" s="34"/>
      <c r="R1589" s="31"/>
      <c r="S1589" s="31"/>
      <c r="T1589" s="31"/>
      <c r="U1589" s="31"/>
      <c r="V1589" s="31"/>
      <c r="W1589" s="31"/>
      <c r="X1589" s="31"/>
      <c r="Y1589" s="31"/>
      <c r="Z1589" s="31"/>
      <c r="AE1589" s="31"/>
      <c r="AF1589" s="31"/>
    </row>
    <row r="1590" spans="3:32">
      <c r="C1590" s="34"/>
      <c r="D1590" s="33"/>
      <c r="E1590" s="33"/>
      <c r="F1590" s="33"/>
      <c r="G1590" s="34"/>
      <c r="H1590" s="34"/>
      <c r="I1590" s="34"/>
      <c r="J1590" s="34"/>
      <c r="K1590" s="34"/>
      <c r="L1590" s="34"/>
      <c r="M1590" s="34"/>
      <c r="N1590" s="34"/>
      <c r="O1590" s="34"/>
      <c r="P1590" s="34"/>
      <c r="Q1590" s="34"/>
      <c r="R1590" s="31"/>
      <c r="S1590" s="31"/>
      <c r="T1590" s="31"/>
      <c r="U1590" s="31"/>
      <c r="V1590" s="31"/>
      <c r="W1590" s="31"/>
      <c r="X1590" s="31"/>
      <c r="Y1590" s="31"/>
      <c r="Z1590" s="31"/>
      <c r="AE1590" s="31"/>
      <c r="AF1590" s="31"/>
    </row>
    <row r="1591" spans="3:32">
      <c r="C1591" s="34"/>
      <c r="D1591" s="33"/>
      <c r="E1591" s="33"/>
      <c r="F1591" s="33"/>
      <c r="G1591" s="34"/>
      <c r="H1591" s="34"/>
      <c r="I1591" s="34"/>
      <c r="J1591" s="34"/>
      <c r="K1591" s="34"/>
      <c r="L1591" s="34"/>
      <c r="M1591" s="34"/>
      <c r="N1591" s="34"/>
      <c r="O1591" s="34"/>
      <c r="P1591" s="34"/>
      <c r="Q1591" s="34"/>
      <c r="R1591" s="31"/>
      <c r="S1591" s="31"/>
      <c r="T1591" s="31"/>
      <c r="U1591" s="31"/>
      <c r="V1591" s="31"/>
      <c r="W1591" s="31"/>
      <c r="X1591" s="31"/>
      <c r="Y1591" s="31"/>
      <c r="Z1591" s="31"/>
      <c r="AE1591" s="31"/>
      <c r="AF1591" s="31"/>
    </row>
    <row r="1592" spans="3:32">
      <c r="C1592" s="34"/>
      <c r="D1592" s="33"/>
      <c r="E1592" s="33"/>
      <c r="F1592" s="33"/>
      <c r="G1592" s="34"/>
      <c r="H1592" s="34"/>
      <c r="I1592" s="34"/>
      <c r="J1592" s="34"/>
      <c r="K1592" s="34"/>
      <c r="L1592" s="34"/>
      <c r="M1592" s="34"/>
      <c r="N1592" s="34"/>
      <c r="O1592" s="34"/>
      <c r="P1592" s="34"/>
      <c r="Q1592" s="34"/>
      <c r="R1592" s="31"/>
      <c r="S1592" s="31"/>
      <c r="T1592" s="31"/>
      <c r="U1592" s="31"/>
      <c r="V1592" s="31"/>
      <c r="W1592" s="31"/>
      <c r="X1592" s="31"/>
      <c r="Y1592" s="31"/>
      <c r="Z1592" s="31"/>
      <c r="AE1592" s="31"/>
      <c r="AF1592" s="31"/>
    </row>
    <row r="1593" spans="3:32">
      <c r="C1593" s="34"/>
      <c r="D1593" s="33"/>
      <c r="E1593" s="33"/>
      <c r="F1593" s="33"/>
      <c r="G1593" s="34"/>
      <c r="H1593" s="34"/>
      <c r="I1593" s="34"/>
      <c r="J1593" s="34"/>
      <c r="K1593" s="34"/>
      <c r="L1593" s="34"/>
      <c r="M1593" s="34"/>
      <c r="N1593" s="34"/>
      <c r="O1593" s="34"/>
      <c r="P1593" s="34"/>
      <c r="Q1593" s="34"/>
      <c r="R1593" s="31"/>
      <c r="S1593" s="31"/>
      <c r="T1593" s="31"/>
      <c r="U1593" s="31"/>
      <c r="V1593" s="31"/>
      <c r="W1593" s="31"/>
      <c r="X1593" s="31"/>
      <c r="Y1593" s="31"/>
      <c r="Z1593" s="31"/>
      <c r="AE1593" s="31"/>
      <c r="AF1593" s="31"/>
    </row>
    <row r="1594" spans="3:32">
      <c r="C1594" s="34"/>
      <c r="D1594" s="33"/>
      <c r="E1594" s="33"/>
      <c r="F1594" s="33"/>
      <c r="G1594" s="34"/>
      <c r="H1594" s="34"/>
      <c r="I1594" s="34"/>
      <c r="J1594" s="34"/>
      <c r="K1594" s="34"/>
      <c r="L1594" s="34"/>
      <c r="M1594" s="34"/>
      <c r="N1594" s="34"/>
      <c r="O1594" s="34"/>
      <c r="P1594" s="34"/>
      <c r="Q1594" s="34"/>
      <c r="R1594" s="31"/>
      <c r="S1594" s="31"/>
      <c r="T1594" s="31"/>
      <c r="U1594" s="31"/>
      <c r="V1594" s="31"/>
      <c r="W1594" s="31"/>
      <c r="X1594" s="31"/>
      <c r="Y1594" s="31"/>
      <c r="Z1594" s="31"/>
      <c r="AE1594" s="31"/>
      <c r="AF1594" s="31"/>
    </row>
    <row r="1595" spans="3:32">
      <c r="C1595" s="34"/>
      <c r="D1595" s="33"/>
      <c r="E1595" s="33"/>
      <c r="F1595" s="33"/>
      <c r="G1595" s="34"/>
      <c r="H1595" s="34"/>
      <c r="I1595" s="34"/>
      <c r="J1595" s="34"/>
      <c r="K1595" s="34"/>
      <c r="L1595" s="34"/>
      <c r="M1595" s="34"/>
      <c r="N1595" s="34"/>
      <c r="O1595" s="34"/>
      <c r="P1595" s="34"/>
      <c r="Q1595" s="34"/>
      <c r="R1595" s="31"/>
      <c r="S1595" s="31"/>
      <c r="T1595" s="31"/>
      <c r="U1595" s="31"/>
      <c r="V1595" s="31"/>
      <c r="W1595" s="31"/>
      <c r="X1595" s="31"/>
      <c r="Y1595" s="31"/>
      <c r="Z1595" s="31"/>
      <c r="AE1595" s="31"/>
      <c r="AF1595" s="31"/>
    </row>
    <row r="1596" spans="3:32">
      <c r="C1596" s="34"/>
      <c r="D1596" s="33"/>
      <c r="E1596" s="33"/>
      <c r="F1596" s="33"/>
      <c r="G1596" s="34"/>
      <c r="H1596" s="34"/>
      <c r="I1596" s="34"/>
      <c r="J1596" s="34"/>
      <c r="K1596" s="34"/>
      <c r="L1596" s="34"/>
      <c r="M1596" s="34"/>
      <c r="N1596" s="34"/>
      <c r="O1596" s="34"/>
      <c r="P1596" s="34"/>
      <c r="Q1596" s="34"/>
      <c r="R1596" s="31"/>
      <c r="S1596" s="31"/>
      <c r="T1596" s="31"/>
      <c r="U1596" s="31"/>
      <c r="V1596" s="31"/>
      <c r="W1596" s="31"/>
      <c r="X1596" s="31"/>
      <c r="Y1596" s="31"/>
      <c r="Z1596" s="31"/>
      <c r="AE1596" s="31"/>
      <c r="AF1596" s="31"/>
    </row>
    <row r="1597" spans="3:32">
      <c r="C1597" s="34"/>
      <c r="D1597" s="33"/>
      <c r="E1597" s="33"/>
      <c r="F1597" s="33"/>
      <c r="G1597" s="34"/>
      <c r="H1597" s="34"/>
      <c r="I1597" s="34"/>
      <c r="J1597" s="34"/>
      <c r="K1597" s="34"/>
      <c r="L1597" s="34"/>
      <c r="M1597" s="34"/>
      <c r="N1597" s="34"/>
      <c r="O1597" s="34"/>
      <c r="P1597" s="34"/>
      <c r="Q1597" s="34"/>
      <c r="R1597" s="31"/>
      <c r="S1597" s="31"/>
      <c r="T1597" s="31"/>
      <c r="U1597" s="31"/>
      <c r="V1597" s="31"/>
      <c r="W1597" s="31"/>
      <c r="X1597" s="31"/>
      <c r="Y1597" s="31"/>
      <c r="Z1597" s="31"/>
      <c r="AE1597" s="31"/>
      <c r="AF1597" s="31"/>
    </row>
    <row r="1598" spans="3:32">
      <c r="C1598" s="34"/>
      <c r="D1598" s="33"/>
      <c r="E1598" s="33"/>
      <c r="F1598" s="33"/>
      <c r="G1598" s="34"/>
      <c r="H1598" s="34"/>
      <c r="I1598" s="34"/>
      <c r="J1598" s="34"/>
      <c r="K1598" s="34"/>
      <c r="L1598" s="34"/>
      <c r="M1598" s="34"/>
      <c r="N1598" s="34"/>
      <c r="O1598" s="34"/>
      <c r="P1598" s="34"/>
      <c r="Q1598" s="34"/>
      <c r="R1598" s="31"/>
      <c r="S1598" s="31"/>
      <c r="T1598" s="31"/>
      <c r="U1598" s="31"/>
      <c r="V1598" s="31"/>
      <c r="W1598" s="31"/>
      <c r="X1598" s="31"/>
      <c r="Y1598" s="31"/>
      <c r="Z1598" s="31"/>
      <c r="AE1598" s="31"/>
      <c r="AF1598" s="31"/>
    </row>
    <row r="1599" spans="3:32">
      <c r="C1599" s="34"/>
      <c r="D1599" s="33"/>
      <c r="E1599" s="33"/>
      <c r="F1599" s="33"/>
      <c r="G1599" s="34"/>
      <c r="H1599" s="34"/>
      <c r="I1599" s="34"/>
      <c r="J1599" s="34"/>
      <c r="K1599" s="34"/>
      <c r="L1599" s="34"/>
      <c r="M1599" s="34"/>
      <c r="N1599" s="34"/>
      <c r="O1599" s="34"/>
      <c r="P1599" s="34"/>
      <c r="Q1599" s="34"/>
      <c r="R1599" s="31"/>
      <c r="S1599" s="31"/>
      <c r="T1599" s="31"/>
      <c r="U1599" s="31"/>
      <c r="V1599" s="31"/>
      <c r="W1599" s="31"/>
      <c r="X1599" s="31"/>
      <c r="Y1599" s="31"/>
      <c r="Z1599" s="31"/>
      <c r="AE1599" s="31"/>
      <c r="AF1599" s="31"/>
    </row>
    <row r="1600" spans="3:32">
      <c r="C1600" s="34"/>
      <c r="D1600" s="33"/>
      <c r="E1600" s="33"/>
      <c r="F1600" s="33"/>
      <c r="G1600" s="34"/>
      <c r="H1600" s="34"/>
      <c r="I1600" s="34"/>
      <c r="J1600" s="34"/>
      <c r="K1600" s="34"/>
      <c r="L1600" s="34"/>
      <c r="M1600" s="34"/>
      <c r="N1600" s="34"/>
      <c r="O1600" s="34"/>
      <c r="P1600" s="34"/>
      <c r="Q1600" s="34"/>
      <c r="R1600" s="31"/>
      <c r="S1600" s="31"/>
      <c r="T1600" s="31"/>
      <c r="U1600" s="31"/>
      <c r="V1600" s="31"/>
      <c r="W1600" s="31"/>
      <c r="X1600" s="31"/>
      <c r="Y1600" s="31"/>
      <c r="Z1600" s="31"/>
      <c r="AE1600" s="31"/>
      <c r="AF1600" s="31"/>
    </row>
    <row r="1601" spans="3:32">
      <c r="C1601" s="34"/>
      <c r="D1601" s="33"/>
      <c r="E1601" s="33"/>
      <c r="F1601" s="33"/>
      <c r="G1601" s="34"/>
      <c r="H1601" s="34"/>
      <c r="I1601" s="34"/>
      <c r="J1601" s="34"/>
      <c r="K1601" s="34"/>
      <c r="L1601" s="34"/>
      <c r="M1601" s="34"/>
      <c r="N1601" s="34"/>
      <c r="O1601" s="34"/>
      <c r="P1601" s="34"/>
      <c r="Q1601" s="34"/>
      <c r="R1601" s="31"/>
      <c r="S1601" s="31"/>
      <c r="T1601" s="31"/>
      <c r="U1601" s="31"/>
      <c r="V1601" s="31"/>
      <c r="W1601" s="31"/>
      <c r="X1601" s="31"/>
      <c r="Y1601" s="31"/>
      <c r="Z1601" s="31"/>
      <c r="AE1601" s="31"/>
      <c r="AF1601" s="31"/>
    </row>
    <row r="1602" spans="3:32">
      <c r="C1602" s="34"/>
      <c r="D1602" s="33"/>
      <c r="E1602" s="33"/>
      <c r="F1602" s="33"/>
      <c r="G1602" s="34"/>
      <c r="H1602" s="34"/>
      <c r="I1602" s="34"/>
      <c r="J1602" s="34"/>
      <c r="K1602" s="34"/>
      <c r="L1602" s="34"/>
      <c r="M1602" s="34"/>
      <c r="N1602" s="34"/>
      <c r="O1602" s="34"/>
      <c r="P1602" s="34"/>
      <c r="Q1602" s="34"/>
      <c r="R1602" s="31"/>
      <c r="S1602" s="31"/>
      <c r="T1602" s="31"/>
      <c r="U1602" s="31"/>
      <c r="V1602" s="31"/>
      <c r="W1602" s="31"/>
      <c r="X1602" s="31"/>
      <c r="Y1602" s="31"/>
      <c r="Z1602" s="31"/>
      <c r="AE1602" s="31"/>
      <c r="AF1602" s="31"/>
    </row>
    <row r="1603" spans="3:32">
      <c r="C1603" s="34"/>
      <c r="D1603" s="33"/>
      <c r="E1603" s="33"/>
      <c r="F1603" s="33"/>
      <c r="G1603" s="34"/>
      <c r="H1603" s="34"/>
      <c r="I1603" s="34"/>
      <c r="J1603" s="34"/>
      <c r="K1603" s="34"/>
      <c r="L1603" s="34"/>
      <c r="M1603" s="34"/>
      <c r="N1603" s="34"/>
      <c r="O1603" s="34"/>
      <c r="P1603" s="34"/>
      <c r="Q1603" s="34"/>
      <c r="R1603" s="31"/>
      <c r="S1603" s="31"/>
      <c r="T1603" s="31"/>
      <c r="U1603" s="31"/>
      <c r="V1603" s="31"/>
      <c r="W1603" s="31"/>
      <c r="X1603" s="31"/>
      <c r="Y1603" s="31"/>
      <c r="Z1603" s="31"/>
      <c r="AE1603" s="31"/>
      <c r="AF1603" s="31"/>
    </row>
    <row r="1604" spans="3:32">
      <c r="C1604" s="34"/>
      <c r="D1604" s="33"/>
      <c r="E1604" s="33"/>
      <c r="F1604" s="33"/>
      <c r="G1604" s="34"/>
      <c r="H1604" s="34"/>
      <c r="I1604" s="34"/>
      <c r="J1604" s="34"/>
      <c r="K1604" s="34"/>
      <c r="L1604" s="34"/>
      <c r="M1604" s="34"/>
      <c r="N1604" s="34"/>
      <c r="O1604" s="34"/>
      <c r="P1604" s="34"/>
      <c r="Q1604" s="34"/>
      <c r="R1604" s="31"/>
      <c r="S1604" s="31"/>
      <c r="T1604" s="31"/>
      <c r="U1604" s="31"/>
      <c r="V1604" s="31"/>
      <c r="W1604" s="31"/>
      <c r="X1604" s="31"/>
      <c r="Y1604" s="31"/>
      <c r="Z1604" s="31"/>
      <c r="AE1604" s="31"/>
      <c r="AF1604" s="31"/>
    </row>
    <row r="1605" spans="3:32">
      <c r="C1605" s="34"/>
      <c r="D1605" s="33"/>
      <c r="E1605" s="33"/>
      <c r="F1605" s="33"/>
      <c r="G1605" s="34"/>
      <c r="H1605" s="34"/>
      <c r="I1605" s="34"/>
      <c r="J1605" s="34"/>
      <c r="K1605" s="34"/>
      <c r="L1605" s="34"/>
      <c r="M1605" s="34"/>
      <c r="N1605" s="34"/>
      <c r="O1605" s="34"/>
      <c r="P1605" s="34"/>
      <c r="Q1605" s="34"/>
      <c r="R1605" s="31"/>
      <c r="S1605" s="31"/>
      <c r="T1605" s="31"/>
      <c r="U1605" s="31"/>
      <c r="V1605" s="31"/>
      <c r="W1605" s="31"/>
      <c r="X1605" s="31"/>
      <c r="Y1605" s="31"/>
      <c r="Z1605" s="31"/>
      <c r="AE1605" s="31"/>
      <c r="AF1605" s="31"/>
    </row>
    <row r="1606" spans="3:32">
      <c r="I1606" s="34"/>
      <c r="J1606" s="34"/>
      <c r="K1606" s="34"/>
      <c r="L1606" s="34"/>
      <c r="M1606" s="34"/>
      <c r="N1606" s="34"/>
      <c r="O1606" s="34"/>
      <c r="P1606" s="34"/>
      <c r="Q1606" s="34"/>
      <c r="R1606" s="31"/>
      <c r="S1606" s="31"/>
      <c r="T1606" s="31"/>
      <c r="U1606" s="31"/>
      <c r="V1606" s="31"/>
      <c r="W1606" s="31"/>
      <c r="X1606" s="31"/>
      <c r="Y1606" s="31"/>
      <c r="Z1606" s="31"/>
      <c r="AE1606" s="31"/>
      <c r="AF1606" s="31"/>
    </row>
    <row r="1607" spans="3:32">
      <c r="I1607" s="34"/>
      <c r="J1607" s="34"/>
      <c r="K1607" s="34"/>
      <c r="L1607" s="34"/>
      <c r="M1607" s="34"/>
      <c r="N1607" s="34"/>
      <c r="O1607" s="34"/>
      <c r="P1607" s="34"/>
      <c r="Q1607" s="34"/>
      <c r="R1607" s="31"/>
      <c r="S1607" s="31"/>
      <c r="T1607" s="31"/>
      <c r="U1607" s="31"/>
      <c r="V1607" s="31"/>
      <c r="W1607" s="31"/>
      <c r="X1607" s="31"/>
      <c r="Y1607" s="31"/>
      <c r="Z1607" s="31"/>
      <c r="AE1607" s="31"/>
      <c r="AF1607" s="31"/>
    </row>
    <row r="1608" spans="3:32">
      <c r="I1608" s="34"/>
      <c r="J1608" s="34"/>
      <c r="K1608" s="34"/>
      <c r="L1608" s="34"/>
      <c r="M1608" s="34"/>
      <c r="N1608" s="34"/>
      <c r="O1608" s="34"/>
      <c r="P1608" s="34"/>
      <c r="Q1608" s="34"/>
      <c r="R1608" s="31"/>
      <c r="S1608" s="31"/>
      <c r="T1608" s="31"/>
      <c r="U1608" s="31"/>
      <c r="V1608" s="31"/>
      <c r="W1608" s="31"/>
      <c r="X1608" s="31"/>
      <c r="Y1608" s="31"/>
      <c r="Z1608" s="31"/>
      <c r="AE1608" s="31"/>
      <c r="AF1608" s="31"/>
    </row>
    <row r="1609" spans="3:32">
      <c r="I1609" s="34"/>
      <c r="J1609" s="34"/>
      <c r="K1609" s="34"/>
      <c r="L1609" s="34"/>
      <c r="M1609" s="34"/>
      <c r="N1609" s="34"/>
      <c r="O1609" s="34"/>
      <c r="P1609" s="34"/>
      <c r="Q1609" s="34"/>
      <c r="R1609" s="31"/>
      <c r="S1609" s="31"/>
      <c r="T1609" s="31"/>
      <c r="U1609" s="31"/>
      <c r="V1609" s="31"/>
      <c r="W1609" s="31"/>
      <c r="X1609" s="31"/>
      <c r="Y1609" s="31"/>
      <c r="Z1609" s="31"/>
      <c r="AE1609" s="31"/>
      <c r="AF1609" s="31"/>
    </row>
    <row r="1610" spans="3:32">
      <c r="I1610" s="34"/>
      <c r="J1610" s="34"/>
      <c r="K1610" s="34"/>
      <c r="L1610" s="34"/>
      <c r="M1610" s="34"/>
      <c r="N1610" s="34"/>
      <c r="O1610" s="34"/>
      <c r="P1610" s="34"/>
      <c r="Q1610" s="34"/>
      <c r="R1610" s="31"/>
      <c r="S1610" s="31"/>
      <c r="T1610" s="31"/>
      <c r="U1610" s="31"/>
      <c r="V1610" s="31"/>
      <c r="W1610" s="31"/>
      <c r="X1610" s="31"/>
      <c r="Y1610" s="31"/>
      <c r="Z1610" s="31"/>
      <c r="AE1610" s="31"/>
      <c r="AF1610" s="31"/>
    </row>
    <row r="1611" spans="3:32">
      <c r="I1611" s="34"/>
      <c r="J1611" s="34"/>
      <c r="K1611" s="34"/>
      <c r="L1611" s="34"/>
      <c r="M1611" s="34"/>
      <c r="N1611" s="34"/>
      <c r="O1611" s="34"/>
      <c r="P1611" s="34"/>
      <c r="Q1611" s="34"/>
      <c r="R1611" s="31"/>
      <c r="S1611" s="31"/>
      <c r="T1611" s="31"/>
      <c r="U1611" s="31"/>
      <c r="V1611" s="31"/>
      <c r="W1611" s="31"/>
      <c r="X1611" s="31"/>
      <c r="Y1611" s="31"/>
      <c r="Z1611" s="31"/>
      <c r="AE1611" s="31"/>
      <c r="AF1611" s="31"/>
    </row>
    <row r="1612" spans="3:32">
      <c r="I1612" s="34"/>
      <c r="J1612" s="34"/>
      <c r="K1612" s="34"/>
      <c r="L1612" s="34"/>
      <c r="M1612" s="34"/>
      <c r="N1612" s="34"/>
      <c r="O1612" s="34"/>
      <c r="P1612" s="34"/>
      <c r="Q1612" s="34"/>
      <c r="R1612" s="31"/>
      <c r="S1612" s="31"/>
      <c r="T1612" s="31"/>
      <c r="U1612" s="31"/>
      <c r="V1612" s="31"/>
      <c r="W1612" s="31"/>
      <c r="X1612" s="31"/>
      <c r="Y1612" s="31"/>
      <c r="Z1612" s="31"/>
      <c r="AE1612" s="31"/>
      <c r="AF1612" s="31"/>
    </row>
    <row r="1613" spans="3:32">
      <c r="I1613" s="34"/>
      <c r="J1613" s="34"/>
      <c r="K1613" s="34"/>
      <c r="L1613" s="34"/>
      <c r="M1613" s="34"/>
      <c r="N1613" s="34"/>
      <c r="O1613" s="34"/>
      <c r="P1613" s="34"/>
      <c r="Q1613" s="34"/>
      <c r="R1613" s="31"/>
      <c r="S1613" s="31"/>
      <c r="T1613" s="31"/>
      <c r="U1613" s="31"/>
      <c r="V1613" s="31"/>
      <c r="W1613" s="31"/>
      <c r="X1613" s="31"/>
      <c r="Y1613" s="31"/>
      <c r="Z1613" s="31"/>
      <c r="AE1613" s="31"/>
      <c r="AF1613" s="31"/>
    </row>
    <row r="1614" spans="3:32">
      <c r="I1614" s="34"/>
      <c r="J1614" s="34"/>
      <c r="K1614" s="34"/>
      <c r="L1614" s="34"/>
      <c r="M1614" s="34"/>
      <c r="N1614" s="34"/>
      <c r="O1614" s="34"/>
      <c r="P1614" s="34"/>
      <c r="Q1614" s="34"/>
      <c r="R1614" s="31"/>
      <c r="S1614" s="31"/>
      <c r="T1614" s="31"/>
      <c r="U1614" s="31"/>
      <c r="V1614" s="31"/>
      <c r="W1614" s="31"/>
      <c r="X1614" s="31"/>
      <c r="Y1614" s="31"/>
      <c r="Z1614" s="31"/>
      <c r="AE1614" s="31"/>
      <c r="AF1614" s="31"/>
    </row>
    <row r="1615" spans="3:32">
      <c r="I1615" s="34"/>
      <c r="J1615" s="34"/>
      <c r="K1615" s="34"/>
      <c r="L1615" s="34"/>
      <c r="M1615" s="34"/>
      <c r="N1615" s="34"/>
      <c r="O1615" s="34"/>
      <c r="P1615" s="34"/>
      <c r="Q1615" s="34"/>
      <c r="R1615" s="31"/>
      <c r="S1615" s="31"/>
      <c r="T1615" s="31"/>
      <c r="U1615" s="31"/>
      <c r="V1615" s="31"/>
      <c r="W1615" s="31"/>
      <c r="X1615" s="31"/>
      <c r="Y1615" s="31"/>
      <c r="Z1615" s="31"/>
      <c r="AE1615" s="31"/>
      <c r="AF1615" s="31"/>
    </row>
    <row r="1616" spans="3:32">
      <c r="I1616" s="34"/>
      <c r="J1616" s="34"/>
      <c r="K1616" s="34"/>
      <c r="L1616" s="34"/>
      <c r="M1616" s="34"/>
      <c r="N1616" s="34"/>
      <c r="O1616" s="34"/>
      <c r="P1616" s="34"/>
      <c r="Q1616" s="34"/>
      <c r="R1616" s="31"/>
      <c r="S1616" s="31"/>
      <c r="T1616" s="31"/>
      <c r="U1616" s="31"/>
      <c r="V1616" s="31"/>
      <c r="W1616" s="31"/>
      <c r="X1616" s="31"/>
      <c r="Y1616" s="31"/>
      <c r="Z1616" s="31"/>
      <c r="AE1616" s="31"/>
      <c r="AF1616" s="31"/>
    </row>
    <row r="1617" spans="9:32">
      <c r="I1617" s="34"/>
      <c r="J1617" s="34"/>
      <c r="K1617" s="34"/>
      <c r="L1617" s="34"/>
      <c r="M1617" s="34"/>
      <c r="N1617" s="34"/>
      <c r="O1617" s="34"/>
      <c r="P1617" s="34"/>
      <c r="Q1617" s="34"/>
      <c r="R1617" s="31"/>
      <c r="S1617" s="31"/>
      <c r="T1617" s="31"/>
      <c r="U1617" s="31"/>
      <c r="V1617" s="31"/>
      <c r="W1617" s="31"/>
      <c r="X1617" s="31"/>
      <c r="Y1617" s="31"/>
      <c r="Z1617" s="31"/>
      <c r="AE1617" s="31"/>
      <c r="AF1617" s="31"/>
    </row>
    <row r="1618" spans="9:32">
      <c r="I1618" s="34"/>
      <c r="J1618" s="34"/>
      <c r="K1618" s="34"/>
      <c r="L1618" s="34"/>
      <c r="M1618" s="34"/>
      <c r="N1618" s="34"/>
      <c r="O1618" s="34"/>
      <c r="P1618" s="34"/>
      <c r="Q1618" s="34"/>
      <c r="R1618" s="31"/>
      <c r="S1618" s="31"/>
      <c r="T1618" s="31"/>
      <c r="U1618" s="31"/>
      <c r="V1618" s="31"/>
      <c r="W1618" s="31"/>
      <c r="X1618" s="31"/>
      <c r="Y1618" s="31"/>
      <c r="Z1618" s="31"/>
      <c r="AE1618" s="31"/>
      <c r="AF1618" s="31"/>
    </row>
    <row r="1619" spans="9:32">
      <c r="I1619" s="34"/>
      <c r="J1619" s="34"/>
      <c r="K1619" s="34"/>
      <c r="L1619" s="34"/>
      <c r="M1619" s="34"/>
      <c r="N1619" s="34"/>
      <c r="O1619" s="34"/>
      <c r="P1619" s="34"/>
      <c r="Q1619" s="34"/>
      <c r="R1619" s="31"/>
      <c r="S1619" s="31"/>
      <c r="T1619" s="31"/>
      <c r="U1619" s="31"/>
      <c r="V1619" s="31"/>
      <c r="W1619" s="31"/>
      <c r="X1619" s="31"/>
      <c r="Y1619" s="31"/>
      <c r="Z1619" s="31"/>
      <c r="AE1619" s="31"/>
      <c r="AF1619" s="31"/>
    </row>
    <row r="1620" spans="9:32">
      <c r="I1620" s="34"/>
      <c r="J1620" s="34"/>
      <c r="K1620" s="34"/>
      <c r="L1620" s="34"/>
      <c r="M1620" s="34"/>
      <c r="N1620" s="34"/>
      <c r="O1620" s="34"/>
      <c r="P1620" s="34"/>
      <c r="Q1620" s="34"/>
      <c r="R1620" s="31"/>
      <c r="S1620" s="31"/>
      <c r="T1620" s="31"/>
      <c r="U1620" s="31"/>
      <c r="V1620" s="31"/>
      <c r="W1620" s="31"/>
      <c r="X1620" s="31"/>
      <c r="Y1620" s="31"/>
      <c r="Z1620" s="31"/>
      <c r="AE1620" s="31"/>
      <c r="AF1620" s="31"/>
    </row>
    <row r="1621" spans="9:32">
      <c r="I1621" s="34"/>
      <c r="J1621" s="34"/>
      <c r="K1621" s="34"/>
      <c r="L1621" s="34"/>
      <c r="M1621" s="34"/>
      <c r="N1621" s="34"/>
      <c r="O1621" s="34"/>
      <c r="P1621" s="34"/>
      <c r="Q1621" s="34"/>
      <c r="R1621" s="31"/>
      <c r="S1621" s="31"/>
      <c r="T1621" s="31"/>
      <c r="U1621" s="31"/>
      <c r="V1621" s="31"/>
      <c r="W1621" s="31"/>
      <c r="X1621" s="31"/>
      <c r="Y1621" s="31"/>
      <c r="Z1621" s="31"/>
      <c r="AE1621" s="31"/>
      <c r="AF1621" s="31"/>
    </row>
    <row r="1622" spans="9:32">
      <c r="I1622" s="34"/>
      <c r="J1622" s="34"/>
      <c r="K1622" s="34"/>
      <c r="L1622" s="34"/>
      <c r="M1622" s="34"/>
      <c r="N1622" s="34"/>
      <c r="O1622" s="34"/>
      <c r="P1622" s="34"/>
      <c r="Q1622" s="34"/>
      <c r="R1622" s="31"/>
      <c r="S1622" s="31"/>
      <c r="T1622" s="31"/>
      <c r="U1622" s="31"/>
      <c r="V1622" s="31"/>
      <c r="W1622" s="31"/>
      <c r="X1622" s="31"/>
      <c r="Y1622" s="31"/>
      <c r="Z1622" s="31"/>
      <c r="AE1622" s="31"/>
      <c r="AF1622" s="31"/>
    </row>
    <row r="1623" spans="9:32">
      <c r="I1623" s="34"/>
      <c r="J1623" s="34"/>
      <c r="K1623" s="34"/>
      <c r="L1623" s="34"/>
      <c r="M1623" s="34"/>
      <c r="N1623" s="34"/>
      <c r="O1623" s="34"/>
      <c r="P1623" s="34"/>
      <c r="Q1623" s="34"/>
      <c r="R1623" s="31"/>
      <c r="S1623" s="31"/>
      <c r="T1623" s="31"/>
      <c r="U1623" s="31"/>
      <c r="V1623" s="31"/>
      <c r="W1623" s="31"/>
      <c r="X1623" s="31"/>
      <c r="Y1623" s="31"/>
      <c r="Z1623" s="31"/>
      <c r="AE1623" s="31"/>
      <c r="AF1623" s="31"/>
    </row>
    <row r="1624" spans="9:32">
      <c r="I1624" s="34"/>
      <c r="J1624" s="34"/>
      <c r="K1624" s="34"/>
      <c r="L1624" s="34"/>
      <c r="M1624" s="34"/>
      <c r="N1624" s="34"/>
      <c r="O1624" s="34"/>
      <c r="P1624" s="34"/>
      <c r="Q1624" s="34"/>
      <c r="R1624" s="31"/>
      <c r="S1624" s="31"/>
      <c r="T1624" s="31"/>
      <c r="U1624" s="31"/>
      <c r="V1624" s="31"/>
      <c r="W1624" s="31"/>
      <c r="X1624" s="31"/>
      <c r="Y1624" s="31"/>
      <c r="Z1624" s="31"/>
      <c r="AE1624" s="31"/>
      <c r="AF1624" s="31"/>
    </row>
    <row r="1625" spans="9:32">
      <c r="Q1625" s="34"/>
      <c r="R1625" s="31"/>
      <c r="S1625" s="31"/>
      <c r="T1625" s="31"/>
      <c r="U1625" s="31"/>
      <c r="V1625" s="31"/>
      <c r="W1625" s="31"/>
      <c r="X1625" s="31"/>
      <c r="Y1625" s="31"/>
      <c r="Z1625" s="31"/>
      <c r="AE1625" s="31"/>
      <c r="AF1625" s="31"/>
    </row>
  </sheetData>
  <phoneticPr fontId="10" type="noConversion"/>
  <conditionalFormatting sqref="D4:D11">
    <cfRule type="cellIs" dxfId="66" priority="47" operator="greaterThanOrEqual">
      <formula>0</formula>
    </cfRule>
    <cfRule type="cellIs" dxfId="65" priority="48" operator="lessThan">
      <formula>0</formula>
    </cfRule>
  </conditionalFormatting>
  <conditionalFormatting sqref="D18">
    <cfRule type="cellIs" dxfId="64" priority="43" operator="greaterThanOrEqual">
      <formula>0</formula>
    </cfRule>
    <cfRule type="cellIs" dxfId="63" priority="44" operator="lessThan">
      <formula>0</formula>
    </cfRule>
  </conditionalFormatting>
  <conditionalFormatting sqref="D20:D22">
    <cfRule type="cellIs" dxfId="62" priority="41" operator="greaterThanOrEqual">
      <formula>0</formula>
    </cfRule>
    <cfRule type="cellIs" dxfId="61" priority="42" operator="lessThan">
      <formula>0</formula>
    </cfRule>
  </conditionalFormatting>
  <conditionalFormatting sqref="D24:D25">
    <cfRule type="cellIs" dxfId="60" priority="39" operator="greaterThanOrEqual">
      <formula>0</formula>
    </cfRule>
    <cfRule type="cellIs" dxfId="59" priority="40" operator="lessThan">
      <formula>0</formula>
    </cfRule>
  </conditionalFormatting>
  <conditionalFormatting sqref="D27:D28">
    <cfRule type="cellIs" dxfId="58" priority="37" operator="greaterThanOrEqual">
      <formula>0</formula>
    </cfRule>
    <cfRule type="cellIs" dxfId="57" priority="38" operator="lessThan">
      <formula>0</formula>
    </cfRule>
  </conditionalFormatting>
  <conditionalFormatting sqref="D19:F19">
    <cfRule type="cellIs" dxfId="56" priority="45" operator="greaterThanOrEqual">
      <formula>0</formula>
    </cfRule>
    <cfRule type="cellIs" dxfId="55" priority="46" operator="lessThan">
      <formula>0</formula>
    </cfRule>
  </conditionalFormatting>
  <conditionalFormatting sqref="E4:E11">
    <cfRule type="dataBar" priority="31">
      <dataBar>
        <cfvo type="min"/>
        <cfvo type="max"/>
        <color rgb="FF00FF00"/>
      </dataBar>
      <extLst>
        <ext xmlns:x14="http://schemas.microsoft.com/office/spreadsheetml/2009/9/main" uri="{B025F937-C7B1-47D3-B67F-A62EFF666E3E}">
          <x14:id>{6695ECEE-D34C-4F19-834A-FAFBDF445B60}</x14:id>
        </ext>
      </extLst>
    </cfRule>
  </conditionalFormatting>
  <conditionalFormatting sqref="E13:E16">
    <cfRule type="dataBar" priority="33">
      <dataBar>
        <cfvo type="min"/>
        <cfvo type="max"/>
        <color rgb="FF00FF00"/>
      </dataBar>
      <extLst>
        <ext xmlns:x14="http://schemas.microsoft.com/office/spreadsheetml/2009/9/main" uri="{B025F937-C7B1-47D3-B67F-A62EFF666E3E}">
          <x14:id>{07BDA99D-A932-4AD4-AB08-CFABEF27F2AF}</x14:id>
        </ext>
      </extLst>
    </cfRule>
  </conditionalFormatting>
  <conditionalFormatting sqref="F4:F11">
    <cfRule type="dataBar" priority="30">
      <dataBar>
        <cfvo type="min"/>
        <cfvo type="max"/>
        <color rgb="FF00FF00"/>
      </dataBar>
      <extLst>
        <ext xmlns:x14="http://schemas.microsoft.com/office/spreadsheetml/2009/9/main" uri="{B025F937-C7B1-47D3-B67F-A62EFF666E3E}">
          <x14:id>{D95B4FDE-1812-4D6F-8981-38288871E3FE}</x14:id>
        </ext>
      </extLst>
    </cfRule>
  </conditionalFormatting>
  <conditionalFormatting sqref="F13:F16">
    <cfRule type="dataBar" priority="32">
      <dataBar>
        <cfvo type="min"/>
        <cfvo type="max"/>
        <color rgb="FF00FF00"/>
      </dataBar>
      <extLst>
        <ext xmlns:x14="http://schemas.microsoft.com/office/spreadsheetml/2009/9/main" uri="{B025F937-C7B1-47D3-B67F-A62EFF666E3E}">
          <x14:id>{21A7B039-F6AB-4293-AF04-F96B85407D10}</x14:id>
        </ext>
      </extLst>
    </cfRule>
  </conditionalFormatting>
  <conditionalFormatting sqref="M3:M12">
    <cfRule type="cellIs" dxfId="54" priority="15" operator="greaterThan">
      <formula>0</formula>
    </cfRule>
    <cfRule type="cellIs" dxfId="53" priority="16" operator="lessThan">
      <formula>0</formula>
    </cfRule>
    <cfRule type="containsText" dxfId="52" priority="17" operator="containsText" text="0">
      <formula>NOT(ISERROR(SEARCH("0",M3)))</formula>
    </cfRule>
  </conditionalFormatting>
  <conditionalFormatting sqref="N3:N12">
    <cfRule type="cellIs" dxfId="51" priority="12" operator="greaterThan">
      <formula>0</formula>
    </cfRule>
    <cfRule type="cellIs" dxfId="50" priority="13" operator="lessThan">
      <formula>0</formula>
    </cfRule>
    <cfRule type="containsText" dxfId="49" priority="14" operator="containsText" text="0">
      <formula>NOT(ISERROR(SEARCH("0",N3)))</formula>
    </cfRule>
  </conditionalFormatting>
  <conditionalFormatting sqref="O3:O12">
    <cfRule type="cellIs" dxfId="48" priority="9" operator="greaterThan">
      <formula>0</formula>
    </cfRule>
    <cfRule type="cellIs" dxfId="47" priority="10" operator="lessThan">
      <formula>0</formula>
    </cfRule>
    <cfRule type="containsText" dxfId="46" priority="11" operator="containsText" text="0">
      <formula>NOT(ISERROR(SEARCH("0",O3)))</formula>
    </cfRule>
  </conditionalFormatting>
  <conditionalFormatting sqref="E18:F18">
    <cfRule type="dataBar" priority="8">
      <dataBar>
        <cfvo type="min"/>
        <cfvo type="max"/>
        <color rgb="FF00FF00"/>
      </dataBar>
      <extLst>
        <ext xmlns:x14="http://schemas.microsoft.com/office/spreadsheetml/2009/9/main" uri="{B025F937-C7B1-47D3-B67F-A62EFF666E3E}">
          <x14:id>{8A2CC4D8-65FA-41B9-9763-6C98FD5910B5}</x14:id>
        </ext>
      </extLst>
    </cfRule>
  </conditionalFormatting>
  <conditionalFormatting sqref="E20:E22">
    <cfRule type="dataBar" priority="7">
      <dataBar>
        <cfvo type="min"/>
        <cfvo type="max"/>
        <color rgb="FF00FF00"/>
      </dataBar>
      <extLst>
        <ext xmlns:x14="http://schemas.microsoft.com/office/spreadsheetml/2009/9/main" uri="{B025F937-C7B1-47D3-B67F-A62EFF666E3E}">
          <x14:id>{6EFEDD97-C716-4D15-9ED1-FEA6ECBB865F}</x14:id>
        </ext>
      </extLst>
    </cfRule>
  </conditionalFormatting>
  <conditionalFormatting sqref="F20:F22">
    <cfRule type="dataBar" priority="6">
      <dataBar>
        <cfvo type="min"/>
        <cfvo type="max"/>
        <color rgb="FF00FF00"/>
      </dataBar>
      <extLst>
        <ext xmlns:x14="http://schemas.microsoft.com/office/spreadsheetml/2009/9/main" uri="{B025F937-C7B1-47D3-B67F-A62EFF666E3E}">
          <x14:id>{88D68E63-F3BB-4CC7-A54A-95B39753C7D2}</x14:id>
        </ext>
      </extLst>
    </cfRule>
  </conditionalFormatting>
  <conditionalFormatting sqref="E24:E25">
    <cfRule type="dataBar" priority="5">
      <dataBar>
        <cfvo type="min"/>
        <cfvo type="max"/>
        <color rgb="FF00FF00"/>
      </dataBar>
      <extLst>
        <ext xmlns:x14="http://schemas.microsoft.com/office/spreadsheetml/2009/9/main" uri="{B025F937-C7B1-47D3-B67F-A62EFF666E3E}">
          <x14:id>{517DB5EA-D182-452C-962F-191D3DE222AC}</x14:id>
        </ext>
      </extLst>
    </cfRule>
  </conditionalFormatting>
  <conditionalFormatting sqref="F24:F25">
    <cfRule type="dataBar" priority="4">
      <dataBar>
        <cfvo type="min"/>
        <cfvo type="max"/>
        <color rgb="FF00FF00"/>
      </dataBar>
      <extLst>
        <ext xmlns:x14="http://schemas.microsoft.com/office/spreadsheetml/2009/9/main" uri="{B025F937-C7B1-47D3-B67F-A62EFF666E3E}">
          <x14:id>{AA14FB19-1638-4D51-8DD2-7717848CD1DB}</x14:id>
        </ext>
      </extLst>
    </cfRule>
  </conditionalFormatting>
  <conditionalFormatting sqref="E27:E28">
    <cfRule type="dataBar" priority="3">
      <dataBar>
        <cfvo type="min"/>
        <cfvo type="max"/>
        <color rgb="FF00FF00"/>
      </dataBar>
      <extLst>
        <ext xmlns:x14="http://schemas.microsoft.com/office/spreadsheetml/2009/9/main" uri="{B025F937-C7B1-47D3-B67F-A62EFF666E3E}">
          <x14:id>{610E4080-6C90-47D4-B663-EA8DFC7E7442}</x14:id>
        </ext>
      </extLst>
    </cfRule>
  </conditionalFormatting>
  <conditionalFormatting sqref="F27:F28">
    <cfRule type="dataBar" priority="2">
      <dataBar>
        <cfvo type="min"/>
        <cfvo type="max"/>
        <color rgb="FF00FF00"/>
      </dataBar>
      <extLst>
        <ext xmlns:x14="http://schemas.microsoft.com/office/spreadsheetml/2009/9/main" uri="{B025F937-C7B1-47D3-B67F-A62EFF666E3E}">
          <x14:id>{1ACCB28A-AEB1-4998-8FC2-0A652E9B6033}</x14:id>
        </ext>
      </extLst>
    </cfRule>
  </conditionalFormatting>
  <hyperlinks>
    <hyperlink ref="BK6" r:id="rId1" xr:uid="{00000000-0004-0000-0900-000000000000}"/>
    <hyperlink ref="BK3" r:id="rId2" xr:uid="{00000000-0004-0000-0900-000001000000}"/>
  </hyperlinks>
  <pageMargins left="0.7" right="0.7" top="0.75" bottom="0.75" header="0.3" footer="0.3"/>
  <pageSetup paperSize="9" orientation="portrait" horizontalDpi="300" verticalDpi="300" r:id="rId3"/>
  <tableParts count="4">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6695ECEE-D34C-4F19-834A-FAFBDF445B6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07BDA99D-A932-4AD4-AB08-CFABEF27F2A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D95B4FDE-1812-4D6F-8981-38288871E3F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21A7B039-F6AB-4293-AF04-F96B85407D1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8A2CC4D8-65FA-41B9-9763-6C98FD5910B5}">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6EFEDD97-C716-4D15-9ED1-FEA6ECBB865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88D68E63-F3BB-4CC7-A54A-95B39753C7D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517DB5EA-D182-452C-962F-191D3DE222AC}">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A14FB19-1638-4D51-8DD2-7717848CD1D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610E4080-6C90-47D4-B663-EA8DFC7E744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ACCB28A-AEB1-4998-8FC2-0A652E9B6033}">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containsText" priority="1" operator="containsText" id="{A5D95492-CF90-4CC6-95CE-D5958AB99B38}">
            <xm:f>NOT(ISERROR(SEARCH("-",M3)))</xm:f>
            <xm:f>"-"</xm:f>
            <x14:dxf>
              <font>
                <color rgb="FFFF0000"/>
              </font>
            </x14:dxf>
          </x14:cfRule>
          <xm:sqref>M3:M12</xm:sqref>
        </x14:conditionalFormatting>
        <x14:conditionalFormatting xmlns:xm="http://schemas.microsoft.com/office/excel/2006/main">
          <x14:cfRule type="notContainsText" priority="34" operator="notContains" id="{3E13DD39-41CD-478B-9909-5365C866C96C}">
            <xm:f>ISERROR(SEARCH("-",D13))</xm:f>
            <xm:f>"-"</xm:f>
            <x14:dxf>
              <font>
                <color rgb="FF33CC33"/>
              </font>
            </x14:dxf>
          </x14:cfRule>
          <x14:cfRule type="containsText" priority="35" operator="containsText" id="{C37123BA-011B-4711-A3F5-AC466DB4AF11}">
            <xm:f>NOT(ISERROR(SEARCH("-",D13)))</xm:f>
            <xm:f>"-"</xm:f>
            <x14:dxf>
              <font>
                <strike val="0"/>
                <color rgb="FFFF0000"/>
              </font>
            </x14:dxf>
          </x14:cfRule>
          <xm:sqref>D13:D16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FF00"/>
  </sheetPr>
  <dimension ref="A1:J46"/>
  <sheetViews>
    <sheetView zoomScale="55" zoomScaleNormal="55" workbookViewId="0">
      <selection activeCell="E17" sqref="E17"/>
    </sheetView>
  </sheetViews>
  <sheetFormatPr defaultRowHeight="15.75"/>
  <cols>
    <col min="1" max="1" width="21.88671875" bestFit="1" customWidth="1"/>
    <col min="2" max="2" width="32" customWidth="1"/>
    <col min="3" max="4" width="35.5546875" bestFit="1" customWidth="1"/>
    <col min="5" max="5" width="27.77734375" bestFit="1" customWidth="1"/>
    <col min="6" max="6" width="24.77734375" bestFit="1" customWidth="1"/>
    <col min="7" max="7" width="27.77734375" bestFit="1" customWidth="1"/>
    <col min="8" max="8" width="21.88671875" bestFit="1" customWidth="1"/>
    <col min="10" max="10" width="11.33203125" bestFit="1" customWidth="1"/>
  </cols>
  <sheetData>
    <row r="1" spans="1:10">
      <c r="A1" s="76" t="s">
        <v>728</v>
      </c>
      <c r="B1" s="76" t="s">
        <v>729</v>
      </c>
      <c r="C1" s="76" t="s">
        <v>730</v>
      </c>
      <c r="D1" s="76" t="s">
        <v>721</v>
      </c>
      <c r="E1" s="76" t="s">
        <v>604</v>
      </c>
      <c r="F1" s="76" t="s">
        <v>385</v>
      </c>
      <c r="G1" s="76" t="s">
        <v>726</v>
      </c>
      <c r="H1" s="76" t="s">
        <v>727</v>
      </c>
      <c r="I1" s="76" t="s">
        <v>606</v>
      </c>
      <c r="J1" s="76" t="s">
        <v>607</v>
      </c>
    </row>
    <row r="2" spans="1:10">
      <c r="A2" s="76" t="s">
        <v>657</v>
      </c>
      <c r="B2" t="s">
        <v>613</v>
      </c>
      <c r="D2" s="195" t="str">
        <f>tbl_Indices[[#This Row],[PK_Class]]&amp;"_"&amp;tbl_Indices[[#This Row],[PK_Series]]&amp;tbl_Indices[[#This Row],[PK_Indices]]</f>
        <v>E_INDU</v>
      </c>
      <c r="E2" s="76" t="s">
        <v>5</v>
      </c>
      <c r="F2" s="191" t="s">
        <v>613</v>
      </c>
      <c r="G2" s="76" t="s">
        <v>36</v>
      </c>
      <c r="H2" s="196" t="str">
        <f>tbl_Indices[[#This Row],[Ticker]]&amp;" " &amp;tbl_Indices[[#This Row],[Ticker_Suffix]]</f>
        <v>INDU Index</v>
      </c>
      <c r="I2" s="76">
        <v>2</v>
      </c>
      <c r="J2" s="76"/>
    </row>
    <row r="3" spans="1:10">
      <c r="A3" s="76" t="s">
        <v>657</v>
      </c>
      <c r="B3" t="s">
        <v>715</v>
      </c>
      <c r="D3" s="195" t="str">
        <f>tbl_Indices[[#This Row],[PK_Class]]&amp;"_"&amp;tbl_Indices[[#This Row],[PK_Series]]&amp;tbl_Indices[[#This Row],[PK_Indices]]</f>
        <v>E_SP500</v>
      </c>
      <c r="E3" s="76" t="s">
        <v>6</v>
      </c>
      <c r="F3" s="191" t="s">
        <v>614</v>
      </c>
      <c r="G3" s="76" t="s">
        <v>36</v>
      </c>
      <c r="H3" s="196" t="str">
        <f>tbl_Indices[[#This Row],[Ticker]]&amp;" " &amp;tbl_Indices[[#This Row],[Ticker_Suffix]]</f>
        <v>SPX Index</v>
      </c>
      <c r="I3" s="76">
        <v>3</v>
      </c>
      <c r="J3" s="76"/>
    </row>
    <row r="4" spans="1:10">
      <c r="A4" s="76" t="s">
        <v>657</v>
      </c>
      <c r="B4" t="s">
        <v>716</v>
      </c>
      <c r="D4" s="195" t="str">
        <f>tbl_Indices[[#This Row],[PK_Class]]&amp;"_"&amp;tbl_Indices[[#This Row],[PK_Series]]&amp;tbl_Indices[[#This Row],[PK_Indices]]</f>
        <v>E_NASDAQ</v>
      </c>
      <c r="E4" s="76" t="s">
        <v>7</v>
      </c>
      <c r="F4" s="191" t="s">
        <v>615</v>
      </c>
      <c r="G4" s="76" t="s">
        <v>36</v>
      </c>
      <c r="H4" s="196" t="str">
        <f>tbl_Indices[[#This Row],[Ticker]]&amp;" " &amp;tbl_Indices[[#This Row],[Ticker_Suffix]]</f>
        <v>CCMP Index</v>
      </c>
      <c r="I4" s="76">
        <v>4</v>
      </c>
      <c r="J4" s="76"/>
    </row>
    <row r="5" spans="1:10">
      <c r="A5" s="76" t="s">
        <v>657</v>
      </c>
      <c r="B5" t="s">
        <v>717</v>
      </c>
      <c r="D5" s="195" t="str">
        <f>tbl_Indices[[#This Row],[PK_Class]]&amp;"_"&amp;tbl_Indices[[#This Row],[PK_Series]]&amp;tbl_Indices[[#This Row],[PK_Indices]]</f>
        <v>E_FTSE100</v>
      </c>
      <c r="E5" s="76" t="s">
        <v>8</v>
      </c>
      <c r="F5" s="191" t="s">
        <v>616</v>
      </c>
      <c r="G5" s="76" t="s">
        <v>36</v>
      </c>
      <c r="H5" s="196" t="str">
        <f>tbl_Indices[[#This Row],[Ticker]]&amp;" " &amp;tbl_Indices[[#This Row],[Ticker_Suffix]]</f>
        <v>UKX Index</v>
      </c>
      <c r="I5" s="76">
        <v>5</v>
      </c>
      <c r="J5" s="76"/>
    </row>
    <row r="6" spans="1:10">
      <c r="A6" s="76" t="s">
        <v>657</v>
      </c>
      <c r="B6" t="s">
        <v>718</v>
      </c>
      <c r="D6" s="195" t="str">
        <f>tbl_Indices[[#This Row],[PK_Class]]&amp;"_"&amp;tbl_Indices[[#This Row],[PK_Series]]&amp;tbl_Indices[[#This Row],[PK_Indices]]</f>
        <v>E_NK225</v>
      </c>
      <c r="E6" s="76" t="s">
        <v>27</v>
      </c>
      <c r="F6" s="191" t="s">
        <v>617</v>
      </c>
      <c r="G6" s="76" t="s">
        <v>36</v>
      </c>
      <c r="H6" s="196" t="str">
        <f>tbl_Indices[[#This Row],[Ticker]]&amp;" " &amp;tbl_Indices[[#This Row],[Ticker_Suffix]]</f>
        <v>NKY Index</v>
      </c>
      <c r="I6" s="76">
        <v>6</v>
      </c>
      <c r="J6" s="76"/>
    </row>
    <row r="7" spans="1:10">
      <c r="A7" s="76" t="s">
        <v>657</v>
      </c>
      <c r="B7" t="s">
        <v>618</v>
      </c>
      <c r="D7" s="195" t="str">
        <f>tbl_Indices[[#This Row],[PK_Class]]&amp;"_"&amp;tbl_Indices[[#This Row],[PK_Series]]&amp;tbl_Indices[[#This Row],[PK_Indices]]</f>
        <v>E_HSI</v>
      </c>
      <c r="E7" s="76" t="s">
        <v>12</v>
      </c>
      <c r="F7" s="191" t="s">
        <v>618</v>
      </c>
      <c r="G7" s="76" t="s">
        <v>36</v>
      </c>
      <c r="H7" s="196" t="str">
        <f>tbl_Indices[[#This Row],[Ticker]]&amp;" " &amp;tbl_Indices[[#This Row],[Ticker_Suffix]]</f>
        <v>HSI Index</v>
      </c>
      <c r="I7" s="76">
        <v>7</v>
      </c>
      <c r="J7" s="76"/>
    </row>
    <row r="8" spans="1:10">
      <c r="A8" s="76" t="s">
        <v>657</v>
      </c>
      <c r="B8" t="s">
        <v>619</v>
      </c>
      <c r="D8" s="195" t="str">
        <f>tbl_Indices[[#This Row],[PK_Class]]&amp;"_"&amp;tbl_Indices[[#This Row],[PK_Series]]&amp;tbl_Indices[[#This Row],[PK_Indices]]</f>
        <v>E_SHCOMP</v>
      </c>
      <c r="E8" s="76" t="s">
        <v>13</v>
      </c>
      <c r="F8" s="191" t="s">
        <v>619</v>
      </c>
      <c r="G8" s="76" t="s">
        <v>36</v>
      </c>
      <c r="H8" s="196" t="str">
        <f>tbl_Indices[[#This Row],[Ticker]]&amp;" " &amp;tbl_Indices[[#This Row],[Ticker_Suffix]]</f>
        <v>SHCOMP Index</v>
      </c>
      <c r="I8" s="76">
        <v>8</v>
      </c>
      <c r="J8" s="76"/>
    </row>
    <row r="9" spans="1:10">
      <c r="A9" s="76" t="s">
        <v>657</v>
      </c>
      <c r="B9" t="s">
        <v>25</v>
      </c>
      <c r="D9" s="195" t="str">
        <f>tbl_Indices[[#This Row],[PK_Class]]&amp;"_"&amp;tbl_Indices[[#This Row],[PK_Series]]&amp;tbl_Indices[[#This Row],[PK_Indices]]</f>
        <v>E_VIX</v>
      </c>
      <c r="E9" s="76" t="s">
        <v>693</v>
      </c>
      <c r="F9" s="191" t="s">
        <v>25</v>
      </c>
      <c r="G9" s="76" t="s">
        <v>36</v>
      </c>
      <c r="H9" s="196" t="str">
        <f>tbl_Indices[[#This Row],[Ticker]]&amp;" " &amp;tbl_Indices[[#This Row],[Ticker_Suffix]]</f>
        <v>VIX Index</v>
      </c>
      <c r="I9" s="76">
        <v>9</v>
      </c>
      <c r="J9" s="76" t="s">
        <v>605</v>
      </c>
    </row>
    <row r="10" spans="1:10">
      <c r="A10" s="76" t="s">
        <v>658</v>
      </c>
      <c r="B10" t="s">
        <v>701</v>
      </c>
      <c r="C10" t="s">
        <v>695</v>
      </c>
      <c r="D10" s="195" t="str">
        <f>tbl_Indices[[#This Row],[PK_Class]]&amp;"_"&amp;tbl_Indices[[#This Row],[PK_Series]]&amp;tbl_Indices[[#This Row],[PK_Indices]]</f>
        <v>R_UST3M</v>
      </c>
      <c r="E10" t="s">
        <v>661</v>
      </c>
      <c r="F10" s="193" t="s">
        <v>663</v>
      </c>
      <c r="G10" s="76" t="s">
        <v>36</v>
      </c>
      <c r="H10" s="18" t="str">
        <f>tbl_Indices[[#This Row],[Ticker]]&amp;" " &amp;tbl_Indices[[#This Row],[Ticker_Suffix]]</f>
        <v>USGG3M Index</v>
      </c>
      <c r="I10" s="194"/>
      <c r="J10" s="194" t="s">
        <v>605</v>
      </c>
    </row>
    <row r="11" spans="1:10">
      <c r="A11" s="76" t="s">
        <v>658</v>
      </c>
      <c r="B11" t="s">
        <v>701</v>
      </c>
      <c r="C11" t="s">
        <v>659</v>
      </c>
      <c r="D11" s="195" t="str">
        <f>tbl_Indices[[#This Row],[PK_Class]]&amp;"_"&amp;tbl_Indices[[#This Row],[PK_Series]]&amp;tbl_Indices[[#This Row],[PK_Indices]]</f>
        <v>R_UST2Y</v>
      </c>
      <c r="E11" s="76" t="s">
        <v>669</v>
      </c>
      <c r="F11" s="191" t="s">
        <v>620</v>
      </c>
      <c r="G11" s="76" t="s">
        <v>36</v>
      </c>
      <c r="H11" s="196" t="str">
        <f>tbl_Indices[[#This Row],[Ticker]]&amp;" " &amp;tbl_Indices[[#This Row],[Ticker_Suffix]]</f>
        <v>USGG2YR Index</v>
      </c>
      <c r="I11" s="76">
        <v>11</v>
      </c>
      <c r="J11" s="76" t="s">
        <v>605</v>
      </c>
    </row>
    <row r="12" spans="1:10">
      <c r="A12" s="76" t="s">
        <v>658</v>
      </c>
      <c r="B12" t="s">
        <v>701</v>
      </c>
      <c r="C12" t="s">
        <v>660</v>
      </c>
      <c r="D12" s="195" t="str">
        <f>tbl_Indices[[#This Row],[PK_Class]]&amp;"_"&amp;tbl_Indices[[#This Row],[PK_Series]]&amp;tbl_Indices[[#This Row],[PK_Indices]]</f>
        <v>R_UST3Y</v>
      </c>
      <c r="E12" t="s">
        <v>670</v>
      </c>
      <c r="F12" s="193" t="s">
        <v>662</v>
      </c>
      <c r="G12" s="76" t="s">
        <v>36</v>
      </c>
      <c r="H12" s="18" t="str">
        <f>tbl_Indices[[#This Row],[Ticker]]&amp;" " &amp;tbl_Indices[[#This Row],[Ticker_Suffix]]</f>
        <v>USGG3YR Index</v>
      </c>
      <c r="I12" s="194"/>
      <c r="J12" s="194" t="s">
        <v>605</v>
      </c>
    </row>
    <row r="13" spans="1:10">
      <c r="A13" s="76" t="s">
        <v>658</v>
      </c>
      <c r="B13" t="s">
        <v>701</v>
      </c>
      <c r="C13" t="s">
        <v>645</v>
      </c>
      <c r="D13" s="195" t="str">
        <f>tbl_Indices[[#This Row],[PK_Class]]&amp;"_"&amp;tbl_Indices[[#This Row],[PK_Series]]&amp;tbl_Indices[[#This Row],[PK_Indices]]</f>
        <v>R_UST5Y</v>
      </c>
      <c r="E13" s="76" t="s">
        <v>671</v>
      </c>
      <c r="F13" s="191" t="s">
        <v>621</v>
      </c>
      <c r="G13" s="76" t="s">
        <v>36</v>
      </c>
      <c r="H13" s="196" t="str">
        <f>tbl_Indices[[#This Row],[Ticker]]&amp;" " &amp;tbl_Indices[[#This Row],[Ticker_Suffix]]</f>
        <v>USGG5YR Index</v>
      </c>
      <c r="I13" s="76">
        <v>12</v>
      </c>
      <c r="J13" s="76" t="s">
        <v>605</v>
      </c>
    </row>
    <row r="14" spans="1:10">
      <c r="A14" s="76" t="s">
        <v>658</v>
      </c>
      <c r="B14" t="s">
        <v>701</v>
      </c>
      <c r="C14" t="s">
        <v>696</v>
      </c>
      <c r="D14" s="195" t="str">
        <f>tbl_Indices[[#This Row],[PK_Class]]&amp;"_"&amp;tbl_Indices[[#This Row],[PK_Series]]&amp;tbl_Indices[[#This Row],[PK_Indices]]</f>
        <v>R_UST7Y</v>
      </c>
      <c r="E14" s="76" t="s">
        <v>672</v>
      </c>
      <c r="F14" s="191" t="s">
        <v>622</v>
      </c>
      <c r="G14" s="76" t="s">
        <v>36</v>
      </c>
      <c r="H14" s="196" t="str">
        <f>tbl_Indices[[#This Row],[Ticker]]&amp;" " &amp;tbl_Indices[[#This Row],[Ticker_Suffix]]</f>
        <v>USGG7YR Index</v>
      </c>
      <c r="I14" s="76"/>
      <c r="J14" s="76" t="s">
        <v>605</v>
      </c>
    </row>
    <row r="15" spans="1:10">
      <c r="A15" s="76" t="s">
        <v>658</v>
      </c>
      <c r="B15" t="s">
        <v>701</v>
      </c>
      <c r="C15" t="s">
        <v>697</v>
      </c>
      <c r="D15" s="195" t="str">
        <f>tbl_Indices[[#This Row],[PK_Class]]&amp;"_"&amp;tbl_Indices[[#This Row],[PK_Series]]&amp;tbl_Indices[[#This Row],[PK_Indices]]</f>
        <v>R_UST10Y</v>
      </c>
      <c r="E15" s="76" t="s">
        <v>673</v>
      </c>
      <c r="F15" s="191" t="s">
        <v>623</v>
      </c>
      <c r="G15" s="76" t="s">
        <v>36</v>
      </c>
      <c r="H15" s="196" t="str">
        <f>tbl_Indices[[#This Row],[Ticker]]&amp;" " &amp;tbl_Indices[[#This Row],[Ticker_Suffix]]</f>
        <v>USGG10YR Index</v>
      </c>
      <c r="I15" s="76">
        <v>13</v>
      </c>
      <c r="J15" s="76" t="s">
        <v>605</v>
      </c>
    </row>
    <row r="16" spans="1:10">
      <c r="A16" s="76" t="s">
        <v>658</v>
      </c>
      <c r="B16" t="s">
        <v>701</v>
      </c>
      <c r="C16" t="s">
        <v>698</v>
      </c>
      <c r="D16" s="195" t="str">
        <f>tbl_Indices[[#This Row],[PK_Class]]&amp;"_"&amp;tbl_Indices[[#This Row],[PK_Series]]&amp;tbl_Indices[[#This Row],[PK_Indices]]</f>
        <v>R_UST30Y</v>
      </c>
      <c r="E16" s="76" t="s">
        <v>674</v>
      </c>
      <c r="F16" s="191" t="s">
        <v>624</v>
      </c>
      <c r="G16" s="76" t="s">
        <v>36</v>
      </c>
      <c r="H16" s="196" t="str">
        <f>tbl_Indices[[#This Row],[Ticker]]&amp;" " &amp;tbl_Indices[[#This Row],[Ticker_Suffix]]</f>
        <v>USGG30YR Index</v>
      </c>
      <c r="I16" s="76">
        <v>14</v>
      </c>
      <c r="J16" s="76" t="s">
        <v>605</v>
      </c>
    </row>
    <row r="17" spans="1:10">
      <c r="A17" s="76" t="s">
        <v>658</v>
      </c>
      <c r="B17" t="s">
        <v>719</v>
      </c>
      <c r="C17" t="s">
        <v>720</v>
      </c>
      <c r="D17" s="195" t="str">
        <f>tbl_Indices[[#This Row],[PK_Class]]&amp;"_"&amp;tbl_Indices[[#This Row],[PK_Series]]&amp;tbl_Indices[[#This Row],[PK_Indices]]</f>
        <v>R_CNYREPO7D</v>
      </c>
      <c r="E17" s="76" t="s">
        <v>680</v>
      </c>
      <c r="F17" s="191" t="s">
        <v>625</v>
      </c>
      <c r="G17" s="76" t="s">
        <v>723</v>
      </c>
      <c r="H17" s="196" t="str">
        <f>tbl_Indices[[#This Row],[Ticker]]&amp;" " &amp;tbl_Indices[[#This Row],[Ticker_Suffix]]</f>
        <v>OR007 BGN Curncy</v>
      </c>
      <c r="I17" s="76" t="s">
        <v>605</v>
      </c>
      <c r="J17" s="76"/>
    </row>
    <row r="18" spans="1:10">
      <c r="A18" s="76" t="s">
        <v>658</v>
      </c>
      <c r="B18" t="s">
        <v>704</v>
      </c>
      <c r="C18" t="s">
        <v>659</v>
      </c>
      <c r="D18" s="195" t="str">
        <f>tbl_Indices[[#This Row],[PK_Class]]&amp;"_"&amp;tbl_Indices[[#This Row],[PK_Series]]&amp;tbl_Indices[[#This Row],[PK_Indices]]</f>
        <v>R_CNYIRS7P2Y</v>
      </c>
      <c r="E18" s="76" t="s">
        <v>681</v>
      </c>
      <c r="F18" s="191" t="s">
        <v>627</v>
      </c>
      <c r="G18" s="76" t="s">
        <v>36</v>
      </c>
      <c r="H18" s="196" t="str">
        <f>tbl_Indices[[#This Row],[Ticker]]&amp;" " &amp;tbl_Indices[[#This Row],[Ticker_Suffix]]</f>
        <v>CINR7P2Y Index</v>
      </c>
      <c r="I18" s="76" t="s">
        <v>605</v>
      </c>
      <c r="J18" s="76"/>
    </row>
    <row r="19" spans="1:10">
      <c r="A19" s="76" t="s">
        <v>658</v>
      </c>
      <c r="B19" t="s">
        <v>704</v>
      </c>
      <c r="C19" t="s">
        <v>660</v>
      </c>
      <c r="D19" s="195" t="str">
        <f>tbl_Indices[[#This Row],[PK_Class]]&amp;"_"&amp;tbl_Indices[[#This Row],[PK_Series]]&amp;tbl_Indices[[#This Row],[PK_Indices]]</f>
        <v>R_CNYIRS7P3Y</v>
      </c>
      <c r="E19" s="76" t="s">
        <v>682</v>
      </c>
      <c r="F19" s="191" t="s">
        <v>628</v>
      </c>
      <c r="G19" s="76" t="s">
        <v>36</v>
      </c>
      <c r="H19" s="196" t="str">
        <f>tbl_Indices[[#This Row],[Ticker]]&amp;" " &amp;tbl_Indices[[#This Row],[Ticker_Suffix]]</f>
        <v>CINR7P3Y Index</v>
      </c>
      <c r="I19" s="76" t="s">
        <v>605</v>
      </c>
      <c r="J19" s="76"/>
    </row>
    <row r="20" spans="1:10">
      <c r="A20" s="76" t="s">
        <v>658</v>
      </c>
      <c r="B20" t="s">
        <v>704</v>
      </c>
      <c r="C20" t="s">
        <v>645</v>
      </c>
      <c r="D20" s="195" t="str">
        <f>tbl_Indices[[#This Row],[PK_Class]]&amp;"_"&amp;tbl_Indices[[#This Row],[PK_Series]]&amp;tbl_Indices[[#This Row],[PK_Indices]]</f>
        <v>R_CNYIRS7P5Y</v>
      </c>
      <c r="E20" s="76" t="s">
        <v>683</v>
      </c>
      <c r="F20" s="191" t="s">
        <v>629</v>
      </c>
      <c r="G20" s="76" t="s">
        <v>36</v>
      </c>
      <c r="H20" s="196" t="str">
        <f>tbl_Indices[[#This Row],[Ticker]]&amp;" " &amp;tbl_Indices[[#This Row],[Ticker_Suffix]]</f>
        <v>CINR7P5Y Index</v>
      </c>
      <c r="I20" s="76" t="s">
        <v>605</v>
      </c>
      <c r="J20" s="76"/>
    </row>
    <row r="21" spans="1:10">
      <c r="A21" s="76" t="s">
        <v>658</v>
      </c>
      <c r="B21" t="s">
        <v>702</v>
      </c>
      <c r="C21" t="s">
        <v>659</v>
      </c>
      <c r="D21" s="195" t="str">
        <f>tbl_Indices[[#This Row],[PK_Class]]&amp;"_"&amp;tbl_Indices[[#This Row],[PK_Series]]&amp;tbl_Indices[[#This Row],[PK_Indices]]</f>
        <v>R_CNHIRS2Y</v>
      </c>
      <c r="E21" s="76" t="s">
        <v>677</v>
      </c>
      <c r="F21" s="191" t="s">
        <v>630</v>
      </c>
      <c r="G21" s="76" t="s">
        <v>723</v>
      </c>
      <c r="H21" s="196" t="str">
        <f>tbl_Indices[[#This Row],[Ticker]]&amp;" " &amp;tbl_Indices[[#This Row],[Ticker_Suffix]]</f>
        <v>CNHSQQ2 BGN Curncy</v>
      </c>
      <c r="I21" s="76" t="s">
        <v>605</v>
      </c>
      <c r="J21" s="76" t="s">
        <v>605</v>
      </c>
    </row>
    <row r="22" spans="1:10">
      <c r="A22" s="76" t="s">
        <v>658</v>
      </c>
      <c r="B22" t="s">
        <v>702</v>
      </c>
      <c r="C22" t="s">
        <v>660</v>
      </c>
      <c r="D22" s="195" t="str">
        <f>tbl_Indices[[#This Row],[PK_Class]]&amp;"_"&amp;tbl_Indices[[#This Row],[PK_Series]]&amp;tbl_Indices[[#This Row],[PK_Indices]]</f>
        <v>R_CNHIRS3Y</v>
      </c>
      <c r="E22" s="76" t="s">
        <v>678</v>
      </c>
      <c r="F22" s="191" t="s">
        <v>631</v>
      </c>
      <c r="G22" s="76" t="s">
        <v>723</v>
      </c>
      <c r="H22" s="196" t="str">
        <f>tbl_Indices[[#This Row],[Ticker]]&amp;" " &amp;tbl_Indices[[#This Row],[Ticker_Suffix]]</f>
        <v>CNHSQQ3 BGN Curncy</v>
      </c>
      <c r="I22" s="76" t="s">
        <v>605</v>
      </c>
      <c r="J22" s="76" t="s">
        <v>605</v>
      </c>
    </row>
    <row r="23" spans="1:10">
      <c r="A23" s="76" t="s">
        <v>658</v>
      </c>
      <c r="B23" t="s">
        <v>702</v>
      </c>
      <c r="C23" t="s">
        <v>645</v>
      </c>
      <c r="D23" s="195" t="str">
        <f>tbl_Indices[[#This Row],[PK_Class]]&amp;"_"&amp;tbl_Indices[[#This Row],[PK_Series]]&amp;tbl_Indices[[#This Row],[PK_Indices]]</f>
        <v>R_CNHIRS5Y</v>
      </c>
      <c r="E23" s="76" t="s">
        <v>679</v>
      </c>
      <c r="F23" s="191" t="s">
        <v>632</v>
      </c>
      <c r="G23" s="76" t="s">
        <v>723</v>
      </c>
      <c r="H23" s="196" t="str">
        <f>tbl_Indices[[#This Row],[Ticker]]&amp;" " &amp;tbl_Indices[[#This Row],[Ticker_Suffix]]</f>
        <v>CNHSQQ5 BGN Curncy</v>
      </c>
      <c r="I23" s="76" t="s">
        <v>605</v>
      </c>
      <c r="J23" s="76" t="s">
        <v>605</v>
      </c>
    </row>
    <row r="24" spans="1:10">
      <c r="A24" s="76" t="s">
        <v>658</v>
      </c>
      <c r="B24" t="s">
        <v>664</v>
      </c>
      <c r="C24" t="s">
        <v>699</v>
      </c>
      <c r="D24" s="195" t="str">
        <f>tbl_Indices[[#This Row],[PK_Class]]&amp;"_"&amp;tbl_Indices[[#This Row],[PK_Series]]&amp;tbl_Indices[[#This Row],[PK_Indices]]</f>
        <v>R_CGB1Y</v>
      </c>
      <c r="E24" s="76" t="s">
        <v>688</v>
      </c>
      <c r="F24" s="191" t="s">
        <v>633</v>
      </c>
      <c r="G24" s="76" t="s">
        <v>36</v>
      </c>
      <c r="H24" s="196" t="str">
        <f>tbl_Indices[[#This Row],[Ticker]]&amp;" " &amp;tbl_Indices[[#This Row],[Ticker_Suffix]]</f>
        <v>GCNY1YR Index</v>
      </c>
      <c r="I24" s="76" t="s">
        <v>605</v>
      </c>
      <c r="J24" s="76"/>
    </row>
    <row r="25" spans="1:10">
      <c r="A25" s="76" t="s">
        <v>658</v>
      </c>
      <c r="B25" t="s">
        <v>664</v>
      </c>
      <c r="C25" t="s">
        <v>659</v>
      </c>
      <c r="D25" s="195" t="str">
        <f>tbl_Indices[[#This Row],[PK_Class]]&amp;"_"&amp;tbl_Indices[[#This Row],[PK_Series]]&amp;tbl_Indices[[#This Row],[PK_Indices]]</f>
        <v>R_CGB2Y</v>
      </c>
      <c r="E25" s="76" t="s">
        <v>689</v>
      </c>
      <c r="F25" s="191" t="s">
        <v>634</v>
      </c>
      <c r="G25" s="76" t="s">
        <v>36</v>
      </c>
      <c r="H25" s="196" t="str">
        <f>tbl_Indices[[#This Row],[Ticker]]&amp;" " &amp;tbl_Indices[[#This Row],[Ticker_Suffix]]</f>
        <v>GCNY2YR Index</v>
      </c>
      <c r="I25" s="76" t="s">
        <v>605</v>
      </c>
      <c r="J25" s="76"/>
    </row>
    <row r="26" spans="1:10">
      <c r="A26" s="76" t="s">
        <v>658</v>
      </c>
      <c r="B26" t="s">
        <v>664</v>
      </c>
      <c r="C26" t="s">
        <v>660</v>
      </c>
      <c r="D26" s="195" t="str">
        <f>tbl_Indices[[#This Row],[PK_Class]]&amp;"_"&amp;tbl_Indices[[#This Row],[PK_Series]]&amp;tbl_Indices[[#This Row],[PK_Indices]]</f>
        <v>R_CGB3Y</v>
      </c>
      <c r="E26" s="76" t="s">
        <v>690</v>
      </c>
      <c r="F26" s="191" t="s">
        <v>635</v>
      </c>
      <c r="G26" s="76" t="s">
        <v>36</v>
      </c>
      <c r="H26" s="196" t="str">
        <f>tbl_Indices[[#This Row],[Ticker]]&amp;" " &amp;tbl_Indices[[#This Row],[Ticker_Suffix]]</f>
        <v>GCNY3YR Index</v>
      </c>
      <c r="I26" s="76" t="s">
        <v>605</v>
      </c>
      <c r="J26" s="76"/>
    </row>
    <row r="27" spans="1:10">
      <c r="A27" s="76" t="s">
        <v>658</v>
      </c>
      <c r="B27" t="s">
        <v>664</v>
      </c>
      <c r="C27" t="s">
        <v>645</v>
      </c>
      <c r="D27" s="195" t="str">
        <f>tbl_Indices[[#This Row],[PK_Class]]&amp;"_"&amp;tbl_Indices[[#This Row],[PK_Series]]&amp;tbl_Indices[[#This Row],[PK_Indices]]</f>
        <v>R_CGB5Y</v>
      </c>
      <c r="E27" s="76" t="s">
        <v>691</v>
      </c>
      <c r="F27" s="191" t="s">
        <v>636</v>
      </c>
      <c r="G27" s="76" t="s">
        <v>36</v>
      </c>
      <c r="H27" s="196" t="str">
        <f>tbl_Indices[[#This Row],[Ticker]]&amp;" " &amp;tbl_Indices[[#This Row],[Ticker_Suffix]]</f>
        <v>GCNY5YR Index</v>
      </c>
      <c r="I27" s="76" t="s">
        <v>605</v>
      </c>
      <c r="J27" s="76"/>
    </row>
    <row r="28" spans="1:10">
      <c r="A28" s="76" t="s">
        <v>658</v>
      </c>
      <c r="B28" t="s">
        <v>664</v>
      </c>
      <c r="C28" t="s">
        <v>697</v>
      </c>
      <c r="D28" s="195" t="str">
        <f>tbl_Indices[[#This Row],[PK_Class]]&amp;"_"&amp;tbl_Indices[[#This Row],[PK_Series]]&amp;tbl_Indices[[#This Row],[PK_Indices]]</f>
        <v>R_CGB10Y</v>
      </c>
      <c r="E28" s="76" t="s">
        <v>692</v>
      </c>
      <c r="F28" s="191" t="s">
        <v>637</v>
      </c>
      <c r="G28" s="76" t="s">
        <v>36</v>
      </c>
      <c r="H28" s="196" t="str">
        <f>tbl_Indices[[#This Row],[Ticker]]&amp;" " &amp;tbl_Indices[[#This Row],[Ticker_Suffix]]</f>
        <v>GCNY10YR Index</v>
      </c>
      <c r="I28" s="76" t="s">
        <v>605</v>
      </c>
      <c r="J28" s="76"/>
    </row>
    <row r="29" spans="1:10">
      <c r="A29" s="76" t="s">
        <v>658</v>
      </c>
      <c r="B29" t="s">
        <v>703</v>
      </c>
      <c r="C29" t="s">
        <v>699</v>
      </c>
      <c r="D29" s="195" t="str">
        <f>tbl_Indices[[#This Row],[PK_Class]]&amp;"_"&amp;tbl_Indices[[#This Row],[PK_Series]]&amp;tbl_Indices[[#This Row],[PK_Indices]]</f>
        <v>R_CNHB1Y</v>
      </c>
      <c r="E29" s="76" t="s">
        <v>595</v>
      </c>
      <c r="F29" s="191" t="s">
        <v>638</v>
      </c>
      <c r="G29" s="76" t="s">
        <v>36</v>
      </c>
      <c r="H29" s="196" t="str">
        <f>tbl_Indices[[#This Row],[Ticker]]&amp;" " &amp;tbl_Indices[[#This Row],[Ticker_Suffix]]</f>
        <v>CNHBYR1 Index</v>
      </c>
      <c r="I29" s="76" t="s">
        <v>605</v>
      </c>
      <c r="J29" s="76"/>
    </row>
    <row r="30" spans="1:10">
      <c r="A30" s="76" t="s">
        <v>658</v>
      </c>
      <c r="B30" t="s">
        <v>703</v>
      </c>
      <c r="C30" t="s">
        <v>659</v>
      </c>
      <c r="D30" s="195" t="str">
        <f>tbl_Indices[[#This Row],[PK_Class]]&amp;"_"&amp;tbl_Indices[[#This Row],[PK_Series]]&amp;tbl_Indices[[#This Row],[PK_Indices]]</f>
        <v>R_CNHB2Y</v>
      </c>
      <c r="E30" s="76" t="s">
        <v>596</v>
      </c>
      <c r="F30" s="191" t="s">
        <v>639</v>
      </c>
      <c r="G30" s="76" t="s">
        <v>36</v>
      </c>
      <c r="H30" s="196" t="str">
        <f>tbl_Indices[[#This Row],[Ticker]]&amp;" " &amp;tbl_Indices[[#This Row],[Ticker_Suffix]]</f>
        <v>CNHBYR2 Index</v>
      </c>
      <c r="I30" s="76" t="s">
        <v>605</v>
      </c>
      <c r="J30" s="76"/>
    </row>
    <row r="31" spans="1:10">
      <c r="A31" s="76" t="s">
        <v>658</v>
      </c>
      <c r="B31" t="s">
        <v>703</v>
      </c>
      <c r="C31" t="s">
        <v>660</v>
      </c>
      <c r="D31" s="195" t="str">
        <f>tbl_Indices[[#This Row],[PK_Class]]&amp;"_"&amp;tbl_Indices[[#This Row],[PK_Series]]&amp;tbl_Indices[[#This Row],[PK_Indices]]</f>
        <v>R_CNHB3Y</v>
      </c>
      <c r="E31" s="76" t="s">
        <v>597</v>
      </c>
      <c r="F31" s="191" t="s">
        <v>640</v>
      </c>
      <c r="G31" s="76" t="s">
        <v>36</v>
      </c>
      <c r="H31" s="196" t="str">
        <f>tbl_Indices[[#This Row],[Ticker]]&amp;" " &amp;tbl_Indices[[#This Row],[Ticker_Suffix]]</f>
        <v>CNHBYR3 Index</v>
      </c>
      <c r="I31" s="76" t="s">
        <v>605</v>
      </c>
      <c r="J31" s="76"/>
    </row>
    <row r="32" spans="1:10">
      <c r="A32" s="76" t="s">
        <v>658</v>
      </c>
      <c r="B32" t="s">
        <v>703</v>
      </c>
      <c r="C32" t="s">
        <v>645</v>
      </c>
      <c r="D32" s="195" t="str">
        <f>tbl_Indices[[#This Row],[PK_Class]]&amp;"_"&amp;tbl_Indices[[#This Row],[PK_Series]]&amp;tbl_Indices[[#This Row],[PK_Indices]]</f>
        <v>R_CNHB5Y</v>
      </c>
      <c r="E32" s="76" t="s">
        <v>598</v>
      </c>
      <c r="F32" s="191" t="s">
        <v>641</v>
      </c>
      <c r="G32" s="76" t="s">
        <v>36</v>
      </c>
      <c r="H32" s="196" t="str">
        <f>tbl_Indices[[#This Row],[Ticker]]&amp;" " &amp;tbl_Indices[[#This Row],[Ticker_Suffix]]</f>
        <v>CNHBYR5 Index</v>
      </c>
      <c r="I32" s="76" t="s">
        <v>605</v>
      </c>
      <c r="J32" s="76"/>
    </row>
    <row r="33" spans="1:10">
      <c r="A33" s="76" t="s">
        <v>658</v>
      </c>
      <c r="B33" t="s">
        <v>703</v>
      </c>
      <c r="C33" t="s">
        <v>697</v>
      </c>
      <c r="D33" s="195" t="str">
        <f>tbl_Indices[[#This Row],[PK_Class]]&amp;"_"&amp;tbl_Indices[[#This Row],[PK_Series]]&amp;tbl_Indices[[#This Row],[PK_Indices]]</f>
        <v>R_CNHB10Y</v>
      </c>
      <c r="E33" s="76" t="s">
        <v>599</v>
      </c>
      <c r="F33" s="191" t="s">
        <v>642</v>
      </c>
      <c r="G33" s="76" t="s">
        <v>36</v>
      </c>
      <c r="H33" s="196" t="str">
        <f>tbl_Indices[[#This Row],[Ticker]]&amp;" " &amp;tbl_Indices[[#This Row],[Ticker_Suffix]]</f>
        <v>CNHBYR10 Index</v>
      </c>
      <c r="I33" s="76" t="s">
        <v>605</v>
      </c>
      <c r="J33" s="76"/>
    </row>
    <row r="34" spans="1:10">
      <c r="A34" s="76" t="s">
        <v>658</v>
      </c>
      <c r="B34" t="s">
        <v>705</v>
      </c>
      <c r="C34" t="s">
        <v>700</v>
      </c>
      <c r="D34" s="195" t="str">
        <f>tbl_Indices[[#This Row],[PK_Class]]&amp;"_"&amp;tbl_Indices[[#This Row],[PK_Series]]&amp;tbl_Indices[[#This Row],[PK_Indices]]</f>
        <v>R_CNHHIBOR1M</v>
      </c>
      <c r="E34" s="76" t="s">
        <v>687</v>
      </c>
      <c r="F34" s="191" t="s">
        <v>643</v>
      </c>
      <c r="G34" s="76" t="s">
        <v>36</v>
      </c>
      <c r="H34" s="196" t="str">
        <f>tbl_Indices[[#This Row],[Ticker]]&amp;" " &amp;tbl_Indices[[#This Row],[Ticker_Suffix]]</f>
        <v>HICNH1M Index</v>
      </c>
      <c r="I34" s="76" t="s">
        <v>605</v>
      </c>
      <c r="J34" s="76"/>
    </row>
    <row r="35" spans="1:10">
      <c r="A35" s="76" t="s">
        <v>706</v>
      </c>
      <c r="B35" t="s">
        <v>708</v>
      </c>
      <c r="C35" t="s">
        <v>709</v>
      </c>
      <c r="D35" s="195" t="str">
        <f>tbl_Indices[[#This Row],[PK_Class]]&amp;"_"&amp;tbl_Indices[[#This Row],[PK_Series]]&amp;tbl_Indices[[#This Row],[PK_Indices]]</f>
        <v>FI_CDSITRXEXJPIG5Y</v>
      </c>
      <c r="E35" s="76" t="s">
        <v>29</v>
      </c>
      <c r="F35" s="191" t="s">
        <v>722</v>
      </c>
      <c r="G35" s="76" t="s">
        <v>646</v>
      </c>
      <c r="H35" s="196" t="str">
        <f>tbl_Indices[[#This Row],[Ticker]]&amp;" " &amp;tbl_Indices[[#This Row],[Ticker_Suffix]]</f>
        <v>ITRX EXJP IG CDSI GEN 5Y Corp</v>
      </c>
      <c r="I35" s="76">
        <v>16</v>
      </c>
      <c r="J35" s="76" t="s">
        <v>605</v>
      </c>
    </row>
    <row r="36" spans="1:10">
      <c r="A36" s="76" t="s">
        <v>706</v>
      </c>
      <c r="B36" t="s">
        <v>694</v>
      </c>
      <c r="C36" t="s">
        <v>711</v>
      </c>
      <c r="D36" s="195" t="str">
        <f>tbl_Indices[[#This Row],[PK_Class]]&amp;"_"&amp;tbl_Indices[[#This Row],[PK_Series]]&amp;tbl_Indices[[#This Row],[PK_Indices]]</f>
        <v>FI_KUNGFUBONDTOTAL</v>
      </c>
      <c r="E36" s="76" t="s">
        <v>610</v>
      </c>
      <c r="F36" s="191" t="s">
        <v>647</v>
      </c>
      <c r="G36" s="76" t="s">
        <v>36</v>
      </c>
      <c r="H36" s="196" t="str">
        <f>tbl_Indices[[#This Row],[Ticker]]&amp;" " &amp;tbl_Indices[[#This Row],[Ticker_Suffix]]</f>
        <v>I29380US Index</v>
      </c>
      <c r="I36" s="76">
        <v>18</v>
      </c>
      <c r="J36" s="76"/>
    </row>
    <row r="37" spans="1:10">
      <c r="A37" s="76" t="s">
        <v>706</v>
      </c>
      <c r="B37" t="s">
        <v>694</v>
      </c>
      <c r="C37" t="s">
        <v>644</v>
      </c>
      <c r="D37" s="195" t="str">
        <f>tbl_Indices[[#This Row],[PK_Class]]&amp;"_"&amp;tbl_Indices[[#This Row],[PK_Series]]&amp;tbl_Indices[[#This Row],[PK_Indices]]</f>
        <v>FI_KUNGFUBONDIG</v>
      </c>
      <c r="E37" s="76" t="s">
        <v>611</v>
      </c>
      <c r="F37" s="191" t="s">
        <v>648</v>
      </c>
      <c r="G37" s="76" t="s">
        <v>36</v>
      </c>
      <c r="H37" s="196" t="str">
        <f>tbl_Indices[[#This Row],[Ticker]]&amp;" " &amp;tbl_Indices[[#This Row],[Ticker_Suffix]]</f>
        <v>I29382US Index</v>
      </c>
      <c r="I37" s="76">
        <v>19</v>
      </c>
      <c r="J37" s="76" t="s">
        <v>605</v>
      </c>
    </row>
    <row r="38" spans="1:10">
      <c r="A38" s="76" t="s">
        <v>706</v>
      </c>
      <c r="B38" t="s">
        <v>694</v>
      </c>
      <c r="C38" t="s">
        <v>710</v>
      </c>
      <c r="D38" s="195" t="str">
        <f>tbl_Indices[[#This Row],[PK_Class]]&amp;"_"&amp;tbl_Indices[[#This Row],[PK_Series]]&amp;tbl_Indices[[#This Row],[PK_Indices]]</f>
        <v>FI_KUNGFUBONDHY</v>
      </c>
      <c r="E38" s="76" t="s">
        <v>612</v>
      </c>
      <c r="F38" s="191" t="s">
        <v>649</v>
      </c>
      <c r="G38" s="76" t="s">
        <v>36</v>
      </c>
      <c r="H38" s="196" t="str">
        <f>tbl_Indices[[#This Row],[Ticker]]&amp;" " &amp;tbl_Indices[[#This Row],[Ticker_Suffix]]</f>
        <v>I29381US Index</v>
      </c>
      <c r="I38" s="76">
        <v>20</v>
      </c>
      <c r="J38" s="76" t="s">
        <v>605</v>
      </c>
    </row>
    <row r="39" spans="1:10">
      <c r="A39" s="76" t="s">
        <v>82</v>
      </c>
      <c r="B39" t="s">
        <v>665</v>
      </c>
      <c r="D39" s="195" t="str">
        <f>tbl_Indices[[#This Row],[PK_Class]]&amp;"_"&amp;tbl_Indices[[#This Row],[PK_Series]]&amp;tbl_Indices[[#This Row],[PK_Indices]]</f>
        <v>C_OIL</v>
      </c>
      <c r="E39" s="76" t="s">
        <v>33</v>
      </c>
      <c r="F39" s="191" t="s">
        <v>650</v>
      </c>
      <c r="G39" s="76" t="s">
        <v>651</v>
      </c>
      <c r="H39" s="196" t="str">
        <f>tbl_Indices[[#This Row],[Ticker]]&amp;" " &amp;tbl_Indices[[#This Row],[Ticker_Suffix]]</f>
        <v>C01 Comdty</v>
      </c>
      <c r="I39" s="76">
        <v>22</v>
      </c>
      <c r="J39" s="76"/>
    </row>
    <row r="40" spans="1:10">
      <c r="A40" s="76" t="s">
        <v>82</v>
      </c>
      <c r="B40" t="s">
        <v>666</v>
      </c>
      <c r="D40" s="195" t="str">
        <f>tbl_Indices[[#This Row],[PK_Class]]&amp;"_"&amp;tbl_Indices[[#This Row],[PK_Series]]&amp;tbl_Indices[[#This Row],[PK_Indices]]</f>
        <v>C_GOLD</v>
      </c>
      <c r="E40" s="76" t="s">
        <v>34</v>
      </c>
      <c r="F40" s="191" t="s">
        <v>652</v>
      </c>
      <c r="G40" s="76" t="s">
        <v>36</v>
      </c>
      <c r="H40" s="196" t="str">
        <f>tbl_Indices[[#This Row],[Ticker]]&amp;" " &amp;tbl_Indices[[#This Row],[Ticker_Suffix]]</f>
        <v>GOLDLNPM Index</v>
      </c>
      <c r="I40" s="76">
        <v>23</v>
      </c>
      <c r="J40" s="76"/>
    </row>
    <row r="41" spans="1:10">
      <c r="A41" s="76" t="s">
        <v>592</v>
      </c>
      <c r="B41" t="s">
        <v>653</v>
      </c>
      <c r="D41" s="195" t="str">
        <f>tbl_Indices[[#This Row],[PK_Class]]&amp;"_"&amp;tbl_Indices[[#This Row],[PK_Series]]&amp;tbl_Indices[[#This Row],[PK_Indices]]</f>
        <v>FX_DXY</v>
      </c>
      <c r="E41" s="76" t="s">
        <v>35</v>
      </c>
      <c r="F41" s="191" t="s">
        <v>653</v>
      </c>
      <c r="G41" s="76" t="s">
        <v>626</v>
      </c>
      <c r="H41" s="196" t="str">
        <f>tbl_Indices[[#This Row],[Ticker]]&amp;" " &amp;tbl_Indices[[#This Row],[Ticker_Suffix]]</f>
        <v>DXY Curncy</v>
      </c>
      <c r="I41" s="76">
        <v>25</v>
      </c>
      <c r="J41" s="76" t="s">
        <v>605</v>
      </c>
    </row>
    <row r="42" spans="1:10">
      <c r="A42" s="76" t="s">
        <v>592</v>
      </c>
      <c r="B42" t="s">
        <v>667</v>
      </c>
      <c r="D42" s="195" t="str">
        <f>tbl_Indices[[#This Row],[PK_Class]]&amp;"_"&amp;tbl_Indices[[#This Row],[PK_Series]]&amp;tbl_Indices[[#This Row],[PK_Indices]]</f>
        <v>FX_CNHUSD</v>
      </c>
      <c r="E42" s="76" t="s">
        <v>675</v>
      </c>
      <c r="F42" s="191" t="s">
        <v>593</v>
      </c>
      <c r="G42" s="76" t="s">
        <v>723</v>
      </c>
      <c r="H42" s="196" t="str">
        <f>tbl_Indices[[#This Row],[Ticker]]&amp;" " &amp;tbl_Indices[[#This Row],[Ticker_Suffix]]</f>
        <v>CNH BGN Curncy</v>
      </c>
      <c r="I42" s="76">
        <v>26</v>
      </c>
      <c r="J42" s="76" t="s">
        <v>605</v>
      </c>
    </row>
    <row r="43" spans="1:10">
      <c r="A43" s="76" t="s">
        <v>592</v>
      </c>
      <c r="B43" t="s">
        <v>668</v>
      </c>
      <c r="D43" s="195" t="str">
        <f>tbl_Indices[[#This Row],[PK_Class]]&amp;"_"&amp;tbl_Indices[[#This Row],[PK_Series]]&amp;tbl_Indices[[#This Row],[PK_Indices]]</f>
        <v>FX_CNYUSD</v>
      </c>
      <c r="E43" s="76" t="s">
        <v>676</v>
      </c>
      <c r="F43" s="191" t="s">
        <v>594</v>
      </c>
      <c r="G43" s="76" t="s">
        <v>626</v>
      </c>
      <c r="H43" s="196" t="str">
        <f>tbl_Indices[[#This Row],[Ticker]]&amp;" " &amp;tbl_Indices[[#This Row],[Ticker_Suffix]]</f>
        <v>CNY Curncy</v>
      </c>
      <c r="I43" s="76" t="s">
        <v>605</v>
      </c>
      <c r="J43" s="76" t="s">
        <v>605</v>
      </c>
    </row>
    <row r="44" spans="1:10">
      <c r="A44" s="76" t="s">
        <v>707</v>
      </c>
      <c r="B44" t="s">
        <v>713</v>
      </c>
      <c r="C44" t="s">
        <v>712</v>
      </c>
      <c r="D44" s="195" t="str">
        <f>tbl_Indices[[#This Row],[PK_Class]]&amp;"_"&amp;tbl_Indices[[#This Row],[PK_Series]]&amp;tbl_Indices[[#This Row],[PK_Indices]]</f>
        <v>Z_RMBDEPOSG</v>
      </c>
      <c r="E44" s="76" t="s">
        <v>321</v>
      </c>
      <c r="F44" s="191" t="s">
        <v>654</v>
      </c>
      <c r="G44" s="76" t="s">
        <v>36</v>
      </c>
      <c r="H44" s="196" t="str">
        <f>tbl_Indices[[#This Row],[Ticker]]&amp;" " &amp;tbl_Indices[[#This Row],[Ticker_Suffix]]</f>
        <v>SIRMBDEP Index</v>
      </c>
      <c r="I44" s="76"/>
      <c r="J44" s="76" t="s">
        <v>605</v>
      </c>
    </row>
    <row r="45" spans="1:10">
      <c r="A45" s="76" t="s">
        <v>707</v>
      </c>
      <c r="B45" t="s">
        <v>713</v>
      </c>
      <c r="C45" t="s">
        <v>714</v>
      </c>
      <c r="D45" s="195" t="str">
        <f>tbl_Indices[[#This Row],[PK_Class]]&amp;"_"&amp;tbl_Indices[[#This Row],[PK_Series]]&amp;tbl_Indices[[#This Row],[PK_Indices]]</f>
        <v>Z_RMBDEPOTW</v>
      </c>
      <c r="E45" s="76" t="s">
        <v>322</v>
      </c>
      <c r="F45" s="191" t="s">
        <v>655</v>
      </c>
      <c r="G45" s="76" t="s">
        <v>36</v>
      </c>
      <c r="H45" s="196" t="str">
        <f>tbl_Indices[[#This Row],[Ticker]]&amp;" " &amp;tbl_Indices[[#This Row],[Ticker_Suffix]]</f>
        <v>TWRMTTL Index</v>
      </c>
      <c r="I45" s="76"/>
      <c r="J45" s="76" t="s">
        <v>605</v>
      </c>
    </row>
    <row r="46" spans="1:10">
      <c r="A46" s="76" t="s">
        <v>707</v>
      </c>
      <c r="B46" t="s">
        <v>713</v>
      </c>
      <c r="C46" t="s">
        <v>591</v>
      </c>
      <c r="D46" s="195" t="str">
        <f>tbl_Indices[[#This Row],[PK_Class]]&amp;"_"&amp;tbl_Indices[[#This Row],[PK_Series]]&amp;tbl_Indices[[#This Row],[PK_Indices]]</f>
        <v>Z_RMBDEPOHK</v>
      </c>
      <c r="E46" s="76" t="s">
        <v>323</v>
      </c>
      <c r="F46" s="192" t="s">
        <v>656</v>
      </c>
      <c r="G46" s="76" t="s">
        <v>36</v>
      </c>
      <c r="H46" s="196" t="str">
        <f>tbl_Indices[[#This Row],[Ticker]]&amp;" " &amp;tbl_Indices[[#This Row],[Ticker_Suffix]]</f>
        <v>HKRDTTL Index</v>
      </c>
      <c r="I46" s="76"/>
      <c r="J46" s="76" t="s">
        <v>605</v>
      </c>
    </row>
  </sheetData>
  <phoneticPr fontId="10" type="noConversion"/>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0.499984740745262"/>
  </sheetPr>
  <dimension ref="A1:BO318"/>
  <sheetViews>
    <sheetView zoomScale="115" zoomScaleNormal="115" workbookViewId="0">
      <pane xSplit="1" topLeftCell="BF1" activePane="topRight" state="frozen"/>
      <selection activeCell="F23" sqref="F23"/>
      <selection pane="topRight" activeCell="A3" sqref="A3:BO318"/>
    </sheetView>
  </sheetViews>
  <sheetFormatPr defaultColWidth="8.88671875" defaultRowHeight="12"/>
  <cols>
    <col min="1" max="1" width="5.6640625" style="62" bestFit="1" customWidth="1"/>
    <col min="2" max="2" width="9.109375" style="62" bestFit="1" customWidth="1"/>
    <col min="3" max="3" width="15.5546875" style="62" bestFit="1" customWidth="1"/>
    <col min="4" max="4" width="19.21875" style="62" bestFit="1" customWidth="1"/>
    <col min="5" max="5" width="18.6640625" style="62" bestFit="1" customWidth="1"/>
    <col min="6" max="6" width="21.44140625" style="62" bestFit="1" customWidth="1"/>
    <col min="7" max="7" width="17.88671875" style="62" bestFit="1" customWidth="1"/>
    <col min="8" max="11" width="13.21875" style="62" bestFit="1" customWidth="1"/>
    <col min="12" max="12" width="16.6640625" style="62" bestFit="1" customWidth="1"/>
    <col min="13" max="13" width="17.6640625" style="62" bestFit="1" customWidth="1"/>
    <col min="14" max="14" width="18.44140625" style="62" bestFit="1" customWidth="1"/>
    <col min="15" max="15" width="19.5546875" style="62" bestFit="1" customWidth="1"/>
    <col min="16" max="17" width="19.5546875" style="62" customWidth="1"/>
    <col min="18" max="18" width="16.21875" style="62" bestFit="1" customWidth="1"/>
    <col min="19" max="19" width="11.109375" style="62" bestFit="1" customWidth="1"/>
    <col min="20" max="20" width="16.6640625" style="62" bestFit="1" customWidth="1"/>
    <col min="21" max="21" width="17.6640625" style="62" bestFit="1" customWidth="1"/>
    <col min="22" max="22" width="18.44140625" style="62" bestFit="1" customWidth="1"/>
    <col min="23" max="23" width="19.5546875" style="62" bestFit="1" customWidth="1"/>
    <col min="24" max="25" width="19.5546875" style="62" customWidth="1"/>
    <col min="26" max="26" width="14.21875" style="62" bestFit="1" customWidth="1"/>
    <col min="27" max="27" width="24.6640625" style="62" bestFit="1" customWidth="1"/>
    <col min="28" max="28" width="24.6640625" style="62" customWidth="1"/>
    <col min="29" max="29" width="8.44140625" style="62" bestFit="1" customWidth="1"/>
    <col min="30" max="31" width="13.21875" style="62" bestFit="1" customWidth="1"/>
    <col min="32" max="32" width="7.44140625" style="62" bestFit="1" customWidth="1"/>
    <col min="33" max="33" width="39.6640625" style="62" bestFit="1" customWidth="1"/>
    <col min="34" max="34" width="7.44140625" style="62" bestFit="1" customWidth="1"/>
    <col min="35" max="36" width="7.44140625" style="62" customWidth="1"/>
    <col min="37" max="37" width="9.21875" style="62" bestFit="1" customWidth="1"/>
    <col min="38" max="38" width="20.88671875" style="62" bestFit="1" customWidth="1"/>
    <col min="39" max="39" width="21.44140625" style="62" bestFit="1" customWidth="1"/>
    <col min="40" max="40" width="19.88671875" style="62" bestFit="1" customWidth="1"/>
    <col min="41" max="44" width="19.88671875" style="62" customWidth="1"/>
    <col min="45" max="45" width="30.109375" style="62" bestFit="1" customWidth="1"/>
    <col min="46" max="46" width="15.77734375" style="62" bestFit="1" customWidth="1"/>
    <col min="47" max="47" width="13.21875" style="62" bestFit="1" customWidth="1"/>
    <col min="48" max="48" width="7.88671875" style="62" bestFit="1" customWidth="1"/>
    <col min="49" max="49" width="7.21875" style="62" bestFit="1" customWidth="1"/>
    <col min="50" max="50" width="15.5546875" style="62" bestFit="1" customWidth="1"/>
    <col min="51" max="51" width="16.21875" style="62" bestFit="1" customWidth="1"/>
    <col min="52" max="52" width="8.109375" style="62" bestFit="1" customWidth="1"/>
    <col min="53" max="53" width="4.88671875" style="62" bestFit="1" customWidth="1"/>
    <col min="54" max="54" width="8.21875" style="62" bestFit="1" customWidth="1"/>
    <col min="55" max="57" width="8.21875" style="62" customWidth="1"/>
    <col min="58" max="59" width="15.88671875" style="62" customWidth="1"/>
    <col min="60" max="67" width="17.44140625" style="62" customWidth="1"/>
    <col min="68" max="16384" width="8.88671875" style="62"/>
  </cols>
  <sheetData>
    <row r="1" spans="1:67">
      <c r="B1" s="62" t="s">
        <v>44</v>
      </c>
      <c r="C1" s="62" t="s">
        <v>142</v>
      </c>
      <c r="D1" s="62" t="s">
        <v>143</v>
      </c>
      <c r="E1" s="62" t="s">
        <v>144</v>
      </c>
      <c r="F1" s="62" t="s">
        <v>145</v>
      </c>
      <c r="G1" s="62" t="s">
        <v>204</v>
      </c>
      <c r="H1" s="62" t="s">
        <v>146</v>
      </c>
      <c r="I1" s="62" t="s">
        <v>147</v>
      </c>
      <c r="J1" s="62" t="s">
        <v>148</v>
      </c>
      <c r="K1" s="62" t="s">
        <v>23</v>
      </c>
      <c r="L1" s="62" t="s">
        <v>530</v>
      </c>
      <c r="M1" s="62" t="s">
        <v>24</v>
      </c>
      <c r="N1" s="62" t="s">
        <v>149</v>
      </c>
      <c r="O1" s="62" t="s">
        <v>45</v>
      </c>
      <c r="P1" s="62" t="s">
        <v>46</v>
      </c>
      <c r="R1" s="62" t="s">
        <v>150</v>
      </c>
      <c r="S1" s="62" t="s">
        <v>23</v>
      </c>
      <c r="T1" s="62" t="s">
        <v>530</v>
      </c>
      <c r="U1" s="62" t="s">
        <v>24</v>
      </c>
      <c r="V1" s="62" t="s">
        <v>149</v>
      </c>
      <c r="W1" s="62" t="s">
        <v>45</v>
      </c>
      <c r="X1" s="62" t="s">
        <v>46</v>
      </c>
      <c r="Z1" s="62" t="s">
        <v>1</v>
      </c>
      <c r="AA1" s="62" t="s">
        <v>2</v>
      </c>
      <c r="AB1" s="62" t="s">
        <v>573</v>
      </c>
      <c r="AC1" s="62" t="s">
        <v>3</v>
      </c>
      <c r="AD1" s="62" t="s">
        <v>128</v>
      </c>
      <c r="AE1" s="62" t="s">
        <v>127</v>
      </c>
      <c r="AF1" s="62" t="s">
        <v>39</v>
      </c>
      <c r="AH1" s="62" t="s">
        <v>41</v>
      </c>
      <c r="AI1" s="62" t="s">
        <v>319</v>
      </c>
      <c r="AJ1" s="62" t="s">
        <v>392</v>
      </c>
      <c r="AK1" s="62" t="s">
        <v>40</v>
      </c>
      <c r="AL1" s="62" t="s">
        <v>442</v>
      </c>
      <c r="AM1" s="62" t="s">
        <v>145</v>
      </c>
      <c r="AN1" s="62" t="s">
        <v>449</v>
      </c>
      <c r="AO1" s="62" t="s">
        <v>23</v>
      </c>
      <c r="AP1" s="62" t="s">
        <v>477</v>
      </c>
      <c r="AQ1" s="62" t="s">
        <v>46</v>
      </c>
      <c r="AR1" s="62" t="s">
        <v>483</v>
      </c>
      <c r="AS1" s="62" t="s">
        <v>434</v>
      </c>
      <c r="AT1" s="62" t="s">
        <v>435</v>
      </c>
      <c r="AU1" s="62" t="s">
        <v>785</v>
      </c>
      <c r="AV1" s="62" t="s">
        <v>436</v>
      </c>
      <c r="AW1" s="62" t="s">
        <v>437</v>
      </c>
      <c r="AX1" s="62" t="s">
        <v>142</v>
      </c>
      <c r="AY1" s="62" t="s">
        <v>438</v>
      </c>
      <c r="AZ1" s="62" t="s">
        <v>439</v>
      </c>
      <c r="BA1" s="62" t="s">
        <v>440</v>
      </c>
      <c r="BB1" s="62" t="s">
        <v>441</v>
      </c>
      <c r="BC1" s="62" t="s">
        <v>452</v>
      </c>
      <c r="BD1" s="62" t="s">
        <v>459</v>
      </c>
      <c r="BE1" s="62" t="s">
        <v>465</v>
      </c>
      <c r="BF1" s="62" t="s">
        <v>466</v>
      </c>
      <c r="BG1" s="62" t="s">
        <v>553</v>
      </c>
      <c r="BH1" s="62" t="s">
        <v>473</v>
      </c>
      <c r="BI1" s="62" t="s">
        <v>23</v>
      </c>
      <c r="BJ1" s="62" t="s">
        <v>530</v>
      </c>
      <c r="BK1" s="62" t="s">
        <v>477</v>
      </c>
      <c r="BL1" s="62" t="s">
        <v>46</v>
      </c>
      <c r="BM1" s="62" t="s">
        <v>565</v>
      </c>
      <c r="BN1" s="62" t="s">
        <v>113</v>
      </c>
      <c r="BO1" s="62" t="s">
        <v>571</v>
      </c>
    </row>
    <row r="2" spans="1:67">
      <c r="A2" s="62" t="s">
        <v>36</v>
      </c>
      <c r="B2" s="62" t="s">
        <v>0</v>
      </c>
      <c r="C2" s="62" t="s">
        <v>14</v>
      </c>
      <c r="D2" s="62" t="s">
        <v>151</v>
      </c>
      <c r="E2" s="62" t="s">
        <v>152</v>
      </c>
      <c r="F2" s="62" t="s">
        <v>153</v>
      </c>
      <c r="G2" s="62" t="s">
        <v>154</v>
      </c>
      <c r="H2" s="62" t="s">
        <v>47</v>
      </c>
      <c r="I2" s="62" t="s">
        <v>48</v>
      </c>
      <c r="J2" s="62" t="s">
        <v>49</v>
      </c>
      <c r="K2" s="62" t="s">
        <v>50</v>
      </c>
      <c r="L2" s="62" t="s">
        <v>558</v>
      </c>
      <c r="M2" s="62" t="s">
        <v>51</v>
      </c>
      <c r="N2" s="62" t="s">
        <v>52</v>
      </c>
      <c r="O2" s="62" t="s">
        <v>53</v>
      </c>
      <c r="P2" s="62" t="s">
        <v>54</v>
      </c>
      <c r="Q2" s="62" t="s">
        <v>557</v>
      </c>
      <c r="R2" s="62" t="s">
        <v>55</v>
      </c>
      <c r="S2" s="62" t="s">
        <v>569</v>
      </c>
      <c r="T2" s="62" t="s">
        <v>563</v>
      </c>
      <c r="U2" s="62" t="s">
        <v>62</v>
      </c>
      <c r="V2" s="62" t="s">
        <v>60</v>
      </c>
      <c r="W2" s="62" t="s">
        <v>61</v>
      </c>
      <c r="X2" s="62" t="s">
        <v>59</v>
      </c>
      <c r="Y2" s="62" t="s">
        <v>570</v>
      </c>
      <c r="Z2" s="62" t="s">
        <v>56</v>
      </c>
      <c r="AA2" s="62" t="s">
        <v>57</v>
      </c>
      <c r="AB2" s="62" t="s">
        <v>575</v>
      </c>
      <c r="AC2" s="62" t="s">
        <v>58</v>
      </c>
      <c r="AD2" s="62" t="s">
        <v>155</v>
      </c>
      <c r="AE2" s="61" t="s">
        <v>114</v>
      </c>
      <c r="AF2" s="62" t="s">
        <v>39</v>
      </c>
      <c r="AG2" s="62" t="s">
        <v>113</v>
      </c>
      <c r="AH2" s="62" t="s">
        <v>38</v>
      </c>
      <c r="AI2" s="62" t="s">
        <v>318</v>
      </c>
      <c r="AJ2" s="62" t="s">
        <v>392</v>
      </c>
      <c r="AK2" s="62" t="s">
        <v>40</v>
      </c>
      <c r="AL2" s="62" t="s">
        <v>430</v>
      </c>
      <c r="AM2" s="62" t="s">
        <v>448</v>
      </c>
      <c r="AN2" s="62" t="s">
        <v>449</v>
      </c>
      <c r="AO2" s="62" t="s">
        <v>479</v>
      </c>
      <c r="AP2" s="62" t="s">
        <v>480</v>
      </c>
      <c r="AQ2" s="62" t="s">
        <v>481</v>
      </c>
      <c r="AR2" s="62" t="s">
        <v>483</v>
      </c>
      <c r="AS2" s="62" t="s">
        <v>431</v>
      </c>
      <c r="AT2" s="62" t="s">
        <v>450</v>
      </c>
      <c r="AU2" s="62" t="s">
        <v>785</v>
      </c>
      <c r="AV2" s="62" t="s">
        <v>409</v>
      </c>
      <c r="AW2" s="62" t="s">
        <v>119</v>
      </c>
      <c r="AX2" s="62" t="s">
        <v>37</v>
      </c>
      <c r="AY2" s="62" t="s">
        <v>432</v>
      </c>
      <c r="AZ2" s="62" t="s">
        <v>377</v>
      </c>
      <c r="BA2" s="62" t="s">
        <v>115</v>
      </c>
      <c r="BB2" s="62" t="s">
        <v>433</v>
      </c>
      <c r="BC2" s="62" t="s">
        <v>453</v>
      </c>
      <c r="BD2" s="62" t="s">
        <v>457</v>
      </c>
      <c r="BE2" s="62" t="s">
        <v>461</v>
      </c>
      <c r="BF2" s="62" t="s">
        <v>463</v>
      </c>
      <c r="BG2" s="62" t="s">
        <v>555</v>
      </c>
      <c r="BH2" s="62" t="s">
        <v>474</v>
      </c>
      <c r="BI2" s="62" t="s">
        <v>468</v>
      </c>
      <c r="BJ2" s="62" t="s">
        <v>491</v>
      </c>
      <c r="BK2" s="62" t="s">
        <v>469</v>
      </c>
      <c r="BL2" s="62" t="s">
        <v>471</v>
      </c>
      <c r="BM2" s="62" t="s">
        <v>565</v>
      </c>
      <c r="BN2" s="62" t="s">
        <v>567</v>
      </c>
      <c r="BO2" s="62" t="s">
        <v>571</v>
      </c>
    </row>
    <row r="3" spans="1:67">
      <c r="A3" s="62">
        <v>1</v>
      </c>
      <c r="B3" s="83" t="s">
        <v>2041</v>
      </c>
      <c r="C3" s="82" t="s">
        <v>2141</v>
      </c>
      <c r="D3" s="82" t="s">
        <v>2018</v>
      </c>
      <c r="E3" s="82" t="s">
        <v>2019</v>
      </c>
      <c r="F3" s="82" t="s">
        <v>456</v>
      </c>
      <c r="G3" s="82" t="s">
        <v>456</v>
      </c>
      <c r="H3" s="82" t="s">
        <v>455</v>
      </c>
      <c r="I3" s="82" t="s">
        <v>455</v>
      </c>
      <c r="J3" s="82" t="s">
        <v>455</v>
      </c>
      <c r="K3" s="82" t="s">
        <v>455</v>
      </c>
      <c r="L3" s="82" t="s">
        <v>455</v>
      </c>
      <c r="M3" s="82" t="s">
        <v>455</v>
      </c>
      <c r="N3" s="82" t="s">
        <v>455</v>
      </c>
      <c r="O3" s="82" t="s">
        <v>455</v>
      </c>
      <c r="P3" s="82" t="s">
        <v>455</v>
      </c>
      <c r="Q3" s="82" t="s">
        <v>141</v>
      </c>
      <c r="R3" s="82" t="s">
        <v>2020</v>
      </c>
      <c r="S3" s="82" t="s">
        <v>455</v>
      </c>
      <c r="T3" s="82" t="s">
        <v>455</v>
      </c>
      <c r="U3" s="82" t="s">
        <v>455</v>
      </c>
      <c r="V3" s="82" t="s">
        <v>455</v>
      </c>
      <c r="W3" s="82" t="s">
        <v>455</v>
      </c>
      <c r="X3" s="82" t="s">
        <v>455</v>
      </c>
      <c r="Y3" s="82" t="s">
        <v>141</v>
      </c>
      <c r="Z3" s="82" t="s">
        <v>456</v>
      </c>
      <c r="AA3" s="82" t="s">
        <v>456</v>
      </c>
      <c r="AB3" s="82" t="s">
        <v>456</v>
      </c>
      <c r="AC3" s="82" t="s">
        <v>456</v>
      </c>
      <c r="AD3" s="82" t="s">
        <v>1960</v>
      </c>
      <c r="AE3" s="82" t="s">
        <v>455</v>
      </c>
      <c r="AF3" s="82" t="s">
        <v>74</v>
      </c>
      <c r="AG3" s="82" t="s">
        <v>141</v>
      </c>
      <c r="AH3" s="83" t="s">
        <v>141</v>
      </c>
      <c r="AI3" s="83" t="s">
        <v>591</v>
      </c>
      <c r="AJ3" s="83" t="s">
        <v>455</v>
      </c>
      <c r="AK3" s="83" t="s">
        <v>456</v>
      </c>
      <c r="AL3" s="83" t="s">
        <v>1622</v>
      </c>
      <c r="AM3" s="83" t="s">
        <v>456</v>
      </c>
      <c r="AN3" s="83" t="s">
        <v>456</v>
      </c>
      <c r="AO3" s="83" t="s">
        <v>455</v>
      </c>
      <c r="AP3" s="83" t="s">
        <v>455</v>
      </c>
      <c r="AQ3" s="83" t="s">
        <v>455</v>
      </c>
      <c r="AR3" s="83" t="s">
        <v>141</v>
      </c>
      <c r="AS3" s="83" t="s">
        <v>1623</v>
      </c>
      <c r="AT3" s="83" t="s">
        <v>456</v>
      </c>
      <c r="AU3" s="83" t="s">
        <v>456</v>
      </c>
      <c r="AV3" s="83" t="s">
        <v>2006</v>
      </c>
      <c r="AW3" s="83" t="s">
        <v>1979</v>
      </c>
      <c r="AX3" s="83" t="s">
        <v>1969</v>
      </c>
      <c r="AY3" s="83" t="s">
        <v>455</v>
      </c>
      <c r="AZ3" s="83">
        <v>5.6</v>
      </c>
      <c r="BA3" s="83" t="s">
        <v>11</v>
      </c>
      <c r="BB3" s="83">
        <v>1000000</v>
      </c>
      <c r="BC3" s="83">
        <v>100</v>
      </c>
      <c r="BD3" s="83" t="s">
        <v>1960</v>
      </c>
      <c r="BE3" s="83" t="s">
        <v>1960</v>
      </c>
      <c r="BF3" s="83" t="s">
        <v>1960</v>
      </c>
      <c r="BG3" s="83" t="s">
        <v>1960</v>
      </c>
      <c r="BH3" s="83" t="s">
        <v>2003</v>
      </c>
      <c r="BI3" s="83" t="s">
        <v>455</v>
      </c>
      <c r="BJ3" s="83" t="s">
        <v>455</v>
      </c>
      <c r="BK3" s="83" t="s">
        <v>63</v>
      </c>
      <c r="BL3" s="83" t="s">
        <v>63</v>
      </c>
      <c r="BM3" s="83" t="s">
        <v>2008</v>
      </c>
      <c r="BN3" s="83" t="s">
        <v>141</v>
      </c>
      <c r="BO3" s="83" t="s">
        <v>1957</v>
      </c>
    </row>
    <row r="4" spans="1:67">
      <c r="A4" s="62">
        <v>2</v>
      </c>
      <c r="B4" s="83" t="s">
        <v>2049</v>
      </c>
      <c r="C4" s="82" t="s">
        <v>2141</v>
      </c>
      <c r="D4" s="82" t="s">
        <v>2142</v>
      </c>
      <c r="E4" s="82" t="s">
        <v>2143</v>
      </c>
      <c r="F4" s="82" t="s">
        <v>456</v>
      </c>
      <c r="G4" s="82" t="s">
        <v>456</v>
      </c>
      <c r="H4" s="82" t="s">
        <v>455</v>
      </c>
      <c r="I4" s="82" t="s">
        <v>455</v>
      </c>
      <c r="J4" s="82" t="s">
        <v>455</v>
      </c>
      <c r="K4" s="82" t="s">
        <v>455</v>
      </c>
      <c r="L4" s="82" t="s">
        <v>455</v>
      </c>
      <c r="M4" s="82" t="s">
        <v>455</v>
      </c>
      <c r="N4" s="82" t="s">
        <v>455</v>
      </c>
      <c r="O4" s="82" t="s">
        <v>455</v>
      </c>
      <c r="P4" s="82" t="s">
        <v>455</v>
      </c>
      <c r="Q4" s="82" t="s">
        <v>141</v>
      </c>
      <c r="R4" s="82" t="s">
        <v>2144</v>
      </c>
      <c r="S4" s="82" t="s">
        <v>455</v>
      </c>
      <c r="T4" s="82" t="s">
        <v>455</v>
      </c>
      <c r="U4" s="82" t="s">
        <v>455</v>
      </c>
      <c r="V4" s="82" t="s">
        <v>455</v>
      </c>
      <c r="W4" s="82" t="s">
        <v>455</v>
      </c>
      <c r="X4" s="82" t="s">
        <v>455</v>
      </c>
      <c r="Y4" s="82" t="s">
        <v>141</v>
      </c>
      <c r="Z4" s="82" t="s">
        <v>456</v>
      </c>
      <c r="AA4" s="82" t="s">
        <v>456</v>
      </c>
      <c r="AB4" s="82" t="s">
        <v>456</v>
      </c>
      <c r="AC4" s="82" t="s">
        <v>456</v>
      </c>
      <c r="AD4" s="82" t="s">
        <v>1960</v>
      </c>
      <c r="AE4" s="82" t="s">
        <v>455</v>
      </c>
      <c r="AF4" s="82" t="s">
        <v>74</v>
      </c>
      <c r="AG4" s="82" t="s">
        <v>141</v>
      </c>
      <c r="AH4" s="83" t="s">
        <v>141</v>
      </c>
      <c r="AI4" s="83" t="s">
        <v>1975</v>
      </c>
      <c r="AJ4" s="83" t="s">
        <v>455</v>
      </c>
      <c r="AK4" s="83" t="s">
        <v>456</v>
      </c>
      <c r="AL4" s="83" t="s">
        <v>2145</v>
      </c>
      <c r="AM4" s="83" t="s">
        <v>456</v>
      </c>
      <c r="AN4" s="83" t="s">
        <v>456</v>
      </c>
      <c r="AO4" s="83" t="s">
        <v>455</v>
      </c>
      <c r="AP4" s="83" t="s">
        <v>455</v>
      </c>
      <c r="AQ4" s="83" t="s">
        <v>455</v>
      </c>
      <c r="AR4" s="83" t="s">
        <v>141</v>
      </c>
      <c r="AS4" s="83" t="s">
        <v>2146</v>
      </c>
      <c r="AT4" s="83" t="s">
        <v>456</v>
      </c>
      <c r="AU4" s="83" t="s">
        <v>456</v>
      </c>
      <c r="AV4" s="83" t="s">
        <v>2147</v>
      </c>
      <c r="AW4" s="83" t="s">
        <v>1985</v>
      </c>
      <c r="AX4" s="83" t="s">
        <v>1969</v>
      </c>
      <c r="AY4" s="83" t="s">
        <v>455</v>
      </c>
      <c r="AZ4" s="83">
        <v>8.9</v>
      </c>
      <c r="BA4" s="83" t="s">
        <v>11</v>
      </c>
      <c r="BB4" s="83">
        <v>120000000</v>
      </c>
      <c r="BC4" s="83">
        <v>100</v>
      </c>
      <c r="BD4" s="83" t="s">
        <v>1960</v>
      </c>
      <c r="BE4" s="83" t="s">
        <v>1960</v>
      </c>
      <c r="BF4" s="83" t="s">
        <v>1960</v>
      </c>
      <c r="BG4" s="83" t="s">
        <v>1960</v>
      </c>
      <c r="BH4" s="83" t="s">
        <v>2144</v>
      </c>
      <c r="BI4" s="83" t="s">
        <v>455</v>
      </c>
      <c r="BJ4" s="83" t="s">
        <v>455</v>
      </c>
      <c r="BK4" s="83" t="s">
        <v>455</v>
      </c>
      <c r="BL4" s="83" t="s">
        <v>455</v>
      </c>
      <c r="BM4" s="83" t="s">
        <v>141</v>
      </c>
      <c r="BN4" s="83" t="s">
        <v>141</v>
      </c>
      <c r="BO4" s="83" t="s">
        <v>1957</v>
      </c>
    </row>
    <row r="5" spans="1:67">
      <c r="A5" s="62">
        <v>3</v>
      </c>
      <c r="B5" s="83" t="s">
        <v>2064</v>
      </c>
      <c r="C5" s="82" t="s">
        <v>2141</v>
      </c>
      <c r="D5" s="82" t="s">
        <v>2148</v>
      </c>
      <c r="E5" s="82" t="s">
        <v>455</v>
      </c>
      <c r="F5" s="82" t="s">
        <v>456</v>
      </c>
      <c r="G5" s="82" t="s">
        <v>456</v>
      </c>
      <c r="H5" s="82" t="s">
        <v>455</v>
      </c>
      <c r="I5" s="82" t="s">
        <v>455</v>
      </c>
      <c r="J5" s="82" t="s">
        <v>455</v>
      </c>
      <c r="K5" s="82" t="s">
        <v>455</v>
      </c>
      <c r="L5" s="82" t="s">
        <v>455</v>
      </c>
      <c r="M5" s="82" t="s">
        <v>455</v>
      </c>
      <c r="N5" s="82" t="s">
        <v>455</v>
      </c>
      <c r="O5" s="82" t="s">
        <v>455</v>
      </c>
      <c r="P5" s="82" t="s">
        <v>455</v>
      </c>
      <c r="Q5" s="82" t="s">
        <v>141</v>
      </c>
      <c r="R5" s="82" t="s">
        <v>455</v>
      </c>
      <c r="S5" s="82" t="s">
        <v>455</v>
      </c>
      <c r="T5" s="82" t="s">
        <v>455</v>
      </c>
      <c r="U5" s="82" t="s">
        <v>455</v>
      </c>
      <c r="V5" s="82" t="s">
        <v>455</v>
      </c>
      <c r="W5" s="82" t="s">
        <v>455</v>
      </c>
      <c r="X5" s="82" t="s">
        <v>455</v>
      </c>
      <c r="Y5" s="82" t="s">
        <v>456</v>
      </c>
      <c r="Z5" s="82" t="s">
        <v>456</v>
      </c>
      <c r="AA5" s="82" t="s">
        <v>456</v>
      </c>
      <c r="AB5" s="82" t="s">
        <v>456</v>
      </c>
      <c r="AC5" s="82" t="s">
        <v>456</v>
      </c>
      <c r="AD5" s="82" t="s">
        <v>1960</v>
      </c>
      <c r="AE5" s="82" t="s">
        <v>455</v>
      </c>
      <c r="AF5" s="82" t="s">
        <v>74</v>
      </c>
      <c r="AG5" s="82" t="s">
        <v>141</v>
      </c>
      <c r="AH5" s="83" t="s">
        <v>141</v>
      </c>
      <c r="AI5" s="83" t="s">
        <v>1961</v>
      </c>
      <c r="AJ5" s="83" t="s">
        <v>455</v>
      </c>
      <c r="AK5" s="83" t="s">
        <v>456</v>
      </c>
      <c r="AL5" s="83" t="s">
        <v>2149</v>
      </c>
      <c r="AM5" s="83" t="s">
        <v>456</v>
      </c>
      <c r="AN5" s="83" t="s">
        <v>456</v>
      </c>
      <c r="AO5" s="83" t="s">
        <v>455</v>
      </c>
      <c r="AP5" s="83" t="s">
        <v>455</v>
      </c>
      <c r="AQ5" s="83" t="s">
        <v>455</v>
      </c>
      <c r="AR5" s="83" t="s">
        <v>141</v>
      </c>
      <c r="AS5" s="83" t="s">
        <v>455</v>
      </c>
      <c r="AT5" s="83">
        <v>70154720</v>
      </c>
      <c r="AU5" s="83" t="s">
        <v>2150</v>
      </c>
      <c r="AV5" s="83" t="s">
        <v>1963</v>
      </c>
      <c r="AW5" s="83" t="s">
        <v>2033</v>
      </c>
      <c r="AX5" s="83" t="s">
        <v>1969</v>
      </c>
      <c r="AY5" s="83" t="s">
        <v>455</v>
      </c>
      <c r="AZ5" s="83">
        <v>5.7</v>
      </c>
      <c r="BA5" s="83" t="s">
        <v>11</v>
      </c>
      <c r="BB5" s="83">
        <v>50000000</v>
      </c>
      <c r="BC5" s="83">
        <v>100</v>
      </c>
      <c r="BD5" s="83" t="s">
        <v>1960</v>
      </c>
      <c r="BE5" s="83" t="s">
        <v>1960</v>
      </c>
      <c r="BF5" s="83" t="s">
        <v>1960</v>
      </c>
      <c r="BG5" s="83" t="s">
        <v>1960</v>
      </c>
      <c r="BH5" s="83" t="s">
        <v>456</v>
      </c>
      <c r="BI5" s="83" t="s">
        <v>456</v>
      </c>
      <c r="BJ5" s="83" t="s">
        <v>456</v>
      </c>
      <c r="BK5" s="83" t="s">
        <v>456</v>
      </c>
      <c r="BL5" s="83" t="s">
        <v>456</v>
      </c>
      <c r="BM5" s="83" t="s">
        <v>456</v>
      </c>
      <c r="BN5" s="83" t="s">
        <v>141</v>
      </c>
      <c r="BO5" s="83" t="s">
        <v>1957</v>
      </c>
    </row>
    <row r="6" spans="1:67">
      <c r="A6" s="62">
        <v>4</v>
      </c>
      <c r="B6" s="83" t="s">
        <v>2080</v>
      </c>
      <c r="C6" s="82" t="s">
        <v>2141</v>
      </c>
      <c r="D6" s="82" t="s">
        <v>2151</v>
      </c>
      <c r="E6" s="82" t="s">
        <v>455</v>
      </c>
      <c r="F6" s="82" t="s">
        <v>456</v>
      </c>
      <c r="G6" s="82" t="s">
        <v>456</v>
      </c>
      <c r="H6" s="82" t="s">
        <v>455</v>
      </c>
      <c r="I6" s="82" t="s">
        <v>455</v>
      </c>
      <c r="J6" s="82" t="s">
        <v>455</v>
      </c>
      <c r="K6" s="82" t="s">
        <v>455</v>
      </c>
      <c r="L6" s="82" t="s">
        <v>455</v>
      </c>
      <c r="M6" s="82" t="s">
        <v>455</v>
      </c>
      <c r="N6" s="82" t="s">
        <v>455</v>
      </c>
      <c r="O6" s="82" t="s">
        <v>455</v>
      </c>
      <c r="P6" s="82" t="s">
        <v>455</v>
      </c>
      <c r="Q6" s="82" t="s">
        <v>141</v>
      </c>
      <c r="R6" s="82" t="s">
        <v>455</v>
      </c>
      <c r="S6" s="82" t="s">
        <v>455</v>
      </c>
      <c r="T6" s="82" t="s">
        <v>455</v>
      </c>
      <c r="U6" s="82" t="s">
        <v>455</v>
      </c>
      <c r="V6" s="82" t="s">
        <v>455</v>
      </c>
      <c r="W6" s="82" t="s">
        <v>455</v>
      </c>
      <c r="X6" s="82" t="s">
        <v>455</v>
      </c>
      <c r="Y6" s="82" t="s">
        <v>456</v>
      </c>
      <c r="Z6" s="82" t="s">
        <v>456</v>
      </c>
      <c r="AA6" s="82" t="s">
        <v>456</v>
      </c>
      <c r="AB6" s="82" t="s">
        <v>456</v>
      </c>
      <c r="AC6" s="82" t="s">
        <v>456</v>
      </c>
      <c r="AD6" s="82" t="s">
        <v>1960</v>
      </c>
      <c r="AE6" s="82" t="s">
        <v>455</v>
      </c>
      <c r="AF6" s="82" t="s">
        <v>74</v>
      </c>
      <c r="AG6" s="82" t="s">
        <v>141</v>
      </c>
      <c r="AH6" s="83" t="s">
        <v>141</v>
      </c>
      <c r="AI6" s="83" t="s">
        <v>1961</v>
      </c>
      <c r="AJ6" s="83" t="s">
        <v>455</v>
      </c>
      <c r="AK6" s="83" t="s">
        <v>456</v>
      </c>
      <c r="AL6" s="83" t="s">
        <v>2152</v>
      </c>
      <c r="AM6" s="83" t="s">
        <v>456</v>
      </c>
      <c r="AN6" s="83" t="s">
        <v>456</v>
      </c>
      <c r="AO6" s="83" t="s">
        <v>455</v>
      </c>
      <c r="AP6" s="83" t="s">
        <v>455</v>
      </c>
      <c r="AQ6" s="83" t="s">
        <v>455</v>
      </c>
      <c r="AR6" s="83" t="s">
        <v>141</v>
      </c>
      <c r="AS6" s="83" t="s">
        <v>455</v>
      </c>
      <c r="AT6" s="83" t="s">
        <v>456</v>
      </c>
      <c r="AU6" s="83" t="s">
        <v>456</v>
      </c>
      <c r="AV6" s="83" t="s">
        <v>1978</v>
      </c>
      <c r="AW6" s="83" t="s">
        <v>1979</v>
      </c>
      <c r="AX6" s="83" t="s">
        <v>1969</v>
      </c>
      <c r="AY6" s="83" t="s">
        <v>455</v>
      </c>
      <c r="AZ6" s="83">
        <v>7</v>
      </c>
      <c r="BA6" s="83" t="s">
        <v>594</v>
      </c>
      <c r="BB6" s="83">
        <v>1500000000</v>
      </c>
      <c r="BC6" s="83">
        <v>100</v>
      </c>
      <c r="BD6" s="83" t="s">
        <v>1960</v>
      </c>
      <c r="BE6" s="83" t="s">
        <v>1960</v>
      </c>
      <c r="BF6" s="83" t="s">
        <v>1960</v>
      </c>
      <c r="BG6" s="83" t="s">
        <v>1960</v>
      </c>
      <c r="BH6" s="83" t="s">
        <v>456</v>
      </c>
      <c r="BI6" s="83" t="s">
        <v>456</v>
      </c>
      <c r="BJ6" s="83" t="s">
        <v>456</v>
      </c>
      <c r="BK6" s="83" t="s">
        <v>456</v>
      </c>
      <c r="BL6" s="83" t="s">
        <v>456</v>
      </c>
      <c r="BM6" s="83" t="s">
        <v>456</v>
      </c>
      <c r="BN6" s="83" t="s">
        <v>141</v>
      </c>
      <c r="BO6" s="83" t="s">
        <v>1957</v>
      </c>
    </row>
    <row r="7" spans="1:67">
      <c r="A7" s="62">
        <v>5</v>
      </c>
      <c r="B7" s="83" t="s">
        <v>2091</v>
      </c>
      <c r="C7" s="82" t="s">
        <v>2141</v>
      </c>
      <c r="D7" s="82" t="s">
        <v>2153</v>
      </c>
      <c r="E7" s="82" t="s">
        <v>455</v>
      </c>
      <c r="F7" s="82" t="s">
        <v>456</v>
      </c>
      <c r="G7" s="82" t="s">
        <v>456</v>
      </c>
      <c r="H7" s="82" t="s">
        <v>455</v>
      </c>
      <c r="I7" s="82" t="s">
        <v>455</v>
      </c>
      <c r="J7" s="82" t="s">
        <v>455</v>
      </c>
      <c r="K7" s="82" t="s">
        <v>455</v>
      </c>
      <c r="L7" s="82" t="s">
        <v>455</v>
      </c>
      <c r="M7" s="82" t="s">
        <v>455</v>
      </c>
      <c r="N7" s="82" t="s">
        <v>455</v>
      </c>
      <c r="O7" s="82" t="s">
        <v>455</v>
      </c>
      <c r="P7" s="82" t="s">
        <v>455</v>
      </c>
      <c r="Q7" s="82" t="s">
        <v>141</v>
      </c>
      <c r="R7" s="82" t="s">
        <v>455</v>
      </c>
      <c r="S7" s="82" t="s">
        <v>455</v>
      </c>
      <c r="T7" s="82" t="s">
        <v>455</v>
      </c>
      <c r="U7" s="82" t="s">
        <v>455</v>
      </c>
      <c r="V7" s="82" t="s">
        <v>455</v>
      </c>
      <c r="W7" s="82" t="s">
        <v>455</v>
      </c>
      <c r="X7" s="82" t="s">
        <v>455</v>
      </c>
      <c r="Y7" s="82" t="s">
        <v>456</v>
      </c>
      <c r="Z7" s="82" t="s">
        <v>456</v>
      </c>
      <c r="AA7" s="82" t="s">
        <v>456</v>
      </c>
      <c r="AB7" s="82" t="s">
        <v>456</v>
      </c>
      <c r="AC7" s="82" t="s">
        <v>456</v>
      </c>
      <c r="AD7" s="82" t="s">
        <v>1960</v>
      </c>
      <c r="AE7" s="82" t="s">
        <v>455</v>
      </c>
      <c r="AF7" s="82" t="s">
        <v>74</v>
      </c>
      <c r="AG7" s="82" t="s">
        <v>141</v>
      </c>
      <c r="AH7" s="83" t="s">
        <v>141</v>
      </c>
      <c r="AI7" s="83" t="s">
        <v>1961</v>
      </c>
      <c r="AJ7" s="83" t="s">
        <v>455</v>
      </c>
      <c r="AK7" s="83" t="s">
        <v>456</v>
      </c>
      <c r="AL7" s="83" t="s">
        <v>2154</v>
      </c>
      <c r="AM7" s="83" t="s">
        <v>456</v>
      </c>
      <c r="AN7" s="83" t="s">
        <v>456</v>
      </c>
      <c r="AO7" s="83" t="s">
        <v>455</v>
      </c>
      <c r="AP7" s="83" t="s">
        <v>455</v>
      </c>
      <c r="AQ7" s="83" t="s">
        <v>455</v>
      </c>
      <c r="AR7" s="83" t="s">
        <v>141</v>
      </c>
      <c r="AS7" s="83" t="s">
        <v>455</v>
      </c>
      <c r="AT7" s="83">
        <v>9296068</v>
      </c>
      <c r="AU7" s="83" t="s">
        <v>2155</v>
      </c>
      <c r="AV7" s="83" t="s">
        <v>2147</v>
      </c>
      <c r="AW7" s="83" t="s">
        <v>2156</v>
      </c>
      <c r="AX7" s="83" t="s">
        <v>1969</v>
      </c>
      <c r="AY7" s="83" t="s">
        <v>455</v>
      </c>
      <c r="AZ7" s="83">
        <v>4.5999999999999996</v>
      </c>
      <c r="BA7" s="83" t="s">
        <v>594</v>
      </c>
      <c r="BB7" s="83">
        <v>536000000</v>
      </c>
      <c r="BC7" s="83">
        <v>100</v>
      </c>
      <c r="BD7" s="83" t="s">
        <v>1960</v>
      </c>
      <c r="BE7" s="83" t="s">
        <v>1960</v>
      </c>
      <c r="BF7" s="83" t="s">
        <v>1960</v>
      </c>
      <c r="BG7" s="83" t="s">
        <v>1960</v>
      </c>
      <c r="BH7" s="83" t="s">
        <v>456</v>
      </c>
      <c r="BI7" s="83" t="s">
        <v>456</v>
      </c>
      <c r="BJ7" s="83" t="s">
        <v>456</v>
      </c>
      <c r="BK7" s="83" t="s">
        <v>456</v>
      </c>
      <c r="BL7" s="83" t="s">
        <v>456</v>
      </c>
      <c r="BM7" s="83" t="s">
        <v>456</v>
      </c>
      <c r="BN7" s="83" t="s">
        <v>141</v>
      </c>
      <c r="BO7" s="83" t="s">
        <v>1957</v>
      </c>
    </row>
    <row r="8" spans="1:67">
      <c r="A8" s="62">
        <v>6</v>
      </c>
      <c r="B8" s="83" t="s">
        <v>2106</v>
      </c>
      <c r="C8" s="82" t="s">
        <v>1958</v>
      </c>
      <c r="D8" s="82" t="s">
        <v>2009</v>
      </c>
      <c r="E8" s="82" t="s">
        <v>455</v>
      </c>
      <c r="F8" s="82" t="s">
        <v>456</v>
      </c>
      <c r="G8" s="82" t="s">
        <v>456</v>
      </c>
      <c r="H8" s="82" t="s">
        <v>455</v>
      </c>
      <c r="I8" s="82" t="s">
        <v>455</v>
      </c>
      <c r="J8" s="82" t="s">
        <v>455</v>
      </c>
      <c r="K8" s="82" t="s">
        <v>455</v>
      </c>
      <c r="L8" s="82" t="s">
        <v>455</v>
      </c>
      <c r="M8" s="82" t="s">
        <v>455</v>
      </c>
      <c r="N8" s="82" t="s">
        <v>455</v>
      </c>
      <c r="O8" s="82" t="s">
        <v>455</v>
      </c>
      <c r="P8" s="82" t="s">
        <v>455</v>
      </c>
      <c r="Q8" s="82" t="s">
        <v>141</v>
      </c>
      <c r="R8" s="82" t="s">
        <v>455</v>
      </c>
      <c r="S8" s="82" t="s">
        <v>455</v>
      </c>
      <c r="T8" s="82" t="s">
        <v>455</v>
      </c>
      <c r="U8" s="82" t="s">
        <v>455</v>
      </c>
      <c r="V8" s="82" t="s">
        <v>455</v>
      </c>
      <c r="W8" s="82" t="s">
        <v>455</v>
      </c>
      <c r="X8" s="82" t="s">
        <v>455</v>
      </c>
      <c r="Y8" s="82" t="s">
        <v>456</v>
      </c>
      <c r="Z8" s="82" t="s">
        <v>456</v>
      </c>
      <c r="AA8" s="82" t="s">
        <v>456</v>
      </c>
      <c r="AB8" s="82" t="s">
        <v>456</v>
      </c>
      <c r="AC8" s="82" t="s">
        <v>456</v>
      </c>
      <c r="AD8" s="82" t="s">
        <v>1960</v>
      </c>
      <c r="AE8" s="82" t="s">
        <v>455</v>
      </c>
      <c r="AF8" s="82" t="s">
        <v>74</v>
      </c>
      <c r="AG8" s="82" t="s">
        <v>141</v>
      </c>
      <c r="AH8" s="83" t="s">
        <v>141</v>
      </c>
      <c r="AI8" s="83" t="s">
        <v>2010</v>
      </c>
      <c r="AJ8" s="83" t="s">
        <v>455</v>
      </c>
      <c r="AK8" s="83" t="s">
        <v>456</v>
      </c>
      <c r="AL8" s="83" t="s">
        <v>2011</v>
      </c>
      <c r="AM8" s="83" t="s">
        <v>456</v>
      </c>
      <c r="AN8" s="83" t="s">
        <v>456</v>
      </c>
      <c r="AO8" s="83" t="s">
        <v>455</v>
      </c>
      <c r="AP8" s="83" t="s">
        <v>455</v>
      </c>
      <c r="AQ8" s="83" t="s">
        <v>455</v>
      </c>
      <c r="AR8" s="83" t="s">
        <v>141</v>
      </c>
      <c r="AS8" s="83" t="s">
        <v>455</v>
      </c>
      <c r="AT8" s="83" t="s">
        <v>456</v>
      </c>
      <c r="AU8" s="83" t="s">
        <v>456</v>
      </c>
      <c r="AV8" s="83" t="s">
        <v>2157</v>
      </c>
      <c r="AW8" s="83" t="s">
        <v>2036</v>
      </c>
      <c r="AX8" s="83" t="s">
        <v>1965</v>
      </c>
      <c r="AY8" s="83" t="s">
        <v>455</v>
      </c>
      <c r="AZ8" s="83">
        <v>3</v>
      </c>
      <c r="BA8" s="83" t="s">
        <v>594</v>
      </c>
      <c r="BB8" s="83">
        <v>1000000000</v>
      </c>
      <c r="BC8" s="83">
        <v>100</v>
      </c>
      <c r="BD8" s="83" t="s">
        <v>1960</v>
      </c>
      <c r="BE8" s="83" t="s">
        <v>1960</v>
      </c>
      <c r="BF8" s="83" t="s">
        <v>1960</v>
      </c>
      <c r="BG8" s="83" t="s">
        <v>1960</v>
      </c>
      <c r="BH8" s="83" t="s">
        <v>2012</v>
      </c>
      <c r="BI8" s="83" t="s">
        <v>455</v>
      </c>
      <c r="BJ8" s="83" t="s">
        <v>79</v>
      </c>
      <c r="BK8" s="83" t="s">
        <v>63</v>
      </c>
      <c r="BL8" s="83" t="s">
        <v>63</v>
      </c>
      <c r="BM8" s="83" t="s">
        <v>2013</v>
      </c>
      <c r="BN8" s="83" t="s">
        <v>2013</v>
      </c>
      <c r="BO8" s="83" t="s">
        <v>1957</v>
      </c>
    </row>
    <row r="9" spans="1:67">
      <c r="A9" s="62">
        <v>7</v>
      </c>
      <c r="B9" s="83" t="s">
        <v>2113</v>
      </c>
      <c r="C9" s="82" t="s">
        <v>1958</v>
      </c>
      <c r="D9" s="82" t="s">
        <v>2120</v>
      </c>
      <c r="E9" s="82" t="s">
        <v>2158</v>
      </c>
      <c r="F9" s="82" t="s">
        <v>456</v>
      </c>
      <c r="G9" s="82" t="s">
        <v>456</v>
      </c>
      <c r="H9" s="82" t="s">
        <v>455</v>
      </c>
      <c r="I9" s="82" t="s">
        <v>455</v>
      </c>
      <c r="J9" s="82" t="s">
        <v>455</v>
      </c>
      <c r="K9" s="82" t="s">
        <v>455</v>
      </c>
      <c r="L9" s="82" t="s">
        <v>455</v>
      </c>
      <c r="M9" s="82" t="s">
        <v>455</v>
      </c>
      <c r="N9" s="82" t="s">
        <v>455</v>
      </c>
      <c r="O9" s="82" t="s">
        <v>455</v>
      </c>
      <c r="P9" s="82" t="s">
        <v>455</v>
      </c>
      <c r="Q9" s="82" t="s">
        <v>141</v>
      </c>
      <c r="R9" s="82" t="s">
        <v>2159</v>
      </c>
      <c r="S9" s="82" t="s">
        <v>455</v>
      </c>
      <c r="T9" s="82" t="s">
        <v>455</v>
      </c>
      <c r="U9" s="82" t="s">
        <v>455</v>
      </c>
      <c r="V9" s="82" t="s">
        <v>455</v>
      </c>
      <c r="W9" s="82" t="s">
        <v>63</v>
      </c>
      <c r="X9" s="82" t="s">
        <v>455</v>
      </c>
      <c r="Y9" s="82" t="s">
        <v>360</v>
      </c>
      <c r="Z9" s="82" t="s">
        <v>456</v>
      </c>
      <c r="AA9" s="82" t="s">
        <v>456</v>
      </c>
      <c r="AB9" s="82" t="s">
        <v>456</v>
      </c>
      <c r="AC9" s="82" t="s">
        <v>456</v>
      </c>
      <c r="AD9" s="82" t="s">
        <v>1960</v>
      </c>
      <c r="AE9" s="82" t="s">
        <v>455</v>
      </c>
      <c r="AF9" s="82" t="s">
        <v>74</v>
      </c>
      <c r="AG9" s="82" t="s">
        <v>2160</v>
      </c>
      <c r="AH9" s="83" t="s">
        <v>141</v>
      </c>
      <c r="AI9" s="83" t="s">
        <v>1975</v>
      </c>
      <c r="AJ9" s="83" t="s">
        <v>455</v>
      </c>
      <c r="AK9" s="83" t="s">
        <v>456</v>
      </c>
      <c r="AL9" s="83" t="s">
        <v>2161</v>
      </c>
      <c r="AM9" s="83" t="s">
        <v>456</v>
      </c>
      <c r="AN9" s="83" t="s">
        <v>456</v>
      </c>
      <c r="AO9" s="83" t="s">
        <v>455</v>
      </c>
      <c r="AP9" s="83" t="s">
        <v>455</v>
      </c>
      <c r="AQ9" s="83" t="s">
        <v>455</v>
      </c>
      <c r="AR9" s="83" t="s">
        <v>141</v>
      </c>
      <c r="AS9" s="83" t="s">
        <v>2162</v>
      </c>
      <c r="AT9" s="83" t="s">
        <v>456</v>
      </c>
      <c r="AU9" s="83" t="s">
        <v>456</v>
      </c>
      <c r="AV9" s="83" t="s">
        <v>1978</v>
      </c>
      <c r="AW9" s="83" t="s">
        <v>2163</v>
      </c>
      <c r="AX9" s="83" t="s">
        <v>1965</v>
      </c>
      <c r="AY9" s="83" t="s">
        <v>455</v>
      </c>
      <c r="AZ9" s="83">
        <v>5.75</v>
      </c>
      <c r="BA9" s="83" t="s">
        <v>11</v>
      </c>
      <c r="BB9" s="83">
        <v>5000000</v>
      </c>
      <c r="BC9" s="83">
        <v>100</v>
      </c>
      <c r="BD9" s="83" t="s">
        <v>1960</v>
      </c>
      <c r="BE9" s="83" t="s">
        <v>1960</v>
      </c>
      <c r="BF9" s="83" t="s">
        <v>1960</v>
      </c>
      <c r="BG9" s="83" t="s">
        <v>1960</v>
      </c>
      <c r="BH9" s="83" t="s">
        <v>2164</v>
      </c>
      <c r="BI9" s="83" t="s">
        <v>455</v>
      </c>
      <c r="BJ9" s="83" t="s">
        <v>455</v>
      </c>
      <c r="BK9" s="83" t="s">
        <v>63</v>
      </c>
      <c r="BL9" s="83" t="s">
        <v>455</v>
      </c>
      <c r="BM9" s="83" t="s">
        <v>360</v>
      </c>
      <c r="BN9" s="83" t="s">
        <v>360</v>
      </c>
      <c r="BO9" s="83" t="s">
        <v>1957</v>
      </c>
    </row>
    <row r="10" spans="1:67">
      <c r="A10" s="62">
        <v>8</v>
      </c>
      <c r="B10" s="83" t="s">
        <v>1747</v>
      </c>
      <c r="C10" s="82" t="s">
        <v>2141</v>
      </c>
      <c r="D10" s="82" t="s">
        <v>2165</v>
      </c>
      <c r="E10" s="82" t="s">
        <v>455</v>
      </c>
      <c r="F10" s="82" t="s">
        <v>456</v>
      </c>
      <c r="G10" s="82" t="s">
        <v>456</v>
      </c>
      <c r="H10" s="82" t="s">
        <v>455</v>
      </c>
      <c r="I10" s="82" t="s">
        <v>455</v>
      </c>
      <c r="J10" s="82" t="s">
        <v>455</v>
      </c>
      <c r="K10" s="82" t="s">
        <v>455</v>
      </c>
      <c r="L10" s="82" t="s">
        <v>455</v>
      </c>
      <c r="M10" s="82" t="s">
        <v>455</v>
      </c>
      <c r="N10" s="82" t="s">
        <v>455</v>
      </c>
      <c r="O10" s="82" t="s">
        <v>455</v>
      </c>
      <c r="P10" s="82" t="s">
        <v>455</v>
      </c>
      <c r="Q10" s="82" t="s">
        <v>141</v>
      </c>
      <c r="R10" s="82" t="s">
        <v>455</v>
      </c>
      <c r="S10" s="82" t="s">
        <v>455</v>
      </c>
      <c r="T10" s="82" t="s">
        <v>455</v>
      </c>
      <c r="U10" s="82" t="s">
        <v>455</v>
      </c>
      <c r="V10" s="82" t="s">
        <v>455</v>
      </c>
      <c r="W10" s="82" t="s">
        <v>455</v>
      </c>
      <c r="X10" s="82" t="s">
        <v>455</v>
      </c>
      <c r="Y10" s="82" t="s">
        <v>456</v>
      </c>
      <c r="Z10" s="82" t="s">
        <v>456</v>
      </c>
      <c r="AA10" s="82" t="s">
        <v>456</v>
      </c>
      <c r="AB10" s="82" t="s">
        <v>456</v>
      </c>
      <c r="AC10" s="82" t="s">
        <v>456</v>
      </c>
      <c r="AD10" s="82" t="s">
        <v>1960</v>
      </c>
      <c r="AE10" s="82" t="s">
        <v>455</v>
      </c>
      <c r="AF10" s="82" t="s">
        <v>74</v>
      </c>
      <c r="AG10" s="82" t="s">
        <v>141</v>
      </c>
      <c r="AH10" s="83" t="s">
        <v>141</v>
      </c>
      <c r="AI10" s="83" t="s">
        <v>1961</v>
      </c>
      <c r="AJ10" s="83" t="s">
        <v>455</v>
      </c>
      <c r="AK10" s="83" t="s">
        <v>456</v>
      </c>
      <c r="AL10" s="83" t="s">
        <v>2166</v>
      </c>
      <c r="AM10" s="83" t="s">
        <v>456</v>
      </c>
      <c r="AN10" s="83" t="s">
        <v>456</v>
      </c>
      <c r="AO10" s="83" t="s">
        <v>455</v>
      </c>
      <c r="AP10" s="83" t="s">
        <v>455</v>
      </c>
      <c r="AQ10" s="83" t="s">
        <v>455</v>
      </c>
      <c r="AR10" s="83" t="s">
        <v>141</v>
      </c>
      <c r="AS10" s="83" t="s">
        <v>455</v>
      </c>
      <c r="AT10" s="83" t="s">
        <v>456</v>
      </c>
      <c r="AU10" s="83" t="s">
        <v>456</v>
      </c>
      <c r="AV10" s="83" t="s">
        <v>2006</v>
      </c>
      <c r="AW10" s="83" t="s">
        <v>2007</v>
      </c>
      <c r="AX10" s="83" t="s">
        <v>1969</v>
      </c>
      <c r="AY10" s="83" t="s">
        <v>455</v>
      </c>
      <c r="AZ10" s="83">
        <v>7.5</v>
      </c>
      <c r="BA10" s="83" t="s">
        <v>11</v>
      </c>
      <c r="BB10" s="83">
        <v>49000000</v>
      </c>
      <c r="BC10" s="83">
        <v>100</v>
      </c>
      <c r="BD10" s="83" t="s">
        <v>1960</v>
      </c>
      <c r="BE10" s="83" t="s">
        <v>1960</v>
      </c>
      <c r="BF10" s="83" t="s">
        <v>1960</v>
      </c>
      <c r="BG10" s="83" t="s">
        <v>1960</v>
      </c>
      <c r="BH10" s="83" t="s">
        <v>456</v>
      </c>
      <c r="BI10" s="83" t="s">
        <v>456</v>
      </c>
      <c r="BJ10" s="83" t="s">
        <v>456</v>
      </c>
      <c r="BK10" s="83" t="s">
        <v>456</v>
      </c>
      <c r="BL10" s="83" t="s">
        <v>456</v>
      </c>
      <c r="BM10" s="83" t="s">
        <v>456</v>
      </c>
      <c r="BN10" s="83" t="s">
        <v>141</v>
      </c>
      <c r="BO10" s="83" t="s">
        <v>1957</v>
      </c>
    </row>
    <row r="11" spans="1:67">
      <c r="A11" s="62">
        <v>9</v>
      </c>
      <c r="B11" s="83" t="s">
        <v>1755</v>
      </c>
      <c r="C11" s="82" t="s">
        <v>1958</v>
      </c>
      <c r="D11" s="82" t="s">
        <v>1959</v>
      </c>
      <c r="E11" s="82" t="s">
        <v>455</v>
      </c>
      <c r="F11" s="82" t="s">
        <v>456</v>
      </c>
      <c r="G11" s="82" t="s">
        <v>456</v>
      </c>
      <c r="H11" s="82" t="s">
        <v>455</v>
      </c>
      <c r="I11" s="82" t="s">
        <v>455</v>
      </c>
      <c r="J11" s="82" t="s">
        <v>455</v>
      </c>
      <c r="K11" s="82" t="s">
        <v>455</v>
      </c>
      <c r="L11" s="82" t="s">
        <v>455</v>
      </c>
      <c r="M11" s="82" t="s">
        <v>455</v>
      </c>
      <c r="N11" s="82" t="s">
        <v>455</v>
      </c>
      <c r="O11" s="82" t="s">
        <v>455</v>
      </c>
      <c r="P11" s="82" t="s">
        <v>455</v>
      </c>
      <c r="Q11" s="82" t="s">
        <v>141</v>
      </c>
      <c r="R11" s="82" t="s">
        <v>455</v>
      </c>
      <c r="S11" s="82" t="s">
        <v>455</v>
      </c>
      <c r="T11" s="82" t="s">
        <v>455</v>
      </c>
      <c r="U11" s="82" t="s">
        <v>455</v>
      </c>
      <c r="V11" s="82" t="s">
        <v>455</v>
      </c>
      <c r="W11" s="82" t="s">
        <v>455</v>
      </c>
      <c r="X11" s="82" t="s">
        <v>455</v>
      </c>
      <c r="Y11" s="82" t="s">
        <v>456</v>
      </c>
      <c r="Z11" s="82" t="s">
        <v>456</v>
      </c>
      <c r="AA11" s="82" t="s">
        <v>456</v>
      </c>
      <c r="AB11" s="82" t="s">
        <v>456</v>
      </c>
      <c r="AC11" s="82" t="s">
        <v>456</v>
      </c>
      <c r="AD11" s="82" t="s">
        <v>1960</v>
      </c>
      <c r="AE11" s="82" t="s">
        <v>455</v>
      </c>
      <c r="AF11" s="82" t="s">
        <v>74</v>
      </c>
      <c r="AG11" s="82" t="s">
        <v>141</v>
      </c>
      <c r="AH11" s="83" t="s">
        <v>141</v>
      </c>
      <c r="AI11" s="83" t="s">
        <v>1961</v>
      </c>
      <c r="AJ11" s="83" t="s">
        <v>455</v>
      </c>
      <c r="AK11" s="83" t="s">
        <v>456</v>
      </c>
      <c r="AL11" s="83" t="s">
        <v>1962</v>
      </c>
      <c r="AM11" s="83" t="s">
        <v>456</v>
      </c>
      <c r="AN11" s="83" t="s">
        <v>456</v>
      </c>
      <c r="AO11" s="83" t="s">
        <v>455</v>
      </c>
      <c r="AP11" s="83" t="s">
        <v>455</v>
      </c>
      <c r="AQ11" s="83" t="s">
        <v>455</v>
      </c>
      <c r="AR11" s="83" t="s">
        <v>141</v>
      </c>
      <c r="AS11" s="83" t="s">
        <v>455</v>
      </c>
      <c r="AT11" s="83" t="s">
        <v>456</v>
      </c>
      <c r="AU11" s="83" t="s">
        <v>456</v>
      </c>
      <c r="AV11" s="83" t="s">
        <v>1963</v>
      </c>
      <c r="AW11" s="83" t="s">
        <v>1964</v>
      </c>
      <c r="AX11" s="83" t="s">
        <v>1965</v>
      </c>
      <c r="AY11" s="83" t="s">
        <v>455</v>
      </c>
      <c r="AZ11" s="83">
        <v>8.5</v>
      </c>
      <c r="BA11" s="83" t="s">
        <v>11</v>
      </c>
      <c r="BB11" s="83">
        <v>67000000</v>
      </c>
      <c r="BC11" s="83">
        <v>100</v>
      </c>
      <c r="BD11" s="83" t="s">
        <v>1960</v>
      </c>
      <c r="BE11" s="83" t="s">
        <v>1960</v>
      </c>
      <c r="BF11" s="83" t="s">
        <v>1960</v>
      </c>
      <c r="BG11" s="83" t="s">
        <v>1960</v>
      </c>
      <c r="BH11" s="83" t="s">
        <v>456</v>
      </c>
      <c r="BI11" s="83" t="s">
        <v>456</v>
      </c>
      <c r="BJ11" s="83" t="s">
        <v>456</v>
      </c>
      <c r="BK11" s="83" t="s">
        <v>456</v>
      </c>
      <c r="BL11" s="83" t="s">
        <v>456</v>
      </c>
      <c r="BM11" s="83" t="s">
        <v>456</v>
      </c>
      <c r="BN11" s="83" t="s">
        <v>141</v>
      </c>
      <c r="BO11" s="83" t="s">
        <v>1957</v>
      </c>
    </row>
    <row r="12" spans="1:67">
      <c r="A12" s="62">
        <v>10</v>
      </c>
      <c r="B12" s="83" t="s">
        <v>1766</v>
      </c>
      <c r="C12" s="82" t="s">
        <v>1966</v>
      </c>
      <c r="D12" s="82" t="s">
        <v>1967</v>
      </c>
      <c r="E12" s="82" t="s">
        <v>455</v>
      </c>
      <c r="F12" s="82" t="s">
        <v>456</v>
      </c>
      <c r="G12" s="82" t="s">
        <v>456</v>
      </c>
      <c r="H12" s="82" t="s">
        <v>455</v>
      </c>
      <c r="I12" s="82" t="s">
        <v>455</v>
      </c>
      <c r="J12" s="82" t="s">
        <v>455</v>
      </c>
      <c r="K12" s="82" t="s">
        <v>455</v>
      </c>
      <c r="L12" s="82" t="s">
        <v>455</v>
      </c>
      <c r="M12" s="82" t="s">
        <v>455</v>
      </c>
      <c r="N12" s="82" t="s">
        <v>455</v>
      </c>
      <c r="O12" s="82" t="s">
        <v>455</v>
      </c>
      <c r="P12" s="82" t="s">
        <v>455</v>
      </c>
      <c r="Q12" s="82" t="s">
        <v>141</v>
      </c>
      <c r="R12" s="82" t="s">
        <v>455</v>
      </c>
      <c r="S12" s="82" t="s">
        <v>455</v>
      </c>
      <c r="T12" s="82" t="s">
        <v>455</v>
      </c>
      <c r="U12" s="82" t="s">
        <v>455</v>
      </c>
      <c r="V12" s="82" t="s">
        <v>455</v>
      </c>
      <c r="W12" s="82" t="s">
        <v>455</v>
      </c>
      <c r="X12" s="82" t="s">
        <v>455</v>
      </c>
      <c r="Y12" s="82" t="s">
        <v>456</v>
      </c>
      <c r="Z12" s="82" t="s">
        <v>456</v>
      </c>
      <c r="AA12" s="82" t="s">
        <v>456</v>
      </c>
      <c r="AB12" s="82" t="s">
        <v>456</v>
      </c>
      <c r="AC12" s="82" t="s">
        <v>456</v>
      </c>
      <c r="AD12" s="82" t="s">
        <v>1960</v>
      </c>
      <c r="AE12" s="82" t="s">
        <v>455</v>
      </c>
      <c r="AF12" s="82" t="s">
        <v>74</v>
      </c>
      <c r="AG12" s="82" t="s">
        <v>141</v>
      </c>
      <c r="AH12" s="83" t="s">
        <v>141</v>
      </c>
      <c r="AI12" s="83" t="s">
        <v>1961</v>
      </c>
      <c r="AJ12" s="83" t="s">
        <v>455</v>
      </c>
      <c r="AK12" s="83" t="s">
        <v>456</v>
      </c>
      <c r="AL12" s="83" t="s">
        <v>1968</v>
      </c>
      <c r="AM12" s="83" t="s">
        <v>456</v>
      </c>
      <c r="AN12" s="83" t="s">
        <v>456</v>
      </c>
      <c r="AO12" s="83" t="s">
        <v>455</v>
      </c>
      <c r="AP12" s="83" t="s">
        <v>455</v>
      </c>
      <c r="AQ12" s="83" t="s">
        <v>455</v>
      </c>
      <c r="AR12" s="83" t="s">
        <v>141</v>
      </c>
      <c r="AS12" s="83" t="s">
        <v>455</v>
      </c>
      <c r="AT12" s="83" t="s">
        <v>456</v>
      </c>
      <c r="AU12" s="83" t="s">
        <v>456</v>
      </c>
      <c r="AV12" s="83" t="s">
        <v>1969</v>
      </c>
      <c r="AW12" s="83" t="s">
        <v>1970</v>
      </c>
      <c r="AX12" s="83" t="s">
        <v>1971</v>
      </c>
      <c r="AY12" s="83" t="s">
        <v>455</v>
      </c>
      <c r="AZ12" s="83">
        <v>7</v>
      </c>
      <c r="BA12" s="83" t="s">
        <v>594</v>
      </c>
      <c r="BB12" s="83">
        <v>198000000</v>
      </c>
      <c r="BC12" s="83">
        <v>100</v>
      </c>
      <c r="BD12" s="83" t="s">
        <v>1960</v>
      </c>
      <c r="BE12" s="83" t="s">
        <v>1960</v>
      </c>
      <c r="BF12" s="83" t="s">
        <v>1960</v>
      </c>
      <c r="BG12" s="83" t="s">
        <v>1960</v>
      </c>
      <c r="BH12" s="83" t="s">
        <v>1972</v>
      </c>
      <c r="BI12" s="83" t="s">
        <v>455</v>
      </c>
      <c r="BJ12" s="83" t="s">
        <v>455</v>
      </c>
      <c r="BK12" s="83" t="s">
        <v>455</v>
      </c>
      <c r="BL12" s="83" t="s">
        <v>455</v>
      </c>
      <c r="BM12" s="83" t="s">
        <v>141</v>
      </c>
      <c r="BN12" s="83" t="s">
        <v>141</v>
      </c>
      <c r="BO12" s="83" t="s">
        <v>1957</v>
      </c>
    </row>
    <row r="13" spans="1:67">
      <c r="A13" s="62">
        <v>11</v>
      </c>
      <c r="B13" s="83" t="s">
        <v>1776</v>
      </c>
      <c r="C13" s="82" t="s">
        <v>1966</v>
      </c>
      <c r="D13" s="82" t="s">
        <v>1780</v>
      </c>
      <c r="E13" s="82" t="s">
        <v>1973</v>
      </c>
      <c r="F13" s="82" t="s">
        <v>456</v>
      </c>
      <c r="G13" s="82" t="s">
        <v>456</v>
      </c>
      <c r="H13" s="82" t="s">
        <v>455</v>
      </c>
      <c r="I13" s="82" t="s">
        <v>455</v>
      </c>
      <c r="J13" s="82" t="s">
        <v>455</v>
      </c>
      <c r="K13" s="82" t="s">
        <v>455</v>
      </c>
      <c r="L13" s="82" t="s">
        <v>455</v>
      </c>
      <c r="M13" s="82" t="s">
        <v>455</v>
      </c>
      <c r="N13" s="82" t="s">
        <v>455</v>
      </c>
      <c r="O13" s="82" t="s">
        <v>455</v>
      </c>
      <c r="P13" s="82" t="s">
        <v>455</v>
      </c>
      <c r="Q13" s="82" t="s">
        <v>141</v>
      </c>
      <c r="R13" s="82" t="s">
        <v>1974</v>
      </c>
      <c r="S13" s="82" t="s">
        <v>455</v>
      </c>
      <c r="T13" s="82" t="s">
        <v>455</v>
      </c>
      <c r="U13" s="82" t="s">
        <v>455</v>
      </c>
      <c r="V13" s="82" t="s">
        <v>455</v>
      </c>
      <c r="W13" s="82" t="s">
        <v>455</v>
      </c>
      <c r="X13" s="82" t="s">
        <v>455</v>
      </c>
      <c r="Y13" s="82" t="s">
        <v>141</v>
      </c>
      <c r="Z13" s="82" t="s">
        <v>456</v>
      </c>
      <c r="AA13" s="82" t="s">
        <v>456</v>
      </c>
      <c r="AB13" s="82" t="s">
        <v>456</v>
      </c>
      <c r="AC13" s="82" t="s">
        <v>456</v>
      </c>
      <c r="AD13" s="82" t="s">
        <v>1960</v>
      </c>
      <c r="AE13" s="82" t="s">
        <v>455</v>
      </c>
      <c r="AF13" s="82" t="s">
        <v>74</v>
      </c>
      <c r="AG13" s="82" t="s">
        <v>141</v>
      </c>
      <c r="AH13" s="83" t="s">
        <v>141</v>
      </c>
      <c r="AI13" s="83" t="s">
        <v>1975</v>
      </c>
      <c r="AJ13" s="83" t="s">
        <v>455</v>
      </c>
      <c r="AK13" s="83" t="s">
        <v>456</v>
      </c>
      <c r="AL13" s="83" t="s">
        <v>1976</v>
      </c>
      <c r="AM13" s="83" t="s">
        <v>456</v>
      </c>
      <c r="AN13" s="83" t="s">
        <v>456</v>
      </c>
      <c r="AO13" s="83" t="s">
        <v>455</v>
      </c>
      <c r="AP13" s="83" t="s">
        <v>455</v>
      </c>
      <c r="AQ13" s="83" t="s">
        <v>455</v>
      </c>
      <c r="AR13" s="83" t="s">
        <v>141</v>
      </c>
      <c r="AS13" s="83" t="s">
        <v>1977</v>
      </c>
      <c r="AT13" s="83" t="s">
        <v>456</v>
      </c>
      <c r="AU13" s="83" t="s">
        <v>456</v>
      </c>
      <c r="AV13" s="83" t="s">
        <v>1978</v>
      </c>
      <c r="AW13" s="83" t="s">
        <v>1979</v>
      </c>
      <c r="AX13" s="83" t="s">
        <v>1971</v>
      </c>
      <c r="AY13" s="83" t="s">
        <v>455</v>
      </c>
      <c r="AZ13" s="83">
        <v>7.8</v>
      </c>
      <c r="BA13" s="83" t="s">
        <v>594</v>
      </c>
      <c r="BB13" s="83">
        <v>120000000</v>
      </c>
      <c r="BC13" s="83" t="s">
        <v>455</v>
      </c>
      <c r="BD13" s="83" t="s">
        <v>1960</v>
      </c>
      <c r="BE13" s="83" t="s">
        <v>1960</v>
      </c>
      <c r="BF13" s="83" t="s">
        <v>1960</v>
      </c>
      <c r="BG13" s="83" t="s">
        <v>1960</v>
      </c>
      <c r="BH13" s="83" t="s">
        <v>1974</v>
      </c>
      <c r="BI13" s="83" t="s">
        <v>455</v>
      </c>
      <c r="BJ13" s="83" t="s">
        <v>455</v>
      </c>
      <c r="BK13" s="83" t="s">
        <v>455</v>
      </c>
      <c r="BL13" s="83" t="s">
        <v>455</v>
      </c>
      <c r="BM13" s="83" t="s">
        <v>141</v>
      </c>
      <c r="BN13" s="83" t="s">
        <v>141</v>
      </c>
      <c r="BO13" s="83" t="s">
        <v>1957</v>
      </c>
    </row>
    <row r="14" spans="1:67">
      <c r="A14" s="62">
        <v>12</v>
      </c>
      <c r="B14" s="83" t="s">
        <v>1784</v>
      </c>
      <c r="C14" s="82" t="s">
        <v>1980</v>
      </c>
      <c r="D14" s="82" t="s">
        <v>1981</v>
      </c>
      <c r="E14" s="82" t="s">
        <v>455</v>
      </c>
      <c r="F14" s="82" t="s">
        <v>456</v>
      </c>
      <c r="G14" s="82" t="s">
        <v>456</v>
      </c>
      <c r="H14" s="82" t="s">
        <v>455</v>
      </c>
      <c r="I14" s="82" t="s">
        <v>455</v>
      </c>
      <c r="J14" s="82" t="s">
        <v>455</v>
      </c>
      <c r="K14" s="82" t="s">
        <v>455</v>
      </c>
      <c r="L14" s="82" t="s">
        <v>455</v>
      </c>
      <c r="M14" s="82" t="s">
        <v>455</v>
      </c>
      <c r="N14" s="82" t="s">
        <v>455</v>
      </c>
      <c r="O14" s="82" t="s">
        <v>80</v>
      </c>
      <c r="P14" s="82" t="s">
        <v>1982</v>
      </c>
      <c r="Q14" s="82" t="s">
        <v>1983</v>
      </c>
      <c r="R14" s="82" t="s">
        <v>455</v>
      </c>
      <c r="S14" s="82" t="s">
        <v>455</v>
      </c>
      <c r="T14" s="82" t="s">
        <v>455</v>
      </c>
      <c r="U14" s="82" t="s">
        <v>455</v>
      </c>
      <c r="V14" s="82" t="s">
        <v>455</v>
      </c>
      <c r="W14" s="82" t="s">
        <v>455</v>
      </c>
      <c r="X14" s="82" t="s">
        <v>455</v>
      </c>
      <c r="Y14" s="82" t="s">
        <v>456</v>
      </c>
      <c r="Z14" s="82" t="s">
        <v>456</v>
      </c>
      <c r="AA14" s="82" t="s">
        <v>456</v>
      </c>
      <c r="AB14" s="82" t="s">
        <v>456</v>
      </c>
      <c r="AC14" s="82" t="s">
        <v>456</v>
      </c>
      <c r="AD14" s="82" t="s">
        <v>1960</v>
      </c>
      <c r="AE14" s="82" t="s">
        <v>455</v>
      </c>
      <c r="AF14" s="82" t="s">
        <v>74</v>
      </c>
      <c r="AG14" s="82" t="s">
        <v>1984</v>
      </c>
      <c r="AH14" s="83" t="s">
        <v>141</v>
      </c>
      <c r="AI14" s="83" t="s">
        <v>1961</v>
      </c>
      <c r="AJ14" s="83" t="s">
        <v>455</v>
      </c>
      <c r="AK14" s="83" t="s">
        <v>456</v>
      </c>
      <c r="AL14" s="83" t="s">
        <v>285</v>
      </c>
      <c r="AM14" s="83" t="s">
        <v>456</v>
      </c>
      <c r="AN14" s="83" t="s">
        <v>456</v>
      </c>
      <c r="AO14" s="83" t="s">
        <v>455</v>
      </c>
      <c r="AP14" s="83" t="s">
        <v>455</v>
      </c>
      <c r="AQ14" s="83" t="s">
        <v>455</v>
      </c>
      <c r="AR14" s="83" t="s">
        <v>141</v>
      </c>
      <c r="AS14" s="83" t="s">
        <v>455</v>
      </c>
      <c r="AT14" s="83" t="s">
        <v>456</v>
      </c>
      <c r="AU14" s="83" t="s">
        <v>456</v>
      </c>
      <c r="AV14" s="83" t="s">
        <v>1978</v>
      </c>
      <c r="AW14" s="83" t="s">
        <v>1985</v>
      </c>
      <c r="AX14" s="83" t="s">
        <v>1986</v>
      </c>
      <c r="AY14" s="83" t="s">
        <v>455</v>
      </c>
      <c r="AZ14" s="83">
        <v>2.9</v>
      </c>
      <c r="BA14" s="83" t="s">
        <v>594</v>
      </c>
      <c r="BB14" s="83">
        <v>300000000</v>
      </c>
      <c r="BC14" s="83">
        <v>100</v>
      </c>
      <c r="BD14" s="83" t="s">
        <v>1960</v>
      </c>
      <c r="BE14" s="83" t="s">
        <v>1960</v>
      </c>
      <c r="BF14" s="83" t="s">
        <v>1960</v>
      </c>
      <c r="BG14" s="83" t="s">
        <v>1960</v>
      </c>
      <c r="BH14" s="83" t="s">
        <v>1987</v>
      </c>
      <c r="BI14" s="83" t="s">
        <v>455</v>
      </c>
      <c r="BJ14" s="83" t="s">
        <v>455</v>
      </c>
      <c r="BK14" s="83" t="s">
        <v>80</v>
      </c>
      <c r="BL14" s="83" t="s">
        <v>1982</v>
      </c>
      <c r="BM14" s="83" t="s">
        <v>1983</v>
      </c>
      <c r="BN14" s="83" t="s">
        <v>1983</v>
      </c>
      <c r="BO14" s="83" t="s">
        <v>1957</v>
      </c>
    </row>
    <row r="15" spans="1:67">
      <c r="A15" s="62">
        <v>13</v>
      </c>
      <c r="B15" s="83" t="s">
        <v>1788</v>
      </c>
      <c r="C15" s="82" t="s">
        <v>1980</v>
      </c>
      <c r="D15" s="82" t="s">
        <v>1988</v>
      </c>
      <c r="E15" s="82" t="s">
        <v>1989</v>
      </c>
      <c r="F15" s="82" t="s">
        <v>456</v>
      </c>
      <c r="G15" s="82" t="s">
        <v>456</v>
      </c>
      <c r="H15" s="82" t="s">
        <v>455</v>
      </c>
      <c r="I15" s="82" t="s">
        <v>455</v>
      </c>
      <c r="J15" s="82" t="s">
        <v>455</v>
      </c>
      <c r="K15" s="82" t="s">
        <v>455</v>
      </c>
      <c r="L15" s="82" t="s">
        <v>455</v>
      </c>
      <c r="M15" s="82" t="s">
        <v>455</v>
      </c>
      <c r="N15" s="82" t="s">
        <v>455</v>
      </c>
      <c r="O15" s="82" t="s">
        <v>455</v>
      </c>
      <c r="P15" s="82" t="s">
        <v>455</v>
      </c>
      <c r="Q15" s="82" t="s">
        <v>141</v>
      </c>
      <c r="R15" s="82" t="s">
        <v>1990</v>
      </c>
      <c r="S15" s="82" t="s">
        <v>455</v>
      </c>
      <c r="T15" s="82" t="s">
        <v>455</v>
      </c>
      <c r="U15" s="82" t="s">
        <v>455</v>
      </c>
      <c r="V15" s="82" t="s">
        <v>455</v>
      </c>
      <c r="W15" s="82" t="s">
        <v>66</v>
      </c>
      <c r="X15" s="82" t="s">
        <v>455</v>
      </c>
      <c r="Y15" s="82" t="s">
        <v>1991</v>
      </c>
      <c r="Z15" s="82" t="s">
        <v>456</v>
      </c>
      <c r="AA15" s="82" t="s">
        <v>456</v>
      </c>
      <c r="AB15" s="82" t="s">
        <v>456</v>
      </c>
      <c r="AC15" s="82" t="s">
        <v>456</v>
      </c>
      <c r="AD15" s="82" t="s">
        <v>1960</v>
      </c>
      <c r="AE15" s="82" t="s">
        <v>455</v>
      </c>
      <c r="AF15" s="82" t="s">
        <v>74</v>
      </c>
      <c r="AG15" s="82" t="s">
        <v>1992</v>
      </c>
      <c r="AH15" s="83" t="s">
        <v>141</v>
      </c>
      <c r="AI15" s="83" t="s">
        <v>591</v>
      </c>
      <c r="AJ15" s="83" t="s">
        <v>455</v>
      </c>
      <c r="AK15" s="83" t="s">
        <v>456</v>
      </c>
      <c r="AL15" s="83" t="s">
        <v>1993</v>
      </c>
      <c r="AM15" s="83" t="s">
        <v>456</v>
      </c>
      <c r="AN15" s="83" t="s">
        <v>456</v>
      </c>
      <c r="AO15" s="83" t="s">
        <v>455</v>
      </c>
      <c r="AP15" s="83" t="s">
        <v>455</v>
      </c>
      <c r="AQ15" s="83" t="s">
        <v>455</v>
      </c>
      <c r="AR15" s="83" t="s">
        <v>141</v>
      </c>
      <c r="AS15" s="83" t="s">
        <v>1994</v>
      </c>
      <c r="AT15" s="83" t="s">
        <v>456</v>
      </c>
      <c r="AU15" s="83" t="s">
        <v>456</v>
      </c>
      <c r="AV15" s="83" t="s">
        <v>1969</v>
      </c>
      <c r="AW15" s="83" t="s">
        <v>1995</v>
      </c>
      <c r="AX15" s="83" t="s">
        <v>1986</v>
      </c>
      <c r="AY15" s="83" t="s">
        <v>455</v>
      </c>
      <c r="AZ15" s="83">
        <v>5.8</v>
      </c>
      <c r="BA15" s="83" t="s">
        <v>11</v>
      </c>
      <c r="BB15" s="83">
        <v>2502816.0000000005</v>
      </c>
      <c r="BC15" s="83">
        <v>100</v>
      </c>
      <c r="BD15" s="83" t="s">
        <v>1960</v>
      </c>
      <c r="BE15" s="83" t="s">
        <v>1960</v>
      </c>
      <c r="BF15" s="83" t="s">
        <v>1960</v>
      </c>
      <c r="BG15" s="83" t="s">
        <v>1960</v>
      </c>
      <c r="BH15" s="83" t="s">
        <v>1996</v>
      </c>
      <c r="BI15" s="83" t="s">
        <v>455</v>
      </c>
      <c r="BJ15" s="83" t="s">
        <v>455</v>
      </c>
      <c r="BK15" s="83" t="s">
        <v>66</v>
      </c>
      <c r="BL15" s="83" t="s">
        <v>66</v>
      </c>
      <c r="BM15" s="83" t="s">
        <v>1997</v>
      </c>
      <c r="BN15" s="83" t="s">
        <v>1991</v>
      </c>
      <c r="BO15" s="83" t="s">
        <v>1957</v>
      </c>
    </row>
    <row r="16" spans="1:67">
      <c r="A16" s="62">
        <v>14</v>
      </c>
      <c r="B16" s="83" t="s">
        <v>1792</v>
      </c>
      <c r="C16" s="82" t="s">
        <v>1980</v>
      </c>
      <c r="D16" s="82" t="s">
        <v>1998</v>
      </c>
      <c r="E16" s="82" t="s">
        <v>455</v>
      </c>
      <c r="F16" s="82" t="s">
        <v>456</v>
      </c>
      <c r="G16" s="82" t="s">
        <v>456</v>
      </c>
      <c r="H16" s="82" t="s">
        <v>455</v>
      </c>
      <c r="I16" s="82" t="s">
        <v>455</v>
      </c>
      <c r="J16" s="82" t="s">
        <v>455</v>
      </c>
      <c r="K16" s="82" t="s">
        <v>455</v>
      </c>
      <c r="L16" s="82" t="s">
        <v>455</v>
      </c>
      <c r="M16" s="82" t="s">
        <v>455</v>
      </c>
      <c r="N16" s="82" t="s">
        <v>455</v>
      </c>
      <c r="O16" s="82" t="s">
        <v>455</v>
      </c>
      <c r="P16" s="82" t="s">
        <v>455</v>
      </c>
      <c r="Q16" s="82" t="s">
        <v>141</v>
      </c>
      <c r="R16" s="82" t="s">
        <v>455</v>
      </c>
      <c r="S16" s="82" t="s">
        <v>455</v>
      </c>
      <c r="T16" s="82" t="s">
        <v>455</v>
      </c>
      <c r="U16" s="82" t="s">
        <v>455</v>
      </c>
      <c r="V16" s="82" t="s">
        <v>455</v>
      </c>
      <c r="W16" s="82" t="s">
        <v>455</v>
      </c>
      <c r="X16" s="82" t="s">
        <v>455</v>
      </c>
      <c r="Y16" s="82" t="s">
        <v>456</v>
      </c>
      <c r="Z16" s="82" t="s">
        <v>456</v>
      </c>
      <c r="AA16" s="82" t="s">
        <v>456</v>
      </c>
      <c r="AB16" s="82" t="s">
        <v>456</v>
      </c>
      <c r="AC16" s="82" t="s">
        <v>456</v>
      </c>
      <c r="AD16" s="82" t="s">
        <v>1960</v>
      </c>
      <c r="AE16" s="82" t="s">
        <v>455</v>
      </c>
      <c r="AF16" s="82" t="s">
        <v>74</v>
      </c>
      <c r="AG16" s="82" t="s">
        <v>141</v>
      </c>
      <c r="AH16" s="83" t="s">
        <v>141</v>
      </c>
      <c r="AI16" s="83" t="s">
        <v>1961</v>
      </c>
      <c r="AJ16" s="83" t="s">
        <v>455</v>
      </c>
      <c r="AK16" s="83" t="s">
        <v>456</v>
      </c>
      <c r="AL16" s="83" t="s">
        <v>1999</v>
      </c>
      <c r="AM16" s="83" t="s">
        <v>456</v>
      </c>
      <c r="AN16" s="83" t="s">
        <v>456</v>
      </c>
      <c r="AO16" s="83" t="s">
        <v>455</v>
      </c>
      <c r="AP16" s="83" t="s">
        <v>455</v>
      </c>
      <c r="AQ16" s="83" t="s">
        <v>455</v>
      </c>
      <c r="AR16" s="83" t="s">
        <v>141</v>
      </c>
      <c r="AS16" s="83" t="s">
        <v>455</v>
      </c>
      <c r="AT16" s="83" t="s">
        <v>456</v>
      </c>
      <c r="AU16" s="83" t="s">
        <v>456</v>
      </c>
      <c r="AV16" s="83" t="s">
        <v>1969</v>
      </c>
      <c r="AW16" s="83" t="s">
        <v>1970</v>
      </c>
      <c r="AX16" s="83" t="s">
        <v>1986</v>
      </c>
      <c r="AY16" s="83" t="s">
        <v>455</v>
      </c>
      <c r="AZ16" s="83">
        <v>7.8</v>
      </c>
      <c r="BA16" s="83" t="s">
        <v>594</v>
      </c>
      <c r="BB16" s="83">
        <v>65000000</v>
      </c>
      <c r="BC16" s="83">
        <v>100</v>
      </c>
      <c r="BD16" s="83" t="s">
        <v>1960</v>
      </c>
      <c r="BE16" s="83" t="s">
        <v>1960</v>
      </c>
      <c r="BF16" s="83" t="s">
        <v>1960</v>
      </c>
      <c r="BG16" s="83" t="s">
        <v>1960</v>
      </c>
      <c r="BH16" s="83" t="s">
        <v>456</v>
      </c>
      <c r="BI16" s="83" t="s">
        <v>456</v>
      </c>
      <c r="BJ16" s="83" t="s">
        <v>456</v>
      </c>
      <c r="BK16" s="83" t="s">
        <v>456</v>
      </c>
      <c r="BL16" s="83" t="s">
        <v>456</v>
      </c>
      <c r="BM16" s="83" t="s">
        <v>456</v>
      </c>
      <c r="BN16" s="83" t="s">
        <v>141</v>
      </c>
      <c r="BO16" s="83" t="s">
        <v>1957</v>
      </c>
    </row>
    <row r="17" spans="1:67">
      <c r="A17" s="62">
        <v>15</v>
      </c>
      <c r="B17" s="83" t="s">
        <v>1797</v>
      </c>
      <c r="C17" s="82" t="s">
        <v>1980</v>
      </c>
      <c r="D17" s="82" t="s">
        <v>2000</v>
      </c>
      <c r="E17" s="82" t="s">
        <v>2001</v>
      </c>
      <c r="F17" s="82" t="s">
        <v>456</v>
      </c>
      <c r="G17" s="82" t="s">
        <v>456</v>
      </c>
      <c r="H17" s="82" t="s">
        <v>455</v>
      </c>
      <c r="I17" s="82" t="s">
        <v>455</v>
      </c>
      <c r="J17" s="82" t="s">
        <v>455</v>
      </c>
      <c r="K17" s="82" t="s">
        <v>455</v>
      </c>
      <c r="L17" s="82" t="s">
        <v>455</v>
      </c>
      <c r="M17" s="82" t="s">
        <v>67</v>
      </c>
      <c r="N17" s="82" t="s">
        <v>455</v>
      </c>
      <c r="O17" s="82" t="s">
        <v>455</v>
      </c>
      <c r="P17" s="82" t="s">
        <v>455</v>
      </c>
      <c r="Q17" s="82" t="s">
        <v>2002</v>
      </c>
      <c r="R17" s="82" t="s">
        <v>2003</v>
      </c>
      <c r="S17" s="82" t="s">
        <v>455</v>
      </c>
      <c r="T17" s="82" t="s">
        <v>455</v>
      </c>
      <c r="U17" s="82" t="s">
        <v>67</v>
      </c>
      <c r="V17" s="82" t="s">
        <v>455</v>
      </c>
      <c r="W17" s="82" t="s">
        <v>63</v>
      </c>
      <c r="X17" s="82" t="s">
        <v>63</v>
      </c>
      <c r="Y17" s="82" t="s">
        <v>2004</v>
      </c>
      <c r="Z17" s="82" t="s">
        <v>456</v>
      </c>
      <c r="AA17" s="82" t="s">
        <v>456</v>
      </c>
      <c r="AB17" s="82" t="s">
        <v>456</v>
      </c>
      <c r="AC17" s="82" t="s">
        <v>456</v>
      </c>
      <c r="AD17" s="82" t="s">
        <v>1960</v>
      </c>
      <c r="AE17" s="82" t="s">
        <v>455</v>
      </c>
      <c r="AF17" s="82" t="s">
        <v>74</v>
      </c>
      <c r="AG17" s="82" t="s">
        <v>2005</v>
      </c>
      <c r="AH17" s="83" t="s">
        <v>141</v>
      </c>
      <c r="AI17" s="83" t="s">
        <v>1975</v>
      </c>
      <c r="AJ17" s="83" t="s">
        <v>455</v>
      </c>
      <c r="AK17" s="83" t="s">
        <v>456</v>
      </c>
      <c r="AL17" s="83" t="s">
        <v>1712</v>
      </c>
      <c r="AM17" s="83" t="s">
        <v>456</v>
      </c>
      <c r="AN17" s="83" t="s">
        <v>456</v>
      </c>
      <c r="AO17" s="83" t="s">
        <v>455</v>
      </c>
      <c r="AP17" s="83" t="s">
        <v>455</v>
      </c>
      <c r="AQ17" s="83" t="s">
        <v>455</v>
      </c>
      <c r="AR17" s="83" t="s">
        <v>141</v>
      </c>
      <c r="AS17" s="83" t="s">
        <v>1696</v>
      </c>
      <c r="AT17" s="83" t="s">
        <v>456</v>
      </c>
      <c r="AU17" s="83" t="s">
        <v>456</v>
      </c>
      <c r="AV17" s="83" t="s">
        <v>2006</v>
      </c>
      <c r="AW17" s="83" t="s">
        <v>2007</v>
      </c>
      <c r="AX17" s="83" t="s">
        <v>1986</v>
      </c>
      <c r="AY17" s="83" t="s">
        <v>455</v>
      </c>
      <c r="AZ17" s="83">
        <v>3.45</v>
      </c>
      <c r="BA17" s="83" t="s">
        <v>594</v>
      </c>
      <c r="BB17" s="83">
        <v>710000000</v>
      </c>
      <c r="BC17" s="83" t="s">
        <v>455</v>
      </c>
      <c r="BD17" s="83" t="s">
        <v>1960</v>
      </c>
      <c r="BE17" s="83" t="s">
        <v>1960</v>
      </c>
      <c r="BF17" s="83" t="s">
        <v>1960</v>
      </c>
      <c r="BG17" s="83" t="s">
        <v>1960</v>
      </c>
      <c r="BH17" s="83" t="s">
        <v>2003</v>
      </c>
      <c r="BI17" s="83" t="s">
        <v>455</v>
      </c>
      <c r="BJ17" s="83" t="s">
        <v>455</v>
      </c>
      <c r="BK17" s="83" t="s">
        <v>63</v>
      </c>
      <c r="BL17" s="83" t="s">
        <v>63</v>
      </c>
      <c r="BM17" s="83" t="s">
        <v>2008</v>
      </c>
      <c r="BN17" s="83" t="s">
        <v>2004</v>
      </c>
      <c r="BO17" s="83" t="s">
        <v>1957</v>
      </c>
    </row>
    <row r="18" spans="1:67">
      <c r="A18" s="62">
        <v>16</v>
      </c>
      <c r="B18" s="83" t="s">
        <v>1802</v>
      </c>
      <c r="C18" s="82" t="s">
        <v>1980</v>
      </c>
      <c r="D18" s="82" t="s">
        <v>2009</v>
      </c>
      <c r="E18" s="82" t="s">
        <v>455</v>
      </c>
      <c r="F18" s="82" t="s">
        <v>456</v>
      </c>
      <c r="G18" s="82" t="s">
        <v>456</v>
      </c>
      <c r="H18" s="82" t="s">
        <v>455</v>
      </c>
      <c r="I18" s="82" t="s">
        <v>455</v>
      </c>
      <c r="J18" s="82" t="s">
        <v>455</v>
      </c>
      <c r="K18" s="82" t="s">
        <v>455</v>
      </c>
      <c r="L18" s="82" t="s">
        <v>455</v>
      </c>
      <c r="M18" s="82" t="s">
        <v>455</v>
      </c>
      <c r="N18" s="82" t="s">
        <v>455</v>
      </c>
      <c r="O18" s="82" t="s">
        <v>455</v>
      </c>
      <c r="P18" s="82" t="s">
        <v>455</v>
      </c>
      <c r="Q18" s="82" t="s">
        <v>141</v>
      </c>
      <c r="R18" s="82" t="s">
        <v>455</v>
      </c>
      <c r="S18" s="82" t="s">
        <v>455</v>
      </c>
      <c r="T18" s="82" t="s">
        <v>455</v>
      </c>
      <c r="U18" s="82" t="s">
        <v>455</v>
      </c>
      <c r="V18" s="82" t="s">
        <v>455</v>
      </c>
      <c r="W18" s="82" t="s">
        <v>455</v>
      </c>
      <c r="X18" s="82" t="s">
        <v>455</v>
      </c>
      <c r="Y18" s="82" t="s">
        <v>456</v>
      </c>
      <c r="Z18" s="82" t="s">
        <v>456</v>
      </c>
      <c r="AA18" s="82" t="s">
        <v>456</v>
      </c>
      <c r="AB18" s="82" t="s">
        <v>456</v>
      </c>
      <c r="AC18" s="82" t="s">
        <v>456</v>
      </c>
      <c r="AD18" s="82" t="s">
        <v>1960</v>
      </c>
      <c r="AE18" s="82" t="s">
        <v>455</v>
      </c>
      <c r="AF18" s="82" t="s">
        <v>74</v>
      </c>
      <c r="AG18" s="82" t="s">
        <v>141</v>
      </c>
      <c r="AH18" s="83" t="s">
        <v>141</v>
      </c>
      <c r="AI18" s="83" t="s">
        <v>2010</v>
      </c>
      <c r="AJ18" s="83" t="s">
        <v>455</v>
      </c>
      <c r="AK18" s="83" t="s">
        <v>456</v>
      </c>
      <c r="AL18" s="83" t="s">
        <v>2011</v>
      </c>
      <c r="AM18" s="83" t="s">
        <v>456</v>
      </c>
      <c r="AN18" s="83" t="s">
        <v>456</v>
      </c>
      <c r="AO18" s="83" t="s">
        <v>455</v>
      </c>
      <c r="AP18" s="83" t="s">
        <v>455</v>
      </c>
      <c r="AQ18" s="83" t="s">
        <v>455</v>
      </c>
      <c r="AR18" s="83" t="s">
        <v>141</v>
      </c>
      <c r="AS18" s="83" t="s">
        <v>455</v>
      </c>
      <c r="AT18" s="83" t="s">
        <v>456</v>
      </c>
      <c r="AU18" s="83" t="s">
        <v>456</v>
      </c>
      <c r="AV18" s="83" t="s">
        <v>2006</v>
      </c>
      <c r="AW18" s="83" t="s">
        <v>2007</v>
      </c>
      <c r="AX18" s="83" t="s">
        <v>1986</v>
      </c>
      <c r="AY18" s="83" t="s">
        <v>455</v>
      </c>
      <c r="AZ18" s="83">
        <v>3.66</v>
      </c>
      <c r="BA18" s="83" t="s">
        <v>795</v>
      </c>
      <c r="BB18" s="83">
        <v>50000000</v>
      </c>
      <c r="BC18" s="83">
        <v>100</v>
      </c>
      <c r="BD18" s="83" t="s">
        <v>1960</v>
      </c>
      <c r="BE18" s="83" t="s">
        <v>1960</v>
      </c>
      <c r="BF18" s="83" t="s">
        <v>1960</v>
      </c>
      <c r="BG18" s="83" t="s">
        <v>1960</v>
      </c>
      <c r="BH18" s="83" t="s">
        <v>2012</v>
      </c>
      <c r="BI18" s="83" t="s">
        <v>455</v>
      </c>
      <c r="BJ18" s="83" t="s">
        <v>79</v>
      </c>
      <c r="BK18" s="83" t="s">
        <v>63</v>
      </c>
      <c r="BL18" s="83" t="s">
        <v>63</v>
      </c>
      <c r="BM18" s="83" t="s">
        <v>2013</v>
      </c>
      <c r="BN18" s="83" t="s">
        <v>2013</v>
      </c>
      <c r="BO18" s="83" t="s">
        <v>1957</v>
      </c>
    </row>
    <row r="19" spans="1:67">
      <c r="A19" s="62">
        <v>17</v>
      </c>
      <c r="B19" s="83" t="s">
        <v>1804</v>
      </c>
      <c r="C19" s="82" t="s">
        <v>1980</v>
      </c>
      <c r="D19" s="82" t="s">
        <v>2000</v>
      </c>
      <c r="E19" s="82" t="s">
        <v>2001</v>
      </c>
      <c r="F19" s="82" t="s">
        <v>456</v>
      </c>
      <c r="G19" s="82" t="s">
        <v>456</v>
      </c>
      <c r="H19" s="82" t="s">
        <v>455</v>
      </c>
      <c r="I19" s="82" t="s">
        <v>455</v>
      </c>
      <c r="J19" s="82" t="s">
        <v>455</v>
      </c>
      <c r="K19" s="82" t="s">
        <v>455</v>
      </c>
      <c r="L19" s="82" t="s">
        <v>455</v>
      </c>
      <c r="M19" s="82" t="s">
        <v>67</v>
      </c>
      <c r="N19" s="82" t="s">
        <v>455</v>
      </c>
      <c r="O19" s="82" t="s">
        <v>455</v>
      </c>
      <c r="P19" s="82" t="s">
        <v>455</v>
      </c>
      <c r="Q19" s="82" t="s">
        <v>2002</v>
      </c>
      <c r="R19" s="82" t="s">
        <v>2003</v>
      </c>
      <c r="S19" s="82" t="s">
        <v>455</v>
      </c>
      <c r="T19" s="82" t="s">
        <v>455</v>
      </c>
      <c r="U19" s="82" t="s">
        <v>67</v>
      </c>
      <c r="V19" s="82" t="s">
        <v>455</v>
      </c>
      <c r="W19" s="82" t="s">
        <v>63</v>
      </c>
      <c r="X19" s="82" t="s">
        <v>63</v>
      </c>
      <c r="Y19" s="82" t="s">
        <v>2004</v>
      </c>
      <c r="Z19" s="82" t="s">
        <v>456</v>
      </c>
      <c r="AA19" s="82" t="s">
        <v>456</v>
      </c>
      <c r="AB19" s="82" t="s">
        <v>456</v>
      </c>
      <c r="AC19" s="82" t="s">
        <v>456</v>
      </c>
      <c r="AD19" s="82" t="s">
        <v>1960</v>
      </c>
      <c r="AE19" s="82" t="s">
        <v>455</v>
      </c>
      <c r="AF19" s="82" t="s">
        <v>74</v>
      </c>
      <c r="AG19" s="82" t="s">
        <v>2005</v>
      </c>
      <c r="AH19" s="83" t="s">
        <v>141</v>
      </c>
      <c r="AI19" s="83" t="s">
        <v>1975</v>
      </c>
      <c r="AJ19" s="83" t="s">
        <v>455</v>
      </c>
      <c r="AK19" s="83" t="s">
        <v>456</v>
      </c>
      <c r="AL19" s="83" t="s">
        <v>1712</v>
      </c>
      <c r="AM19" s="83" t="s">
        <v>456</v>
      </c>
      <c r="AN19" s="83" t="s">
        <v>456</v>
      </c>
      <c r="AO19" s="83" t="s">
        <v>455</v>
      </c>
      <c r="AP19" s="83" t="s">
        <v>455</v>
      </c>
      <c r="AQ19" s="83" t="s">
        <v>455</v>
      </c>
      <c r="AR19" s="83" t="s">
        <v>141</v>
      </c>
      <c r="AS19" s="83" t="s">
        <v>1696</v>
      </c>
      <c r="AT19" s="83" t="s">
        <v>456</v>
      </c>
      <c r="AU19" s="83" t="s">
        <v>456</v>
      </c>
      <c r="AV19" s="83" t="s">
        <v>2006</v>
      </c>
      <c r="AW19" s="83" t="s">
        <v>2007</v>
      </c>
      <c r="AX19" s="83" t="s">
        <v>1986</v>
      </c>
      <c r="AY19" s="83" t="s">
        <v>455</v>
      </c>
      <c r="AZ19" s="83">
        <v>3.45</v>
      </c>
      <c r="BA19" s="83" t="s">
        <v>594</v>
      </c>
      <c r="BB19" s="83">
        <v>790000000</v>
      </c>
      <c r="BC19" s="83" t="s">
        <v>455</v>
      </c>
      <c r="BD19" s="83" t="s">
        <v>1960</v>
      </c>
      <c r="BE19" s="83" t="s">
        <v>1960</v>
      </c>
      <c r="BF19" s="83" t="s">
        <v>1960</v>
      </c>
      <c r="BG19" s="83" t="s">
        <v>1960</v>
      </c>
      <c r="BH19" s="83" t="s">
        <v>2003</v>
      </c>
      <c r="BI19" s="83" t="s">
        <v>455</v>
      </c>
      <c r="BJ19" s="83" t="s">
        <v>455</v>
      </c>
      <c r="BK19" s="83" t="s">
        <v>63</v>
      </c>
      <c r="BL19" s="83" t="s">
        <v>63</v>
      </c>
      <c r="BM19" s="83" t="s">
        <v>2008</v>
      </c>
      <c r="BN19" s="83" t="s">
        <v>2004</v>
      </c>
      <c r="BO19" s="83" t="s">
        <v>1957</v>
      </c>
    </row>
    <row r="20" spans="1:67">
      <c r="A20" s="62">
        <v>18</v>
      </c>
      <c r="B20" s="83" t="s">
        <v>1805</v>
      </c>
      <c r="C20" s="82" t="s">
        <v>1980</v>
      </c>
      <c r="D20" s="82" t="s">
        <v>2000</v>
      </c>
      <c r="E20" s="82" t="s">
        <v>2001</v>
      </c>
      <c r="F20" s="82" t="s">
        <v>456</v>
      </c>
      <c r="G20" s="82" t="s">
        <v>456</v>
      </c>
      <c r="H20" s="82" t="s">
        <v>455</v>
      </c>
      <c r="I20" s="82" t="s">
        <v>455</v>
      </c>
      <c r="J20" s="82" t="s">
        <v>455</v>
      </c>
      <c r="K20" s="82" t="s">
        <v>455</v>
      </c>
      <c r="L20" s="82" t="s">
        <v>455</v>
      </c>
      <c r="M20" s="82" t="s">
        <v>67</v>
      </c>
      <c r="N20" s="82" t="s">
        <v>455</v>
      </c>
      <c r="O20" s="82" t="s">
        <v>455</v>
      </c>
      <c r="P20" s="82" t="s">
        <v>455</v>
      </c>
      <c r="Q20" s="82" t="s">
        <v>2002</v>
      </c>
      <c r="R20" s="82" t="s">
        <v>2003</v>
      </c>
      <c r="S20" s="82" t="s">
        <v>455</v>
      </c>
      <c r="T20" s="82" t="s">
        <v>455</v>
      </c>
      <c r="U20" s="82" t="s">
        <v>67</v>
      </c>
      <c r="V20" s="82" t="s">
        <v>455</v>
      </c>
      <c r="W20" s="82" t="s">
        <v>63</v>
      </c>
      <c r="X20" s="82" t="s">
        <v>63</v>
      </c>
      <c r="Y20" s="82" t="s">
        <v>2004</v>
      </c>
      <c r="Z20" s="82" t="s">
        <v>456</v>
      </c>
      <c r="AA20" s="82" t="s">
        <v>456</v>
      </c>
      <c r="AB20" s="82" t="s">
        <v>456</v>
      </c>
      <c r="AC20" s="82" t="s">
        <v>456</v>
      </c>
      <c r="AD20" s="82" t="s">
        <v>1960</v>
      </c>
      <c r="AE20" s="82" t="s">
        <v>455</v>
      </c>
      <c r="AF20" s="82" t="s">
        <v>74</v>
      </c>
      <c r="AG20" s="82" t="s">
        <v>2005</v>
      </c>
      <c r="AH20" s="83" t="s">
        <v>141</v>
      </c>
      <c r="AI20" s="83" t="s">
        <v>1975</v>
      </c>
      <c r="AJ20" s="83" t="s">
        <v>455</v>
      </c>
      <c r="AK20" s="83" t="s">
        <v>456</v>
      </c>
      <c r="AL20" s="83" t="s">
        <v>1712</v>
      </c>
      <c r="AM20" s="83" t="s">
        <v>456</v>
      </c>
      <c r="AN20" s="83" t="s">
        <v>456</v>
      </c>
      <c r="AO20" s="83" t="s">
        <v>455</v>
      </c>
      <c r="AP20" s="83" t="s">
        <v>455</v>
      </c>
      <c r="AQ20" s="83" t="s">
        <v>455</v>
      </c>
      <c r="AR20" s="83" t="s">
        <v>141</v>
      </c>
      <c r="AS20" s="83" t="s">
        <v>1696</v>
      </c>
      <c r="AT20" s="83" t="s">
        <v>456</v>
      </c>
      <c r="AU20" s="83" t="s">
        <v>456</v>
      </c>
      <c r="AV20" s="83" t="s">
        <v>2006</v>
      </c>
      <c r="AW20" s="83" t="s">
        <v>2007</v>
      </c>
      <c r="AX20" s="83" t="s">
        <v>1986</v>
      </c>
      <c r="AY20" s="83" t="s">
        <v>455</v>
      </c>
      <c r="AZ20" s="83">
        <v>3.45</v>
      </c>
      <c r="BA20" s="83" t="s">
        <v>594</v>
      </c>
      <c r="BB20" s="83">
        <v>500000000</v>
      </c>
      <c r="BC20" s="83">
        <v>100</v>
      </c>
      <c r="BD20" s="83" t="s">
        <v>1960</v>
      </c>
      <c r="BE20" s="83" t="s">
        <v>1960</v>
      </c>
      <c r="BF20" s="83" t="s">
        <v>1960</v>
      </c>
      <c r="BG20" s="83" t="s">
        <v>1960</v>
      </c>
      <c r="BH20" s="83" t="s">
        <v>2003</v>
      </c>
      <c r="BI20" s="83" t="s">
        <v>455</v>
      </c>
      <c r="BJ20" s="83" t="s">
        <v>455</v>
      </c>
      <c r="BK20" s="83" t="s">
        <v>63</v>
      </c>
      <c r="BL20" s="83" t="s">
        <v>63</v>
      </c>
      <c r="BM20" s="83" t="s">
        <v>2008</v>
      </c>
      <c r="BN20" s="83" t="s">
        <v>2004</v>
      </c>
      <c r="BO20" s="83" t="s">
        <v>1957</v>
      </c>
    </row>
    <row r="21" spans="1:67">
      <c r="A21" s="62">
        <v>19</v>
      </c>
      <c r="B21" s="83" t="s">
        <v>1809</v>
      </c>
      <c r="C21" s="82" t="s">
        <v>1980</v>
      </c>
      <c r="D21" s="82" t="s">
        <v>2014</v>
      </c>
      <c r="E21" s="82" t="s">
        <v>455</v>
      </c>
      <c r="F21" s="82">
        <v>70985412</v>
      </c>
      <c r="G21" s="82" t="s">
        <v>2015</v>
      </c>
      <c r="H21" s="82" t="s">
        <v>455</v>
      </c>
      <c r="I21" s="82" t="s">
        <v>455</v>
      </c>
      <c r="J21" s="82" t="s">
        <v>455</v>
      </c>
      <c r="K21" s="82" t="s">
        <v>455</v>
      </c>
      <c r="L21" s="82" t="s">
        <v>455</v>
      </c>
      <c r="M21" s="82" t="s">
        <v>455</v>
      </c>
      <c r="N21" s="82" t="s">
        <v>455</v>
      </c>
      <c r="O21" s="82" t="s">
        <v>455</v>
      </c>
      <c r="P21" s="82" t="s">
        <v>455</v>
      </c>
      <c r="Q21" s="82" t="s">
        <v>141</v>
      </c>
      <c r="R21" s="82" t="s">
        <v>455</v>
      </c>
      <c r="S21" s="82" t="s">
        <v>455</v>
      </c>
      <c r="T21" s="82" t="s">
        <v>455</v>
      </c>
      <c r="U21" s="82" t="s">
        <v>455</v>
      </c>
      <c r="V21" s="82" t="s">
        <v>455</v>
      </c>
      <c r="W21" s="82" t="s">
        <v>455</v>
      </c>
      <c r="X21" s="82" t="s">
        <v>455</v>
      </c>
      <c r="Y21" s="82" t="s">
        <v>456</v>
      </c>
      <c r="Z21" s="82" t="s">
        <v>456</v>
      </c>
      <c r="AA21" s="82" t="s">
        <v>456</v>
      </c>
      <c r="AB21" s="82" t="s">
        <v>456</v>
      </c>
      <c r="AC21" s="82" t="s">
        <v>456</v>
      </c>
      <c r="AD21" s="82" t="s">
        <v>1960</v>
      </c>
      <c r="AE21" s="82" t="s">
        <v>455</v>
      </c>
      <c r="AF21" s="82" t="s">
        <v>74</v>
      </c>
      <c r="AG21" s="82" t="s">
        <v>141</v>
      </c>
      <c r="AH21" s="83" t="s">
        <v>141</v>
      </c>
      <c r="AI21" s="83" t="s">
        <v>591</v>
      </c>
      <c r="AJ21" s="83" t="s">
        <v>455</v>
      </c>
      <c r="AK21" s="83" t="s">
        <v>456</v>
      </c>
      <c r="AL21" s="83" t="s">
        <v>2016</v>
      </c>
      <c r="AM21" s="83">
        <v>70985412</v>
      </c>
      <c r="AN21" s="83" t="s">
        <v>2015</v>
      </c>
      <c r="AO21" s="83" t="s">
        <v>455</v>
      </c>
      <c r="AP21" s="83" t="s">
        <v>455</v>
      </c>
      <c r="AQ21" s="83" t="s">
        <v>455</v>
      </c>
      <c r="AR21" s="83" t="s">
        <v>141</v>
      </c>
      <c r="AS21" s="83" t="s">
        <v>455</v>
      </c>
      <c r="AT21" s="83" t="s">
        <v>456</v>
      </c>
      <c r="AU21" s="83" t="s">
        <v>456</v>
      </c>
      <c r="AV21" s="83" t="s">
        <v>2006</v>
      </c>
      <c r="AW21" s="83" t="s">
        <v>2007</v>
      </c>
      <c r="AX21" s="83" t="s">
        <v>1986</v>
      </c>
      <c r="AY21" s="83" t="s">
        <v>455</v>
      </c>
      <c r="AZ21" s="83">
        <v>5.2</v>
      </c>
      <c r="BA21" s="83" t="s">
        <v>594</v>
      </c>
      <c r="BB21" s="83">
        <v>940000000</v>
      </c>
      <c r="BC21" s="83">
        <v>100</v>
      </c>
      <c r="BD21" s="83" t="s">
        <v>1960</v>
      </c>
      <c r="BE21" s="83" t="s">
        <v>1960</v>
      </c>
      <c r="BF21" s="83" t="s">
        <v>1960</v>
      </c>
      <c r="BG21" s="83" t="s">
        <v>1960</v>
      </c>
      <c r="BH21" s="83" t="s">
        <v>2017</v>
      </c>
      <c r="BI21" s="83" t="s">
        <v>455</v>
      </c>
      <c r="BJ21" s="83" t="s">
        <v>455</v>
      </c>
      <c r="BK21" s="83" t="s">
        <v>455</v>
      </c>
      <c r="BL21" s="83" t="s">
        <v>455</v>
      </c>
      <c r="BM21" s="83" t="s">
        <v>141</v>
      </c>
      <c r="BN21" s="83" t="s">
        <v>141</v>
      </c>
      <c r="BO21" s="83" t="s">
        <v>1957</v>
      </c>
    </row>
    <row r="22" spans="1:67">
      <c r="A22" s="62">
        <v>20</v>
      </c>
      <c r="B22" s="83" t="s">
        <v>1817</v>
      </c>
      <c r="C22" s="82" t="s">
        <v>1980</v>
      </c>
      <c r="D22" s="82" t="s">
        <v>2018</v>
      </c>
      <c r="E22" s="82" t="s">
        <v>2019</v>
      </c>
      <c r="F22" s="82" t="s">
        <v>456</v>
      </c>
      <c r="G22" s="82" t="s">
        <v>456</v>
      </c>
      <c r="H22" s="82" t="s">
        <v>455</v>
      </c>
      <c r="I22" s="82" t="s">
        <v>455</v>
      </c>
      <c r="J22" s="82" t="s">
        <v>455</v>
      </c>
      <c r="K22" s="82" t="s">
        <v>455</v>
      </c>
      <c r="L22" s="82" t="s">
        <v>455</v>
      </c>
      <c r="M22" s="82" t="s">
        <v>455</v>
      </c>
      <c r="N22" s="82" t="s">
        <v>455</v>
      </c>
      <c r="O22" s="82" t="s">
        <v>455</v>
      </c>
      <c r="P22" s="82" t="s">
        <v>455</v>
      </c>
      <c r="Q22" s="82" t="s">
        <v>141</v>
      </c>
      <c r="R22" s="82" t="s">
        <v>2020</v>
      </c>
      <c r="S22" s="82" t="s">
        <v>455</v>
      </c>
      <c r="T22" s="82" t="s">
        <v>455</v>
      </c>
      <c r="U22" s="82" t="s">
        <v>455</v>
      </c>
      <c r="V22" s="82" t="s">
        <v>455</v>
      </c>
      <c r="W22" s="82" t="s">
        <v>455</v>
      </c>
      <c r="X22" s="82" t="s">
        <v>455</v>
      </c>
      <c r="Y22" s="82" t="s">
        <v>141</v>
      </c>
      <c r="Z22" s="82" t="s">
        <v>456</v>
      </c>
      <c r="AA22" s="82" t="s">
        <v>456</v>
      </c>
      <c r="AB22" s="82" t="s">
        <v>456</v>
      </c>
      <c r="AC22" s="82" t="s">
        <v>456</v>
      </c>
      <c r="AD22" s="82" t="s">
        <v>1960</v>
      </c>
      <c r="AE22" s="82" t="s">
        <v>455</v>
      </c>
      <c r="AF22" s="82" t="s">
        <v>74</v>
      </c>
      <c r="AG22" s="82" t="s">
        <v>141</v>
      </c>
      <c r="AH22" s="83" t="s">
        <v>141</v>
      </c>
      <c r="AI22" s="83" t="s">
        <v>591</v>
      </c>
      <c r="AJ22" s="83" t="s">
        <v>455</v>
      </c>
      <c r="AK22" s="83" t="s">
        <v>456</v>
      </c>
      <c r="AL22" s="83" t="s">
        <v>1622</v>
      </c>
      <c r="AM22" s="83" t="s">
        <v>456</v>
      </c>
      <c r="AN22" s="83" t="s">
        <v>456</v>
      </c>
      <c r="AO22" s="83" t="s">
        <v>455</v>
      </c>
      <c r="AP22" s="83" t="s">
        <v>455</v>
      </c>
      <c r="AQ22" s="83" t="s">
        <v>455</v>
      </c>
      <c r="AR22" s="83" t="s">
        <v>141</v>
      </c>
      <c r="AS22" s="83" t="s">
        <v>1623</v>
      </c>
      <c r="AT22" s="83" t="s">
        <v>456</v>
      </c>
      <c r="AU22" s="83" t="s">
        <v>456</v>
      </c>
      <c r="AV22" s="83" t="s">
        <v>1969</v>
      </c>
      <c r="AW22" s="83" t="s">
        <v>1995</v>
      </c>
      <c r="AX22" s="83" t="s">
        <v>1986</v>
      </c>
      <c r="AY22" s="83" t="s">
        <v>455</v>
      </c>
      <c r="AZ22" s="83">
        <v>2.8</v>
      </c>
      <c r="BA22" s="83" t="s">
        <v>594</v>
      </c>
      <c r="BB22" s="83">
        <v>5400000</v>
      </c>
      <c r="BC22" s="83">
        <v>100</v>
      </c>
      <c r="BD22" s="83" t="s">
        <v>1960</v>
      </c>
      <c r="BE22" s="83" t="s">
        <v>1960</v>
      </c>
      <c r="BF22" s="83" t="s">
        <v>1960</v>
      </c>
      <c r="BG22" s="83" t="s">
        <v>1960</v>
      </c>
      <c r="BH22" s="83" t="s">
        <v>2003</v>
      </c>
      <c r="BI22" s="83" t="s">
        <v>455</v>
      </c>
      <c r="BJ22" s="83" t="s">
        <v>455</v>
      </c>
      <c r="BK22" s="83" t="s">
        <v>63</v>
      </c>
      <c r="BL22" s="83" t="s">
        <v>63</v>
      </c>
      <c r="BM22" s="83" t="s">
        <v>2008</v>
      </c>
      <c r="BN22" s="83" t="s">
        <v>141</v>
      </c>
      <c r="BO22" s="83" t="s">
        <v>1957</v>
      </c>
    </row>
    <row r="23" spans="1:67">
      <c r="A23" s="62">
        <v>21</v>
      </c>
      <c r="B23" s="83" t="s">
        <v>1820</v>
      </c>
      <c r="C23" s="82" t="s">
        <v>1980</v>
      </c>
      <c r="D23" s="82" t="s">
        <v>2018</v>
      </c>
      <c r="E23" s="82" t="s">
        <v>2019</v>
      </c>
      <c r="F23" s="82" t="s">
        <v>456</v>
      </c>
      <c r="G23" s="82" t="s">
        <v>456</v>
      </c>
      <c r="H23" s="82" t="s">
        <v>455</v>
      </c>
      <c r="I23" s="82" t="s">
        <v>455</v>
      </c>
      <c r="J23" s="82" t="s">
        <v>455</v>
      </c>
      <c r="K23" s="82" t="s">
        <v>455</v>
      </c>
      <c r="L23" s="82" t="s">
        <v>455</v>
      </c>
      <c r="M23" s="82" t="s">
        <v>455</v>
      </c>
      <c r="N23" s="82" t="s">
        <v>455</v>
      </c>
      <c r="O23" s="82" t="s">
        <v>455</v>
      </c>
      <c r="P23" s="82" t="s">
        <v>455</v>
      </c>
      <c r="Q23" s="82" t="s">
        <v>141</v>
      </c>
      <c r="R23" s="82" t="s">
        <v>2020</v>
      </c>
      <c r="S23" s="82" t="s">
        <v>455</v>
      </c>
      <c r="T23" s="82" t="s">
        <v>455</v>
      </c>
      <c r="U23" s="82" t="s">
        <v>455</v>
      </c>
      <c r="V23" s="82" t="s">
        <v>455</v>
      </c>
      <c r="W23" s="82" t="s">
        <v>455</v>
      </c>
      <c r="X23" s="82" t="s">
        <v>455</v>
      </c>
      <c r="Y23" s="82" t="s">
        <v>141</v>
      </c>
      <c r="Z23" s="82" t="s">
        <v>456</v>
      </c>
      <c r="AA23" s="82" t="s">
        <v>456</v>
      </c>
      <c r="AB23" s="82" t="s">
        <v>456</v>
      </c>
      <c r="AC23" s="82" t="s">
        <v>456</v>
      </c>
      <c r="AD23" s="82" t="s">
        <v>1960</v>
      </c>
      <c r="AE23" s="82" t="s">
        <v>455</v>
      </c>
      <c r="AF23" s="82" t="s">
        <v>74</v>
      </c>
      <c r="AG23" s="82" t="s">
        <v>141</v>
      </c>
      <c r="AH23" s="83" t="s">
        <v>141</v>
      </c>
      <c r="AI23" s="83" t="s">
        <v>591</v>
      </c>
      <c r="AJ23" s="83" t="s">
        <v>455</v>
      </c>
      <c r="AK23" s="83" t="s">
        <v>456</v>
      </c>
      <c r="AL23" s="83" t="s">
        <v>1622</v>
      </c>
      <c r="AM23" s="83" t="s">
        <v>456</v>
      </c>
      <c r="AN23" s="83" t="s">
        <v>456</v>
      </c>
      <c r="AO23" s="83" t="s">
        <v>455</v>
      </c>
      <c r="AP23" s="83" t="s">
        <v>455</v>
      </c>
      <c r="AQ23" s="83" t="s">
        <v>455</v>
      </c>
      <c r="AR23" s="83" t="s">
        <v>141</v>
      </c>
      <c r="AS23" s="83" t="s">
        <v>1623</v>
      </c>
      <c r="AT23" s="83" t="s">
        <v>456</v>
      </c>
      <c r="AU23" s="83" t="s">
        <v>456</v>
      </c>
      <c r="AV23" s="83" t="s">
        <v>1969</v>
      </c>
      <c r="AW23" s="83" t="s">
        <v>2021</v>
      </c>
      <c r="AX23" s="83" t="s">
        <v>1986</v>
      </c>
      <c r="AY23" s="83" t="s">
        <v>455</v>
      </c>
      <c r="AZ23" s="83">
        <v>5.7</v>
      </c>
      <c r="BA23" s="83" t="s">
        <v>11</v>
      </c>
      <c r="BB23" s="83">
        <v>2500000</v>
      </c>
      <c r="BC23" s="83">
        <v>100</v>
      </c>
      <c r="BD23" s="83" t="s">
        <v>1960</v>
      </c>
      <c r="BE23" s="83" t="s">
        <v>1960</v>
      </c>
      <c r="BF23" s="83" t="s">
        <v>1960</v>
      </c>
      <c r="BG23" s="83" t="s">
        <v>1960</v>
      </c>
      <c r="BH23" s="83" t="s">
        <v>2003</v>
      </c>
      <c r="BI23" s="83" t="s">
        <v>455</v>
      </c>
      <c r="BJ23" s="83" t="s">
        <v>455</v>
      </c>
      <c r="BK23" s="83" t="s">
        <v>63</v>
      </c>
      <c r="BL23" s="83" t="s">
        <v>63</v>
      </c>
      <c r="BM23" s="83" t="s">
        <v>2008</v>
      </c>
      <c r="BN23" s="83" t="s">
        <v>141</v>
      </c>
      <c r="BO23" s="83" t="s">
        <v>1957</v>
      </c>
    </row>
    <row r="24" spans="1:67">
      <c r="A24" s="62">
        <v>22</v>
      </c>
      <c r="B24" s="83" t="s">
        <v>1825</v>
      </c>
      <c r="C24" s="82" t="s">
        <v>1980</v>
      </c>
      <c r="D24" s="82" t="s">
        <v>2018</v>
      </c>
      <c r="E24" s="82" t="s">
        <v>2019</v>
      </c>
      <c r="F24" s="82" t="s">
        <v>456</v>
      </c>
      <c r="G24" s="82" t="s">
        <v>456</v>
      </c>
      <c r="H24" s="82" t="s">
        <v>455</v>
      </c>
      <c r="I24" s="82" t="s">
        <v>455</v>
      </c>
      <c r="J24" s="82" t="s">
        <v>455</v>
      </c>
      <c r="K24" s="82" t="s">
        <v>455</v>
      </c>
      <c r="L24" s="82" t="s">
        <v>455</v>
      </c>
      <c r="M24" s="82" t="s">
        <v>455</v>
      </c>
      <c r="N24" s="82" t="s">
        <v>455</v>
      </c>
      <c r="O24" s="82" t="s">
        <v>455</v>
      </c>
      <c r="P24" s="82" t="s">
        <v>455</v>
      </c>
      <c r="Q24" s="82" t="s">
        <v>141</v>
      </c>
      <c r="R24" s="82" t="s">
        <v>2020</v>
      </c>
      <c r="S24" s="82" t="s">
        <v>455</v>
      </c>
      <c r="T24" s="82" t="s">
        <v>455</v>
      </c>
      <c r="U24" s="82" t="s">
        <v>455</v>
      </c>
      <c r="V24" s="82" t="s">
        <v>455</v>
      </c>
      <c r="W24" s="82" t="s">
        <v>455</v>
      </c>
      <c r="X24" s="82" t="s">
        <v>455</v>
      </c>
      <c r="Y24" s="82" t="s">
        <v>141</v>
      </c>
      <c r="Z24" s="82" t="s">
        <v>456</v>
      </c>
      <c r="AA24" s="82" t="s">
        <v>456</v>
      </c>
      <c r="AB24" s="82" t="s">
        <v>456</v>
      </c>
      <c r="AC24" s="82" t="s">
        <v>456</v>
      </c>
      <c r="AD24" s="82" t="s">
        <v>1960</v>
      </c>
      <c r="AE24" s="82" t="s">
        <v>455</v>
      </c>
      <c r="AF24" s="82" t="s">
        <v>74</v>
      </c>
      <c r="AG24" s="82" t="s">
        <v>141</v>
      </c>
      <c r="AH24" s="83" t="s">
        <v>141</v>
      </c>
      <c r="AI24" s="83" t="s">
        <v>591</v>
      </c>
      <c r="AJ24" s="83" t="s">
        <v>455</v>
      </c>
      <c r="AK24" s="83" t="s">
        <v>456</v>
      </c>
      <c r="AL24" s="83" t="s">
        <v>1622</v>
      </c>
      <c r="AM24" s="83" t="s">
        <v>456</v>
      </c>
      <c r="AN24" s="83" t="s">
        <v>456</v>
      </c>
      <c r="AO24" s="83" t="s">
        <v>455</v>
      </c>
      <c r="AP24" s="83" t="s">
        <v>455</v>
      </c>
      <c r="AQ24" s="83" t="s">
        <v>455</v>
      </c>
      <c r="AR24" s="83" t="s">
        <v>141</v>
      </c>
      <c r="AS24" s="83" t="s">
        <v>1623</v>
      </c>
      <c r="AT24" s="83" t="s">
        <v>456</v>
      </c>
      <c r="AU24" s="83" t="s">
        <v>456</v>
      </c>
      <c r="AV24" s="83" t="s">
        <v>1969</v>
      </c>
      <c r="AW24" s="83" t="s">
        <v>2022</v>
      </c>
      <c r="AX24" s="83" t="s">
        <v>1986</v>
      </c>
      <c r="AY24" s="83" t="s">
        <v>455</v>
      </c>
      <c r="AZ24" s="83">
        <v>2.7</v>
      </c>
      <c r="BA24" s="83" t="s">
        <v>594</v>
      </c>
      <c r="BB24" s="83">
        <v>5330000</v>
      </c>
      <c r="BC24" s="83">
        <v>100</v>
      </c>
      <c r="BD24" s="83" t="s">
        <v>1960</v>
      </c>
      <c r="BE24" s="83" t="s">
        <v>1960</v>
      </c>
      <c r="BF24" s="83" t="s">
        <v>1960</v>
      </c>
      <c r="BG24" s="83" t="s">
        <v>1960</v>
      </c>
      <c r="BH24" s="83" t="s">
        <v>2003</v>
      </c>
      <c r="BI24" s="83" t="s">
        <v>455</v>
      </c>
      <c r="BJ24" s="83" t="s">
        <v>455</v>
      </c>
      <c r="BK24" s="83" t="s">
        <v>63</v>
      </c>
      <c r="BL24" s="83" t="s">
        <v>63</v>
      </c>
      <c r="BM24" s="83" t="s">
        <v>2008</v>
      </c>
      <c r="BN24" s="83" t="s">
        <v>141</v>
      </c>
      <c r="BO24" s="83" t="s">
        <v>1957</v>
      </c>
    </row>
    <row r="25" spans="1:67">
      <c r="A25" s="62">
        <v>23</v>
      </c>
      <c r="B25" s="83" t="s">
        <v>1830</v>
      </c>
      <c r="C25" s="82" t="s">
        <v>1980</v>
      </c>
      <c r="D25" s="82" t="s">
        <v>2018</v>
      </c>
      <c r="E25" s="82" t="s">
        <v>2019</v>
      </c>
      <c r="F25" s="82" t="s">
        <v>456</v>
      </c>
      <c r="G25" s="82" t="s">
        <v>456</v>
      </c>
      <c r="H25" s="82" t="s">
        <v>455</v>
      </c>
      <c r="I25" s="82" t="s">
        <v>455</v>
      </c>
      <c r="J25" s="82" t="s">
        <v>455</v>
      </c>
      <c r="K25" s="82" t="s">
        <v>455</v>
      </c>
      <c r="L25" s="82" t="s">
        <v>455</v>
      </c>
      <c r="M25" s="82" t="s">
        <v>455</v>
      </c>
      <c r="N25" s="82" t="s">
        <v>455</v>
      </c>
      <c r="O25" s="82" t="s">
        <v>455</v>
      </c>
      <c r="P25" s="82" t="s">
        <v>455</v>
      </c>
      <c r="Q25" s="82" t="s">
        <v>141</v>
      </c>
      <c r="R25" s="82" t="s">
        <v>2020</v>
      </c>
      <c r="S25" s="82" t="s">
        <v>455</v>
      </c>
      <c r="T25" s="82" t="s">
        <v>455</v>
      </c>
      <c r="U25" s="82" t="s">
        <v>455</v>
      </c>
      <c r="V25" s="82" t="s">
        <v>455</v>
      </c>
      <c r="W25" s="82" t="s">
        <v>455</v>
      </c>
      <c r="X25" s="82" t="s">
        <v>455</v>
      </c>
      <c r="Y25" s="82" t="s">
        <v>141</v>
      </c>
      <c r="Z25" s="82" t="s">
        <v>456</v>
      </c>
      <c r="AA25" s="82" t="s">
        <v>456</v>
      </c>
      <c r="AB25" s="82" t="s">
        <v>456</v>
      </c>
      <c r="AC25" s="82" t="s">
        <v>456</v>
      </c>
      <c r="AD25" s="82" t="s">
        <v>1960</v>
      </c>
      <c r="AE25" s="82" t="s">
        <v>455</v>
      </c>
      <c r="AF25" s="82" t="s">
        <v>74</v>
      </c>
      <c r="AG25" s="82" t="s">
        <v>141</v>
      </c>
      <c r="AH25" s="83" t="s">
        <v>141</v>
      </c>
      <c r="AI25" s="83" t="s">
        <v>591</v>
      </c>
      <c r="AJ25" s="83" t="s">
        <v>455</v>
      </c>
      <c r="AK25" s="83" t="s">
        <v>456</v>
      </c>
      <c r="AL25" s="83" t="s">
        <v>1622</v>
      </c>
      <c r="AM25" s="83" t="s">
        <v>456</v>
      </c>
      <c r="AN25" s="83" t="s">
        <v>456</v>
      </c>
      <c r="AO25" s="83" t="s">
        <v>455</v>
      </c>
      <c r="AP25" s="83" t="s">
        <v>455</v>
      </c>
      <c r="AQ25" s="83" t="s">
        <v>455</v>
      </c>
      <c r="AR25" s="83" t="s">
        <v>141</v>
      </c>
      <c r="AS25" s="83" t="s">
        <v>1623</v>
      </c>
      <c r="AT25" s="83" t="s">
        <v>456</v>
      </c>
      <c r="AU25" s="83" t="s">
        <v>456</v>
      </c>
      <c r="AV25" s="83" t="s">
        <v>1969</v>
      </c>
      <c r="AW25" s="83" t="s">
        <v>1995</v>
      </c>
      <c r="AX25" s="83" t="s">
        <v>1986</v>
      </c>
      <c r="AY25" s="83" t="s">
        <v>455</v>
      </c>
      <c r="AZ25" s="83">
        <v>5.32</v>
      </c>
      <c r="BA25" s="83" t="s">
        <v>11</v>
      </c>
      <c r="BB25" s="83">
        <v>2500000</v>
      </c>
      <c r="BC25" s="83">
        <v>100</v>
      </c>
      <c r="BD25" s="83" t="s">
        <v>1960</v>
      </c>
      <c r="BE25" s="83" t="s">
        <v>1960</v>
      </c>
      <c r="BF25" s="83" t="s">
        <v>1960</v>
      </c>
      <c r="BG25" s="83" t="s">
        <v>1960</v>
      </c>
      <c r="BH25" s="83" t="s">
        <v>2003</v>
      </c>
      <c r="BI25" s="83" t="s">
        <v>455</v>
      </c>
      <c r="BJ25" s="83" t="s">
        <v>455</v>
      </c>
      <c r="BK25" s="83" t="s">
        <v>63</v>
      </c>
      <c r="BL25" s="83" t="s">
        <v>63</v>
      </c>
      <c r="BM25" s="83" t="s">
        <v>2008</v>
      </c>
      <c r="BN25" s="83" t="s">
        <v>141</v>
      </c>
      <c r="BO25" s="83" t="s">
        <v>1957</v>
      </c>
    </row>
    <row r="26" spans="1:67">
      <c r="A26" s="62">
        <v>24</v>
      </c>
      <c r="B26" s="83" t="s">
        <v>1833</v>
      </c>
      <c r="C26" s="82" t="s">
        <v>1980</v>
      </c>
      <c r="D26" s="82" t="s">
        <v>2018</v>
      </c>
      <c r="E26" s="82" t="s">
        <v>2019</v>
      </c>
      <c r="F26" s="82" t="s">
        <v>456</v>
      </c>
      <c r="G26" s="82" t="s">
        <v>456</v>
      </c>
      <c r="H26" s="82" t="s">
        <v>455</v>
      </c>
      <c r="I26" s="82" t="s">
        <v>455</v>
      </c>
      <c r="J26" s="82" t="s">
        <v>455</v>
      </c>
      <c r="K26" s="82" t="s">
        <v>455</v>
      </c>
      <c r="L26" s="82" t="s">
        <v>455</v>
      </c>
      <c r="M26" s="82" t="s">
        <v>455</v>
      </c>
      <c r="N26" s="82" t="s">
        <v>455</v>
      </c>
      <c r="O26" s="82" t="s">
        <v>455</v>
      </c>
      <c r="P26" s="82" t="s">
        <v>455</v>
      </c>
      <c r="Q26" s="82" t="s">
        <v>141</v>
      </c>
      <c r="R26" s="82" t="s">
        <v>2020</v>
      </c>
      <c r="S26" s="82" t="s">
        <v>455</v>
      </c>
      <c r="T26" s="82" t="s">
        <v>455</v>
      </c>
      <c r="U26" s="82" t="s">
        <v>455</v>
      </c>
      <c r="V26" s="82" t="s">
        <v>455</v>
      </c>
      <c r="W26" s="82" t="s">
        <v>455</v>
      </c>
      <c r="X26" s="82" t="s">
        <v>455</v>
      </c>
      <c r="Y26" s="82" t="s">
        <v>141</v>
      </c>
      <c r="Z26" s="82" t="s">
        <v>456</v>
      </c>
      <c r="AA26" s="82" t="s">
        <v>456</v>
      </c>
      <c r="AB26" s="82" t="s">
        <v>456</v>
      </c>
      <c r="AC26" s="82" t="s">
        <v>456</v>
      </c>
      <c r="AD26" s="82" t="s">
        <v>1960</v>
      </c>
      <c r="AE26" s="82" t="s">
        <v>455</v>
      </c>
      <c r="AF26" s="82" t="s">
        <v>74</v>
      </c>
      <c r="AG26" s="82" t="s">
        <v>141</v>
      </c>
      <c r="AH26" s="83" t="s">
        <v>141</v>
      </c>
      <c r="AI26" s="83" t="s">
        <v>591</v>
      </c>
      <c r="AJ26" s="83" t="s">
        <v>455</v>
      </c>
      <c r="AK26" s="83" t="s">
        <v>456</v>
      </c>
      <c r="AL26" s="83" t="s">
        <v>1622</v>
      </c>
      <c r="AM26" s="83" t="s">
        <v>456</v>
      </c>
      <c r="AN26" s="83" t="s">
        <v>456</v>
      </c>
      <c r="AO26" s="83" t="s">
        <v>455</v>
      </c>
      <c r="AP26" s="83" t="s">
        <v>455</v>
      </c>
      <c r="AQ26" s="83" t="s">
        <v>455</v>
      </c>
      <c r="AR26" s="83" t="s">
        <v>141</v>
      </c>
      <c r="AS26" s="83" t="s">
        <v>1623</v>
      </c>
      <c r="AT26" s="83" t="s">
        <v>456</v>
      </c>
      <c r="AU26" s="83" t="s">
        <v>456</v>
      </c>
      <c r="AV26" s="83" t="s">
        <v>1969</v>
      </c>
      <c r="AW26" s="83" t="s">
        <v>2022</v>
      </c>
      <c r="AX26" s="83" t="s">
        <v>1986</v>
      </c>
      <c r="AY26" s="83" t="s">
        <v>455</v>
      </c>
      <c r="AZ26" s="83">
        <v>5.45</v>
      </c>
      <c r="BA26" s="83" t="s">
        <v>11</v>
      </c>
      <c r="BB26" s="83">
        <v>1000000</v>
      </c>
      <c r="BC26" s="83">
        <v>100</v>
      </c>
      <c r="BD26" s="83" t="s">
        <v>1960</v>
      </c>
      <c r="BE26" s="83" t="s">
        <v>1960</v>
      </c>
      <c r="BF26" s="83" t="s">
        <v>1960</v>
      </c>
      <c r="BG26" s="83" t="s">
        <v>1960</v>
      </c>
      <c r="BH26" s="83" t="s">
        <v>2003</v>
      </c>
      <c r="BI26" s="83" t="s">
        <v>455</v>
      </c>
      <c r="BJ26" s="83" t="s">
        <v>455</v>
      </c>
      <c r="BK26" s="83" t="s">
        <v>63</v>
      </c>
      <c r="BL26" s="83" t="s">
        <v>63</v>
      </c>
      <c r="BM26" s="83" t="s">
        <v>2008</v>
      </c>
      <c r="BN26" s="83" t="s">
        <v>141</v>
      </c>
      <c r="BO26" s="83" t="s">
        <v>1957</v>
      </c>
    </row>
    <row r="27" spans="1:67">
      <c r="A27" s="62">
        <v>25</v>
      </c>
      <c r="B27" s="83" t="s">
        <v>1836</v>
      </c>
      <c r="C27" s="82" t="s">
        <v>2023</v>
      </c>
      <c r="D27" s="82" t="s">
        <v>1988</v>
      </c>
      <c r="E27" s="82" t="s">
        <v>1989</v>
      </c>
      <c r="F27" s="82" t="s">
        <v>456</v>
      </c>
      <c r="G27" s="82" t="s">
        <v>456</v>
      </c>
      <c r="H27" s="82" t="s">
        <v>455</v>
      </c>
      <c r="I27" s="82" t="s">
        <v>455</v>
      </c>
      <c r="J27" s="82" t="s">
        <v>455</v>
      </c>
      <c r="K27" s="82" t="s">
        <v>455</v>
      </c>
      <c r="L27" s="82" t="s">
        <v>455</v>
      </c>
      <c r="M27" s="82" t="s">
        <v>455</v>
      </c>
      <c r="N27" s="82" t="s">
        <v>455</v>
      </c>
      <c r="O27" s="82" t="s">
        <v>455</v>
      </c>
      <c r="P27" s="82" t="s">
        <v>455</v>
      </c>
      <c r="Q27" s="82" t="s">
        <v>141</v>
      </c>
      <c r="R27" s="82" t="s">
        <v>1990</v>
      </c>
      <c r="S27" s="82" t="s">
        <v>455</v>
      </c>
      <c r="T27" s="82" t="s">
        <v>455</v>
      </c>
      <c r="U27" s="82" t="s">
        <v>455</v>
      </c>
      <c r="V27" s="82" t="s">
        <v>455</v>
      </c>
      <c r="W27" s="82" t="s">
        <v>66</v>
      </c>
      <c r="X27" s="82" t="s">
        <v>455</v>
      </c>
      <c r="Y27" s="82" t="s">
        <v>1991</v>
      </c>
      <c r="Z27" s="82" t="s">
        <v>456</v>
      </c>
      <c r="AA27" s="82" t="s">
        <v>456</v>
      </c>
      <c r="AB27" s="82" t="s">
        <v>456</v>
      </c>
      <c r="AC27" s="82" t="s">
        <v>456</v>
      </c>
      <c r="AD27" s="82" t="s">
        <v>1960</v>
      </c>
      <c r="AE27" s="82" t="s">
        <v>455</v>
      </c>
      <c r="AF27" s="82" t="s">
        <v>74</v>
      </c>
      <c r="AG27" s="82" t="s">
        <v>1992</v>
      </c>
      <c r="AH27" s="83" t="s">
        <v>141</v>
      </c>
      <c r="AI27" s="83" t="s">
        <v>591</v>
      </c>
      <c r="AJ27" s="83" t="s">
        <v>455</v>
      </c>
      <c r="AK27" s="83" t="s">
        <v>456</v>
      </c>
      <c r="AL27" s="83" t="s">
        <v>1993</v>
      </c>
      <c r="AM27" s="83" t="s">
        <v>456</v>
      </c>
      <c r="AN27" s="83" t="s">
        <v>456</v>
      </c>
      <c r="AO27" s="83" t="s">
        <v>455</v>
      </c>
      <c r="AP27" s="83" t="s">
        <v>455</v>
      </c>
      <c r="AQ27" s="83" t="s">
        <v>455</v>
      </c>
      <c r="AR27" s="83" t="s">
        <v>141</v>
      </c>
      <c r="AS27" s="83" t="s">
        <v>1994</v>
      </c>
      <c r="AT27" s="83" t="s">
        <v>456</v>
      </c>
      <c r="AU27" s="83" t="s">
        <v>456</v>
      </c>
      <c r="AV27" s="83" t="s">
        <v>1971</v>
      </c>
      <c r="AW27" s="83" t="s">
        <v>2024</v>
      </c>
      <c r="AX27" s="83" t="s">
        <v>2025</v>
      </c>
      <c r="AY27" s="83" t="s">
        <v>455</v>
      </c>
      <c r="AZ27" s="83">
        <v>3</v>
      </c>
      <c r="BA27" s="83" t="s">
        <v>594</v>
      </c>
      <c r="BB27" s="83">
        <v>59948840.000000007</v>
      </c>
      <c r="BC27" s="83">
        <v>100</v>
      </c>
      <c r="BD27" s="83" t="s">
        <v>1960</v>
      </c>
      <c r="BE27" s="83" t="s">
        <v>1960</v>
      </c>
      <c r="BF27" s="83" t="s">
        <v>1960</v>
      </c>
      <c r="BG27" s="83" t="s">
        <v>1960</v>
      </c>
      <c r="BH27" s="83" t="s">
        <v>1996</v>
      </c>
      <c r="BI27" s="83" t="s">
        <v>455</v>
      </c>
      <c r="BJ27" s="83" t="s">
        <v>455</v>
      </c>
      <c r="BK27" s="83" t="s">
        <v>66</v>
      </c>
      <c r="BL27" s="83" t="s">
        <v>66</v>
      </c>
      <c r="BM27" s="83" t="s">
        <v>1997</v>
      </c>
      <c r="BN27" s="83" t="s">
        <v>1991</v>
      </c>
      <c r="BO27" s="83" t="s">
        <v>1957</v>
      </c>
    </row>
    <row r="28" spans="1:67">
      <c r="A28" s="62">
        <v>26</v>
      </c>
      <c r="B28" s="83" t="s">
        <v>1839</v>
      </c>
      <c r="C28" s="82" t="s">
        <v>2023</v>
      </c>
      <c r="D28" s="82" t="s">
        <v>1988</v>
      </c>
      <c r="E28" s="82" t="s">
        <v>1989</v>
      </c>
      <c r="F28" s="82" t="s">
        <v>456</v>
      </c>
      <c r="G28" s="82" t="s">
        <v>456</v>
      </c>
      <c r="H28" s="82" t="s">
        <v>455</v>
      </c>
      <c r="I28" s="82" t="s">
        <v>455</v>
      </c>
      <c r="J28" s="82" t="s">
        <v>455</v>
      </c>
      <c r="K28" s="82" t="s">
        <v>455</v>
      </c>
      <c r="L28" s="82" t="s">
        <v>455</v>
      </c>
      <c r="M28" s="82" t="s">
        <v>455</v>
      </c>
      <c r="N28" s="82" t="s">
        <v>455</v>
      </c>
      <c r="O28" s="82" t="s">
        <v>455</v>
      </c>
      <c r="P28" s="82" t="s">
        <v>455</v>
      </c>
      <c r="Q28" s="82" t="s">
        <v>141</v>
      </c>
      <c r="R28" s="82" t="s">
        <v>1990</v>
      </c>
      <c r="S28" s="82" t="s">
        <v>455</v>
      </c>
      <c r="T28" s="82" t="s">
        <v>455</v>
      </c>
      <c r="U28" s="82" t="s">
        <v>455</v>
      </c>
      <c r="V28" s="82" t="s">
        <v>455</v>
      </c>
      <c r="W28" s="82" t="s">
        <v>66</v>
      </c>
      <c r="X28" s="82" t="s">
        <v>455</v>
      </c>
      <c r="Y28" s="82" t="s">
        <v>1991</v>
      </c>
      <c r="Z28" s="82" t="s">
        <v>456</v>
      </c>
      <c r="AA28" s="82" t="s">
        <v>456</v>
      </c>
      <c r="AB28" s="82" t="s">
        <v>456</v>
      </c>
      <c r="AC28" s="82" t="s">
        <v>456</v>
      </c>
      <c r="AD28" s="82" t="s">
        <v>1960</v>
      </c>
      <c r="AE28" s="82" t="s">
        <v>455</v>
      </c>
      <c r="AF28" s="82" t="s">
        <v>74</v>
      </c>
      <c r="AG28" s="82" t="s">
        <v>1992</v>
      </c>
      <c r="AH28" s="83" t="s">
        <v>141</v>
      </c>
      <c r="AI28" s="83" t="s">
        <v>591</v>
      </c>
      <c r="AJ28" s="83" t="s">
        <v>455</v>
      </c>
      <c r="AK28" s="83" t="s">
        <v>456</v>
      </c>
      <c r="AL28" s="83" t="s">
        <v>1993</v>
      </c>
      <c r="AM28" s="83" t="s">
        <v>456</v>
      </c>
      <c r="AN28" s="83" t="s">
        <v>456</v>
      </c>
      <c r="AO28" s="83" t="s">
        <v>455</v>
      </c>
      <c r="AP28" s="83" t="s">
        <v>455</v>
      </c>
      <c r="AQ28" s="83" t="s">
        <v>455</v>
      </c>
      <c r="AR28" s="83" t="s">
        <v>141</v>
      </c>
      <c r="AS28" s="83" t="s">
        <v>1994</v>
      </c>
      <c r="AT28" s="83" t="s">
        <v>456</v>
      </c>
      <c r="AU28" s="83" t="s">
        <v>456</v>
      </c>
      <c r="AV28" s="83" t="s">
        <v>1965</v>
      </c>
      <c r="AW28" s="83" t="s">
        <v>2026</v>
      </c>
      <c r="AX28" s="83" t="s">
        <v>2025</v>
      </c>
      <c r="AY28" s="83" t="s">
        <v>455</v>
      </c>
      <c r="AZ28" s="83">
        <v>5.8</v>
      </c>
      <c r="BA28" s="83" t="s">
        <v>11</v>
      </c>
      <c r="BB28" s="83">
        <v>10000000</v>
      </c>
      <c r="BC28" s="83">
        <v>100</v>
      </c>
      <c r="BD28" s="83" t="s">
        <v>1960</v>
      </c>
      <c r="BE28" s="83" t="s">
        <v>1960</v>
      </c>
      <c r="BF28" s="83" t="s">
        <v>1960</v>
      </c>
      <c r="BG28" s="83" t="s">
        <v>1960</v>
      </c>
      <c r="BH28" s="83" t="s">
        <v>1996</v>
      </c>
      <c r="BI28" s="83" t="s">
        <v>455</v>
      </c>
      <c r="BJ28" s="83" t="s">
        <v>455</v>
      </c>
      <c r="BK28" s="83" t="s">
        <v>66</v>
      </c>
      <c r="BL28" s="83" t="s">
        <v>66</v>
      </c>
      <c r="BM28" s="83" t="s">
        <v>1997</v>
      </c>
      <c r="BN28" s="83" t="s">
        <v>1991</v>
      </c>
      <c r="BO28" s="83" t="s">
        <v>1957</v>
      </c>
    </row>
    <row r="29" spans="1:67">
      <c r="A29" s="62">
        <v>27</v>
      </c>
      <c r="B29" s="83" t="s">
        <v>1842</v>
      </c>
      <c r="C29" s="82" t="s">
        <v>2023</v>
      </c>
      <c r="D29" s="82" t="s">
        <v>2027</v>
      </c>
      <c r="E29" s="82" t="s">
        <v>455</v>
      </c>
      <c r="F29" s="82">
        <v>20204333</v>
      </c>
      <c r="G29" s="82" t="s">
        <v>2028</v>
      </c>
      <c r="H29" s="82" t="s">
        <v>455</v>
      </c>
      <c r="I29" s="82" t="s">
        <v>455</v>
      </c>
      <c r="J29" s="82" t="s">
        <v>455</v>
      </c>
      <c r="K29" s="82" t="s">
        <v>455</v>
      </c>
      <c r="L29" s="82" t="s">
        <v>455</v>
      </c>
      <c r="M29" s="82" t="s">
        <v>75</v>
      </c>
      <c r="N29" s="82" t="s">
        <v>455</v>
      </c>
      <c r="O29" s="82" t="s">
        <v>76</v>
      </c>
      <c r="P29" s="82" t="s">
        <v>64</v>
      </c>
      <c r="Q29" s="82" t="s">
        <v>2029</v>
      </c>
      <c r="R29" s="82" t="s">
        <v>455</v>
      </c>
      <c r="S29" s="82" t="s">
        <v>455</v>
      </c>
      <c r="T29" s="82" t="s">
        <v>455</v>
      </c>
      <c r="U29" s="82" t="s">
        <v>455</v>
      </c>
      <c r="V29" s="82" t="s">
        <v>455</v>
      </c>
      <c r="W29" s="82" t="s">
        <v>455</v>
      </c>
      <c r="X29" s="82" t="s">
        <v>455</v>
      </c>
      <c r="Y29" s="82" t="s">
        <v>456</v>
      </c>
      <c r="Z29" s="82" t="s">
        <v>456</v>
      </c>
      <c r="AA29" s="82" t="s">
        <v>456</v>
      </c>
      <c r="AB29" s="82" t="s">
        <v>456</v>
      </c>
      <c r="AC29" s="82">
        <v>100</v>
      </c>
      <c r="AD29" s="82" t="s">
        <v>605</v>
      </c>
      <c r="AE29" s="82" t="s">
        <v>1699</v>
      </c>
      <c r="AF29" s="82" t="s">
        <v>74</v>
      </c>
      <c r="AG29" s="82" t="s">
        <v>2030</v>
      </c>
      <c r="AH29" s="83" t="s">
        <v>141</v>
      </c>
      <c r="AI29" s="83" t="s">
        <v>591</v>
      </c>
      <c r="AJ29" s="83" t="s">
        <v>455</v>
      </c>
      <c r="AK29" s="83" t="s">
        <v>456</v>
      </c>
      <c r="AL29" s="83" t="s">
        <v>2031</v>
      </c>
      <c r="AM29" s="83">
        <v>20204333</v>
      </c>
      <c r="AN29" s="83" t="s">
        <v>2028</v>
      </c>
      <c r="AO29" s="83" t="s">
        <v>68</v>
      </c>
      <c r="AP29" s="83" t="s">
        <v>76</v>
      </c>
      <c r="AQ29" s="83" t="s">
        <v>64</v>
      </c>
      <c r="AR29" s="83" t="s">
        <v>2032</v>
      </c>
      <c r="AS29" s="83" t="s">
        <v>455</v>
      </c>
      <c r="AT29" s="83" t="s">
        <v>456</v>
      </c>
      <c r="AU29" s="83" t="s">
        <v>456</v>
      </c>
      <c r="AV29" s="83" t="s">
        <v>1963</v>
      </c>
      <c r="AW29" s="83" t="s">
        <v>2033</v>
      </c>
      <c r="AX29" s="83" t="s">
        <v>2025</v>
      </c>
      <c r="AY29" s="83" t="s">
        <v>455</v>
      </c>
      <c r="AZ29" s="83">
        <v>6.3449551679204017</v>
      </c>
      <c r="BA29" s="83" t="s">
        <v>11</v>
      </c>
      <c r="BB29" s="83">
        <v>240000000</v>
      </c>
      <c r="BC29" s="83">
        <v>100</v>
      </c>
      <c r="BD29" s="83" t="s">
        <v>1960</v>
      </c>
      <c r="BE29" s="83" t="s">
        <v>605</v>
      </c>
      <c r="BF29" s="83" t="s">
        <v>1960</v>
      </c>
      <c r="BG29" s="83" t="s">
        <v>1960</v>
      </c>
      <c r="BH29" s="83" t="s">
        <v>2034</v>
      </c>
      <c r="BI29" s="83" t="s">
        <v>455</v>
      </c>
      <c r="BJ29" s="83" t="s">
        <v>68</v>
      </c>
      <c r="BK29" s="83" t="s">
        <v>76</v>
      </c>
      <c r="BL29" s="83" t="s">
        <v>64</v>
      </c>
      <c r="BM29" s="83" t="s">
        <v>2032</v>
      </c>
      <c r="BN29" s="83" t="s">
        <v>2032</v>
      </c>
      <c r="BO29" s="83" t="s">
        <v>461</v>
      </c>
    </row>
    <row r="30" spans="1:67">
      <c r="A30" s="62">
        <v>28</v>
      </c>
      <c r="B30" s="62" t="s">
        <v>1846</v>
      </c>
      <c r="C30" s="2" t="s">
        <v>2023</v>
      </c>
      <c r="D30" s="2" t="s">
        <v>2009</v>
      </c>
      <c r="E30" s="2" t="s">
        <v>455</v>
      </c>
      <c r="F30" s="2" t="s">
        <v>456</v>
      </c>
      <c r="G30" s="2" t="s">
        <v>456</v>
      </c>
      <c r="H30" s="2" t="s">
        <v>455</v>
      </c>
      <c r="I30" s="2" t="s">
        <v>455</v>
      </c>
      <c r="J30" s="2" t="s">
        <v>455</v>
      </c>
      <c r="K30" s="2" t="s">
        <v>455</v>
      </c>
      <c r="L30" s="2" t="s">
        <v>455</v>
      </c>
      <c r="M30" s="2" t="s">
        <v>455</v>
      </c>
      <c r="N30" s="2" t="s">
        <v>455</v>
      </c>
      <c r="O30" s="2" t="s">
        <v>455</v>
      </c>
      <c r="P30" s="2" t="s">
        <v>455</v>
      </c>
      <c r="Q30" s="2" t="s">
        <v>141</v>
      </c>
      <c r="R30" s="2" t="s">
        <v>455</v>
      </c>
      <c r="S30" s="2" t="s">
        <v>455</v>
      </c>
      <c r="T30" s="2" t="s">
        <v>455</v>
      </c>
      <c r="U30" s="2" t="s">
        <v>455</v>
      </c>
      <c r="V30" s="2" t="s">
        <v>455</v>
      </c>
      <c r="W30" s="2" t="s">
        <v>455</v>
      </c>
      <c r="X30" s="2" t="s">
        <v>455</v>
      </c>
      <c r="Y30" s="2" t="s">
        <v>456</v>
      </c>
      <c r="Z30" s="2" t="s">
        <v>456</v>
      </c>
      <c r="AA30" s="2" t="s">
        <v>456</v>
      </c>
      <c r="AB30" s="2" t="s">
        <v>456</v>
      </c>
      <c r="AC30" s="2" t="s">
        <v>456</v>
      </c>
      <c r="AD30" s="2" t="s">
        <v>1960</v>
      </c>
      <c r="AE30" s="2" t="s">
        <v>455</v>
      </c>
      <c r="AF30" s="2" t="s">
        <v>74</v>
      </c>
      <c r="AG30" s="2" t="s">
        <v>141</v>
      </c>
      <c r="AH30" s="62" t="s">
        <v>141</v>
      </c>
      <c r="AI30" s="62" t="s">
        <v>2010</v>
      </c>
      <c r="AJ30" s="62" t="s">
        <v>455</v>
      </c>
      <c r="AK30" s="62" t="s">
        <v>456</v>
      </c>
      <c r="AL30" s="62" t="s">
        <v>2011</v>
      </c>
      <c r="AM30" s="62" t="s">
        <v>456</v>
      </c>
      <c r="AN30" s="62" t="s">
        <v>456</v>
      </c>
      <c r="AO30" s="62" t="s">
        <v>455</v>
      </c>
      <c r="AP30" s="62" t="s">
        <v>455</v>
      </c>
      <c r="AQ30" s="62" t="s">
        <v>455</v>
      </c>
      <c r="AR30" s="62" t="s">
        <v>141</v>
      </c>
      <c r="AS30" s="62" t="s">
        <v>455</v>
      </c>
      <c r="AT30" s="62" t="s">
        <v>456</v>
      </c>
      <c r="AU30" s="62" t="s">
        <v>456</v>
      </c>
      <c r="AV30" s="62" t="s">
        <v>2035</v>
      </c>
      <c r="AW30" s="62" t="s">
        <v>2036</v>
      </c>
      <c r="AX30" s="62" t="s">
        <v>2025</v>
      </c>
      <c r="AY30" s="62" t="s">
        <v>455</v>
      </c>
      <c r="AZ30" s="62">
        <v>3.7</v>
      </c>
      <c r="BA30" s="62" t="s">
        <v>795</v>
      </c>
      <c r="BB30" s="62">
        <v>45000000</v>
      </c>
      <c r="BC30" s="62" t="s">
        <v>455</v>
      </c>
      <c r="BD30" s="62" t="s">
        <v>1960</v>
      </c>
      <c r="BE30" s="62" t="s">
        <v>1960</v>
      </c>
      <c r="BF30" s="62" t="s">
        <v>1960</v>
      </c>
      <c r="BG30" s="62" t="s">
        <v>1960</v>
      </c>
      <c r="BH30" s="62" t="s">
        <v>2012</v>
      </c>
      <c r="BI30" s="62" t="s">
        <v>455</v>
      </c>
      <c r="BJ30" s="62" t="s">
        <v>79</v>
      </c>
      <c r="BK30" s="62" t="s">
        <v>63</v>
      </c>
      <c r="BL30" s="62" t="s">
        <v>63</v>
      </c>
      <c r="BM30" s="62" t="s">
        <v>2013</v>
      </c>
      <c r="BN30" s="62" t="s">
        <v>2013</v>
      </c>
      <c r="BO30" s="62" t="s">
        <v>1957</v>
      </c>
    </row>
    <row r="31" spans="1:67">
      <c r="A31" s="62">
        <v>29</v>
      </c>
      <c r="B31" s="62" t="s">
        <v>1849</v>
      </c>
      <c r="C31" s="2" t="s">
        <v>2023</v>
      </c>
      <c r="D31" s="2" t="s">
        <v>2009</v>
      </c>
      <c r="E31" s="2" t="s">
        <v>455</v>
      </c>
      <c r="F31" s="2" t="s">
        <v>456</v>
      </c>
      <c r="G31" s="2" t="s">
        <v>456</v>
      </c>
      <c r="H31" s="2" t="s">
        <v>455</v>
      </c>
      <c r="I31" s="2" t="s">
        <v>455</v>
      </c>
      <c r="J31" s="2" t="s">
        <v>455</v>
      </c>
      <c r="K31" s="2" t="s">
        <v>455</v>
      </c>
      <c r="L31" s="2" t="s">
        <v>455</v>
      </c>
      <c r="M31" s="2" t="s">
        <v>455</v>
      </c>
      <c r="N31" s="2" t="s">
        <v>455</v>
      </c>
      <c r="O31" s="2" t="s">
        <v>455</v>
      </c>
      <c r="P31" s="2" t="s">
        <v>455</v>
      </c>
      <c r="Q31" s="2" t="s">
        <v>141</v>
      </c>
      <c r="R31" s="2" t="s">
        <v>455</v>
      </c>
      <c r="S31" s="2" t="s">
        <v>455</v>
      </c>
      <c r="T31" s="2" t="s">
        <v>455</v>
      </c>
      <c r="U31" s="2" t="s">
        <v>455</v>
      </c>
      <c r="V31" s="2" t="s">
        <v>455</v>
      </c>
      <c r="W31" s="2" t="s">
        <v>455</v>
      </c>
      <c r="X31" s="2" t="s">
        <v>455</v>
      </c>
      <c r="Y31" s="2" t="s">
        <v>456</v>
      </c>
      <c r="Z31" s="2" t="s">
        <v>456</v>
      </c>
      <c r="AA31" s="2" t="s">
        <v>456</v>
      </c>
      <c r="AB31" s="2" t="s">
        <v>456</v>
      </c>
      <c r="AC31" s="2" t="s">
        <v>456</v>
      </c>
      <c r="AD31" s="2" t="s">
        <v>1960</v>
      </c>
      <c r="AE31" s="2" t="s">
        <v>455</v>
      </c>
      <c r="AF31" s="2" t="s">
        <v>74</v>
      </c>
      <c r="AG31" s="2" t="s">
        <v>141</v>
      </c>
      <c r="AH31" s="62" t="s">
        <v>141</v>
      </c>
      <c r="AI31" s="62" t="s">
        <v>2010</v>
      </c>
      <c r="AJ31" s="62" t="s">
        <v>455</v>
      </c>
      <c r="AK31" s="62" t="s">
        <v>456</v>
      </c>
      <c r="AL31" s="62" t="s">
        <v>2011</v>
      </c>
      <c r="AM31" s="62" t="s">
        <v>456</v>
      </c>
      <c r="AN31" s="62" t="s">
        <v>456</v>
      </c>
      <c r="AO31" s="62" t="s">
        <v>455</v>
      </c>
      <c r="AP31" s="62" t="s">
        <v>455</v>
      </c>
      <c r="AQ31" s="62" t="s">
        <v>455</v>
      </c>
      <c r="AR31" s="62" t="s">
        <v>141</v>
      </c>
      <c r="AS31" s="62" t="s">
        <v>455</v>
      </c>
      <c r="AT31" s="62" t="s">
        <v>456</v>
      </c>
      <c r="AU31" s="62" t="s">
        <v>456</v>
      </c>
      <c r="AV31" s="62" t="s">
        <v>2035</v>
      </c>
      <c r="AW31" s="62" t="s">
        <v>2036</v>
      </c>
      <c r="AX31" s="62" t="s">
        <v>2025</v>
      </c>
      <c r="AY31" s="62" t="s">
        <v>455</v>
      </c>
      <c r="AZ31" s="62">
        <v>5</v>
      </c>
      <c r="BA31" s="62" t="s">
        <v>11</v>
      </c>
      <c r="BB31" s="62">
        <v>50000000</v>
      </c>
      <c r="BC31" s="62">
        <v>100</v>
      </c>
      <c r="BD31" s="62" t="s">
        <v>1960</v>
      </c>
      <c r="BE31" s="62" t="s">
        <v>1960</v>
      </c>
      <c r="BF31" s="62" t="s">
        <v>1960</v>
      </c>
      <c r="BG31" s="62" t="s">
        <v>1960</v>
      </c>
      <c r="BH31" s="62" t="s">
        <v>2012</v>
      </c>
      <c r="BI31" s="62" t="s">
        <v>455</v>
      </c>
      <c r="BJ31" s="62" t="s">
        <v>79</v>
      </c>
      <c r="BK31" s="62" t="s">
        <v>63</v>
      </c>
      <c r="BL31" s="62" t="s">
        <v>63</v>
      </c>
      <c r="BM31" s="62" t="s">
        <v>2013</v>
      </c>
      <c r="BN31" s="62" t="s">
        <v>2013</v>
      </c>
      <c r="BO31" s="62" t="s">
        <v>1957</v>
      </c>
    </row>
    <row r="32" spans="1:67">
      <c r="A32" s="62">
        <v>30</v>
      </c>
      <c r="B32" s="62" t="s">
        <v>1853</v>
      </c>
      <c r="C32" s="2" t="s">
        <v>2023</v>
      </c>
      <c r="D32" s="2" t="s">
        <v>2037</v>
      </c>
      <c r="E32" s="2" t="s">
        <v>455</v>
      </c>
      <c r="F32" s="2" t="s">
        <v>456</v>
      </c>
      <c r="G32" s="2" t="s">
        <v>456</v>
      </c>
      <c r="H32" s="2" t="s">
        <v>455</v>
      </c>
      <c r="I32" s="2" t="s">
        <v>455</v>
      </c>
      <c r="J32" s="2" t="s">
        <v>455</v>
      </c>
      <c r="K32" s="2" t="s">
        <v>455</v>
      </c>
      <c r="L32" s="2" t="s">
        <v>455</v>
      </c>
      <c r="M32" s="2" t="s">
        <v>455</v>
      </c>
      <c r="N32" s="2" t="s">
        <v>455</v>
      </c>
      <c r="O32" s="2" t="s">
        <v>455</v>
      </c>
      <c r="P32" s="2" t="s">
        <v>455</v>
      </c>
      <c r="Q32" s="2" t="s">
        <v>141</v>
      </c>
      <c r="R32" s="2" t="s">
        <v>455</v>
      </c>
      <c r="S32" s="2" t="s">
        <v>455</v>
      </c>
      <c r="T32" s="2" t="s">
        <v>455</v>
      </c>
      <c r="U32" s="2" t="s">
        <v>455</v>
      </c>
      <c r="V32" s="2" t="s">
        <v>455</v>
      </c>
      <c r="W32" s="2" t="s">
        <v>455</v>
      </c>
      <c r="X32" s="2" t="s">
        <v>455</v>
      </c>
      <c r="Y32" s="2" t="s">
        <v>456</v>
      </c>
      <c r="Z32" s="2" t="s">
        <v>456</v>
      </c>
      <c r="AA32" s="2" t="s">
        <v>456</v>
      </c>
      <c r="AB32" s="2" t="s">
        <v>456</v>
      </c>
      <c r="AC32" s="2" t="s">
        <v>456</v>
      </c>
      <c r="AD32" s="2" t="s">
        <v>1960</v>
      </c>
      <c r="AE32" s="2" t="s">
        <v>455</v>
      </c>
      <c r="AF32" s="2" t="s">
        <v>74</v>
      </c>
      <c r="AG32" s="2" t="s">
        <v>141</v>
      </c>
      <c r="AH32" s="62" t="s">
        <v>141</v>
      </c>
      <c r="AI32" s="62" t="s">
        <v>1961</v>
      </c>
      <c r="AJ32" s="62" t="s">
        <v>455</v>
      </c>
      <c r="AK32" s="62" t="s">
        <v>456</v>
      </c>
      <c r="AL32" s="62" t="s">
        <v>2038</v>
      </c>
      <c r="AM32" s="62" t="s">
        <v>456</v>
      </c>
      <c r="AN32" s="62" t="s">
        <v>456</v>
      </c>
      <c r="AO32" s="62" t="s">
        <v>455</v>
      </c>
      <c r="AP32" s="62" t="s">
        <v>455</v>
      </c>
      <c r="AQ32" s="62" t="s">
        <v>455</v>
      </c>
      <c r="AR32" s="62" t="s">
        <v>141</v>
      </c>
      <c r="AS32" s="62" t="s">
        <v>455</v>
      </c>
      <c r="AT32" s="62" t="s">
        <v>456</v>
      </c>
      <c r="AU32" s="62" t="s">
        <v>456</v>
      </c>
      <c r="AV32" s="62" t="s">
        <v>2035</v>
      </c>
      <c r="AW32" s="62" t="s">
        <v>2036</v>
      </c>
      <c r="AX32" s="62" t="s">
        <v>2025</v>
      </c>
      <c r="AY32" s="62" t="s">
        <v>455</v>
      </c>
      <c r="AZ32" s="62">
        <v>5.6</v>
      </c>
      <c r="BA32" s="62" t="s">
        <v>594</v>
      </c>
      <c r="BB32" s="62">
        <v>580000000</v>
      </c>
      <c r="BC32" s="62">
        <v>100</v>
      </c>
      <c r="BD32" s="62" t="s">
        <v>1960</v>
      </c>
      <c r="BE32" s="62" t="s">
        <v>1960</v>
      </c>
      <c r="BF32" s="62" t="s">
        <v>1960</v>
      </c>
      <c r="BG32" s="62" t="s">
        <v>1960</v>
      </c>
      <c r="BH32" s="62" t="s">
        <v>456</v>
      </c>
      <c r="BI32" s="62" t="s">
        <v>456</v>
      </c>
      <c r="BJ32" s="62" t="s">
        <v>456</v>
      </c>
      <c r="BK32" s="62" t="s">
        <v>456</v>
      </c>
      <c r="BL32" s="62" t="s">
        <v>456</v>
      </c>
      <c r="BM32" s="62" t="s">
        <v>456</v>
      </c>
      <c r="BN32" s="62" t="s">
        <v>141</v>
      </c>
      <c r="BO32" s="62" t="s">
        <v>1957</v>
      </c>
    </row>
    <row r="33" spans="1:67">
      <c r="A33" s="62">
        <v>31</v>
      </c>
      <c r="B33" s="62" t="s">
        <v>456</v>
      </c>
      <c r="C33" s="2" t="s">
        <v>456</v>
      </c>
      <c r="D33" s="2" t="s">
        <v>456</v>
      </c>
      <c r="E33" s="2" t="s">
        <v>456</v>
      </c>
      <c r="F33" s="2" t="s">
        <v>456</v>
      </c>
      <c r="G33" s="2" t="s">
        <v>456</v>
      </c>
      <c r="H33" s="2" t="s">
        <v>456</v>
      </c>
      <c r="I33" s="2" t="s">
        <v>456</v>
      </c>
      <c r="J33" s="2" t="s">
        <v>456</v>
      </c>
      <c r="K33" s="2" t="s">
        <v>456</v>
      </c>
      <c r="L33" s="2" t="s">
        <v>456</v>
      </c>
      <c r="M33" s="2" t="s">
        <v>456</v>
      </c>
      <c r="N33" s="2" t="s">
        <v>456</v>
      </c>
      <c r="O33" s="2" t="s">
        <v>456</v>
      </c>
      <c r="P33" s="2" t="s">
        <v>456</v>
      </c>
      <c r="Q33" s="2" t="s">
        <v>2039</v>
      </c>
      <c r="R33" s="2" t="s">
        <v>456</v>
      </c>
      <c r="S33" s="2" t="s">
        <v>456</v>
      </c>
      <c r="T33" s="2" t="s">
        <v>456</v>
      </c>
      <c r="U33" s="2" t="s">
        <v>456</v>
      </c>
      <c r="V33" s="2" t="s">
        <v>456</v>
      </c>
      <c r="W33" s="2" t="s">
        <v>456</v>
      </c>
      <c r="X33" s="2" t="s">
        <v>456</v>
      </c>
      <c r="Y33" s="2" t="s">
        <v>2039</v>
      </c>
      <c r="Z33" s="2" t="s">
        <v>456</v>
      </c>
      <c r="AA33" s="2" t="s">
        <v>456</v>
      </c>
      <c r="AB33" s="2" t="s">
        <v>456</v>
      </c>
      <c r="AC33" s="2" t="s">
        <v>456</v>
      </c>
      <c r="AD33" s="2" t="s">
        <v>456</v>
      </c>
      <c r="AE33" s="2" t="s">
        <v>456</v>
      </c>
      <c r="AF33" s="2" t="s">
        <v>456</v>
      </c>
      <c r="AG33" s="2" t="s">
        <v>456</v>
      </c>
      <c r="AH33" s="62" t="s">
        <v>456</v>
      </c>
      <c r="AI33" s="62" t="s">
        <v>456</v>
      </c>
      <c r="AJ33" s="62" t="s">
        <v>456</v>
      </c>
      <c r="AK33" s="62" t="s">
        <v>456</v>
      </c>
      <c r="AL33" s="62" t="s">
        <v>456</v>
      </c>
      <c r="AM33" s="62" t="s">
        <v>456</v>
      </c>
      <c r="AN33" s="62" t="s">
        <v>456</v>
      </c>
      <c r="AO33" s="62" t="s">
        <v>456</v>
      </c>
      <c r="AP33" s="62" t="s">
        <v>456</v>
      </c>
      <c r="AQ33" s="62" t="s">
        <v>456</v>
      </c>
      <c r="AR33" s="62" t="s">
        <v>456</v>
      </c>
      <c r="AS33" s="62" t="s">
        <v>456</v>
      </c>
      <c r="AT33" s="62" t="s">
        <v>456</v>
      </c>
      <c r="AU33" s="62" t="s">
        <v>456</v>
      </c>
      <c r="AV33" s="62" t="s">
        <v>456</v>
      </c>
      <c r="AW33" s="62" t="s">
        <v>456</v>
      </c>
      <c r="AX33" s="62" t="s">
        <v>456</v>
      </c>
      <c r="AY33" s="62" t="s">
        <v>456</v>
      </c>
      <c r="AZ33" s="62" t="s">
        <v>456</v>
      </c>
      <c r="BA33" s="62" t="s">
        <v>456</v>
      </c>
      <c r="BB33" s="62" t="s">
        <v>456</v>
      </c>
      <c r="BC33" s="62" t="s">
        <v>456</v>
      </c>
      <c r="BD33" s="62" t="s">
        <v>456</v>
      </c>
      <c r="BE33" s="62" t="s">
        <v>456</v>
      </c>
      <c r="BF33" s="62" t="s">
        <v>456</v>
      </c>
      <c r="BG33" s="62" t="s">
        <v>456</v>
      </c>
      <c r="BH33" s="62" t="s">
        <v>456</v>
      </c>
      <c r="BI33" s="62" t="s">
        <v>456</v>
      </c>
      <c r="BJ33" s="62" t="s">
        <v>456</v>
      </c>
      <c r="BK33" s="62" t="s">
        <v>456</v>
      </c>
      <c r="BL33" s="62" t="s">
        <v>456</v>
      </c>
      <c r="BM33" s="62" t="s">
        <v>456</v>
      </c>
      <c r="BN33" s="62" t="s">
        <v>2039</v>
      </c>
      <c r="BO33" s="62" t="s">
        <v>1957</v>
      </c>
    </row>
    <row r="34" spans="1:67">
      <c r="A34" s="62">
        <v>32</v>
      </c>
      <c r="B34" s="62" t="s">
        <v>456</v>
      </c>
      <c r="C34" s="2" t="s">
        <v>456</v>
      </c>
      <c r="D34" s="2" t="s">
        <v>456</v>
      </c>
      <c r="E34" s="2" t="s">
        <v>456</v>
      </c>
      <c r="F34" s="2" t="s">
        <v>456</v>
      </c>
      <c r="G34" s="2" t="s">
        <v>456</v>
      </c>
      <c r="H34" s="2" t="s">
        <v>456</v>
      </c>
      <c r="I34" s="2" t="s">
        <v>456</v>
      </c>
      <c r="J34" s="2" t="s">
        <v>456</v>
      </c>
      <c r="K34" s="2" t="s">
        <v>456</v>
      </c>
      <c r="L34" s="2" t="s">
        <v>456</v>
      </c>
      <c r="M34" s="2" t="s">
        <v>456</v>
      </c>
      <c r="N34" s="2" t="s">
        <v>456</v>
      </c>
      <c r="O34" s="2" t="s">
        <v>456</v>
      </c>
      <c r="P34" s="2" t="s">
        <v>456</v>
      </c>
      <c r="Q34" s="2" t="s">
        <v>2039</v>
      </c>
      <c r="R34" s="2" t="s">
        <v>456</v>
      </c>
      <c r="S34" s="2" t="s">
        <v>456</v>
      </c>
      <c r="T34" s="2" t="s">
        <v>456</v>
      </c>
      <c r="U34" s="2" t="s">
        <v>456</v>
      </c>
      <c r="V34" s="2" t="s">
        <v>456</v>
      </c>
      <c r="W34" s="2" t="s">
        <v>456</v>
      </c>
      <c r="X34" s="2" t="s">
        <v>456</v>
      </c>
      <c r="Y34" s="2" t="s">
        <v>2039</v>
      </c>
      <c r="Z34" s="2" t="s">
        <v>456</v>
      </c>
      <c r="AA34" s="2" t="s">
        <v>456</v>
      </c>
      <c r="AB34" s="2" t="s">
        <v>456</v>
      </c>
      <c r="AC34" s="2" t="s">
        <v>456</v>
      </c>
      <c r="AD34" s="2" t="s">
        <v>456</v>
      </c>
      <c r="AE34" s="2" t="s">
        <v>456</v>
      </c>
      <c r="AF34" s="2" t="s">
        <v>456</v>
      </c>
      <c r="AG34" s="2" t="s">
        <v>456</v>
      </c>
      <c r="AH34" s="62" t="s">
        <v>456</v>
      </c>
      <c r="AI34" s="62" t="s">
        <v>456</v>
      </c>
      <c r="AJ34" s="62" t="s">
        <v>456</v>
      </c>
      <c r="AK34" s="62" t="s">
        <v>456</v>
      </c>
      <c r="AL34" s="62" t="s">
        <v>456</v>
      </c>
      <c r="AM34" s="62" t="s">
        <v>456</v>
      </c>
      <c r="AN34" s="62" t="s">
        <v>456</v>
      </c>
      <c r="AO34" s="62" t="s">
        <v>456</v>
      </c>
      <c r="AP34" s="62" t="s">
        <v>456</v>
      </c>
      <c r="AQ34" s="62" t="s">
        <v>456</v>
      </c>
      <c r="AR34" s="62" t="s">
        <v>456</v>
      </c>
      <c r="AS34" s="62" t="s">
        <v>456</v>
      </c>
      <c r="AT34" s="62" t="s">
        <v>456</v>
      </c>
      <c r="AU34" s="62" t="s">
        <v>456</v>
      </c>
      <c r="AV34" s="62" t="s">
        <v>456</v>
      </c>
      <c r="AW34" s="62" t="s">
        <v>456</v>
      </c>
      <c r="AX34" s="62" t="s">
        <v>456</v>
      </c>
      <c r="AY34" s="62" t="s">
        <v>456</v>
      </c>
      <c r="AZ34" s="62" t="s">
        <v>456</v>
      </c>
      <c r="BA34" s="62" t="s">
        <v>456</v>
      </c>
      <c r="BB34" s="62" t="s">
        <v>456</v>
      </c>
      <c r="BC34" s="62" t="s">
        <v>456</v>
      </c>
      <c r="BD34" s="62" t="s">
        <v>456</v>
      </c>
      <c r="BE34" s="62" t="s">
        <v>456</v>
      </c>
      <c r="BF34" s="62" t="s">
        <v>456</v>
      </c>
      <c r="BG34" s="62" t="s">
        <v>456</v>
      </c>
      <c r="BH34" s="62" t="s">
        <v>456</v>
      </c>
      <c r="BI34" s="62" t="s">
        <v>456</v>
      </c>
      <c r="BJ34" s="62" t="s">
        <v>456</v>
      </c>
      <c r="BK34" s="62" t="s">
        <v>456</v>
      </c>
      <c r="BL34" s="62" t="s">
        <v>456</v>
      </c>
      <c r="BM34" s="62" t="s">
        <v>456</v>
      </c>
      <c r="BN34" s="62" t="s">
        <v>2039</v>
      </c>
      <c r="BO34" s="62" t="s">
        <v>1957</v>
      </c>
    </row>
    <row r="35" spans="1:67">
      <c r="A35" s="62">
        <v>33</v>
      </c>
      <c r="B35" s="62" t="s">
        <v>456</v>
      </c>
      <c r="C35" s="2" t="s">
        <v>456</v>
      </c>
      <c r="D35" s="2" t="s">
        <v>456</v>
      </c>
      <c r="E35" s="2" t="s">
        <v>456</v>
      </c>
      <c r="F35" s="2" t="s">
        <v>456</v>
      </c>
      <c r="G35" s="2" t="s">
        <v>456</v>
      </c>
      <c r="H35" s="2" t="s">
        <v>456</v>
      </c>
      <c r="I35" s="2" t="s">
        <v>456</v>
      </c>
      <c r="J35" s="2" t="s">
        <v>456</v>
      </c>
      <c r="K35" s="2" t="s">
        <v>456</v>
      </c>
      <c r="L35" s="2" t="s">
        <v>456</v>
      </c>
      <c r="M35" s="2" t="s">
        <v>456</v>
      </c>
      <c r="N35" s="2" t="s">
        <v>456</v>
      </c>
      <c r="O35" s="2" t="s">
        <v>456</v>
      </c>
      <c r="P35" s="2" t="s">
        <v>456</v>
      </c>
      <c r="Q35" s="2" t="s">
        <v>2039</v>
      </c>
      <c r="R35" s="2" t="s">
        <v>456</v>
      </c>
      <c r="S35" s="2" t="s">
        <v>456</v>
      </c>
      <c r="T35" s="2" t="s">
        <v>456</v>
      </c>
      <c r="U35" s="2" t="s">
        <v>456</v>
      </c>
      <c r="V35" s="2" t="s">
        <v>456</v>
      </c>
      <c r="W35" s="2" t="s">
        <v>456</v>
      </c>
      <c r="X35" s="2" t="s">
        <v>456</v>
      </c>
      <c r="Y35" s="2" t="s">
        <v>2039</v>
      </c>
      <c r="Z35" s="2" t="s">
        <v>456</v>
      </c>
      <c r="AA35" s="2" t="s">
        <v>456</v>
      </c>
      <c r="AB35" s="2" t="s">
        <v>456</v>
      </c>
      <c r="AC35" s="2" t="s">
        <v>456</v>
      </c>
      <c r="AD35" s="2" t="s">
        <v>456</v>
      </c>
      <c r="AE35" s="2" t="s">
        <v>456</v>
      </c>
      <c r="AF35" s="2" t="s">
        <v>456</v>
      </c>
      <c r="AG35" s="2" t="s">
        <v>456</v>
      </c>
      <c r="AH35" s="62" t="s">
        <v>456</v>
      </c>
      <c r="AI35" s="62" t="s">
        <v>456</v>
      </c>
      <c r="AJ35" s="62" t="s">
        <v>456</v>
      </c>
      <c r="AK35" s="62" t="s">
        <v>456</v>
      </c>
      <c r="AL35" s="62" t="s">
        <v>456</v>
      </c>
      <c r="AM35" s="62" t="s">
        <v>456</v>
      </c>
      <c r="AN35" s="62" t="s">
        <v>456</v>
      </c>
      <c r="AO35" s="62" t="s">
        <v>456</v>
      </c>
      <c r="AP35" s="62" t="s">
        <v>456</v>
      </c>
      <c r="AQ35" s="62" t="s">
        <v>456</v>
      </c>
      <c r="AR35" s="62" t="s">
        <v>456</v>
      </c>
      <c r="AS35" s="62" t="s">
        <v>456</v>
      </c>
      <c r="AT35" s="62" t="s">
        <v>456</v>
      </c>
      <c r="AU35" s="62" t="s">
        <v>456</v>
      </c>
      <c r="AV35" s="62" t="s">
        <v>456</v>
      </c>
      <c r="AW35" s="62" t="s">
        <v>456</v>
      </c>
      <c r="AX35" s="62" t="s">
        <v>456</v>
      </c>
      <c r="AY35" s="62" t="s">
        <v>456</v>
      </c>
      <c r="AZ35" s="62" t="s">
        <v>456</v>
      </c>
      <c r="BA35" s="62" t="s">
        <v>456</v>
      </c>
      <c r="BB35" s="62" t="s">
        <v>456</v>
      </c>
      <c r="BC35" s="62" t="s">
        <v>456</v>
      </c>
      <c r="BD35" s="62" t="s">
        <v>456</v>
      </c>
      <c r="BE35" s="62" t="s">
        <v>456</v>
      </c>
      <c r="BF35" s="62" t="s">
        <v>456</v>
      </c>
      <c r="BG35" s="62" t="s">
        <v>456</v>
      </c>
      <c r="BH35" s="62" t="s">
        <v>456</v>
      </c>
      <c r="BI35" s="62" t="s">
        <v>456</v>
      </c>
      <c r="BJ35" s="62" t="s">
        <v>456</v>
      </c>
      <c r="BK35" s="62" t="s">
        <v>456</v>
      </c>
      <c r="BL35" s="62" t="s">
        <v>456</v>
      </c>
      <c r="BM35" s="62" t="s">
        <v>456</v>
      </c>
      <c r="BN35" s="62" t="s">
        <v>2039</v>
      </c>
      <c r="BO35" s="62" t="s">
        <v>1957</v>
      </c>
    </row>
    <row r="36" spans="1:67">
      <c r="A36" s="62">
        <v>34</v>
      </c>
      <c r="B36" s="62" t="s">
        <v>456</v>
      </c>
      <c r="C36" s="2" t="s">
        <v>456</v>
      </c>
      <c r="D36" s="2" t="s">
        <v>456</v>
      </c>
      <c r="E36" s="2" t="s">
        <v>456</v>
      </c>
      <c r="F36" s="2" t="s">
        <v>456</v>
      </c>
      <c r="G36" s="2" t="s">
        <v>456</v>
      </c>
      <c r="H36" s="2" t="s">
        <v>456</v>
      </c>
      <c r="I36" s="2" t="s">
        <v>456</v>
      </c>
      <c r="J36" s="2" t="s">
        <v>456</v>
      </c>
      <c r="K36" s="2" t="s">
        <v>456</v>
      </c>
      <c r="L36" s="2" t="s">
        <v>456</v>
      </c>
      <c r="M36" s="2" t="s">
        <v>456</v>
      </c>
      <c r="N36" s="2" t="s">
        <v>456</v>
      </c>
      <c r="O36" s="2" t="s">
        <v>456</v>
      </c>
      <c r="P36" s="2" t="s">
        <v>456</v>
      </c>
      <c r="Q36" s="2" t="s">
        <v>2039</v>
      </c>
      <c r="R36" s="2" t="s">
        <v>456</v>
      </c>
      <c r="S36" s="2" t="s">
        <v>456</v>
      </c>
      <c r="T36" s="2" t="s">
        <v>456</v>
      </c>
      <c r="U36" s="2" t="s">
        <v>456</v>
      </c>
      <c r="V36" s="2" t="s">
        <v>456</v>
      </c>
      <c r="W36" s="2" t="s">
        <v>456</v>
      </c>
      <c r="X36" s="2" t="s">
        <v>456</v>
      </c>
      <c r="Y36" s="2" t="s">
        <v>2039</v>
      </c>
      <c r="Z36" s="2" t="s">
        <v>456</v>
      </c>
      <c r="AA36" s="2" t="s">
        <v>456</v>
      </c>
      <c r="AB36" s="2" t="s">
        <v>456</v>
      </c>
      <c r="AC36" s="2" t="s">
        <v>456</v>
      </c>
      <c r="AD36" s="2" t="s">
        <v>456</v>
      </c>
      <c r="AE36" s="2" t="s">
        <v>456</v>
      </c>
      <c r="AF36" s="2" t="s">
        <v>456</v>
      </c>
      <c r="AG36" s="2" t="s">
        <v>456</v>
      </c>
      <c r="AH36" s="62" t="s">
        <v>456</v>
      </c>
      <c r="AI36" s="62" t="s">
        <v>456</v>
      </c>
      <c r="AJ36" s="62" t="s">
        <v>456</v>
      </c>
      <c r="AK36" s="62" t="s">
        <v>456</v>
      </c>
      <c r="AL36" s="62" t="s">
        <v>456</v>
      </c>
      <c r="AM36" s="62" t="s">
        <v>456</v>
      </c>
      <c r="AN36" s="62" t="s">
        <v>456</v>
      </c>
      <c r="AO36" s="62" t="s">
        <v>456</v>
      </c>
      <c r="AP36" s="62" t="s">
        <v>456</v>
      </c>
      <c r="AQ36" s="62" t="s">
        <v>456</v>
      </c>
      <c r="AR36" s="62" t="s">
        <v>456</v>
      </c>
      <c r="AS36" s="62" t="s">
        <v>456</v>
      </c>
      <c r="AT36" s="62" t="s">
        <v>456</v>
      </c>
      <c r="AU36" s="62" t="s">
        <v>456</v>
      </c>
      <c r="AV36" s="62" t="s">
        <v>456</v>
      </c>
      <c r="AW36" s="62" t="s">
        <v>456</v>
      </c>
      <c r="AX36" s="62" t="s">
        <v>456</v>
      </c>
      <c r="AY36" s="62" t="s">
        <v>456</v>
      </c>
      <c r="AZ36" s="62" t="s">
        <v>456</v>
      </c>
      <c r="BA36" s="62" t="s">
        <v>456</v>
      </c>
      <c r="BB36" s="62" t="s">
        <v>456</v>
      </c>
      <c r="BC36" s="62" t="s">
        <v>456</v>
      </c>
      <c r="BD36" s="62" t="s">
        <v>456</v>
      </c>
      <c r="BE36" s="62" t="s">
        <v>456</v>
      </c>
      <c r="BF36" s="62" t="s">
        <v>456</v>
      </c>
      <c r="BG36" s="62" t="s">
        <v>456</v>
      </c>
      <c r="BH36" s="62" t="s">
        <v>456</v>
      </c>
      <c r="BI36" s="62" t="s">
        <v>456</v>
      </c>
      <c r="BJ36" s="62" t="s">
        <v>456</v>
      </c>
      <c r="BK36" s="62" t="s">
        <v>456</v>
      </c>
      <c r="BL36" s="62" t="s">
        <v>456</v>
      </c>
      <c r="BM36" s="62" t="s">
        <v>456</v>
      </c>
      <c r="BN36" s="62" t="s">
        <v>2039</v>
      </c>
      <c r="BO36" s="62" t="s">
        <v>1957</v>
      </c>
    </row>
    <row r="37" spans="1:67">
      <c r="A37" s="62">
        <v>35</v>
      </c>
      <c r="B37" s="62" t="s">
        <v>456</v>
      </c>
      <c r="C37" s="2" t="s">
        <v>456</v>
      </c>
      <c r="D37" s="2" t="s">
        <v>456</v>
      </c>
      <c r="E37" s="2" t="s">
        <v>456</v>
      </c>
      <c r="F37" s="2" t="s">
        <v>456</v>
      </c>
      <c r="G37" s="2" t="s">
        <v>456</v>
      </c>
      <c r="H37" s="2" t="s">
        <v>456</v>
      </c>
      <c r="I37" s="2" t="s">
        <v>456</v>
      </c>
      <c r="J37" s="2" t="s">
        <v>456</v>
      </c>
      <c r="K37" s="2" t="s">
        <v>456</v>
      </c>
      <c r="L37" s="2" t="s">
        <v>456</v>
      </c>
      <c r="M37" s="2" t="s">
        <v>456</v>
      </c>
      <c r="N37" s="2" t="s">
        <v>456</v>
      </c>
      <c r="O37" s="2" t="s">
        <v>456</v>
      </c>
      <c r="P37" s="2" t="s">
        <v>456</v>
      </c>
      <c r="Q37" s="2" t="s">
        <v>2039</v>
      </c>
      <c r="R37" s="2" t="s">
        <v>456</v>
      </c>
      <c r="S37" s="2" t="s">
        <v>456</v>
      </c>
      <c r="T37" s="2" t="s">
        <v>456</v>
      </c>
      <c r="U37" s="2" t="s">
        <v>456</v>
      </c>
      <c r="V37" s="2" t="s">
        <v>456</v>
      </c>
      <c r="W37" s="2" t="s">
        <v>456</v>
      </c>
      <c r="X37" s="2" t="s">
        <v>456</v>
      </c>
      <c r="Y37" s="2" t="s">
        <v>2039</v>
      </c>
      <c r="Z37" s="2" t="s">
        <v>456</v>
      </c>
      <c r="AA37" s="2" t="s">
        <v>456</v>
      </c>
      <c r="AB37" s="2" t="s">
        <v>456</v>
      </c>
      <c r="AC37" s="2" t="s">
        <v>456</v>
      </c>
      <c r="AD37" s="2" t="s">
        <v>456</v>
      </c>
      <c r="AE37" s="2" t="s">
        <v>456</v>
      </c>
      <c r="AF37" s="2" t="s">
        <v>456</v>
      </c>
      <c r="AG37" s="2" t="s">
        <v>456</v>
      </c>
      <c r="AH37" s="62" t="s">
        <v>456</v>
      </c>
      <c r="AI37" s="62" t="s">
        <v>456</v>
      </c>
      <c r="AJ37" s="62" t="s">
        <v>456</v>
      </c>
      <c r="AK37" s="62" t="s">
        <v>456</v>
      </c>
      <c r="AL37" s="62" t="s">
        <v>456</v>
      </c>
      <c r="AM37" s="62" t="s">
        <v>456</v>
      </c>
      <c r="AN37" s="62" t="s">
        <v>456</v>
      </c>
      <c r="AO37" s="62" t="s">
        <v>456</v>
      </c>
      <c r="AP37" s="62" t="s">
        <v>456</v>
      </c>
      <c r="AQ37" s="62" t="s">
        <v>456</v>
      </c>
      <c r="AR37" s="62" t="s">
        <v>456</v>
      </c>
      <c r="AS37" s="62" t="s">
        <v>456</v>
      </c>
      <c r="AT37" s="62" t="s">
        <v>456</v>
      </c>
      <c r="AU37" s="62" t="s">
        <v>456</v>
      </c>
      <c r="AV37" s="62" t="s">
        <v>456</v>
      </c>
      <c r="AW37" s="62" t="s">
        <v>456</v>
      </c>
      <c r="AX37" s="62" t="s">
        <v>456</v>
      </c>
      <c r="AY37" s="62" t="s">
        <v>456</v>
      </c>
      <c r="AZ37" s="62" t="s">
        <v>456</v>
      </c>
      <c r="BA37" s="62" t="s">
        <v>456</v>
      </c>
      <c r="BB37" s="62" t="s">
        <v>456</v>
      </c>
      <c r="BC37" s="62" t="s">
        <v>456</v>
      </c>
      <c r="BD37" s="62" t="s">
        <v>456</v>
      </c>
      <c r="BE37" s="62" t="s">
        <v>456</v>
      </c>
      <c r="BF37" s="62" t="s">
        <v>456</v>
      </c>
      <c r="BG37" s="62" t="s">
        <v>456</v>
      </c>
      <c r="BH37" s="62" t="s">
        <v>456</v>
      </c>
      <c r="BI37" s="62" t="s">
        <v>456</v>
      </c>
      <c r="BJ37" s="62" t="s">
        <v>456</v>
      </c>
      <c r="BK37" s="62" t="s">
        <v>456</v>
      </c>
      <c r="BL37" s="62" t="s">
        <v>456</v>
      </c>
      <c r="BM37" s="62" t="s">
        <v>456</v>
      </c>
      <c r="BN37" s="62" t="s">
        <v>2039</v>
      </c>
      <c r="BO37" s="62" t="s">
        <v>1957</v>
      </c>
    </row>
    <row r="38" spans="1:67">
      <c r="A38" s="62">
        <v>36</v>
      </c>
      <c r="B38" s="62" t="s">
        <v>456</v>
      </c>
      <c r="C38" s="2" t="s">
        <v>456</v>
      </c>
      <c r="D38" s="2" t="s">
        <v>456</v>
      </c>
      <c r="E38" s="2" t="s">
        <v>456</v>
      </c>
      <c r="F38" s="2" t="s">
        <v>456</v>
      </c>
      <c r="G38" s="2" t="s">
        <v>456</v>
      </c>
      <c r="H38" s="2" t="s">
        <v>456</v>
      </c>
      <c r="I38" s="2" t="s">
        <v>456</v>
      </c>
      <c r="J38" s="2" t="s">
        <v>456</v>
      </c>
      <c r="K38" s="2" t="s">
        <v>456</v>
      </c>
      <c r="L38" s="2" t="s">
        <v>456</v>
      </c>
      <c r="M38" s="2" t="s">
        <v>456</v>
      </c>
      <c r="N38" s="2" t="s">
        <v>456</v>
      </c>
      <c r="O38" s="2" t="s">
        <v>456</v>
      </c>
      <c r="P38" s="2" t="s">
        <v>456</v>
      </c>
      <c r="Q38" s="2" t="s">
        <v>2039</v>
      </c>
      <c r="R38" s="2" t="s">
        <v>456</v>
      </c>
      <c r="S38" s="2" t="s">
        <v>456</v>
      </c>
      <c r="T38" s="2" t="s">
        <v>456</v>
      </c>
      <c r="U38" s="2" t="s">
        <v>456</v>
      </c>
      <c r="V38" s="2" t="s">
        <v>456</v>
      </c>
      <c r="W38" s="2" t="s">
        <v>456</v>
      </c>
      <c r="X38" s="2" t="s">
        <v>456</v>
      </c>
      <c r="Y38" s="2" t="s">
        <v>2039</v>
      </c>
      <c r="Z38" s="2" t="s">
        <v>456</v>
      </c>
      <c r="AA38" s="2" t="s">
        <v>456</v>
      </c>
      <c r="AB38" s="2" t="s">
        <v>456</v>
      </c>
      <c r="AC38" s="2" t="s">
        <v>456</v>
      </c>
      <c r="AD38" s="2" t="s">
        <v>456</v>
      </c>
      <c r="AE38" s="2" t="s">
        <v>456</v>
      </c>
      <c r="AF38" s="2" t="s">
        <v>456</v>
      </c>
      <c r="AG38" s="2" t="s">
        <v>456</v>
      </c>
      <c r="AH38" s="62" t="s">
        <v>456</v>
      </c>
      <c r="AI38" s="62" t="s">
        <v>456</v>
      </c>
      <c r="AJ38" s="62" t="s">
        <v>456</v>
      </c>
      <c r="AK38" s="62" t="s">
        <v>456</v>
      </c>
      <c r="AL38" s="62" t="s">
        <v>456</v>
      </c>
      <c r="AM38" s="62" t="s">
        <v>456</v>
      </c>
      <c r="AN38" s="62" t="s">
        <v>456</v>
      </c>
      <c r="AO38" s="62" t="s">
        <v>456</v>
      </c>
      <c r="AP38" s="62" t="s">
        <v>456</v>
      </c>
      <c r="AQ38" s="62" t="s">
        <v>456</v>
      </c>
      <c r="AR38" s="62" t="s">
        <v>456</v>
      </c>
      <c r="AS38" s="62" t="s">
        <v>456</v>
      </c>
      <c r="AT38" s="62" t="s">
        <v>456</v>
      </c>
      <c r="AU38" s="62" t="s">
        <v>456</v>
      </c>
      <c r="AV38" s="62" t="s">
        <v>456</v>
      </c>
      <c r="AW38" s="62" t="s">
        <v>456</v>
      </c>
      <c r="AX38" s="62" t="s">
        <v>456</v>
      </c>
      <c r="AY38" s="62" t="s">
        <v>456</v>
      </c>
      <c r="AZ38" s="62" t="s">
        <v>456</v>
      </c>
      <c r="BA38" s="62" t="s">
        <v>456</v>
      </c>
      <c r="BB38" s="62" t="s">
        <v>456</v>
      </c>
      <c r="BC38" s="62" t="s">
        <v>456</v>
      </c>
      <c r="BD38" s="62" t="s">
        <v>456</v>
      </c>
      <c r="BE38" s="62" t="s">
        <v>456</v>
      </c>
      <c r="BF38" s="62" t="s">
        <v>456</v>
      </c>
      <c r="BG38" s="62" t="s">
        <v>456</v>
      </c>
      <c r="BH38" s="62" t="s">
        <v>456</v>
      </c>
      <c r="BI38" s="62" t="s">
        <v>456</v>
      </c>
      <c r="BJ38" s="62" t="s">
        <v>456</v>
      </c>
      <c r="BK38" s="62" t="s">
        <v>456</v>
      </c>
      <c r="BL38" s="62" t="s">
        <v>456</v>
      </c>
      <c r="BM38" s="62" t="s">
        <v>456</v>
      </c>
      <c r="BN38" s="62" t="s">
        <v>2039</v>
      </c>
      <c r="BO38" s="62" t="s">
        <v>1957</v>
      </c>
    </row>
    <row r="39" spans="1:67">
      <c r="A39" s="62">
        <v>37</v>
      </c>
      <c r="B39" s="62" t="s">
        <v>456</v>
      </c>
      <c r="C39" s="2" t="s">
        <v>456</v>
      </c>
      <c r="D39" s="2" t="s">
        <v>456</v>
      </c>
      <c r="E39" s="2" t="s">
        <v>456</v>
      </c>
      <c r="F39" s="2" t="s">
        <v>456</v>
      </c>
      <c r="G39" s="2" t="s">
        <v>456</v>
      </c>
      <c r="H39" s="2" t="s">
        <v>456</v>
      </c>
      <c r="I39" s="2" t="s">
        <v>456</v>
      </c>
      <c r="J39" s="2" t="s">
        <v>456</v>
      </c>
      <c r="K39" s="2" t="s">
        <v>456</v>
      </c>
      <c r="L39" s="2" t="s">
        <v>456</v>
      </c>
      <c r="M39" s="2" t="s">
        <v>456</v>
      </c>
      <c r="N39" s="2" t="s">
        <v>456</v>
      </c>
      <c r="O39" s="2" t="s">
        <v>456</v>
      </c>
      <c r="P39" s="2" t="s">
        <v>456</v>
      </c>
      <c r="Q39" s="2" t="s">
        <v>2039</v>
      </c>
      <c r="R39" s="2" t="s">
        <v>456</v>
      </c>
      <c r="S39" s="2" t="s">
        <v>456</v>
      </c>
      <c r="T39" s="2" t="s">
        <v>456</v>
      </c>
      <c r="U39" s="2" t="s">
        <v>456</v>
      </c>
      <c r="V39" s="2" t="s">
        <v>456</v>
      </c>
      <c r="W39" s="2" t="s">
        <v>456</v>
      </c>
      <c r="X39" s="2" t="s">
        <v>456</v>
      </c>
      <c r="Y39" s="2" t="s">
        <v>2039</v>
      </c>
      <c r="Z39" s="2" t="s">
        <v>456</v>
      </c>
      <c r="AA39" s="2" t="s">
        <v>456</v>
      </c>
      <c r="AB39" s="2" t="s">
        <v>456</v>
      </c>
      <c r="AC39" s="2" t="s">
        <v>456</v>
      </c>
      <c r="AD39" s="2" t="s">
        <v>456</v>
      </c>
      <c r="AE39" s="2" t="s">
        <v>456</v>
      </c>
      <c r="AF39" s="2" t="s">
        <v>456</v>
      </c>
      <c r="AG39" s="2" t="s">
        <v>456</v>
      </c>
      <c r="AH39" s="62" t="s">
        <v>456</v>
      </c>
      <c r="AI39" s="62" t="s">
        <v>456</v>
      </c>
      <c r="AJ39" s="62" t="s">
        <v>456</v>
      </c>
      <c r="AK39" s="62" t="s">
        <v>456</v>
      </c>
      <c r="AL39" s="62" t="s">
        <v>456</v>
      </c>
      <c r="AM39" s="62" t="s">
        <v>456</v>
      </c>
      <c r="AN39" s="62" t="s">
        <v>456</v>
      </c>
      <c r="AO39" s="62" t="s">
        <v>456</v>
      </c>
      <c r="AP39" s="62" t="s">
        <v>456</v>
      </c>
      <c r="AQ39" s="62" t="s">
        <v>456</v>
      </c>
      <c r="AR39" s="62" t="s">
        <v>456</v>
      </c>
      <c r="AS39" s="62" t="s">
        <v>456</v>
      </c>
      <c r="AT39" s="62" t="s">
        <v>456</v>
      </c>
      <c r="AU39" s="62" t="s">
        <v>456</v>
      </c>
      <c r="AV39" s="62" t="s">
        <v>456</v>
      </c>
      <c r="AW39" s="62" t="s">
        <v>456</v>
      </c>
      <c r="AX39" s="62" t="s">
        <v>456</v>
      </c>
      <c r="AY39" s="62" t="s">
        <v>456</v>
      </c>
      <c r="AZ39" s="62" t="s">
        <v>456</v>
      </c>
      <c r="BA39" s="62" t="s">
        <v>456</v>
      </c>
      <c r="BB39" s="62" t="s">
        <v>456</v>
      </c>
      <c r="BC39" s="62" t="s">
        <v>456</v>
      </c>
      <c r="BD39" s="62" t="s">
        <v>456</v>
      </c>
      <c r="BE39" s="62" t="s">
        <v>456</v>
      </c>
      <c r="BF39" s="62" t="s">
        <v>456</v>
      </c>
      <c r="BG39" s="62" t="s">
        <v>456</v>
      </c>
      <c r="BH39" s="62" t="s">
        <v>456</v>
      </c>
      <c r="BI39" s="62" t="s">
        <v>456</v>
      </c>
      <c r="BJ39" s="62" t="s">
        <v>456</v>
      </c>
      <c r="BK39" s="62" t="s">
        <v>456</v>
      </c>
      <c r="BL39" s="62" t="s">
        <v>456</v>
      </c>
      <c r="BM39" s="62" t="s">
        <v>456</v>
      </c>
      <c r="BN39" s="62" t="s">
        <v>2039</v>
      </c>
      <c r="BO39" s="62" t="s">
        <v>1957</v>
      </c>
    </row>
    <row r="40" spans="1:67">
      <c r="A40" s="62">
        <v>38</v>
      </c>
      <c r="B40" s="62" t="s">
        <v>456</v>
      </c>
      <c r="C40" s="2" t="s">
        <v>456</v>
      </c>
      <c r="D40" s="2" t="s">
        <v>456</v>
      </c>
      <c r="E40" s="2" t="s">
        <v>456</v>
      </c>
      <c r="F40" s="2" t="s">
        <v>456</v>
      </c>
      <c r="G40" s="2" t="s">
        <v>456</v>
      </c>
      <c r="H40" s="2" t="s">
        <v>456</v>
      </c>
      <c r="I40" s="2" t="s">
        <v>456</v>
      </c>
      <c r="J40" s="2" t="s">
        <v>456</v>
      </c>
      <c r="K40" s="2" t="s">
        <v>456</v>
      </c>
      <c r="L40" s="2" t="s">
        <v>456</v>
      </c>
      <c r="M40" s="2" t="s">
        <v>456</v>
      </c>
      <c r="N40" s="2" t="s">
        <v>456</v>
      </c>
      <c r="O40" s="2" t="s">
        <v>456</v>
      </c>
      <c r="P40" s="2" t="s">
        <v>456</v>
      </c>
      <c r="Q40" s="2" t="s">
        <v>2039</v>
      </c>
      <c r="R40" s="2" t="s">
        <v>456</v>
      </c>
      <c r="S40" s="2" t="s">
        <v>456</v>
      </c>
      <c r="T40" s="2" t="s">
        <v>456</v>
      </c>
      <c r="U40" s="2" t="s">
        <v>456</v>
      </c>
      <c r="V40" s="2" t="s">
        <v>456</v>
      </c>
      <c r="W40" s="2" t="s">
        <v>456</v>
      </c>
      <c r="X40" s="2" t="s">
        <v>456</v>
      </c>
      <c r="Y40" s="2" t="s">
        <v>2039</v>
      </c>
      <c r="Z40" s="2" t="s">
        <v>456</v>
      </c>
      <c r="AA40" s="2" t="s">
        <v>456</v>
      </c>
      <c r="AB40" s="2" t="s">
        <v>456</v>
      </c>
      <c r="AC40" s="2" t="s">
        <v>456</v>
      </c>
      <c r="AD40" s="2" t="s">
        <v>456</v>
      </c>
      <c r="AE40" s="2" t="s">
        <v>456</v>
      </c>
      <c r="AF40" s="2" t="s">
        <v>456</v>
      </c>
      <c r="AG40" s="2" t="s">
        <v>456</v>
      </c>
      <c r="AH40" s="62" t="s">
        <v>456</v>
      </c>
      <c r="AI40" s="62" t="s">
        <v>456</v>
      </c>
      <c r="AJ40" s="62" t="s">
        <v>456</v>
      </c>
      <c r="AK40" s="62" t="s">
        <v>456</v>
      </c>
      <c r="AL40" s="62" t="s">
        <v>456</v>
      </c>
      <c r="AM40" s="62" t="s">
        <v>456</v>
      </c>
      <c r="AN40" s="62" t="s">
        <v>456</v>
      </c>
      <c r="AO40" s="62" t="s">
        <v>456</v>
      </c>
      <c r="AP40" s="62" t="s">
        <v>456</v>
      </c>
      <c r="AQ40" s="62" t="s">
        <v>456</v>
      </c>
      <c r="AR40" s="62" t="s">
        <v>456</v>
      </c>
      <c r="AS40" s="62" t="s">
        <v>456</v>
      </c>
      <c r="AT40" s="62" t="s">
        <v>456</v>
      </c>
      <c r="AU40" s="62" t="s">
        <v>456</v>
      </c>
      <c r="AV40" s="62" t="s">
        <v>456</v>
      </c>
      <c r="AW40" s="62" t="s">
        <v>456</v>
      </c>
      <c r="AX40" s="62" t="s">
        <v>456</v>
      </c>
      <c r="AY40" s="62" t="s">
        <v>456</v>
      </c>
      <c r="AZ40" s="62" t="s">
        <v>456</v>
      </c>
      <c r="BA40" s="62" t="s">
        <v>456</v>
      </c>
      <c r="BB40" s="62" t="s">
        <v>456</v>
      </c>
      <c r="BC40" s="62" t="s">
        <v>456</v>
      </c>
      <c r="BD40" s="62" t="s">
        <v>456</v>
      </c>
      <c r="BE40" s="62" t="s">
        <v>456</v>
      </c>
      <c r="BF40" s="62" t="s">
        <v>456</v>
      </c>
      <c r="BG40" s="62" t="s">
        <v>456</v>
      </c>
      <c r="BH40" s="62" t="s">
        <v>456</v>
      </c>
      <c r="BI40" s="62" t="s">
        <v>456</v>
      </c>
      <c r="BJ40" s="62" t="s">
        <v>456</v>
      </c>
      <c r="BK40" s="62" t="s">
        <v>456</v>
      </c>
      <c r="BL40" s="62" t="s">
        <v>456</v>
      </c>
      <c r="BM40" s="62" t="s">
        <v>456</v>
      </c>
      <c r="BN40" s="62" t="s">
        <v>2039</v>
      </c>
      <c r="BO40" s="62" t="s">
        <v>1957</v>
      </c>
    </row>
    <row r="41" spans="1:67">
      <c r="A41" s="62">
        <v>39</v>
      </c>
      <c r="B41" s="62" t="s">
        <v>456</v>
      </c>
      <c r="C41" s="2" t="s">
        <v>456</v>
      </c>
      <c r="D41" s="2" t="s">
        <v>456</v>
      </c>
      <c r="E41" s="2" t="s">
        <v>456</v>
      </c>
      <c r="F41" s="2" t="s">
        <v>456</v>
      </c>
      <c r="G41" s="2" t="s">
        <v>456</v>
      </c>
      <c r="H41" s="2" t="s">
        <v>456</v>
      </c>
      <c r="I41" s="2" t="s">
        <v>456</v>
      </c>
      <c r="J41" s="2" t="s">
        <v>456</v>
      </c>
      <c r="K41" s="2" t="s">
        <v>456</v>
      </c>
      <c r="L41" s="2" t="s">
        <v>456</v>
      </c>
      <c r="M41" s="2" t="s">
        <v>456</v>
      </c>
      <c r="N41" s="2" t="s">
        <v>456</v>
      </c>
      <c r="O41" s="2" t="s">
        <v>456</v>
      </c>
      <c r="P41" s="2" t="s">
        <v>456</v>
      </c>
      <c r="Q41" s="2" t="s">
        <v>2039</v>
      </c>
      <c r="R41" s="2" t="s">
        <v>456</v>
      </c>
      <c r="S41" s="2" t="s">
        <v>456</v>
      </c>
      <c r="T41" s="2" t="s">
        <v>456</v>
      </c>
      <c r="U41" s="2" t="s">
        <v>456</v>
      </c>
      <c r="V41" s="2" t="s">
        <v>456</v>
      </c>
      <c r="W41" s="2" t="s">
        <v>456</v>
      </c>
      <c r="X41" s="2" t="s">
        <v>456</v>
      </c>
      <c r="Y41" s="2" t="s">
        <v>2039</v>
      </c>
      <c r="Z41" s="2" t="s">
        <v>456</v>
      </c>
      <c r="AA41" s="2" t="s">
        <v>456</v>
      </c>
      <c r="AB41" s="2" t="s">
        <v>456</v>
      </c>
      <c r="AC41" s="2" t="s">
        <v>456</v>
      </c>
      <c r="AD41" s="2" t="s">
        <v>456</v>
      </c>
      <c r="AE41" s="2" t="s">
        <v>456</v>
      </c>
      <c r="AF41" s="2" t="s">
        <v>456</v>
      </c>
      <c r="AG41" s="2" t="s">
        <v>456</v>
      </c>
      <c r="AH41" s="62" t="s">
        <v>456</v>
      </c>
      <c r="AI41" s="62" t="s">
        <v>456</v>
      </c>
      <c r="AJ41" s="62" t="s">
        <v>456</v>
      </c>
      <c r="AK41" s="62" t="s">
        <v>456</v>
      </c>
      <c r="AL41" s="62" t="s">
        <v>456</v>
      </c>
      <c r="AM41" s="62" t="s">
        <v>456</v>
      </c>
      <c r="AN41" s="62" t="s">
        <v>456</v>
      </c>
      <c r="AO41" s="62" t="s">
        <v>456</v>
      </c>
      <c r="AP41" s="62" t="s">
        <v>456</v>
      </c>
      <c r="AQ41" s="62" t="s">
        <v>456</v>
      </c>
      <c r="AR41" s="62" t="s">
        <v>456</v>
      </c>
      <c r="AS41" s="62" t="s">
        <v>456</v>
      </c>
      <c r="AT41" s="62" t="s">
        <v>456</v>
      </c>
      <c r="AU41" s="62" t="s">
        <v>456</v>
      </c>
      <c r="AV41" s="62" t="s">
        <v>456</v>
      </c>
      <c r="AW41" s="62" t="s">
        <v>456</v>
      </c>
      <c r="AX41" s="62" t="s">
        <v>456</v>
      </c>
      <c r="AY41" s="62" t="s">
        <v>456</v>
      </c>
      <c r="AZ41" s="62" t="s">
        <v>456</v>
      </c>
      <c r="BA41" s="62" t="s">
        <v>456</v>
      </c>
      <c r="BB41" s="62" t="s">
        <v>456</v>
      </c>
      <c r="BC41" s="62" t="s">
        <v>456</v>
      </c>
      <c r="BD41" s="62" t="s">
        <v>456</v>
      </c>
      <c r="BE41" s="62" t="s">
        <v>456</v>
      </c>
      <c r="BF41" s="62" t="s">
        <v>456</v>
      </c>
      <c r="BG41" s="62" t="s">
        <v>456</v>
      </c>
      <c r="BH41" s="62" t="s">
        <v>456</v>
      </c>
      <c r="BI41" s="62" t="s">
        <v>456</v>
      </c>
      <c r="BJ41" s="62" t="s">
        <v>456</v>
      </c>
      <c r="BK41" s="62" t="s">
        <v>456</v>
      </c>
      <c r="BL41" s="62" t="s">
        <v>456</v>
      </c>
      <c r="BM41" s="62" t="s">
        <v>456</v>
      </c>
      <c r="BN41" s="62" t="s">
        <v>2039</v>
      </c>
      <c r="BO41" s="62" t="s">
        <v>1957</v>
      </c>
    </row>
    <row r="42" spans="1:67">
      <c r="A42" s="62">
        <v>40</v>
      </c>
      <c r="B42" s="62" t="s">
        <v>456</v>
      </c>
      <c r="C42" s="2" t="s">
        <v>456</v>
      </c>
      <c r="D42" s="2" t="s">
        <v>456</v>
      </c>
      <c r="E42" s="2" t="s">
        <v>456</v>
      </c>
      <c r="F42" s="2" t="s">
        <v>456</v>
      </c>
      <c r="G42" s="2" t="s">
        <v>456</v>
      </c>
      <c r="H42" s="2" t="s">
        <v>456</v>
      </c>
      <c r="I42" s="2" t="s">
        <v>456</v>
      </c>
      <c r="J42" s="2" t="s">
        <v>456</v>
      </c>
      <c r="K42" s="2" t="s">
        <v>456</v>
      </c>
      <c r="L42" s="2" t="s">
        <v>456</v>
      </c>
      <c r="M42" s="2" t="s">
        <v>456</v>
      </c>
      <c r="N42" s="2" t="s">
        <v>456</v>
      </c>
      <c r="O42" s="2" t="s">
        <v>456</v>
      </c>
      <c r="P42" s="2" t="s">
        <v>456</v>
      </c>
      <c r="Q42" s="2" t="s">
        <v>2039</v>
      </c>
      <c r="R42" s="2" t="s">
        <v>456</v>
      </c>
      <c r="S42" s="2" t="s">
        <v>456</v>
      </c>
      <c r="T42" s="2" t="s">
        <v>456</v>
      </c>
      <c r="U42" s="2" t="s">
        <v>456</v>
      </c>
      <c r="V42" s="2" t="s">
        <v>456</v>
      </c>
      <c r="W42" s="2" t="s">
        <v>456</v>
      </c>
      <c r="X42" s="2" t="s">
        <v>456</v>
      </c>
      <c r="Y42" s="2" t="s">
        <v>2039</v>
      </c>
      <c r="Z42" s="2" t="s">
        <v>456</v>
      </c>
      <c r="AA42" s="2" t="s">
        <v>456</v>
      </c>
      <c r="AB42" s="2" t="s">
        <v>456</v>
      </c>
      <c r="AC42" s="2" t="s">
        <v>456</v>
      </c>
      <c r="AD42" s="2" t="s">
        <v>456</v>
      </c>
      <c r="AE42" s="2" t="s">
        <v>456</v>
      </c>
      <c r="AF42" s="2" t="s">
        <v>456</v>
      </c>
      <c r="AG42" s="2" t="s">
        <v>456</v>
      </c>
      <c r="AH42" s="62" t="s">
        <v>456</v>
      </c>
      <c r="AI42" s="62" t="s">
        <v>456</v>
      </c>
      <c r="AJ42" s="62" t="s">
        <v>456</v>
      </c>
      <c r="AK42" s="62" t="s">
        <v>456</v>
      </c>
      <c r="AL42" s="62" t="s">
        <v>456</v>
      </c>
      <c r="AM42" s="62" t="s">
        <v>456</v>
      </c>
      <c r="AN42" s="62" t="s">
        <v>456</v>
      </c>
      <c r="AO42" s="62" t="s">
        <v>456</v>
      </c>
      <c r="AP42" s="62" t="s">
        <v>456</v>
      </c>
      <c r="AQ42" s="62" t="s">
        <v>456</v>
      </c>
      <c r="AR42" s="62" t="s">
        <v>456</v>
      </c>
      <c r="AS42" s="62" t="s">
        <v>456</v>
      </c>
      <c r="AT42" s="62" t="s">
        <v>456</v>
      </c>
      <c r="AU42" s="62" t="s">
        <v>456</v>
      </c>
      <c r="AV42" s="62" t="s">
        <v>456</v>
      </c>
      <c r="AW42" s="62" t="s">
        <v>456</v>
      </c>
      <c r="AX42" s="62" t="s">
        <v>456</v>
      </c>
      <c r="AY42" s="62" t="s">
        <v>456</v>
      </c>
      <c r="AZ42" s="62" t="s">
        <v>456</v>
      </c>
      <c r="BA42" s="62" t="s">
        <v>456</v>
      </c>
      <c r="BB42" s="62" t="s">
        <v>456</v>
      </c>
      <c r="BC42" s="62" t="s">
        <v>456</v>
      </c>
      <c r="BD42" s="62" t="s">
        <v>456</v>
      </c>
      <c r="BE42" s="62" t="s">
        <v>456</v>
      </c>
      <c r="BF42" s="62" t="s">
        <v>456</v>
      </c>
      <c r="BG42" s="62" t="s">
        <v>456</v>
      </c>
      <c r="BH42" s="62" t="s">
        <v>456</v>
      </c>
      <c r="BI42" s="62" t="s">
        <v>456</v>
      </c>
      <c r="BJ42" s="62" t="s">
        <v>456</v>
      </c>
      <c r="BK42" s="62" t="s">
        <v>456</v>
      </c>
      <c r="BL42" s="62" t="s">
        <v>456</v>
      </c>
      <c r="BM42" s="62" t="s">
        <v>456</v>
      </c>
      <c r="BN42" s="62" t="s">
        <v>2039</v>
      </c>
      <c r="BO42" s="62" t="s">
        <v>1957</v>
      </c>
    </row>
    <row r="43" spans="1:67">
      <c r="A43" s="62">
        <v>41</v>
      </c>
      <c r="B43" s="62" t="s">
        <v>456</v>
      </c>
      <c r="C43" s="2" t="s">
        <v>456</v>
      </c>
      <c r="D43" s="2" t="s">
        <v>456</v>
      </c>
      <c r="E43" s="2" t="s">
        <v>456</v>
      </c>
      <c r="F43" s="2" t="s">
        <v>456</v>
      </c>
      <c r="G43" s="2" t="s">
        <v>456</v>
      </c>
      <c r="H43" s="2" t="s">
        <v>456</v>
      </c>
      <c r="I43" s="2" t="s">
        <v>456</v>
      </c>
      <c r="J43" s="2" t="s">
        <v>456</v>
      </c>
      <c r="K43" s="2" t="s">
        <v>456</v>
      </c>
      <c r="L43" s="2" t="s">
        <v>456</v>
      </c>
      <c r="M43" s="2" t="s">
        <v>456</v>
      </c>
      <c r="N43" s="2" t="s">
        <v>456</v>
      </c>
      <c r="O43" s="2" t="s">
        <v>456</v>
      </c>
      <c r="P43" s="2" t="s">
        <v>456</v>
      </c>
      <c r="Q43" s="2" t="s">
        <v>2039</v>
      </c>
      <c r="R43" s="2" t="s">
        <v>456</v>
      </c>
      <c r="S43" s="2" t="s">
        <v>456</v>
      </c>
      <c r="T43" s="2" t="s">
        <v>456</v>
      </c>
      <c r="U43" s="2" t="s">
        <v>456</v>
      </c>
      <c r="V43" s="2" t="s">
        <v>456</v>
      </c>
      <c r="W43" s="2" t="s">
        <v>456</v>
      </c>
      <c r="X43" s="2" t="s">
        <v>456</v>
      </c>
      <c r="Y43" s="2" t="s">
        <v>2039</v>
      </c>
      <c r="Z43" s="2" t="s">
        <v>456</v>
      </c>
      <c r="AA43" s="2" t="s">
        <v>456</v>
      </c>
      <c r="AB43" s="2" t="s">
        <v>456</v>
      </c>
      <c r="AC43" s="2" t="s">
        <v>456</v>
      </c>
      <c r="AD43" s="2" t="s">
        <v>456</v>
      </c>
      <c r="AE43" s="2" t="s">
        <v>456</v>
      </c>
      <c r="AF43" s="2" t="s">
        <v>456</v>
      </c>
      <c r="AG43" s="2" t="s">
        <v>456</v>
      </c>
      <c r="AH43" s="62" t="s">
        <v>456</v>
      </c>
      <c r="AI43" s="62" t="s">
        <v>456</v>
      </c>
      <c r="AJ43" s="62" t="s">
        <v>456</v>
      </c>
      <c r="AK43" s="62" t="s">
        <v>456</v>
      </c>
      <c r="AL43" s="62" t="s">
        <v>456</v>
      </c>
      <c r="AM43" s="62" t="s">
        <v>456</v>
      </c>
      <c r="AN43" s="62" t="s">
        <v>456</v>
      </c>
      <c r="AO43" s="62" t="s">
        <v>456</v>
      </c>
      <c r="AP43" s="62" t="s">
        <v>456</v>
      </c>
      <c r="AQ43" s="62" t="s">
        <v>456</v>
      </c>
      <c r="AR43" s="62" t="s">
        <v>456</v>
      </c>
      <c r="AS43" s="62" t="s">
        <v>456</v>
      </c>
      <c r="AT43" s="62" t="s">
        <v>456</v>
      </c>
      <c r="AU43" s="62" t="s">
        <v>456</v>
      </c>
      <c r="AV43" s="62" t="s">
        <v>456</v>
      </c>
      <c r="AW43" s="62" t="s">
        <v>456</v>
      </c>
      <c r="AX43" s="62" t="s">
        <v>456</v>
      </c>
      <c r="AY43" s="62" t="s">
        <v>456</v>
      </c>
      <c r="AZ43" s="62" t="s">
        <v>456</v>
      </c>
      <c r="BA43" s="62" t="s">
        <v>456</v>
      </c>
      <c r="BB43" s="62" t="s">
        <v>456</v>
      </c>
      <c r="BC43" s="62" t="s">
        <v>456</v>
      </c>
      <c r="BD43" s="62" t="s">
        <v>456</v>
      </c>
      <c r="BE43" s="62" t="s">
        <v>456</v>
      </c>
      <c r="BF43" s="62" t="s">
        <v>456</v>
      </c>
      <c r="BG43" s="62" t="s">
        <v>456</v>
      </c>
      <c r="BH43" s="62" t="s">
        <v>456</v>
      </c>
      <c r="BI43" s="62" t="s">
        <v>456</v>
      </c>
      <c r="BJ43" s="62" t="s">
        <v>456</v>
      </c>
      <c r="BK43" s="62" t="s">
        <v>456</v>
      </c>
      <c r="BL43" s="62" t="s">
        <v>456</v>
      </c>
      <c r="BM43" s="62" t="s">
        <v>456</v>
      </c>
      <c r="BN43" s="62" t="s">
        <v>2039</v>
      </c>
      <c r="BO43" s="62" t="s">
        <v>1957</v>
      </c>
    </row>
    <row r="44" spans="1:67">
      <c r="A44" s="62">
        <v>42</v>
      </c>
      <c r="B44" s="62" t="s">
        <v>456</v>
      </c>
      <c r="C44" s="2" t="s">
        <v>456</v>
      </c>
      <c r="D44" s="2" t="s">
        <v>456</v>
      </c>
      <c r="E44" s="2" t="s">
        <v>456</v>
      </c>
      <c r="F44" s="2" t="s">
        <v>456</v>
      </c>
      <c r="G44" s="2" t="s">
        <v>456</v>
      </c>
      <c r="H44" s="2" t="s">
        <v>456</v>
      </c>
      <c r="I44" s="2" t="s">
        <v>456</v>
      </c>
      <c r="J44" s="2" t="s">
        <v>456</v>
      </c>
      <c r="K44" s="2" t="s">
        <v>456</v>
      </c>
      <c r="L44" s="2" t="s">
        <v>456</v>
      </c>
      <c r="M44" s="2" t="s">
        <v>456</v>
      </c>
      <c r="N44" s="2" t="s">
        <v>456</v>
      </c>
      <c r="O44" s="2" t="s">
        <v>456</v>
      </c>
      <c r="P44" s="2" t="s">
        <v>456</v>
      </c>
      <c r="Q44" s="2" t="s">
        <v>2039</v>
      </c>
      <c r="R44" s="2" t="s">
        <v>456</v>
      </c>
      <c r="S44" s="2" t="s">
        <v>456</v>
      </c>
      <c r="T44" s="2" t="s">
        <v>456</v>
      </c>
      <c r="U44" s="2" t="s">
        <v>456</v>
      </c>
      <c r="V44" s="2" t="s">
        <v>456</v>
      </c>
      <c r="W44" s="2" t="s">
        <v>456</v>
      </c>
      <c r="X44" s="2" t="s">
        <v>456</v>
      </c>
      <c r="Y44" s="2" t="s">
        <v>2039</v>
      </c>
      <c r="Z44" s="2" t="s">
        <v>456</v>
      </c>
      <c r="AA44" s="2" t="s">
        <v>456</v>
      </c>
      <c r="AB44" s="2" t="s">
        <v>456</v>
      </c>
      <c r="AC44" s="2" t="s">
        <v>456</v>
      </c>
      <c r="AD44" s="2" t="s">
        <v>456</v>
      </c>
      <c r="AE44" s="2" t="s">
        <v>456</v>
      </c>
      <c r="AF44" s="2" t="s">
        <v>456</v>
      </c>
      <c r="AG44" s="2" t="s">
        <v>456</v>
      </c>
      <c r="AH44" s="62" t="s">
        <v>456</v>
      </c>
      <c r="AI44" s="62" t="s">
        <v>456</v>
      </c>
      <c r="AJ44" s="62" t="s">
        <v>456</v>
      </c>
      <c r="AK44" s="62" t="s">
        <v>456</v>
      </c>
      <c r="AL44" s="62" t="s">
        <v>456</v>
      </c>
      <c r="AM44" s="62" t="s">
        <v>456</v>
      </c>
      <c r="AN44" s="62" t="s">
        <v>456</v>
      </c>
      <c r="AO44" s="62" t="s">
        <v>456</v>
      </c>
      <c r="AP44" s="62" t="s">
        <v>456</v>
      </c>
      <c r="AQ44" s="62" t="s">
        <v>456</v>
      </c>
      <c r="AR44" s="62" t="s">
        <v>456</v>
      </c>
      <c r="AS44" s="62" t="s">
        <v>456</v>
      </c>
      <c r="AT44" s="62" t="s">
        <v>456</v>
      </c>
      <c r="AU44" s="62" t="s">
        <v>456</v>
      </c>
      <c r="AV44" s="62" t="s">
        <v>456</v>
      </c>
      <c r="AW44" s="62" t="s">
        <v>456</v>
      </c>
      <c r="AX44" s="62" t="s">
        <v>456</v>
      </c>
      <c r="AY44" s="62" t="s">
        <v>456</v>
      </c>
      <c r="AZ44" s="62" t="s">
        <v>456</v>
      </c>
      <c r="BA44" s="62" t="s">
        <v>456</v>
      </c>
      <c r="BB44" s="62" t="s">
        <v>456</v>
      </c>
      <c r="BC44" s="62" t="s">
        <v>456</v>
      </c>
      <c r="BD44" s="62" t="s">
        <v>456</v>
      </c>
      <c r="BE44" s="62" t="s">
        <v>456</v>
      </c>
      <c r="BF44" s="62" t="s">
        <v>456</v>
      </c>
      <c r="BG44" s="62" t="s">
        <v>456</v>
      </c>
      <c r="BH44" s="62" t="s">
        <v>456</v>
      </c>
      <c r="BI44" s="62" t="s">
        <v>456</v>
      </c>
      <c r="BJ44" s="62" t="s">
        <v>456</v>
      </c>
      <c r="BK44" s="62" t="s">
        <v>456</v>
      </c>
      <c r="BL44" s="62" t="s">
        <v>456</v>
      </c>
      <c r="BM44" s="62" t="s">
        <v>456</v>
      </c>
      <c r="BN44" s="62" t="s">
        <v>2039</v>
      </c>
      <c r="BO44" s="62" t="s">
        <v>1957</v>
      </c>
    </row>
    <row r="45" spans="1:67">
      <c r="A45" s="62">
        <v>43</v>
      </c>
      <c r="B45" s="62" t="s">
        <v>456</v>
      </c>
      <c r="C45" s="2" t="s">
        <v>456</v>
      </c>
      <c r="D45" s="2" t="s">
        <v>456</v>
      </c>
      <c r="E45" s="2" t="s">
        <v>456</v>
      </c>
      <c r="F45" s="2" t="s">
        <v>456</v>
      </c>
      <c r="G45" s="2" t="s">
        <v>456</v>
      </c>
      <c r="H45" s="2" t="s">
        <v>456</v>
      </c>
      <c r="I45" s="2" t="s">
        <v>456</v>
      </c>
      <c r="J45" s="2" t="s">
        <v>456</v>
      </c>
      <c r="K45" s="2" t="s">
        <v>456</v>
      </c>
      <c r="L45" s="2" t="s">
        <v>456</v>
      </c>
      <c r="M45" s="2" t="s">
        <v>456</v>
      </c>
      <c r="N45" s="2" t="s">
        <v>456</v>
      </c>
      <c r="O45" s="2" t="s">
        <v>456</v>
      </c>
      <c r="P45" s="2" t="s">
        <v>456</v>
      </c>
      <c r="Q45" s="2" t="s">
        <v>2039</v>
      </c>
      <c r="R45" s="2" t="s">
        <v>456</v>
      </c>
      <c r="S45" s="2" t="s">
        <v>456</v>
      </c>
      <c r="T45" s="2" t="s">
        <v>456</v>
      </c>
      <c r="U45" s="2" t="s">
        <v>456</v>
      </c>
      <c r="V45" s="2" t="s">
        <v>456</v>
      </c>
      <c r="W45" s="2" t="s">
        <v>456</v>
      </c>
      <c r="X45" s="2" t="s">
        <v>456</v>
      </c>
      <c r="Y45" s="2" t="s">
        <v>2039</v>
      </c>
      <c r="Z45" s="2" t="s">
        <v>456</v>
      </c>
      <c r="AA45" s="2" t="s">
        <v>456</v>
      </c>
      <c r="AB45" s="2" t="s">
        <v>456</v>
      </c>
      <c r="AC45" s="2" t="s">
        <v>456</v>
      </c>
      <c r="AD45" s="2" t="s">
        <v>456</v>
      </c>
      <c r="AE45" s="2" t="s">
        <v>456</v>
      </c>
      <c r="AF45" s="2" t="s">
        <v>456</v>
      </c>
      <c r="AG45" s="2" t="s">
        <v>456</v>
      </c>
      <c r="AH45" s="62" t="s">
        <v>456</v>
      </c>
      <c r="AI45" s="62" t="s">
        <v>456</v>
      </c>
      <c r="AJ45" s="62" t="s">
        <v>456</v>
      </c>
      <c r="AK45" s="62" t="s">
        <v>456</v>
      </c>
      <c r="AL45" s="62" t="s">
        <v>456</v>
      </c>
      <c r="AM45" s="62" t="s">
        <v>456</v>
      </c>
      <c r="AN45" s="62" t="s">
        <v>456</v>
      </c>
      <c r="AO45" s="62" t="s">
        <v>456</v>
      </c>
      <c r="AP45" s="62" t="s">
        <v>456</v>
      </c>
      <c r="AQ45" s="62" t="s">
        <v>456</v>
      </c>
      <c r="AR45" s="62" t="s">
        <v>456</v>
      </c>
      <c r="AS45" s="62" t="s">
        <v>456</v>
      </c>
      <c r="AT45" s="62" t="s">
        <v>456</v>
      </c>
      <c r="AU45" s="62" t="s">
        <v>456</v>
      </c>
      <c r="AV45" s="62" t="s">
        <v>456</v>
      </c>
      <c r="AW45" s="62" t="s">
        <v>456</v>
      </c>
      <c r="AX45" s="62" t="s">
        <v>456</v>
      </c>
      <c r="AY45" s="62" t="s">
        <v>456</v>
      </c>
      <c r="AZ45" s="62" t="s">
        <v>456</v>
      </c>
      <c r="BA45" s="62" t="s">
        <v>456</v>
      </c>
      <c r="BB45" s="62" t="s">
        <v>456</v>
      </c>
      <c r="BC45" s="62" t="s">
        <v>456</v>
      </c>
      <c r="BD45" s="62" t="s">
        <v>456</v>
      </c>
      <c r="BE45" s="62" t="s">
        <v>456</v>
      </c>
      <c r="BF45" s="62" t="s">
        <v>456</v>
      </c>
      <c r="BG45" s="62" t="s">
        <v>456</v>
      </c>
      <c r="BH45" s="62" t="s">
        <v>456</v>
      </c>
      <c r="BI45" s="62" t="s">
        <v>456</v>
      </c>
      <c r="BJ45" s="62" t="s">
        <v>456</v>
      </c>
      <c r="BK45" s="62" t="s">
        <v>456</v>
      </c>
      <c r="BL45" s="62" t="s">
        <v>456</v>
      </c>
      <c r="BM45" s="62" t="s">
        <v>456</v>
      </c>
      <c r="BN45" s="62" t="s">
        <v>2039</v>
      </c>
      <c r="BO45" s="62" t="s">
        <v>1957</v>
      </c>
    </row>
    <row r="46" spans="1:67">
      <c r="A46" s="62">
        <v>44</v>
      </c>
      <c r="B46" s="62" t="s">
        <v>456</v>
      </c>
      <c r="C46" s="62" t="s">
        <v>456</v>
      </c>
      <c r="D46" s="62" t="s">
        <v>456</v>
      </c>
      <c r="E46" s="62" t="s">
        <v>456</v>
      </c>
      <c r="F46" s="62" t="s">
        <v>456</v>
      </c>
      <c r="G46" s="62" t="s">
        <v>456</v>
      </c>
      <c r="H46" s="62" t="s">
        <v>456</v>
      </c>
      <c r="I46" s="62" t="s">
        <v>456</v>
      </c>
      <c r="J46" s="62" t="s">
        <v>456</v>
      </c>
      <c r="K46" s="62" t="s">
        <v>456</v>
      </c>
      <c r="L46" s="62" t="s">
        <v>456</v>
      </c>
      <c r="M46" s="62" t="s">
        <v>456</v>
      </c>
      <c r="N46" s="62" t="s">
        <v>456</v>
      </c>
      <c r="O46" s="62" t="s">
        <v>456</v>
      </c>
      <c r="P46" s="62" t="s">
        <v>456</v>
      </c>
      <c r="Q46" s="62" t="s">
        <v>2039</v>
      </c>
      <c r="R46" s="62" t="s">
        <v>456</v>
      </c>
      <c r="S46" s="62" t="s">
        <v>456</v>
      </c>
      <c r="T46" s="62" t="s">
        <v>456</v>
      </c>
      <c r="U46" s="62" t="s">
        <v>456</v>
      </c>
      <c r="V46" s="62" t="s">
        <v>456</v>
      </c>
      <c r="W46" s="62" t="s">
        <v>456</v>
      </c>
      <c r="X46" s="62" t="s">
        <v>456</v>
      </c>
      <c r="Y46" s="62" t="s">
        <v>2039</v>
      </c>
      <c r="Z46" s="62" t="s">
        <v>456</v>
      </c>
      <c r="AA46" s="62" t="s">
        <v>456</v>
      </c>
      <c r="AB46" s="62" t="s">
        <v>456</v>
      </c>
      <c r="AC46" s="62" t="s">
        <v>456</v>
      </c>
      <c r="AD46" s="62" t="s">
        <v>456</v>
      </c>
      <c r="AE46" s="62" t="s">
        <v>456</v>
      </c>
      <c r="AF46" s="62" t="s">
        <v>456</v>
      </c>
      <c r="AG46" s="62" t="s">
        <v>456</v>
      </c>
      <c r="AH46" s="62" t="s">
        <v>456</v>
      </c>
      <c r="AI46" s="62" t="s">
        <v>456</v>
      </c>
      <c r="AJ46" s="62" t="s">
        <v>456</v>
      </c>
      <c r="AK46" s="62" t="s">
        <v>456</v>
      </c>
      <c r="AL46" s="62" t="s">
        <v>456</v>
      </c>
      <c r="AM46" s="62" t="s">
        <v>456</v>
      </c>
      <c r="AN46" s="62" t="s">
        <v>456</v>
      </c>
      <c r="AO46" s="62" t="s">
        <v>456</v>
      </c>
      <c r="AP46" s="62" t="s">
        <v>456</v>
      </c>
      <c r="AQ46" s="62" t="s">
        <v>456</v>
      </c>
      <c r="AR46" s="62" t="s">
        <v>456</v>
      </c>
      <c r="AS46" s="62" t="s">
        <v>456</v>
      </c>
      <c r="AT46" s="62" t="s">
        <v>456</v>
      </c>
      <c r="AU46" s="62" t="s">
        <v>456</v>
      </c>
      <c r="AV46" s="62" t="s">
        <v>456</v>
      </c>
      <c r="AW46" s="62" t="s">
        <v>456</v>
      </c>
      <c r="AX46" s="62" t="s">
        <v>456</v>
      </c>
      <c r="AY46" s="62" t="s">
        <v>456</v>
      </c>
      <c r="AZ46" s="62" t="s">
        <v>456</v>
      </c>
      <c r="BA46" s="62" t="s">
        <v>456</v>
      </c>
      <c r="BB46" s="62" t="s">
        <v>456</v>
      </c>
      <c r="BC46" s="62" t="s">
        <v>456</v>
      </c>
      <c r="BD46" s="62" t="s">
        <v>456</v>
      </c>
      <c r="BE46" s="62" t="s">
        <v>456</v>
      </c>
      <c r="BF46" s="62" t="s">
        <v>456</v>
      </c>
      <c r="BG46" s="62" t="s">
        <v>456</v>
      </c>
      <c r="BH46" s="62" t="s">
        <v>456</v>
      </c>
      <c r="BI46" s="62" t="s">
        <v>456</v>
      </c>
      <c r="BJ46" s="62" t="s">
        <v>456</v>
      </c>
      <c r="BK46" s="62" t="s">
        <v>456</v>
      </c>
      <c r="BL46" s="62" t="s">
        <v>456</v>
      </c>
      <c r="BM46" s="62" t="s">
        <v>456</v>
      </c>
      <c r="BN46" s="62" t="s">
        <v>2039</v>
      </c>
      <c r="BO46" s="62" t="s">
        <v>1957</v>
      </c>
    </row>
    <row r="47" spans="1:67">
      <c r="A47" s="62">
        <v>45</v>
      </c>
      <c r="B47" s="62" t="s">
        <v>456</v>
      </c>
      <c r="C47" s="62" t="s">
        <v>456</v>
      </c>
      <c r="D47" s="62" t="s">
        <v>456</v>
      </c>
      <c r="E47" s="62" t="s">
        <v>456</v>
      </c>
      <c r="F47" s="62" t="s">
        <v>456</v>
      </c>
      <c r="G47" s="62" t="s">
        <v>456</v>
      </c>
      <c r="H47" s="62" t="s">
        <v>456</v>
      </c>
      <c r="I47" s="62" t="s">
        <v>456</v>
      </c>
      <c r="J47" s="62" t="s">
        <v>456</v>
      </c>
      <c r="K47" s="62" t="s">
        <v>456</v>
      </c>
      <c r="L47" s="62" t="s">
        <v>456</v>
      </c>
      <c r="M47" s="62" t="s">
        <v>456</v>
      </c>
      <c r="N47" s="62" t="s">
        <v>456</v>
      </c>
      <c r="O47" s="62" t="s">
        <v>456</v>
      </c>
      <c r="P47" s="62" t="s">
        <v>456</v>
      </c>
      <c r="Q47" s="62" t="s">
        <v>2039</v>
      </c>
      <c r="R47" s="62" t="s">
        <v>456</v>
      </c>
      <c r="S47" s="62" t="s">
        <v>456</v>
      </c>
      <c r="T47" s="62" t="s">
        <v>456</v>
      </c>
      <c r="U47" s="62" t="s">
        <v>456</v>
      </c>
      <c r="V47" s="62" t="s">
        <v>456</v>
      </c>
      <c r="W47" s="62" t="s">
        <v>456</v>
      </c>
      <c r="X47" s="62" t="s">
        <v>456</v>
      </c>
      <c r="Y47" s="62" t="s">
        <v>2039</v>
      </c>
      <c r="Z47" s="62" t="s">
        <v>456</v>
      </c>
      <c r="AA47" s="62" t="s">
        <v>456</v>
      </c>
      <c r="AB47" s="62" t="s">
        <v>456</v>
      </c>
      <c r="AC47" s="62" t="s">
        <v>456</v>
      </c>
      <c r="AD47" s="62" t="s">
        <v>456</v>
      </c>
      <c r="AE47" s="62" t="s">
        <v>456</v>
      </c>
      <c r="AF47" s="62" t="s">
        <v>456</v>
      </c>
      <c r="AG47" s="62" t="s">
        <v>456</v>
      </c>
      <c r="AH47" s="62" t="s">
        <v>456</v>
      </c>
      <c r="AI47" s="62" t="s">
        <v>456</v>
      </c>
      <c r="AJ47" s="62" t="s">
        <v>456</v>
      </c>
      <c r="AK47" s="62" t="s">
        <v>456</v>
      </c>
      <c r="AL47" s="62" t="s">
        <v>456</v>
      </c>
      <c r="AM47" s="62" t="s">
        <v>456</v>
      </c>
      <c r="AN47" s="62" t="s">
        <v>456</v>
      </c>
      <c r="AO47" s="62" t="s">
        <v>456</v>
      </c>
      <c r="AP47" s="62" t="s">
        <v>456</v>
      </c>
      <c r="AQ47" s="62" t="s">
        <v>456</v>
      </c>
      <c r="AR47" s="62" t="s">
        <v>456</v>
      </c>
      <c r="AS47" s="62" t="s">
        <v>456</v>
      </c>
      <c r="AT47" s="62" t="s">
        <v>456</v>
      </c>
      <c r="AU47" s="62" t="s">
        <v>456</v>
      </c>
      <c r="AV47" s="62" t="s">
        <v>456</v>
      </c>
      <c r="AW47" s="62" t="s">
        <v>456</v>
      </c>
      <c r="AX47" s="62" t="s">
        <v>456</v>
      </c>
      <c r="AY47" s="62" t="s">
        <v>456</v>
      </c>
      <c r="AZ47" s="62" t="s">
        <v>456</v>
      </c>
      <c r="BA47" s="62" t="s">
        <v>456</v>
      </c>
      <c r="BB47" s="62" t="s">
        <v>456</v>
      </c>
      <c r="BC47" s="62" t="s">
        <v>456</v>
      </c>
      <c r="BD47" s="62" t="s">
        <v>456</v>
      </c>
      <c r="BE47" s="62" t="s">
        <v>456</v>
      </c>
      <c r="BF47" s="62" t="s">
        <v>456</v>
      </c>
      <c r="BG47" s="62" t="s">
        <v>456</v>
      </c>
      <c r="BH47" s="62" t="s">
        <v>456</v>
      </c>
      <c r="BI47" s="62" t="s">
        <v>456</v>
      </c>
      <c r="BJ47" s="62" t="s">
        <v>456</v>
      </c>
      <c r="BK47" s="62" t="s">
        <v>456</v>
      </c>
      <c r="BL47" s="62" t="s">
        <v>456</v>
      </c>
      <c r="BM47" s="62" t="s">
        <v>456</v>
      </c>
      <c r="BN47" s="62" t="s">
        <v>2039</v>
      </c>
      <c r="BO47" s="62" t="s">
        <v>1957</v>
      </c>
    </row>
    <row r="48" spans="1:67">
      <c r="A48" s="62">
        <v>46</v>
      </c>
      <c r="B48" s="62" t="s">
        <v>456</v>
      </c>
      <c r="C48" s="62" t="s">
        <v>456</v>
      </c>
      <c r="D48" s="62" t="s">
        <v>456</v>
      </c>
      <c r="E48" s="62" t="s">
        <v>456</v>
      </c>
      <c r="F48" s="62" t="s">
        <v>456</v>
      </c>
      <c r="G48" s="62" t="s">
        <v>456</v>
      </c>
      <c r="H48" s="62" t="s">
        <v>456</v>
      </c>
      <c r="I48" s="62" t="s">
        <v>456</v>
      </c>
      <c r="J48" s="62" t="s">
        <v>456</v>
      </c>
      <c r="K48" s="62" t="s">
        <v>456</v>
      </c>
      <c r="L48" s="62" t="s">
        <v>456</v>
      </c>
      <c r="M48" s="62" t="s">
        <v>456</v>
      </c>
      <c r="N48" s="62" t="s">
        <v>456</v>
      </c>
      <c r="O48" s="62" t="s">
        <v>456</v>
      </c>
      <c r="P48" s="62" t="s">
        <v>456</v>
      </c>
      <c r="Q48" s="62" t="s">
        <v>2039</v>
      </c>
      <c r="R48" s="62" t="s">
        <v>456</v>
      </c>
      <c r="S48" s="62" t="s">
        <v>456</v>
      </c>
      <c r="T48" s="62" t="s">
        <v>456</v>
      </c>
      <c r="U48" s="62" t="s">
        <v>456</v>
      </c>
      <c r="V48" s="62" t="s">
        <v>456</v>
      </c>
      <c r="W48" s="62" t="s">
        <v>456</v>
      </c>
      <c r="X48" s="62" t="s">
        <v>456</v>
      </c>
      <c r="Y48" s="62" t="s">
        <v>2039</v>
      </c>
      <c r="Z48" s="62" t="s">
        <v>456</v>
      </c>
      <c r="AA48" s="62" t="s">
        <v>456</v>
      </c>
      <c r="AB48" s="62" t="s">
        <v>456</v>
      </c>
      <c r="AC48" s="62" t="s">
        <v>456</v>
      </c>
      <c r="AD48" s="62" t="s">
        <v>456</v>
      </c>
      <c r="AE48" s="62" t="s">
        <v>456</v>
      </c>
      <c r="AF48" s="62" t="s">
        <v>456</v>
      </c>
      <c r="AG48" s="62" t="s">
        <v>456</v>
      </c>
      <c r="AH48" s="62" t="s">
        <v>456</v>
      </c>
      <c r="AI48" s="62" t="s">
        <v>456</v>
      </c>
      <c r="AJ48" s="62" t="s">
        <v>456</v>
      </c>
      <c r="AK48" s="62" t="s">
        <v>456</v>
      </c>
      <c r="AL48" s="62" t="s">
        <v>456</v>
      </c>
      <c r="AM48" s="62" t="s">
        <v>456</v>
      </c>
      <c r="AN48" s="62" t="s">
        <v>456</v>
      </c>
      <c r="AO48" s="62" t="s">
        <v>456</v>
      </c>
      <c r="AP48" s="62" t="s">
        <v>456</v>
      </c>
      <c r="AQ48" s="62" t="s">
        <v>456</v>
      </c>
      <c r="AR48" s="62" t="s">
        <v>456</v>
      </c>
      <c r="AS48" s="62" t="s">
        <v>456</v>
      </c>
      <c r="AT48" s="62" t="s">
        <v>456</v>
      </c>
      <c r="AU48" s="62" t="s">
        <v>456</v>
      </c>
      <c r="AV48" s="62" t="s">
        <v>456</v>
      </c>
      <c r="AW48" s="62" t="s">
        <v>456</v>
      </c>
      <c r="AX48" s="62" t="s">
        <v>456</v>
      </c>
      <c r="AY48" s="62" t="s">
        <v>456</v>
      </c>
      <c r="AZ48" s="62" t="s">
        <v>456</v>
      </c>
      <c r="BA48" s="62" t="s">
        <v>456</v>
      </c>
      <c r="BB48" s="62" t="s">
        <v>456</v>
      </c>
      <c r="BC48" s="62" t="s">
        <v>456</v>
      </c>
      <c r="BD48" s="62" t="s">
        <v>456</v>
      </c>
      <c r="BE48" s="62" t="s">
        <v>456</v>
      </c>
      <c r="BF48" s="62" t="s">
        <v>456</v>
      </c>
      <c r="BG48" s="62" t="s">
        <v>456</v>
      </c>
      <c r="BH48" s="62" t="s">
        <v>456</v>
      </c>
      <c r="BI48" s="62" t="s">
        <v>456</v>
      </c>
      <c r="BJ48" s="62" t="s">
        <v>456</v>
      </c>
      <c r="BK48" s="62" t="s">
        <v>456</v>
      </c>
      <c r="BL48" s="62" t="s">
        <v>456</v>
      </c>
      <c r="BM48" s="62" t="s">
        <v>456</v>
      </c>
      <c r="BN48" s="62" t="s">
        <v>2039</v>
      </c>
      <c r="BO48" s="62" t="s">
        <v>1957</v>
      </c>
    </row>
    <row r="49" spans="1:67">
      <c r="A49" s="62">
        <v>47</v>
      </c>
      <c r="B49" s="62" t="s">
        <v>456</v>
      </c>
      <c r="C49" s="62" t="s">
        <v>456</v>
      </c>
      <c r="D49" s="62" t="s">
        <v>456</v>
      </c>
      <c r="E49" s="62" t="s">
        <v>456</v>
      </c>
      <c r="F49" s="62" t="s">
        <v>456</v>
      </c>
      <c r="G49" s="62" t="s">
        <v>456</v>
      </c>
      <c r="H49" s="62" t="s">
        <v>456</v>
      </c>
      <c r="I49" s="62" t="s">
        <v>456</v>
      </c>
      <c r="J49" s="62" t="s">
        <v>456</v>
      </c>
      <c r="K49" s="62" t="s">
        <v>456</v>
      </c>
      <c r="L49" s="62" t="s">
        <v>456</v>
      </c>
      <c r="M49" s="62" t="s">
        <v>456</v>
      </c>
      <c r="N49" s="62" t="s">
        <v>456</v>
      </c>
      <c r="O49" s="62" t="s">
        <v>456</v>
      </c>
      <c r="P49" s="62" t="s">
        <v>456</v>
      </c>
      <c r="Q49" s="62" t="s">
        <v>2039</v>
      </c>
      <c r="R49" s="62" t="s">
        <v>456</v>
      </c>
      <c r="S49" s="62" t="s">
        <v>456</v>
      </c>
      <c r="T49" s="62" t="s">
        <v>456</v>
      </c>
      <c r="U49" s="62" t="s">
        <v>456</v>
      </c>
      <c r="V49" s="62" t="s">
        <v>456</v>
      </c>
      <c r="W49" s="62" t="s">
        <v>456</v>
      </c>
      <c r="X49" s="62" t="s">
        <v>456</v>
      </c>
      <c r="Y49" s="62" t="s">
        <v>2039</v>
      </c>
      <c r="Z49" s="62" t="s">
        <v>456</v>
      </c>
      <c r="AA49" s="62" t="s">
        <v>456</v>
      </c>
      <c r="AB49" s="62" t="s">
        <v>456</v>
      </c>
      <c r="AC49" s="62" t="s">
        <v>456</v>
      </c>
      <c r="AD49" s="62" t="s">
        <v>456</v>
      </c>
      <c r="AE49" s="62" t="s">
        <v>456</v>
      </c>
      <c r="AF49" s="62" t="s">
        <v>456</v>
      </c>
      <c r="AG49" s="62" t="s">
        <v>456</v>
      </c>
      <c r="AH49" s="62" t="s">
        <v>456</v>
      </c>
      <c r="AI49" s="62" t="s">
        <v>456</v>
      </c>
      <c r="AJ49" s="62" t="s">
        <v>456</v>
      </c>
      <c r="AK49" s="62" t="s">
        <v>456</v>
      </c>
      <c r="AL49" s="62" t="s">
        <v>456</v>
      </c>
      <c r="AM49" s="62" t="s">
        <v>456</v>
      </c>
      <c r="AN49" s="62" t="s">
        <v>456</v>
      </c>
      <c r="AO49" s="62" t="s">
        <v>456</v>
      </c>
      <c r="AP49" s="62" t="s">
        <v>456</v>
      </c>
      <c r="AQ49" s="62" t="s">
        <v>456</v>
      </c>
      <c r="AR49" s="62" t="s">
        <v>456</v>
      </c>
      <c r="AS49" s="62" t="s">
        <v>456</v>
      </c>
      <c r="AT49" s="62" t="s">
        <v>456</v>
      </c>
      <c r="AU49" s="62" t="s">
        <v>456</v>
      </c>
      <c r="AV49" s="62" t="s">
        <v>456</v>
      </c>
      <c r="AW49" s="62" t="s">
        <v>456</v>
      </c>
      <c r="AX49" s="62" t="s">
        <v>456</v>
      </c>
      <c r="AY49" s="62" t="s">
        <v>456</v>
      </c>
      <c r="AZ49" s="62" t="s">
        <v>456</v>
      </c>
      <c r="BA49" s="62" t="s">
        <v>456</v>
      </c>
      <c r="BB49" s="62" t="s">
        <v>456</v>
      </c>
      <c r="BC49" s="62" t="s">
        <v>456</v>
      </c>
      <c r="BD49" s="62" t="s">
        <v>456</v>
      </c>
      <c r="BE49" s="62" t="s">
        <v>456</v>
      </c>
      <c r="BF49" s="62" t="s">
        <v>456</v>
      </c>
      <c r="BG49" s="62" t="s">
        <v>456</v>
      </c>
      <c r="BH49" s="62" t="s">
        <v>456</v>
      </c>
      <c r="BI49" s="62" t="s">
        <v>456</v>
      </c>
      <c r="BJ49" s="62" t="s">
        <v>456</v>
      </c>
      <c r="BK49" s="62" t="s">
        <v>456</v>
      </c>
      <c r="BL49" s="62" t="s">
        <v>456</v>
      </c>
      <c r="BM49" s="62" t="s">
        <v>456</v>
      </c>
      <c r="BN49" s="62" t="s">
        <v>2039</v>
      </c>
      <c r="BO49" s="62" t="s">
        <v>1957</v>
      </c>
    </row>
    <row r="50" spans="1:67">
      <c r="A50" s="62">
        <v>48</v>
      </c>
      <c r="B50" s="62" t="s">
        <v>456</v>
      </c>
      <c r="C50" s="62" t="s">
        <v>456</v>
      </c>
      <c r="D50" s="62" t="s">
        <v>456</v>
      </c>
      <c r="E50" s="62" t="s">
        <v>456</v>
      </c>
      <c r="F50" s="62" t="s">
        <v>456</v>
      </c>
      <c r="G50" s="62" t="s">
        <v>456</v>
      </c>
      <c r="H50" s="62" t="s">
        <v>456</v>
      </c>
      <c r="I50" s="62" t="s">
        <v>456</v>
      </c>
      <c r="J50" s="62" t="s">
        <v>456</v>
      </c>
      <c r="K50" s="62" t="s">
        <v>456</v>
      </c>
      <c r="L50" s="62" t="s">
        <v>456</v>
      </c>
      <c r="M50" s="62" t="s">
        <v>456</v>
      </c>
      <c r="N50" s="62" t="s">
        <v>456</v>
      </c>
      <c r="O50" s="62" t="s">
        <v>456</v>
      </c>
      <c r="P50" s="62" t="s">
        <v>456</v>
      </c>
      <c r="Q50" s="62" t="s">
        <v>2039</v>
      </c>
      <c r="R50" s="62" t="s">
        <v>456</v>
      </c>
      <c r="S50" s="62" t="s">
        <v>456</v>
      </c>
      <c r="T50" s="62" t="s">
        <v>456</v>
      </c>
      <c r="U50" s="62" t="s">
        <v>456</v>
      </c>
      <c r="V50" s="62" t="s">
        <v>456</v>
      </c>
      <c r="W50" s="62" t="s">
        <v>456</v>
      </c>
      <c r="X50" s="62" t="s">
        <v>456</v>
      </c>
      <c r="Y50" s="62" t="s">
        <v>2039</v>
      </c>
      <c r="Z50" s="62" t="s">
        <v>456</v>
      </c>
      <c r="AA50" s="62" t="s">
        <v>456</v>
      </c>
      <c r="AB50" s="62" t="s">
        <v>456</v>
      </c>
      <c r="AC50" s="62" t="s">
        <v>456</v>
      </c>
      <c r="AD50" s="62" t="s">
        <v>456</v>
      </c>
      <c r="AE50" s="62" t="s">
        <v>456</v>
      </c>
      <c r="AF50" s="62" t="s">
        <v>456</v>
      </c>
      <c r="AG50" s="62" t="s">
        <v>456</v>
      </c>
      <c r="AH50" s="62" t="s">
        <v>456</v>
      </c>
      <c r="AI50" s="62" t="s">
        <v>456</v>
      </c>
      <c r="AJ50" s="62" t="s">
        <v>456</v>
      </c>
      <c r="AK50" s="62" t="s">
        <v>456</v>
      </c>
      <c r="AL50" s="62" t="s">
        <v>456</v>
      </c>
      <c r="AM50" s="62" t="s">
        <v>456</v>
      </c>
      <c r="AN50" s="62" t="s">
        <v>456</v>
      </c>
      <c r="AO50" s="62" t="s">
        <v>456</v>
      </c>
      <c r="AP50" s="62" t="s">
        <v>456</v>
      </c>
      <c r="AQ50" s="62" t="s">
        <v>456</v>
      </c>
      <c r="AR50" s="62" t="s">
        <v>456</v>
      </c>
      <c r="AS50" s="62" t="s">
        <v>456</v>
      </c>
      <c r="AT50" s="62" t="s">
        <v>456</v>
      </c>
      <c r="AU50" s="62" t="s">
        <v>456</v>
      </c>
      <c r="AV50" s="62" t="s">
        <v>456</v>
      </c>
      <c r="AW50" s="62" t="s">
        <v>456</v>
      </c>
      <c r="AX50" s="62" t="s">
        <v>456</v>
      </c>
      <c r="AY50" s="62" t="s">
        <v>456</v>
      </c>
      <c r="AZ50" s="62" t="s">
        <v>456</v>
      </c>
      <c r="BA50" s="62" t="s">
        <v>456</v>
      </c>
      <c r="BB50" s="62" t="s">
        <v>456</v>
      </c>
      <c r="BC50" s="62" t="s">
        <v>456</v>
      </c>
      <c r="BD50" s="62" t="s">
        <v>456</v>
      </c>
      <c r="BE50" s="62" t="s">
        <v>456</v>
      </c>
      <c r="BF50" s="62" t="s">
        <v>456</v>
      </c>
      <c r="BG50" s="62" t="s">
        <v>456</v>
      </c>
      <c r="BH50" s="62" t="s">
        <v>456</v>
      </c>
      <c r="BI50" s="62" t="s">
        <v>456</v>
      </c>
      <c r="BJ50" s="62" t="s">
        <v>456</v>
      </c>
      <c r="BK50" s="62" t="s">
        <v>456</v>
      </c>
      <c r="BL50" s="62" t="s">
        <v>456</v>
      </c>
      <c r="BM50" s="62" t="s">
        <v>456</v>
      </c>
      <c r="BN50" s="62" t="s">
        <v>2039</v>
      </c>
      <c r="BO50" s="62" t="s">
        <v>1957</v>
      </c>
    </row>
    <row r="51" spans="1:67">
      <c r="A51" s="62">
        <v>49</v>
      </c>
      <c r="B51" s="62" t="s">
        <v>456</v>
      </c>
      <c r="C51" s="62" t="s">
        <v>456</v>
      </c>
      <c r="D51" s="62" t="s">
        <v>456</v>
      </c>
      <c r="E51" s="62" t="s">
        <v>456</v>
      </c>
      <c r="F51" s="62" t="s">
        <v>456</v>
      </c>
      <c r="G51" s="62" t="s">
        <v>456</v>
      </c>
      <c r="H51" s="62" t="s">
        <v>456</v>
      </c>
      <c r="I51" s="62" t="s">
        <v>456</v>
      </c>
      <c r="J51" s="62" t="s">
        <v>456</v>
      </c>
      <c r="K51" s="62" t="s">
        <v>456</v>
      </c>
      <c r="L51" s="62" t="s">
        <v>456</v>
      </c>
      <c r="M51" s="62" t="s">
        <v>456</v>
      </c>
      <c r="N51" s="62" t="s">
        <v>456</v>
      </c>
      <c r="O51" s="62" t="s">
        <v>456</v>
      </c>
      <c r="P51" s="62" t="s">
        <v>456</v>
      </c>
      <c r="Q51" s="62" t="s">
        <v>2039</v>
      </c>
      <c r="R51" s="62" t="s">
        <v>456</v>
      </c>
      <c r="S51" s="62" t="s">
        <v>456</v>
      </c>
      <c r="T51" s="62" t="s">
        <v>456</v>
      </c>
      <c r="U51" s="62" t="s">
        <v>456</v>
      </c>
      <c r="V51" s="62" t="s">
        <v>456</v>
      </c>
      <c r="W51" s="62" t="s">
        <v>456</v>
      </c>
      <c r="X51" s="62" t="s">
        <v>456</v>
      </c>
      <c r="Y51" s="62" t="s">
        <v>2039</v>
      </c>
      <c r="Z51" s="62" t="s">
        <v>456</v>
      </c>
      <c r="AA51" s="62" t="s">
        <v>456</v>
      </c>
      <c r="AB51" s="62" t="s">
        <v>456</v>
      </c>
      <c r="AC51" s="62" t="s">
        <v>456</v>
      </c>
      <c r="AD51" s="62" t="s">
        <v>456</v>
      </c>
      <c r="AE51" s="62" t="s">
        <v>456</v>
      </c>
      <c r="AF51" s="62" t="s">
        <v>456</v>
      </c>
      <c r="AG51" s="62" t="s">
        <v>456</v>
      </c>
      <c r="AH51" s="62" t="s">
        <v>456</v>
      </c>
      <c r="AI51" s="62" t="s">
        <v>456</v>
      </c>
      <c r="AJ51" s="62" t="s">
        <v>456</v>
      </c>
      <c r="AK51" s="62" t="s">
        <v>456</v>
      </c>
      <c r="AL51" s="62" t="s">
        <v>456</v>
      </c>
      <c r="AM51" s="62" t="s">
        <v>1957</v>
      </c>
      <c r="AN51" s="62" t="s">
        <v>456</v>
      </c>
      <c r="AO51" s="62" t="s">
        <v>456</v>
      </c>
      <c r="AP51" s="62" t="s">
        <v>456</v>
      </c>
      <c r="AQ51" s="62" t="s">
        <v>456</v>
      </c>
      <c r="AR51" s="62" t="s">
        <v>456</v>
      </c>
      <c r="AS51" s="62" t="s">
        <v>456</v>
      </c>
      <c r="AT51" s="62" t="s">
        <v>456</v>
      </c>
      <c r="AU51" s="62" t="s">
        <v>456</v>
      </c>
      <c r="AV51" s="62" t="s">
        <v>456</v>
      </c>
      <c r="AW51" s="62" t="s">
        <v>456</v>
      </c>
      <c r="AX51" s="62" t="s">
        <v>456</v>
      </c>
      <c r="AY51" s="62" t="s">
        <v>456</v>
      </c>
      <c r="AZ51" s="62" t="s">
        <v>456</v>
      </c>
      <c r="BA51" s="62" t="s">
        <v>456</v>
      </c>
      <c r="BB51" s="62" t="s">
        <v>456</v>
      </c>
      <c r="BC51" s="62" t="s">
        <v>456</v>
      </c>
      <c r="BD51" s="62" t="s">
        <v>456</v>
      </c>
      <c r="BE51" s="62" t="s">
        <v>456</v>
      </c>
      <c r="BF51" s="62" t="s">
        <v>456</v>
      </c>
      <c r="BG51" s="62" t="s">
        <v>456</v>
      </c>
      <c r="BH51" s="62" t="s">
        <v>456</v>
      </c>
      <c r="BI51" s="62" t="s">
        <v>456</v>
      </c>
      <c r="BJ51" s="62" t="s">
        <v>456</v>
      </c>
      <c r="BK51" s="62" t="s">
        <v>456</v>
      </c>
      <c r="BL51" s="62" t="s">
        <v>456</v>
      </c>
      <c r="BM51" s="62" t="s">
        <v>456</v>
      </c>
      <c r="BN51" s="62" t="s">
        <v>2039</v>
      </c>
      <c r="BO51" s="62" t="s">
        <v>1957</v>
      </c>
    </row>
    <row r="52" spans="1:67">
      <c r="A52" s="62">
        <v>50</v>
      </c>
      <c r="B52" s="62" t="s">
        <v>456</v>
      </c>
      <c r="C52" s="62" t="s">
        <v>456</v>
      </c>
      <c r="D52" s="62" t="s">
        <v>456</v>
      </c>
      <c r="E52" s="62" t="s">
        <v>456</v>
      </c>
      <c r="F52" s="62" t="s">
        <v>456</v>
      </c>
      <c r="G52" s="62" t="s">
        <v>456</v>
      </c>
      <c r="H52" s="62" t="s">
        <v>456</v>
      </c>
      <c r="I52" s="62" t="s">
        <v>456</v>
      </c>
      <c r="J52" s="62" t="s">
        <v>456</v>
      </c>
      <c r="K52" s="62" t="s">
        <v>456</v>
      </c>
      <c r="L52" s="62" t="s">
        <v>456</v>
      </c>
      <c r="M52" s="62" t="s">
        <v>456</v>
      </c>
      <c r="N52" s="62" t="s">
        <v>456</v>
      </c>
      <c r="O52" s="62" t="s">
        <v>456</v>
      </c>
      <c r="P52" s="62" t="s">
        <v>456</v>
      </c>
      <c r="Q52" s="62" t="s">
        <v>2039</v>
      </c>
      <c r="R52" s="62" t="s">
        <v>456</v>
      </c>
      <c r="S52" s="62" t="s">
        <v>456</v>
      </c>
      <c r="T52" s="62" t="s">
        <v>456</v>
      </c>
      <c r="U52" s="62" t="s">
        <v>456</v>
      </c>
      <c r="V52" s="62" t="s">
        <v>456</v>
      </c>
      <c r="W52" s="62" t="s">
        <v>456</v>
      </c>
      <c r="X52" s="62" t="s">
        <v>456</v>
      </c>
      <c r="Y52" s="62" t="s">
        <v>2039</v>
      </c>
      <c r="Z52" s="62" t="s">
        <v>456</v>
      </c>
      <c r="AA52" s="62" t="s">
        <v>456</v>
      </c>
      <c r="AB52" s="62" t="s">
        <v>456</v>
      </c>
      <c r="AC52" s="62" t="s">
        <v>456</v>
      </c>
      <c r="AD52" s="62" t="s">
        <v>456</v>
      </c>
      <c r="AE52" s="62" t="s">
        <v>456</v>
      </c>
      <c r="AF52" s="62" t="s">
        <v>456</v>
      </c>
      <c r="AG52" s="62" t="s">
        <v>456</v>
      </c>
      <c r="AH52" s="62" t="s">
        <v>456</v>
      </c>
      <c r="AI52" s="62" t="s">
        <v>456</v>
      </c>
      <c r="AJ52" s="62" t="s">
        <v>456</v>
      </c>
      <c r="AK52" s="62" t="s">
        <v>456</v>
      </c>
      <c r="AL52" s="62" t="s">
        <v>456</v>
      </c>
      <c r="AM52" s="62" t="s">
        <v>456</v>
      </c>
      <c r="AN52" s="62" t="s">
        <v>456</v>
      </c>
      <c r="AO52" s="62" t="s">
        <v>456</v>
      </c>
      <c r="AP52" s="62" t="s">
        <v>456</v>
      </c>
      <c r="AQ52" s="62" t="s">
        <v>456</v>
      </c>
      <c r="AR52" s="62" t="s">
        <v>456</v>
      </c>
      <c r="AS52" s="62" t="s">
        <v>456</v>
      </c>
      <c r="AT52" s="62" t="s">
        <v>456</v>
      </c>
      <c r="AU52" s="62" t="s">
        <v>456</v>
      </c>
      <c r="AV52" s="62" t="s">
        <v>456</v>
      </c>
      <c r="AW52" s="62" t="s">
        <v>456</v>
      </c>
      <c r="AX52" s="62" t="s">
        <v>456</v>
      </c>
      <c r="AY52" s="62" t="s">
        <v>456</v>
      </c>
      <c r="AZ52" s="62" t="s">
        <v>456</v>
      </c>
      <c r="BA52" s="62" t="s">
        <v>456</v>
      </c>
      <c r="BB52" s="62" t="s">
        <v>456</v>
      </c>
      <c r="BC52" s="62" t="s">
        <v>456</v>
      </c>
      <c r="BD52" s="62" t="s">
        <v>456</v>
      </c>
      <c r="BE52" s="62" t="s">
        <v>456</v>
      </c>
      <c r="BF52" s="62" t="s">
        <v>456</v>
      </c>
      <c r="BG52" s="62" t="s">
        <v>456</v>
      </c>
      <c r="BH52" s="62" t="s">
        <v>456</v>
      </c>
      <c r="BI52" s="62" t="s">
        <v>456</v>
      </c>
      <c r="BJ52" s="62" t="s">
        <v>456</v>
      </c>
      <c r="BK52" s="62" t="s">
        <v>456</v>
      </c>
      <c r="BL52" s="62" t="s">
        <v>456</v>
      </c>
      <c r="BM52" s="62" t="s">
        <v>456</v>
      </c>
      <c r="BN52" s="62" t="s">
        <v>2039</v>
      </c>
      <c r="BO52" s="62" t="s">
        <v>1957</v>
      </c>
    </row>
    <row r="53" spans="1:67">
      <c r="A53" s="62">
        <v>51</v>
      </c>
      <c r="B53" s="62" t="s">
        <v>456</v>
      </c>
      <c r="C53" s="62" t="s">
        <v>456</v>
      </c>
      <c r="D53" s="62" t="s">
        <v>456</v>
      </c>
      <c r="E53" s="62" t="s">
        <v>456</v>
      </c>
      <c r="F53" s="62" t="s">
        <v>456</v>
      </c>
      <c r="G53" s="62" t="s">
        <v>456</v>
      </c>
      <c r="H53" s="62" t="s">
        <v>456</v>
      </c>
      <c r="I53" s="62" t="s">
        <v>456</v>
      </c>
      <c r="J53" s="62" t="s">
        <v>456</v>
      </c>
      <c r="K53" s="62" t="s">
        <v>456</v>
      </c>
      <c r="L53" s="62" t="s">
        <v>456</v>
      </c>
      <c r="M53" s="62" t="s">
        <v>456</v>
      </c>
      <c r="N53" s="62" t="s">
        <v>456</v>
      </c>
      <c r="O53" s="62" t="s">
        <v>456</v>
      </c>
      <c r="P53" s="62" t="s">
        <v>456</v>
      </c>
      <c r="Q53" s="62" t="s">
        <v>2039</v>
      </c>
      <c r="R53" s="62" t="s">
        <v>456</v>
      </c>
      <c r="S53" s="62" t="s">
        <v>456</v>
      </c>
      <c r="T53" s="62" t="s">
        <v>456</v>
      </c>
      <c r="U53" s="62" t="s">
        <v>456</v>
      </c>
      <c r="V53" s="62" t="s">
        <v>456</v>
      </c>
      <c r="W53" s="62" t="s">
        <v>456</v>
      </c>
      <c r="X53" s="62" t="s">
        <v>456</v>
      </c>
      <c r="Y53" s="62" t="s">
        <v>2039</v>
      </c>
      <c r="Z53" s="62" t="s">
        <v>456</v>
      </c>
      <c r="AA53" s="62" t="s">
        <v>456</v>
      </c>
      <c r="AB53" s="62" t="s">
        <v>456</v>
      </c>
      <c r="AC53" s="62" t="s">
        <v>456</v>
      </c>
      <c r="AD53" s="62" t="s">
        <v>456</v>
      </c>
      <c r="AE53" s="62" t="s">
        <v>456</v>
      </c>
      <c r="AF53" s="62" t="s">
        <v>456</v>
      </c>
      <c r="AG53" s="62" t="s">
        <v>456</v>
      </c>
      <c r="AH53" s="62" t="s">
        <v>456</v>
      </c>
      <c r="AI53" s="62" t="s">
        <v>456</v>
      </c>
      <c r="AJ53" s="62" t="s">
        <v>456</v>
      </c>
      <c r="AK53" s="62" t="s">
        <v>456</v>
      </c>
      <c r="AL53" s="62" t="s">
        <v>456</v>
      </c>
      <c r="AM53" s="62" t="s">
        <v>456</v>
      </c>
      <c r="AN53" s="62" t="s">
        <v>456</v>
      </c>
      <c r="AO53" s="62" t="s">
        <v>456</v>
      </c>
      <c r="AP53" s="62" t="s">
        <v>456</v>
      </c>
      <c r="AQ53" s="62" t="s">
        <v>456</v>
      </c>
      <c r="AR53" s="62" t="s">
        <v>456</v>
      </c>
      <c r="AS53" s="62" t="s">
        <v>456</v>
      </c>
      <c r="AT53" s="62" t="s">
        <v>456</v>
      </c>
      <c r="AU53" s="62" t="s">
        <v>456</v>
      </c>
      <c r="AV53" s="62" t="s">
        <v>456</v>
      </c>
      <c r="AW53" s="62" t="s">
        <v>456</v>
      </c>
      <c r="AX53" s="62" t="s">
        <v>456</v>
      </c>
      <c r="AY53" s="62" t="s">
        <v>456</v>
      </c>
      <c r="AZ53" s="62" t="s">
        <v>456</v>
      </c>
      <c r="BA53" s="62" t="s">
        <v>456</v>
      </c>
      <c r="BB53" s="62" t="s">
        <v>456</v>
      </c>
      <c r="BC53" s="62" t="s">
        <v>456</v>
      </c>
      <c r="BD53" s="62" t="s">
        <v>456</v>
      </c>
      <c r="BE53" s="62" t="s">
        <v>456</v>
      </c>
      <c r="BF53" s="62" t="s">
        <v>456</v>
      </c>
      <c r="BG53" s="62" t="s">
        <v>456</v>
      </c>
      <c r="BH53" s="62" t="s">
        <v>456</v>
      </c>
      <c r="BI53" s="62" t="s">
        <v>456</v>
      </c>
      <c r="BJ53" s="62" t="s">
        <v>456</v>
      </c>
      <c r="BK53" s="62" t="s">
        <v>456</v>
      </c>
      <c r="BL53" s="62" t="s">
        <v>456</v>
      </c>
      <c r="BM53" s="62" t="s">
        <v>456</v>
      </c>
      <c r="BN53" s="62" t="s">
        <v>2039</v>
      </c>
      <c r="BO53" s="62" t="s">
        <v>1957</v>
      </c>
    </row>
    <row r="54" spans="1:67">
      <c r="A54" s="62">
        <v>52</v>
      </c>
      <c r="B54" s="62" t="s">
        <v>456</v>
      </c>
      <c r="C54" s="62" t="s">
        <v>456</v>
      </c>
      <c r="D54" s="62" t="s">
        <v>456</v>
      </c>
      <c r="E54" s="62" t="s">
        <v>456</v>
      </c>
      <c r="F54" s="62" t="s">
        <v>456</v>
      </c>
      <c r="G54" s="62" t="s">
        <v>456</v>
      </c>
      <c r="H54" s="62" t="s">
        <v>456</v>
      </c>
      <c r="I54" s="62" t="s">
        <v>456</v>
      </c>
      <c r="J54" s="62" t="s">
        <v>456</v>
      </c>
      <c r="K54" s="62" t="s">
        <v>456</v>
      </c>
      <c r="L54" s="62" t="s">
        <v>456</v>
      </c>
      <c r="M54" s="62" t="s">
        <v>456</v>
      </c>
      <c r="N54" s="62" t="s">
        <v>456</v>
      </c>
      <c r="O54" s="62" t="s">
        <v>456</v>
      </c>
      <c r="P54" s="62" t="s">
        <v>456</v>
      </c>
      <c r="Q54" s="62" t="s">
        <v>2039</v>
      </c>
      <c r="R54" s="62" t="s">
        <v>456</v>
      </c>
      <c r="S54" s="62" t="s">
        <v>456</v>
      </c>
      <c r="T54" s="62" t="s">
        <v>456</v>
      </c>
      <c r="U54" s="62" t="s">
        <v>456</v>
      </c>
      <c r="V54" s="62" t="s">
        <v>456</v>
      </c>
      <c r="W54" s="62" t="s">
        <v>456</v>
      </c>
      <c r="X54" s="62" t="s">
        <v>456</v>
      </c>
      <c r="Y54" s="62" t="s">
        <v>2039</v>
      </c>
      <c r="Z54" s="62" t="s">
        <v>456</v>
      </c>
      <c r="AA54" s="62" t="s">
        <v>456</v>
      </c>
      <c r="AB54" s="62" t="s">
        <v>456</v>
      </c>
      <c r="AC54" s="62" t="s">
        <v>456</v>
      </c>
      <c r="AD54" s="62" t="s">
        <v>456</v>
      </c>
      <c r="AE54" s="62" t="s">
        <v>456</v>
      </c>
      <c r="AF54" s="62" t="s">
        <v>456</v>
      </c>
      <c r="AG54" s="62" t="s">
        <v>456</v>
      </c>
      <c r="AH54" s="62" t="s">
        <v>456</v>
      </c>
      <c r="AI54" s="62" t="s">
        <v>456</v>
      </c>
      <c r="AJ54" s="62" t="s">
        <v>456</v>
      </c>
      <c r="AK54" s="62" t="s">
        <v>456</v>
      </c>
      <c r="AL54" s="62" t="s">
        <v>456</v>
      </c>
      <c r="AM54" s="62" t="s">
        <v>456</v>
      </c>
      <c r="AN54" s="62" t="s">
        <v>456</v>
      </c>
      <c r="AO54" s="62" t="s">
        <v>456</v>
      </c>
      <c r="AP54" s="62" t="s">
        <v>456</v>
      </c>
      <c r="AQ54" s="62" t="s">
        <v>456</v>
      </c>
      <c r="AR54" s="62" t="s">
        <v>456</v>
      </c>
      <c r="AS54" s="62" t="s">
        <v>456</v>
      </c>
      <c r="AT54" s="62" t="s">
        <v>456</v>
      </c>
      <c r="AU54" s="62" t="s">
        <v>456</v>
      </c>
      <c r="AV54" s="62" t="s">
        <v>456</v>
      </c>
      <c r="AW54" s="62" t="s">
        <v>456</v>
      </c>
      <c r="AX54" s="62" t="s">
        <v>456</v>
      </c>
      <c r="AY54" s="62" t="s">
        <v>456</v>
      </c>
      <c r="AZ54" s="62" t="s">
        <v>456</v>
      </c>
      <c r="BA54" s="62" t="s">
        <v>456</v>
      </c>
      <c r="BB54" s="62" t="s">
        <v>456</v>
      </c>
      <c r="BC54" s="62" t="s">
        <v>456</v>
      </c>
      <c r="BD54" s="62" t="s">
        <v>456</v>
      </c>
      <c r="BE54" s="62" t="s">
        <v>456</v>
      </c>
      <c r="BF54" s="62" t="s">
        <v>456</v>
      </c>
      <c r="BG54" s="62" t="s">
        <v>456</v>
      </c>
      <c r="BH54" s="62" t="s">
        <v>456</v>
      </c>
      <c r="BI54" s="62" t="s">
        <v>456</v>
      </c>
      <c r="BJ54" s="62" t="s">
        <v>456</v>
      </c>
      <c r="BK54" s="62" t="s">
        <v>456</v>
      </c>
      <c r="BL54" s="62" t="s">
        <v>456</v>
      </c>
      <c r="BM54" s="62" t="s">
        <v>456</v>
      </c>
      <c r="BN54" s="62" t="s">
        <v>2039</v>
      </c>
      <c r="BO54" s="62" t="s">
        <v>1957</v>
      </c>
    </row>
    <row r="55" spans="1:67">
      <c r="A55" s="62">
        <v>53</v>
      </c>
      <c r="B55" s="62" t="s">
        <v>456</v>
      </c>
      <c r="C55" s="62" t="s">
        <v>456</v>
      </c>
      <c r="D55" s="62" t="s">
        <v>456</v>
      </c>
      <c r="E55" s="62" t="s">
        <v>456</v>
      </c>
      <c r="F55" s="62" t="s">
        <v>456</v>
      </c>
      <c r="G55" s="62" t="s">
        <v>456</v>
      </c>
      <c r="H55" s="62" t="s">
        <v>456</v>
      </c>
      <c r="I55" s="62" t="s">
        <v>456</v>
      </c>
      <c r="J55" s="62" t="s">
        <v>456</v>
      </c>
      <c r="K55" s="62" t="s">
        <v>456</v>
      </c>
      <c r="L55" s="62" t="s">
        <v>456</v>
      </c>
      <c r="M55" s="62" t="s">
        <v>456</v>
      </c>
      <c r="N55" s="62" t="s">
        <v>456</v>
      </c>
      <c r="O55" s="62" t="s">
        <v>456</v>
      </c>
      <c r="P55" s="62" t="s">
        <v>456</v>
      </c>
      <c r="Q55" s="62" t="s">
        <v>2039</v>
      </c>
      <c r="R55" s="62" t="s">
        <v>456</v>
      </c>
      <c r="S55" s="62" t="s">
        <v>456</v>
      </c>
      <c r="T55" s="62" t="s">
        <v>456</v>
      </c>
      <c r="U55" s="62" t="s">
        <v>456</v>
      </c>
      <c r="V55" s="62" t="s">
        <v>456</v>
      </c>
      <c r="W55" s="62" t="s">
        <v>456</v>
      </c>
      <c r="X55" s="62" t="s">
        <v>456</v>
      </c>
      <c r="Y55" s="62" t="s">
        <v>2039</v>
      </c>
      <c r="Z55" s="62" t="s">
        <v>456</v>
      </c>
      <c r="AA55" s="62" t="s">
        <v>456</v>
      </c>
      <c r="AB55" s="62" t="s">
        <v>456</v>
      </c>
      <c r="AC55" s="62" t="s">
        <v>456</v>
      </c>
      <c r="AD55" s="62" t="s">
        <v>456</v>
      </c>
      <c r="AE55" s="62" t="s">
        <v>456</v>
      </c>
      <c r="AF55" s="62" t="s">
        <v>456</v>
      </c>
      <c r="AG55" s="62" t="s">
        <v>456</v>
      </c>
      <c r="AH55" s="62" t="s">
        <v>456</v>
      </c>
      <c r="AI55" s="62" t="s">
        <v>456</v>
      </c>
      <c r="AJ55" s="62" t="s">
        <v>456</v>
      </c>
      <c r="AK55" s="62" t="s">
        <v>456</v>
      </c>
      <c r="AL55" s="62" t="s">
        <v>456</v>
      </c>
      <c r="AM55" s="62" t="s">
        <v>456</v>
      </c>
      <c r="AN55" s="62" t="s">
        <v>456</v>
      </c>
      <c r="AO55" s="62" t="s">
        <v>456</v>
      </c>
      <c r="AP55" s="62" t="s">
        <v>456</v>
      </c>
      <c r="AQ55" s="62" t="s">
        <v>456</v>
      </c>
      <c r="AR55" s="62" t="s">
        <v>456</v>
      </c>
      <c r="AS55" s="62" t="s">
        <v>456</v>
      </c>
      <c r="AT55" s="62" t="s">
        <v>456</v>
      </c>
      <c r="AU55" s="62" t="s">
        <v>456</v>
      </c>
      <c r="AV55" s="62" t="s">
        <v>456</v>
      </c>
      <c r="AW55" s="62" t="s">
        <v>456</v>
      </c>
      <c r="AX55" s="62" t="s">
        <v>456</v>
      </c>
      <c r="AY55" s="62" t="s">
        <v>456</v>
      </c>
      <c r="AZ55" s="62" t="s">
        <v>456</v>
      </c>
      <c r="BA55" s="62" t="s">
        <v>456</v>
      </c>
      <c r="BB55" s="62" t="s">
        <v>456</v>
      </c>
      <c r="BC55" s="62" t="s">
        <v>456</v>
      </c>
      <c r="BD55" s="62" t="s">
        <v>456</v>
      </c>
      <c r="BE55" s="62" t="s">
        <v>456</v>
      </c>
      <c r="BF55" s="62" t="s">
        <v>456</v>
      </c>
      <c r="BG55" s="62" t="s">
        <v>456</v>
      </c>
      <c r="BH55" s="62" t="s">
        <v>456</v>
      </c>
      <c r="BI55" s="62" t="s">
        <v>456</v>
      </c>
      <c r="BJ55" s="62" t="s">
        <v>456</v>
      </c>
      <c r="BK55" s="62" t="s">
        <v>456</v>
      </c>
      <c r="BL55" s="62" t="s">
        <v>456</v>
      </c>
      <c r="BM55" s="62" t="s">
        <v>456</v>
      </c>
      <c r="BN55" s="62" t="s">
        <v>2039</v>
      </c>
      <c r="BO55" s="62" t="s">
        <v>1957</v>
      </c>
    </row>
    <row r="56" spans="1:67">
      <c r="A56" s="62">
        <v>54</v>
      </c>
      <c r="B56" s="62" t="s">
        <v>456</v>
      </c>
      <c r="C56" s="62" t="s">
        <v>456</v>
      </c>
      <c r="D56" s="62" t="s">
        <v>456</v>
      </c>
      <c r="E56" s="62" t="s">
        <v>456</v>
      </c>
      <c r="F56" s="62" t="s">
        <v>456</v>
      </c>
      <c r="G56" s="62" t="s">
        <v>456</v>
      </c>
      <c r="H56" s="62" t="s">
        <v>456</v>
      </c>
      <c r="I56" s="62" t="s">
        <v>456</v>
      </c>
      <c r="J56" s="62" t="s">
        <v>456</v>
      </c>
      <c r="K56" s="62" t="s">
        <v>456</v>
      </c>
      <c r="L56" s="62" t="s">
        <v>456</v>
      </c>
      <c r="M56" s="62" t="s">
        <v>456</v>
      </c>
      <c r="N56" s="62" t="s">
        <v>456</v>
      </c>
      <c r="O56" s="62" t="s">
        <v>456</v>
      </c>
      <c r="P56" s="62" t="s">
        <v>456</v>
      </c>
      <c r="Q56" s="62" t="s">
        <v>2039</v>
      </c>
      <c r="R56" s="62" t="s">
        <v>456</v>
      </c>
      <c r="S56" s="62" t="s">
        <v>456</v>
      </c>
      <c r="T56" s="62" t="s">
        <v>456</v>
      </c>
      <c r="U56" s="62" t="s">
        <v>456</v>
      </c>
      <c r="V56" s="62" t="s">
        <v>456</v>
      </c>
      <c r="W56" s="62" t="s">
        <v>456</v>
      </c>
      <c r="X56" s="62" t="s">
        <v>456</v>
      </c>
      <c r="Y56" s="62" t="s">
        <v>2039</v>
      </c>
      <c r="Z56" s="62" t="s">
        <v>456</v>
      </c>
      <c r="AA56" s="62" t="s">
        <v>456</v>
      </c>
      <c r="AB56" s="62" t="s">
        <v>456</v>
      </c>
      <c r="AC56" s="62" t="s">
        <v>456</v>
      </c>
      <c r="AD56" s="62" t="s">
        <v>456</v>
      </c>
      <c r="AE56" s="62" t="s">
        <v>456</v>
      </c>
      <c r="AF56" s="62" t="s">
        <v>456</v>
      </c>
      <c r="AG56" s="62" t="s">
        <v>456</v>
      </c>
      <c r="AH56" s="62" t="s">
        <v>456</v>
      </c>
      <c r="AI56" s="62" t="s">
        <v>456</v>
      </c>
      <c r="AJ56" s="62" t="s">
        <v>456</v>
      </c>
      <c r="AK56" s="62" t="s">
        <v>456</v>
      </c>
      <c r="AL56" s="62" t="s">
        <v>456</v>
      </c>
      <c r="AM56" s="62" t="s">
        <v>456</v>
      </c>
      <c r="AN56" s="62" t="s">
        <v>456</v>
      </c>
      <c r="AO56" s="62" t="s">
        <v>456</v>
      </c>
      <c r="AP56" s="62" t="s">
        <v>456</v>
      </c>
      <c r="AQ56" s="62" t="s">
        <v>456</v>
      </c>
      <c r="AR56" s="62" t="s">
        <v>456</v>
      </c>
      <c r="AS56" s="62" t="s">
        <v>456</v>
      </c>
      <c r="AT56" s="62" t="s">
        <v>456</v>
      </c>
      <c r="AU56" s="62" t="s">
        <v>456</v>
      </c>
      <c r="AV56" s="62" t="s">
        <v>456</v>
      </c>
      <c r="AW56" s="62" t="s">
        <v>456</v>
      </c>
      <c r="AX56" s="62" t="s">
        <v>456</v>
      </c>
      <c r="AY56" s="62" t="s">
        <v>456</v>
      </c>
      <c r="AZ56" s="62" t="s">
        <v>456</v>
      </c>
      <c r="BA56" s="62" t="s">
        <v>456</v>
      </c>
      <c r="BB56" s="62" t="s">
        <v>456</v>
      </c>
      <c r="BC56" s="62" t="s">
        <v>456</v>
      </c>
      <c r="BD56" s="62" t="s">
        <v>456</v>
      </c>
      <c r="BE56" s="62" t="s">
        <v>456</v>
      </c>
      <c r="BF56" s="62" t="s">
        <v>456</v>
      </c>
      <c r="BG56" s="62" t="s">
        <v>456</v>
      </c>
      <c r="BH56" s="62" t="s">
        <v>456</v>
      </c>
      <c r="BI56" s="62" t="s">
        <v>456</v>
      </c>
      <c r="BJ56" s="62" t="s">
        <v>456</v>
      </c>
      <c r="BK56" s="62" t="s">
        <v>456</v>
      </c>
      <c r="BL56" s="62" t="s">
        <v>456</v>
      </c>
      <c r="BM56" s="62" t="s">
        <v>456</v>
      </c>
      <c r="BN56" s="62" t="s">
        <v>2039</v>
      </c>
      <c r="BO56" s="62" t="s">
        <v>1957</v>
      </c>
    </row>
    <row r="57" spans="1:67">
      <c r="A57" s="62">
        <v>55</v>
      </c>
      <c r="B57" s="62" t="s">
        <v>456</v>
      </c>
      <c r="C57" s="62" t="s">
        <v>456</v>
      </c>
      <c r="D57" s="62" t="s">
        <v>456</v>
      </c>
      <c r="E57" s="62" t="s">
        <v>456</v>
      </c>
      <c r="F57" s="62" t="s">
        <v>456</v>
      </c>
      <c r="G57" s="62" t="s">
        <v>456</v>
      </c>
      <c r="H57" s="62" t="s">
        <v>456</v>
      </c>
      <c r="I57" s="62" t="s">
        <v>456</v>
      </c>
      <c r="J57" s="62" t="s">
        <v>456</v>
      </c>
      <c r="K57" s="62" t="s">
        <v>456</v>
      </c>
      <c r="L57" s="62" t="s">
        <v>456</v>
      </c>
      <c r="M57" s="62" t="s">
        <v>456</v>
      </c>
      <c r="N57" s="62" t="s">
        <v>456</v>
      </c>
      <c r="O57" s="62" t="s">
        <v>456</v>
      </c>
      <c r="P57" s="62" t="s">
        <v>456</v>
      </c>
      <c r="Q57" s="62" t="s">
        <v>2039</v>
      </c>
      <c r="R57" s="62" t="s">
        <v>456</v>
      </c>
      <c r="S57" s="62" t="s">
        <v>456</v>
      </c>
      <c r="T57" s="62" t="s">
        <v>456</v>
      </c>
      <c r="U57" s="62" t="s">
        <v>456</v>
      </c>
      <c r="V57" s="62" t="s">
        <v>456</v>
      </c>
      <c r="W57" s="62" t="s">
        <v>456</v>
      </c>
      <c r="X57" s="62" t="s">
        <v>456</v>
      </c>
      <c r="Y57" s="62" t="s">
        <v>2039</v>
      </c>
      <c r="Z57" s="62" t="s">
        <v>456</v>
      </c>
      <c r="AA57" s="62" t="s">
        <v>456</v>
      </c>
      <c r="AB57" s="62" t="s">
        <v>456</v>
      </c>
      <c r="AC57" s="62" t="s">
        <v>456</v>
      </c>
      <c r="AD57" s="62" t="s">
        <v>456</v>
      </c>
      <c r="AE57" s="62" t="s">
        <v>456</v>
      </c>
      <c r="AF57" s="62" t="s">
        <v>456</v>
      </c>
      <c r="AG57" s="62" t="s">
        <v>456</v>
      </c>
      <c r="AH57" s="62" t="s">
        <v>456</v>
      </c>
      <c r="AI57" s="62" t="s">
        <v>456</v>
      </c>
      <c r="AJ57" s="62" t="s">
        <v>456</v>
      </c>
      <c r="AK57" s="62" t="s">
        <v>456</v>
      </c>
      <c r="AL57" s="62" t="s">
        <v>456</v>
      </c>
      <c r="AM57" s="62" t="s">
        <v>456</v>
      </c>
      <c r="AN57" s="62" t="s">
        <v>456</v>
      </c>
      <c r="AO57" s="62" t="s">
        <v>456</v>
      </c>
      <c r="AP57" s="62" t="s">
        <v>456</v>
      </c>
      <c r="AQ57" s="62" t="s">
        <v>456</v>
      </c>
      <c r="AR57" s="62" t="s">
        <v>456</v>
      </c>
      <c r="AS57" s="62" t="s">
        <v>456</v>
      </c>
      <c r="AT57" s="62" t="s">
        <v>456</v>
      </c>
      <c r="AU57" s="62" t="s">
        <v>456</v>
      </c>
      <c r="AV57" s="62" t="s">
        <v>456</v>
      </c>
      <c r="AW57" s="62" t="s">
        <v>456</v>
      </c>
      <c r="AX57" s="62" t="s">
        <v>456</v>
      </c>
      <c r="AY57" s="62" t="s">
        <v>456</v>
      </c>
      <c r="AZ57" s="62" t="s">
        <v>456</v>
      </c>
      <c r="BA57" s="62" t="s">
        <v>456</v>
      </c>
      <c r="BB57" s="62" t="s">
        <v>456</v>
      </c>
      <c r="BC57" s="62" t="s">
        <v>456</v>
      </c>
      <c r="BD57" s="62" t="s">
        <v>456</v>
      </c>
      <c r="BE57" s="62" t="s">
        <v>456</v>
      </c>
      <c r="BF57" s="62" t="s">
        <v>456</v>
      </c>
      <c r="BG57" s="62" t="s">
        <v>456</v>
      </c>
      <c r="BH57" s="62" t="s">
        <v>456</v>
      </c>
      <c r="BI57" s="62" t="s">
        <v>456</v>
      </c>
      <c r="BJ57" s="62" t="s">
        <v>456</v>
      </c>
      <c r="BK57" s="62" t="s">
        <v>456</v>
      </c>
      <c r="BL57" s="62" t="s">
        <v>456</v>
      </c>
      <c r="BM57" s="62" t="s">
        <v>456</v>
      </c>
      <c r="BN57" s="62" t="s">
        <v>2039</v>
      </c>
      <c r="BO57" s="62" t="s">
        <v>1957</v>
      </c>
    </row>
    <row r="58" spans="1:67">
      <c r="A58" s="62">
        <v>56</v>
      </c>
      <c r="B58" s="62" t="s">
        <v>456</v>
      </c>
      <c r="C58" s="62" t="s">
        <v>456</v>
      </c>
      <c r="D58" s="62" t="s">
        <v>456</v>
      </c>
      <c r="E58" s="62" t="s">
        <v>456</v>
      </c>
      <c r="F58" s="62" t="s">
        <v>456</v>
      </c>
      <c r="G58" s="62" t="s">
        <v>456</v>
      </c>
      <c r="H58" s="62" t="s">
        <v>456</v>
      </c>
      <c r="I58" s="62" t="s">
        <v>456</v>
      </c>
      <c r="J58" s="62" t="s">
        <v>456</v>
      </c>
      <c r="K58" s="62" t="s">
        <v>456</v>
      </c>
      <c r="L58" s="62" t="s">
        <v>456</v>
      </c>
      <c r="M58" s="62" t="s">
        <v>456</v>
      </c>
      <c r="N58" s="62" t="s">
        <v>456</v>
      </c>
      <c r="O58" s="62" t="s">
        <v>456</v>
      </c>
      <c r="P58" s="62" t="s">
        <v>456</v>
      </c>
      <c r="Q58" s="62" t="s">
        <v>2039</v>
      </c>
      <c r="R58" s="62" t="s">
        <v>456</v>
      </c>
      <c r="S58" s="62" t="s">
        <v>456</v>
      </c>
      <c r="T58" s="62" t="s">
        <v>456</v>
      </c>
      <c r="U58" s="62" t="s">
        <v>456</v>
      </c>
      <c r="V58" s="62" t="s">
        <v>456</v>
      </c>
      <c r="W58" s="62" t="s">
        <v>456</v>
      </c>
      <c r="X58" s="62" t="s">
        <v>456</v>
      </c>
      <c r="Y58" s="62" t="s">
        <v>2039</v>
      </c>
      <c r="Z58" s="62" t="s">
        <v>456</v>
      </c>
      <c r="AA58" s="62" t="s">
        <v>456</v>
      </c>
      <c r="AB58" s="62" t="s">
        <v>456</v>
      </c>
      <c r="AC58" s="62" t="s">
        <v>456</v>
      </c>
      <c r="AD58" s="62" t="s">
        <v>456</v>
      </c>
      <c r="AE58" s="62" t="s">
        <v>456</v>
      </c>
      <c r="AF58" s="62" t="s">
        <v>456</v>
      </c>
      <c r="AG58" s="62" t="s">
        <v>456</v>
      </c>
      <c r="AH58" s="62" t="s">
        <v>456</v>
      </c>
      <c r="AI58" s="62" t="s">
        <v>456</v>
      </c>
      <c r="AJ58" s="62" t="s">
        <v>456</v>
      </c>
      <c r="AK58" s="62" t="s">
        <v>456</v>
      </c>
      <c r="AL58" s="62" t="s">
        <v>456</v>
      </c>
      <c r="AM58" s="62" t="s">
        <v>456</v>
      </c>
      <c r="AN58" s="62" t="s">
        <v>456</v>
      </c>
      <c r="AO58" s="62" t="s">
        <v>456</v>
      </c>
      <c r="AP58" s="62" t="s">
        <v>456</v>
      </c>
      <c r="AQ58" s="62" t="s">
        <v>456</v>
      </c>
      <c r="AR58" s="62" t="s">
        <v>456</v>
      </c>
      <c r="AS58" s="62" t="s">
        <v>456</v>
      </c>
      <c r="AT58" s="62" t="s">
        <v>456</v>
      </c>
      <c r="AU58" s="62" t="s">
        <v>456</v>
      </c>
      <c r="AV58" s="62" t="s">
        <v>456</v>
      </c>
      <c r="AW58" s="62" t="s">
        <v>456</v>
      </c>
      <c r="AX58" s="62" t="s">
        <v>456</v>
      </c>
      <c r="AY58" s="62" t="s">
        <v>456</v>
      </c>
      <c r="AZ58" s="62" t="s">
        <v>456</v>
      </c>
      <c r="BA58" s="62" t="s">
        <v>456</v>
      </c>
      <c r="BB58" s="62" t="s">
        <v>456</v>
      </c>
      <c r="BC58" s="62" t="s">
        <v>456</v>
      </c>
      <c r="BD58" s="62" t="s">
        <v>456</v>
      </c>
      <c r="BE58" s="62" t="s">
        <v>456</v>
      </c>
      <c r="BF58" s="62" t="s">
        <v>456</v>
      </c>
      <c r="BG58" s="62" t="s">
        <v>456</v>
      </c>
      <c r="BH58" s="62" t="s">
        <v>456</v>
      </c>
      <c r="BI58" s="62" t="s">
        <v>456</v>
      </c>
      <c r="BJ58" s="62" t="s">
        <v>456</v>
      </c>
      <c r="BK58" s="62" t="s">
        <v>456</v>
      </c>
      <c r="BL58" s="62" t="s">
        <v>456</v>
      </c>
      <c r="BM58" s="62" t="s">
        <v>456</v>
      </c>
      <c r="BN58" s="62" t="s">
        <v>2039</v>
      </c>
      <c r="BO58" s="62" t="s">
        <v>1957</v>
      </c>
    </row>
    <row r="59" spans="1:67">
      <c r="A59" s="62">
        <v>57</v>
      </c>
      <c r="B59" s="62" t="s">
        <v>456</v>
      </c>
      <c r="C59" s="62" t="s">
        <v>456</v>
      </c>
      <c r="D59" s="62" t="s">
        <v>456</v>
      </c>
      <c r="E59" s="62" t="s">
        <v>456</v>
      </c>
      <c r="F59" s="62" t="s">
        <v>456</v>
      </c>
      <c r="G59" s="62" t="s">
        <v>456</v>
      </c>
      <c r="H59" s="62" t="s">
        <v>456</v>
      </c>
      <c r="I59" s="62" t="s">
        <v>456</v>
      </c>
      <c r="J59" s="62" t="s">
        <v>456</v>
      </c>
      <c r="K59" s="62" t="s">
        <v>456</v>
      </c>
      <c r="L59" s="62" t="s">
        <v>456</v>
      </c>
      <c r="M59" s="62" t="s">
        <v>456</v>
      </c>
      <c r="N59" s="62" t="s">
        <v>456</v>
      </c>
      <c r="O59" s="62" t="s">
        <v>456</v>
      </c>
      <c r="P59" s="62" t="s">
        <v>456</v>
      </c>
      <c r="Q59" s="62" t="s">
        <v>2039</v>
      </c>
      <c r="R59" s="62" t="s">
        <v>456</v>
      </c>
      <c r="S59" s="62" t="s">
        <v>456</v>
      </c>
      <c r="T59" s="62" t="s">
        <v>456</v>
      </c>
      <c r="U59" s="62" t="s">
        <v>456</v>
      </c>
      <c r="V59" s="62" t="s">
        <v>456</v>
      </c>
      <c r="W59" s="62" t="s">
        <v>456</v>
      </c>
      <c r="X59" s="62" t="s">
        <v>456</v>
      </c>
      <c r="Y59" s="62" t="s">
        <v>2039</v>
      </c>
      <c r="Z59" s="62" t="s">
        <v>456</v>
      </c>
      <c r="AA59" s="62" t="s">
        <v>456</v>
      </c>
      <c r="AB59" s="62" t="s">
        <v>456</v>
      </c>
      <c r="AC59" s="62" t="s">
        <v>456</v>
      </c>
      <c r="AD59" s="62" t="s">
        <v>456</v>
      </c>
      <c r="AE59" s="62" t="s">
        <v>456</v>
      </c>
      <c r="AF59" s="62" t="s">
        <v>456</v>
      </c>
      <c r="AG59" s="62" t="s">
        <v>456</v>
      </c>
      <c r="AH59" s="62" t="s">
        <v>456</v>
      </c>
      <c r="AI59" s="62" t="s">
        <v>456</v>
      </c>
      <c r="AJ59" s="62" t="s">
        <v>456</v>
      </c>
      <c r="AK59" s="62" t="s">
        <v>456</v>
      </c>
      <c r="AL59" s="62" t="s">
        <v>456</v>
      </c>
      <c r="AM59" s="62" t="s">
        <v>456</v>
      </c>
      <c r="AN59" s="62" t="s">
        <v>456</v>
      </c>
      <c r="AO59" s="62" t="s">
        <v>456</v>
      </c>
      <c r="AP59" s="62" t="s">
        <v>456</v>
      </c>
      <c r="AQ59" s="62" t="s">
        <v>456</v>
      </c>
      <c r="AR59" s="62" t="s">
        <v>456</v>
      </c>
      <c r="AS59" s="62" t="s">
        <v>456</v>
      </c>
      <c r="AT59" s="62" t="s">
        <v>456</v>
      </c>
      <c r="AU59" s="62" t="s">
        <v>456</v>
      </c>
      <c r="AV59" s="62" t="s">
        <v>456</v>
      </c>
      <c r="AW59" s="62" t="s">
        <v>456</v>
      </c>
      <c r="AX59" s="62" t="s">
        <v>456</v>
      </c>
      <c r="AY59" s="62" t="s">
        <v>456</v>
      </c>
      <c r="AZ59" s="62" t="s">
        <v>456</v>
      </c>
      <c r="BA59" s="62" t="s">
        <v>456</v>
      </c>
      <c r="BB59" s="62" t="s">
        <v>456</v>
      </c>
      <c r="BC59" s="62" t="s">
        <v>456</v>
      </c>
      <c r="BD59" s="62" t="s">
        <v>456</v>
      </c>
      <c r="BE59" s="62" t="s">
        <v>456</v>
      </c>
      <c r="BF59" s="62" t="s">
        <v>456</v>
      </c>
      <c r="BG59" s="62" t="s">
        <v>456</v>
      </c>
      <c r="BH59" s="62" t="s">
        <v>456</v>
      </c>
      <c r="BI59" s="62" t="s">
        <v>456</v>
      </c>
      <c r="BJ59" s="62" t="s">
        <v>456</v>
      </c>
      <c r="BK59" s="62" t="s">
        <v>456</v>
      </c>
      <c r="BL59" s="62" t="s">
        <v>456</v>
      </c>
      <c r="BM59" s="62" t="s">
        <v>456</v>
      </c>
      <c r="BN59" s="62" t="s">
        <v>2039</v>
      </c>
      <c r="BO59" s="62" t="s">
        <v>1957</v>
      </c>
    </row>
    <row r="60" spans="1:67">
      <c r="A60" s="62">
        <v>58</v>
      </c>
      <c r="B60" s="62" t="s">
        <v>456</v>
      </c>
      <c r="C60" s="62" t="s">
        <v>456</v>
      </c>
      <c r="D60" s="62" t="s">
        <v>456</v>
      </c>
      <c r="E60" s="62" t="s">
        <v>456</v>
      </c>
      <c r="F60" s="62" t="s">
        <v>456</v>
      </c>
      <c r="G60" s="62" t="s">
        <v>456</v>
      </c>
      <c r="H60" s="62" t="s">
        <v>456</v>
      </c>
      <c r="I60" s="62" t="s">
        <v>456</v>
      </c>
      <c r="J60" s="62" t="s">
        <v>456</v>
      </c>
      <c r="K60" s="62" t="s">
        <v>456</v>
      </c>
      <c r="L60" s="62" t="s">
        <v>456</v>
      </c>
      <c r="M60" s="62" t="s">
        <v>456</v>
      </c>
      <c r="N60" s="62" t="s">
        <v>456</v>
      </c>
      <c r="O60" s="62" t="s">
        <v>456</v>
      </c>
      <c r="P60" s="62" t="s">
        <v>456</v>
      </c>
      <c r="Q60" s="62" t="s">
        <v>2039</v>
      </c>
      <c r="R60" s="62" t="s">
        <v>456</v>
      </c>
      <c r="S60" s="62" t="s">
        <v>456</v>
      </c>
      <c r="T60" s="62" t="s">
        <v>456</v>
      </c>
      <c r="U60" s="62" t="s">
        <v>456</v>
      </c>
      <c r="V60" s="62" t="s">
        <v>456</v>
      </c>
      <c r="W60" s="62" t="s">
        <v>456</v>
      </c>
      <c r="X60" s="62" t="s">
        <v>456</v>
      </c>
      <c r="Y60" s="62" t="s">
        <v>2039</v>
      </c>
      <c r="Z60" s="62" t="s">
        <v>456</v>
      </c>
      <c r="AA60" s="62" t="s">
        <v>456</v>
      </c>
      <c r="AB60" s="62" t="s">
        <v>456</v>
      </c>
      <c r="AC60" s="62" t="s">
        <v>456</v>
      </c>
      <c r="AD60" s="62" t="s">
        <v>456</v>
      </c>
      <c r="AE60" s="62" t="s">
        <v>456</v>
      </c>
      <c r="AF60" s="62" t="s">
        <v>456</v>
      </c>
      <c r="AG60" s="62" t="s">
        <v>456</v>
      </c>
      <c r="AH60" s="62" t="s">
        <v>456</v>
      </c>
      <c r="AI60" s="62" t="s">
        <v>456</v>
      </c>
      <c r="AJ60" s="62" t="s">
        <v>456</v>
      </c>
      <c r="AK60" s="62" t="s">
        <v>456</v>
      </c>
      <c r="AL60" s="62" t="s">
        <v>456</v>
      </c>
      <c r="AM60" s="62" t="s">
        <v>1957</v>
      </c>
      <c r="AN60" s="62" t="s">
        <v>456</v>
      </c>
      <c r="AO60" s="62" t="s">
        <v>456</v>
      </c>
      <c r="AP60" s="62" t="s">
        <v>456</v>
      </c>
      <c r="AQ60" s="62" t="s">
        <v>456</v>
      </c>
      <c r="AR60" s="62" t="s">
        <v>456</v>
      </c>
      <c r="AS60" s="62" t="s">
        <v>456</v>
      </c>
      <c r="AT60" s="62" t="s">
        <v>456</v>
      </c>
      <c r="AU60" s="62" t="s">
        <v>456</v>
      </c>
      <c r="AV60" s="62" t="s">
        <v>456</v>
      </c>
      <c r="AW60" s="62" t="s">
        <v>456</v>
      </c>
      <c r="AX60" s="62" t="s">
        <v>456</v>
      </c>
      <c r="AY60" s="62" t="s">
        <v>456</v>
      </c>
      <c r="AZ60" s="62" t="s">
        <v>456</v>
      </c>
      <c r="BA60" s="62" t="s">
        <v>456</v>
      </c>
      <c r="BB60" s="62" t="s">
        <v>456</v>
      </c>
      <c r="BC60" s="62" t="s">
        <v>456</v>
      </c>
      <c r="BD60" s="62" t="s">
        <v>456</v>
      </c>
      <c r="BE60" s="62" t="s">
        <v>456</v>
      </c>
      <c r="BF60" s="62" t="s">
        <v>456</v>
      </c>
      <c r="BG60" s="62" t="s">
        <v>456</v>
      </c>
      <c r="BH60" s="62" t="s">
        <v>456</v>
      </c>
      <c r="BI60" s="62" t="s">
        <v>456</v>
      </c>
      <c r="BJ60" s="62" t="s">
        <v>456</v>
      </c>
      <c r="BK60" s="62" t="s">
        <v>456</v>
      </c>
      <c r="BL60" s="62" t="s">
        <v>456</v>
      </c>
      <c r="BM60" s="62" t="s">
        <v>456</v>
      </c>
      <c r="BN60" s="62" t="s">
        <v>2039</v>
      </c>
      <c r="BO60" s="62" t="s">
        <v>1957</v>
      </c>
    </row>
    <row r="61" spans="1:67">
      <c r="A61" s="62">
        <v>59</v>
      </c>
      <c r="B61" s="62" t="s">
        <v>456</v>
      </c>
      <c r="C61" s="62" t="s">
        <v>456</v>
      </c>
      <c r="D61" s="62" t="s">
        <v>456</v>
      </c>
      <c r="E61" s="62" t="s">
        <v>456</v>
      </c>
      <c r="F61" s="62" t="s">
        <v>456</v>
      </c>
      <c r="G61" s="62" t="s">
        <v>456</v>
      </c>
      <c r="H61" s="62" t="s">
        <v>456</v>
      </c>
      <c r="I61" s="62" t="s">
        <v>456</v>
      </c>
      <c r="J61" s="62" t="s">
        <v>456</v>
      </c>
      <c r="K61" s="62" t="s">
        <v>456</v>
      </c>
      <c r="L61" s="62" t="s">
        <v>456</v>
      </c>
      <c r="M61" s="62" t="s">
        <v>456</v>
      </c>
      <c r="N61" s="62" t="s">
        <v>456</v>
      </c>
      <c r="O61" s="62" t="s">
        <v>456</v>
      </c>
      <c r="P61" s="62" t="s">
        <v>456</v>
      </c>
      <c r="Q61" s="62" t="s">
        <v>2039</v>
      </c>
      <c r="R61" s="62" t="s">
        <v>456</v>
      </c>
      <c r="S61" s="62" t="s">
        <v>456</v>
      </c>
      <c r="T61" s="62" t="s">
        <v>456</v>
      </c>
      <c r="U61" s="62" t="s">
        <v>456</v>
      </c>
      <c r="V61" s="62" t="s">
        <v>456</v>
      </c>
      <c r="W61" s="62" t="s">
        <v>456</v>
      </c>
      <c r="X61" s="62" t="s">
        <v>456</v>
      </c>
      <c r="Y61" s="62" t="s">
        <v>2039</v>
      </c>
      <c r="Z61" s="62" t="s">
        <v>456</v>
      </c>
      <c r="AA61" s="62" t="s">
        <v>456</v>
      </c>
      <c r="AB61" s="62" t="s">
        <v>456</v>
      </c>
      <c r="AC61" s="62" t="s">
        <v>456</v>
      </c>
      <c r="AD61" s="62" t="s">
        <v>456</v>
      </c>
      <c r="AE61" s="62" t="s">
        <v>456</v>
      </c>
      <c r="AF61" s="62" t="s">
        <v>456</v>
      </c>
      <c r="AG61" s="62" t="s">
        <v>456</v>
      </c>
      <c r="AH61" s="62" t="s">
        <v>456</v>
      </c>
      <c r="AI61" s="62" t="s">
        <v>456</v>
      </c>
      <c r="AJ61" s="62" t="s">
        <v>456</v>
      </c>
      <c r="AK61" s="62" t="s">
        <v>456</v>
      </c>
      <c r="AL61" s="62" t="s">
        <v>456</v>
      </c>
      <c r="AM61" s="62" t="s">
        <v>456</v>
      </c>
      <c r="AN61" s="62" t="s">
        <v>456</v>
      </c>
      <c r="AO61" s="62" t="s">
        <v>456</v>
      </c>
      <c r="AP61" s="62" t="s">
        <v>456</v>
      </c>
      <c r="AQ61" s="62" t="s">
        <v>456</v>
      </c>
      <c r="AR61" s="62" t="s">
        <v>456</v>
      </c>
      <c r="AS61" s="62" t="s">
        <v>456</v>
      </c>
      <c r="AT61" s="62" t="s">
        <v>456</v>
      </c>
      <c r="AU61" s="62" t="s">
        <v>456</v>
      </c>
      <c r="AV61" s="62" t="s">
        <v>456</v>
      </c>
      <c r="AW61" s="62" t="s">
        <v>456</v>
      </c>
      <c r="AX61" s="62" t="s">
        <v>456</v>
      </c>
      <c r="AY61" s="62" t="s">
        <v>456</v>
      </c>
      <c r="AZ61" s="62" t="s">
        <v>456</v>
      </c>
      <c r="BA61" s="62" t="s">
        <v>456</v>
      </c>
      <c r="BB61" s="62" t="s">
        <v>456</v>
      </c>
      <c r="BC61" s="62" t="s">
        <v>456</v>
      </c>
      <c r="BD61" s="62" t="s">
        <v>456</v>
      </c>
      <c r="BE61" s="62" t="s">
        <v>456</v>
      </c>
      <c r="BF61" s="62" t="s">
        <v>456</v>
      </c>
      <c r="BG61" s="62" t="s">
        <v>456</v>
      </c>
      <c r="BH61" s="62" t="s">
        <v>456</v>
      </c>
      <c r="BI61" s="62" t="s">
        <v>456</v>
      </c>
      <c r="BJ61" s="62" t="s">
        <v>456</v>
      </c>
      <c r="BK61" s="62" t="s">
        <v>456</v>
      </c>
      <c r="BL61" s="62" t="s">
        <v>456</v>
      </c>
      <c r="BM61" s="62" t="s">
        <v>456</v>
      </c>
      <c r="BN61" s="62" t="s">
        <v>2039</v>
      </c>
      <c r="BO61" s="62" t="s">
        <v>1957</v>
      </c>
    </row>
    <row r="62" spans="1:67">
      <c r="A62" s="62">
        <v>60</v>
      </c>
      <c r="B62" s="62" t="s">
        <v>456</v>
      </c>
      <c r="C62" s="62" t="s">
        <v>456</v>
      </c>
      <c r="D62" s="62" t="s">
        <v>456</v>
      </c>
      <c r="E62" s="62" t="s">
        <v>456</v>
      </c>
      <c r="F62" s="62" t="s">
        <v>456</v>
      </c>
      <c r="G62" s="62" t="s">
        <v>456</v>
      </c>
      <c r="H62" s="62" t="s">
        <v>456</v>
      </c>
      <c r="I62" s="62" t="s">
        <v>456</v>
      </c>
      <c r="J62" s="62" t="s">
        <v>456</v>
      </c>
      <c r="K62" s="62" t="s">
        <v>456</v>
      </c>
      <c r="L62" s="62" t="s">
        <v>456</v>
      </c>
      <c r="M62" s="62" t="s">
        <v>456</v>
      </c>
      <c r="N62" s="62" t="s">
        <v>456</v>
      </c>
      <c r="O62" s="62" t="s">
        <v>456</v>
      </c>
      <c r="P62" s="62" t="s">
        <v>456</v>
      </c>
      <c r="Q62" s="62" t="s">
        <v>2039</v>
      </c>
      <c r="R62" s="62" t="s">
        <v>456</v>
      </c>
      <c r="S62" s="62" t="s">
        <v>456</v>
      </c>
      <c r="T62" s="62" t="s">
        <v>456</v>
      </c>
      <c r="U62" s="62" t="s">
        <v>456</v>
      </c>
      <c r="V62" s="62" t="s">
        <v>456</v>
      </c>
      <c r="W62" s="62" t="s">
        <v>456</v>
      </c>
      <c r="X62" s="62" t="s">
        <v>456</v>
      </c>
      <c r="Y62" s="62" t="s">
        <v>2039</v>
      </c>
      <c r="Z62" s="62" t="s">
        <v>456</v>
      </c>
      <c r="AA62" s="62" t="s">
        <v>456</v>
      </c>
      <c r="AB62" s="62" t="s">
        <v>456</v>
      </c>
      <c r="AC62" s="62" t="s">
        <v>456</v>
      </c>
      <c r="AD62" s="62" t="s">
        <v>456</v>
      </c>
      <c r="AE62" s="62" t="s">
        <v>456</v>
      </c>
      <c r="AF62" s="62" t="s">
        <v>456</v>
      </c>
      <c r="AG62" s="62" t="s">
        <v>456</v>
      </c>
      <c r="AH62" s="62" t="s">
        <v>456</v>
      </c>
      <c r="AI62" s="62" t="s">
        <v>456</v>
      </c>
      <c r="AJ62" s="62" t="s">
        <v>456</v>
      </c>
      <c r="AK62" s="62" t="s">
        <v>456</v>
      </c>
      <c r="AL62" s="62" t="s">
        <v>456</v>
      </c>
      <c r="AM62" s="62" t="s">
        <v>456</v>
      </c>
      <c r="AN62" s="62" t="s">
        <v>456</v>
      </c>
      <c r="AO62" s="62" t="s">
        <v>456</v>
      </c>
      <c r="AP62" s="62" t="s">
        <v>456</v>
      </c>
      <c r="AQ62" s="62" t="s">
        <v>456</v>
      </c>
      <c r="AR62" s="62" t="s">
        <v>456</v>
      </c>
      <c r="AS62" s="62" t="s">
        <v>456</v>
      </c>
      <c r="AT62" s="62" t="s">
        <v>456</v>
      </c>
      <c r="AU62" s="62" t="s">
        <v>456</v>
      </c>
      <c r="AV62" s="62" t="s">
        <v>456</v>
      </c>
      <c r="AW62" s="62" t="s">
        <v>456</v>
      </c>
      <c r="AX62" s="62" t="s">
        <v>456</v>
      </c>
      <c r="AY62" s="62" t="s">
        <v>456</v>
      </c>
      <c r="AZ62" s="62" t="s">
        <v>456</v>
      </c>
      <c r="BA62" s="62" t="s">
        <v>456</v>
      </c>
      <c r="BB62" s="62" t="s">
        <v>456</v>
      </c>
      <c r="BC62" s="62" t="s">
        <v>456</v>
      </c>
      <c r="BD62" s="62" t="s">
        <v>456</v>
      </c>
      <c r="BE62" s="62" t="s">
        <v>456</v>
      </c>
      <c r="BF62" s="62" t="s">
        <v>456</v>
      </c>
      <c r="BG62" s="62" t="s">
        <v>456</v>
      </c>
      <c r="BH62" s="62" t="s">
        <v>456</v>
      </c>
      <c r="BI62" s="62" t="s">
        <v>456</v>
      </c>
      <c r="BJ62" s="62" t="s">
        <v>456</v>
      </c>
      <c r="BK62" s="62" t="s">
        <v>456</v>
      </c>
      <c r="BL62" s="62" t="s">
        <v>456</v>
      </c>
      <c r="BM62" s="62" t="s">
        <v>456</v>
      </c>
      <c r="BN62" s="62" t="s">
        <v>2039</v>
      </c>
      <c r="BO62" s="62" t="s">
        <v>1957</v>
      </c>
    </row>
    <row r="63" spans="1:67">
      <c r="A63" s="62">
        <v>61</v>
      </c>
      <c r="B63" s="62" t="s">
        <v>456</v>
      </c>
      <c r="C63" s="62" t="s">
        <v>456</v>
      </c>
      <c r="D63" s="62" t="s">
        <v>456</v>
      </c>
      <c r="E63" s="62" t="s">
        <v>456</v>
      </c>
      <c r="F63" s="62" t="s">
        <v>456</v>
      </c>
      <c r="G63" s="62" t="s">
        <v>456</v>
      </c>
      <c r="H63" s="62" t="s">
        <v>456</v>
      </c>
      <c r="I63" s="62" t="s">
        <v>456</v>
      </c>
      <c r="J63" s="62" t="s">
        <v>456</v>
      </c>
      <c r="K63" s="62" t="s">
        <v>456</v>
      </c>
      <c r="L63" s="62" t="s">
        <v>456</v>
      </c>
      <c r="M63" s="62" t="s">
        <v>456</v>
      </c>
      <c r="N63" s="62" t="s">
        <v>456</v>
      </c>
      <c r="O63" s="62" t="s">
        <v>456</v>
      </c>
      <c r="P63" s="62" t="s">
        <v>456</v>
      </c>
      <c r="Q63" s="62" t="s">
        <v>2039</v>
      </c>
      <c r="R63" s="62" t="s">
        <v>456</v>
      </c>
      <c r="S63" s="62" t="s">
        <v>456</v>
      </c>
      <c r="T63" s="62" t="s">
        <v>456</v>
      </c>
      <c r="U63" s="62" t="s">
        <v>456</v>
      </c>
      <c r="V63" s="62" t="s">
        <v>456</v>
      </c>
      <c r="W63" s="62" t="s">
        <v>456</v>
      </c>
      <c r="X63" s="62" t="s">
        <v>456</v>
      </c>
      <c r="Y63" s="62" t="s">
        <v>2039</v>
      </c>
      <c r="Z63" s="62" t="s">
        <v>456</v>
      </c>
      <c r="AA63" s="62" t="s">
        <v>456</v>
      </c>
      <c r="AB63" s="62" t="s">
        <v>456</v>
      </c>
      <c r="AC63" s="62" t="s">
        <v>456</v>
      </c>
      <c r="AD63" s="62" t="s">
        <v>456</v>
      </c>
      <c r="AE63" s="62" t="s">
        <v>456</v>
      </c>
      <c r="AF63" s="62" t="s">
        <v>456</v>
      </c>
      <c r="AG63" s="62" t="s">
        <v>456</v>
      </c>
      <c r="AH63" s="62" t="s">
        <v>456</v>
      </c>
      <c r="AI63" s="62" t="s">
        <v>456</v>
      </c>
      <c r="AJ63" s="62" t="s">
        <v>456</v>
      </c>
      <c r="AK63" s="62" t="s">
        <v>456</v>
      </c>
      <c r="AL63" s="62" t="s">
        <v>456</v>
      </c>
      <c r="AM63" s="62" t="s">
        <v>456</v>
      </c>
      <c r="AN63" s="62" t="s">
        <v>456</v>
      </c>
      <c r="AO63" s="62" t="s">
        <v>456</v>
      </c>
      <c r="AP63" s="62" t="s">
        <v>456</v>
      </c>
      <c r="AQ63" s="62" t="s">
        <v>456</v>
      </c>
      <c r="AR63" s="62" t="s">
        <v>456</v>
      </c>
      <c r="AS63" s="62" t="s">
        <v>456</v>
      </c>
      <c r="AT63" s="62" t="s">
        <v>456</v>
      </c>
      <c r="AU63" s="62" t="s">
        <v>456</v>
      </c>
      <c r="AV63" s="62" t="s">
        <v>456</v>
      </c>
      <c r="AW63" s="62" t="s">
        <v>456</v>
      </c>
      <c r="AX63" s="62" t="s">
        <v>456</v>
      </c>
      <c r="AY63" s="62" t="s">
        <v>456</v>
      </c>
      <c r="AZ63" s="62" t="s">
        <v>456</v>
      </c>
      <c r="BA63" s="62" t="s">
        <v>456</v>
      </c>
      <c r="BB63" s="62" t="s">
        <v>456</v>
      </c>
      <c r="BC63" s="62" t="s">
        <v>456</v>
      </c>
      <c r="BD63" s="62" t="s">
        <v>456</v>
      </c>
      <c r="BE63" s="62" t="s">
        <v>456</v>
      </c>
      <c r="BF63" s="62" t="s">
        <v>456</v>
      </c>
      <c r="BG63" s="62" t="s">
        <v>456</v>
      </c>
      <c r="BH63" s="62" t="s">
        <v>456</v>
      </c>
      <c r="BI63" s="62" t="s">
        <v>456</v>
      </c>
      <c r="BJ63" s="62" t="s">
        <v>456</v>
      </c>
      <c r="BK63" s="62" t="s">
        <v>456</v>
      </c>
      <c r="BL63" s="62" t="s">
        <v>456</v>
      </c>
      <c r="BM63" s="62" t="s">
        <v>456</v>
      </c>
      <c r="BN63" s="62" t="s">
        <v>2039</v>
      </c>
      <c r="BO63" s="62" t="s">
        <v>1957</v>
      </c>
    </row>
    <row r="64" spans="1:67">
      <c r="A64" s="62">
        <v>62</v>
      </c>
      <c r="B64" s="62" t="s">
        <v>456</v>
      </c>
      <c r="C64" s="62" t="s">
        <v>456</v>
      </c>
      <c r="D64" s="62" t="s">
        <v>456</v>
      </c>
      <c r="E64" s="62" t="s">
        <v>456</v>
      </c>
      <c r="F64" s="62" t="s">
        <v>456</v>
      </c>
      <c r="G64" s="62" t="s">
        <v>456</v>
      </c>
      <c r="H64" s="62" t="s">
        <v>456</v>
      </c>
      <c r="I64" s="62" t="s">
        <v>456</v>
      </c>
      <c r="J64" s="62" t="s">
        <v>456</v>
      </c>
      <c r="K64" s="62" t="s">
        <v>456</v>
      </c>
      <c r="L64" s="62" t="s">
        <v>456</v>
      </c>
      <c r="M64" s="62" t="s">
        <v>456</v>
      </c>
      <c r="N64" s="62" t="s">
        <v>456</v>
      </c>
      <c r="O64" s="62" t="s">
        <v>456</v>
      </c>
      <c r="P64" s="62" t="s">
        <v>456</v>
      </c>
      <c r="Q64" s="62" t="s">
        <v>2039</v>
      </c>
      <c r="R64" s="62" t="s">
        <v>456</v>
      </c>
      <c r="S64" s="62" t="s">
        <v>456</v>
      </c>
      <c r="T64" s="62" t="s">
        <v>456</v>
      </c>
      <c r="U64" s="62" t="s">
        <v>456</v>
      </c>
      <c r="V64" s="62" t="s">
        <v>456</v>
      </c>
      <c r="W64" s="62" t="s">
        <v>456</v>
      </c>
      <c r="X64" s="62" t="s">
        <v>456</v>
      </c>
      <c r="Y64" s="62" t="s">
        <v>2039</v>
      </c>
      <c r="Z64" s="62" t="s">
        <v>456</v>
      </c>
      <c r="AA64" s="62" t="s">
        <v>456</v>
      </c>
      <c r="AB64" s="62" t="s">
        <v>456</v>
      </c>
      <c r="AC64" s="62" t="s">
        <v>456</v>
      </c>
      <c r="AD64" s="62" t="s">
        <v>456</v>
      </c>
      <c r="AE64" s="62" t="s">
        <v>456</v>
      </c>
      <c r="AF64" s="62" t="s">
        <v>456</v>
      </c>
      <c r="AG64" s="62" t="s">
        <v>456</v>
      </c>
      <c r="AH64" s="62" t="s">
        <v>456</v>
      </c>
      <c r="AI64" s="62" t="s">
        <v>456</v>
      </c>
      <c r="AJ64" s="62" t="s">
        <v>456</v>
      </c>
      <c r="AK64" s="62" t="s">
        <v>456</v>
      </c>
      <c r="AL64" s="62" t="s">
        <v>456</v>
      </c>
      <c r="AM64" s="62" t="s">
        <v>456</v>
      </c>
      <c r="AN64" s="62" t="s">
        <v>456</v>
      </c>
      <c r="AO64" s="62" t="s">
        <v>456</v>
      </c>
      <c r="AP64" s="62" t="s">
        <v>456</v>
      </c>
      <c r="AQ64" s="62" t="s">
        <v>456</v>
      </c>
      <c r="AR64" s="62" t="s">
        <v>456</v>
      </c>
      <c r="AS64" s="62" t="s">
        <v>456</v>
      </c>
      <c r="AT64" s="62" t="s">
        <v>456</v>
      </c>
      <c r="AU64" s="62" t="s">
        <v>456</v>
      </c>
      <c r="AV64" s="62" t="s">
        <v>456</v>
      </c>
      <c r="AW64" s="62" t="s">
        <v>456</v>
      </c>
      <c r="AX64" s="62" t="s">
        <v>456</v>
      </c>
      <c r="AY64" s="62" t="s">
        <v>456</v>
      </c>
      <c r="AZ64" s="62" t="s">
        <v>456</v>
      </c>
      <c r="BA64" s="62" t="s">
        <v>456</v>
      </c>
      <c r="BB64" s="62" t="s">
        <v>456</v>
      </c>
      <c r="BC64" s="62" t="s">
        <v>456</v>
      </c>
      <c r="BD64" s="62" t="s">
        <v>456</v>
      </c>
      <c r="BE64" s="62" t="s">
        <v>456</v>
      </c>
      <c r="BF64" s="62" t="s">
        <v>456</v>
      </c>
      <c r="BG64" s="62" t="s">
        <v>456</v>
      </c>
      <c r="BH64" s="62" t="s">
        <v>456</v>
      </c>
      <c r="BI64" s="62" t="s">
        <v>456</v>
      </c>
      <c r="BJ64" s="62" t="s">
        <v>456</v>
      </c>
      <c r="BK64" s="62" t="s">
        <v>456</v>
      </c>
      <c r="BL64" s="62" t="s">
        <v>456</v>
      </c>
      <c r="BM64" s="62" t="s">
        <v>456</v>
      </c>
      <c r="BN64" s="62" t="s">
        <v>2039</v>
      </c>
      <c r="BO64" s="62" t="s">
        <v>1957</v>
      </c>
    </row>
    <row r="65" spans="1:67">
      <c r="A65" s="62">
        <v>63</v>
      </c>
      <c r="B65" s="62" t="s">
        <v>456</v>
      </c>
      <c r="C65" s="62" t="s">
        <v>456</v>
      </c>
      <c r="D65" s="62" t="s">
        <v>456</v>
      </c>
      <c r="E65" s="62" t="s">
        <v>456</v>
      </c>
      <c r="F65" s="62" t="s">
        <v>456</v>
      </c>
      <c r="G65" s="62" t="s">
        <v>456</v>
      </c>
      <c r="H65" s="62" t="s">
        <v>456</v>
      </c>
      <c r="I65" s="62" t="s">
        <v>456</v>
      </c>
      <c r="J65" s="62" t="s">
        <v>456</v>
      </c>
      <c r="K65" s="62" t="s">
        <v>456</v>
      </c>
      <c r="L65" s="62" t="s">
        <v>456</v>
      </c>
      <c r="M65" s="62" t="s">
        <v>456</v>
      </c>
      <c r="N65" s="62" t="s">
        <v>456</v>
      </c>
      <c r="O65" s="62" t="s">
        <v>456</v>
      </c>
      <c r="P65" s="62" t="s">
        <v>456</v>
      </c>
      <c r="Q65" s="62" t="s">
        <v>2039</v>
      </c>
      <c r="R65" s="62" t="s">
        <v>456</v>
      </c>
      <c r="S65" s="62" t="s">
        <v>456</v>
      </c>
      <c r="T65" s="62" t="s">
        <v>456</v>
      </c>
      <c r="U65" s="62" t="s">
        <v>456</v>
      </c>
      <c r="V65" s="62" t="s">
        <v>456</v>
      </c>
      <c r="W65" s="62" t="s">
        <v>456</v>
      </c>
      <c r="X65" s="62" t="s">
        <v>456</v>
      </c>
      <c r="Y65" s="62" t="s">
        <v>2039</v>
      </c>
      <c r="Z65" s="62" t="s">
        <v>456</v>
      </c>
      <c r="AA65" s="62" t="s">
        <v>456</v>
      </c>
      <c r="AB65" s="62" t="s">
        <v>456</v>
      </c>
      <c r="AC65" s="62" t="s">
        <v>456</v>
      </c>
      <c r="AD65" s="62" t="s">
        <v>456</v>
      </c>
      <c r="AE65" s="62" t="s">
        <v>456</v>
      </c>
      <c r="AF65" s="62" t="s">
        <v>456</v>
      </c>
      <c r="AG65" s="62" t="s">
        <v>456</v>
      </c>
      <c r="AH65" s="62" t="s">
        <v>456</v>
      </c>
      <c r="AI65" s="62" t="s">
        <v>456</v>
      </c>
      <c r="AJ65" s="62" t="s">
        <v>456</v>
      </c>
      <c r="AK65" s="62" t="s">
        <v>456</v>
      </c>
      <c r="AL65" s="62" t="s">
        <v>456</v>
      </c>
      <c r="AM65" s="62" t="s">
        <v>456</v>
      </c>
      <c r="AN65" s="62" t="s">
        <v>456</v>
      </c>
      <c r="AO65" s="62" t="s">
        <v>456</v>
      </c>
      <c r="AP65" s="62" t="s">
        <v>456</v>
      </c>
      <c r="AQ65" s="62" t="s">
        <v>456</v>
      </c>
      <c r="AR65" s="62" t="s">
        <v>456</v>
      </c>
      <c r="AS65" s="62" t="s">
        <v>456</v>
      </c>
      <c r="AT65" s="62" t="s">
        <v>456</v>
      </c>
      <c r="AU65" s="62" t="s">
        <v>456</v>
      </c>
      <c r="AV65" s="62" t="s">
        <v>456</v>
      </c>
      <c r="AW65" s="62" t="s">
        <v>456</v>
      </c>
      <c r="AX65" s="62" t="s">
        <v>456</v>
      </c>
      <c r="AY65" s="62" t="s">
        <v>456</v>
      </c>
      <c r="AZ65" s="62" t="s">
        <v>456</v>
      </c>
      <c r="BA65" s="62" t="s">
        <v>456</v>
      </c>
      <c r="BB65" s="62" t="s">
        <v>456</v>
      </c>
      <c r="BC65" s="62" t="s">
        <v>456</v>
      </c>
      <c r="BD65" s="62" t="s">
        <v>456</v>
      </c>
      <c r="BE65" s="62" t="s">
        <v>456</v>
      </c>
      <c r="BF65" s="62" t="s">
        <v>456</v>
      </c>
      <c r="BG65" s="62" t="s">
        <v>456</v>
      </c>
      <c r="BH65" s="62" t="s">
        <v>456</v>
      </c>
      <c r="BI65" s="62" t="s">
        <v>456</v>
      </c>
      <c r="BJ65" s="62" t="s">
        <v>456</v>
      </c>
      <c r="BK65" s="62" t="s">
        <v>456</v>
      </c>
      <c r="BL65" s="62" t="s">
        <v>456</v>
      </c>
      <c r="BM65" s="62" t="s">
        <v>456</v>
      </c>
      <c r="BN65" s="62" t="s">
        <v>2039</v>
      </c>
      <c r="BO65" s="62" t="s">
        <v>1957</v>
      </c>
    </row>
    <row r="66" spans="1:67">
      <c r="A66" s="62">
        <v>64</v>
      </c>
      <c r="B66" s="62" t="s">
        <v>456</v>
      </c>
      <c r="C66" s="62" t="s">
        <v>456</v>
      </c>
      <c r="D66" s="62" t="s">
        <v>456</v>
      </c>
      <c r="E66" s="62" t="s">
        <v>456</v>
      </c>
      <c r="F66" s="62" t="s">
        <v>456</v>
      </c>
      <c r="G66" s="62" t="s">
        <v>456</v>
      </c>
      <c r="H66" s="62" t="s">
        <v>456</v>
      </c>
      <c r="I66" s="62" t="s">
        <v>456</v>
      </c>
      <c r="J66" s="62" t="s">
        <v>456</v>
      </c>
      <c r="K66" s="62" t="s">
        <v>456</v>
      </c>
      <c r="L66" s="62" t="s">
        <v>456</v>
      </c>
      <c r="M66" s="62" t="s">
        <v>456</v>
      </c>
      <c r="N66" s="62" t="s">
        <v>456</v>
      </c>
      <c r="O66" s="62" t="s">
        <v>456</v>
      </c>
      <c r="P66" s="62" t="s">
        <v>456</v>
      </c>
      <c r="Q66" s="62" t="s">
        <v>2039</v>
      </c>
      <c r="R66" s="62" t="s">
        <v>456</v>
      </c>
      <c r="S66" s="62" t="s">
        <v>456</v>
      </c>
      <c r="T66" s="62" t="s">
        <v>456</v>
      </c>
      <c r="U66" s="62" t="s">
        <v>456</v>
      </c>
      <c r="V66" s="62" t="s">
        <v>456</v>
      </c>
      <c r="W66" s="62" t="s">
        <v>456</v>
      </c>
      <c r="X66" s="62" t="s">
        <v>456</v>
      </c>
      <c r="Y66" s="62" t="s">
        <v>2039</v>
      </c>
      <c r="Z66" s="62" t="s">
        <v>456</v>
      </c>
      <c r="AA66" s="62" t="s">
        <v>456</v>
      </c>
      <c r="AB66" s="62" t="s">
        <v>456</v>
      </c>
      <c r="AC66" s="62" t="s">
        <v>456</v>
      </c>
      <c r="AD66" s="62" t="s">
        <v>456</v>
      </c>
      <c r="AE66" s="62" t="s">
        <v>456</v>
      </c>
      <c r="AF66" s="62" t="s">
        <v>456</v>
      </c>
      <c r="AG66" s="62" t="s">
        <v>456</v>
      </c>
      <c r="AH66" s="62" t="s">
        <v>456</v>
      </c>
      <c r="AI66" s="62" t="s">
        <v>456</v>
      </c>
      <c r="AJ66" s="62" t="s">
        <v>456</v>
      </c>
      <c r="AK66" s="62" t="s">
        <v>456</v>
      </c>
      <c r="AL66" s="62" t="s">
        <v>456</v>
      </c>
      <c r="AM66" s="62" t="s">
        <v>456</v>
      </c>
      <c r="AN66" s="62" t="s">
        <v>456</v>
      </c>
      <c r="AO66" s="62" t="s">
        <v>456</v>
      </c>
      <c r="AP66" s="62" t="s">
        <v>456</v>
      </c>
      <c r="AQ66" s="62" t="s">
        <v>456</v>
      </c>
      <c r="AR66" s="62" t="s">
        <v>456</v>
      </c>
      <c r="AS66" s="62" t="s">
        <v>456</v>
      </c>
      <c r="AT66" s="62" t="s">
        <v>456</v>
      </c>
      <c r="AU66" s="62" t="s">
        <v>456</v>
      </c>
      <c r="AV66" s="62" t="s">
        <v>456</v>
      </c>
      <c r="AW66" s="62" t="s">
        <v>456</v>
      </c>
      <c r="AX66" s="62" t="s">
        <v>456</v>
      </c>
      <c r="AY66" s="62" t="s">
        <v>456</v>
      </c>
      <c r="AZ66" s="62" t="s">
        <v>456</v>
      </c>
      <c r="BA66" s="62" t="s">
        <v>456</v>
      </c>
      <c r="BB66" s="62" t="s">
        <v>456</v>
      </c>
      <c r="BC66" s="62" t="s">
        <v>456</v>
      </c>
      <c r="BD66" s="62" t="s">
        <v>456</v>
      </c>
      <c r="BE66" s="62" t="s">
        <v>456</v>
      </c>
      <c r="BF66" s="62" t="s">
        <v>456</v>
      </c>
      <c r="BG66" s="62" t="s">
        <v>456</v>
      </c>
      <c r="BH66" s="62" t="s">
        <v>456</v>
      </c>
      <c r="BI66" s="62" t="s">
        <v>456</v>
      </c>
      <c r="BJ66" s="62" t="s">
        <v>456</v>
      </c>
      <c r="BK66" s="62" t="s">
        <v>456</v>
      </c>
      <c r="BL66" s="62" t="s">
        <v>456</v>
      </c>
      <c r="BM66" s="62" t="s">
        <v>456</v>
      </c>
      <c r="BN66" s="62" t="s">
        <v>2039</v>
      </c>
      <c r="BO66" s="62" t="s">
        <v>1957</v>
      </c>
    </row>
    <row r="67" spans="1:67">
      <c r="A67" s="62">
        <v>65</v>
      </c>
      <c r="B67" s="62" t="s">
        <v>456</v>
      </c>
      <c r="C67" s="62" t="s">
        <v>456</v>
      </c>
      <c r="D67" s="62" t="s">
        <v>456</v>
      </c>
      <c r="E67" s="62" t="s">
        <v>456</v>
      </c>
      <c r="F67" s="62" t="s">
        <v>456</v>
      </c>
      <c r="G67" s="62" t="s">
        <v>456</v>
      </c>
      <c r="H67" s="62" t="s">
        <v>456</v>
      </c>
      <c r="I67" s="62" t="s">
        <v>456</v>
      </c>
      <c r="J67" s="62" t="s">
        <v>456</v>
      </c>
      <c r="K67" s="62" t="s">
        <v>456</v>
      </c>
      <c r="L67" s="62" t="s">
        <v>456</v>
      </c>
      <c r="M67" s="62" t="s">
        <v>456</v>
      </c>
      <c r="N67" s="62" t="s">
        <v>456</v>
      </c>
      <c r="O67" s="62" t="s">
        <v>456</v>
      </c>
      <c r="P67" s="62" t="s">
        <v>456</v>
      </c>
      <c r="Q67" s="62" t="s">
        <v>2039</v>
      </c>
      <c r="R67" s="62" t="s">
        <v>456</v>
      </c>
      <c r="S67" s="62" t="s">
        <v>456</v>
      </c>
      <c r="T67" s="62" t="s">
        <v>456</v>
      </c>
      <c r="U67" s="62" t="s">
        <v>456</v>
      </c>
      <c r="V67" s="62" t="s">
        <v>456</v>
      </c>
      <c r="W67" s="62" t="s">
        <v>456</v>
      </c>
      <c r="X67" s="62" t="s">
        <v>456</v>
      </c>
      <c r="Y67" s="62" t="s">
        <v>2039</v>
      </c>
      <c r="Z67" s="62" t="s">
        <v>456</v>
      </c>
      <c r="AA67" s="62" t="s">
        <v>456</v>
      </c>
      <c r="AB67" s="62" t="s">
        <v>456</v>
      </c>
      <c r="AC67" s="62" t="s">
        <v>456</v>
      </c>
      <c r="AD67" s="62" t="s">
        <v>456</v>
      </c>
      <c r="AE67" s="62" t="s">
        <v>456</v>
      </c>
      <c r="AF67" s="62" t="s">
        <v>456</v>
      </c>
      <c r="AG67" s="62" t="s">
        <v>456</v>
      </c>
      <c r="AH67" s="62" t="s">
        <v>456</v>
      </c>
      <c r="AI67" s="62" t="s">
        <v>456</v>
      </c>
      <c r="AJ67" s="62" t="s">
        <v>456</v>
      </c>
      <c r="AK67" s="62" t="s">
        <v>456</v>
      </c>
      <c r="AL67" s="62" t="s">
        <v>456</v>
      </c>
      <c r="AM67" s="62" t="s">
        <v>456</v>
      </c>
      <c r="AN67" s="62" t="s">
        <v>456</v>
      </c>
      <c r="AO67" s="62" t="s">
        <v>456</v>
      </c>
      <c r="AP67" s="62" t="s">
        <v>456</v>
      </c>
      <c r="AQ67" s="62" t="s">
        <v>456</v>
      </c>
      <c r="AR67" s="62" t="s">
        <v>456</v>
      </c>
      <c r="AS67" s="62" t="s">
        <v>456</v>
      </c>
      <c r="AT67" s="62" t="s">
        <v>456</v>
      </c>
      <c r="AU67" s="62" t="s">
        <v>456</v>
      </c>
      <c r="AV67" s="62" t="s">
        <v>456</v>
      </c>
      <c r="AW67" s="62" t="s">
        <v>456</v>
      </c>
      <c r="AX67" s="62" t="s">
        <v>456</v>
      </c>
      <c r="AY67" s="62" t="s">
        <v>456</v>
      </c>
      <c r="AZ67" s="62" t="s">
        <v>456</v>
      </c>
      <c r="BA67" s="62" t="s">
        <v>456</v>
      </c>
      <c r="BB67" s="62" t="s">
        <v>456</v>
      </c>
      <c r="BC67" s="62" t="s">
        <v>456</v>
      </c>
      <c r="BD67" s="62" t="s">
        <v>456</v>
      </c>
      <c r="BE67" s="62" t="s">
        <v>456</v>
      </c>
      <c r="BF67" s="62" t="s">
        <v>456</v>
      </c>
      <c r="BG67" s="62" t="s">
        <v>456</v>
      </c>
      <c r="BH67" s="62" t="s">
        <v>456</v>
      </c>
      <c r="BI67" s="62" t="s">
        <v>456</v>
      </c>
      <c r="BJ67" s="62" t="s">
        <v>456</v>
      </c>
      <c r="BK67" s="62" t="s">
        <v>456</v>
      </c>
      <c r="BL67" s="62" t="s">
        <v>456</v>
      </c>
      <c r="BM67" s="62" t="s">
        <v>456</v>
      </c>
      <c r="BN67" s="62" t="s">
        <v>2039</v>
      </c>
      <c r="BO67" s="62" t="s">
        <v>1957</v>
      </c>
    </row>
    <row r="68" spans="1:67">
      <c r="A68" s="62">
        <v>66</v>
      </c>
      <c r="B68" s="62" t="s">
        <v>456</v>
      </c>
      <c r="C68" s="62" t="s">
        <v>456</v>
      </c>
      <c r="D68" s="62" t="s">
        <v>456</v>
      </c>
      <c r="E68" s="62" t="s">
        <v>456</v>
      </c>
      <c r="F68" s="62" t="s">
        <v>456</v>
      </c>
      <c r="G68" s="62" t="s">
        <v>456</v>
      </c>
      <c r="H68" s="62" t="s">
        <v>456</v>
      </c>
      <c r="I68" s="62" t="s">
        <v>456</v>
      </c>
      <c r="J68" s="62" t="s">
        <v>456</v>
      </c>
      <c r="K68" s="62" t="s">
        <v>456</v>
      </c>
      <c r="L68" s="62" t="s">
        <v>456</v>
      </c>
      <c r="M68" s="62" t="s">
        <v>456</v>
      </c>
      <c r="N68" s="62" t="s">
        <v>456</v>
      </c>
      <c r="O68" s="62" t="s">
        <v>456</v>
      </c>
      <c r="P68" s="62" t="s">
        <v>456</v>
      </c>
      <c r="Q68" s="62" t="s">
        <v>2039</v>
      </c>
      <c r="R68" s="62" t="s">
        <v>456</v>
      </c>
      <c r="S68" s="62" t="s">
        <v>456</v>
      </c>
      <c r="T68" s="62" t="s">
        <v>456</v>
      </c>
      <c r="U68" s="62" t="s">
        <v>456</v>
      </c>
      <c r="V68" s="62" t="s">
        <v>456</v>
      </c>
      <c r="W68" s="62" t="s">
        <v>456</v>
      </c>
      <c r="X68" s="62" t="s">
        <v>456</v>
      </c>
      <c r="Y68" s="62" t="s">
        <v>2039</v>
      </c>
      <c r="Z68" s="62" t="s">
        <v>456</v>
      </c>
      <c r="AA68" s="62" t="s">
        <v>456</v>
      </c>
      <c r="AB68" s="62" t="s">
        <v>456</v>
      </c>
      <c r="AC68" s="62" t="s">
        <v>456</v>
      </c>
      <c r="AD68" s="62" t="s">
        <v>456</v>
      </c>
      <c r="AE68" s="62" t="s">
        <v>456</v>
      </c>
      <c r="AF68" s="62" t="s">
        <v>456</v>
      </c>
      <c r="AG68" s="62" t="s">
        <v>456</v>
      </c>
      <c r="AH68" s="62" t="s">
        <v>456</v>
      </c>
      <c r="AI68" s="62" t="s">
        <v>456</v>
      </c>
      <c r="AJ68" s="62" t="s">
        <v>456</v>
      </c>
      <c r="AK68" s="62" t="s">
        <v>456</v>
      </c>
      <c r="AL68" s="62" t="s">
        <v>456</v>
      </c>
      <c r="AM68" s="62" t="s">
        <v>456</v>
      </c>
      <c r="AN68" s="62" t="s">
        <v>456</v>
      </c>
      <c r="AO68" s="62" t="s">
        <v>456</v>
      </c>
      <c r="AP68" s="62" t="s">
        <v>456</v>
      </c>
      <c r="AQ68" s="62" t="s">
        <v>456</v>
      </c>
      <c r="AR68" s="62" t="s">
        <v>456</v>
      </c>
      <c r="AS68" s="62" t="s">
        <v>456</v>
      </c>
      <c r="AT68" s="62" t="s">
        <v>456</v>
      </c>
      <c r="AU68" s="62" t="s">
        <v>456</v>
      </c>
      <c r="AV68" s="62" t="s">
        <v>456</v>
      </c>
      <c r="AW68" s="62" t="s">
        <v>456</v>
      </c>
      <c r="AX68" s="62" t="s">
        <v>456</v>
      </c>
      <c r="AY68" s="62" t="s">
        <v>456</v>
      </c>
      <c r="AZ68" s="62" t="s">
        <v>456</v>
      </c>
      <c r="BA68" s="62" t="s">
        <v>456</v>
      </c>
      <c r="BB68" s="62" t="s">
        <v>456</v>
      </c>
      <c r="BC68" s="62" t="s">
        <v>456</v>
      </c>
      <c r="BD68" s="62" t="s">
        <v>456</v>
      </c>
      <c r="BE68" s="62" t="s">
        <v>456</v>
      </c>
      <c r="BF68" s="62" t="s">
        <v>456</v>
      </c>
      <c r="BG68" s="62" t="s">
        <v>456</v>
      </c>
      <c r="BH68" s="62" t="s">
        <v>456</v>
      </c>
      <c r="BI68" s="62" t="s">
        <v>456</v>
      </c>
      <c r="BJ68" s="62" t="s">
        <v>456</v>
      </c>
      <c r="BK68" s="62" t="s">
        <v>456</v>
      </c>
      <c r="BL68" s="62" t="s">
        <v>456</v>
      </c>
      <c r="BM68" s="62" t="s">
        <v>456</v>
      </c>
      <c r="BN68" s="62" t="s">
        <v>2039</v>
      </c>
      <c r="BO68" s="62" t="s">
        <v>1957</v>
      </c>
    </row>
    <row r="69" spans="1:67">
      <c r="A69" s="62">
        <v>67</v>
      </c>
      <c r="B69" s="62" t="s">
        <v>456</v>
      </c>
      <c r="C69" s="62" t="s">
        <v>456</v>
      </c>
      <c r="D69" s="62" t="s">
        <v>456</v>
      </c>
      <c r="E69" s="62" t="s">
        <v>456</v>
      </c>
      <c r="F69" s="62" t="s">
        <v>456</v>
      </c>
      <c r="G69" s="62" t="s">
        <v>456</v>
      </c>
      <c r="H69" s="62" t="s">
        <v>456</v>
      </c>
      <c r="I69" s="62" t="s">
        <v>456</v>
      </c>
      <c r="J69" s="62" t="s">
        <v>456</v>
      </c>
      <c r="K69" s="62" t="s">
        <v>456</v>
      </c>
      <c r="L69" s="62" t="s">
        <v>456</v>
      </c>
      <c r="M69" s="62" t="s">
        <v>456</v>
      </c>
      <c r="N69" s="62" t="s">
        <v>456</v>
      </c>
      <c r="O69" s="62" t="s">
        <v>456</v>
      </c>
      <c r="P69" s="62" t="s">
        <v>456</v>
      </c>
      <c r="Q69" s="62" t="s">
        <v>2039</v>
      </c>
      <c r="R69" s="62" t="s">
        <v>456</v>
      </c>
      <c r="S69" s="62" t="s">
        <v>456</v>
      </c>
      <c r="T69" s="62" t="s">
        <v>456</v>
      </c>
      <c r="U69" s="62" t="s">
        <v>456</v>
      </c>
      <c r="V69" s="62" t="s">
        <v>456</v>
      </c>
      <c r="W69" s="62" t="s">
        <v>456</v>
      </c>
      <c r="X69" s="62" t="s">
        <v>456</v>
      </c>
      <c r="Y69" s="62" t="s">
        <v>2039</v>
      </c>
      <c r="Z69" s="62" t="s">
        <v>456</v>
      </c>
      <c r="AA69" s="62" t="s">
        <v>456</v>
      </c>
      <c r="AB69" s="62" t="s">
        <v>456</v>
      </c>
      <c r="AC69" s="62" t="s">
        <v>456</v>
      </c>
      <c r="AD69" s="62" t="s">
        <v>456</v>
      </c>
      <c r="AE69" s="62" t="s">
        <v>456</v>
      </c>
      <c r="AF69" s="62" t="s">
        <v>456</v>
      </c>
      <c r="AG69" s="62" t="s">
        <v>456</v>
      </c>
      <c r="AH69" s="62" t="s">
        <v>456</v>
      </c>
      <c r="AI69" s="62" t="s">
        <v>456</v>
      </c>
      <c r="AJ69" s="62" t="s">
        <v>456</v>
      </c>
      <c r="AK69" s="62" t="s">
        <v>456</v>
      </c>
      <c r="AL69" s="62" t="s">
        <v>456</v>
      </c>
      <c r="AM69" s="62" t="s">
        <v>1957</v>
      </c>
      <c r="AN69" s="62" t="s">
        <v>456</v>
      </c>
      <c r="AO69" s="62" t="s">
        <v>456</v>
      </c>
      <c r="AP69" s="62" t="s">
        <v>456</v>
      </c>
      <c r="AQ69" s="62" t="s">
        <v>456</v>
      </c>
      <c r="AR69" s="62" t="s">
        <v>456</v>
      </c>
      <c r="AS69" s="62" t="s">
        <v>456</v>
      </c>
      <c r="AT69" s="62" t="s">
        <v>456</v>
      </c>
      <c r="AU69" s="62" t="s">
        <v>456</v>
      </c>
      <c r="AV69" s="62" t="s">
        <v>456</v>
      </c>
      <c r="AW69" s="62" t="s">
        <v>456</v>
      </c>
      <c r="AX69" s="62" t="s">
        <v>456</v>
      </c>
      <c r="AY69" s="62" t="s">
        <v>456</v>
      </c>
      <c r="AZ69" s="62" t="s">
        <v>456</v>
      </c>
      <c r="BA69" s="62" t="s">
        <v>456</v>
      </c>
      <c r="BB69" s="62" t="s">
        <v>456</v>
      </c>
      <c r="BC69" s="62" t="s">
        <v>456</v>
      </c>
      <c r="BD69" s="62" t="s">
        <v>456</v>
      </c>
      <c r="BE69" s="62" t="s">
        <v>456</v>
      </c>
      <c r="BF69" s="62" t="s">
        <v>456</v>
      </c>
      <c r="BG69" s="62" t="s">
        <v>456</v>
      </c>
      <c r="BH69" s="62" t="s">
        <v>456</v>
      </c>
      <c r="BI69" s="62" t="s">
        <v>456</v>
      </c>
      <c r="BJ69" s="62" t="s">
        <v>456</v>
      </c>
      <c r="BK69" s="62" t="s">
        <v>456</v>
      </c>
      <c r="BL69" s="62" t="s">
        <v>456</v>
      </c>
      <c r="BM69" s="62" t="s">
        <v>456</v>
      </c>
      <c r="BN69" s="62" t="s">
        <v>2039</v>
      </c>
      <c r="BO69" s="62" t="s">
        <v>1957</v>
      </c>
    </row>
    <row r="70" spans="1:67">
      <c r="A70" s="62">
        <v>68</v>
      </c>
      <c r="B70" s="62" t="s">
        <v>456</v>
      </c>
      <c r="C70" s="62" t="s">
        <v>456</v>
      </c>
      <c r="D70" s="62" t="s">
        <v>456</v>
      </c>
      <c r="E70" s="62" t="s">
        <v>456</v>
      </c>
      <c r="F70" s="62" t="s">
        <v>456</v>
      </c>
      <c r="G70" s="62" t="s">
        <v>456</v>
      </c>
      <c r="H70" s="62" t="s">
        <v>456</v>
      </c>
      <c r="I70" s="62" t="s">
        <v>456</v>
      </c>
      <c r="J70" s="62" t="s">
        <v>456</v>
      </c>
      <c r="K70" s="62" t="s">
        <v>456</v>
      </c>
      <c r="L70" s="62" t="s">
        <v>456</v>
      </c>
      <c r="M70" s="62" t="s">
        <v>456</v>
      </c>
      <c r="N70" s="62" t="s">
        <v>456</v>
      </c>
      <c r="O70" s="62" t="s">
        <v>456</v>
      </c>
      <c r="P70" s="62" t="s">
        <v>456</v>
      </c>
      <c r="Q70" s="62" t="s">
        <v>2039</v>
      </c>
      <c r="R70" s="62" t="s">
        <v>456</v>
      </c>
      <c r="S70" s="62" t="s">
        <v>456</v>
      </c>
      <c r="T70" s="62" t="s">
        <v>456</v>
      </c>
      <c r="U70" s="62" t="s">
        <v>456</v>
      </c>
      <c r="V70" s="62" t="s">
        <v>456</v>
      </c>
      <c r="W70" s="62" t="s">
        <v>456</v>
      </c>
      <c r="X70" s="62" t="s">
        <v>456</v>
      </c>
      <c r="Y70" s="62" t="s">
        <v>2039</v>
      </c>
      <c r="Z70" s="62" t="s">
        <v>456</v>
      </c>
      <c r="AA70" s="62" t="s">
        <v>456</v>
      </c>
      <c r="AB70" s="62" t="s">
        <v>456</v>
      </c>
      <c r="AC70" s="62" t="s">
        <v>456</v>
      </c>
      <c r="AD70" s="62" t="s">
        <v>456</v>
      </c>
      <c r="AE70" s="62" t="s">
        <v>456</v>
      </c>
      <c r="AF70" s="62" t="s">
        <v>456</v>
      </c>
      <c r="AG70" s="62" t="s">
        <v>456</v>
      </c>
      <c r="AH70" s="62" t="s">
        <v>456</v>
      </c>
      <c r="AI70" s="62" t="s">
        <v>456</v>
      </c>
      <c r="AJ70" s="62" t="s">
        <v>456</v>
      </c>
      <c r="AK70" s="62" t="s">
        <v>456</v>
      </c>
      <c r="AL70" s="62" t="s">
        <v>456</v>
      </c>
      <c r="AM70" s="62" t="s">
        <v>456</v>
      </c>
      <c r="AN70" s="62" t="s">
        <v>456</v>
      </c>
      <c r="AO70" s="62" t="s">
        <v>456</v>
      </c>
      <c r="AP70" s="62" t="s">
        <v>456</v>
      </c>
      <c r="AQ70" s="62" t="s">
        <v>456</v>
      </c>
      <c r="AR70" s="62" t="s">
        <v>456</v>
      </c>
      <c r="AS70" s="62" t="s">
        <v>456</v>
      </c>
      <c r="AT70" s="62" t="s">
        <v>456</v>
      </c>
      <c r="AU70" s="62" t="s">
        <v>456</v>
      </c>
      <c r="AV70" s="62" t="s">
        <v>456</v>
      </c>
      <c r="AW70" s="62" t="s">
        <v>456</v>
      </c>
      <c r="AX70" s="62" t="s">
        <v>456</v>
      </c>
      <c r="AY70" s="62" t="s">
        <v>456</v>
      </c>
      <c r="AZ70" s="62" t="s">
        <v>456</v>
      </c>
      <c r="BA70" s="62" t="s">
        <v>456</v>
      </c>
      <c r="BB70" s="62" t="s">
        <v>456</v>
      </c>
      <c r="BC70" s="62" t="s">
        <v>456</v>
      </c>
      <c r="BD70" s="62" t="s">
        <v>456</v>
      </c>
      <c r="BE70" s="62" t="s">
        <v>456</v>
      </c>
      <c r="BF70" s="62" t="s">
        <v>456</v>
      </c>
      <c r="BG70" s="62" t="s">
        <v>456</v>
      </c>
      <c r="BH70" s="62" t="s">
        <v>456</v>
      </c>
      <c r="BI70" s="62" t="s">
        <v>456</v>
      </c>
      <c r="BJ70" s="62" t="s">
        <v>456</v>
      </c>
      <c r="BK70" s="62" t="s">
        <v>456</v>
      </c>
      <c r="BL70" s="62" t="s">
        <v>456</v>
      </c>
      <c r="BM70" s="62" t="s">
        <v>456</v>
      </c>
      <c r="BN70" s="62" t="s">
        <v>2039</v>
      </c>
      <c r="BO70" s="62" t="s">
        <v>1957</v>
      </c>
    </row>
    <row r="71" spans="1:67">
      <c r="A71" s="62">
        <v>69</v>
      </c>
      <c r="B71" s="62" t="s">
        <v>456</v>
      </c>
      <c r="C71" s="62" t="s">
        <v>456</v>
      </c>
      <c r="D71" s="62" t="s">
        <v>456</v>
      </c>
      <c r="E71" s="62" t="s">
        <v>456</v>
      </c>
      <c r="F71" s="62" t="s">
        <v>456</v>
      </c>
      <c r="G71" s="62" t="s">
        <v>456</v>
      </c>
      <c r="H71" s="62" t="s">
        <v>456</v>
      </c>
      <c r="I71" s="62" t="s">
        <v>456</v>
      </c>
      <c r="J71" s="62" t="s">
        <v>456</v>
      </c>
      <c r="K71" s="62" t="s">
        <v>456</v>
      </c>
      <c r="L71" s="62" t="s">
        <v>456</v>
      </c>
      <c r="M71" s="62" t="s">
        <v>456</v>
      </c>
      <c r="N71" s="62" t="s">
        <v>456</v>
      </c>
      <c r="O71" s="62" t="s">
        <v>456</v>
      </c>
      <c r="P71" s="62" t="s">
        <v>456</v>
      </c>
      <c r="Q71" s="62" t="s">
        <v>2039</v>
      </c>
      <c r="R71" s="62" t="s">
        <v>456</v>
      </c>
      <c r="S71" s="62" t="s">
        <v>456</v>
      </c>
      <c r="T71" s="62" t="s">
        <v>456</v>
      </c>
      <c r="U71" s="62" t="s">
        <v>456</v>
      </c>
      <c r="V71" s="62" t="s">
        <v>456</v>
      </c>
      <c r="W71" s="62" t="s">
        <v>456</v>
      </c>
      <c r="X71" s="62" t="s">
        <v>456</v>
      </c>
      <c r="Y71" s="62" t="s">
        <v>2039</v>
      </c>
      <c r="Z71" s="62" t="s">
        <v>456</v>
      </c>
      <c r="AA71" s="62" t="s">
        <v>456</v>
      </c>
      <c r="AB71" s="62" t="s">
        <v>456</v>
      </c>
      <c r="AC71" s="62" t="s">
        <v>456</v>
      </c>
      <c r="AD71" s="62" t="s">
        <v>456</v>
      </c>
      <c r="AE71" s="62" t="s">
        <v>456</v>
      </c>
      <c r="AF71" s="62" t="s">
        <v>456</v>
      </c>
      <c r="AG71" s="62" t="s">
        <v>456</v>
      </c>
      <c r="AH71" s="62" t="s">
        <v>456</v>
      </c>
      <c r="AI71" s="62" t="s">
        <v>456</v>
      </c>
      <c r="AJ71" s="62" t="s">
        <v>456</v>
      </c>
      <c r="AK71" s="62" t="s">
        <v>456</v>
      </c>
      <c r="AL71" s="62" t="s">
        <v>456</v>
      </c>
      <c r="AM71" s="62" t="s">
        <v>456</v>
      </c>
      <c r="AN71" s="62" t="s">
        <v>456</v>
      </c>
      <c r="AO71" s="62" t="s">
        <v>456</v>
      </c>
      <c r="AP71" s="62" t="s">
        <v>456</v>
      </c>
      <c r="AQ71" s="62" t="s">
        <v>456</v>
      </c>
      <c r="AR71" s="62" t="s">
        <v>456</v>
      </c>
      <c r="AS71" s="62" t="s">
        <v>456</v>
      </c>
      <c r="AT71" s="62" t="s">
        <v>456</v>
      </c>
      <c r="AU71" s="62" t="s">
        <v>456</v>
      </c>
      <c r="AV71" s="62" t="s">
        <v>456</v>
      </c>
      <c r="AW71" s="62" t="s">
        <v>456</v>
      </c>
      <c r="AX71" s="62" t="s">
        <v>456</v>
      </c>
      <c r="AY71" s="62" t="s">
        <v>456</v>
      </c>
      <c r="AZ71" s="62" t="s">
        <v>456</v>
      </c>
      <c r="BA71" s="62" t="s">
        <v>456</v>
      </c>
      <c r="BB71" s="62" t="s">
        <v>456</v>
      </c>
      <c r="BC71" s="62" t="s">
        <v>456</v>
      </c>
      <c r="BD71" s="62" t="s">
        <v>456</v>
      </c>
      <c r="BE71" s="62" t="s">
        <v>456</v>
      </c>
      <c r="BF71" s="62" t="s">
        <v>456</v>
      </c>
      <c r="BG71" s="62" t="s">
        <v>456</v>
      </c>
      <c r="BH71" s="62" t="s">
        <v>456</v>
      </c>
      <c r="BI71" s="62" t="s">
        <v>456</v>
      </c>
      <c r="BJ71" s="62" t="s">
        <v>456</v>
      </c>
      <c r="BK71" s="62" t="s">
        <v>456</v>
      </c>
      <c r="BL71" s="62" t="s">
        <v>456</v>
      </c>
      <c r="BM71" s="62" t="s">
        <v>456</v>
      </c>
      <c r="BN71" s="62" t="s">
        <v>2039</v>
      </c>
      <c r="BO71" s="62" t="s">
        <v>1957</v>
      </c>
    </row>
    <row r="72" spans="1:67">
      <c r="A72" s="62">
        <v>70</v>
      </c>
      <c r="B72" s="62" t="s">
        <v>456</v>
      </c>
      <c r="C72" s="62" t="s">
        <v>456</v>
      </c>
      <c r="D72" s="62" t="s">
        <v>456</v>
      </c>
      <c r="E72" s="62" t="s">
        <v>456</v>
      </c>
      <c r="F72" s="62" t="s">
        <v>456</v>
      </c>
      <c r="G72" s="62" t="s">
        <v>456</v>
      </c>
      <c r="H72" s="62" t="s">
        <v>456</v>
      </c>
      <c r="I72" s="62" t="s">
        <v>456</v>
      </c>
      <c r="J72" s="62" t="s">
        <v>456</v>
      </c>
      <c r="K72" s="62" t="s">
        <v>456</v>
      </c>
      <c r="L72" s="62" t="s">
        <v>456</v>
      </c>
      <c r="M72" s="62" t="s">
        <v>456</v>
      </c>
      <c r="N72" s="62" t="s">
        <v>456</v>
      </c>
      <c r="O72" s="62" t="s">
        <v>456</v>
      </c>
      <c r="P72" s="62" t="s">
        <v>456</v>
      </c>
      <c r="Q72" s="62" t="s">
        <v>2039</v>
      </c>
      <c r="R72" s="62" t="s">
        <v>456</v>
      </c>
      <c r="S72" s="62" t="s">
        <v>456</v>
      </c>
      <c r="T72" s="62" t="s">
        <v>456</v>
      </c>
      <c r="U72" s="62" t="s">
        <v>456</v>
      </c>
      <c r="V72" s="62" t="s">
        <v>456</v>
      </c>
      <c r="W72" s="62" t="s">
        <v>456</v>
      </c>
      <c r="X72" s="62" t="s">
        <v>456</v>
      </c>
      <c r="Y72" s="62" t="s">
        <v>2039</v>
      </c>
      <c r="Z72" s="62" t="s">
        <v>456</v>
      </c>
      <c r="AA72" s="62" t="s">
        <v>456</v>
      </c>
      <c r="AB72" s="62" t="s">
        <v>456</v>
      </c>
      <c r="AC72" s="62" t="s">
        <v>456</v>
      </c>
      <c r="AD72" s="62" t="s">
        <v>456</v>
      </c>
      <c r="AE72" s="62" t="s">
        <v>456</v>
      </c>
      <c r="AF72" s="62" t="s">
        <v>456</v>
      </c>
      <c r="AG72" s="62" t="s">
        <v>456</v>
      </c>
      <c r="AH72" s="62" t="s">
        <v>456</v>
      </c>
      <c r="AI72" s="62" t="s">
        <v>456</v>
      </c>
      <c r="AJ72" s="62" t="s">
        <v>456</v>
      </c>
      <c r="AK72" s="62" t="s">
        <v>456</v>
      </c>
      <c r="AL72" s="62" t="s">
        <v>456</v>
      </c>
      <c r="AM72" s="62" t="s">
        <v>456</v>
      </c>
      <c r="AN72" s="62" t="s">
        <v>456</v>
      </c>
      <c r="AO72" s="62" t="s">
        <v>456</v>
      </c>
      <c r="AP72" s="62" t="s">
        <v>456</v>
      </c>
      <c r="AQ72" s="62" t="s">
        <v>456</v>
      </c>
      <c r="AR72" s="62" t="s">
        <v>456</v>
      </c>
      <c r="AS72" s="62" t="s">
        <v>456</v>
      </c>
      <c r="AT72" s="62" t="s">
        <v>456</v>
      </c>
      <c r="AU72" s="62" t="s">
        <v>456</v>
      </c>
      <c r="AV72" s="62" t="s">
        <v>456</v>
      </c>
      <c r="AW72" s="62" t="s">
        <v>456</v>
      </c>
      <c r="AX72" s="62" t="s">
        <v>456</v>
      </c>
      <c r="AY72" s="62" t="s">
        <v>456</v>
      </c>
      <c r="AZ72" s="62" t="s">
        <v>456</v>
      </c>
      <c r="BA72" s="62" t="s">
        <v>456</v>
      </c>
      <c r="BB72" s="62" t="s">
        <v>456</v>
      </c>
      <c r="BC72" s="62" t="s">
        <v>456</v>
      </c>
      <c r="BD72" s="62" t="s">
        <v>456</v>
      </c>
      <c r="BE72" s="62" t="s">
        <v>456</v>
      </c>
      <c r="BF72" s="62" t="s">
        <v>456</v>
      </c>
      <c r="BG72" s="62" t="s">
        <v>456</v>
      </c>
      <c r="BH72" s="62" t="s">
        <v>456</v>
      </c>
      <c r="BI72" s="62" t="s">
        <v>456</v>
      </c>
      <c r="BJ72" s="62" t="s">
        <v>456</v>
      </c>
      <c r="BK72" s="62" t="s">
        <v>456</v>
      </c>
      <c r="BL72" s="62" t="s">
        <v>456</v>
      </c>
      <c r="BM72" s="62" t="s">
        <v>456</v>
      </c>
      <c r="BN72" s="62" t="s">
        <v>2039</v>
      </c>
      <c r="BO72" s="62" t="s">
        <v>1957</v>
      </c>
    </row>
    <row r="73" spans="1:67">
      <c r="A73" s="62">
        <v>71</v>
      </c>
      <c r="B73" s="62" t="s">
        <v>456</v>
      </c>
      <c r="C73" s="62" t="s">
        <v>456</v>
      </c>
      <c r="D73" s="62" t="s">
        <v>456</v>
      </c>
      <c r="E73" s="62" t="s">
        <v>456</v>
      </c>
      <c r="F73" s="62" t="s">
        <v>456</v>
      </c>
      <c r="G73" s="62" t="s">
        <v>456</v>
      </c>
      <c r="H73" s="62" t="s">
        <v>456</v>
      </c>
      <c r="I73" s="62" t="s">
        <v>456</v>
      </c>
      <c r="J73" s="62" t="s">
        <v>456</v>
      </c>
      <c r="K73" s="62" t="s">
        <v>456</v>
      </c>
      <c r="L73" s="62" t="s">
        <v>456</v>
      </c>
      <c r="M73" s="62" t="s">
        <v>456</v>
      </c>
      <c r="N73" s="62" t="s">
        <v>456</v>
      </c>
      <c r="O73" s="62" t="s">
        <v>456</v>
      </c>
      <c r="P73" s="62" t="s">
        <v>456</v>
      </c>
      <c r="Q73" s="62" t="s">
        <v>2039</v>
      </c>
      <c r="R73" s="62" t="s">
        <v>456</v>
      </c>
      <c r="S73" s="62" t="s">
        <v>456</v>
      </c>
      <c r="T73" s="62" t="s">
        <v>456</v>
      </c>
      <c r="U73" s="62" t="s">
        <v>456</v>
      </c>
      <c r="V73" s="62" t="s">
        <v>456</v>
      </c>
      <c r="W73" s="62" t="s">
        <v>456</v>
      </c>
      <c r="X73" s="62" t="s">
        <v>456</v>
      </c>
      <c r="Y73" s="62" t="s">
        <v>2039</v>
      </c>
      <c r="Z73" s="62" t="s">
        <v>456</v>
      </c>
      <c r="AA73" s="62" t="s">
        <v>456</v>
      </c>
      <c r="AB73" s="62" t="s">
        <v>456</v>
      </c>
      <c r="AC73" s="62" t="s">
        <v>456</v>
      </c>
      <c r="AD73" s="62" t="s">
        <v>456</v>
      </c>
      <c r="AE73" s="62" t="s">
        <v>456</v>
      </c>
      <c r="AF73" s="62" t="s">
        <v>456</v>
      </c>
      <c r="AG73" s="62" t="s">
        <v>456</v>
      </c>
      <c r="AH73" s="62" t="s">
        <v>456</v>
      </c>
      <c r="AI73" s="62" t="s">
        <v>456</v>
      </c>
      <c r="AJ73" s="62" t="s">
        <v>456</v>
      </c>
      <c r="AK73" s="62" t="s">
        <v>456</v>
      </c>
      <c r="AL73" s="62" t="s">
        <v>456</v>
      </c>
      <c r="AM73" s="62" t="s">
        <v>456</v>
      </c>
      <c r="AN73" s="62" t="s">
        <v>456</v>
      </c>
      <c r="AO73" s="62" t="s">
        <v>456</v>
      </c>
      <c r="AP73" s="62" t="s">
        <v>456</v>
      </c>
      <c r="AQ73" s="62" t="s">
        <v>456</v>
      </c>
      <c r="AR73" s="62" t="s">
        <v>456</v>
      </c>
      <c r="AS73" s="62" t="s">
        <v>456</v>
      </c>
      <c r="AT73" s="62" t="s">
        <v>456</v>
      </c>
      <c r="AU73" s="62" t="s">
        <v>456</v>
      </c>
      <c r="AV73" s="62" t="s">
        <v>456</v>
      </c>
      <c r="AW73" s="62" t="s">
        <v>456</v>
      </c>
      <c r="AX73" s="62" t="s">
        <v>456</v>
      </c>
      <c r="AY73" s="62" t="s">
        <v>456</v>
      </c>
      <c r="AZ73" s="62" t="s">
        <v>456</v>
      </c>
      <c r="BA73" s="62" t="s">
        <v>456</v>
      </c>
      <c r="BB73" s="62" t="s">
        <v>456</v>
      </c>
      <c r="BC73" s="62" t="s">
        <v>456</v>
      </c>
      <c r="BD73" s="62" t="s">
        <v>456</v>
      </c>
      <c r="BE73" s="62" t="s">
        <v>456</v>
      </c>
      <c r="BF73" s="62" t="s">
        <v>456</v>
      </c>
      <c r="BG73" s="62" t="s">
        <v>456</v>
      </c>
      <c r="BH73" s="62" t="s">
        <v>456</v>
      </c>
      <c r="BI73" s="62" t="s">
        <v>456</v>
      </c>
      <c r="BJ73" s="62" t="s">
        <v>456</v>
      </c>
      <c r="BK73" s="62" t="s">
        <v>456</v>
      </c>
      <c r="BL73" s="62" t="s">
        <v>456</v>
      </c>
      <c r="BM73" s="62" t="s">
        <v>456</v>
      </c>
      <c r="BN73" s="62" t="s">
        <v>2039</v>
      </c>
      <c r="BO73" s="62" t="s">
        <v>1957</v>
      </c>
    </row>
    <row r="74" spans="1:67">
      <c r="A74" s="62">
        <v>72</v>
      </c>
      <c r="B74" s="62" t="s">
        <v>456</v>
      </c>
      <c r="C74" s="62" t="s">
        <v>456</v>
      </c>
      <c r="D74" s="62" t="s">
        <v>456</v>
      </c>
      <c r="E74" s="62" t="s">
        <v>456</v>
      </c>
      <c r="F74" s="62" t="s">
        <v>456</v>
      </c>
      <c r="G74" s="62" t="s">
        <v>456</v>
      </c>
      <c r="H74" s="62" t="s">
        <v>456</v>
      </c>
      <c r="I74" s="62" t="s">
        <v>456</v>
      </c>
      <c r="J74" s="62" t="s">
        <v>456</v>
      </c>
      <c r="K74" s="62" t="s">
        <v>456</v>
      </c>
      <c r="L74" s="62" t="s">
        <v>456</v>
      </c>
      <c r="M74" s="62" t="s">
        <v>456</v>
      </c>
      <c r="N74" s="62" t="s">
        <v>456</v>
      </c>
      <c r="O74" s="62" t="s">
        <v>456</v>
      </c>
      <c r="P74" s="62" t="s">
        <v>456</v>
      </c>
      <c r="Q74" s="62" t="s">
        <v>2039</v>
      </c>
      <c r="R74" s="62" t="s">
        <v>456</v>
      </c>
      <c r="S74" s="62" t="s">
        <v>456</v>
      </c>
      <c r="T74" s="62" t="s">
        <v>456</v>
      </c>
      <c r="U74" s="62" t="s">
        <v>456</v>
      </c>
      <c r="V74" s="62" t="s">
        <v>456</v>
      </c>
      <c r="W74" s="62" t="s">
        <v>456</v>
      </c>
      <c r="X74" s="62" t="s">
        <v>456</v>
      </c>
      <c r="Y74" s="62" t="s">
        <v>2039</v>
      </c>
      <c r="Z74" s="62" t="s">
        <v>456</v>
      </c>
      <c r="AA74" s="62" t="s">
        <v>456</v>
      </c>
      <c r="AB74" s="62" t="s">
        <v>456</v>
      </c>
      <c r="AC74" s="62" t="s">
        <v>456</v>
      </c>
      <c r="AD74" s="62" t="s">
        <v>456</v>
      </c>
      <c r="AE74" s="62" t="s">
        <v>456</v>
      </c>
      <c r="AF74" s="62" t="s">
        <v>456</v>
      </c>
      <c r="AG74" s="62" t="s">
        <v>456</v>
      </c>
      <c r="AH74" s="62" t="s">
        <v>456</v>
      </c>
      <c r="AI74" s="62" t="s">
        <v>456</v>
      </c>
      <c r="AJ74" s="62" t="s">
        <v>456</v>
      </c>
      <c r="AK74" s="62" t="s">
        <v>456</v>
      </c>
      <c r="AL74" s="62" t="s">
        <v>456</v>
      </c>
      <c r="AM74" s="62" t="s">
        <v>456</v>
      </c>
      <c r="AN74" s="62" t="s">
        <v>456</v>
      </c>
      <c r="AO74" s="62" t="s">
        <v>456</v>
      </c>
      <c r="AP74" s="62" t="s">
        <v>456</v>
      </c>
      <c r="AQ74" s="62" t="s">
        <v>456</v>
      </c>
      <c r="AR74" s="62" t="s">
        <v>456</v>
      </c>
      <c r="AS74" s="62" t="s">
        <v>456</v>
      </c>
      <c r="AT74" s="62" t="s">
        <v>456</v>
      </c>
      <c r="AU74" s="62" t="s">
        <v>456</v>
      </c>
      <c r="AV74" s="62" t="s">
        <v>456</v>
      </c>
      <c r="AW74" s="62" t="s">
        <v>456</v>
      </c>
      <c r="AX74" s="62" t="s">
        <v>456</v>
      </c>
      <c r="AY74" s="62" t="s">
        <v>456</v>
      </c>
      <c r="AZ74" s="62" t="s">
        <v>456</v>
      </c>
      <c r="BA74" s="62" t="s">
        <v>456</v>
      </c>
      <c r="BB74" s="62" t="s">
        <v>456</v>
      </c>
      <c r="BC74" s="62" t="s">
        <v>456</v>
      </c>
      <c r="BD74" s="62" t="s">
        <v>456</v>
      </c>
      <c r="BE74" s="62" t="s">
        <v>456</v>
      </c>
      <c r="BF74" s="62" t="s">
        <v>456</v>
      </c>
      <c r="BG74" s="62" t="s">
        <v>456</v>
      </c>
      <c r="BH74" s="62" t="s">
        <v>456</v>
      </c>
      <c r="BI74" s="62" t="s">
        <v>456</v>
      </c>
      <c r="BJ74" s="62" t="s">
        <v>456</v>
      </c>
      <c r="BK74" s="62" t="s">
        <v>456</v>
      </c>
      <c r="BL74" s="62" t="s">
        <v>456</v>
      </c>
      <c r="BM74" s="62" t="s">
        <v>456</v>
      </c>
      <c r="BN74" s="62" t="s">
        <v>2039</v>
      </c>
      <c r="BO74" s="62" t="s">
        <v>1957</v>
      </c>
    </row>
    <row r="75" spans="1:67">
      <c r="A75" s="62">
        <v>73</v>
      </c>
      <c r="B75" s="62" t="s">
        <v>456</v>
      </c>
      <c r="C75" s="62" t="s">
        <v>456</v>
      </c>
      <c r="D75" s="62" t="s">
        <v>456</v>
      </c>
      <c r="E75" s="62" t="s">
        <v>456</v>
      </c>
      <c r="F75" s="62" t="s">
        <v>456</v>
      </c>
      <c r="G75" s="62" t="s">
        <v>456</v>
      </c>
      <c r="H75" s="62" t="s">
        <v>456</v>
      </c>
      <c r="I75" s="62" t="s">
        <v>456</v>
      </c>
      <c r="J75" s="62" t="s">
        <v>456</v>
      </c>
      <c r="K75" s="62" t="s">
        <v>456</v>
      </c>
      <c r="L75" s="62" t="s">
        <v>456</v>
      </c>
      <c r="M75" s="62" t="s">
        <v>456</v>
      </c>
      <c r="N75" s="62" t="s">
        <v>456</v>
      </c>
      <c r="O75" s="62" t="s">
        <v>456</v>
      </c>
      <c r="P75" s="62" t="s">
        <v>456</v>
      </c>
      <c r="Q75" s="62" t="s">
        <v>2039</v>
      </c>
      <c r="R75" s="62" t="s">
        <v>456</v>
      </c>
      <c r="S75" s="62" t="s">
        <v>456</v>
      </c>
      <c r="T75" s="62" t="s">
        <v>456</v>
      </c>
      <c r="U75" s="62" t="s">
        <v>456</v>
      </c>
      <c r="V75" s="62" t="s">
        <v>456</v>
      </c>
      <c r="W75" s="62" t="s">
        <v>456</v>
      </c>
      <c r="X75" s="62" t="s">
        <v>456</v>
      </c>
      <c r="Y75" s="62" t="s">
        <v>2039</v>
      </c>
      <c r="Z75" s="62" t="s">
        <v>456</v>
      </c>
      <c r="AA75" s="62" t="s">
        <v>456</v>
      </c>
      <c r="AB75" s="62" t="s">
        <v>456</v>
      </c>
      <c r="AC75" s="62" t="s">
        <v>456</v>
      </c>
      <c r="AD75" s="62" t="s">
        <v>456</v>
      </c>
      <c r="AE75" s="62" t="s">
        <v>456</v>
      </c>
      <c r="AF75" s="62" t="s">
        <v>456</v>
      </c>
      <c r="AG75" s="62" t="s">
        <v>456</v>
      </c>
      <c r="AH75" s="62" t="s">
        <v>456</v>
      </c>
      <c r="AI75" s="62" t="s">
        <v>456</v>
      </c>
      <c r="AJ75" s="62" t="s">
        <v>456</v>
      </c>
      <c r="AK75" s="62" t="s">
        <v>456</v>
      </c>
      <c r="AL75" s="62" t="s">
        <v>456</v>
      </c>
      <c r="AM75" s="62" t="s">
        <v>456</v>
      </c>
      <c r="AN75" s="62" t="s">
        <v>456</v>
      </c>
      <c r="AO75" s="62" t="s">
        <v>456</v>
      </c>
      <c r="AP75" s="62" t="s">
        <v>456</v>
      </c>
      <c r="AQ75" s="62" t="s">
        <v>456</v>
      </c>
      <c r="AR75" s="62" t="s">
        <v>456</v>
      </c>
      <c r="AS75" s="62" t="s">
        <v>456</v>
      </c>
      <c r="AT75" s="62" t="s">
        <v>456</v>
      </c>
      <c r="AU75" s="62" t="s">
        <v>456</v>
      </c>
      <c r="AV75" s="62" t="s">
        <v>456</v>
      </c>
      <c r="AW75" s="62" t="s">
        <v>456</v>
      </c>
      <c r="AX75" s="62" t="s">
        <v>456</v>
      </c>
      <c r="AY75" s="62" t="s">
        <v>456</v>
      </c>
      <c r="AZ75" s="62" t="s">
        <v>456</v>
      </c>
      <c r="BA75" s="62" t="s">
        <v>456</v>
      </c>
      <c r="BB75" s="62" t="s">
        <v>456</v>
      </c>
      <c r="BC75" s="62" t="s">
        <v>456</v>
      </c>
      <c r="BD75" s="62" t="s">
        <v>456</v>
      </c>
      <c r="BE75" s="62" t="s">
        <v>456</v>
      </c>
      <c r="BF75" s="62" t="s">
        <v>456</v>
      </c>
      <c r="BG75" s="62" t="s">
        <v>456</v>
      </c>
      <c r="BH75" s="62" t="s">
        <v>456</v>
      </c>
      <c r="BI75" s="62" t="s">
        <v>456</v>
      </c>
      <c r="BJ75" s="62" t="s">
        <v>456</v>
      </c>
      <c r="BK75" s="62" t="s">
        <v>456</v>
      </c>
      <c r="BL75" s="62" t="s">
        <v>456</v>
      </c>
      <c r="BM75" s="62" t="s">
        <v>456</v>
      </c>
      <c r="BN75" s="62" t="s">
        <v>2039</v>
      </c>
      <c r="BO75" s="62" t="s">
        <v>1957</v>
      </c>
    </row>
    <row r="76" spans="1:67">
      <c r="A76" s="62">
        <v>74</v>
      </c>
      <c r="B76" s="62" t="s">
        <v>456</v>
      </c>
      <c r="C76" s="62" t="s">
        <v>456</v>
      </c>
      <c r="D76" s="62" t="s">
        <v>456</v>
      </c>
      <c r="E76" s="62" t="s">
        <v>456</v>
      </c>
      <c r="F76" s="62" t="s">
        <v>456</v>
      </c>
      <c r="G76" s="62" t="s">
        <v>456</v>
      </c>
      <c r="H76" s="62" t="s">
        <v>456</v>
      </c>
      <c r="I76" s="62" t="s">
        <v>456</v>
      </c>
      <c r="J76" s="62" t="s">
        <v>456</v>
      </c>
      <c r="K76" s="62" t="s">
        <v>456</v>
      </c>
      <c r="L76" s="62" t="s">
        <v>456</v>
      </c>
      <c r="M76" s="62" t="s">
        <v>456</v>
      </c>
      <c r="N76" s="62" t="s">
        <v>456</v>
      </c>
      <c r="O76" s="62" t="s">
        <v>456</v>
      </c>
      <c r="P76" s="62" t="s">
        <v>456</v>
      </c>
      <c r="Q76" s="62" t="s">
        <v>2039</v>
      </c>
      <c r="R76" s="62" t="s">
        <v>456</v>
      </c>
      <c r="S76" s="62" t="s">
        <v>456</v>
      </c>
      <c r="T76" s="62" t="s">
        <v>456</v>
      </c>
      <c r="U76" s="62" t="s">
        <v>456</v>
      </c>
      <c r="V76" s="62" t="s">
        <v>456</v>
      </c>
      <c r="W76" s="62" t="s">
        <v>456</v>
      </c>
      <c r="X76" s="62" t="s">
        <v>456</v>
      </c>
      <c r="Y76" s="62" t="s">
        <v>2039</v>
      </c>
      <c r="Z76" s="62" t="s">
        <v>456</v>
      </c>
      <c r="AA76" s="62" t="s">
        <v>456</v>
      </c>
      <c r="AB76" s="62" t="s">
        <v>456</v>
      </c>
      <c r="AC76" s="62" t="s">
        <v>456</v>
      </c>
      <c r="AD76" s="62" t="s">
        <v>456</v>
      </c>
      <c r="AE76" s="62" t="s">
        <v>456</v>
      </c>
      <c r="AF76" s="62" t="s">
        <v>456</v>
      </c>
      <c r="AG76" s="62" t="s">
        <v>456</v>
      </c>
      <c r="AH76" s="62" t="s">
        <v>456</v>
      </c>
      <c r="AI76" s="62" t="s">
        <v>456</v>
      </c>
      <c r="AJ76" s="62" t="s">
        <v>456</v>
      </c>
      <c r="AK76" s="62" t="s">
        <v>456</v>
      </c>
      <c r="AL76" s="62" t="s">
        <v>456</v>
      </c>
      <c r="AM76" s="62" t="s">
        <v>456</v>
      </c>
      <c r="AN76" s="62" t="s">
        <v>456</v>
      </c>
      <c r="AO76" s="62" t="s">
        <v>456</v>
      </c>
      <c r="AP76" s="62" t="s">
        <v>456</v>
      </c>
      <c r="AQ76" s="62" t="s">
        <v>456</v>
      </c>
      <c r="AR76" s="62" t="s">
        <v>456</v>
      </c>
      <c r="AS76" s="62" t="s">
        <v>456</v>
      </c>
      <c r="AT76" s="62" t="s">
        <v>456</v>
      </c>
      <c r="AU76" s="62" t="s">
        <v>456</v>
      </c>
      <c r="AV76" s="62" t="s">
        <v>456</v>
      </c>
      <c r="AW76" s="62" t="s">
        <v>456</v>
      </c>
      <c r="AX76" s="62" t="s">
        <v>456</v>
      </c>
      <c r="AY76" s="62" t="s">
        <v>456</v>
      </c>
      <c r="AZ76" s="62" t="s">
        <v>456</v>
      </c>
      <c r="BA76" s="62" t="s">
        <v>456</v>
      </c>
      <c r="BB76" s="62" t="s">
        <v>456</v>
      </c>
      <c r="BC76" s="62" t="s">
        <v>456</v>
      </c>
      <c r="BD76" s="62" t="s">
        <v>456</v>
      </c>
      <c r="BE76" s="62" t="s">
        <v>456</v>
      </c>
      <c r="BF76" s="62" t="s">
        <v>456</v>
      </c>
      <c r="BG76" s="62" t="s">
        <v>456</v>
      </c>
      <c r="BH76" s="62" t="s">
        <v>456</v>
      </c>
      <c r="BI76" s="62" t="s">
        <v>456</v>
      </c>
      <c r="BJ76" s="62" t="s">
        <v>456</v>
      </c>
      <c r="BK76" s="62" t="s">
        <v>456</v>
      </c>
      <c r="BL76" s="62" t="s">
        <v>456</v>
      </c>
      <c r="BM76" s="62" t="s">
        <v>456</v>
      </c>
      <c r="BN76" s="62" t="s">
        <v>2039</v>
      </c>
      <c r="BO76" s="62" t="s">
        <v>1957</v>
      </c>
    </row>
    <row r="77" spans="1:67">
      <c r="A77" s="62">
        <v>75</v>
      </c>
      <c r="B77" s="62" t="s">
        <v>456</v>
      </c>
      <c r="C77" s="62" t="s">
        <v>456</v>
      </c>
      <c r="D77" s="62" t="s">
        <v>456</v>
      </c>
      <c r="E77" s="62" t="s">
        <v>456</v>
      </c>
      <c r="F77" s="62" t="s">
        <v>456</v>
      </c>
      <c r="G77" s="62" t="s">
        <v>456</v>
      </c>
      <c r="H77" s="62" t="s">
        <v>456</v>
      </c>
      <c r="I77" s="62" t="s">
        <v>456</v>
      </c>
      <c r="J77" s="62" t="s">
        <v>456</v>
      </c>
      <c r="K77" s="62" t="s">
        <v>456</v>
      </c>
      <c r="L77" s="62" t="s">
        <v>456</v>
      </c>
      <c r="M77" s="62" t="s">
        <v>456</v>
      </c>
      <c r="N77" s="62" t="s">
        <v>456</v>
      </c>
      <c r="O77" s="62" t="s">
        <v>456</v>
      </c>
      <c r="P77" s="62" t="s">
        <v>456</v>
      </c>
      <c r="Q77" s="62" t="s">
        <v>2039</v>
      </c>
      <c r="R77" s="62" t="s">
        <v>456</v>
      </c>
      <c r="S77" s="62" t="s">
        <v>456</v>
      </c>
      <c r="T77" s="62" t="s">
        <v>456</v>
      </c>
      <c r="U77" s="62" t="s">
        <v>456</v>
      </c>
      <c r="V77" s="62" t="s">
        <v>456</v>
      </c>
      <c r="W77" s="62" t="s">
        <v>456</v>
      </c>
      <c r="X77" s="62" t="s">
        <v>456</v>
      </c>
      <c r="Y77" s="62" t="s">
        <v>2039</v>
      </c>
      <c r="Z77" s="62" t="s">
        <v>456</v>
      </c>
      <c r="AA77" s="62" t="s">
        <v>456</v>
      </c>
      <c r="AB77" s="62" t="s">
        <v>456</v>
      </c>
      <c r="AC77" s="62" t="s">
        <v>456</v>
      </c>
      <c r="AD77" s="62" t="s">
        <v>456</v>
      </c>
      <c r="AE77" s="62" t="s">
        <v>456</v>
      </c>
      <c r="AF77" s="62" t="s">
        <v>456</v>
      </c>
      <c r="AG77" s="62" t="s">
        <v>456</v>
      </c>
      <c r="AH77" s="62" t="s">
        <v>456</v>
      </c>
      <c r="AI77" s="62" t="s">
        <v>456</v>
      </c>
      <c r="AJ77" s="62" t="s">
        <v>456</v>
      </c>
      <c r="AK77" s="62" t="s">
        <v>456</v>
      </c>
      <c r="AL77" s="62" t="s">
        <v>456</v>
      </c>
      <c r="AM77" s="62" t="s">
        <v>456</v>
      </c>
      <c r="AN77" s="62" t="s">
        <v>456</v>
      </c>
      <c r="AO77" s="62" t="s">
        <v>456</v>
      </c>
      <c r="AP77" s="62" t="s">
        <v>456</v>
      </c>
      <c r="AQ77" s="62" t="s">
        <v>456</v>
      </c>
      <c r="AR77" s="62" t="s">
        <v>456</v>
      </c>
      <c r="AS77" s="62" t="s">
        <v>456</v>
      </c>
      <c r="AT77" s="62" t="s">
        <v>456</v>
      </c>
      <c r="AU77" s="62" t="s">
        <v>456</v>
      </c>
      <c r="AV77" s="62" t="s">
        <v>456</v>
      </c>
      <c r="AW77" s="62" t="s">
        <v>456</v>
      </c>
      <c r="AX77" s="62" t="s">
        <v>456</v>
      </c>
      <c r="AY77" s="62" t="s">
        <v>456</v>
      </c>
      <c r="AZ77" s="62" t="s">
        <v>456</v>
      </c>
      <c r="BA77" s="62" t="s">
        <v>456</v>
      </c>
      <c r="BB77" s="62" t="s">
        <v>456</v>
      </c>
      <c r="BC77" s="62" t="s">
        <v>456</v>
      </c>
      <c r="BD77" s="62" t="s">
        <v>456</v>
      </c>
      <c r="BE77" s="62" t="s">
        <v>456</v>
      </c>
      <c r="BF77" s="62" t="s">
        <v>456</v>
      </c>
      <c r="BG77" s="62" t="s">
        <v>456</v>
      </c>
      <c r="BH77" s="62" t="s">
        <v>456</v>
      </c>
      <c r="BI77" s="62" t="s">
        <v>456</v>
      </c>
      <c r="BJ77" s="62" t="s">
        <v>456</v>
      </c>
      <c r="BK77" s="62" t="s">
        <v>456</v>
      </c>
      <c r="BL77" s="62" t="s">
        <v>456</v>
      </c>
      <c r="BM77" s="62" t="s">
        <v>456</v>
      </c>
      <c r="BN77" s="62" t="s">
        <v>2039</v>
      </c>
      <c r="BO77" s="62" t="s">
        <v>1957</v>
      </c>
    </row>
    <row r="78" spans="1:67">
      <c r="A78" s="62">
        <v>76</v>
      </c>
      <c r="B78" s="62" t="s">
        <v>456</v>
      </c>
      <c r="C78" s="62" t="s">
        <v>456</v>
      </c>
      <c r="D78" s="62" t="s">
        <v>456</v>
      </c>
      <c r="E78" s="62" t="s">
        <v>456</v>
      </c>
      <c r="F78" s="62" t="s">
        <v>456</v>
      </c>
      <c r="G78" s="62" t="s">
        <v>456</v>
      </c>
      <c r="H78" s="62" t="s">
        <v>456</v>
      </c>
      <c r="I78" s="62" t="s">
        <v>456</v>
      </c>
      <c r="J78" s="62" t="s">
        <v>456</v>
      </c>
      <c r="K78" s="62" t="s">
        <v>456</v>
      </c>
      <c r="L78" s="62" t="s">
        <v>456</v>
      </c>
      <c r="M78" s="62" t="s">
        <v>456</v>
      </c>
      <c r="N78" s="62" t="s">
        <v>456</v>
      </c>
      <c r="O78" s="62" t="s">
        <v>456</v>
      </c>
      <c r="P78" s="62" t="s">
        <v>456</v>
      </c>
      <c r="Q78" s="62" t="s">
        <v>2039</v>
      </c>
      <c r="R78" s="62" t="s">
        <v>456</v>
      </c>
      <c r="S78" s="62" t="s">
        <v>456</v>
      </c>
      <c r="T78" s="62" t="s">
        <v>456</v>
      </c>
      <c r="U78" s="62" t="s">
        <v>456</v>
      </c>
      <c r="V78" s="62" t="s">
        <v>456</v>
      </c>
      <c r="W78" s="62" t="s">
        <v>456</v>
      </c>
      <c r="X78" s="62" t="s">
        <v>456</v>
      </c>
      <c r="Y78" s="62" t="s">
        <v>2039</v>
      </c>
      <c r="Z78" s="62" t="s">
        <v>456</v>
      </c>
      <c r="AA78" s="62" t="s">
        <v>456</v>
      </c>
      <c r="AB78" s="62" t="s">
        <v>456</v>
      </c>
      <c r="AC78" s="62" t="s">
        <v>456</v>
      </c>
      <c r="AD78" s="62" t="s">
        <v>456</v>
      </c>
      <c r="AE78" s="62" t="s">
        <v>456</v>
      </c>
      <c r="AF78" s="62" t="s">
        <v>456</v>
      </c>
      <c r="AG78" s="62" t="s">
        <v>456</v>
      </c>
      <c r="AH78" s="62" t="s">
        <v>456</v>
      </c>
      <c r="AI78" s="62" t="s">
        <v>456</v>
      </c>
      <c r="AJ78" s="62" t="s">
        <v>456</v>
      </c>
      <c r="AK78" s="62" t="s">
        <v>456</v>
      </c>
      <c r="AL78" s="62" t="s">
        <v>456</v>
      </c>
      <c r="AM78" s="62" t="s">
        <v>1957</v>
      </c>
      <c r="AN78" s="62" t="s">
        <v>456</v>
      </c>
      <c r="AO78" s="62" t="s">
        <v>456</v>
      </c>
      <c r="AP78" s="62" t="s">
        <v>456</v>
      </c>
      <c r="AQ78" s="62" t="s">
        <v>456</v>
      </c>
      <c r="AR78" s="62" t="s">
        <v>456</v>
      </c>
      <c r="AS78" s="62" t="s">
        <v>456</v>
      </c>
      <c r="AT78" s="62" t="s">
        <v>456</v>
      </c>
      <c r="AU78" s="62" t="s">
        <v>456</v>
      </c>
      <c r="AV78" s="62" t="s">
        <v>456</v>
      </c>
      <c r="AW78" s="62" t="s">
        <v>456</v>
      </c>
      <c r="AX78" s="62" t="s">
        <v>456</v>
      </c>
      <c r="AY78" s="62" t="s">
        <v>456</v>
      </c>
      <c r="AZ78" s="62" t="s">
        <v>456</v>
      </c>
      <c r="BA78" s="62" t="s">
        <v>456</v>
      </c>
      <c r="BB78" s="62" t="s">
        <v>456</v>
      </c>
      <c r="BC78" s="62" t="s">
        <v>456</v>
      </c>
      <c r="BD78" s="62" t="s">
        <v>456</v>
      </c>
      <c r="BE78" s="62" t="s">
        <v>456</v>
      </c>
      <c r="BF78" s="62" t="s">
        <v>456</v>
      </c>
      <c r="BG78" s="62" t="s">
        <v>456</v>
      </c>
      <c r="BH78" s="62" t="s">
        <v>456</v>
      </c>
      <c r="BI78" s="62" t="s">
        <v>456</v>
      </c>
      <c r="BJ78" s="62" t="s">
        <v>456</v>
      </c>
      <c r="BK78" s="62" t="s">
        <v>456</v>
      </c>
      <c r="BL78" s="62" t="s">
        <v>456</v>
      </c>
      <c r="BM78" s="62" t="s">
        <v>456</v>
      </c>
      <c r="BN78" s="62" t="s">
        <v>2039</v>
      </c>
      <c r="BO78" s="62" t="s">
        <v>1957</v>
      </c>
    </row>
    <row r="79" spans="1:67">
      <c r="A79" s="62">
        <v>77</v>
      </c>
      <c r="B79" s="62" t="s">
        <v>456</v>
      </c>
      <c r="C79" s="62" t="s">
        <v>456</v>
      </c>
      <c r="D79" s="62" t="s">
        <v>456</v>
      </c>
      <c r="E79" s="62" t="s">
        <v>456</v>
      </c>
      <c r="F79" s="62" t="s">
        <v>456</v>
      </c>
      <c r="G79" s="62" t="s">
        <v>456</v>
      </c>
      <c r="H79" s="62" t="s">
        <v>456</v>
      </c>
      <c r="I79" s="62" t="s">
        <v>456</v>
      </c>
      <c r="J79" s="62" t="s">
        <v>456</v>
      </c>
      <c r="K79" s="62" t="s">
        <v>456</v>
      </c>
      <c r="L79" s="62" t="s">
        <v>456</v>
      </c>
      <c r="M79" s="62" t="s">
        <v>456</v>
      </c>
      <c r="N79" s="62" t="s">
        <v>456</v>
      </c>
      <c r="O79" s="62" t="s">
        <v>456</v>
      </c>
      <c r="P79" s="62" t="s">
        <v>456</v>
      </c>
      <c r="Q79" s="62" t="s">
        <v>2039</v>
      </c>
      <c r="R79" s="62" t="s">
        <v>456</v>
      </c>
      <c r="S79" s="62" t="s">
        <v>456</v>
      </c>
      <c r="T79" s="62" t="s">
        <v>456</v>
      </c>
      <c r="U79" s="62" t="s">
        <v>456</v>
      </c>
      <c r="V79" s="62" t="s">
        <v>456</v>
      </c>
      <c r="W79" s="62" t="s">
        <v>456</v>
      </c>
      <c r="X79" s="62" t="s">
        <v>456</v>
      </c>
      <c r="Y79" s="62" t="s">
        <v>2039</v>
      </c>
      <c r="Z79" s="62" t="s">
        <v>456</v>
      </c>
      <c r="AA79" s="62" t="s">
        <v>456</v>
      </c>
      <c r="AB79" s="62" t="s">
        <v>456</v>
      </c>
      <c r="AC79" s="62" t="s">
        <v>456</v>
      </c>
      <c r="AD79" s="62" t="s">
        <v>456</v>
      </c>
      <c r="AE79" s="62" t="s">
        <v>456</v>
      </c>
      <c r="AF79" s="62" t="s">
        <v>456</v>
      </c>
      <c r="AG79" s="62" t="s">
        <v>456</v>
      </c>
      <c r="AH79" s="62" t="s">
        <v>456</v>
      </c>
      <c r="AI79" s="62" t="s">
        <v>456</v>
      </c>
      <c r="AJ79" s="62" t="s">
        <v>456</v>
      </c>
      <c r="AK79" s="62" t="s">
        <v>456</v>
      </c>
      <c r="AL79" s="62" t="s">
        <v>456</v>
      </c>
      <c r="AM79" s="62" t="s">
        <v>456</v>
      </c>
      <c r="AN79" s="62" t="s">
        <v>456</v>
      </c>
      <c r="AO79" s="62" t="s">
        <v>456</v>
      </c>
      <c r="AP79" s="62" t="s">
        <v>456</v>
      </c>
      <c r="AQ79" s="62" t="s">
        <v>456</v>
      </c>
      <c r="AR79" s="62" t="s">
        <v>456</v>
      </c>
      <c r="AS79" s="62" t="s">
        <v>456</v>
      </c>
      <c r="AT79" s="62" t="s">
        <v>456</v>
      </c>
      <c r="AU79" s="62" t="s">
        <v>456</v>
      </c>
      <c r="AV79" s="62" t="s">
        <v>456</v>
      </c>
      <c r="AW79" s="62" t="s">
        <v>456</v>
      </c>
      <c r="AX79" s="62" t="s">
        <v>456</v>
      </c>
      <c r="AY79" s="62" t="s">
        <v>456</v>
      </c>
      <c r="AZ79" s="62" t="s">
        <v>456</v>
      </c>
      <c r="BA79" s="62" t="s">
        <v>456</v>
      </c>
      <c r="BB79" s="62" t="s">
        <v>456</v>
      </c>
      <c r="BC79" s="62" t="s">
        <v>456</v>
      </c>
      <c r="BD79" s="62" t="s">
        <v>456</v>
      </c>
      <c r="BE79" s="62" t="s">
        <v>456</v>
      </c>
      <c r="BF79" s="62" t="s">
        <v>456</v>
      </c>
      <c r="BG79" s="62" t="s">
        <v>456</v>
      </c>
      <c r="BH79" s="62" t="s">
        <v>456</v>
      </c>
      <c r="BI79" s="62" t="s">
        <v>456</v>
      </c>
      <c r="BJ79" s="62" t="s">
        <v>456</v>
      </c>
      <c r="BK79" s="62" t="s">
        <v>456</v>
      </c>
      <c r="BL79" s="62" t="s">
        <v>456</v>
      </c>
      <c r="BM79" s="62" t="s">
        <v>456</v>
      </c>
      <c r="BN79" s="62" t="s">
        <v>2039</v>
      </c>
      <c r="BO79" s="62" t="s">
        <v>1957</v>
      </c>
    </row>
    <row r="80" spans="1:67">
      <c r="A80" s="62">
        <v>78</v>
      </c>
      <c r="B80" s="62" t="s">
        <v>456</v>
      </c>
      <c r="C80" s="62" t="s">
        <v>456</v>
      </c>
      <c r="D80" s="62" t="s">
        <v>456</v>
      </c>
      <c r="E80" s="62" t="s">
        <v>456</v>
      </c>
      <c r="F80" s="62" t="s">
        <v>456</v>
      </c>
      <c r="G80" s="62" t="s">
        <v>456</v>
      </c>
      <c r="H80" s="62" t="s">
        <v>456</v>
      </c>
      <c r="I80" s="62" t="s">
        <v>456</v>
      </c>
      <c r="J80" s="62" t="s">
        <v>456</v>
      </c>
      <c r="K80" s="62" t="s">
        <v>456</v>
      </c>
      <c r="L80" s="62" t="s">
        <v>456</v>
      </c>
      <c r="M80" s="62" t="s">
        <v>456</v>
      </c>
      <c r="N80" s="62" t="s">
        <v>456</v>
      </c>
      <c r="O80" s="62" t="s">
        <v>456</v>
      </c>
      <c r="P80" s="62" t="s">
        <v>456</v>
      </c>
      <c r="Q80" s="62" t="s">
        <v>2039</v>
      </c>
      <c r="R80" s="62" t="s">
        <v>456</v>
      </c>
      <c r="S80" s="62" t="s">
        <v>456</v>
      </c>
      <c r="T80" s="62" t="s">
        <v>456</v>
      </c>
      <c r="U80" s="62" t="s">
        <v>456</v>
      </c>
      <c r="V80" s="62" t="s">
        <v>456</v>
      </c>
      <c r="W80" s="62" t="s">
        <v>456</v>
      </c>
      <c r="X80" s="62" t="s">
        <v>456</v>
      </c>
      <c r="Y80" s="62" t="s">
        <v>2039</v>
      </c>
      <c r="Z80" s="62" t="s">
        <v>456</v>
      </c>
      <c r="AA80" s="62" t="s">
        <v>456</v>
      </c>
      <c r="AB80" s="62" t="s">
        <v>456</v>
      </c>
      <c r="AC80" s="62" t="s">
        <v>456</v>
      </c>
      <c r="AD80" s="62" t="s">
        <v>456</v>
      </c>
      <c r="AE80" s="62" t="s">
        <v>456</v>
      </c>
      <c r="AF80" s="62" t="s">
        <v>456</v>
      </c>
      <c r="AG80" s="62" t="s">
        <v>456</v>
      </c>
      <c r="AH80" s="62" t="s">
        <v>456</v>
      </c>
      <c r="AI80" s="62" t="s">
        <v>456</v>
      </c>
      <c r="AJ80" s="62" t="s">
        <v>456</v>
      </c>
      <c r="AK80" s="62" t="s">
        <v>456</v>
      </c>
      <c r="AL80" s="62" t="s">
        <v>456</v>
      </c>
      <c r="AM80" s="62" t="s">
        <v>456</v>
      </c>
      <c r="AN80" s="62" t="s">
        <v>456</v>
      </c>
      <c r="AO80" s="62" t="s">
        <v>456</v>
      </c>
      <c r="AP80" s="62" t="s">
        <v>456</v>
      </c>
      <c r="AQ80" s="62" t="s">
        <v>456</v>
      </c>
      <c r="AR80" s="62" t="s">
        <v>456</v>
      </c>
      <c r="AS80" s="62" t="s">
        <v>456</v>
      </c>
      <c r="AT80" s="62" t="s">
        <v>456</v>
      </c>
      <c r="AU80" s="62" t="s">
        <v>456</v>
      </c>
      <c r="AV80" s="62" t="s">
        <v>456</v>
      </c>
      <c r="AW80" s="62" t="s">
        <v>456</v>
      </c>
      <c r="AX80" s="62" t="s">
        <v>456</v>
      </c>
      <c r="AY80" s="62" t="s">
        <v>456</v>
      </c>
      <c r="AZ80" s="62" t="s">
        <v>456</v>
      </c>
      <c r="BA80" s="62" t="s">
        <v>456</v>
      </c>
      <c r="BB80" s="62" t="s">
        <v>456</v>
      </c>
      <c r="BC80" s="62" t="s">
        <v>456</v>
      </c>
      <c r="BD80" s="62" t="s">
        <v>456</v>
      </c>
      <c r="BE80" s="62" t="s">
        <v>456</v>
      </c>
      <c r="BF80" s="62" t="s">
        <v>456</v>
      </c>
      <c r="BG80" s="62" t="s">
        <v>456</v>
      </c>
      <c r="BH80" s="62" t="s">
        <v>456</v>
      </c>
      <c r="BI80" s="62" t="s">
        <v>456</v>
      </c>
      <c r="BJ80" s="62" t="s">
        <v>456</v>
      </c>
      <c r="BK80" s="62" t="s">
        <v>456</v>
      </c>
      <c r="BL80" s="62" t="s">
        <v>456</v>
      </c>
      <c r="BM80" s="62" t="s">
        <v>456</v>
      </c>
      <c r="BN80" s="62" t="s">
        <v>2039</v>
      </c>
      <c r="BO80" s="62" t="s">
        <v>1957</v>
      </c>
    </row>
    <row r="81" spans="1:67">
      <c r="A81" s="62">
        <v>79</v>
      </c>
      <c r="B81" s="62" t="s">
        <v>456</v>
      </c>
      <c r="C81" s="62" t="s">
        <v>456</v>
      </c>
      <c r="D81" s="62" t="s">
        <v>456</v>
      </c>
      <c r="E81" s="62" t="s">
        <v>456</v>
      </c>
      <c r="F81" s="62" t="s">
        <v>456</v>
      </c>
      <c r="G81" s="62" t="s">
        <v>456</v>
      </c>
      <c r="H81" s="62" t="s">
        <v>456</v>
      </c>
      <c r="I81" s="62" t="s">
        <v>456</v>
      </c>
      <c r="J81" s="62" t="s">
        <v>456</v>
      </c>
      <c r="K81" s="62" t="s">
        <v>456</v>
      </c>
      <c r="L81" s="62" t="s">
        <v>456</v>
      </c>
      <c r="M81" s="62" t="s">
        <v>456</v>
      </c>
      <c r="N81" s="62" t="s">
        <v>456</v>
      </c>
      <c r="O81" s="62" t="s">
        <v>456</v>
      </c>
      <c r="P81" s="62" t="s">
        <v>456</v>
      </c>
      <c r="Q81" s="62" t="s">
        <v>2039</v>
      </c>
      <c r="R81" s="62" t="s">
        <v>456</v>
      </c>
      <c r="S81" s="62" t="s">
        <v>456</v>
      </c>
      <c r="T81" s="62" t="s">
        <v>456</v>
      </c>
      <c r="U81" s="62" t="s">
        <v>456</v>
      </c>
      <c r="V81" s="62" t="s">
        <v>456</v>
      </c>
      <c r="W81" s="62" t="s">
        <v>456</v>
      </c>
      <c r="X81" s="62" t="s">
        <v>456</v>
      </c>
      <c r="Y81" s="62" t="s">
        <v>2039</v>
      </c>
      <c r="Z81" s="62" t="s">
        <v>456</v>
      </c>
      <c r="AA81" s="62" t="s">
        <v>456</v>
      </c>
      <c r="AB81" s="62" t="s">
        <v>456</v>
      </c>
      <c r="AC81" s="62" t="s">
        <v>456</v>
      </c>
      <c r="AD81" s="62" t="s">
        <v>456</v>
      </c>
      <c r="AE81" s="62" t="s">
        <v>456</v>
      </c>
      <c r="AF81" s="62" t="s">
        <v>456</v>
      </c>
      <c r="AG81" s="62" t="s">
        <v>456</v>
      </c>
      <c r="AH81" s="62" t="s">
        <v>456</v>
      </c>
      <c r="AI81" s="62" t="s">
        <v>456</v>
      </c>
      <c r="AJ81" s="62" t="s">
        <v>456</v>
      </c>
      <c r="AK81" s="62" t="s">
        <v>456</v>
      </c>
      <c r="AL81" s="62" t="s">
        <v>456</v>
      </c>
      <c r="AM81" s="62" t="s">
        <v>456</v>
      </c>
      <c r="AN81" s="62" t="s">
        <v>456</v>
      </c>
      <c r="AO81" s="62" t="s">
        <v>456</v>
      </c>
      <c r="AP81" s="62" t="s">
        <v>456</v>
      </c>
      <c r="AQ81" s="62" t="s">
        <v>456</v>
      </c>
      <c r="AR81" s="62" t="s">
        <v>456</v>
      </c>
      <c r="AS81" s="62" t="s">
        <v>456</v>
      </c>
      <c r="AT81" s="62" t="s">
        <v>456</v>
      </c>
      <c r="AU81" s="62" t="s">
        <v>456</v>
      </c>
      <c r="AV81" s="62" t="s">
        <v>456</v>
      </c>
      <c r="AW81" s="62" t="s">
        <v>456</v>
      </c>
      <c r="AX81" s="62" t="s">
        <v>456</v>
      </c>
      <c r="AY81" s="62" t="s">
        <v>456</v>
      </c>
      <c r="AZ81" s="62" t="s">
        <v>456</v>
      </c>
      <c r="BA81" s="62" t="s">
        <v>456</v>
      </c>
      <c r="BB81" s="62" t="s">
        <v>456</v>
      </c>
      <c r="BC81" s="62" t="s">
        <v>456</v>
      </c>
      <c r="BD81" s="62" t="s">
        <v>456</v>
      </c>
      <c r="BE81" s="62" t="s">
        <v>456</v>
      </c>
      <c r="BF81" s="62" t="s">
        <v>456</v>
      </c>
      <c r="BG81" s="62" t="s">
        <v>456</v>
      </c>
      <c r="BH81" s="62" t="s">
        <v>456</v>
      </c>
      <c r="BI81" s="62" t="s">
        <v>456</v>
      </c>
      <c r="BJ81" s="62" t="s">
        <v>456</v>
      </c>
      <c r="BK81" s="62" t="s">
        <v>456</v>
      </c>
      <c r="BL81" s="62" t="s">
        <v>456</v>
      </c>
      <c r="BM81" s="62" t="s">
        <v>456</v>
      </c>
      <c r="BN81" s="62" t="s">
        <v>2039</v>
      </c>
      <c r="BO81" s="62" t="s">
        <v>1957</v>
      </c>
    </row>
    <row r="82" spans="1:67">
      <c r="A82" s="62">
        <v>80</v>
      </c>
      <c r="B82" s="62" t="s">
        <v>456</v>
      </c>
      <c r="C82" s="62" t="s">
        <v>456</v>
      </c>
      <c r="D82" s="62" t="s">
        <v>456</v>
      </c>
      <c r="E82" s="62" t="s">
        <v>456</v>
      </c>
      <c r="F82" s="62" t="s">
        <v>456</v>
      </c>
      <c r="G82" s="62" t="s">
        <v>456</v>
      </c>
      <c r="H82" s="62" t="s">
        <v>456</v>
      </c>
      <c r="I82" s="62" t="s">
        <v>456</v>
      </c>
      <c r="J82" s="62" t="s">
        <v>456</v>
      </c>
      <c r="K82" s="62" t="s">
        <v>456</v>
      </c>
      <c r="L82" s="62" t="s">
        <v>456</v>
      </c>
      <c r="M82" s="62" t="s">
        <v>456</v>
      </c>
      <c r="N82" s="62" t="s">
        <v>456</v>
      </c>
      <c r="O82" s="62" t="s">
        <v>456</v>
      </c>
      <c r="P82" s="62" t="s">
        <v>456</v>
      </c>
      <c r="Q82" s="62" t="s">
        <v>2039</v>
      </c>
      <c r="R82" s="62" t="s">
        <v>456</v>
      </c>
      <c r="S82" s="62" t="s">
        <v>456</v>
      </c>
      <c r="T82" s="62" t="s">
        <v>456</v>
      </c>
      <c r="U82" s="62" t="s">
        <v>456</v>
      </c>
      <c r="V82" s="62" t="s">
        <v>456</v>
      </c>
      <c r="W82" s="62" t="s">
        <v>456</v>
      </c>
      <c r="X82" s="62" t="s">
        <v>456</v>
      </c>
      <c r="Y82" s="62" t="s">
        <v>2039</v>
      </c>
      <c r="Z82" s="62" t="s">
        <v>456</v>
      </c>
      <c r="AA82" s="62" t="s">
        <v>456</v>
      </c>
      <c r="AB82" s="62" t="s">
        <v>456</v>
      </c>
      <c r="AC82" s="62" t="s">
        <v>456</v>
      </c>
      <c r="AD82" s="62" t="s">
        <v>456</v>
      </c>
      <c r="AE82" s="62" t="s">
        <v>456</v>
      </c>
      <c r="AF82" s="62" t="s">
        <v>456</v>
      </c>
      <c r="AG82" s="62" t="s">
        <v>456</v>
      </c>
      <c r="AH82" s="62" t="s">
        <v>456</v>
      </c>
      <c r="AI82" s="62" t="s">
        <v>456</v>
      </c>
      <c r="AJ82" s="62" t="s">
        <v>456</v>
      </c>
      <c r="AK82" s="62" t="s">
        <v>456</v>
      </c>
      <c r="AL82" s="62" t="s">
        <v>456</v>
      </c>
      <c r="AM82" s="62" t="s">
        <v>456</v>
      </c>
      <c r="AN82" s="62" t="s">
        <v>456</v>
      </c>
      <c r="AO82" s="62" t="s">
        <v>456</v>
      </c>
      <c r="AP82" s="62" t="s">
        <v>456</v>
      </c>
      <c r="AQ82" s="62" t="s">
        <v>456</v>
      </c>
      <c r="AR82" s="62" t="s">
        <v>456</v>
      </c>
      <c r="AS82" s="62" t="s">
        <v>456</v>
      </c>
      <c r="AT82" s="62" t="s">
        <v>456</v>
      </c>
      <c r="AU82" s="62" t="s">
        <v>456</v>
      </c>
      <c r="AV82" s="62" t="s">
        <v>456</v>
      </c>
      <c r="AW82" s="62" t="s">
        <v>456</v>
      </c>
      <c r="AX82" s="62" t="s">
        <v>456</v>
      </c>
      <c r="AY82" s="62" t="s">
        <v>456</v>
      </c>
      <c r="AZ82" s="62" t="s">
        <v>456</v>
      </c>
      <c r="BA82" s="62" t="s">
        <v>456</v>
      </c>
      <c r="BB82" s="62" t="s">
        <v>456</v>
      </c>
      <c r="BC82" s="62" t="s">
        <v>456</v>
      </c>
      <c r="BD82" s="62" t="s">
        <v>456</v>
      </c>
      <c r="BE82" s="62" t="s">
        <v>456</v>
      </c>
      <c r="BF82" s="62" t="s">
        <v>456</v>
      </c>
      <c r="BG82" s="62" t="s">
        <v>456</v>
      </c>
      <c r="BH82" s="62" t="s">
        <v>456</v>
      </c>
      <c r="BI82" s="62" t="s">
        <v>456</v>
      </c>
      <c r="BJ82" s="62" t="s">
        <v>456</v>
      </c>
      <c r="BK82" s="62" t="s">
        <v>456</v>
      </c>
      <c r="BL82" s="62" t="s">
        <v>456</v>
      </c>
      <c r="BM82" s="62" t="s">
        <v>456</v>
      </c>
      <c r="BN82" s="62" t="s">
        <v>2039</v>
      </c>
      <c r="BO82" s="62" t="s">
        <v>1957</v>
      </c>
    </row>
    <row r="83" spans="1:67">
      <c r="A83" s="62">
        <v>81</v>
      </c>
      <c r="B83" s="62" t="s">
        <v>456</v>
      </c>
      <c r="C83" s="62" t="s">
        <v>456</v>
      </c>
      <c r="D83" s="62" t="s">
        <v>456</v>
      </c>
      <c r="E83" s="62" t="s">
        <v>456</v>
      </c>
      <c r="F83" s="62" t="s">
        <v>456</v>
      </c>
      <c r="G83" s="62" t="s">
        <v>456</v>
      </c>
      <c r="H83" s="62" t="s">
        <v>456</v>
      </c>
      <c r="I83" s="62" t="s">
        <v>456</v>
      </c>
      <c r="J83" s="62" t="s">
        <v>456</v>
      </c>
      <c r="K83" s="62" t="s">
        <v>456</v>
      </c>
      <c r="L83" s="62" t="s">
        <v>456</v>
      </c>
      <c r="M83" s="62" t="s">
        <v>456</v>
      </c>
      <c r="N83" s="62" t="s">
        <v>456</v>
      </c>
      <c r="O83" s="62" t="s">
        <v>456</v>
      </c>
      <c r="P83" s="62" t="s">
        <v>456</v>
      </c>
      <c r="Q83" s="62" t="s">
        <v>2039</v>
      </c>
      <c r="R83" s="62" t="s">
        <v>456</v>
      </c>
      <c r="S83" s="62" t="s">
        <v>456</v>
      </c>
      <c r="T83" s="62" t="s">
        <v>456</v>
      </c>
      <c r="U83" s="62" t="s">
        <v>456</v>
      </c>
      <c r="V83" s="62" t="s">
        <v>456</v>
      </c>
      <c r="W83" s="62" t="s">
        <v>456</v>
      </c>
      <c r="X83" s="62" t="s">
        <v>456</v>
      </c>
      <c r="Y83" s="62" t="s">
        <v>2039</v>
      </c>
      <c r="Z83" s="62" t="s">
        <v>456</v>
      </c>
      <c r="AA83" s="62" t="s">
        <v>456</v>
      </c>
      <c r="AB83" s="62" t="s">
        <v>456</v>
      </c>
      <c r="AC83" s="62" t="s">
        <v>456</v>
      </c>
      <c r="AD83" s="62" t="s">
        <v>456</v>
      </c>
      <c r="AE83" s="62" t="s">
        <v>456</v>
      </c>
      <c r="AF83" s="62" t="s">
        <v>456</v>
      </c>
      <c r="AG83" s="62" t="s">
        <v>456</v>
      </c>
      <c r="AH83" s="62" t="s">
        <v>456</v>
      </c>
      <c r="AI83" s="62" t="s">
        <v>456</v>
      </c>
      <c r="AJ83" s="62" t="s">
        <v>456</v>
      </c>
      <c r="AK83" s="62" t="s">
        <v>456</v>
      </c>
      <c r="AL83" s="62" t="s">
        <v>456</v>
      </c>
      <c r="AM83" s="62" t="s">
        <v>456</v>
      </c>
      <c r="AN83" s="62" t="s">
        <v>456</v>
      </c>
      <c r="AO83" s="62" t="s">
        <v>456</v>
      </c>
      <c r="AP83" s="62" t="s">
        <v>456</v>
      </c>
      <c r="AQ83" s="62" t="s">
        <v>456</v>
      </c>
      <c r="AR83" s="62" t="s">
        <v>456</v>
      </c>
      <c r="AS83" s="62" t="s">
        <v>456</v>
      </c>
      <c r="AT83" s="62" t="s">
        <v>456</v>
      </c>
      <c r="AU83" s="62" t="s">
        <v>456</v>
      </c>
      <c r="AV83" s="62" t="s">
        <v>456</v>
      </c>
      <c r="AW83" s="62" t="s">
        <v>456</v>
      </c>
      <c r="AX83" s="62" t="s">
        <v>456</v>
      </c>
      <c r="AY83" s="62" t="s">
        <v>456</v>
      </c>
      <c r="AZ83" s="62" t="s">
        <v>456</v>
      </c>
      <c r="BA83" s="62" t="s">
        <v>456</v>
      </c>
      <c r="BB83" s="62" t="s">
        <v>456</v>
      </c>
      <c r="BC83" s="62" t="s">
        <v>456</v>
      </c>
      <c r="BD83" s="62" t="s">
        <v>456</v>
      </c>
      <c r="BE83" s="62" t="s">
        <v>456</v>
      </c>
      <c r="BF83" s="62" t="s">
        <v>456</v>
      </c>
      <c r="BG83" s="62" t="s">
        <v>456</v>
      </c>
      <c r="BH83" s="62" t="s">
        <v>456</v>
      </c>
      <c r="BI83" s="62" t="s">
        <v>456</v>
      </c>
      <c r="BJ83" s="62" t="s">
        <v>456</v>
      </c>
      <c r="BK83" s="62" t="s">
        <v>456</v>
      </c>
      <c r="BL83" s="62" t="s">
        <v>456</v>
      </c>
      <c r="BM83" s="62" t="s">
        <v>456</v>
      </c>
      <c r="BN83" s="62" t="s">
        <v>2039</v>
      </c>
      <c r="BO83" s="62" t="s">
        <v>1957</v>
      </c>
    </row>
    <row r="84" spans="1:67">
      <c r="A84" s="62">
        <v>82</v>
      </c>
      <c r="B84" s="62" t="s">
        <v>456</v>
      </c>
      <c r="C84" s="62" t="s">
        <v>456</v>
      </c>
      <c r="D84" s="62" t="s">
        <v>456</v>
      </c>
      <c r="E84" s="62" t="s">
        <v>456</v>
      </c>
      <c r="F84" s="62" t="s">
        <v>456</v>
      </c>
      <c r="G84" s="62" t="s">
        <v>456</v>
      </c>
      <c r="H84" s="62" t="s">
        <v>456</v>
      </c>
      <c r="I84" s="62" t="s">
        <v>456</v>
      </c>
      <c r="J84" s="62" t="s">
        <v>456</v>
      </c>
      <c r="K84" s="62" t="s">
        <v>456</v>
      </c>
      <c r="L84" s="62" t="s">
        <v>456</v>
      </c>
      <c r="M84" s="62" t="s">
        <v>456</v>
      </c>
      <c r="N84" s="62" t="s">
        <v>456</v>
      </c>
      <c r="O84" s="62" t="s">
        <v>456</v>
      </c>
      <c r="P84" s="62" t="s">
        <v>456</v>
      </c>
      <c r="Q84" s="62" t="s">
        <v>2039</v>
      </c>
      <c r="R84" s="62" t="s">
        <v>456</v>
      </c>
      <c r="S84" s="62" t="s">
        <v>456</v>
      </c>
      <c r="T84" s="62" t="s">
        <v>456</v>
      </c>
      <c r="U84" s="62" t="s">
        <v>456</v>
      </c>
      <c r="V84" s="62" t="s">
        <v>456</v>
      </c>
      <c r="W84" s="62" t="s">
        <v>456</v>
      </c>
      <c r="X84" s="62" t="s">
        <v>456</v>
      </c>
      <c r="Y84" s="62" t="s">
        <v>2039</v>
      </c>
      <c r="Z84" s="62" t="s">
        <v>456</v>
      </c>
      <c r="AA84" s="62" t="s">
        <v>456</v>
      </c>
      <c r="AB84" s="62" t="s">
        <v>456</v>
      </c>
      <c r="AC84" s="62" t="s">
        <v>456</v>
      </c>
      <c r="AD84" s="62" t="s">
        <v>456</v>
      </c>
      <c r="AE84" s="62" t="s">
        <v>456</v>
      </c>
      <c r="AF84" s="62" t="s">
        <v>456</v>
      </c>
      <c r="AG84" s="62" t="s">
        <v>456</v>
      </c>
      <c r="AH84" s="62" t="s">
        <v>456</v>
      </c>
      <c r="AI84" s="62" t="s">
        <v>456</v>
      </c>
      <c r="AJ84" s="62" t="s">
        <v>456</v>
      </c>
      <c r="AK84" s="62" t="s">
        <v>456</v>
      </c>
      <c r="AL84" s="62" t="s">
        <v>456</v>
      </c>
      <c r="AM84" s="62" t="s">
        <v>456</v>
      </c>
      <c r="AN84" s="62" t="s">
        <v>456</v>
      </c>
      <c r="AO84" s="62" t="s">
        <v>456</v>
      </c>
      <c r="AP84" s="62" t="s">
        <v>456</v>
      </c>
      <c r="AQ84" s="62" t="s">
        <v>456</v>
      </c>
      <c r="AR84" s="62" t="s">
        <v>456</v>
      </c>
      <c r="AS84" s="62" t="s">
        <v>456</v>
      </c>
      <c r="AT84" s="62" t="s">
        <v>456</v>
      </c>
      <c r="AU84" s="62" t="s">
        <v>456</v>
      </c>
      <c r="AV84" s="62" t="s">
        <v>456</v>
      </c>
      <c r="AW84" s="62" t="s">
        <v>456</v>
      </c>
      <c r="AX84" s="62" t="s">
        <v>456</v>
      </c>
      <c r="AY84" s="62" t="s">
        <v>456</v>
      </c>
      <c r="AZ84" s="62" t="s">
        <v>456</v>
      </c>
      <c r="BA84" s="62" t="s">
        <v>456</v>
      </c>
      <c r="BB84" s="62" t="s">
        <v>456</v>
      </c>
      <c r="BC84" s="62" t="s">
        <v>456</v>
      </c>
      <c r="BD84" s="62" t="s">
        <v>456</v>
      </c>
      <c r="BE84" s="62" t="s">
        <v>456</v>
      </c>
      <c r="BF84" s="62" t="s">
        <v>456</v>
      </c>
      <c r="BG84" s="62" t="s">
        <v>456</v>
      </c>
      <c r="BH84" s="62" t="s">
        <v>456</v>
      </c>
      <c r="BI84" s="62" t="s">
        <v>456</v>
      </c>
      <c r="BJ84" s="62" t="s">
        <v>456</v>
      </c>
      <c r="BK84" s="62" t="s">
        <v>456</v>
      </c>
      <c r="BL84" s="62" t="s">
        <v>456</v>
      </c>
      <c r="BM84" s="62" t="s">
        <v>456</v>
      </c>
      <c r="BN84" s="62" t="s">
        <v>2039</v>
      </c>
      <c r="BO84" s="62" t="s">
        <v>1957</v>
      </c>
    </row>
    <row r="85" spans="1:67">
      <c r="A85" s="62">
        <v>83</v>
      </c>
      <c r="B85" s="62" t="s">
        <v>456</v>
      </c>
      <c r="C85" s="62" t="s">
        <v>456</v>
      </c>
      <c r="D85" s="62" t="s">
        <v>456</v>
      </c>
      <c r="E85" s="62" t="s">
        <v>456</v>
      </c>
      <c r="F85" s="62" t="s">
        <v>456</v>
      </c>
      <c r="G85" s="62" t="s">
        <v>456</v>
      </c>
      <c r="H85" s="62" t="s">
        <v>456</v>
      </c>
      <c r="I85" s="62" t="s">
        <v>456</v>
      </c>
      <c r="J85" s="62" t="s">
        <v>456</v>
      </c>
      <c r="K85" s="62" t="s">
        <v>456</v>
      </c>
      <c r="L85" s="62" t="s">
        <v>456</v>
      </c>
      <c r="M85" s="62" t="s">
        <v>456</v>
      </c>
      <c r="N85" s="62" t="s">
        <v>456</v>
      </c>
      <c r="O85" s="62" t="s">
        <v>456</v>
      </c>
      <c r="P85" s="62" t="s">
        <v>456</v>
      </c>
      <c r="Q85" s="62" t="s">
        <v>2039</v>
      </c>
      <c r="R85" s="62" t="s">
        <v>456</v>
      </c>
      <c r="S85" s="62" t="s">
        <v>456</v>
      </c>
      <c r="T85" s="62" t="s">
        <v>456</v>
      </c>
      <c r="U85" s="62" t="s">
        <v>456</v>
      </c>
      <c r="V85" s="62" t="s">
        <v>456</v>
      </c>
      <c r="W85" s="62" t="s">
        <v>456</v>
      </c>
      <c r="X85" s="62" t="s">
        <v>456</v>
      </c>
      <c r="Y85" s="62" t="s">
        <v>2039</v>
      </c>
      <c r="Z85" s="62" t="s">
        <v>456</v>
      </c>
      <c r="AA85" s="62" t="s">
        <v>456</v>
      </c>
      <c r="AB85" s="62" t="s">
        <v>456</v>
      </c>
      <c r="AC85" s="62" t="s">
        <v>456</v>
      </c>
      <c r="AD85" s="62" t="s">
        <v>456</v>
      </c>
      <c r="AE85" s="62" t="s">
        <v>456</v>
      </c>
      <c r="AF85" s="62" t="s">
        <v>456</v>
      </c>
      <c r="AG85" s="62" t="s">
        <v>456</v>
      </c>
      <c r="AH85" s="62" t="s">
        <v>456</v>
      </c>
      <c r="AI85" s="62" t="s">
        <v>456</v>
      </c>
      <c r="AJ85" s="62" t="s">
        <v>456</v>
      </c>
      <c r="AK85" s="62" t="s">
        <v>456</v>
      </c>
      <c r="AL85" s="62" t="s">
        <v>456</v>
      </c>
      <c r="AM85" s="62" t="s">
        <v>456</v>
      </c>
      <c r="AN85" s="62" t="s">
        <v>456</v>
      </c>
      <c r="AO85" s="62" t="s">
        <v>456</v>
      </c>
      <c r="AP85" s="62" t="s">
        <v>456</v>
      </c>
      <c r="AQ85" s="62" t="s">
        <v>456</v>
      </c>
      <c r="AR85" s="62" t="s">
        <v>456</v>
      </c>
      <c r="AS85" s="62" t="s">
        <v>456</v>
      </c>
      <c r="AT85" s="62" t="s">
        <v>456</v>
      </c>
      <c r="AU85" s="62" t="s">
        <v>456</v>
      </c>
      <c r="AV85" s="62" t="s">
        <v>456</v>
      </c>
      <c r="AW85" s="62" t="s">
        <v>456</v>
      </c>
      <c r="AX85" s="62" t="s">
        <v>456</v>
      </c>
      <c r="AY85" s="62" t="s">
        <v>456</v>
      </c>
      <c r="AZ85" s="62" t="s">
        <v>456</v>
      </c>
      <c r="BA85" s="62" t="s">
        <v>456</v>
      </c>
      <c r="BB85" s="62" t="s">
        <v>456</v>
      </c>
      <c r="BC85" s="62" t="s">
        <v>456</v>
      </c>
      <c r="BD85" s="62" t="s">
        <v>456</v>
      </c>
      <c r="BE85" s="62" t="s">
        <v>456</v>
      </c>
      <c r="BF85" s="62" t="s">
        <v>456</v>
      </c>
      <c r="BG85" s="62" t="s">
        <v>456</v>
      </c>
      <c r="BH85" s="62" t="s">
        <v>456</v>
      </c>
      <c r="BI85" s="62" t="s">
        <v>456</v>
      </c>
      <c r="BJ85" s="62" t="s">
        <v>456</v>
      </c>
      <c r="BK85" s="62" t="s">
        <v>456</v>
      </c>
      <c r="BL85" s="62" t="s">
        <v>456</v>
      </c>
      <c r="BM85" s="62" t="s">
        <v>456</v>
      </c>
      <c r="BN85" s="62" t="s">
        <v>2039</v>
      </c>
      <c r="BO85" s="62" t="s">
        <v>1957</v>
      </c>
    </row>
    <row r="86" spans="1:67">
      <c r="A86" s="62">
        <v>84</v>
      </c>
      <c r="B86" s="62" t="s">
        <v>456</v>
      </c>
      <c r="C86" s="62" t="s">
        <v>456</v>
      </c>
      <c r="D86" s="62" t="s">
        <v>456</v>
      </c>
      <c r="E86" s="62" t="s">
        <v>456</v>
      </c>
      <c r="F86" s="62" t="s">
        <v>456</v>
      </c>
      <c r="G86" s="62" t="s">
        <v>456</v>
      </c>
      <c r="H86" s="62" t="s">
        <v>456</v>
      </c>
      <c r="I86" s="62" t="s">
        <v>456</v>
      </c>
      <c r="J86" s="62" t="s">
        <v>456</v>
      </c>
      <c r="K86" s="62" t="s">
        <v>456</v>
      </c>
      <c r="L86" s="62" t="s">
        <v>456</v>
      </c>
      <c r="M86" s="62" t="s">
        <v>456</v>
      </c>
      <c r="N86" s="62" t="s">
        <v>456</v>
      </c>
      <c r="O86" s="62" t="s">
        <v>456</v>
      </c>
      <c r="P86" s="62" t="s">
        <v>456</v>
      </c>
      <c r="Q86" s="62" t="s">
        <v>2039</v>
      </c>
      <c r="R86" s="62" t="s">
        <v>456</v>
      </c>
      <c r="S86" s="62" t="s">
        <v>456</v>
      </c>
      <c r="T86" s="62" t="s">
        <v>456</v>
      </c>
      <c r="U86" s="62" t="s">
        <v>456</v>
      </c>
      <c r="V86" s="62" t="s">
        <v>456</v>
      </c>
      <c r="W86" s="62" t="s">
        <v>456</v>
      </c>
      <c r="X86" s="62" t="s">
        <v>456</v>
      </c>
      <c r="Y86" s="62" t="s">
        <v>2039</v>
      </c>
      <c r="Z86" s="62" t="s">
        <v>456</v>
      </c>
      <c r="AA86" s="62" t="s">
        <v>456</v>
      </c>
      <c r="AB86" s="62" t="s">
        <v>456</v>
      </c>
      <c r="AC86" s="62" t="s">
        <v>456</v>
      </c>
      <c r="AD86" s="62" t="s">
        <v>456</v>
      </c>
      <c r="AE86" s="62" t="s">
        <v>456</v>
      </c>
      <c r="AF86" s="62" t="s">
        <v>456</v>
      </c>
      <c r="AG86" s="62" t="s">
        <v>456</v>
      </c>
      <c r="AH86" s="62" t="s">
        <v>456</v>
      </c>
      <c r="AI86" s="62" t="s">
        <v>456</v>
      </c>
      <c r="AJ86" s="62" t="s">
        <v>456</v>
      </c>
      <c r="AK86" s="62" t="s">
        <v>456</v>
      </c>
      <c r="AL86" s="62" t="s">
        <v>456</v>
      </c>
      <c r="AM86" s="62" t="s">
        <v>456</v>
      </c>
      <c r="AN86" s="62" t="s">
        <v>456</v>
      </c>
      <c r="AO86" s="62" t="s">
        <v>456</v>
      </c>
      <c r="AP86" s="62" t="s">
        <v>456</v>
      </c>
      <c r="AQ86" s="62" t="s">
        <v>456</v>
      </c>
      <c r="AR86" s="62" t="s">
        <v>456</v>
      </c>
      <c r="AS86" s="62" t="s">
        <v>456</v>
      </c>
      <c r="AT86" s="62" t="s">
        <v>456</v>
      </c>
      <c r="AU86" s="62" t="s">
        <v>456</v>
      </c>
      <c r="AV86" s="62" t="s">
        <v>456</v>
      </c>
      <c r="AW86" s="62" t="s">
        <v>456</v>
      </c>
      <c r="AX86" s="62" t="s">
        <v>456</v>
      </c>
      <c r="AY86" s="62" t="s">
        <v>456</v>
      </c>
      <c r="AZ86" s="62" t="s">
        <v>456</v>
      </c>
      <c r="BA86" s="62" t="s">
        <v>456</v>
      </c>
      <c r="BB86" s="62" t="s">
        <v>456</v>
      </c>
      <c r="BC86" s="62" t="s">
        <v>456</v>
      </c>
      <c r="BD86" s="62" t="s">
        <v>456</v>
      </c>
      <c r="BE86" s="62" t="s">
        <v>456</v>
      </c>
      <c r="BF86" s="62" t="s">
        <v>456</v>
      </c>
      <c r="BG86" s="62" t="s">
        <v>456</v>
      </c>
      <c r="BH86" s="62" t="s">
        <v>456</v>
      </c>
      <c r="BI86" s="62" t="s">
        <v>456</v>
      </c>
      <c r="BJ86" s="62" t="s">
        <v>456</v>
      </c>
      <c r="BK86" s="62" t="s">
        <v>456</v>
      </c>
      <c r="BL86" s="62" t="s">
        <v>456</v>
      </c>
      <c r="BM86" s="62" t="s">
        <v>456</v>
      </c>
      <c r="BN86" s="62" t="s">
        <v>2039</v>
      </c>
      <c r="BO86" s="62" t="s">
        <v>1957</v>
      </c>
    </row>
    <row r="87" spans="1:67">
      <c r="A87" s="62">
        <v>85</v>
      </c>
      <c r="B87" s="62" t="s">
        <v>456</v>
      </c>
      <c r="C87" s="62" t="s">
        <v>456</v>
      </c>
      <c r="D87" s="62" t="s">
        <v>456</v>
      </c>
      <c r="E87" s="62" t="s">
        <v>456</v>
      </c>
      <c r="F87" s="62" t="s">
        <v>456</v>
      </c>
      <c r="G87" s="62" t="s">
        <v>456</v>
      </c>
      <c r="H87" s="62" t="s">
        <v>456</v>
      </c>
      <c r="I87" s="62" t="s">
        <v>456</v>
      </c>
      <c r="J87" s="62" t="s">
        <v>456</v>
      </c>
      <c r="K87" s="62" t="s">
        <v>456</v>
      </c>
      <c r="L87" s="62" t="s">
        <v>456</v>
      </c>
      <c r="M87" s="62" t="s">
        <v>456</v>
      </c>
      <c r="N87" s="62" t="s">
        <v>456</v>
      </c>
      <c r="O87" s="62" t="s">
        <v>456</v>
      </c>
      <c r="P87" s="62" t="s">
        <v>456</v>
      </c>
      <c r="Q87" s="62" t="s">
        <v>2039</v>
      </c>
      <c r="R87" s="62" t="s">
        <v>456</v>
      </c>
      <c r="S87" s="62" t="s">
        <v>456</v>
      </c>
      <c r="T87" s="62" t="s">
        <v>456</v>
      </c>
      <c r="U87" s="62" t="s">
        <v>456</v>
      </c>
      <c r="V87" s="62" t="s">
        <v>456</v>
      </c>
      <c r="W87" s="62" t="s">
        <v>456</v>
      </c>
      <c r="X87" s="62" t="s">
        <v>456</v>
      </c>
      <c r="Y87" s="62" t="s">
        <v>2039</v>
      </c>
      <c r="Z87" s="62" t="s">
        <v>456</v>
      </c>
      <c r="AA87" s="62" t="s">
        <v>456</v>
      </c>
      <c r="AB87" s="62" t="s">
        <v>456</v>
      </c>
      <c r="AC87" s="62" t="s">
        <v>456</v>
      </c>
      <c r="AD87" s="62" t="s">
        <v>456</v>
      </c>
      <c r="AE87" s="62" t="s">
        <v>456</v>
      </c>
      <c r="AF87" s="62" t="s">
        <v>456</v>
      </c>
      <c r="AG87" s="62" t="s">
        <v>456</v>
      </c>
      <c r="AH87" s="62" t="s">
        <v>456</v>
      </c>
      <c r="AI87" s="62" t="s">
        <v>456</v>
      </c>
      <c r="AJ87" s="62" t="s">
        <v>456</v>
      </c>
      <c r="AK87" s="62" t="s">
        <v>456</v>
      </c>
      <c r="AL87" s="62" t="s">
        <v>456</v>
      </c>
      <c r="AM87" s="62" t="s">
        <v>1957</v>
      </c>
      <c r="AN87" s="62" t="s">
        <v>456</v>
      </c>
      <c r="AO87" s="62" t="s">
        <v>456</v>
      </c>
      <c r="AP87" s="62" t="s">
        <v>456</v>
      </c>
      <c r="AQ87" s="62" t="s">
        <v>456</v>
      </c>
      <c r="AR87" s="62" t="s">
        <v>456</v>
      </c>
      <c r="AS87" s="62" t="s">
        <v>456</v>
      </c>
      <c r="AT87" s="62" t="s">
        <v>456</v>
      </c>
      <c r="AU87" s="62" t="s">
        <v>456</v>
      </c>
      <c r="AV87" s="62" t="s">
        <v>456</v>
      </c>
      <c r="AW87" s="62" t="s">
        <v>456</v>
      </c>
      <c r="AX87" s="62" t="s">
        <v>456</v>
      </c>
      <c r="AY87" s="62" t="s">
        <v>456</v>
      </c>
      <c r="AZ87" s="62" t="s">
        <v>456</v>
      </c>
      <c r="BA87" s="62" t="s">
        <v>456</v>
      </c>
      <c r="BB87" s="62" t="s">
        <v>456</v>
      </c>
      <c r="BC87" s="62" t="s">
        <v>456</v>
      </c>
      <c r="BD87" s="62" t="s">
        <v>456</v>
      </c>
      <c r="BE87" s="62" t="s">
        <v>456</v>
      </c>
      <c r="BF87" s="62" t="s">
        <v>456</v>
      </c>
      <c r="BG87" s="62" t="s">
        <v>456</v>
      </c>
      <c r="BH87" s="62" t="s">
        <v>456</v>
      </c>
      <c r="BI87" s="62" t="s">
        <v>456</v>
      </c>
      <c r="BJ87" s="62" t="s">
        <v>456</v>
      </c>
      <c r="BK87" s="62" t="s">
        <v>456</v>
      </c>
      <c r="BL87" s="62" t="s">
        <v>456</v>
      </c>
      <c r="BM87" s="62" t="s">
        <v>456</v>
      </c>
      <c r="BN87" s="62" t="s">
        <v>2039</v>
      </c>
      <c r="BO87" s="62" t="s">
        <v>1957</v>
      </c>
    </row>
    <row r="88" spans="1:67">
      <c r="A88" s="62">
        <v>86</v>
      </c>
      <c r="B88" s="62" t="s">
        <v>456</v>
      </c>
      <c r="C88" s="62" t="s">
        <v>456</v>
      </c>
      <c r="D88" s="62" t="s">
        <v>456</v>
      </c>
      <c r="E88" s="62" t="s">
        <v>456</v>
      </c>
      <c r="F88" s="62" t="s">
        <v>456</v>
      </c>
      <c r="G88" s="62" t="s">
        <v>456</v>
      </c>
      <c r="H88" s="62" t="s">
        <v>456</v>
      </c>
      <c r="I88" s="62" t="s">
        <v>456</v>
      </c>
      <c r="J88" s="62" t="s">
        <v>456</v>
      </c>
      <c r="K88" s="62" t="s">
        <v>456</v>
      </c>
      <c r="L88" s="62" t="s">
        <v>456</v>
      </c>
      <c r="M88" s="62" t="s">
        <v>456</v>
      </c>
      <c r="N88" s="62" t="s">
        <v>456</v>
      </c>
      <c r="O88" s="62" t="s">
        <v>456</v>
      </c>
      <c r="P88" s="62" t="s">
        <v>456</v>
      </c>
      <c r="Q88" s="62" t="s">
        <v>2039</v>
      </c>
      <c r="R88" s="62" t="s">
        <v>456</v>
      </c>
      <c r="S88" s="62" t="s">
        <v>456</v>
      </c>
      <c r="T88" s="62" t="s">
        <v>456</v>
      </c>
      <c r="U88" s="62" t="s">
        <v>456</v>
      </c>
      <c r="V88" s="62" t="s">
        <v>456</v>
      </c>
      <c r="W88" s="62" t="s">
        <v>456</v>
      </c>
      <c r="X88" s="62" t="s">
        <v>456</v>
      </c>
      <c r="Y88" s="62" t="s">
        <v>2039</v>
      </c>
      <c r="Z88" s="62" t="s">
        <v>456</v>
      </c>
      <c r="AA88" s="62" t="s">
        <v>456</v>
      </c>
      <c r="AB88" s="62" t="s">
        <v>456</v>
      </c>
      <c r="AC88" s="62" t="s">
        <v>456</v>
      </c>
      <c r="AD88" s="62" t="s">
        <v>456</v>
      </c>
      <c r="AE88" s="62" t="s">
        <v>456</v>
      </c>
      <c r="AF88" s="62" t="s">
        <v>456</v>
      </c>
      <c r="AG88" s="62" t="s">
        <v>456</v>
      </c>
      <c r="AH88" s="62" t="s">
        <v>456</v>
      </c>
      <c r="AI88" s="62" t="s">
        <v>456</v>
      </c>
      <c r="AJ88" s="62" t="s">
        <v>456</v>
      </c>
      <c r="AK88" s="62" t="s">
        <v>456</v>
      </c>
      <c r="AL88" s="62" t="s">
        <v>456</v>
      </c>
      <c r="AM88" s="62" t="s">
        <v>456</v>
      </c>
      <c r="AN88" s="62" t="s">
        <v>456</v>
      </c>
      <c r="AO88" s="62" t="s">
        <v>456</v>
      </c>
      <c r="AP88" s="62" t="s">
        <v>456</v>
      </c>
      <c r="AQ88" s="62" t="s">
        <v>456</v>
      </c>
      <c r="AR88" s="62" t="s">
        <v>456</v>
      </c>
      <c r="AS88" s="62" t="s">
        <v>456</v>
      </c>
      <c r="AT88" s="62" t="s">
        <v>456</v>
      </c>
      <c r="AU88" s="62" t="s">
        <v>456</v>
      </c>
      <c r="AV88" s="62" t="s">
        <v>456</v>
      </c>
      <c r="AW88" s="62" t="s">
        <v>456</v>
      </c>
      <c r="AX88" s="62" t="s">
        <v>456</v>
      </c>
      <c r="AY88" s="62" t="s">
        <v>456</v>
      </c>
      <c r="AZ88" s="62" t="s">
        <v>456</v>
      </c>
      <c r="BA88" s="62" t="s">
        <v>456</v>
      </c>
      <c r="BB88" s="62" t="s">
        <v>456</v>
      </c>
      <c r="BC88" s="62" t="s">
        <v>456</v>
      </c>
      <c r="BD88" s="62" t="s">
        <v>456</v>
      </c>
      <c r="BE88" s="62" t="s">
        <v>456</v>
      </c>
      <c r="BF88" s="62" t="s">
        <v>456</v>
      </c>
      <c r="BG88" s="62" t="s">
        <v>456</v>
      </c>
      <c r="BH88" s="62" t="s">
        <v>456</v>
      </c>
      <c r="BI88" s="62" t="s">
        <v>456</v>
      </c>
      <c r="BJ88" s="62" t="s">
        <v>456</v>
      </c>
      <c r="BK88" s="62" t="s">
        <v>456</v>
      </c>
      <c r="BL88" s="62" t="s">
        <v>456</v>
      </c>
      <c r="BM88" s="62" t="s">
        <v>456</v>
      </c>
      <c r="BN88" s="62" t="s">
        <v>2039</v>
      </c>
      <c r="BO88" s="62" t="s">
        <v>1957</v>
      </c>
    </row>
    <row r="89" spans="1:67">
      <c r="A89" s="62">
        <v>87</v>
      </c>
      <c r="B89" s="62" t="s">
        <v>456</v>
      </c>
      <c r="C89" s="62" t="s">
        <v>456</v>
      </c>
      <c r="D89" s="62" t="s">
        <v>456</v>
      </c>
      <c r="E89" s="62" t="s">
        <v>456</v>
      </c>
      <c r="F89" s="62" t="s">
        <v>456</v>
      </c>
      <c r="G89" s="62" t="s">
        <v>456</v>
      </c>
      <c r="H89" s="62" t="s">
        <v>456</v>
      </c>
      <c r="I89" s="62" t="s">
        <v>456</v>
      </c>
      <c r="J89" s="62" t="s">
        <v>456</v>
      </c>
      <c r="K89" s="62" t="s">
        <v>456</v>
      </c>
      <c r="L89" s="62" t="s">
        <v>456</v>
      </c>
      <c r="M89" s="62" t="s">
        <v>456</v>
      </c>
      <c r="N89" s="62" t="s">
        <v>456</v>
      </c>
      <c r="O89" s="62" t="s">
        <v>456</v>
      </c>
      <c r="P89" s="62" t="s">
        <v>456</v>
      </c>
      <c r="Q89" s="62" t="s">
        <v>2039</v>
      </c>
      <c r="R89" s="62" t="s">
        <v>456</v>
      </c>
      <c r="S89" s="62" t="s">
        <v>456</v>
      </c>
      <c r="T89" s="62" t="s">
        <v>456</v>
      </c>
      <c r="U89" s="62" t="s">
        <v>456</v>
      </c>
      <c r="V89" s="62" t="s">
        <v>456</v>
      </c>
      <c r="W89" s="62" t="s">
        <v>456</v>
      </c>
      <c r="X89" s="62" t="s">
        <v>456</v>
      </c>
      <c r="Y89" s="62" t="s">
        <v>2039</v>
      </c>
      <c r="Z89" s="62" t="s">
        <v>456</v>
      </c>
      <c r="AA89" s="62" t="s">
        <v>456</v>
      </c>
      <c r="AB89" s="62" t="s">
        <v>456</v>
      </c>
      <c r="AC89" s="62" t="s">
        <v>456</v>
      </c>
      <c r="AD89" s="62" t="s">
        <v>456</v>
      </c>
      <c r="AE89" s="62" t="s">
        <v>456</v>
      </c>
      <c r="AF89" s="62" t="s">
        <v>456</v>
      </c>
      <c r="AG89" s="62" t="s">
        <v>456</v>
      </c>
      <c r="AH89" s="62" t="s">
        <v>456</v>
      </c>
      <c r="AI89" s="62" t="s">
        <v>456</v>
      </c>
      <c r="AJ89" s="62" t="s">
        <v>456</v>
      </c>
      <c r="AK89" s="62" t="s">
        <v>456</v>
      </c>
      <c r="AL89" s="62" t="s">
        <v>456</v>
      </c>
      <c r="AM89" s="62" t="s">
        <v>456</v>
      </c>
      <c r="AN89" s="62" t="s">
        <v>456</v>
      </c>
      <c r="AO89" s="62" t="s">
        <v>456</v>
      </c>
      <c r="AP89" s="62" t="s">
        <v>456</v>
      </c>
      <c r="AQ89" s="62" t="s">
        <v>456</v>
      </c>
      <c r="AR89" s="62" t="s">
        <v>456</v>
      </c>
      <c r="AS89" s="62" t="s">
        <v>456</v>
      </c>
      <c r="AT89" s="62" t="s">
        <v>456</v>
      </c>
      <c r="AU89" s="62" t="s">
        <v>456</v>
      </c>
      <c r="AV89" s="62" t="s">
        <v>456</v>
      </c>
      <c r="AW89" s="62" t="s">
        <v>456</v>
      </c>
      <c r="AX89" s="62" t="s">
        <v>456</v>
      </c>
      <c r="AY89" s="62" t="s">
        <v>456</v>
      </c>
      <c r="AZ89" s="62" t="s">
        <v>456</v>
      </c>
      <c r="BA89" s="62" t="s">
        <v>456</v>
      </c>
      <c r="BB89" s="62" t="s">
        <v>456</v>
      </c>
      <c r="BC89" s="62" t="s">
        <v>456</v>
      </c>
      <c r="BD89" s="62" t="s">
        <v>456</v>
      </c>
      <c r="BE89" s="62" t="s">
        <v>456</v>
      </c>
      <c r="BF89" s="62" t="s">
        <v>456</v>
      </c>
      <c r="BG89" s="62" t="s">
        <v>456</v>
      </c>
      <c r="BH89" s="62" t="s">
        <v>456</v>
      </c>
      <c r="BI89" s="62" t="s">
        <v>456</v>
      </c>
      <c r="BJ89" s="62" t="s">
        <v>456</v>
      </c>
      <c r="BK89" s="62" t="s">
        <v>456</v>
      </c>
      <c r="BL89" s="62" t="s">
        <v>456</v>
      </c>
      <c r="BM89" s="62" t="s">
        <v>456</v>
      </c>
      <c r="BN89" s="62" t="s">
        <v>2039</v>
      </c>
      <c r="BO89" s="62" t="s">
        <v>1957</v>
      </c>
    </row>
    <row r="90" spans="1:67">
      <c r="A90" s="62">
        <v>88</v>
      </c>
      <c r="B90" s="62" t="s">
        <v>456</v>
      </c>
      <c r="C90" s="62" t="s">
        <v>456</v>
      </c>
      <c r="D90" s="62" t="s">
        <v>456</v>
      </c>
      <c r="E90" s="62" t="s">
        <v>456</v>
      </c>
      <c r="F90" s="62" t="s">
        <v>456</v>
      </c>
      <c r="G90" s="62" t="s">
        <v>456</v>
      </c>
      <c r="H90" s="62" t="s">
        <v>456</v>
      </c>
      <c r="I90" s="62" t="s">
        <v>456</v>
      </c>
      <c r="J90" s="62" t="s">
        <v>456</v>
      </c>
      <c r="K90" s="62" t="s">
        <v>456</v>
      </c>
      <c r="L90" s="62" t="s">
        <v>456</v>
      </c>
      <c r="M90" s="62" t="s">
        <v>456</v>
      </c>
      <c r="N90" s="62" t="s">
        <v>456</v>
      </c>
      <c r="O90" s="62" t="s">
        <v>456</v>
      </c>
      <c r="P90" s="62" t="s">
        <v>456</v>
      </c>
      <c r="Q90" s="62" t="s">
        <v>2039</v>
      </c>
      <c r="R90" s="62" t="s">
        <v>456</v>
      </c>
      <c r="S90" s="62" t="s">
        <v>456</v>
      </c>
      <c r="T90" s="62" t="s">
        <v>456</v>
      </c>
      <c r="U90" s="62" t="s">
        <v>456</v>
      </c>
      <c r="V90" s="62" t="s">
        <v>456</v>
      </c>
      <c r="W90" s="62" t="s">
        <v>456</v>
      </c>
      <c r="X90" s="62" t="s">
        <v>456</v>
      </c>
      <c r="Y90" s="62" t="s">
        <v>2039</v>
      </c>
      <c r="Z90" s="62" t="s">
        <v>456</v>
      </c>
      <c r="AA90" s="62" t="s">
        <v>456</v>
      </c>
      <c r="AB90" s="62" t="s">
        <v>456</v>
      </c>
      <c r="AC90" s="62" t="s">
        <v>456</v>
      </c>
      <c r="AD90" s="62" t="s">
        <v>456</v>
      </c>
      <c r="AE90" s="62" t="s">
        <v>456</v>
      </c>
      <c r="AF90" s="62" t="s">
        <v>456</v>
      </c>
      <c r="AG90" s="62" t="s">
        <v>456</v>
      </c>
      <c r="AH90" s="62" t="s">
        <v>456</v>
      </c>
      <c r="AI90" s="62" t="s">
        <v>456</v>
      </c>
      <c r="AJ90" s="62" t="s">
        <v>456</v>
      </c>
      <c r="AK90" s="62" t="s">
        <v>456</v>
      </c>
      <c r="AL90" s="62" t="s">
        <v>456</v>
      </c>
      <c r="AM90" s="62" t="s">
        <v>456</v>
      </c>
      <c r="AN90" s="62" t="s">
        <v>456</v>
      </c>
      <c r="AO90" s="62" t="s">
        <v>456</v>
      </c>
      <c r="AP90" s="62" t="s">
        <v>456</v>
      </c>
      <c r="AQ90" s="62" t="s">
        <v>456</v>
      </c>
      <c r="AR90" s="62" t="s">
        <v>456</v>
      </c>
      <c r="AS90" s="62" t="s">
        <v>456</v>
      </c>
      <c r="AT90" s="62" t="s">
        <v>456</v>
      </c>
      <c r="AU90" s="62" t="s">
        <v>456</v>
      </c>
      <c r="AV90" s="62" t="s">
        <v>456</v>
      </c>
      <c r="AW90" s="62" t="s">
        <v>456</v>
      </c>
      <c r="AX90" s="62" t="s">
        <v>456</v>
      </c>
      <c r="AY90" s="62" t="s">
        <v>456</v>
      </c>
      <c r="AZ90" s="62" t="s">
        <v>456</v>
      </c>
      <c r="BA90" s="62" t="s">
        <v>456</v>
      </c>
      <c r="BB90" s="62" t="s">
        <v>456</v>
      </c>
      <c r="BC90" s="62" t="s">
        <v>456</v>
      </c>
      <c r="BD90" s="62" t="s">
        <v>456</v>
      </c>
      <c r="BE90" s="62" t="s">
        <v>456</v>
      </c>
      <c r="BF90" s="62" t="s">
        <v>456</v>
      </c>
      <c r="BG90" s="62" t="s">
        <v>456</v>
      </c>
      <c r="BH90" s="62" t="s">
        <v>456</v>
      </c>
      <c r="BI90" s="62" t="s">
        <v>456</v>
      </c>
      <c r="BJ90" s="62" t="s">
        <v>456</v>
      </c>
      <c r="BK90" s="62" t="s">
        <v>456</v>
      </c>
      <c r="BL90" s="62" t="s">
        <v>456</v>
      </c>
      <c r="BM90" s="62" t="s">
        <v>456</v>
      </c>
      <c r="BN90" s="62" t="s">
        <v>2039</v>
      </c>
      <c r="BO90" s="62" t="s">
        <v>1957</v>
      </c>
    </row>
    <row r="91" spans="1:67">
      <c r="A91" s="62">
        <v>89</v>
      </c>
      <c r="B91" s="62" t="s">
        <v>456</v>
      </c>
      <c r="C91" s="62" t="s">
        <v>456</v>
      </c>
      <c r="D91" s="62" t="s">
        <v>456</v>
      </c>
      <c r="E91" s="62" t="s">
        <v>456</v>
      </c>
      <c r="F91" s="62" t="s">
        <v>456</v>
      </c>
      <c r="G91" s="62" t="s">
        <v>456</v>
      </c>
      <c r="H91" s="62" t="s">
        <v>456</v>
      </c>
      <c r="I91" s="62" t="s">
        <v>456</v>
      </c>
      <c r="J91" s="62" t="s">
        <v>456</v>
      </c>
      <c r="K91" s="62" t="s">
        <v>456</v>
      </c>
      <c r="L91" s="62" t="s">
        <v>456</v>
      </c>
      <c r="M91" s="62" t="s">
        <v>456</v>
      </c>
      <c r="N91" s="62" t="s">
        <v>456</v>
      </c>
      <c r="O91" s="62" t="s">
        <v>456</v>
      </c>
      <c r="P91" s="62" t="s">
        <v>456</v>
      </c>
      <c r="Q91" s="62" t="s">
        <v>2039</v>
      </c>
      <c r="R91" s="62" t="s">
        <v>456</v>
      </c>
      <c r="S91" s="62" t="s">
        <v>456</v>
      </c>
      <c r="T91" s="62" t="s">
        <v>456</v>
      </c>
      <c r="U91" s="62" t="s">
        <v>456</v>
      </c>
      <c r="V91" s="62" t="s">
        <v>456</v>
      </c>
      <c r="W91" s="62" t="s">
        <v>456</v>
      </c>
      <c r="X91" s="62" t="s">
        <v>456</v>
      </c>
      <c r="Y91" s="62" t="s">
        <v>2039</v>
      </c>
      <c r="Z91" s="62" t="s">
        <v>456</v>
      </c>
      <c r="AA91" s="62" t="s">
        <v>456</v>
      </c>
      <c r="AB91" s="62" t="s">
        <v>456</v>
      </c>
      <c r="AC91" s="62" t="s">
        <v>456</v>
      </c>
      <c r="AD91" s="62" t="s">
        <v>456</v>
      </c>
      <c r="AE91" s="62" t="s">
        <v>456</v>
      </c>
      <c r="AF91" s="62" t="s">
        <v>456</v>
      </c>
      <c r="AG91" s="62" t="s">
        <v>456</v>
      </c>
      <c r="AH91" s="62" t="s">
        <v>456</v>
      </c>
      <c r="AI91" s="62" t="s">
        <v>456</v>
      </c>
      <c r="AJ91" s="62" t="s">
        <v>456</v>
      </c>
      <c r="AK91" s="62" t="s">
        <v>456</v>
      </c>
      <c r="AL91" s="62" t="s">
        <v>456</v>
      </c>
      <c r="AM91" s="62" t="s">
        <v>456</v>
      </c>
      <c r="AN91" s="62" t="s">
        <v>456</v>
      </c>
      <c r="AO91" s="62" t="s">
        <v>456</v>
      </c>
      <c r="AP91" s="62" t="s">
        <v>456</v>
      </c>
      <c r="AQ91" s="62" t="s">
        <v>456</v>
      </c>
      <c r="AR91" s="62" t="s">
        <v>456</v>
      </c>
      <c r="AS91" s="62" t="s">
        <v>456</v>
      </c>
      <c r="AT91" s="62" t="s">
        <v>456</v>
      </c>
      <c r="AU91" s="62" t="s">
        <v>456</v>
      </c>
      <c r="AV91" s="62" t="s">
        <v>456</v>
      </c>
      <c r="AW91" s="62" t="s">
        <v>456</v>
      </c>
      <c r="AX91" s="62" t="s">
        <v>456</v>
      </c>
      <c r="AY91" s="62" t="s">
        <v>456</v>
      </c>
      <c r="AZ91" s="62" t="s">
        <v>456</v>
      </c>
      <c r="BA91" s="62" t="s">
        <v>456</v>
      </c>
      <c r="BB91" s="62" t="s">
        <v>456</v>
      </c>
      <c r="BC91" s="62" t="s">
        <v>456</v>
      </c>
      <c r="BD91" s="62" t="s">
        <v>456</v>
      </c>
      <c r="BE91" s="62" t="s">
        <v>456</v>
      </c>
      <c r="BF91" s="62" t="s">
        <v>456</v>
      </c>
      <c r="BG91" s="62" t="s">
        <v>456</v>
      </c>
      <c r="BH91" s="62" t="s">
        <v>456</v>
      </c>
      <c r="BI91" s="62" t="s">
        <v>456</v>
      </c>
      <c r="BJ91" s="62" t="s">
        <v>456</v>
      </c>
      <c r="BK91" s="62" t="s">
        <v>456</v>
      </c>
      <c r="BL91" s="62" t="s">
        <v>456</v>
      </c>
      <c r="BM91" s="62" t="s">
        <v>456</v>
      </c>
      <c r="BN91" s="62" t="s">
        <v>2039</v>
      </c>
      <c r="BO91" s="62" t="s">
        <v>1957</v>
      </c>
    </row>
    <row r="92" spans="1:67">
      <c r="A92" s="62">
        <v>90</v>
      </c>
      <c r="B92" s="62" t="s">
        <v>456</v>
      </c>
      <c r="C92" s="62" t="s">
        <v>456</v>
      </c>
      <c r="D92" s="62" t="s">
        <v>456</v>
      </c>
      <c r="E92" s="62" t="s">
        <v>456</v>
      </c>
      <c r="F92" s="62" t="s">
        <v>456</v>
      </c>
      <c r="G92" s="62" t="s">
        <v>456</v>
      </c>
      <c r="H92" s="62" t="s">
        <v>456</v>
      </c>
      <c r="I92" s="62" t="s">
        <v>456</v>
      </c>
      <c r="J92" s="62" t="s">
        <v>456</v>
      </c>
      <c r="K92" s="62" t="s">
        <v>456</v>
      </c>
      <c r="L92" s="62" t="s">
        <v>456</v>
      </c>
      <c r="M92" s="62" t="s">
        <v>456</v>
      </c>
      <c r="N92" s="62" t="s">
        <v>456</v>
      </c>
      <c r="O92" s="62" t="s">
        <v>456</v>
      </c>
      <c r="P92" s="62" t="s">
        <v>456</v>
      </c>
      <c r="Q92" s="62" t="s">
        <v>2039</v>
      </c>
      <c r="R92" s="62" t="s">
        <v>456</v>
      </c>
      <c r="S92" s="62" t="s">
        <v>456</v>
      </c>
      <c r="T92" s="62" t="s">
        <v>456</v>
      </c>
      <c r="U92" s="62" t="s">
        <v>456</v>
      </c>
      <c r="V92" s="62" t="s">
        <v>456</v>
      </c>
      <c r="W92" s="62" t="s">
        <v>456</v>
      </c>
      <c r="X92" s="62" t="s">
        <v>456</v>
      </c>
      <c r="Y92" s="62" t="s">
        <v>2039</v>
      </c>
      <c r="Z92" s="62" t="s">
        <v>456</v>
      </c>
      <c r="AA92" s="62" t="s">
        <v>456</v>
      </c>
      <c r="AB92" s="62" t="s">
        <v>456</v>
      </c>
      <c r="AC92" s="62" t="s">
        <v>456</v>
      </c>
      <c r="AD92" s="62" t="s">
        <v>456</v>
      </c>
      <c r="AE92" s="62" t="s">
        <v>456</v>
      </c>
      <c r="AF92" s="62" t="s">
        <v>456</v>
      </c>
      <c r="AG92" s="62" t="s">
        <v>456</v>
      </c>
      <c r="AH92" s="62" t="s">
        <v>456</v>
      </c>
      <c r="AI92" s="62" t="s">
        <v>456</v>
      </c>
      <c r="AJ92" s="62" t="s">
        <v>456</v>
      </c>
      <c r="AK92" s="62" t="s">
        <v>456</v>
      </c>
      <c r="AL92" s="62" t="s">
        <v>456</v>
      </c>
      <c r="AM92" s="62" t="s">
        <v>456</v>
      </c>
      <c r="AN92" s="62" t="s">
        <v>456</v>
      </c>
      <c r="AO92" s="62" t="s">
        <v>456</v>
      </c>
      <c r="AP92" s="62" t="s">
        <v>456</v>
      </c>
      <c r="AQ92" s="62" t="s">
        <v>456</v>
      </c>
      <c r="AR92" s="62" t="s">
        <v>456</v>
      </c>
      <c r="AS92" s="62" t="s">
        <v>456</v>
      </c>
      <c r="AT92" s="62" t="s">
        <v>456</v>
      </c>
      <c r="AU92" s="62" t="s">
        <v>456</v>
      </c>
      <c r="AV92" s="62" t="s">
        <v>456</v>
      </c>
      <c r="AW92" s="62" t="s">
        <v>456</v>
      </c>
      <c r="AX92" s="62" t="s">
        <v>456</v>
      </c>
      <c r="AY92" s="62" t="s">
        <v>456</v>
      </c>
      <c r="AZ92" s="62" t="s">
        <v>456</v>
      </c>
      <c r="BA92" s="62" t="s">
        <v>456</v>
      </c>
      <c r="BB92" s="62" t="s">
        <v>456</v>
      </c>
      <c r="BC92" s="62" t="s">
        <v>456</v>
      </c>
      <c r="BD92" s="62" t="s">
        <v>456</v>
      </c>
      <c r="BE92" s="62" t="s">
        <v>456</v>
      </c>
      <c r="BF92" s="62" t="s">
        <v>456</v>
      </c>
      <c r="BG92" s="62" t="s">
        <v>456</v>
      </c>
      <c r="BH92" s="62" t="s">
        <v>456</v>
      </c>
      <c r="BI92" s="62" t="s">
        <v>456</v>
      </c>
      <c r="BJ92" s="62" t="s">
        <v>456</v>
      </c>
      <c r="BK92" s="62" t="s">
        <v>456</v>
      </c>
      <c r="BL92" s="62" t="s">
        <v>456</v>
      </c>
      <c r="BM92" s="62" t="s">
        <v>456</v>
      </c>
      <c r="BN92" s="62" t="s">
        <v>2039</v>
      </c>
      <c r="BO92" s="62" t="s">
        <v>1957</v>
      </c>
    </row>
    <row r="93" spans="1:67">
      <c r="A93" s="62">
        <v>91</v>
      </c>
      <c r="B93" s="62" t="s">
        <v>456</v>
      </c>
      <c r="C93" s="62" t="s">
        <v>456</v>
      </c>
      <c r="D93" s="62" t="s">
        <v>456</v>
      </c>
      <c r="E93" s="62" t="s">
        <v>456</v>
      </c>
      <c r="F93" s="62" t="s">
        <v>456</v>
      </c>
      <c r="G93" s="62" t="s">
        <v>456</v>
      </c>
      <c r="H93" s="62" t="s">
        <v>456</v>
      </c>
      <c r="I93" s="62" t="s">
        <v>456</v>
      </c>
      <c r="J93" s="62" t="s">
        <v>456</v>
      </c>
      <c r="K93" s="62" t="s">
        <v>456</v>
      </c>
      <c r="L93" s="62" t="s">
        <v>456</v>
      </c>
      <c r="M93" s="62" t="s">
        <v>456</v>
      </c>
      <c r="N93" s="62" t="s">
        <v>456</v>
      </c>
      <c r="O93" s="62" t="s">
        <v>456</v>
      </c>
      <c r="P93" s="62" t="s">
        <v>456</v>
      </c>
      <c r="Q93" s="62" t="s">
        <v>2039</v>
      </c>
      <c r="R93" s="62" t="s">
        <v>456</v>
      </c>
      <c r="S93" s="62" t="s">
        <v>456</v>
      </c>
      <c r="T93" s="62" t="s">
        <v>456</v>
      </c>
      <c r="U93" s="62" t="s">
        <v>456</v>
      </c>
      <c r="V93" s="62" t="s">
        <v>456</v>
      </c>
      <c r="W93" s="62" t="s">
        <v>456</v>
      </c>
      <c r="X93" s="62" t="s">
        <v>456</v>
      </c>
      <c r="Y93" s="62" t="s">
        <v>2039</v>
      </c>
      <c r="Z93" s="62" t="s">
        <v>456</v>
      </c>
      <c r="AA93" s="62" t="s">
        <v>456</v>
      </c>
      <c r="AB93" s="62" t="s">
        <v>456</v>
      </c>
      <c r="AC93" s="62" t="s">
        <v>456</v>
      </c>
      <c r="AD93" s="62" t="s">
        <v>456</v>
      </c>
      <c r="AE93" s="62" t="s">
        <v>456</v>
      </c>
      <c r="AF93" s="62" t="s">
        <v>456</v>
      </c>
      <c r="AG93" s="62" t="s">
        <v>456</v>
      </c>
      <c r="AH93" s="62" t="s">
        <v>456</v>
      </c>
      <c r="AI93" s="62" t="s">
        <v>456</v>
      </c>
      <c r="AJ93" s="62" t="s">
        <v>456</v>
      </c>
      <c r="AK93" s="62" t="s">
        <v>456</v>
      </c>
      <c r="AL93" s="62" t="s">
        <v>456</v>
      </c>
      <c r="AM93" s="62" t="s">
        <v>456</v>
      </c>
      <c r="AN93" s="62" t="s">
        <v>456</v>
      </c>
      <c r="AO93" s="62" t="s">
        <v>456</v>
      </c>
      <c r="AP93" s="62" t="s">
        <v>456</v>
      </c>
      <c r="AQ93" s="62" t="s">
        <v>456</v>
      </c>
      <c r="AR93" s="62" t="s">
        <v>456</v>
      </c>
      <c r="AS93" s="62" t="s">
        <v>456</v>
      </c>
      <c r="AT93" s="62" t="s">
        <v>456</v>
      </c>
      <c r="AU93" s="62" t="s">
        <v>456</v>
      </c>
      <c r="AV93" s="62" t="s">
        <v>456</v>
      </c>
      <c r="AW93" s="62" t="s">
        <v>456</v>
      </c>
      <c r="AX93" s="62" t="s">
        <v>456</v>
      </c>
      <c r="AY93" s="62" t="s">
        <v>456</v>
      </c>
      <c r="AZ93" s="62" t="s">
        <v>456</v>
      </c>
      <c r="BA93" s="62" t="s">
        <v>456</v>
      </c>
      <c r="BB93" s="62" t="s">
        <v>456</v>
      </c>
      <c r="BC93" s="62" t="s">
        <v>456</v>
      </c>
      <c r="BD93" s="62" t="s">
        <v>456</v>
      </c>
      <c r="BE93" s="62" t="s">
        <v>456</v>
      </c>
      <c r="BF93" s="62" t="s">
        <v>456</v>
      </c>
      <c r="BG93" s="62" t="s">
        <v>456</v>
      </c>
      <c r="BH93" s="62" t="s">
        <v>456</v>
      </c>
      <c r="BI93" s="62" t="s">
        <v>456</v>
      </c>
      <c r="BJ93" s="62" t="s">
        <v>456</v>
      </c>
      <c r="BK93" s="62" t="s">
        <v>456</v>
      </c>
      <c r="BL93" s="62" t="s">
        <v>456</v>
      </c>
      <c r="BM93" s="62" t="s">
        <v>456</v>
      </c>
      <c r="BN93" s="62" t="s">
        <v>2039</v>
      </c>
      <c r="BO93" s="62" t="s">
        <v>1957</v>
      </c>
    </row>
    <row r="94" spans="1:67">
      <c r="A94" s="62">
        <v>92</v>
      </c>
      <c r="B94" s="62" t="s">
        <v>456</v>
      </c>
      <c r="C94" s="62" t="s">
        <v>456</v>
      </c>
      <c r="D94" s="62" t="s">
        <v>456</v>
      </c>
      <c r="E94" s="62" t="s">
        <v>456</v>
      </c>
      <c r="F94" s="62" t="s">
        <v>456</v>
      </c>
      <c r="G94" s="62" t="s">
        <v>456</v>
      </c>
      <c r="H94" s="62" t="s">
        <v>456</v>
      </c>
      <c r="I94" s="62" t="s">
        <v>456</v>
      </c>
      <c r="J94" s="62" t="s">
        <v>456</v>
      </c>
      <c r="K94" s="62" t="s">
        <v>456</v>
      </c>
      <c r="L94" s="62" t="s">
        <v>456</v>
      </c>
      <c r="M94" s="62" t="s">
        <v>456</v>
      </c>
      <c r="N94" s="62" t="s">
        <v>456</v>
      </c>
      <c r="O94" s="62" t="s">
        <v>456</v>
      </c>
      <c r="P94" s="62" t="s">
        <v>456</v>
      </c>
      <c r="Q94" s="62" t="s">
        <v>2039</v>
      </c>
      <c r="R94" s="62" t="s">
        <v>456</v>
      </c>
      <c r="S94" s="62" t="s">
        <v>456</v>
      </c>
      <c r="T94" s="62" t="s">
        <v>456</v>
      </c>
      <c r="U94" s="62" t="s">
        <v>456</v>
      </c>
      <c r="V94" s="62" t="s">
        <v>456</v>
      </c>
      <c r="W94" s="62" t="s">
        <v>456</v>
      </c>
      <c r="X94" s="62" t="s">
        <v>456</v>
      </c>
      <c r="Y94" s="62" t="s">
        <v>2039</v>
      </c>
      <c r="Z94" s="62" t="s">
        <v>456</v>
      </c>
      <c r="AA94" s="62" t="s">
        <v>456</v>
      </c>
      <c r="AB94" s="62" t="s">
        <v>456</v>
      </c>
      <c r="AC94" s="62" t="s">
        <v>456</v>
      </c>
      <c r="AD94" s="62" t="s">
        <v>456</v>
      </c>
      <c r="AE94" s="62" t="s">
        <v>456</v>
      </c>
      <c r="AF94" s="62" t="s">
        <v>456</v>
      </c>
      <c r="AG94" s="62" t="s">
        <v>456</v>
      </c>
      <c r="AH94" s="62" t="s">
        <v>456</v>
      </c>
      <c r="AI94" s="62" t="s">
        <v>456</v>
      </c>
      <c r="AJ94" s="62" t="s">
        <v>456</v>
      </c>
      <c r="AK94" s="62" t="s">
        <v>456</v>
      </c>
      <c r="AL94" s="62" t="s">
        <v>456</v>
      </c>
      <c r="AM94" s="62" t="s">
        <v>456</v>
      </c>
      <c r="AN94" s="62" t="s">
        <v>456</v>
      </c>
      <c r="AO94" s="62" t="s">
        <v>456</v>
      </c>
      <c r="AP94" s="62" t="s">
        <v>456</v>
      </c>
      <c r="AQ94" s="62" t="s">
        <v>456</v>
      </c>
      <c r="AR94" s="62" t="s">
        <v>456</v>
      </c>
      <c r="AS94" s="62" t="s">
        <v>456</v>
      </c>
      <c r="AT94" s="62" t="s">
        <v>456</v>
      </c>
      <c r="AU94" s="62" t="s">
        <v>456</v>
      </c>
      <c r="AV94" s="62" t="s">
        <v>456</v>
      </c>
      <c r="AW94" s="62" t="s">
        <v>456</v>
      </c>
      <c r="AX94" s="62" t="s">
        <v>456</v>
      </c>
      <c r="AY94" s="62" t="s">
        <v>456</v>
      </c>
      <c r="AZ94" s="62" t="s">
        <v>456</v>
      </c>
      <c r="BA94" s="62" t="s">
        <v>456</v>
      </c>
      <c r="BB94" s="62" t="s">
        <v>456</v>
      </c>
      <c r="BC94" s="62" t="s">
        <v>456</v>
      </c>
      <c r="BD94" s="62" t="s">
        <v>456</v>
      </c>
      <c r="BE94" s="62" t="s">
        <v>456</v>
      </c>
      <c r="BF94" s="62" t="s">
        <v>456</v>
      </c>
      <c r="BG94" s="62" t="s">
        <v>456</v>
      </c>
      <c r="BH94" s="62" t="s">
        <v>456</v>
      </c>
      <c r="BI94" s="62" t="s">
        <v>456</v>
      </c>
      <c r="BJ94" s="62" t="s">
        <v>456</v>
      </c>
      <c r="BK94" s="62" t="s">
        <v>456</v>
      </c>
      <c r="BL94" s="62" t="s">
        <v>456</v>
      </c>
      <c r="BM94" s="62" t="s">
        <v>456</v>
      </c>
      <c r="BN94" s="62" t="s">
        <v>2039</v>
      </c>
      <c r="BO94" s="62" t="s">
        <v>1957</v>
      </c>
    </row>
    <row r="95" spans="1:67">
      <c r="A95" s="62">
        <v>93</v>
      </c>
      <c r="B95" s="62" t="s">
        <v>456</v>
      </c>
      <c r="C95" s="62" t="s">
        <v>456</v>
      </c>
      <c r="D95" s="62" t="s">
        <v>456</v>
      </c>
      <c r="E95" s="62" t="s">
        <v>456</v>
      </c>
      <c r="F95" s="62" t="s">
        <v>456</v>
      </c>
      <c r="G95" s="62" t="s">
        <v>456</v>
      </c>
      <c r="H95" s="62" t="s">
        <v>456</v>
      </c>
      <c r="I95" s="62" t="s">
        <v>456</v>
      </c>
      <c r="J95" s="62" t="s">
        <v>456</v>
      </c>
      <c r="K95" s="62" t="s">
        <v>456</v>
      </c>
      <c r="L95" s="62" t="s">
        <v>456</v>
      </c>
      <c r="M95" s="62" t="s">
        <v>456</v>
      </c>
      <c r="N95" s="62" t="s">
        <v>456</v>
      </c>
      <c r="O95" s="62" t="s">
        <v>456</v>
      </c>
      <c r="P95" s="62" t="s">
        <v>456</v>
      </c>
      <c r="Q95" s="62" t="s">
        <v>2039</v>
      </c>
      <c r="R95" s="62" t="s">
        <v>456</v>
      </c>
      <c r="S95" s="62" t="s">
        <v>456</v>
      </c>
      <c r="T95" s="62" t="s">
        <v>456</v>
      </c>
      <c r="U95" s="62" t="s">
        <v>456</v>
      </c>
      <c r="V95" s="62" t="s">
        <v>456</v>
      </c>
      <c r="W95" s="62" t="s">
        <v>456</v>
      </c>
      <c r="X95" s="62" t="s">
        <v>456</v>
      </c>
      <c r="Y95" s="62" t="s">
        <v>2039</v>
      </c>
      <c r="Z95" s="62" t="s">
        <v>456</v>
      </c>
      <c r="AA95" s="62" t="s">
        <v>456</v>
      </c>
      <c r="AB95" s="62" t="s">
        <v>456</v>
      </c>
      <c r="AC95" s="62" t="s">
        <v>456</v>
      </c>
      <c r="AD95" s="62" t="s">
        <v>456</v>
      </c>
      <c r="AE95" s="62" t="s">
        <v>456</v>
      </c>
      <c r="AF95" s="62" t="s">
        <v>456</v>
      </c>
      <c r="AG95" s="62" t="s">
        <v>456</v>
      </c>
      <c r="AH95" s="62" t="s">
        <v>456</v>
      </c>
      <c r="AI95" s="62" t="s">
        <v>456</v>
      </c>
      <c r="AJ95" s="62" t="s">
        <v>456</v>
      </c>
      <c r="AK95" s="62" t="s">
        <v>456</v>
      </c>
      <c r="AL95" s="62" t="s">
        <v>456</v>
      </c>
      <c r="AM95" s="62" t="s">
        <v>456</v>
      </c>
      <c r="AN95" s="62" t="s">
        <v>456</v>
      </c>
      <c r="AO95" s="62" t="s">
        <v>456</v>
      </c>
      <c r="AP95" s="62" t="s">
        <v>456</v>
      </c>
      <c r="AQ95" s="62" t="s">
        <v>456</v>
      </c>
      <c r="AR95" s="62" t="s">
        <v>456</v>
      </c>
      <c r="AS95" s="62" t="s">
        <v>456</v>
      </c>
      <c r="AT95" s="62" t="s">
        <v>456</v>
      </c>
      <c r="AU95" s="62" t="s">
        <v>456</v>
      </c>
      <c r="AV95" s="62" t="s">
        <v>456</v>
      </c>
      <c r="AW95" s="62" t="s">
        <v>456</v>
      </c>
      <c r="AX95" s="62" t="s">
        <v>456</v>
      </c>
      <c r="AY95" s="62" t="s">
        <v>456</v>
      </c>
      <c r="AZ95" s="62" t="s">
        <v>456</v>
      </c>
      <c r="BA95" s="62" t="s">
        <v>456</v>
      </c>
      <c r="BB95" s="62" t="s">
        <v>456</v>
      </c>
      <c r="BC95" s="62" t="s">
        <v>456</v>
      </c>
      <c r="BD95" s="62" t="s">
        <v>456</v>
      </c>
      <c r="BE95" s="62" t="s">
        <v>456</v>
      </c>
      <c r="BF95" s="62" t="s">
        <v>456</v>
      </c>
      <c r="BG95" s="62" t="s">
        <v>456</v>
      </c>
      <c r="BH95" s="62" t="s">
        <v>456</v>
      </c>
      <c r="BI95" s="62" t="s">
        <v>456</v>
      </c>
      <c r="BJ95" s="62" t="s">
        <v>456</v>
      </c>
      <c r="BK95" s="62" t="s">
        <v>456</v>
      </c>
      <c r="BL95" s="62" t="s">
        <v>456</v>
      </c>
      <c r="BM95" s="62" t="s">
        <v>456</v>
      </c>
      <c r="BN95" s="62" t="s">
        <v>2039</v>
      </c>
      <c r="BO95" s="62" t="s">
        <v>1957</v>
      </c>
    </row>
    <row r="96" spans="1:67">
      <c r="A96" s="62">
        <v>94</v>
      </c>
      <c r="B96" s="62" t="s">
        <v>456</v>
      </c>
      <c r="C96" s="62" t="s">
        <v>456</v>
      </c>
      <c r="D96" s="62" t="s">
        <v>456</v>
      </c>
      <c r="E96" s="62" t="s">
        <v>456</v>
      </c>
      <c r="F96" s="62" t="s">
        <v>456</v>
      </c>
      <c r="G96" s="62" t="s">
        <v>456</v>
      </c>
      <c r="H96" s="62" t="s">
        <v>456</v>
      </c>
      <c r="I96" s="62" t="s">
        <v>456</v>
      </c>
      <c r="J96" s="62" t="s">
        <v>456</v>
      </c>
      <c r="K96" s="62" t="s">
        <v>456</v>
      </c>
      <c r="L96" s="62" t="s">
        <v>456</v>
      </c>
      <c r="M96" s="62" t="s">
        <v>456</v>
      </c>
      <c r="N96" s="62" t="s">
        <v>456</v>
      </c>
      <c r="O96" s="62" t="s">
        <v>456</v>
      </c>
      <c r="P96" s="62" t="s">
        <v>456</v>
      </c>
      <c r="Q96" s="62" t="s">
        <v>2039</v>
      </c>
      <c r="R96" s="62" t="s">
        <v>456</v>
      </c>
      <c r="S96" s="62" t="s">
        <v>456</v>
      </c>
      <c r="T96" s="62" t="s">
        <v>456</v>
      </c>
      <c r="U96" s="62" t="s">
        <v>456</v>
      </c>
      <c r="V96" s="62" t="s">
        <v>456</v>
      </c>
      <c r="W96" s="62" t="s">
        <v>456</v>
      </c>
      <c r="X96" s="62" t="s">
        <v>456</v>
      </c>
      <c r="Y96" s="62" t="s">
        <v>2039</v>
      </c>
      <c r="Z96" s="62" t="s">
        <v>456</v>
      </c>
      <c r="AA96" s="62" t="s">
        <v>456</v>
      </c>
      <c r="AB96" s="62" t="s">
        <v>456</v>
      </c>
      <c r="AC96" s="62" t="s">
        <v>456</v>
      </c>
      <c r="AD96" s="62" t="s">
        <v>456</v>
      </c>
      <c r="AE96" s="62" t="s">
        <v>456</v>
      </c>
      <c r="AF96" s="62" t="s">
        <v>456</v>
      </c>
      <c r="AG96" s="62" t="s">
        <v>456</v>
      </c>
      <c r="AH96" s="62" t="s">
        <v>456</v>
      </c>
      <c r="AI96" s="62" t="s">
        <v>456</v>
      </c>
      <c r="AJ96" s="62" t="s">
        <v>456</v>
      </c>
      <c r="AK96" s="62" t="s">
        <v>456</v>
      </c>
      <c r="AL96" s="62" t="s">
        <v>456</v>
      </c>
      <c r="AM96" s="62" t="s">
        <v>1957</v>
      </c>
      <c r="AN96" s="62" t="s">
        <v>456</v>
      </c>
      <c r="AO96" s="62" t="s">
        <v>456</v>
      </c>
      <c r="AP96" s="62" t="s">
        <v>456</v>
      </c>
      <c r="AQ96" s="62" t="s">
        <v>456</v>
      </c>
      <c r="AR96" s="62" t="s">
        <v>456</v>
      </c>
      <c r="AS96" s="62" t="s">
        <v>456</v>
      </c>
      <c r="AT96" s="62" t="s">
        <v>456</v>
      </c>
      <c r="AU96" s="62" t="s">
        <v>456</v>
      </c>
      <c r="AV96" s="62" t="s">
        <v>456</v>
      </c>
      <c r="AW96" s="62" t="s">
        <v>456</v>
      </c>
      <c r="AX96" s="62" t="s">
        <v>456</v>
      </c>
      <c r="AY96" s="62" t="s">
        <v>456</v>
      </c>
      <c r="AZ96" s="62" t="s">
        <v>456</v>
      </c>
      <c r="BA96" s="62" t="s">
        <v>456</v>
      </c>
      <c r="BB96" s="62" t="s">
        <v>456</v>
      </c>
      <c r="BC96" s="62" t="s">
        <v>456</v>
      </c>
      <c r="BD96" s="62" t="s">
        <v>456</v>
      </c>
      <c r="BE96" s="62" t="s">
        <v>456</v>
      </c>
      <c r="BF96" s="62" t="s">
        <v>456</v>
      </c>
      <c r="BG96" s="62" t="s">
        <v>456</v>
      </c>
      <c r="BH96" s="62" t="s">
        <v>456</v>
      </c>
      <c r="BI96" s="62" t="s">
        <v>456</v>
      </c>
      <c r="BJ96" s="62" t="s">
        <v>456</v>
      </c>
      <c r="BK96" s="62" t="s">
        <v>456</v>
      </c>
      <c r="BL96" s="62" t="s">
        <v>456</v>
      </c>
      <c r="BM96" s="62" t="s">
        <v>456</v>
      </c>
      <c r="BN96" s="62" t="s">
        <v>2039</v>
      </c>
      <c r="BO96" s="62" t="s">
        <v>1957</v>
      </c>
    </row>
    <row r="97" spans="1:67">
      <c r="A97" s="62">
        <v>95</v>
      </c>
      <c r="B97" s="62" t="s">
        <v>456</v>
      </c>
      <c r="C97" s="62" t="s">
        <v>456</v>
      </c>
      <c r="D97" s="62" t="s">
        <v>456</v>
      </c>
      <c r="E97" s="62" t="s">
        <v>456</v>
      </c>
      <c r="F97" s="62" t="s">
        <v>456</v>
      </c>
      <c r="G97" s="62" t="s">
        <v>456</v>
      </c>
      <c r="H97" s="62" t="s">
        <v>456</v>
      </c>
      <c r="I97" s="62" t="s">
        <v>456</v>
      </c>
      <c r="J97" s="62" t="s">
        <v>456</v>
      </c>
      <c r="K97" s="62" t="s">
        <v>456</v>
      </c>
      <c r="L97" s="62" t="s">
        <v>456</v>
      </c>
      <c r="M97" s="62" t="s">
        <v>456</v>
      </c>
      <c r="N97" s="62" t="s">
        <v>456</v>
      </c>
      <c r="O97" s="62" t="s">
        <v>456</v>
      </c>
      <c r="P97" s="62" t="s">
        <v>456</v>
      </c>
      <c r="Q97" s="62" t="s">
        <v>2039</v>
      </c>
      <c r="R97" s="62" t="s">
        <v>456</v>
      </c>
      <c r="S97" s="62" t="s">
        <v>456</v>
      </c>
      <c r="T97" s="62" t="s">
        <v>456</v>
      </c>
      <c r="U97" s="62" t="s">
        <v>456</v>
      </c>
      <c r="V97" s="62" t="s">
        <v>456</v>
      </c>
      <c r="W97" s="62" t="s">
        <v>456</v>
      </c>
      <c r="X97" s="62" t="s">
        <v>456</v>
      </c>
      <c r="Y97" s="62" t="s">
        <v>2039</v>
      </c>
      <c r="Z97" s="62" t="s">
        <v>456</v>
      </c>
      <c r="AA97" s="62" t="s">
        <v>456</v>
      </c>
      <c r="AB97" s="62" t="s">
        <v>456</v>
      </c>
      <c r="AC97" s="62" t="s">
        <v>456</v>
      </c>
      <c r="AD97" s="62" t="s">
        <v>456</v>
      </c>
      <c r="AE97" s="62" t="s">
        <v>456</v>
      </c>
      <c r="AF97" s="62" t="s">
        <v>456</v>
      </c>
      <c r="AG97" s="62" t="s">
        <v>456</v>
      </c>
      <c r="AH97" s="62" t="s">
        <v>456</v>
      </c>
      <c r="AI97" s="62" t="s">
        <v>456</v>
      </c>
      <c r="AJ97" s="62" t="s">
        <v>456</v>
      </c>
      <c r="AK97" s="62" t="s">
        <v>456</v>
      </c>
      <c r="AL97" s="62" t="s">
        <v>456</v>
      </c>
      <c r="AM97" s="62" t="s">
        <v>456</v>
      </c>
      <c r="AN97" s="62" t="s">
        <v>456</v>
      </c>
      <c r="AO97" s="62" t="s">
        <v>456</v>
      </c>
      <c r="AP97" s="62" t="s">
        <v>456</v>
      </c>
      <c r="AQ97" s="62" t="s">
        <v>456</v>
      </c>
      <c r="AR97" s="62" t="s">
        <v>456</v>
      </c>
      <c r="AS97" s="62" t="s">
        <v>456</v>
      </c>
      <c r="AT97" s="62" t="s">
        <v>456</v>
      </c>
      <c r="AU97" s="62" t="s">
        <v>456</v>
      </c>
      <c r="AV97" s="62" t="s">
        <v>456</v>
      </c>
      <c r="AW97" s="62" t="s">
        <v>456</v>
      </c>
      <c r="AX97" s="62" t="s">
        <v>456</v>
      </c>
      <c r="AY97" s="62" t="s">
        <v>456</v>
      </c>
      <c r="AZ97" s="62" t="s">
        <v>456</v>
      </c>
      <c r="BA97" s="62" t="s">
        <v>456</v>
      </c>
      <c r="BB97" s="62" t="s">
        <v>456</v>
      </c>
      <c r="BC97" s="62" t="s">
        <v>456</v>
      </c>
      <c r="BD97" s="62" t="s">
        <v>456</v>
      </c>
      <c r="BE97" s="62" t="s">
        <v>456</v>
      </c>
      <c r="BF97" s="62" t="s">
        <v>456</v>
      </c>
      <c r="BG97" s="62" t="s">
        <v>456</v>
      </c>
      <c r="BH97" s="62" t="s">
        <v>456</v>
      </c>
      <c r="BI97" s="62" t="s">
        <v>456</v>
      </c>
      <c r="BJ97" s="62" t="s">
        <v>456</v>
      </c>
      <c r="BK97" s="62" t="s">
        <v>456</v>
      </c>
      <c r="BL97" s="62" t="s">
        <v>456</v>
      </c>
      <c r="BM97" s="62" t="s">
        <v>456</v>
      </c>
      <c r="BN97" s="62" t="s">
        <v>2039</v>
      </c>
      <c r="BO97" s="62" t="s">
        <v>1957</v>
      </c>
    </row>
    <row r="98" spans="1:67">
      <c r="A98" s="62">
        <v>96</v>
      </c>
      <c r="B98" s="62" t="s">
        <v>456</v>
      </c>
      <c r="C98" s="62" t="s">
        <v>456</v>
      </c>
      <c r="D98" s="62" t="s">
        <v>456</v>
      </c>
      <c r="E98" s="62" t="s">
        <v>456</v>
      </c>
      <c r="F98" s="62" t="s">
        <v>456</v>
      </c>
      <c r="G98" s="62" t="s">
        <v>456</v>
      </c>
      <c r="H98" s="62" t="s">
        <v>456</v>
      </c>
      <c r="I98" s="62" t="s">
        <v>456</v>
      </c>
      <c r="J98" s="62" t="s">
        <v>456</v>
      </c>
      <c r="K98" s="62" t="s">
        <v>456</v>
      </c>
      <c r="L98" s="62" t="s">
        <v>456</v>
      </c>
      <c r="M98" s="62" t="s">
        <v>456</v>
      </c>
      <c r="N98" s="62" t="s">
        <v>456</v>
      </c>
      <c r="O98" s="62" t="s">
        <v>456</v>
      </c>
      <c r="P98" s="62" t="s">
        <v>456</v>
      </c>
      <c r="Q98" s="62" t="s">
        <v>2039</v>
      </c>
      <c r="R98" s="62" t="s">
        <v>456</v>
      </c>
      <c r="S98" s="62" t="s">
        <v>456</v>
      </c>
      <c r="T98" s="62" t="s">
        <v>456</v>
      </c>
      <c r="U98" s="62" t="s">
        <v>456</v>
      </c>
      <c r="V98" s="62" t="s">
        <v>456</v>
      </c>
      <c r="W98" s="62" t="s">
        <v>456</v>
      </c>
      <c r="X98" s="62" t="s">
        <v>456</v>
      </c>
      <c r="Y98" s="62" t="s">
        <v>2039</v>
      </c>
      <c r="Z98" s="62" t="s">
        <v>456</v>
      </c>
      <c r="AA98" s="62" t="s">
        <v>456</v>
      </c>
      <c r="AB98" s="62" t="s">
        <v>456</v>
      </c>
      <c r="AC98" s="62" t="s">
        <v>456</v>
      </c>
      <c r="AD98" s="62" t="s">
        <v>456</v>
      </c>
      <c r="AE98" s="62" t="s">
        <v>456</v>
      </c>
      <c r="AF98" s="62" t="s">
        <v>456</v>
      </c>
      <c r="AG98" s="62" t="s">
        <v>456</v>
      </c>
      <c r="AH98" s="62" t="s">
        <v>456</v>
      </c>
      <c r="AI98" s="62" t="s">
        <v>456</v>
      </c>
      <c r="AJ98" s="62" t="s">
        <v>456</v>
      </c>
      <c r="AK98" s="62" t="s">
        <v>456</v>
      </c>
      <c r="AL98" s="62" t="s">
        <v>456</v>
      </c>
      <c r="AM98" s="62" t="s">
        <v>456</v>
      </c>
      <c r="AN98" s="62" t="s">
        <v>456</v>
      </c>
      <c r="AO98" s="62" t="s">
        <v>456</v>
      </c>
      <c r="AP98" s="62" t="s">
        <v>456</v>
      </c>
      <c r="AQ98" s="62" t="s">
        <v>456</v>
      </c>
      <c r="AR98" s="62" t="s">
        <v>456</v>
      </c>
      <c r="AS98" s="62" t="s">
        <v>456</v>
      </c>
      <c r="AT98" s="62" t="s">
        <v>456</v>
      </c>
      <c r="AU98" s="62" t="s">
        <v>456</v>
      </c>
      <c r="AV98" s="62" t="s">
        <v>456</v>
      </c>
      <c r="AW98" s="62" t="s">
        <v>456</v>
      </c>
      <c r="AX98" s="62" t="s">
        <v>456</v>
      </c>
      <c r="AY98" s="62" t="s">
        <v>456</v>
      </c>
      <c r="AZ98" s="62" t="s">
        <v>456</v>
      </c>
      <c r="BA98" s="62" t="s">
        <v>456</v>
      </c>
      <c r="BB98" s="62" t="s">
        <v>456</v>
      </c>
      <c r="BC98" s="62" t="s">
        <v>456</v>
      </c>
      <c r="BD98" s="62" t="s">
        <v>456</v>
      </c>
      <c r="BE98" s="62" t="s">
        <v>456</v>
      </c>
      <c r="BF98" s="62" t="s">
        <v>456</v>
      </c>
      <c r="BG98" s="62" t="s">
        <v>456</v>
      </c>
      <c r="BH98" s="62" t="s">
        <v>456</v>
      </c>
      <c r="BI98" s="62" t="s">
        <v>456</v>
      </c>
      <c r="BJ98" s="62" t="s">
        <v>456</v>
      </c>
      <c r="BK98" s="62" t="s">
        <v>456</v>
      </c>
      <c r="BL98" s="62" t="s">
        <v>456</v>
      </c>
      <c r="BM98" s="62" t="s">
        <v>456</v>
      </c>
      <c r="BN98" s="62" t="s">
        <v>2039</v>
      </c>
      <c r="BO98" s="62" t="s">
        <v>1957</v>
      </c>
    </row>
    <row r="99" spans="1:67">
      <c r="A99" s="62">
        <v>97</v>
      </c>
      <c r="B99" s="62" t="s">
        <v>456</v>
      </c>
      <c r="C99" s="62" t="s">
        <v>456</v>
      </c>
      <c r="D99" s="62" t="s">
        <v>456</v>
      </c>
      <c r="E99" s="62" t="s">
        <v>456</v>
      </c>
      <c r="F99" s="62" t="s">
        <v>456</v>
      </c>
      <c r="G99" s="62" t="s">
        <v>456</v>
      </c>
      <c r="H99" s="62" t="s">
        <v>456</v>
      </c>
      <c r="I99" s="62" t="s">
        <v>456</v>
      </c>
      <c r="J99" s="62" t="s">
        <v>456</v>
      </c>
      <c r="K99" s="62" t="s">
        <v>456</v>
      </c>
      <c r="L99" s="62" t="s">
        <v>456</v>
      </c>
      <c r="M99" s="62" t="s">
        <v>456</v>
      </c>
      <c r="N99" s="62" t="s">
        <v>456</v>
      </c>
      <c r="O99" s="62" t="s">
        <v>456</v>
      </c>
      <c r="P99" s="62" t="s">
        <v>456</v>
      </c>
      <c r="Q99" s="62" t="s">
        <v>2039</v>
      </c>
      <c r="R99" s="62" t="s">
        <v>456</v>
      </c>
      <c r="S99" s="62" t="s">
        <v>456</v>
      </c>
      <c r="T99" s="62" t="s">
        <v>456</v>
      </c>
      <c r="U99" s="62" t="s">
        <v>456</v>
      </c>
      <c r="V99" s="62" t="s">
        <v>456</v>
      </c>
      <c r="W99" s="62" t="s">
        <v>456</v>
      </c>
      <c r="X99" s="62" t="s">
        <v>456</v>
      </c>
      <c r="Y99" s="62" t="s">
        <v>2039</v>
      </c>
      <c r="Z99" s="62" t="s">
        <v>456</v>
      </c>
      <c r="AA99" s="62" t="s">
        <v>456</v>
      </c>
      <c r="AB99" s="62" t="s">
        <v>456</v>
      </c>
      <c r="AC99" s="62" t="s">
        <v>456</v>
      </c>
      <c r="AD99" s="62" t="s">
        <v>456</v>
      </c>
      <c r="AE99" s="62" t="s">
        <v>456</v>
      </c>
      <c r="AF99" s="62" t="s">
        <v>456</v>
      </c>
      <c r="AG99" s="62" t="s">
        <v>456</v>
      </c>
      <c r="AH99" s="62" t="s">
        <v>456</v>
      </c>
      <c r="AI99" s="62" t="s">
        <v>456</v>
      </c>
      <c r="AJ99" s="62" t="s">
        <v>456</v>
      </c>
      <c r="AK99" s="62" t="s">
        <v>456</v>
      </c>
      <c r="AL99" s="62" t="s">
        <v>456</v>
      </c>
      <c r="AM99" s="62" t="s">
        <v>456</v>
      </c>
      <c r="AN99" s="62" t="s">
        <v>456</v>
      </c>
      <c r="AO99" s="62" t="s">
        <v>456</v>
      </c>
      <c r="AP99" s="62" t="s">
        <v>456</v>
      </c>
      <c r="AQ99" s="62" t="s">
        <v>456</v>
      </c>
      <c r="AR99" s="62" t="s">
        <v>456</v>
      </c>
      <c r="AS99" s="62" t="s">
        <v>456</v>
      </c>
      <c r="AT99" s="62" t="s">
        <v>456</v>
      </c>
      <c r="AU99" s="62" t="s">
        <v>456</v>
      </c>
      <c r="AV99" s="62" t="s">
        <v>456</v>
      </c>
      <c r="AW99" s="62" t="s">
        <v>456</v>
      </c>
      <c r="AX99" s="62" t="s">
        <v>456</v>
      </c>
      <c r="AY99" s="62" t="s">
        <v>456</v>
      </c>
      <c r="AZ99" s="62" t="s">
        <v>456</v>
      </c>
      <c r="BA99" s="62" t="s">
        <v>456</v>
      </c>
      <c r="BB99" s="62" t="s">
        <v>456</v>
      </c>
      <c r="BC99" s="62" t="s">
        <v>456</v>
      </c>
      <c r="BD99" s="62" t="s">
        <v>456</v>
      </c>
      <c r="BE99" s="62" t="s">
        <v>456</v>
      </c>
      <c r="BF99" s="62" t="s">
        <v>456</v>
      </c>
      <c r="BG99" s="62" t="s">
        <v>456</v>
      </c>
      <c r="BH99" s="62" t="s">
        <v>456</v>
      </c>
      <c r="BI99" s="62" t="s">
        <v>456</v>
      </c>
      <c r="BJ99" s="62" t="s">
        <v>456</v>
      </c>
      <c r="BK99" s="62" t="s">
        <v>456</v>
      </c>
      <c r="BL99" s="62" t="s">
        <v>456</v>
      </c>
      <c r="BM99" s="62" t="s">
        <v>456</v>
      </c>
      <c r="BN99" s="62" t="s">
        <v>2039</v>
      </c>
      <c r="BO99" s="62" t="s">
        <v>1957</v>
      </c>
    </row>
    <row r="100" spans="1:67">
      <c r="A100" s="62">
        <v>98</v>
      </c>
      <c r="B100" s="62" t="s">
        <v>456</v>
      </c>
      <c r="C100" s="62" t="s">
        <v>456</v>
      </c>
      <c r="D100" s="62" t="s">
        <v>456</v>
      </c>
      <c r="E100" s="62" t="s">
        <v>456</v>
      </c>
      <c r="F100" s="62" t="s">
        <v>456</v>
      </c>
      <c r="G100" s="62" t="s">
        <v>456</v>
      </c>
      <c r="H100" s="62" t="s">
        <v>456</v>
      </c>
      <c r="I100" s="62" t="s">
        <v>456</v>
      </c>
      <c r="J100" s="62" t="s">
        <v>456</v>
      </c>
      <c r="K100" s="62" t="s">
        <v>456</v>
      </c>
      <c r="L100" s="62" t="s">
        <v>456</v>
      </c>
      <c r="M100" s="62" t="s">
        <v>456</v>
      </c>
      <c r="N100" s="62" t="s">
        <v>456</v>
      </c>
      <c r="O100" s="62" t="s">
        <v>456</v>
      </c>
      <c r="P100" s="62" t="s">
        <v>456</v>
      </c>
      <c r="Q100" s="62" t="s">
        <v>2039</v>
      </c>
      <c r="R100" s="62" t="s">
        <v>456</v>
      </c>
      <c r="S100" s="62" t="s">
        <v>456</v>
      </c>
      <c r="T100" s="62" t="s">
        <v>456</v>
      </c>
      <c r="U100" s="62" t="s">
        <v>456</v>
      </c>
      <c r="V100" s="62" t="s">
        <v>456</v>
      </c>
      <c r="W100" s="62" t="s">
        <v>456</v>
      </c>
      <c r="X100" s="62" t="s">
        <v>456</v>
      </c>
      <c r="Y100" s="62" t="s">
        <v>2039</v>
      </c>
      <c r="Z100" s="62" t="s">
        <v>456</v>
      </c>
      <c r="AA100" s="62" t="s">
        <v>456</v>
      </c>
      <c r="AB100" s="62" t="s">
        <v>456</v>
      </c>
      <c r="AC100" s="62" t="s">
        <v>456</v>
      </c>
      <c r="AD100" s="62" t="s">
        <v>456</v>
      </c>
      <c r="AE100" s="62" t="s">
        <v>456</v>
      </c>
      <c r="AF100" s="62" t="s">
        <v>456</v>
      </c>
      <c r="AG100" s="62" t="s">
        <v>456</v>
      </c>
      <c r="AH100" s="62" t="s">
        <v>456</v>
      </c>
      <c r="AI100" s="62" t="s">
        <v>456</v>
      </c>
      <c r="AJ100" s="62" t="s">
        <v>456</v>
      </c>
      <c r="AK100" s="62" t="s">
        <v>456</v>
      </c>
      <c r="AL100" s="62" t="s">
        <v>456</v>
      </c>
      <c r="AM100" s="62" t="s">
        <v>456</v>
      </c>
      <c r="AN100" s="62" t="s">
        <v>456</v>
      </c>
      <c r="AO100" s="62" t="s">
        <v>456</v>
      </c>
      <c r="AP100" s="62" t="s">
        <v>456</v>
      </c>
      <c r="AQ100" s="62" t="s">
        <v>456</v>
      </c>
      <c r="AR100" s="62" t="s">
        <v>456</v>
      </c>
      <c r="AS100" s="62" t="s">
        <v>456</v>
      </c>
      <c r="AT100" s="62" t="s">
        <v>456</v>
      </c>
      <c r="AU100" s="62" t="s">
        <v>456</v>
      </c>
      <c r="AV100" s="62" t="s">
        <v>456</v>
      </c>
      <c r="AW100" s="62" t="s">
        <v>456</v>
      </c>
      <c r="AX100" s="62" t="s">
        <v>456</v>
      </c>
      <c r="AY100" s="62" t="s">
        <v>456</v>
      </c>
      <c r="AZ100" s="62" t="s">
        <v>456</v>
      </c>
      <c r="BA100" s="62" t="s">
        <v>456</v>
      </c>
      <c r="BB100" s="62" t="s">
        <v>456</v>
      </c>
      <c r="BC100" s="62" t="s">
        <v>456</v>
      </c>
      <c r="BD100" s="62" t="s">
        <v>456</v>
      </c>
      <c r="BE100" s="62" t="s">
        <v>456</v>
      </c>
      <c r="BF100" s="62" t="s">
        <v>456</v>
      </c>
      <c r="BG100" s="62" t="s">
        <v>456</v>
      </c>
      <c r="BH100" s="62" t="s">
        <v>456</v>
      </c>
      <c r="BI100" s="62" t="s">
        <v>456</v>
      </c>
      <c r="BJ100" s="62" t="s">
        <v>456</v>
      </c>
      <c r="BK100" s="62" t="s">
        <v>456</v>
      </c>
      <c r="BL100" s="62" t="s">
        <v>456</v>
      </c>
      <c r="BM100" s="62" t="s">
        <v>456</v>
      </c>
      <c r="BN100" s="62" t="s">
        <v>2039</v>
      </c>
      <c r="BO100" s="62" t="s">
        <v>1957</v>
      </c>
    </row>
    <row r="101" spans="1:67">
      <c r="A101" s="62">
        <v>99</v>
      </c>
      <c r="B101" s="62" t="s">
        <v>456</v>
      </c>
      <c r="C101" s="62" t="s">
        <v>456</v>
      </c>
      <c r="D101" s="62" t="s">
        <v>456</v>
      </c>
      <c r="E101" s="62" t="s">
        <v>456</v>
      </c>
      <c r="F101" s="62" t="s">
        <v>456</v>
      </c>
      <c r="G101" s="62" t="s">
        <v>456</v>
      </c>
      <c r="H101" s="62" t="s">
        <v>456</v>
      </c>
      <c r="I101" s="62" t="s">
        <v>456</v>
      </c>
      <c r="J101" s="62" t="s">
        <v>456</v>
      </c>
      <c r="K101" s="62" t="s">
        <v>456</v>
      </c>
      <c r="L101" s="62" t="s">
        <v>456</v>
      </c>
      <c r="M101" s="62" t="s">
        <v>456</v>
      </c>
      <c r="N101" s="62" t="s">
        <v>456</v>
      </c>
      <c r="O101" s="62" t="s">
        <v>456</v>
      </c>
      <c r="P101" s="62" t="s">
        <v>456</v>
      </c>
      <c r="Q101" s="62" t="s">
        <v>2039</v>
      </c>
      <c r="R101" s="62" t="s">
        <v>456</v>
      </c>
      <c r="S101" s="62" t="s">
        <v>456</v>
      </c>
      <c r="T101" s="62" t="s">
        <v>456</v>
      </c>
      <c r="U101" s="62" t="s">
        <v>456</v>
      </c>
      <c r="V101" s="62" t="s">
        <v>456</v>
      </c>
      <c r="W101" s="62" t="s">
        <v>456</v>
      </c>
      <c r="X101" s="62" t="s">
        <v>456</v>
      </c>
      <c r="Y101" s="62" t="s">
        <v>2039</v>
      </c>
      <c r="Z101" s="62" t="s">
        <v>456</v>
      </c>
      <c r="AA101" s="62" t="s">
        <v>456</v>
      </c>
      <c r="AB101" s="62" t="s">
        <v>456</v>
      </c>
      <c r="AC101" s="62" t="s">
        <v>456</v>
      </c>
      <c r="AD101" s="62" t="s">
        <v>456</v>
      </c>
      <c r="AE101" s="62" t="s">
        <v>456</v>
      </c>
      <c r="AF101" s="62" t="s">
        <v>456</v>
      </c>
      <c r="AG101" s="62" t="s">
        <v>456</v>
      </c>
      <c r="AH101" s="62" t="s">
        <v>456</v>
      </c>
      <c r="AI101" s="62" t="s">
        <v>456</v>
      </c>
      <c r="AJ101" s="62" t="s">
        <v>456</v>
      </c>
      <c r="AK101" s="62" t="s">
        <v>456</v>
      </c>
      <c r="AL101" s="62" t="s">
        <v>456</v>
      </c>
      <c r="AM101" s="62" t="s">
        <v>456</v>
      </c>
      <c r="AN101" s="62" t="s">
        <v>456</v>
      </c>
      <c r="AO101" s="62" t="s">
        <v>456</v>
      </c>
      <c r="AP101" s="62" t="s">
        <v>456</v>
      </c>
      <c r="AQ101" s="62" t="s">
        <v>456</v>
      </c>
      <c r="AR101" s="62" t="s">
        <v>456</v>
      </c>
      <c r="AS101" s="62" t="s">
        <v>456</v>
      </c>
      <c r="AT101" s="62" t="s">
        <v>456</v>
      </c>
      <c r="AU101" s="62" t="s">
        <v>456</v>
      </c>
      <c r="AV101" s="62" t="s">
        <v>456</v>
      </c>
      <c r="AW101" s="62" t="s">
        <v>456</v>
      </c>
      <c r="AX101" s="62" t="s">
        <v>456</v>
      </c>
      <c r="AY101" s="62" t="s">
        <v>456</v>
      </c>
      <c r="AZ101" s="62" t="s">
        <v>456</v>
      </c>
      <c r="BA101" s="62" t="s">
        <v>456</v>
      </c>
      <c r="BB101" s="62" t="s">
        <v>456</v>
      </c>
      <c r="BC101" s="62" t="s">
        <v>456</v>
      </c>
      <c r="BD101" s="62" t="s">
        <v>456</v>
      </c>
      <c r="BE101" s="62" t="s">
        <v>456</v>
      </c>
      <c r="BF101" s="62" t="s">
        <v>456</v>
      </c>
      <c r="BG101" s="62" t="s">
        <v>456</v>
      </c>
      <c r="BH101" s="62" t="s">
        <v>456</v>
      </c>
      <c r="BI101" s="62" t="s">
        <v>456</v>
      </c>
      <c r="BJ101" s="62" t="s">
        <v>456</v>
      </c>
      <c r="BK101" s="62" t="s">
        <v>456</v>
      </c>
      <c r="BL101" s="62" t="s">
        <v>456</v>
      </c>
      <c r="BM101" s="62" t="s">
        <v>456</v>
      </c>
      <c r="BN101" s="62" t="s">
        <v>2039</v>
      </c>
      <c r="BO101" s="62" t="s">
        <v>1957</v>
      </c>
    </row>
    <row r="102" spans="1:67">
      <c r="A102" s="62">
        <v>100</v>
      </c>
      <c r="B102" s="62" t="s">
        <v>456</v>
      </c>
      <c r="C102" s="62" t="s">
        <v>456</v>
      </c>
      <c r="D102" s="62" t="s">
        <v>456</v>
      </c>
      <c r="E102" s="62" t="s">
        <v>456</v>
      </c>
      <c r="F102" s="62" t="s">
        <v>456</v>
      </c>
      <c r="G102" s="62" t="s">
        <v>456</v>
      </c>
      <c r="H102" s="62" t="s">
        <v>456</v>
      </c>
      <c r="I102" s="62" t="s">
        <v>456</v>
      </c>
      <c r="J102" s="62" t="s">
        <v>456</v>
      </c>
      <c r="K102" s="62" t="s">
        <v>456</v>
      </c>
      <c r="L102" s="62" t="s">
        <v>456</v>
      </c>
      <c r="M102" s="62" t="s">
        <v>456</v>
      </c>
      <c r="N102" s="62" t="s">
        <v>456</v>
      </c>
      <c r="O102" s="62" t="s">
        <v>456</v>
      </c>
      <c r="P102" s="62" t="s">
        <v>456</v>
      </c>
      <c r="Q102" s="62" t="s">
        <v>2039</v>
      </c>
      <c r="R102" s="62" t="s">
        <v>456</v>
      </c>
      <c r="S102" s="62" t="s">
        <v>456</v>
      </c>
      <c r="T102" s="62" t="s">
        <v>456</v>
      </c>
      <c r="U102" s="62" t="s">
        <v>456</v>
      </c>
      <c r="V102" s="62" t="s">
        <v>456</v>
      </c>
      <c r="W102" s="62" t="s">
        <v>456</v>
      </c>
      <c r="X102" s="62" t="s">
        <v>456</v>
      </c>
      <c r="Y102" s="62" t="s">
        <v>2039</v>
      </c>
      <c r="Z102" s="62" t="s">
        <v>456</v>
      </c>
      <c r="AA102" s="62" t="s">
        <v>456</v>
      </c>
      <c r="AB102" s="62" t="s">
        <v>456</v>
      </c>
      <c r="AC102" s="62" t="s">
        <v>456</v>
      </c>
      <c r="AD102" s="62" t="s">
        <v>456</v>
      </c>
      <c r="AE102" s="62" t="s">
        <v>456</v>
      </c>
      <c r="AF102" s="62" t="s">
        <v>456</v>
      </c>
      <c r="AG102" s="62" t="s">
        <v>456</v>
      </c>
      <c r="AH102" s="62" t="s">
        <v>456</v>
      </c>
      <c r="AI102" s="62" t="s">
        <v>456</v>
      </c>
      <c r="AJ102" s="62" t="s">
        <v>456</v>
      </c>
      <c r="AK102" s="62" t="s">
        <v>456</v>
      </c>
      <c r="AL102" s="62" t="s">
        <v>456</v>
      </c>
      <c r="AM102" s="62" t="s">
        <v>456</v>
      </c>
      <c r="AN102" s="62" t="s">
        <v>456</v>
      </c>
      <c r="AO102" s="62" t="s">
        <v>456</v>
      </c>
      <c r="AP102" s="62" t="s">
        <v>456</v>
      </c>
      <c r="AQ102" s="62" t="s">
        <v>456</v>
      </c>
      <c r="AR102" s="62" t="s">
        <v>456</v>
      </c>
      <c r="AS102" s="62" t="s">
        <v>456</v>
      </c>
      <c r="AT102" s="62" t="s">
        <v>456</v>
      </c>
      <c r="AU102" s="62" t="s">
        <v>456</v>
      </c>
      <c r="AV102" s="62" t="s">
        <v>456</v>
      </c>
      <c r="AW102" s="62" t="s">
        <v>456</v>
      </c>
      <c r="AX102" s="62" t="s">
        <v>456</v>
      </c>
      <c r="AY102" s="62" t="s">
        <v>456</v>
      </c>
      <c r="AZ102" s="62" t="s">
        <v>456</v>
      </c>
      <c r="BA102" s="62" t="s">
        <v>456</v>
      </c>
      <c r="BB102" s="62" t="s">
        <v>456</v>
      </c>
      <c r="BC102" s="62" t="s">
        <v>456</v>
      </c>
      <c r="BD102" s="62" t="s">
        <v>456</v>
      </c>
      <c r="BE102" s="62" t="s">
        <v>456</v>
      </c>
      <c r="BF102" s="62" t="s">
        <v>456</v>
      </c>
      <c r="BG102" s="62" t="s">
        <v>456</v>
      </c>
      <c r="BH102" s="62" t="s">
        <v>456</v>
      </c>
      <c r="BI102" s="62" t="s">
        <v>456</v>
      </c>
      <c r="BJ102" s="62" t="s">
        <v>456</v>
      </c>
      <c r="BK102" s="62" t="s">
        <v>456</v>
      </c>
      <c r="BL102" s="62" t="s">
        <v>456</v>
      </c>
      <c r="BM102" s="62" t="s">
        <v>456</v>
      </c>
      <c r="BN102" s="62" t="s">
        <v>2039</v>
      </c>
      <c r="BO102" s="62" t="s">
        <v>1957</v>
      </c>
    </row>
    <row r="103" spans="1:67">
      <c r="A103" s="62">
        <v>101</v>
      </c>
      <c r="B103" s="62" t="s">
        <v>456</v>
      </c>
      <c r="C103" s="62" t="s">
        <v>456</v>
      </c>
      <c r="D103" s="62" t="s">
        <v>456</v>
      </c>
      <c r="E103" s="62" t="s">
        <v>456</v>
      </c>
      <c r="F103" s="62" t="s">
        <v>456</v>
      </c>
      <c r="G103" s="62" t="s">
        <v>456</v>
      </c>
      <c r="H103" s="62" t="s">
        <v>456</v>
      </c>
      <c r="I103" s="62" t="s">
        <v>456</v>
      </c>
      <c r="J103" s="62" t="s">
        <v>456</v>
      </c>
      <c r="K103" s="62" t="s">
        <v>456</v>
      </c>
      <c r="L103" s="62" t="s">
        <v>456</v>
      </c>
      <c r="M103" s="62" t="s">
        <v>456</v>
      </c>
      <c r="N103" s="62" t="s">
        <v>456</v>
      </c>
      <c r="O103" s="62" t="s">
        <v>456</v>
      </c>
      <c r="P103" s="62" t="s">
        <v>456</v>
      </c>
      <c r="Q103" s="62" t="s">
        <v>2039</v>
      </c>
      <c r="R103" s="62" t="s">
        <v>456</v>
      </c>
      <c r="S103" s="62" t="s">
        <v>456</v>
      </c>
      <c r="T103" s="62" t="s">
        <v>456</v>
      </c>
      <c r="U103" s="62" t="s">
        <v>456</v>
      </c>
      <c r="V103" s="62" t="s">
        <v>456</v>
      </c>
      <c r="W103" s="62" t="s">
        <v>456</v>
      </c>
      <c r="X103" s="62" t="s">
        <v>456</v>
      </c>
      <c r="Y103" s="62" t="s">
        <v>2039</v>
      </c>
      <c r="Z103" s="62" t="s">
        <v>456</v>
      </c>
      <c r="AA103" s="62" t="s">
        <v>456</v>
      </c>
      <c r="AB103" s="62" t="s">
        <v>456</v>
      </c>
      <c r="AC103" s="62" t="s">
        <v>456</v>
      </c>
      <c r="AD103" s="62" t="s">
        <v>456</v>
      </c>
      <c r="AE103" s="62" t="s">
        <v>456</v>
      </c>
      <c r="AF103" s="62" t="s">
        <v>456</v>
      </c>
      <c r="AG103" s="62" t="s">
        <v>456</v>
      </c>
      <c r="AH103" s="62" t="s">
        <v>456</v>
      </c>
      <c r="AI103" s="62" t="s">
        <v>456</v>
      </c>
      <c r="AJ103" s="62" t="s">
        <v>456</v>
      </c>
      <c r="AK103" s="62" t="s">
        <v>456</v>
      </c>
      <c r="AL103" s="62" t="s">
        <v>456</v>
      </c>
      <c r="AM103" s="62" t="s">
        <v>456</v>
      </c>
      <c r="AN103" s="62" t="s">
        <v>456</v>
      </c>
      <c r="AO103" s="62" t="s">
        <v>456</v>
      </c>
      <c r="AP103" s="62" t="s">
        <v>456</v>
      </c>
      <c r="AQ103" s="62" t="s">
        <v>456</v>
      </c>
      <c r="AR103" s="62" t="s">
        <v>456</v>
      </c>
      <c r="AS103" s="62" t="s">
        <v>456</v>
      </c>
      <c r="AT103" s="62" t="s">
        <v>456</v>
      </c>
      <c r="AU103" s="62" t="s">
        <v>456</v>
      </c>
      <c r="AV103" s="62" t="s">
        <v>456</v>
      </c>
      <c r="AW103" s="62" t="s">
        <v>456</v>
      </c>
      <c r="AX103" s="62" t="s">
        <v>456</v>
      </c>
      <c r="AY103" s="62" t="s">
        <v>456</v>
      </c>
      <c r="AZ103" s="62" t="s">
        <v>456</v>
      </c>
      <c r="BA103" s="62" t="s">
        <v>456</v>
      </c>
      <c r="BB103" s="62" t="s">
        <v>456</v>
      </c>
      <c r="BC103" s="62" t="s">
        <v>456</v>
      </c>
      <c r="BD103" s="62" t="s">
        <v>456</v>
      </c>
      <c r="BE103" s="62" t="s">
        <v>456</v>
      </c>
      <c r="BF103" s="62" t="s">
        <v>456</v>
      </c>
      <c r="BG103" s="62" t="s">
        <v>456</v>
      </c>
      <c r="BH103" s="62" t="s">
        <v>456</v>
      </c>
      <c r="BI103" s="62" t="s">
        <v>456</v>
      </c>
      <c r="BJ103" s="62" t="s">
        <v>456</v>
      </c>
      <c r="BK103" s="62" t="s">
        <v>456</v>
      </c>
      <c r="BL103" s="62" t="s">
        <v>456</v>
      </c>
      <c r="BM103" s="62" t="s">
        <v>456</v>
      </c>
      <c r="BN103" s="62" t="s">
        <v>2039</v>
      </c>
      <c r="BO103" s="62" t="s">
        <v>1957</v>
      </c>
    </row>
    <row r="104" spans="1:67">
      <c r="A104" s="62">
        <v>102</v>
      </c>
      <c r="B104" s="62" t="s">
        <v>456</v>
      </c>
      <c r="C104" s="62" t="s">
        <v>456</v>
      </c>
      <c r="D104" s="62" t="s">
        <v>456</v>
      </c>
      <c r="E104" s="62" t="s">
        <v>456</v>
      </c>
      <c r="F104" s="62" t="s">
        <v>456</v>
      </c>
      <c r="G104" s="62" t="s">
        <v>456</v>
      </c>
      <c r="H104" s="62" t="s">
        <v>456</v>
      </c>
      <c r="I104" s="62" t="s">
        <v>456</v>
      </c>
      <c r="J104" s="62" t="s">
        <v>456</v>
      </c>
      <c r="K104" s="62" t="s">
        <v>456</v>
      </c>
      <c r="L104" s="62" t="s">
        <v>456</v>
      </c>
      <c r="M104" s="62" t="s">
        <v>456</v>
      </c>
      <c r="N104" s="62" t="s">
        <v>456</v>
      </c>
      <c r="O104" s="62" t="s">
        <v>456</v>
      </c>
      <c r="P104" s="62" t="s">
        <v>456</v>
      </c>
      <c r="Q104" s="62" t="s">
        <v>2039</v>
      </c>
      <c r="R104" s="62" t="s">
        <v>456</v>
      </c>
      <c r="S104" s="62" t="s">
        <v>456</v>
      </c>
      <c r="T104" s="62" t="s">
        <v>456</v>
      </c>
      <c r="U104" s="62" t="s">
        <v>456</v>
      </c>
      <c r="V104" s="62" t="s">
        <v>456</v>
      </c>
      <c r="W104" s="62" t="s">
        <v>456</v>
      </c>
      <c r="X104" s="62" t="s">
        <v>456</v>
      </c>
      <c r="Y104" s="62" t="s">
        <v>2039</v>
      </c>
      <c r="Z104" s="62" t="s">
        <v>456</v>
      </c>
      <c r="AA104" s="62" t="s">
        <v>456</v>
      </c>
      <c r="AB104" s="62" t="s">
        <v>456</v>
      </c>
      <c r="AC104" s="62" t="s">
        <v>456</v>
      </c>
      <c r="AD104" s="62" t="s">
        <v>456</v>
      </c>
      <c r="AE104" s="62" t="s">
        <v>456</v>
      </c>
      <c r="AF104" s="62" t="s">
        <v>456</v>
      </c>
      <c r="AG104" s="62" t="s">
        <v>456</v>
      </c>
      <c r="AH104" s="62" t="s">
        <v>456</v>
      </c>
      <c r="AI104" s="62" t="s">
        <v>456</v>
      </c>
      <c r="AJ104" s="62" t="s">
        <v>456</v>
      </c>
      <c r="AK104" s="62" t="s">
        <v>456</v>
      </c>
      <c r="AL104" s="62" t="s">
        <v>456</v>
      </c>
      <c r="AM104" s="62" t="s">
        <v>456</v>
      </c>
      <c r="AN104" s="62" t="s">
        <v>456</v>
      </c>
      <c r="AO104" s="62" t="s">
        <v>456</v>
      </c>
      <c r="AP104" s="62" t="s">
        <v>456</v>
      </c>
      <c r="AQ104" s="62" t="s">
        <v>456</v>
      </c>
      <c r="AR104" s="62" t="s">
        <v>456</v>
      </c>
      <c r="AS104" s="62" t="s">
        <v>456</v>
      </c>
      <c r="AT104" s="62" t="s">
        <v>456</v>
      </c>
      <c r="AU104" s="62" t="s">
        <v>456</v>
      </c>
      <c r="AV104" s="62" t="s">
        <v>456</v>
      </c>
      <c r="AW104" s="62" t="s">
        <v>456</v>
      </c>
      <c r="AX104" s="62" t="s">
        <v>456</v>
      </c>
      <c r="AY104" s="62" t="s">
        <v>456</v>
      </c>
      <c r="AZ104" s="62" t="s">
        <v>456</v>
      </c>
      <c r="BA104" s="62" t="s">
        <v>456</v>
      </c>
      <c r="BB104" s="62" t="s">
        <v>456</v>
      </c>
      <c r="BC104" s="62" t="s">
        <v>456</v>
      </c>
      <c r="BD104" s="62" t="s">
        <v>456</v>
      </c>
      <c r="BE104" s="62" t="s">
        <v>456</v>
      </c>
      <c r="BF104" s="62" t="s">
        <v>456</v>
      </c>
      <c r="BG104" s="62" t="s">
        <v>456</v>
      </c>
      <c r="BH104" s="62" t="s">
        <v>456</v>
      </c>
      <c r="BI104" s="62" t="s">
        <v>456</v>
      </c>
      <c r="BJ104" s="62" t="s">
        <v>456</v>
      </c>
      <c r="BK104" s="62" t="s">
        <v>456</v>
      </c>
      <c r="BL104" s="62" t="s">
        <v>456</v>
      </c>
      <c r="BM104" s="62" t="s">
        <v>456</v>
      </c>
      <c r="BN104" s="62" t="s">
        <v>2039</v>
      </c>
      <c r="BO104" s="62" t="s">
        <v>1957</v>
      </c>
    </row>
    <row r="105" spans="1:67">
      <c r="A105" s="62">
        <v>103</v>
      </c>
      <c r="B105" s="62" t="s">
        <v>456</v>
      </c>
      <c r="C105" s="62" t="s">
        <v>456</v>
      </c>
      <c r="D105" s="62" t="s">
        <v>456</v>
      </c>
      <c r="E105" s="62" t="s">
        <v>456</v>
      </c>
      <c r="F105" s="62" t="s">
        <v>456</v>
      </c>
      <c r="G105" s="62" t="s">
        <v>456</v>
      </c>
      <c r="H105" s="62" t="s">
        <v>456</v>
      </c>
      <c r="I105" s="62" t="s">
        <v>456</v>
      </c>
      <c r="J105" s="62" t="s">
        <v>456</v>
      </c>
      <c r="K105" s="62" t="s">
        <v>456</v>
      </c>
      <c r="L105" s="62" t="s">
        <v>456</v>
      </c>
      <c r="M105" s="62" t="s">
        <v>456</v>
      </c>
      <c r="N105" s="62" t="s">
        <v>456</v>
      </c>
      <c r="O105" s="62" t="s">
        <v>456</v>
      </c>
      <c r="P105" s="62" t="s">
        <v>456</v>
      </c>
      <c r="Q105" s="62" t="s">
        <v>2039</v>
      </c>
      <c r="R105" s="62" t="s">
        <v>456</v>
      </c>
      <c r="S105" s="62" t="s">
        <v>456</v>
      </c>
      <c r="T105" s="62" t="s">
        <v>456</v>
      </c>
      <c r="U105" s="62" t="s">
        <v>456</v>
      </c>
      <c r="V105" s="62" t="s">
        <v>456</v>
      </c>
      <c r="W105" s="62" t="s">
        <v>456</v>
      </c>
      <c r="X105" s="62" t="s">
        <v>456</v>
      </c>
      <c r="Y105" s="62" t="s">
        <v>2039</v>
      </c>
      <c r="Z105" s="62" t="s">
        <v>456</v>
      </c>
      <c r="AA105" s="62" t="s">
        <v>456</v>
      </c>
      <c r="AB105" s="62" t="s">
        <v>456</v>
      </c>
      <c r="AC105" s="62" t="s">
        <v>456</v>
      </c>
      <c r="AD105" s="62" t="s">
        <v>456</v>
      </c>
      <c r="AE105" s="62" t="s">
        <v>456</v>
      </c>
      <c r="AF105" s="62" t="s">
        <v>456</v>
      </c>
      <c r="AG105" s="62" t="s">
        <v>456</v>
      </c>
      <c r="AH105" s="62" t="s">
        <v>456</v>
      </c>
      <c r="AI105" s="62" t="s">
        <v>456</v>
      </c>
      <c r="AJ105" s="62" t="s">
        <v>456</v>
      </c>
      <c r="AK105" s="62" t="s">
        <v>456</v>
      </c>
      <c r="AL105" s="62" t="s">
        <v>456</v>
      </c>
      <c r="AM105" s="62" t="s">
        <v>1957</v>
      </c>
      <c r="AN105" s="62" t="s">
        <v>456</v>
      </c>
      <c r="AO105" s="62" t="s">
        <v>456</v>
      </c>
      <c r="AP105" s="62" t="s">
        <v>456</v>
      </c>
      <c r="AQ105" s="62" t="s">
        <v>456</v>
      </c>
      <c r="AR105" s="62" t="s">
        <v>456</v>
      </c>
      <c r="AS105" s="62" t="s">
        <v>456</v>
      </c>
      <c r="AT105" s="62" t="s">
        <v>456</v>
      </c>
      <c r="AU105" s="62" t="s">
        <v>456</v>
      </c>
      <c r="AV105" s="62" t="s">
        <v>456</v>
      </c>
      <c r="AW105" s="62" t="s">
        <v>456</v>
      </c>
      <c r="AX105" s="62" t="s">
        <v>456</v>
      </c>
      <c r="AY105" s="62" t="s">
        <v>456</v>
      </c>
      <c r="AZ105" s="62" t="s">
        <v>456</v>
      </c>
      <c r="BA105" s="62" t="s">
        <v>456</v>
      </c>
      <c r="BB105" s="62" t="s">
        <v>456</v>
      </c>
      <c r="BC105" s="62" t="s">
        <v>456</v>
      </c>
      <c r="BD105" s="62" t="s">
        <v>456</v>
      </c>
      <c r="BE105" s="62" t="s">
        <v>456</v>
      </c>
      <c r="BF105" s="62" t="s">
        <v>456</v>
      </c>
      <c r="BG105" s="62" t="s">
        <v>456</v>
      </c>
      <c r="BH105" s="62" t="s">
        <v>456</v>
      </c>
      <c r="BI105" s="62" t="s">
        <v>456</v>
      </c>
      <c r="BJ105" s="62" t="s">
        <v>456</v>
      </c>
      <c r="BK105" s="62" t="s">
        <v>456</v>
      </c>
      <c r="BL105" s="62" t="s">
        <v>456</v>
      </c>
      <c r="BM105" s="62" t="s">
        <v>456</v>
      </c>
      <c r="BN105" s="62" t="s">
        <v>2039</v>
      </c>
      <c r="BO105" s="62" t="s">
        <v>1957</v>
      </c>
    </row>
    <row r="106" spans="1:67">
      <c r="A106" s="62">
        <v>104</v>
      </c>
      <c r="B106" s="62" t="s">
        <v>456</v>
      </c>
      <c r="C106" s="62" t="s">
        <v>456</v>
      </c>
      <c r="D106" s="62" t="s">
        <v>456</v>
      </c>
      <c r="E106" s="62" t="s">
        <v>456</v>
      </c>
      <c r="F106" s="62" t="s">
        <v>456</v>
      </c>
      <c r="G106" s="62" t="s">
        <v>456</v>
      </c>
      <c r="H106" s="62" t="s">
        <v>456</v>
      </c>
      <c r="I106" s="62" t="s">
        <v>456</v>
      </c>
      <c r="J106" s="62" t="s">
        <v>456</v>
      </c>
      <c r="K106" s="62" t="s">
        <v>456</v>
      </c>
      <c r="L106" s="62" t="s">
        <v>456</v>
      </c>
      <c r="M106" s="62" t="s">
        <v>456</v>
      </c>
      <c r="N106" s="62" t="s">
        <v>456</v>
      </c>
      <c r="O106" s="62" t="s">
        <v>456</v>
      </c>
      <c r="P106" s="62" t="s">
        <v>456</v>
      </c>
      <c r="Q106" s="62" t="s">
        <v>2039</v>
      </c>
      <c r="R106" s="62" t="s">
        <v>456</v>
      </c>
      <c r="S106" s="62" t="s">
        <v>456</v>
      </c>
      <c r="T106" s="62" t="s">
        <v>456</v>
      </c>
      <c r="U106" s="62" t="s">
        <v>456</v>
      </c>
      <c r="V106" s="62" t="s">
        <v>456</v>
      </c>
      <c r="W106" s="62" t="s">
        <v>456</v>
      </c>
      <c r="X106" s="62" t="s">
        <v>456</v>
      </c>
      <c r="Y106" s="62" t="s">
        <v>2039</v>
      </c>
      <c r="Z106" s="62" t="s">
        <v>456</v>
      </c>
      <c r="AA106" s="62" t="s">
        <v>456</v>
      </c>
      <c r="AB106" s="62" t="s">
        <v>456</v>
      </c>
      <c r="AC106" s="62" t="s">
        <v>456</v>
      </c>
      <c r="AD106" s="62" t="s">
        <v>456</v>
      </c>
      <c r="AE106" s="62" t="s">
        <v>456</v>
      </c>
      <c r="AF106" s="62" t="s">
        <v>456</v>
      </c>
      <c r="AG106" s="62" t="s">
        <v>456</v>
      </c>
      <c r="AH106" s="62" t="s">
        <v>456</v>
      </c>
      <c r="AI106" s="62" t="s">
        <v>456</v>
      </c>
      <c r="AJ106" s="62" t="s">
        <v>456</v>
      </c>
      <c r="AK106" s="62" t="s">
        <v>456</v>
      </c>
      <c r="AL106" s="62" t="s">
        <v>456</v>
      </c>
      <c r="AM106" s="62" t="s">
        <v>456</v>
      </c>
      <c r="AN106" s="62" t="s">
        <v>456</v>
      </c>
      <c r="AO106" s="62" t="s">
        <v>456</v>
      </c>
      <c r="AP106" s="62" t="s">
        <v>456</v>
      </c>
      <c r="AQ106" s="62" t="s">
        <v>456</v>
      </c>
      <c r="AR106" s="62" t="s">
        <v>456</v>
      </c>
      <c r="AS106" s="62" t="s">
        <v>456</v>
      </c>
      <c r="AT106" s="62" t="s">
        <v>456</v>
      </c>
      <c r="AU106" s="62" t="s">
        <v>456</v>
      </c>
      <c r="AV106" s="62" t="s">
        <v>456</v>
      </c>
      <c r="AW106" s="62" t="s">
        <v>456</v>
      </c>
      <c r="AX106" s="62" t="s">
        <v>456</v>
      </c>
      <c r="AY106" s="62" t="s">
        <v>456</v>
      </c>
      <c r="AZ106" s="62" t="s">
        <v>456</v>
      </c>
      <c r="BA106" s="62" t="s">
        <v>456</v>
      </c>
      <c r="BB106" s="62" t="s">
        <v>456</v>
      </c>
      <c r="BC106" s="62" t="s">
        <v>456</v>
      </c>
      <c r="BD106" s="62" t="s">
        <v>456</v>
      </c>
      <c r="BE106" s="62" t="s">
        <v>456</v>
      </c>
      <c r="BF106" s="62" t="s">
        <v>456</v>
      </c>
      <c r="BG106" s="62" t="s">
        <v>456</v>
      </c>
      <c r="BH106" s="62" t="s">
        <v>456</v>
      </c>
      <c r="BI106" s="62" t="s">
        <v>456</v>
      </c>
      <c r="BJ106" s="62" t="s">
        <v>456</v>
      </c>
      <c r="BK106" s="62" t="s">
        <v>456</v>
      </c>
      <c r="BL106" s="62" t="s">
        <v>456</v>
      </c>
      <c r="BM106" s="62" t="s">
        <v>456</v>
      </c>
      <c r="BN106" s="62" t="s">
        <v>2039</v>
      </c>
      <c r="BO106" s="62" t="s">
        <v>1957</v>
      </c>
    </row>
    <row r="107" spans="1:67">
      <c r="A107" s="62">
        <v>105</v>
      </c>
      <c r="B107" s="62" t="s">
        <v>456</v>
      </c>
      <c r="C107" s="62" t="s">
        <v>456</v>
      </c>
      <c r="D107" s="62" t="s">
        <v>456</v>
      </c>
      <c r="E107" s="62" t="s">
        <v>456</v>
      </c>
      <c r="F107" s="62" t="s">
        <v>456</v>
      </c>
      <c r="G107" s="62" t="s">
        <v>456</v>
      </c>
      <c r="H107" s="62" t="s">
        <v>456</v>
      </c>
      <c r="I107" s="62" t="s">
        <v>456</v>
      </c>
      <c r="J107" s="62" t="s">
        <v>456</v>
      </c>
      <c r="K107" s="62" t="s">
        <v>456</v>
      </c>
      <c r="L107" s="62" t="s">
        <v>456</v>
      </c>
      <c r="M107" s="62" t="s">
        <v>456</v>
      </c>
      <c r="N107" s="62" t="s">
        <v>456</v>
      </c>
      <c r="O107" s="62" t="s">
        <v>456</v>
      </c>
      <c r="P107" s="62" t="s">
        <v>456</v>
      </c>
      <c r="Q107" s="62" t="s">
        <v>2039</v>
      </c>
      <c r="R107" s="62" t="s">
        <v>456</v>
      </c>
      <c r="S107" s="62" t="s">
        <v>456</v>
      </c>
      <c r="T107" s="62" t="s">
        <v>456</v>
      </c>
      <c r="U107" s="62" t="s">
        <v>456</v>
      </c>
      <c r="V107" s="62" t="s">
        <v>456</v>
      </c>
      <c r="W107" s="62" t="s">
        <v>456</v>
      </c>
      <c r="X107" s="62" t="s">
        <v>456</v>
      </c>
      <c r="Y107" s="62" t="s">
        <v>2039</v>
      </c>
      <c r="Z107" s="62" t="s">
        <v>456</v>
      </c>
      <c r="AA107" s="62" t="s">
        <v>456</v>
      </c>
      <c r="AB107" s="62" t="s">
        <v>456</v>
      </c>
      <c r="AC107" s="62" t="s">
        <v>456</v>
      </c>
      <c r="AD107" s="62" t="s">
        <v>456</v>
      </c>
      <c r="AE107" s="62" t="s">
        <v>456</v>
      </c>
      <c r="AF107" s="62" t="s">
        <v>456</v>
      </c>
      <c r="AG107" s="62" t="s">
        <v>456</v>
      </c>
      <c r="AH107" s="62" t="s">
        <v>456</v>
      </c>
      <c r="AI107" s="62" t="s">
        <v>456</v>
      </c>
      <c r="AJ107" s="62" t="s">
        <v>456</v>
      </c>
      <c r="AK107" s="62" t="s">
        <v>456</v>
      </c>
      <c r="AL107" s="62" t="s">
        <v>456</v>
      </c>
      <c r="AM107" s="62" t="s">
        <v>456</v>
      </c>
      <c r="AN107" s="62" t="s">
        <v>456</v>
      </c>
      <c r="AO107" s="62" t="s">
        <v>456</v>
      </c>
      <c r="AP107" s="62" t="s">
        <v>456</v>
      </c>
      <c r="AQ107" s="62" t="s">
        <v>456</v>
      </c>
      <c r="AR107" s="62" t="s">
        <v>456</v>
      </c>
      <c r="AS107" s="62" t="s">
        <v>456</v>
      </c>
      <c r="AT107" s="62" t="s">
        <v>456</v>
      </c>
      <c r="AU107" s="62" t="s">
        <v>456</v>
      </c>
      <c r="AV107" s="62" t="s">
        <v>456</v>
      </c>
      <c r="AW107" s="62" t="s">
        <v>456</v>
      </c>
      <c r="AX107" s="62" t="s">
        <v>456</v>
      </c>
      <c r="AY107" s="62" t="s">
        <v>456</v>
      </c>
      <c r="AZ107" s="62" t="s">
        <v>456</v>
      </c>
      <c r="BA107" s="62" t="s">
        <v>456</v>
      </c>
      <c r="BB107" s="62" t="s">
        <v>456</v>
      </c>
      <c r="BC107" s="62" t="s">
        <v>456</v>
      </c>
      <c r="BD107" s="62" t="s">
        <v>456</v>
      </c>
      <c r="BE107" s="62" t="s">
        <v>456</v>
      </c>
      <c r="BF107" s="62" t="s">
        <v>456</v>
      </c>
      <c r="BG107" s="62" t="s">
        <v>456</v>
      </c>
      <c r="BH107" s="62" t="s">
        <v>456</v>
      </c>
      <c r="BI107" s="62" t="s">
        <v>456</v>
      </c>
      <c r="BJ107" s="62" t="s">
        <v>456</v>
      </c>
      <c r="BK107" s="62" t="s">
        <v>456</v>
      </c>
      <c r="BL107" s="62" t="s">
        <v>456</v>
      </c>
      <c r="BM107" s="62" t="s">
        <v>456</v>
      </c>
      <c r="BN107" s="62" t="s">
        <v>2039</v>
      </c>
      <c r="BO107" s="62" t="s">
        <v>1957</v>
      </c>
    </row>
    <row r="108" spans="1:67">
      <c r="A108" s="62">
        <v>106</v>
      </c>
      <c r="B108" s="62" t="s">
        <v>456</v>
      </c>
      <c r="C108" s="62" t="s">
        <v>456</v>
      </c>
      <c r="D108" s="62" t="s">
        <v>456</v>
      </c>
      <c r="E108" s="62" t="s">
        <v>456</v>
      </c>
      <c r="F108" s="62" t="s">
        <v>456</v>
      </c>
      <c r="G108" s="62" t="s">
        <v>456</v>
      </c>
      <c r="H108" s="62" t="s">
        <v>456</v>
      </c>
      <c r="I108" s="62" t="s">
        <v>456</v>
      </c>
      <c r="J108" s="62" t="s">
        <v>456</v>
      </c>
      <c r="K108" s="62" t="s">
        <v>456</v>
      </c>
      <c r="L108" s="62" t="s">
        <v>456</v>
      </c>
      <c r="M108" s="62" t="s">
        <v>456</v>
      </c>
      <c r="N108" s="62" t="s">
        <v>456</v>
      </c>
      <c r="O108" s="62" t="s">
        <v>456</v>
      </c>
      <c r="P108" s="62" t="s">
        <v>456</v>
      </c>
      <c r="Q108" s="62" t="s">
        <v>2039</v>
      </c>
      <c r="R108" s="62" t="s">
        <v>456</v>
      </c>
      <c r="S108" s="62" t="s">
        <v>456</v>
      </c>
      <c r="T108" s="62" t="s">
        <v>456</v>
      </c>
      <c r="U108" s="62" t="s">
        <v>456</v>
      </c>
      <c r="V108" s="62" t="s">
        <v>456</v>
      </c>
      <c r="W108" s="62" t="s">
        <v>456</v>
      </c>
      <c r="X108" s="62" t="s">
        <v>456</v>
      </c>
      <c r="Y108" s="62" t="s">
        <v>2039</v>
      </c>
      <c r="Z108" s="62" t="s">
        <v>456</v>
      </c>
      <c r="AA108" s="62" t="s">
        <v>456</v>
      </c>
      <c r="AB108" s="62" t="s">
        <v>456</v>
      </c>
      <c r="AC108" s="62" t="s">
        <v>456</v>
      </c>
      <c r="AD108" s="62" t="s">
        <v>456</v>
      </c>
      <c r="AE108" s="62" t="s">
        <v>456</v>
      </c>
      <c r="AF108" s="62" t="s">
        <v>456</v>
      </c>
      <c r="AG108" s="62" t="s">
        <v>456</v>
      </c>
      <c r="AH108" s="62" t="s">
        <v>456</v>
      </c>
      <c r="AI108" s="62" t="s">
        <v>456</v>
      </c>
      <c r="AJ108" s="62" t="s">
        <v>456</v>
      </c>
      <c r="AK108" s="62" t="s">
        <v>456</v>
      </c>
      <c r="AL108" s="62" t="s">
        <v>456</v>
      </c>
      <c r="AM108" s="62" t="s">
        <v>456</v>
      </c>
      <c r="AN108" s="62" t="s">
        <v>456</v>
      </c>
      <c r="AO108" s="62" t="s">
        <v>456</v>
      </c>
      <c r="AP108" s="62" t="s">
        <v>456</v>
      </c>
      <c r="AQ108" s="62" t="s">
        <v>456</v>
      </c>
      <c r="AR108" s="62" t="s">
        <v>456</v>
      </c>
      <c r="AS108" s="62" t="s">
        <v>456</v>
      </c>
      <c r="AT108" s="62" t="s">
        <v>456</v>
      </c>
      <c r="AU108" s="62" t="s">
        <v>456</v>
      </c>
      <c r="AV108" s="62" t="s">
        <v>456</v>
      </c>
      <c r="AW108" s="62" t="s">
        <v>456</v>
      </c>
      <c r="AX108" s="62" t="s">
        <v>456</v>
      </c>
      <c r="AY108" s="62" t="s">
        <v>456</v>
      </c>
      <c r="AZ108" s="62" t="s">
        <v>456</v>
      </c>
      <c r="BA108" s="62" t="s">
        <v>456</v>
      </c>
      <c r="BB108" s="62" t="s">
        <v>456</v>
      </c>
      <c r="BC108" s="62" t="s">
        <v>456</v>
      </c>
      <c r="BD108" s="62" t="s">
        <v>456</v>
      </c>
      <c r="BE108" s="62" t="s">
        <v>456</v>
      </c>
      <c r="BF108" s="62" t="s">
        <v>456</v>
      </c>
      <c r="BG108" s="62" t="s">
        <v>456</v>
      </c>
      <c r="BH108" s="62" t="s">
        <v>456</v>
      </c>
      <c r="BI108" s="62" t="s">
        <v>456</v>
      </c>
      <c r="BJ108" s="62" t="s">
        <v>456</v>
      </c>
      <c r="BK108" s="62" t="s">
        <v>456</v>
      </c>
      <c r="BL108" s="62" t="s">
        <v>456</v>
      </c>
      <c r="BM108" s="62" t="s">
        <v>456</v>
      </c>
      <c r="BN108" s="62" t="s">
        <v>2039</v>
      </c>
      <c r="BO108" s="62" t="s">
        <v>1957</v>
      </c>
    </row>
    <row r="109" spans="1:67">
      <c r="A109" s="62">
        <v>107</v>
      </c>
      <c r="B109" s="62" t="s">
        <v>456</v>
      </c>
      <c r="C109" s="62" t="s">
        <v>456</v>
      </c>
      <c r="D109" s="62" t="s">
        <v>456</v>
      </c>
      <c r="E109" s="62" t="s">
        <v>456</v>
      </c>
      <c r="F109" s="62" t="s">
        <v>456</v>
      </c>
      <c r="G109" s="62" t="s">
        <v>456</v>
      </c>
      <c r="H109" s="62" t="s">
        <v>456</v>
      </c>
      <c r="I109" s="62" t="s">
        <v>456</v>
      </c>
      <c r="J109" s="62" t="s">
        <v>456</v>
      </c>
      <c r="K109" s="62" t="s">
        <v>456</v>
      </c>
      <c r="L109" s="62" t="s">
        <v>456</v>
      </c>
      <c r="M109" s="62" t="s">
        <v>456</v>
      </c>
      <c r="N109" s="62" t="s">
        <v>456</v>
      </c>
      <c r="O109" s="62" t="s">
        <v>456</v>
      </c>
      <c r="P109" s="62" t="s">
        <v>456</v>
      </c>
      <c r="Q109" s="62" t="s">
        <v>2039</v>
      </c>
      <c r="R109" s="62" t="s">
        <v>456</v>
      </c>
      <c r="S109" s="62" t="s">
        <v>456</v>
      </c>
      <c r="T109" s="62" t="s">
        <v>456</v>
      </c>
      <c r="U109" s="62" t="s">
        <v>456</v>
      </c>
      <c r="V109" s="62" t="s">
        <v>456</v>
      </c>
      <c r="W109" s="62" t="s">
        <v>456</v>
      </c>
      <c r="X109" s="62" t="s">
        <v>456</v>
      </c>
      <c r="Y109" s="62" t="s">
        <v>2039</v>
      </c>
      <c r="Z109" s="62" t="s">
        <v>456</v>
      </c>
      <c r="AA109" s="62" t="s">
        <v>456</v>
      </c>
      <c r="AB109" s="62" t="s">
        <v>456</v>
      </c>
      <c r="AC109" s="62" t="s">
        <v>456</v>
      </c>
      <c r="AD109" s="62" t="s">
        <v>456</v>
      </c>
      <c r="AE109" s="62" t="s">
        <v>456</v>
      </c>
      <c r="AF109" s="62" t="s">
        <v>456</v>
      </c>
      <c r="AG109" s="62" t="s">
        <v>456</v>
      </c>
      <c r="AH109" s="62" t="s">
        <v>456</v>
      </c>
      <c r="AI109" s="62" t="s">
        <v>456</v>
      </c>
      <c r="AJ109" s="62" t="s">
        <v>456</v>
      </c>
      <c r="AK109" s="62" t="s">
        <v>456</v>
      </c>
      <c r="AL109" s="62" t="s">
        <v>456</v>
      </c>
      <c r="AM109" s="62" t="s">
        <v>456</v>
      </c>
      <c r="AN109" s="62" t="s">
        <v>456</v>
      </c>
      <c r="AO109" s="62" t="s">
        <v>456</v>
      </c>
      <c r="AP109" s="62" t="s">
        <v>456</v>
      </c>
      <c r="AQ109" s="62" t="s">
        <v>456</v>
      </c>
      <c r="AR109" s="62" t="s">
        <v>456</v>
      </c>
      <c r="AS109" s="62" t="s">
        <v>456</v>
      </c>
      <c r="AT109" s="62" t="s">
        <v>456</v>
      </c>
      <c r="AU109" s="62" t="s">
        <v>456</v>
      </c>
      <c r="AV109" s="62" t="s">
        <v>456</v>
      </c>
      <c r="AW109" s="62" t="s">
        <v>456</v>
      </c>
      <c r="AX109" s="62" t="s">
        <v>456</v>
      </c>
      <c r="AY109" s="62" t="s">
        <v>456</v>
      </c>
      <c r="AZ109" s="62" t="s">
        <v>456</v>
      </c>
      <c r="BA109" s="62" t="s">
        <v>456</v>
      </c>
      <c r="BB109" s="62" t="s">
        <v>456</v>
      </c>
      <c r="BC109" s="62" t="s">
        <v>456</v>
      </c>
      <c r="BD109" s="62" t="s">
        <v>456</v>
      </c>
      <c r="BE109" s="62" t="s">
        <v>456</v>
      </c>
      <c r="BF109" s="62" t="s">
        <v>456</v>
      </c>
      <c r="BG109" s="62" t="s">
        <v>456</v>
      </c>
      <c r="BH109" s="62" t="s">
        <v>456</v>
      </c>
      <c r="BI109" s="62" t="s">
        <v>456</v>
      </c>
      <c r="BJ109" s="62" t="s">
        <v>456</v>
      </c>
      <c r="BK109" s="62" t="s">
        <v>456</v>
      </c>
      <c r="BL109" s="62" t="s">
        <v>456</v>
      </c>
      <c r="BM109" s="62" t="s">
        <v>456</v>
      </c>
      <c r="BN109" s="62" t="s">
        <v>2039</v>
      </c>
      <c r="BO109" s="62" t="s">
        <v>1957</v>
      </c>
    </row>
    <row r="110" spans="1:67">
      <c r="A110" s="62">
        <v>108</v>
      </c>
      <c r="B110" s="62" t="s">
        <v>456</v>
      </c>
      <c r="C110" s="62" t="s">
        <v>456</v>
      </c>
      <c r="D110" s="62" t="s">
        <v>456</v>
      </c>
      <c r="E110" s="62" t="s">
        <v>456</v>
      </c>
      <c r="F110" s="62" t="s">
        <v>456</v>
      </c>
      <c r="G110" s="62" t="s">
        <v>456</v>
      </c>
      <c r="H110" s="62" t="s">
        <v>456</v>
      </c>
      <c r="I110" s="62" t="s">
        <v>456</v>
      </c>
      <c r="J110" s="62" t="s">
        <v>456</v>
      </c>
      <c r="K110" s="62" t="s">
        <v>456</v>
      </c>
      <c r="L110" s="62" t="s">
        <v>456</v>
      </c>
      <c r="M110" s="62" t="s">
        <v>456</v>
      </c>
      <c r="N110" s="62" t="s">
        <v>456</v>
      </c>
      <c r="O110" s="62" t="s">
        <v>456</v>
      </c>
      <c r="P110" s="62" t="s">
        <v>456</v>
      </c>
      <c r="Q110" s="62" t="s">
        <v>2039</v>
      </c>
      <c r="R110" s="62" t="s">
        <v>456</v>
      </c>
      <c r="S110" s="62" t="s">
        <v>456</v>
      </c>
      <c r="T110" s="62" t="s">
        <v>456</v>
      </c>
      <c r="U110" s="62" t="s">
        <v>456</v>
      </c>
      <c r="V110" s="62" t="s">
        <v>456</v>
      </c>
      <c r="W110" s="62" t="s">
        <v>456</v>
      </c>
      <c r="X110" s="62" t="s">
        <v>456</v>
      </c>
      <c r="Y110" s="62" t="s">
        <v>2039</v>
      </c>
      <c r="Z110" s="62" t="s">
        <v>456</v>
      </c>
      <c r="AA110" s="62" t="s">
        <v>456</v>
      </c>
      <c r="AB110" s="62" t="s">
        <v>456</v>
      </c>
      <c r="AC110" s="62" t="s">
        <v>456</v>
      </c>
      <c r="AD110" s="62" t="s">
        <v>456</v>
      </c>
      <c r="AE110" s="62" t="s">
        <v>456</v>
      </c>
      <c r="AF110" s="62" t="s">
        <v>456</v>
      </c>
      <c r="AG110" s="62" t="s">
        <v>456</v>
      </c>
      <c r="AH110" s="62" t="s">
        <v>456</v>
      </c>
      <c r="AI110" s="62" t="s">
        <v>456</v>
      </c>
      <c r="AJ110" s="62" t="s">
        <v>456</v>
      </c>
      <c r="AK110" s="62" t="s">
        <v>456</v>
      </c>
      <c r="AL110" s="62" t="s">
        <v>456</v>
      </c>
      <c r="AM110" s="62" t="s">
        <v>456</v>
      </c>
      <c r="AN110" s="62" t="s">
        <v>456</v>
      </c>
      <c r="AO110" s="62" t="s">
        <v>456</v>
      </c>
      <c r="AP110" s="62" t="s">
        <v>456</v>
      </c>
      <c r="AQ110" s="62" t="s">
        <v>456</v>
      </c>
      <c r="AR110" s="62" t="s">
        <v>456</v>
      </c>
      <c r="AS110" s="62" t="s">
        <v>456</v>
      </c>
      <c r="AT110" s="62" t="s">
        <v>456</v>
      </c>
      <c r="AU110" s="62" t="s">
        <v>456</v>
      </c>
      <c r="AV110" s="62" t="s">
        <v>456</v>
      </c>
      <c r="AW110" s="62" t="s">
        <v>456</v>
      </c>
      <c r="AX110" s="62" t="s">
        <v>456</v>
      </c>
      <c r="AY110" s="62" t="s">
        <v>456</v>
      </c>
      <c r="AZ110" s="62" t="s">
        <v>456</v>
      </c>
      <c r="BA110" s="62" t="s">
        <v>456</v>
      </c>
      <c r="BB110" s="62" t="s">
        <v>456</v>
      </c>
      <c r="BC110" s="62" t="s">
        <v>456</v>
      </c>
      <c r="BD110" s="62" t="s">
        <v>456</v>
      </c>
      <c r="BE110" s="62" t="s">
        <v>456</v>
      </c>
      <c r="BF110" s="62" t="s">
        <v>456</v>
      </c>
      <c r="BG110" s="62" t="s">
        <v>456</v>
      </c>
      <c r="BH110" s="62" t="s">
        <v>456</v>
      </c>
      <c r="BI110" s="62" t="s">
        <v>456</v>
      </c>
      <c r="BJ110" s="62" t="s">
        <v>456</v>
      </c>
      <c r="BK110" s="62" t="s">
        <v>456</v>
      </c>
      <c r="BL110" s="62" t="s">
        <v>456</v>
      </c>
      <c r="BM110" s="62" t="s">
        <v>456</v>
      </c>
      <c r="BN110" s="62" t="s">
        <v>2039</v>
      </c>
      <c r="BO110" s="62" t="s">
        <v>1957</v>
      </c>
    </row>
    <row r="111" spans="1:67">
      <c r="A111" s="62">
        <v>109</v>
      </c>
      <c r="B111" s="62" t="s">
        <v>456</v>
      </c>
      <c r="C111" s="62" t="s">
        <v>456</v>
      </c>
      <c r="D111" s="62" t="s">
        <v>456</v>
      </c>
      <c r="E111" s="62" t="s">
        <v>456</v>
      </c>
      <c r="F111" s="62" t="s">
        <v>456</v>
      </c>
      <c r="G111" s="62" t="s">
        <v>456</v>
      </c>
      <c r="H111" s="62" t="s">
        <v>456</v>
      </c>
      <c r="I111" s="62" t="s">
        <v>456</v>
      </c>
      <c r="J111" s="62" t="s">
        <v>456</v>
      </c>
      <c r="K111" s="62" t="s">
        <v>456</v>
      </c>
      <c r="L111" s="62" t="s">
        <v>456</v>
      </c>
      <c r="M111" s="62" t="s">
        <v>456</v>
      </c>
      <c r="N111" s="62" t="s">
        <v>456</v>
      </c>
      <c r="O111" s="62" t="s">
        <v>456</v>
      </c>
      <c r="P111" s="62" t="s">
        <v>456</v>
      </c>
      <c r="Q111" s="62" t="s">
        <v>2039</v>
      </c>
      <c r="R111" s="62" t="s">
        <v>456</v>
      </c>
      <c r="S111" s="62" t="s">
        <v>456</v>
      </c>
      <c r="T111" s="62" t="s">
        <v>456</v>
      </c>
      <c r="U111" s="62" t="s">
        <v>456</v>
      </c>
      <c r="V111" s="62" t="s">
        <v>456</v>
      </c>
      <c r="W111" s="62" t="s">
        <v>456</v>
      </c>
      <c r="X111" s="62" t="s">
        <v>456</v>
      </c>
      <c r="Y111" s="62" t="s">
        <v>2039</v>
      </c>
      <c r="Z111" s="62" t="s">
        <v>456</v>
      </c>
      <c r="AA111" s="62" t="s">
        <v>456</v>
      </c>
      <c r="AB111" s="62" t="s">
        <v>456</v>
      </c>
      <c r="AC111" s="62" t="s">
        <v>456</v>
      </c>
      <c r="AD111" s="62" t="s">
        <v>456</v>
      </c>
      <c r="AE111" s="62" t="s">
        <v>456</v>
      </c>
      <c r="AF111" s="62" t="s">
        <v>456</v>
      </c>
      <c r="AG111" s="62" t="s">
        <v>456</v>
      </c>
      <c r="AH111" s="62" t="s">
        <v>456</v>
      </c>
      <c r="AI111" s="62" t="s">
        <v>456</v>
      </c>
      <c r="AJ111" s="62" t="s">
        <v>456</v>
      </c>
      <c r="AK111" s="62" t="s">
        <v>456</v>
      </c>
      <c r="AL111" s="62" t="s">
        <v>456</v>
      </c>
      <c r="AM111" s="62" t="s">
        <v>456</v>
      </c>
      <c r="AN111" s="62" t="s">
        <v>456</v>
      </c>
      <c r="AO111" s="62" t="s">
        <v>456</v>
      </c>
      <c r="AP111" s="62" t="s">
        <v>456</v>
      </c>
      <c r="AQ111" s="62" t="s">
        <v>456</v>
      </c>
      <c r="AR111" s="62" t="s">
        <v>456</v>
      </c>
      <c r="AS111" s="62" t="s">
        <v>456</v>
      </c>
      <c r="AT111" s="62" t="s">
        <v>456</v>
      </c>
      <c r="AU111" s="62" t="s">
        <v>456</v>
      </c>
      <c r="AV111" s="62" t="s">
        <v>456</v>
      </c>
      <c r="AW111" s="62" t="s">
        <v>456</v>
      </c>
      <c r="AX111" s="62" t="s">
        <v>456</v>
      </c>
      <c r="AY111" s="62" t="s">
        <v>456</v>
      </c>
      <c r="AZ111" s="62" t="s">
        <v>456</v>
      </c>
      <c r="BA111" s="62" t="s">
        <v>456</v>
      </c>
      <c r="BB111" s="62" t="s">
        <v>456</v>
      </c>
      <c r="BC111" s="62" t="s">
        <v>456</v>
      </c>
      <c r="BD111" s="62" t="s">
        <v>456</v>
      </c>
      <c r="BE111" s="62" t="s">
        <v>456</v>
      </c>
      <c r="BF111" s="62" t="s">
        <v>456</v>
      </c>
      <c r="BG111" s="62" t="s">
        <v>456</v>
      </c>
      <c r="BH111" s="62" t="s">
        <v>456</v>
      </c>
      <c r="BI111" s="62" t="s">
        <v>456</v>
      </c>
      <c r="BJ111" s="62" t="s">
        <v>456</v>
      </c>
      <c r="BK111" s="62" t="s">
        <v>456</v>
      </c>
      <c r="BL111" s="62" t="s">
        <v>456</v>
      </c>
      <c r="BM111" s="62" t="s">
        <v>456</v>
      </c>
      <c r="BN111" s="62" t="s">
        <v>2039</v>
      </c>
      <c r="BO111" s="62" t="s">
        <v>1957</v>
      </c>
    </row>
    <row r="112" spans="1:67">
      <c r="A112" s="62">
        <v>110</v>
      </c>
      <c r="B112" s="62" t="s">
        <v>456</v>
      </c>
      <c r="C112" s="62" t="s">
        <v>456</v>
      </c>
      <c r="D112" s="62" t="s">
        <v>456</v>
      </c>
      <c r="E112" s="62" t="s">
        <v>456</v>
      </c>
      <c r="F112" s="62" t="s">
        <v>456</v>
      </c>
      <c r="G112" s="62" t="s">
        <v>456</v>
      </c>
      <c r="H112" s="62" t="s">
        <v>456</v>
      </c>
      <c r="I112" s="62" t="s">
        <v>456</v>
      </c>
      <c r="J112" s="62" t="s">
        <v>456</v>
      </c>
      <c r="K112" s="62" t="s">
        <v>456</v>
      </c>
      <c r="L112" s="62" t="s">
        <v>456</v>
      </c>
      <c r="M112" s="62" t="s">
        <v>456</v>
      </c>
      <c r="N112" s="62" t="s">
        <v>456</v>
      </c>
      <c r="O112" s="62" t="s">
        <v>456</v>
      </c>
      <c r="P112" s="62" t="s">
        <v>456</v>
      </c>
      <c r="Q112" s="62" t="s">
        <v>2039</v>
      </c>
      <c r="R112" s="62" t="s">
        <v>456</v>
      </c>
      <c r="S112" s="62" t="s">
        <v>456</v>
      </c>
      <c r="T112" s="62" t="s">
        <v>456</v>
      </c>
      <c r="U112" s="62" t="s">
        <v>456</v>
      </c>
      <c r="V112" s="62" t="s">
        <v>456</v>
      </c>
      <c r="W112" s="62" t="s">
        <v>456</v>
      </c>
      <c r="X112" s="62" t="s">
        <v>456</v>
      </c>
      <c r="Y112" s="62" t="s">
        <v>2039</v>
      </c>
      <c r="Z112" s="62" t="s">
        <v>456</v>
      </c>
      <c r="AA112" s="62" t="s">
        <v>456</v>
      </c>
      <c r="AB112" s="62" t="s">
        <v>456</v>
      </c>
      <c r="AC112" s="62" t="s">
        <v>456</v>
      </c>
      <c r="AD112" s="62" t="s">
        <v>456</v>
      </c>
      <c r="AE112" s="62" t="s">
        <v>456</v>
      </c>
      <c r="AF112" s="62" t="s">
        <v>456</v>
      </c>
      <c r="AG112" s="62" t="s">
        <v>456</v>
      </c>
      <c r="AH112" s="62" t="s">
        <v>456</v>
      </c>
      <c r="AI112" s="62" t="s">
        <v>456</v>
      </c>
      <c r="AJ112" s="62" t="s">
        <v>456</v>
      </c>
      <c r="AK112" s="62" t="s">
        <v>456</v>
      </c>
      <c r="AL112" s="62" t="s">
        <v>456</v>
      </c>
      <c r="AM112" s="62" t="s">
        <v>456</v>
      </c>
      <c r="AN112" s="62" t="s">
        <v>456</v>
      </c>
      <c r="AO112" s="62" t="s">
        <v>456</v>
      </c>
      <c r="AP112" s="62" t="s">
        <v>456</v>
      </c>
      <c r="AQ112" s="62" t="s">
        <v>456</v>
      </c>
      <c r="AR112" s="62" t="s">
        <v>456</v>
      </c>
      <c r="AS112" s="62" t="s">
        <v>456</v>
      </c>
      <c r="AT112" s="62" t="s">
        <v>456</v>
      </c>
      <c r="AU112" s="62" t="s">
        <v>456</v>
      </c>
      <c r="AV112" s="62" t="s">
        <v>456</v>
      </c>
      <c r="AW112" s="62" t="s">
        <v>456</v>
      </c>
      <c r="AX112" s="62" t="s">
        <v>456</v>
      </c>
      <c r="AY112" s="62" t="s">
        <v>456</v>
      </c>
      <c r="AZ112" s="62" t="s">
        <v>456</v>
      </c>
      <c r="BA112" s="62" t="s">
        <v>456</v>
      </c>
      <c r="BB112" s="62" t="s">
        <v>456</v>
      </c>
      <c r="BC112" s="62" t="s">
        <v>456</v>
      </c>
      <c r="BD112" s="62" t="s">
        <v>456</v>
      </c>
      <c r="BE112" s="62" t="s">
        <v>456</v>
      </c>
      <c r="BF112" s="62" t="s">
        <v>456</v>
      </c>
      <c r="BG112" s="62" t="s">
        <v>456</v>
      </c>
      <c r="BH112" s="62" t="s">
        <v>456</v>
      </c>
      <c r="BI112" s="62" t="s">
        <v>456</v>
      </c>
      <c r="BJ112" s="62" t="s">
        <v>456</v>
      </c>
      <c r="BK112" s="62" t="s">
        <v>456</v>
      </c>
      <c r="BL112" s="62" t="s">
        <v>456</v>
      </c>
      <c r="BM112" s="62" t="s">
        <v>456</v>
      </c>
      <c r="BN112" s="62" t="s">
        <v>2039</v>
      </c>
      <c r="BO112" s="62" t="s">
        <v>1957</v>
      </c>
    </row>
    <row r="113" spans="1:67">
      <c r="A113" s="62">
        <v>111</v>
      </c>
      <c r="B113" s="62" t="s">
        <v>456</v>
      </c>
      <c r="C113" s="62" t="s">
        <v>456</v>
      </c>
      <c r="D113" s="62" t="s">
        <v>456</v>
      </c>
      <c r="E113" s="62" t="s">
        <v>456</v>
      </c>
      <c r="F113" s="62" t="s">
        <v>456</v>
      </c>
      <c r="G113" s="62" t="s">
        <v>456</v>
      </c>
      <c r="H113" s="62" t="s">
        <v>456</v>
      </c>
      <c r="I113" s="62" t="s">
        <v>456</v>
      </c>
      <c r="J113" s="62" t="s">
        <v>456</v>
      </c>
      <c r="K113" s="62" t="s">
        <v>456</v>
      </c>
      <c r="L113" s="62" t="s">
        <v>456</v>
      </c>
      <c r="M113" s="62" t="s">
        <v>456</v>
      </c>
      <c r="N113" s="62" t="s">
        <v>456</v>
      </c>
      <c r="O113" s="62" t="s">
        <v>456</v>
      </c>
      <c r="P113" s="62" t="s">
        <v>456</v>
      </c>
      <c r="Q113" s="62" t="s">
        <v>2039</v>
      </c>
      <c r="R113" s="62" t="s">
        <v>456</v>
      </c>
      <c r="S113" s="62" t="s">
        <v>456</v>
      </c>
      <c r="T113" s="62" t="s">
        <v>456</v>
      </c>
      <c r="U113" s="62" t="s">
        <v>456</v>
      </c>
      <c r="V113" s="62" t="s">
        <v>456</v>
      </c>
      <c r="W113" s="62" t="s">
        <v>456</v>
      </c>
      <c r="X113" s="62" t="s">
        <v>456</v>
      </c>
      <c r="Y113" s="62" t="s">
        <v>2039</v>
      </c>
      <c r="Z113" s="62" t="s">
        <v>456</v>
      </c>
      <c r="AA113" s="62" t="s">
        <v>456</v>
      </c>
      <c r="AB113" s="62" t="s">
        <v>456</v>
      </c>
      <c r="AC113" s="62" t="s">
        <v>456</v>
      </c>
      <c r="AD113" s="62" t="s">
        <v>456</v>
      </c>
      <c r="AE113" s="62" t="s">
        <v>456</v>
      </c>
      <c r="AF113" s="62" t="s">
        <v>456</v>
      </c>
      <c r="AG113" s="62" t="s">
        <v>456</v>
      </c>
      <c r="AH113" s="62" t="s">
        <v>456</v>
      </c>
      <c r="AI113" s="62" t="s">
        <v>456</v>
      </c>
      <c r="AJ113" s="62" t="s">
        <v>456</v>
      </c>
      <c r="AK113" s="62" t="s">
        <v>456</v>
      </c>
      <c r="AL113" s="62" t="s">
        <v>456</v>
      </c>
      <c r="AM113" s="62" t="s">
        <v>456</v>
      </c>
      <c r="AN113" s="62" t="s">
        <v>456</v>
      </c>
      <c r="AO113" s="62" t="s">
        <v>456</v>
      </c>
      <c r="AP113" s="62" t="s">
        <v>456</v>
      </c>
      <c r="AQ113" s="62" t="s">
        <v>456</v>
      </c>
      <c r="AR113" s="62" t="s">
        <v>456</v>
      </c>
      <c r="AS113" s="62" t="s">
        <v>456</v>
      </c>
      <c r="AT113" s="62" t="s">
        <v>456</v>
      </c>
      <c r="AU113" s="62" t="s">
        <v>456</v>
      </c>
      <c r="AV113" s="62" t="s">
        <v>456</v>
      </c>
      <c r="AW113" s="62" t="s">
        <v>456</v>
      </c>
      <c r="AX113" s="62" t="s">
        <v>456</v>
      </c>
      <c r="AY113" s="62" t="s">
        <v>456</v>
      </c>
      <c r="AZ113" s="62" t="s">
        <v>456</v>
      </c>
      <c r="BA113" s="62" t="s">
        <v>456</v>
      </c>
      <c r="BB113" s="62" t="s">
        <v>456</v>
      </c>
      <c r="BC113" s="62" t="s">
        <v>456</v>
      </c>
      <c r="BD113" s="62" t="s">
        <v>456</v>
      </c>
      <c r="BE113" s="62" t="s">
        <v>456</v>
      </c>
      <c r="BF113" s="62" t="s">
        <v>456</v>
      </c>
      <c r="BG113" s="62" t="s">
        <v>456</v>
      </c>
      <c r="BH113" s="62" t="s">
        <v>456</v>
      </c>
      <c r="BI113" s="62" t="s">
        <v>456</v>
      </c>
      <c r="BJ113" s="62" t="s">
        <v>456</v>
      </c>
      <c r="BK113" s="62" t="s">
        <v>456</v>
      </c>
      <c r="BL113" s="62" t="s">
        <v>456</v>
      </c>
      <c r="BM113" s="62" t="s">
        <v>456</v>
      </c>
      <c r="BN113" s="62" t="s">
        <v>2039</v>
      </c>
      <c r="BO113" s="62" t="s">
        <v>1957</v>
      </c>
    </row>
    <row r="114" spans="1:67">
      <c r="A114" s="62">
        <v>112</v>
      </c>
      <c r="B114" s="62" t="s">
        <v>456</v>
      </c>
      <c r="C114" s="62" t="s">
        <v>456</v>
      </c>
      <c r="D114" s="62" t="s">
        <v>456</v>
      </c>
      <c r="E114" s="62" t="s">
        <v>456</v>
      </c>
      <c r="F114" s="62" t="s">
        <v>456</v>
      </c>
      <c r="G114" s="62" t="s">
        <v>456</v>
      </c>
      <c r="H114" s="62" t="s">
        <v>456</v>
      </c>
      <c r="I114" s="62" t="s">
        <v>456</v>
      </c>
      <c r="J114" s="62" t="s">
        <v>456</v>
      </c>
      <c r="K114" s="62" t="s">
        <v>456</v>
      </c>
      <c r="L114" s="62" t="s">
        <v>456</v>
      </c>
      <c r="M114" s="62" t="s">
        <v>456</v>
      </c>
      <c r="N114" s="62" t="s">
        <v>456</v>
      </c>
      <c r="O114" s="62" t="s">
        <v>456</v>
      </c>
      <c r="P114" s="62" t="s">
        <v>456</v>
      </c>
      <c r="Q114" s="62" t="s">
        <v>2039</v>
      </c>
      <c r="R114" s="62" t="s">
        <v>456</v>
      </c>
      <c r="S114" s="62" t="s">
        <v>456</v>
      </c>
      <c r="T114" s="62" t="s">
        <v>456</v>
      </c>
      <c r="U114" s="62" t="s">
        <v>456</v>
      </c>
      <c r="V114" s="62" t="s">
        <v>456</v>
      </c>
      <c r="W114" s="62" t="s">
        <v>456</v>
      </c>
      <c r="X114" s="62" t="s">
        <v>456</v>
      </c>
      <c r="Y114" s="62" t="s">
        <v>2039</v>
      </c>
      <c r="Z114" s="62" t="s">
        <v>456</v>
      </c>
      <c r="AA114" s="62" t="s">
        <v>456</v>
      </c>
      <c r="AB114" s="62" t="s">
        <v>456</v>
      </c>
      <c r="AC114" s="62" t="s">
        <v>456</v>
      </c>
      <c r="AD114" s="62" t="s">
        <v>456</v>
      </c>
      <c r="AE114" s="62" t="s">
        <v>456</v>
      </c>
      <c r="AF114" s="62" t="s">
        <v>456</v>
      </c>
      <c r="AG114" s="62" t="s">
        <v>456</v>
      </c>
      <c r="AH114" s="62" t="s">
        <v>456</v>
      </c>
      <c r="AI114" s="62" t="s">
        <v>456</v>
      </c>
      <c r="AJ114" s="62" t="s">
        <v>456</v>
      </c>
      <c r="AK114" s="62" t="s">
        <v>456</v>
      </c>
      <c r="AL114" s="62" t="s">
        <v>456</v>
      </c>
      <c r="AM114" s="62" t="s">
        <v>1957</v>
      </c>
      <c r="AN114" s="62" t="s">
        <v>456</v>
      </c>
      <c r="AO114" s="62" t="s">
        <v>456</v>
      </c>
      <c r="AP114" s="62" t="s">
        <v>456</v>
      </c>
      <c r="AQ114" s="62" t="s">
        <v>456</v>
      </c>
      <c r="AR114" s="62" t="s">
        <v>456</v>
      </c>
      <c r="AS114" s="62" t="s">
        <v>456</v>
      </c>
      <c r="AT114" s="62" t="s">
        <v>456</v>
      </c>
      <c r="AU114" s="62" t="s">
        <v>456</v>
      </c>
      <c r="AV114" s="62" t="s">
        <v>456</v>
      </c>
      <c r="AW114" s="62" t="s">
        <v>456</v>
      </c>
      <c r="AX114" s="62" t="s">
        <v>456</v>
      </c>
      <c r="AY114" s="62" t="s">
        <v>456</v>
      </c>
      <c r="AZ114" s="62" t="s">
        <v>456</v>
      </c>
      <c r="BA114" s="62" t="s">
        <v>456</v>
      </c>
      <c r="BB114" s="62" t="s">
        <v>456</v>
      </c>
      <c r="BC114" s="62" t="s">
        <v>456</v>
      </c>
      <c r="BD114" s="62" t="s">
        <v>456</v>
      </c>
      <c r="BE114" s="62" t="s">
        <v>456</v>
      </c>
      <c r="BF114" s="62" t="s">
        <v>456</v>
      </c>
      <c r="BG114" s="62" t="s">
        <v>456</v>
      </c>
      <c r="BH114" s="62" t="s">
        <v>456</v>
      </c>
      <c r="BI114" s="62" t="s">
        <v>456</v>
      </c>
      <c r="BJ114" s="62" t="s">
        <v>456</v>
      </c>
      <c r="BK114" s="62" t="s">
        <v>456</v>
      </c>
      <c r="BL114" s="62" t="s">
        <v>456</v>
      </c>
      <c r="BM114" s="62" t="s">
        <v>456</v>
      </c>
      <c r="BN114" s="62" t="s">
        <v>2039</v>
      </c>
      <c r="BO114" s="62" t="s">
        <v>1957</v>
      </c>
    </row>
    <row r="115" spans="1:67">
      <c r="A115" s="62">
        <v>113</v>
      </c>
      <c r="B115" s="62" t="s">
        <v>456</v>
      </c>
      <c r="C115" s="62" t="s">
        <v>456</v>
      </c>
      <c r="D115" s="62" t="s">
        <v>456</v>
      </c>
      <c r="E115" s="62" t="s">
        <v>456</v>
      </c>
      <c r="F115" s="62" t="s">
        <v>456</v>
      </c>
      <c r="G115" s="62" t="s">
        <v>456</v>
      </c>
      <c r="H115" s="62" t="s">
        <v>456</v>
      </c>
      <c r="I115" s="62" t="s">
        <v>456</v>
      </c>
      <c r="J115" s="62" t="s">
        <v>456</v>
      </c>
      <c r="K115" s="62" t="s">
        <v>456</v>
      </c>
      <c r="L115" s="62" t="s">
        <v>456</v>
      </c>
      <c r="M115" s="62" t="s">
        <v>456</v>
      </c>
      <c r="N115" s="62" t="s">
        <v>456</v>
      </c>
      <c r="O115" s="62" t="s">
        <v>456</v>
      </c>
      <c r="P115" s="62" t="s">
        <v>456</v>
      </c>
      <c r="Q115" s="62" t="s">
        <v>2039</v>
      </c>
      <c r="R115" s="62" t="s">
        <v>456</v>
      </c>
      <c r="S115" s="62" t="s">
        <v>456</v>
      </c>
      <c r="T115" s="62" t="s">
        <v>456</v>
      </c>
      <c r="U115" s="62" t="s">
        <v>456</v>
      </c>
      <c r="V115" s="62" t="s">
        <v>456</v>
      </c>
      <c r="W115" s="62" t="s">
        <v>456</v>
      </c>
      <c r="X115" s="62" t="s">
        <v>456</v>
      </c>
      <c r="Y115" s="62" t="s">
        <v>2039</v>
      </c>
      <c r="Z115" s="62" t="s">
        <v>456</v>
      </c>
      <c r="AA115" s="62" t="s">
        <v>456</v>
      </c>
      <c r="AB115" s="62" t="s">
        <v>456</v>
      </c>
      <c r="AC115" s="62" t="s">
        <v>456</v>
      </c>
      <c r="AD115" s="62" t="s">
        <v>456</v>
      </c>
      <c r="AE115" s="62" t="s">
        <v>456</v>
      </c>
      <c r="AF115" s="62" t="s">
        <v>456</v>
      </c>
      <c r="AG115" s="62" t="s">
        <v>456</v>
      </c>
      <c r="AH115" s="62" t="s">
        <v>456</v>
      </c>
      <c r="AI115" s="62" t="s">
        <v>456</v>
      </c>
      <c r="AJ115" s="62" t="s">
        <v>456</v>
      </c>
      <c r="AK115" s="62" t="s">
        <v>456</v>
      </c>
      <c r="AL115" s="62" t="s">
        <v>456</v>
      </c>
      <c r="AM115" s="62" t="s">
        <v>456</v>
      </c>
      <c r="AN115" s="62" t="s">
        <v>456</v>
      </c>
      <c r="AO115" s="62" t="s">
        <v>456</v>
      </c>
      <c r="AP115" s="62" t="s">
        <v>456</v>
      </c>
      <c r="AQ115" s="62" t="s">
        <v>456</v>
      </c>
      <c r="AR115" s="62" t="s">
        <v>456</v>
      </c>
      <c r="AS115" s="62" t="s">
        <v>456</v>
      </c>
      <c r="AT115" s="62" t="s">
        <v>456</v>
      </c>
      <c r="AU115" s="62" t="s">
        <v>456</v>
      </c>
      <c r="AV115" s="62" t="s">
        <v>456</v>
      </c>
      <c r="AW115" s="62" t="s">
        <v>456</v>
      </c>
      <c r="AX115" s="62" t="s">
        <v>456</v>
      </c>
      <c r="AY115" s="62" t="s">
        <v>456</v>
      </c>
      <c r="AZ115" s="62" t="s">
        <v>456</v>
      </c>
      <c r="BA115" s="62" t="s">
        <v>456</v>
      </c>
      <c r="BB115" s="62" t="s">
        <v>456</v>
      </c>
      <c r="BC115" s="62" t="s">
        <v>456</v>
      </c>
      <c r="BD115" s="62" t="s">
        <v>456</v>
      </c>
      <c r="BE115" s="62" t="s">
        <v>456</v>
      </c>
      <c r="BF115" s="62" t="s">
        <v>456</v>
      </c>
      <c r="BG115" s="62" t="s">
        <v>456</v>
      </c>
      <c r="BH115" s="62" t="s">
        <v>456</v>
      </c>
      <c r="BI115" s="62" t="s">
        <v>456</v>
      </c>
      <c r="BJ115" s="62" t="s">
        <v>456</v>
      </c>
      <c r="BK115" s="62" t="s">
        <v>456</v>
      </c>
      <c r="BL115" s="62" t="s">
        <v>456</v>
      </c>
      <c r="BM115" s="62" t="s">
        <v>456</v>
      </c>
      <c r="BN115" s="62" t="s">
        <v>2039</v>
      </c>
      <c r="BO115" s="62" t="s">
        <v>1957</v>
      </c>
    </row>
    <row r="116" spans="1:67">
      <c r="A116" s="62">
        <v>114</v>
      </c>
      <c r="B116" s="62" t="s">
        <v>456</v>
      </c>
      <c r="C116" s="62" t="s">
        <v>456</v>
      </c>
      <c r="D116" s="62" t="s">
        <v>456</v>
      </c>
      <c r="E116" s="62" t="s">
        <v>456</v>
      </c>
      <c r="F116" s="62" t="s">
        <v>456</v>
      </c>
      <c r="G116" s="62" t="s">
        <v>456</v>
      </c>
      <c r="H116" s="62" t="s">
        <v>456</v>
      </c>
      <c r="I116" s="62" t="s">
        <v>456</v>
      </c>
      <c r="J116" s="62" t="s">
        <v>456</v>
      </c>
      <c r="K116" s="62" t="s">
        <v>456</v>
      </c>
      <c r="L116" s="62" t="s">
        <v>456</v>
      </c>
      <c r="M116" s="62" t="s">
        <v>456</v>
      </c>
      <c r="N116" s="62" t="s">
        <v>456</v>
      </c>
      <c r="O116" s="62" t="s">
        <v>456</v>
      </c>
      <c r="P116" s="62" t="s">
        <v>456</v>
      </c>
      <c r="Q116" s="62" t="s">
        <v>2039</v>
      </c>
      <c r="R116" s="62" t="s">
        <v>456</v>
      </c>
      <c r="S116" s="62" t="s">
        <v>456</v>
      </c>
      <c r="T116" s="62" t="s">
        <v>456</v>
      </c>
      <c r="U116" s="62" t="s">
        <v>456</v>
      </c>
      <c r="V116" s="62" t="s">
        <v>456</v>
      </c>
      <c r="W116" s="62" t="s">
        <v>456</v>
      </c>
      <c r="X116" s="62" t="s">
        <v>456</v>
      </c>
      <c r="Y116" s="62" t="s">
        <v>2039</v>
      </c>
      <c r="Z116" s="62" t="s">
        <v>456</v>
      </c>
      <c r="AA116" s="62" t="s">
        <v>456</v>
      </c>
      <c r="AB116" s="62" t="s">
        <v>456</v>
      </c>
      <c r="AC116" s="62" t="s">
        <v>456</v>
      </c>
      <c r="AD116" s="62" t="s">
        <v>456</v>
      </c>
      <c r="AE116" s="62" t="s">
        <v>456</v>
      </c>
      <c r="AF116" s="62" t="s">
        <v>456</v>
      </c>
      <c r="AG116" s="62" t="s">
        <v>456</v>
      </c>
      <c r="AH116" s="62" t="s">
        <v>456</v>
      </c>
      <c r="AI116" s="62" t="s">
        <v>456</v>
      </c>
      <c r="AJ116" s="62" t="s">
        <v>456</v>
      </c>
      <c r="AK116" s="62" t="s">
        <v>456</v>
      </c>
      <c r="AL116" s="62" t="s">
        <v>456</v>
      </c>
      <c r="AM116" s="62" t="s">
        <v>456</v>
      </c>
      <c r="AN116" s="62" t="s">
        <v>456</v>
      </c>
      <c r="AO116" s="62" t="s">
        <v>456</v>
      </c>
      <c r="AP116" s="62" t="s">
        <v>456</v>
      </c>
      <c r="AQ116" s="62" t="s">
        <v>456</v>
      </c>
      <c r="AR116" s="62" t="s">
        <v>456</v>
      </c>
      <c r="AS116" s="62" t="s">
        <v>456</v>
      </c>
      <c r="AT116" s="62" t="s">
        <v>456</v>
      </c>
      <c r="AU116" s="62" t="s">
        <v>456</v>
      </c>
      <c r="AV116" s="62" t="s">
        <v>456</v>
      </c>
      <c r="AW116" s="62" t="s">
        <v>456</v>
      </c>
      <c r="AX116" s="62" t="s">
        <v>456</v>
      </c>
      <c r="AY116" s="62" t="s">
        <v>456</v>
      </c>
      <c r="AZ116" s="62" t="s">
        <v>456</v>
      </c>
      <c r="BA116" s="62" t="s">
        <v>456</v>
      </c>
      <c r="BB116" s="62" t="s">
        <v>456</v>
      </c>
      <c r="BC116" s="62" t="s">
        <v>456</v>
      </c>
      <c r="BD116" s="62" t="s">
        <v>456</v>
      </c>
      <c r="BE116" s="62" t="s">
        <v>456</v>
      </c>
      <c r="BF116" s="62" t="s">
        <v>456</v>
      </c>
      <c r="BG116" s="62" t="s">
        <v>456</v>
      </c>
      <c r="BH116" s="62" t="s">
        <v>456</v>
      </c>
      <c r="BI116" s="62" t="s">
        <v>456</v>
      </c>
      <c r="BJ116" s="62" t="s">
        <v>456</v>
      </c>
      <c r="BK116" s="62" t="s">
        <v>456</v>
      </c>
      <c r="BL116" s="62" t="s">
        <v>456</v>
      </c>
      <c r="BM116" s="62" t="s">
        <v>456</v>
      </c>
      <c r="BN116" s="62" t="s">
        <v>2039</v>
      </c>
      <c r="BO116" s="62" t="s">
        <v>1957</v>
      </c>
    </row>
    <row r="117" spans="1:67">
      <c r="A117" s="62">
        <v>115</v>
      </c>
      <c r="B117" s="62" t="s">
        <v>456</v>
      </c>
      <c r="C117" s="62" t="s">
        <v>456</v>
      </c>
      <c r="D117" s="62" t="s">
        <v>456</v>
      </c>
      <c r="E117" s="62" t="s">
        <v>456</v>
      </c>
      <c r="F117" s="62" t="s">
        <v>456</v>
      </c>
      <c r="G117" s="62" t="s">
        <v>456</v>
      </c>
      <c r="H117" s="62" t="s">
        <v>456</v>
      </c>
      <c r="I117" s="62" t="s">
        <v>456</v>
      </c>
      <c r="J117" s="62" t="s">
        <v>456</v>
      </c>
      <c r="K117" s="62" t="s">
        <v>456</v>
      </c>
      <c r="L117" s="62" t="s">
        <v>456</v>
      </c>
      <c r="M117" s="62" t="s">
        <v>456</v>
      </c>
      <c r="N117" s="62" t="s">
        <v>456</v>
      </c>
      <c r="O117" s="62" t="s">
        <v>456</v>
      </c>
      <c r="P117" s="62" t="s">
        <v>456</v>
      </c>
      <c r="Q117" s="62" t="s">
        <v>2039</v>
      </c>
      <c r="R117" s="62" t="s">
        <v>456</v>
      </c>
      <c r="S117" s="62" t="s">
        <v>456</v>
      </c>
      <c r="T117" s="62" t="s">
        <v>456</v>
      </c>
      <c r="U117" s="62" t="s">
        <v>456</v>
      </c>
      <c r="V117" s="62" t="s">
        <v>456</v>
      </c>
      <c r="W117" s="62" t="s">
        <v>456</v>
      </c>
      <c r="X117" s="62" t="s">
        <v>456</v>
      </c>
      <c r="Y117" s="62" t="s">
        <v>2039</v>
      </c>
      <c r="Z117" s="62" t="s">
        <v>456</v>
      </c>
      <c r="AA117" s="62" t="s">
        <v>456</v>
      </c>
      <c r="AB117" s="62" t="s">
        <v>456</v>
      </c>
      <c r="AC117" s="62" t="s">
        <v>456</v>
      </c>
      <c r="AD117" s="62" t="s">
        <v>456</v>
      </c>
      <c r="AE117" s="62" t="s">
        <v>456</v>
      </c>
      <c r="AF117" s="62" t="s">
        <v>456</v>
      </c>
      <c r="AG117" s="62" t="s">
        <v>456</v>
      </c>
      <c r="AH117" s="62" t="s">
        <v>456</v>
      </c>
      <c r="AI117" s="62" t="s">
        <v>456</v>
      </c>
      <c r="AJ117" s="62" t="s">
        <v>456</v>
      </c>
      <c r="AK117" s="62" t="s">
        <v>456</v>
      </c>
      <c r="AL117" s="62" t="s">
        <v>456</v>
      </c>
      <c r="AM117" s="62" t="s">
        <v>456</v>
      </c>
      <c r="AN117" s="62" t="s">
        <v>456</v>
      </c>
      <c r="AO117" s="62" t="s">
        <v>456</v>
      </c>
      <c r="AP117" s="62" t="s">
        <v>456</v>
      </c>
      <c r="AQ117" s="62" t="s">
        <v>456</v>
      </c>
      <c r="AR117" s="62" t="s">
        <v>456</v>
      </c>
      <c r="AS117" s="62" t="s">
        <v>456</v>
      </c>
      <c r="AT117" s="62" t="s">
        <v>456</v>
      </c>
      <c r="AU117" s="62" t="s">
        <v>456</v>
      </c>
      <c r="AV117" s="62" t="s">
        <v>456</v>
      </c>
      <c r="AW117" s="62" t="s">
        <v>456</v>
      </c>
      <c r="AX117" s="62" t="s">
        <v>456</v>
      </c>
      <c r="AY117" s="62" t="s">
        <v>456</v>
      </c>
      <c r="AZ117" s="62" t="s">
        <v>456</v>
      </c>
      <c r="BA117" s="62" t="s">
        <v>456</v>
      </c>
      <c r="BB117" s="62" t="s">
        <v>456</v>
      </c>
      <c r="BC117" s="62" t="s">
        <v>456</v>
      </c>
      <c r="BD117" s="62" t="s">
        <v>456</v>
      </c>
      <c r="BE117" s="62" t="s">
        <v>456</v>
      </c>
      <c r="BF117" s="62" t="s">
        <v>456</v>
      </c>
      <c r="BG117" s="62" t="s">
        <v>456</v>
      </c>
      <c r="BH117" s="62" t="s">
        <v>456</v>
      </c>
      <c r="BI117" s="62" t="s">
        <v>456</v>
      </c>
      <c r="BJ117" s="62" t="s">
        <v>456</v>
      </c>
      <c r="BK117" s="62" t="s">
        <v>456</v>
      </c>
      <c r="BL117" s="62" t="s">
        <v>456</v>
      </c>
      <c r="BM117" s="62" t="s">
        <v>456</v>
      </c>
      <c r="BN117" s="62" t="s">
        <v>2039</v>
      </c>
      <c r="BO117" s="62" t="s">
        <v>1957</v>
      </c>
    </row>
    <row r="118" spans="1:67">
      <c r="A118" s="62">
        <v>116</v>
      </c>
      <c r="B118" s="62" t="s">
        <v>456</v>
      </c>
      <c r="C118" s="62" t="s">
        <v>456</v>
      </c>
      <c r="D118" s="62" t="s">
        <v>456</v>
      </c>
      <c r="E118" s="62" t="s">
        <v>456</v>
      </c>
      <c r="F118" s="62" t="s">
        <v>456</v>
      </c>
      <c r="G118" s="62" t="s">
        <v>456</v>
      </c>
      <c r="H118" s="62" t="s">
        <v>456</v>
      </c>
      <c r="I118" s="62" t="s">
        <v>456</v>
      </c>
      <c r="J118" s="62" t="s">
        <v>456</v>
      </c>
      <c r="K118" s="62" t="s">
        <v>456</v>
      </c>
      <c r="L118" s="62" t="s">
        <v>456</v>
      </c>
      <c r="M118" s="62" t="s">
        <v>456</v>
      </c>
      <c r="N118" s="62" t="s">
        <v>456</v>
      </c>
      <c r="O118" s="62" t="s">
        <v>456</v>
      </c>
      <c r="P118" s="62" t="s">
        <v>456</v>
      </c>
      <c r="Q118" s="62" t="s">
        <v>2039</v>
      </c>
      <c r="R118" s="62" t="s">
        <v>456</v>
      </c>
      <c r="S118" s="62" t="s">
        <v>456</v>
      </c>
      <c r="T118" s="62" t="s">
        <v>456</v>
      </c>
      <c r="U118" s="62" t="s">
        <v>456</v>
      </c>
      <c r="V118" s="62" t="s">
        <v>456</v>
      </c>
      <c r="W118" s="62" t="s">
        <v>456</v>
      </c>
      <c r="X118" s="62" t="s">
        <v>456</v>
      </c>
      <c r="Y118" s="62" t="s">
        <v>2039</v>
      </c>
      <c r="Z118" s="62" t="s">
        <v>456</v>
      </c>
      <c r="AA118" s="62" t="s">
        <v>456</v>
      </c>
      <c r="AB118" s="62" t="s">
        <v>456</v>
      </c>
      <c r="AC118" s="62" t="s">
        <v>456</v>
      </c>
      <c r="AD118" s="62" t="s">
        <v>456</v>
      </c>
      <c r="AE118" s="62" t="s">
        <v>456</v>
      </c>
      <c r="AF118" s="62" t="s">
        <v>456</v>
      </c>
      <c r="AG118" s="62" t="s">
        <v>456</v>
      </c>
      <c r="AH118" s="62" t="s">
        <v>456</v>
      </c>
      <c r="AI118" s="62" t="s">
        <v>456</v>
      </c>
      <c r="AJ118" s="62" t="s">
        <v>456</v>
      </c>
      <c r="AK118" s="62" t="s">
        <v>456</v>
      </c>
      <c r="AL118" s="62" t="s">
        <v>456</v>
      </c>
      <c r="AM118" s="62" t="s">
        <v>456</v>
      </c>
      <c r="AN118" s="62" t="s">
        <v>456</v>
      </c>
      <c r="AO118" s="62" t="s">
        <v>456</v>
      </c>
      <c r="AP118" s="62" t="s">
        <v>456</v>
      </c>
      <c r="AQ118" s="62" t="s">
        <v>456</v>
      </c>
      <c r="AR118" s="62" t="s">
        <v>456</v>
      </c>
      <c r="AS118" s="62" t="s">
        <v>456</v>
      </c>
      <c r="AT118" s="62" t="s">
        <v>456</v>
      </c>
      <c r="AU118" s="62" t="s">
        <v>456</v>
      </c>
      <c r="AV118" s="62" t="s">
        <v>456</v>
      </c>
      <c r="AW118" s="62" t="s">
        <v>456</v>
      </c>
      <c r="AX118" s="62" t="s">
        <v>456</v>
      </c>
      <c r="AY118" s="62" t="s">
        <v>456</v>
      </c>
      <c r="AZ118" s="62" t="s">
        <v>456</v>
      </c>
      <c r="BA118" s="62" t="s">
        <v>456</v>
      </c>
      <c r="BB118" s="62" t="s">
        <v>456</v>
      </c>
      <c r="BC118" s="62" t="s">
        <v>456</v>
      </c>
      <c r="BD118" s="62" t="s">
        <v>456</v>
      </c>
      <c r="BE118" s="62" t="s">
        <v>456</v>
      </c>
      <c r="BF118" s="62" t="s">
        <v>456</v>
      </c>
      <c r="BG118" s="62" t="s">
        <v>456</v>
      </c>
      <c r="BH118" s="62" t="s">
        <v>456</v>
      </c>
      <c r="BI118" s="62" t="s">
        <v>456</v>
      </c>
      <c r="BJ118" s="62" t="s">
        <v>456</v>
      </c>
      <c r="BK118" s="62" t="s">
        <v>456</v>
      </c>
      <c r="BL118" s="62" t="s">
        <v>456</v>
      </c>
      <c r="BM118" s="62" t="s">
        <v>456</v>
      </c>
      <c r="BN118" s="62" t="s">
        <v>2039</v>
      </c>
      <c r="BO118" s="62" t="s">
        <v>1957</v>
      </c>
    </row>
    <row r="119" spans="1:67">
      <c r="A119" s="62">
        <v>117</v>
      </c>
      <c r="B119" s="62" t="s">
        <v>456</v>
      </c>
      <c r="C119" s="62" t="s">
        <v>456</v>
      </c>
      <c r="D119" s="62" t="s">
        <v>456</v>
      </c>
      <c r="E119" s="62" t="s">
        <v>456</v>
      </c>
      <c r="F119" s="62" t="s">
        <v>456</v>
      </c>
      <c r="G119" s="62" t="s">
        <v>456</v>
      </c>
      <c r="H119" s="62" t="s">
        <v>456</v>
      </c>
      <c r="I119" s="62" t="s">
        <v>456</v>
      </c>
      <c r="J119" s="62" t="s">
        <v>456</v>
      </c>
      <c r="K119" s="62" t="s">
        <v>456</v>
      </c>
      <c r="L119" s="62" t="s">
        <v>456</v>
      </c>
      <c r="M119" s="62" t="s">
        <v>456</v>
      </c>
      <c r="N119" s="62" t="s">
        <v>456</v>
      </c>
      <c r="O119" s="62" t="s">
        <v>456</v>
      </c>
      <c r="P119" s="62" t="s">
        <v>456</v>
      </c>
      <c r="Q119" s="62" t="s">
        <v>2039</v>
      </c>
      <c r="R119" s="62" t="s">
        <v>456</v>
      </c>
      <c r="S119" s="62" t="s">
        <v>456</v>
      </c>
      <c r="T119" s="62" t="s">
        <v>456</v>
      </c>
      <c r="U119" s="62" t="s">
        <v>456</v>
      </c>
      <c r="V119" s="62" t="s">
        <v>456</v>
      </c>
      <c r="W119" s="62" t="s">
        <v>456</v>
      </c>
      <c r="X119" s="62" t="s">
        <v>456</v>
      </c>
      <c r="Y119" s="62" t="s">
        <v>2039</v>
      </c>
      <c r="Z119" s="62" t="s">
        <v>456</v>
      </c>
      <c r="AA119" s="62" t="s">
        <v>456</v>
      </c>
      <c r="AB119" s="62" t="s">
        <v>456</v>
      </c>
      <c r="AC119" s="62" t="s">
        <v>456</v>
      </c>
      <c r="AD119" s="62" t="s">
        <v>456</v>
      </c>
      <c r="AE119" s="62" t="s">
        <v>456</v>
      </c>
      <c r="AF119" s="62" t="s">
        <v>456</v>
      </c>
      <c r="AG119" s="62" t="s">
        <v>456</v>
      </c>
      <c r="AH119" s="62" t="s">
        <v>456</v>
      </c>
      <c r="AI119" s="62" t="s">
        <v>456</v>
      </c>
      <c r="AJ119" s="62" t="s">
        <v>456</v>
      </c>
      <c r="AK119" s="62" t="s">
        <v>456</v>
      </c>
      <c r="AL119" s="62" t="s">
        <v>456</v>
      </c>
      <c r="AM119" s="62" t="s">
        <v>456</v>
      </c>
      <c r="AN119" s="62" t="s">
        <v>456</v>
      </c>
      <c r="AO119" s="62" t="s">
        <v>456</v>
      </c>
      <c r="AP119" s="62" t="s">
        <v>456</v>
      </c>
      <c r="AQ119" s="62" t="s">
        <v>456</v>
      </c>
      <c r="AR119" s="62" t="s">
        <v>456</v>
      </c>
      <c r="AS119" s="62" t="s">
        <v>456</v>
      </c>
      <c r="AT119" s="62" t="s">
        <v>456</v>
      </c>
      <c r="AU119" s="62" t="s">
        <v>456</v>
      </c>
      <c r="AV119" s="62" t="s">
        <v>456</v>
      </c>
      <c r="AW119" s="62" t="s">
        <v>456</v>
      </c>
      <c r="AX119" s="62" t="s">
        <v>456</v>
      </c>
      <c r="AY119" s="62" t="s">
        <v>456</v>
      </c>
      <c r="AZ119" s="62" t="s">
        <v>456</v>
      </c>
      <c r="BA119" s="62" t="s">
        <v>456</v>
      </c>
      <c r="BB119" s="62" t="s">
        <v>456</v>
      </c>
      <c r="BC119" s="62" t="s">
        <v>456</v>
      </c>
      <c r="BD119" s="62" t="s">
        <v>456</v>
      </c>
      <c r="BE119" s="62" t="s">
        <v>456</v>
      </c>
      <c r="BF119" s="62" t="s">
        <v>456</v>
      </c>
      <c r="BG119" s="62" t="s">
        <v>456</v>
      </c>
      <c r="BH119" s="62" t="s">
        <v>456</v>
      </c>
      <c r="BI119" s="62" t="s">
        <v>456</v>
      </c>
      <c r="BJ119" s="62" t="s">
        <v>456</v>
      </c>
      <c r="BK119" s="62" t="s">
        <v>456</v>
      </c>
      <c r="BL119" s="62" t="s">
        <v>456</v>
      </c>
      <c r="BM119" s="62" t="s">
        <v>456</v>
      </c>
      <c r="BN119" s="62" t="s">
        <v>2039</v>
      </c>
      <c r="BO119" s="62" t="s">
        <v>1957</v>
      </c>
    </row>
    <row r="120" spans="1:67">
      <c r="A120" s="62">
        <v>118</v>
      </c>
      <c r="B120" s="62" t="s">
        <v>456</v>
      </c>
      <c r="C120" s="62" t="s">
        <v>456</v>
      </c>
      <c r="D120" s="62" t="s">
        <v>456</v>
      </c>
      <c r="E120" s="62" t="s">
        <v>456</v>
      </c>
      <c r="F120" s="62" t="s">
        <v>456</v>
      </c>
      <c r="G120" s="62" t="s">
        <v>456</v>
      </c>
      <c r="H120" s="62" t="s">
        <v>456</v>
      </c>
      <c r="I120" s="62" t="s">
        <v>456</v>
      </c>
      <c r="J120" s="62" t="s">
        <v>456</v>
      </c>
      <c r="K120" s="62" t="s">
        <v>456</v>
      </c>
      <c r="L120" s="62" t="s">
        <v>456</v>
      </c>
      <c r="M120" s="62" t="s">
        <v>456</v>
      </c>
      <c r="N120" s="62" t="s">
        <v>456</v>
      </c>
      <c r="O120" s="62" t="s">
        <v>456</v>
      </c>
      <c r="P120" s="62" t="s">
        <v>456</v>
      </c>
      <c r="Q120" s="62" t="s">
        <v>2039</v>
      </c>
      <c r="R120" s="62" t="s">
        <v>456</v>
      </c>
      <c r="S120" s="62" t="s">
        <v>456</v>
      </c>
      <c r="T120" s="62" t="s">
        <v>456</v>
      </c>
      <c r="U120" s="62" t="s">
        <v>456</v>
      </c>
      <c r="V120" s="62" t="s">
        <v>456</v>
      </c>
      <c r="W120" s="62" t="s">
        <v>456</v>
      </c>
      <c r="X120" s="62" t="s">
        <v>456</v>
      </c>
      <c r="Y120" s="62" t="s">
        <v>2039</v>
      </c>
      <c r="Z120" s="62" t="s">
        <v>456</v>
      </c>
      <c r="AA120" s="62" t="s">
        <v>456</v>
      </c>
      <c r="AB120" s="62" t="s">
        <v>456</v>
      </c>
      <c r="AC120" s="62" t="s">
        <v>456</v>
      </c>
      <c r="AD120" s="62" t="s">
        <v>456</v>
      </c>
      <c r="AE120" s="62" t="s">
        <v>456</v>
      </c>
      <c r="AF120" s="62" t="s">
        <v>456</v>
      </c>
      <c r="AG120" s="62" t="s">
        <v>456</v>
      </c>
      <c r="AH120" s="62" t="s">
        <v>456</v>
      </c>
      <c r="AI120" s="62" t="s">
        <v>456</v>
      </c>
      <c r="AJ120" s="62" t="s">
        <v>456</v>
      </c>
      <c r="AK120" s="62" t="s">
        <v>456</v>
      </c>
      <c r="AL120" s="62" t="s">
        <v>456</v>
      </c>
      <c r="AM120" s="62" t="s">
        <v>456</v>
      </c>
      <c r="AN120" s="62" t="s">
        <v>456</v>
      </c>
      <c r="AO120" s="62" t="s">
        <v>456</v>
      </c>
      <c r="AP120" s="62" t="s">
        <v>456</v>
      </c>
      <c r="AQ120" s="62" t="s">
        <v>456</v>
      </c>
      <c r="AR120" s="62" t="s">
        <v>456</v>
      </c>
      <c r="AS120" s="62" t="s">
        <v>456</v>
      </c>
      <c r="AT120" s="62" t="s">
        <v>456</v>
      </c>
      <c r="AU120" s="62" t="s">
        <v>456</v>
      </c>
      <c r="AV120" s="62" t="s">
        <v>456</v>
      </c>
      <c r="AW120" s="62" t="s">
        <v>456</v>
      </c>
      <c r="AX120" s="62" t="s">
        <v>456</v>
      </c>
      <c r="AY120" s="62" t="s">
        <v>456</v>
      </c>
      <c r="AZ120" s="62" t="s">
        <v>456</v>
      </c>
      <c r="BA120" s="62" t="s">
        <v>456</v>
      </c>
      <c r="BB120" s="62" t="s">
        <v>456</v>
      </c>
      <c r="BC120" s="62" t="s">
        <v>456</v>
      </c>
      <c r="BD120" s="62" t="s">
        <v>456</v>
      </c>
      <c r="BE120" s="62" t="s">
        <v>456</v>
      </c>
      <c r="BF120" s="62" t="s">
        <v>456</v>
      </c>
      <c r="BG120" s="62" t="s">
        <v>456</v>
      </c>
      <c r="BH120" s="62" t="s">
        <v>456</v>
      </c>
      <c r="BI120" s="62" t="s">
        <v>456</v>
      </c>
      <c r="BJ120" s="62" t="s">
        <v>456</v>
      </c>
      <c r="BK120" s="62" t="s">
        <v>456</v>
      </c>
      <c r="BL120" s="62" t="s">
        <v>456</v>
      </c>
      <c r="BM120" s="62" t="s">
        <v>456</v>
      </c>
      <c r="BN120" s="62" t="s">
        <v>2039</v>
      </c>
      <c r="BO120" s="62" t="s">
        <v>1957</v>
      </c>
    </row>
    <row r="121" spans="1:67">
      <c r="A121" s="62">
        <v>119</v>
      </c>
      <c r="B121" s="62" t="s">
        <v>456</v>
      </c>
      <c r="C121" s="62" t="s">
        <v>456</v>
      </c>
      <c r="D121" s="62" t="s">
        <v>456</v>
      </c>
      <c r="E121" s="62" t="s">
        <v>456</v>
      </c>
      <c r="F121" s="62" t="s">
        <v>456</v>
      </c>
      <c r="G121" s="62" t="s">
        <v>456</v>
      </c>
      <c r="H121" s="62" t="s">
        <v>456</v>
      </c>
      <c r="I121" s="62" t="s">
        <v>456</v>
      </c>
      <c r="J121" s="62" t="s">
        <v>456</v>
      </c>
      <c r="K121" s="62" t="s">
        <v>456</v>
      </c>
      <c r="L121" s="62" t="s">
        <v>456</v>
      </c>
      <c r="M121" s="62" t="s">
        <v>456</v>
      </c>
      <c r="N121" s="62" t="s">
        <v>456</v>
      </c>
      <c r="O121" s="62" t="s">
        <v>456</v>
      </c>
      <c r="P121" s="62" t="s">
        <v>456</v>
      </c>
      <c r="Q121" s="62" t="s">
        <v>2039</v>
      </c>
      <c r="R121" s="62" t="s">
        <v>456</v>
      </c>
      <c r="S121" s="62" t="s">
        <v>456</v>
      </c>
      <c r="T121" s="62" t="s">
        <v>456</v>
      </c>
      <c r="U121" s="62" t="s">
        <v>456</v>
      </c>
      <c r="V121" s="62" t="s">
        <v>456</v>
      </c>
      <c r="W121" s="62" t="s">
        <v>456</v>
      </c>
      <c r="X121" s="62" t="s">
        <v>456</v>
      </c>
      <c r="Y121" s="62" t="s">
        <v>2039</v>
      </c>
      <c r="Z121" s="62" t="s">
        <v>456</v>
      </c>
      <c r="AA121" s="62" t="s">
        <v>456</v>
      </c>
      <c r="AB121" s="62" t="s">
        <v>456</v>
      </c>
      <c r="AC121" s="62" t="s">
        <v>456</v>
      </c>
      <c r="AD121" s="62" t="s">
        <v>456</v>
      </c>
      <c r="AE121" s="62" t="s">
        <v>456</v>
      </c>
      <c r="AF121" s="62" t="s">
        <v>456</v>
      </c>
      <c r="AG121" s="62" t="s">
        <v>456</v>
      </c>
      <c r="AH121" s="62" t="s">
        <v>456</v>
      </c>
      <c r="AI121" s="62" t="s">
        <v>456</v>
      </c>
      <c r="AJ121" s="62" t="s">
        <v>456</v>
      </c>
      <c r="AK121" s="62" t="s">
        <v>456</v>
      </c>
      <c r="AL121" s="62" t="s">
        <v>456</v>
      </c>
      <c r="AM121" s="62" t="s">
        <v>456</v>
      </c>
      <c r="AN121" s="62" t="s">
        <v>456</v>
      </c>
      <c r="AO121" s="62" t="s">
        <v>456</v>
      </c>
      <c r="AP121" s="62" t="s">
        <v>456</v>
      </c>
      <c r="AQ121" s="62" t="s">
        <v>456</v>
      </c>
      <c r="AR121" s="62" t="s">
        <v>456</v>
      </c>
      <c r="AS121" s="62" t="s">
        <v>456</v>
      </c>
      <c r="AT121" s="62" t="s">
        <v>456</v>
      </c>
      <c r="AU121" s="62" t="s">
        <v>456</v>
      </c>
      <c r="AV121" s="62" t="s">
        <v>456</v>
      </c>
      <c r="AW121" s="62" t="s">
        <v>456</v>
      </c>
      <c r="AX121" s="62" t="s">
        <v>456</v>
      </c>
      <c r="AY121" s="62" t="s">
        <v>456</v>
      </c>
      <c r="AZ121" s="62" t="s">
        <v>456</v>
      </c>
      <c r="BA121" s="62" t="s">
        <v>456</v>
      </c>
      <c r="BB121" s="62" t="s">
        <v>456</v>
      </c>
      <c r="BC121" s="62" t="s">
        <v>456</v>
      </c>
      <c r="BD121" s="62" t="s">
        <v>456</v>
      </c>
      <c r="BE121" s="62" t="s">
        <v>456</v>
      </c>
      <c r="BF121" s="62" t="s">
        <v>456</v>
      </c>
      <c r="BG121" s="62" t="s">
        <v>456</v>
      </c>
      <c r="BH121" s="62" t="s">
        <v>456</v>
      </c>
      <c r="BI121" s="62" t="s">
        <v>456</v>
      </c>
      <c r="BJ121" s="62" t="s">
        <v>456</v>
      </c>
      <c r="BK121" s="62" t="s">
        <v>456</v>
      </c>
      <c r="BL121" s="62" t="s">
        <v>456</v>
      </c>
      <c r="BM121" s="62" t="s">
        <v>456</v>
      </c>
      <c r="BN121" s="62" t="s">
        <v>2039</v>
      </c>
      <c r="BO121" s="62" t="s">
        <v>1957</v>
      </c>
    </row>
    <row r="122" spans="1:67">
      <c r="A122" s="62">
        <v>120</v>
      </c>
      <c r="B122" s="62" t="s">
        <v>456</v>
      </c>
      <c r="C122" s="62" t="s">
        <v>456</v>
      </c>
      <c r="D122" s="62" t="s">
        <v>456</v>
      </c>
      <c r="E122" s="62" t="s">
        <v>456</v>
      </c>
      <c r="F122" s="62" t="s">
        <v>456</v>
      </c>
      <c r="G122" s="62" t="s">
        <v>456</v>
      </c>
      <c r="H122" s="62" t="s">
        <v>456</v>
      </c>
      <c r="I122" s="62" t="s">
        <v>456</v>
      </c>
      <c r="J122" s="62" t="s">
        <v>456</v>
      </c>
      <c r="K122" s="62" t="s">
        <v>456</v>
      </c>
      <c r="L122" s="62" t="s">
        <v>456</v>
      </c>
      <c r="M122" s="62" t="s">
        <v>456</v>
      </c>
      <c r="N122" s="62" t="s">
        <v>456</v>
      </c>
      <c r="O122" s="62" t="s">
        <v>456</v>
      </c>
      <c r="P122" s="62" t="s">
        <v>456</v>
      </c>
      <c r="Q122" s="62" t="s">
        <v>2039</v>
      </c>
      <c r="R122" s="62" t="s">
        <v>456</v>
      </c>
      <c r="S122" s="62" t="s">
        <v>456</v>
      </c>
      <c r="T122" s="62" t="s">
        <v>456</v>
      </c>
      <c r="U122" s="62" t="s">
        <v>456</v>
      </c>
      <c r="V122" s="62" t="s">
        <v>456</v>
      </c>
      <c r="W122" s="62" t="s">
        <v>456</v>
      </c>
      <c r="X122" s="62" t="s">
        <v>456</v>
      </c>
      <c r="Y122" s="62" t="s">
        <v>2039</v>
      </c>
      <c r="Z122" s="62" t="s">
        <v>456</v>
      </c>
      <c r="AA122" s="62" t="s">
        <v>456</v>
      </c>
      <c r="AB122" s="62" t="s">
        <v>456</v>
      </c>
      <c r="AC122" s="62" t="s">
        <v>456</v>
      </c>
      <c r="AD122" s="62" t="s">
        <v>456</v>
      </c>
      <c r="AE122" s="62" t="s">
        <v>456</v>
      </c>
      <c r="AF122" s="62" t="s">
        <v>456</v>
      </c>
      <c r="AG122" s="62" t="s">
        <v>456</v>
      </c>
      <c r="AH122" s="62" t="s">
        <v>456</v>
      </c>
      <c r="AI122" s="62" t="s">
        <v>456</v>
      </c>
      <c r="AJ122" s="62" t="s">
        <v>456</v>
      </c>
      <c r="AK122" s="62" t="s">
        <v>456</v>
      </c>
      <c r="AL122" s="62" t="s">
        <v>456</v>
      </c>
      <c r="AM122" s="62" t="s">
        <v>456</v>
      </c>
      <c r="AN122" s="62" t="s">
        <v>456</v>
      </c>
      <c r="AO122" s="62" t="s">
        <v>456</v>
      </c>
      <c r="AP122" s="62" t="s">
        <v>456</v>
      </c>
      <c r="AQ122" s="62" t="s">
        <v>456</v>
      </c>
      <c r="AR122" s="62" t="s">
        <v>456</v>
      </c>
      <c r="AS122" s="62" t="s">
        <v>456</v>
      </c>
      <c r="AT122" s="62" t="s">
        <v>456</v>
      </c>
      <c r="AU122" s="62" t="s">
        <v>456</v>
      </c>
      <c r="AV122" s="62" t="s">
        <v>456</v>
      </c>
      <c r="AW122" s="62" t="s">
        <v>456</v>
      </c>
      <c r="AX122" s="62" t="s">
        <v>456</v>
      </c>
      <c r="AY122" s="62" t="s">
        <v>456</v>
      </c>
      <c r="AZ122" s="62" t="s">
        <v>456</v>
      </c>
      <c r="BA122" s="62" t="s">
        <v>456</v>
      </c>
      <c r="BB122" s="62" t="s">
        <v>456</v>
      </c>
      <c r="BC122" s="62" t="s">
        <v>456</v>
      </c>
      <c r="BD122" s="62" t="s">
        <v>456</v>
      </c>
      <c r="BE122" s="62" t="s">
        <v>456</v>
      </c>
      <c r="BF122" s="62" t="s">
        <v>456</v>
      </c>
      <c r="BG122" s="62" t="s">
        <v>456</v>
      </c>
      <c r="BH122" s="62" t="s">
        <v>456</v>
      </c>
      <c r="BI122" s="62" t="s">
        <v>456</v>
      </c>
      <c r="BJ122" s="62" t="s">
        <v>456</v>
      </c>
      <c r="BK122" s="62" t="s">
        <v>456</v>
      </c>
      <c r="BL122" s="62" t="s">
        <v>456</v>
      </c>
      <c r="BM122" s="62" t="s">
        <v>456</v>
      </c>
      <c r="BN122" s="62" t="s">
        <v>2039</v>
      </c>
      <c r="BO122" s="62" t="s">
        <v>1957</v>
      </c>
    </row>
    <row r="123" spans="1:67">
      <c r="A123" s="62">
        <v>121</v>
      </c>
      <c r="B123" s="62" t="s">
        <v>456</v>
      </c>
      <c r="C123" s="62" t="s">
        <v>456</v>
      </c>
      <c r="D123" s="62" t="s">
        <v>456</v>
      </c>
      <c r="E123" s="62" t="s">
        <v>456</v>
      </c>
      <c r="F123" s="62" t="s">
        <v>456</v>
      </c>
      <c r="G123" s="62" t="s">
        <v>456</v>
      </c>
      <c r="H123" s="62" t="s">
        <v>456</v>
      </c>
      <c r="I123" s="62" t="s">
        <v>456</v>
      </c>
      <c r="J123" s="62" t="s">
        <v>456</v>
      </c>
      <c r="K123" s="62" t="s">
        <v>456</v>
      </c>
      <c r="L123" s="62" t="s">
        <v>456</v>
      </c>
      <c r="M123" s="62" t="s">
        <v>456</v>
      </c>
      <c r="N123" s="62" t="s">
        <v>456</v>
      </c>
      <c r="O123" s="62" t="s">
        <v>456</v>
      </c>
      <c r="P123" s="62" t="s">
        <v>456</v>
      </c>
      <c r="Q123" s="62" t="s">
        <v>2039</v>
      </c>
      <c r="R123" s="62" t="s">
        <v>456</v>
      </c>
      <c r="S123" s="62" t="s">
        <v>456</v>
      </c>
      <c r="T123" s="62" t="s">
        <v>456</v>
      </c>
      <c r="U123" s="62" t="s">
        <v>456</v>
      </c>
      <c r="V123" s="62" t="s">
        <v>456</v>
      </c>
      <c r="W123" s="62" t="s">
        <v>456</v>
      </c>
      <c r="X123" s="62" t="s">
        <v>456</v>
      </c>
      <c r="Y123" s="62" t="s">
        <v>2039</v>
      </c>
      <c r="Z123" s="62" t="s">
        <v>456</v>
      </c>
      <c r="AA123" s="62" t="s">
        <v>456</v>
      </c>
      <c r="AB123" s="62" t="s">
        <v>456</v>
      </c>
      <c r="AC123" s="62" t="s">
        <v>456</v>
      </c>
      <c r="AD123" s="62" t="s">
        <v>456</v>
      </c>
      <c r="AE123" s="62" t="s">
        <v>456</v>
      </c>
      <c r="AF123" s="62" t="s">
        <v>456</v>
      </c>
      <c r="AG123" s="62" t="s">
        <v>456</v>
      </c>
      <c r="AH123" s="62" t="s">
        <v>456</v>
      </c>
      <c r="AI123" s="62" t="s">
        <v>456</v>
      </c>
      <c r="AJ123" s="62" t="s">
        <v>456</v>
      </c>
      <c r="AK123" s="62" t="s">
        <v>456</v>
      </c>
      <c r="AL123" s="62" t="s">
        <v>456</v>
      </c>
      <c r="AM123" s="62" t="s">
        <v>1957</v>
      </c>
      <c r="AN123" s="62" t="s">
        <v>456</v>
      </c>
      <c r="AO123" s="62" t="s">
        <v>456</v>
      </c>
      <c r="AP123" s="62" t="s">
        <v>456</v>
      </c>
      <c r="AQ123" s="62" t="s">
        <v>456</v>
      </c>
      <c r="AR123" s="62" t="s">
        <v>456</v>
      </c>
      <c r="AS123" s="62" t="s">
        <v>456</v>
      </c>
      <c r="AT123" s="62" t="s">
        <v>456</v>
      </c>
      <c r="AU123" s="62" t="s">
        <v>456</v>
      </c>
      <c r="AV123" s="62" t="s">
        <v>456</v>
      </c>
      <c r="AW123" s="62" t="s">
        <v>456</v>
      </c>
      <c r="AX123" s="62" t="s">
        <v>456</v>
      </c>
      <c r="AY123" s="62" t="s">
        <v>456</v>
      </c>
      <c r="AZ123" s="62" t="s">
        <v>456</v>
      </c>
      <c r="BA123" s="62" t="s">
        <v>456</v>
      </c>
      <c r="BB123" s="62" t="s">
        <v>456</v>
      </c>
      <c r="BC123" s="62" t="s">
        <v>456</v>
      </c>
      <c r="BD123" s="62" t="s">
        <v>456</v>
      </c>
      <c r="BE123" s="62" t="s">
        <v>456</v>
      </c>
      <c r="BF123" s="62" t="s">
        <v>456</v>
      </c>
      <c r="BG123" s="62" t="s">
        <v>456</v>
      </c>
      <c r="BH123" s="62" t="s">
        <v>456</v>
      </c>
      <c r="BI123" s="62" t="s">
        <v>456</v>
      </c>
      <c r="BJ123" s="62" t="s">
        <v>456</v>
      </c>
      <c r="BK123" s="62" t="s">
        <v>456</v>
      </c>
      <c r="BL123" s="62" t="s">
        <v>456</v>
      </c>
      <c r="BM123" s="62" t="s">
        <v>456</v>
      </c>
      <c r="BN123" s="62" t="s">
        <v>2039</v>
      </c>
      <c r="BO123" s="62" t="s">
        <v>1957</v>
      </c>
    </row>
    <row r="124" spans="1:67">
      <c r="A124" s="62">
        <v>122</v>
      </c>
      <c r="B124" s="62" t="s">
        <v>456</v>
      </c>
      <c r="C124" s="62" t="s">
        <v>456</v>
      </c>
      <c r="D124" s="62" t="s">
        <v>456</v>
      </c>
      <c r="E124" s="62" t="s">
        <v>456</v>
      </c>
      <c r="F124" s="62" t="s">
        <v>456</v>
      </c>
      <c r="G124" s="62" t="s">
        <v>456</v>
      </c>
      <c r="H124" s="62" t="s">
        <v>456</v>
      </c>
      <c r="I124" s="62" t="s">
        <v>456</v>
      </c>
      <c r="J124" s="62" t="s">
        <v>456</v>
      </c>
      <c r="K124" s="62" t="s">
        <v>456</v>
      </c>
      <c r="L124" s="62" t="s">
        <v>456</v>
      </c>
      <c r="M124" s="62" t="s">
        <v>456</v>
      </c>
      <c r="N124" s="62" t="s">
        <v>456</v>
      </c>
      <c r="O124" s="62" t="s">
        <v>456</v>
      </c>
      <c r="P124" s="62" t="s">
        <v>456</v>
      </c>
      <c r="Q124" s="62" t="s">
        <v>2039</v>
      </c>
      <c r="R124" s="62" t="s">
        <v>456</v>
      </c>
      <c r="S124" s="62" t="s">
        <v>456</v>
      </c>
      <c r="T124" s="62" t="s">
        <v>456</v>
      </c>
      <c r="U124" s="62" t="s">
        <v>456</v>
      </c>
      <c r="V124" s="62" t="s">
        <v>456</v>
      </c>
      <c r="W124" s="62" t="s">
        <v>456</v>
      </c>
      <c r="X124" s="62" t="s">
        <v>456</v>
      </c>
      <c r="Y124" s="62" t="s">
        <v>2039</v>
      </c>
      <c r="Z124" s="62" t="s">
        <v>456</v>
      </c>
      <c r="AA124" s="62" t="s">
        <v>456</v>
      </c>
      <c r="AB124" s="62" t="s">
        <v>456</v>
      </c>
      <c r="AC124" s="62" t="s">
        <v>456</v>
      </c>
      <c r="AD124" s="62" t="s">
        <v>456</v>
      </c>
      <c r="AE124" s="62" t="s">
        <v>456</v>
      </c>
      <c r="AF124" s="62" t="s">
        <v>456</v>
      </c>
      <c r="AG124" s="62" t="s">
        <v>456</v>
      </c>
      <c r="AH124" s="62" t="s">
        <v>456</v>
      </c>
      <c r="AI124" s="62" t="s">
        <v>456</v>
      </c>
      <c r="AJ124" s="62" t="s">
        <v>456</v>
      </c>
      <c r="AK124" s="62" t="s">
        <v>456</v>
      </c>
      <c r="AL124" s="62" t="s">
        <v>456</v>
      </c>
      <c r="AM124" s="62" t="s">
        <v>456</v>
      </c>
      <c r="AN124" s="62" t="s">
        <v>456</v>
      </c>
      <c r="AO124" s="62" t="s">
        <v>456</v>
      </c>
      <c r="AP124" s="62" t="s">
        <v>456</v>
      </c>
      <c r="AQ124" s="62" t="s">
        <v>456</v>
      </c>
      <c r="AR124" s="62" t="s">
        <v>456</v>
      </c>
      <c r="AS124" s="62" t="s">
        <v>456</v>
      </c>
      <c r="AT124" s="62" t="s">
        <v>456</v>
      </c>
      <c r="AU124" s="62" t="s">
        <v>456</v>
      </c>
      <c r="AV124" s="62" t="s">
        <v>456</v>
      </c>
      <c r="AW124" s="62" t="s">
        <v>456</v>
      </c>
      <c r="AX124" s="62" t="s">
        <v>456</v>
      </c>
      <c r="AY124" s="62" t="s">
        <v>456</v>
      </c>
      <c r="AZ124" s="62" t="s">
        <v>456</v>
      </c>
      <c r="BA124" s="62" t="s">
        <v>456</v>
      </c>
      <c r="BB124" s="62" t="s">
        <v>456</v>
      </c>
      <c r="BC124" s="62" t="s">
        <v>456</v>
      </c>
      <c r="BD124" s="62" t="s">
        <v>456</v>
      </c>
      <c r="BE124" s="62" t="s">
        <v>456</v>
      </c>
      <c r="BF124" s="62" t="s">
        <v>456</v>
      </c>
      <c r="BG124" s="62" t="s">
        <v>456</v>
      </c>
      <c r="BH124" s="62" t="s">
        <v>456</v>
      </c>
      <c r="BI124" s="62" t="s">
        <v>456</v>
      </c>
      <c r="BJ124" s="62" t="s">
        <v>456</v>
      </c>
      <c r="BK124" s="62" t="s">
        <v>456</v>
      </c>
      <c r="BL124" s="62" t="s">
        <v>456</v>
      </c>
      <c r="BM124" s="62" t="s">
        <v>456</v>
      </c>
      <c r="BN124" s="62" t="s">
        <v>2039</v>
      </c>
      <c r="BO124" s="62" t="s">
        <v>1957</v>
      </c>
    </row>
    <row r="125" spans="1:67">
      <c r="A125" s="62">
        <v>123</v>
      </c>
      <c r="B125" s="62" t="s">
        <v>456</v>
      </c>
      <c r="C125" s="62" t="s">
        <v>456</v>
      </c>
      <c r="D125" s="62" t="s">
        <v>456</v>
      </c>
      <c r="E125" s="62" t="s">
        <v>456</v>
      </c>
      <c r="F125" s="62" t="s">
        <v>456</v>
      </c>
      <c r="G125" s="62" t="s">
        <v>456</v>
      </c>
      <c r="H125" s="62" t="s">
        <v>456</v>
      </c>
      <c r="I125" s="62" t="s">
        <v>456</v>
      </c>
      <c r="J125" s="62" t="s">
        <v>456</v>
      </c>
      <c r="K125" s="62" t="s">
        <v>456</v>
      </c>
      <c r="L125" s="62" t="s">
        <v>456</v>
      </c>
      <c r="M125" s="62" t="s">
        <v>456</v>
      </c>
      <c r="N125" s="62" t="s">
        <v>456</v>
      </c>
      <c r="O125" s="62" t="s">
        <v>456</v>
      </c>
      <c r="P125" s="62" t="s">
        <v>456</v>
      </c>
      <c r="Q125" s="62" t="s">
        <v>2039</v>
      </c>
      <c r="R125" s="62" t="s">
        <v>456</v>
      </c>
      <c r="S125" s="62" t="s">
        <v>456</v>
      </c>
      <c r="T125" s="62" t="s">
        <v>456</v>
      </c>
      <c r="U125" s="62" t="s">
        <v>456</v>
      </c>
      <c r="V125" s="62" t="s">
        <v>456</v>
      </c>
      <c r="W125" s="62" t="s">
        <v>456</v>
      </c>
      <c r="X125" s="62" t="s">
        <v>456</v>
      </c>
      <c r="Y125" s="62" t="s">
        <v>2039</v>
      </c>
      <c r="Z125" s="62" t="s">
        <v>456</v>
      </c>
      <c r="AA125" s="62" t="s">
        <v>456</v>
      </c>
      <c r="AB125" s="62" t="s">
        <v>456</v>
      </c>
      <c r="AC125" s="62" t="s">
        <v>456</v>
      </c>
      <c r="AD125" s="62" t="s">
        <v>456</v>
      </c>
      <c r="AE125" s="62" t="s">
        <v>456</v>
      </c>
      <c r="AF125" s="62" t="s">
        <v>456</v>
      </c>
      <c r="AG125" s="62" t="s">
        <v>456</v>
      </c>
      <c r="AH125" s="62" t="s">
        <v>456</v>
      </c>
      <c r="AI125" s="62" t="s">
        <v>456</v>
      </c>
      <c r="AJ125" s="62" t="s">
        <v>456</v>
      </c>
      <c r="AK125" s="62" t="s">
        <v>456</v>
      </c>
      <c r="AL125" s="62" t="s">
        <v>456</v>
      </c>
      <c r="AM125" s="62" t="s">
        <v>456</v>
      </c>
      <c r="AN125" s="62" t="s">
        <v>456</v>
      </c>
      <c r="AO125" s="62" t="s">
        <v>456</v>
      </c>
      <c r="AP125" s="62" t="s">
        <v>456</v>
      </c>
      <c r="AQ125" s="62" t="s">
        <v>456</v>
      </c>
      <c r="AR125" s="62" t="s">
        <v>456</v>
      </c>
      <c r="AS125" s="62" t="s">
        <v>456</v>
      </c>
      <c r="AT125" s="62" t="s">
        <v>456</v>
      </c>
      <c r="AU125" s="62" t="s">
        <v>456</v>
      </c>
      <c r="AV125" s="62" t="s">
        <v>456</v>
      </c>
      <c r="AW125" s="62" t="s">
        <v>456</v>
      </c>
      <c r="AX125" s="62" t="s">
        <v>456</v>
      </c>
      <c r="AY125" s="62" t="s">
        <v>456</v>
      </c>
      <c r="AZ125" s="62" t="s">
        <v>456</v>
      </c>
      <c r="BA125" s="62" t="s">
        <v>456</v>
      </c>
      <c r="BB125" s="62" t="s">
        <v>456</v>
      </c>
      <c r="BC125" s="62" t="s">
        <v>456</v>
      </c>
      <c r="BD125" s="62" t="s">
        <v>456</v>
      </c>
      <c r="BE125" s="62" t="s">
        <v>456</v>
      </c>
      <c r="BF125" s="62" t="s">
        <v>456</v>
      </c>
      <c r="BG125" s="62" t="s">
        <v>456</v>
      </c>
      <c r="BH125" s="62" t="s">
        <v>456</v>
      </c>
      <c r="BI125" s="62" t="s">
        <v>456</v>
      </c>
      <c r="BJ125" s="62" t="s">
        <v>456</v>
      </c>
      <c r="BK125" s="62" t="s">
        <v>456</v>
      </c>
      <c r="BL125" s="62" t="s">
        <v>456</v>
      </c>
      <c r="BM125" s="62" t="s">
        <v>456</v>
      </c>
      <c r="BN125" s="62" t="s">
        <v>2039</v>
      </c>
      <c r="BO125" s="62" t="s">
        <v>1957</v>
      </c>
    </row>
    <row r="126" spans="1:67">
      <c r="A126" s="62">
        <v>124</v>
      </c>
      <c r="B126" s="62" t="s">
        <v>456</v>
      </c>
      <c r="C126" s="62" t="s">
        <v>456</v>
      </c>
      <c r="D126" s="62" t="s">
        <v>456</v>
      </c>
      <c r="E126" s="62" t="s">
        <v>456</v>
      </c>
      <c r="F126" s="62" t="s">
        <v>456</v>
      </c>
      <c r="G126" s="62" t="s">
        <v>456</v>
      </c>
      <c r="H126" s="62" t="s">
        <v>456</v>
      </c>
      <c r="I126" s="62" t="s">
        <v>456</v>
      </c>
      <c r="J126" s="62" t="s">
        <v>456</v>
      </c>
      <c r="K126" s="62" t="s">
        <v>456</v>
      </c>
      <c r="L126" s="62" t="s">
        <v>456</v>
      </c>
      <c r="M126" s="62" t="s">
        <v>456</v>
      </c>
      <c r="N126" s="62" t="s">
        <v>456</v>
      </c>
      <c r="O126" s="62" t="s">
        <v>456</v>
      </c>
      <c r="P126" s="62" t="s">
        <v>456</v>
      </c>
      <c r="Q126" s="62" t="s">
        <v>2039</v>
      </c>
      <c r="R126" s="62" t="s">
        <v>456</v>
      </c>
      <c r="S126" s="62" t="s">
        <v>456</v>
      </c>
      <c r="T126" s="62" t="s">
        <v>456</v>
      </c>
      <c r="U126" s="62" t="s">
        <v>456</v>
      </c>
      <c r="V126" s="62" t="s">
        <v>456</v>
      </c>
      <c r="W126" s="62" t="s">
        <v>456</v>
      </c>
      <c r="X126" s="62" t="s">
        <v>456</v>
      </c>
      <c r="Y126" s="62" t="s">
        <v>2039</v>
      </c>
      <c r="Z126" s="62" t="s">
        <v>456</v>
      </c>
      <c r="AA126" s="62" t="s">
        <v>456</v>
      </c>
      <c r="AB126" s="62" t="s">
        <v>456</v>
      </c>
      <c r="AC126" s="62" t="s">
        <v>456</v>
      </c>
      <c r="AD126" s="62" t="s">
        <v>456</v>
      </c>
      <c r="AE126" s="62" t="s">
        <v>456</v>
      </c>
      <c r="AF126" s="62" t="s">
        <v>456</v>
      </c>
      <c r="AG126" s="62" t="s">
        <v>456</v>
      </c>
      <c r="AH126" s="62" t="s">
        <v>456</v>
      </c>
      <c r="AI126" s="62" t="s">
        <v>456</v>
      </c>
      <c r="AJ126" s="62" t="s">
        <v>456</v>
      </c>
      <c r="AK126" s="62" t="s">
        <v>456</v>
      </c>
      <c r="AL126" s="62" t="s">
        <v>456</v>
      </c>
      <c r="AM126" s="62" t="s">
        <v>456</v>
      </c>
      <c r="AN126" s="62" t="s">
        <v>456</v>
      </c>
      <c r="AO126" s="62" t="s">
        <v>456</v>
      </c>
      <c r="AP126" s="62" t="s">
        <v>456</v>
      </c>
      <c r="AQ126" s="62" t="s">
        <v>456</v>
      </c>
      <c r="AR126" s="62" t="s">
        <v>456</v>
      </c>
      <c r="AS126" s="62" t="s">
        <v>456</v>
      </c>
      <c r="AT126" s="62" t="s">
        <v>456</v>
      </c>
      <c r="AU126" s="62" t="s">
        <v>456</v>
      </c>
      <c r="AV126" s="62" t="s">
        <v>456</v>
      </c>
      <c r="AW126" s="62" t="s">
        <v>456</v>
      </c>
      <c r="AX126" s="62" t="s">
        <v>456</v>
      </c>
      <c r="AY126" s="62" t="s">
        <v>456</v>
      </c>
      <c r="AZ126" s="62" t="s">
        <v>456</v>
      </c>
      <c r="BA126" s="62" t="s">
        <v>456</v>
      </c>
      <c r="BB126" s="62" t="s">
        <v>456</v>
      </c>
      <c r="BC126" s="62" t="s">
        <v>456</v>
      </c>
      <c r="BD126" s="62" t="s">
        <v>456</v>
      </c>
      <c r="BE126" s="62" t="s">
        <v>456</v>
      </c>
      <c r="BF126" s="62" t="s">
        <v>456</v>
      </c>
      <c r="BG126" s="62" t="s">
        <v>456</v>
      </c>
      <c r="BH126" s="62" t="s">
        <v>456</v>
      </c>
      <c r="BI126" s="62" t="s">
        <v>456</v>
      </c>
      <c r="BJ126" s="62" t="s">
        <v>456</v>
      </c>
      <c r="BK126" s="62" t="s">
        <v>456</v>
      </c>
      <c r="BL126" s="62" t="s">
        <v>456</v>
      </c>
      <c r="BM126" s="62" t="s">
        <v>456</v>
      </c>
      <c r="BN126" s="62" t="s">
        <v>2039</v>
      </c>
      <c r="BO126" s="62" t="s">
        <v>1957</v>
      </c>
    </row>
    <row r="127" spans="1:67">
      <c r="A127" s="62">
        <v>125</v>
      </c>
      <c r="B127" s="62" t="s">
        <v>456</v>
      </c>
      <c r="C127" s="62" t="s">
        <v>456</v>
      </c>
      <c r="D127" s="62" t="s">
        <v>456</v>
      </c>
      <c r="E127" s="62" t="s">
        <v>456</v>
      </c>
      <c r="F127" s="62" t="s">
        <v>456</v>
      </c>
      <c r="G127" s="62" t="s">
        <v>456</v>
      </c>
      <c r="H127" s="62" t="s">
        <v>456</v>
      </c>
      <c r="I127" s="62" t="s">
        <v>456</v>
      </c>
      <c r="J127" s="62" t="s">
        <v>456</v>
      </c>
      <c r="K127" s="62" t="s">
        <v>456</v>
      </c>
      <c r="L127" s="62" t="s">
        <v>456</v>
      </c>
      <c r="M127" s="62" t="s">
        <v>456</v>
      </c>
      <c r="N127" s="62" t="s">
        <v>456</v>
      </c>
      <c r="O127" s="62" t="s">
        <v>456</v>
      </c>
      <c r="P127" s="62" t="s">
        <v>456</v>
      </c>
      <c r="Q127" s="62" t="s">
        <v>2039</v>
      </c>
      <c r="R127" s="62" t="s">
        <v>456</v>
      </c>
      <c r="S127" s="62" t="s">
        <v>456</v>
      </c>
      <c r="T127" s="62" t="s">
        <v>456</v>
      </c>
      <c r="U127" s="62" t="s">
        <v>456</v>
      </c>
      <c r="V127" s="62" t="s">
        <v>456</v>
      </c>
      <c r="W127" s="62" t="s">
        <v>456</v>
      </c>
      <c r="X127" s="62" t="s">
        <v>456</v>
      </c>
      <c r="Y127" s="62" t="s">
        <v>2039</v>
      </c>
      <c r="Z127" s="62" t="s">
        <v>456</v>
      </c>
      <c r="AA127" s="62" t="s">
        <v>456</v>
      </c>
      <c r="AB127" s="62" t="s">
        <v>456</v>
      </c>
      <c r="AC127" s="62" t="s">
        <v>456</v>
      </c>
      <c r="AD127" s="62" t="s">
        <v>456</v>
      </c>
      <c r="AE127" s="62" t="s">
        <v>456</v>
      </c>
      <c r="AF127" s="62" t="s">
        <v>456</v>
      </c>
      <c r="AG127" s="62" t="s">
        <v>456</v>
      </c>
      <c r="AH127" s="62" t="s">
        <v>456</v>
      </c>
      <c r="AI127" s="62" t="s">
        <v>456</v>
      </c>
      <c r="AJ127" s="62" t="s">
        <v>456</v>
      </c>
      <c r="AK127" s="62" t="s">
        <v>456</v>
      </c>
      <c r="AL127" s="62" t="s">
        <v>456</v>
      </c>
      <c r="AM127" s="62" t="s">
        <v>456</v>
      </c>
      <c r="AN127" s="62" t="s">
        <v>456</v>
      </c>
      <c r="AO127" s="62" t="s">
        <v>456</v>
      </c>
      <c r="AP127" s="62" t="s">
        <v>456</v>
      </c>
      <c r="AQ127" s="62" t="s">
        <v>456</v>
      </c>
      <c r="AR127" s="62" t="s">
        <v>456</v>
      </c>
      <c r="AS127" s="62" t="s">
        <v>456</v>
      </c>
      <c r="AT127" s="62" t="s">
        <v>456</v>
      </c>
      <c r="AU127" s="62" t="s">
        <v>456</v>
      </c>
      <c r="AV127" s="62" t="s">
        <v>456</v>
      </c>
      <c r="AW127" s="62" t="s">
        <v>456</v>
      </c>
      <c r="AX127" s="62" t="s">
        <v>456</v>
      </c>
      <c r="AY127" s="62" t="s">
        <v>456</v>
      </c>
      <c r="AZ127" s="62" t="s">
        <v>456</v>
      </c>
      <c r="BA127" s="62" t="s">
        <v>456</v>
      </c>
      <c r="BB127" s="62" t="s">
        <v>456</v>
      </c>
      <c r="BC127" s="62" t="s">
        <v>456</v>
      </c>
      <c r="BD127" s="62" t="s">
        <v>456</v>
      </c>
      <c r="BE127" s="62" t="s">
        <v>456</v>
      </c>
      <c r="BF127" s="62" t="s">
        <v>456</v>
      </c>
      <c r="BG127" s="62" t="s">
        <v>456</v>
      </c>
      <c r="BH127" s="62" t="s">
        <v>456</v>
      </c>
      <c r="BI127" s="62" t="s">
        <v>456</v>
      </c>
      <c r="BJ127" s="62" t="s">
        <v>456</v>
      </c>
      <c r="BK127" s="62" t="s">
        <v>456</v>
      </c>
      <c r="BL127" s="62" t="s">
        <v>456</v>
      </c>
      <c r="BM127" s="62" t="s">
        <v>456</v>
      </c>
      <c r="BN127" s="62" t="s">
        <v>2039</v>
      </c>
      <c r="BO127" s="62" t="s">
        <v>1957</v>
      </c>
    </row>
    <row r="128" spans="1:67">
      <c r="A128" s="62">
        <v>126</v>
      </c>
      <c r="B128" s="62" t="s">
        <v>456</v>
      </c>
      <c r="C128" s="62" t="s">
        <v>456</v>
      </c>
      <c r="D128" s="62" t="s">
        <v>456</v>
      </c>
      <c r="E128" s="62" t="s">
        <v>456</v>
      </c>
      <c r="F128" s="62" t="s">
        <v>456</v>
      </c>
      <c r="G128" s="62" t="s">
        <v>456</v>
      </c>
      <c r="H128" s="62" t="s">
        <v>456</v>
      </c>
      <c r="I128" s="62" t="s">
        <v>456</v>
      </c>
      <c r="J128" s="62" t="s">
        <v>456</v>
      </c>
      <c r="K128" s="62" t="s">
        <v>456</v>
      </c>
      <c r="L128" s="62" t="s">
        <v>456</v>
      </c>
      <c r="M128" s="62" t="s">
        <v>456</v>
      </c>
      <c r="N128" s="62" t="s">
        <v>456</v>
      </c>
      <c r="O128" s="62" t="s">
        <v>456</v>
      </c>
      <c r="P128" s="62" t="s">
        <v>456</v>
      </c>
      <c r="Q128" s="62" t="s">
        <v>2039</v>
      </c>
      <c r="R128" s="62" t="s">
        <v>456</v>
      </c>
      <c r="S128" s="62" t="s">
        <v>456</v>
      </c>
      <c r="T128" s="62" t="s">
        <v>456</v>
      </c>
      <c r="U128" s="62" t="s">
        <v>456</v>
      </c>
      <c r="V128" s="62" t="s">
        <v>456</v>
      </c>
      <c r="W128" s="62" t="s">
        <v>456</v>
      </c>
      <c r="X128" s="62" t="s">
        <v>456</v>
      </c>
      <c r="Y128" s="62" t="s">
        <v>2039</v>
      </c>
      <c r="Z128" s="62" t="s">
        <v>456</v>
      </c>
      <c r="AA128" s="62" t="s">
        <v>456</v>
      </c>
      <c r="AB128" s="62" t="s">
        <v>456</v>
      </c>
      <c r="AC128" s="62" t="s">
        <v>456</v>
      </c>
      <c r="AD128" s="62" t="s">
        <v>456</v>
      </c>
      <c r="AE128" s="62" t="s">
        <v>456</v>
      </c>
      <c r="AF128" s="62" t="s">
        <v>456</v>
      </c>
      <c r="AG128" s="62" t="s">
        <v>456</v>
      </c>
      <c r="AH128" s="62" t="s">
        <v>456</v>
      </c>
      <c r="AI128" s="62" t="s">
        <v>456</v>
      </c>
      <c r="AJ128" s="62" t="s">
        <v>456</v>
      </c>
      <c r="AK128" s="62" t="s">
        <v>456</v>
      </c>
      <c r="AL128" s="62" t="s">
        <v>456</v>
      </c>
      <c r="AM128" s="62" t="s">
        <v>456</v>
      </c>
      <c r="AN128" s="62" t="s">
        <v>456</v>
      </c>
      <c r="AO128" s="62" t="s">
        <v>456</v>
      </c>
      <c r="AP128" s="62" t="s">
        <v>456</v>
      </c>
      <c r="AQ128" s="62" t="s">
        <v>456</v>
      </c>
      <c r="AR128" s="62" t="s">
        <v>456</v>
      </c>
      <c r="AS128" s="62" t="s">
        <v>456</v>
      </c>
      <c r="AT128" s="62" t="s">
        <v>456</v>
      </c>
      <c r="AU128" s="62" t="s">
        <v>456</v>
      </c>
      <c r="AV128" s="62" t="s">
        <v>456</v>
      </c>
      <c r="AW128" s="62" t="s">
        <v>456</v>
      </c>
      <c r="AX128" s="62" t="s">
        <v>456</v>
      </c>
      <c r="AY128" s="62" t="s">
        <v>456</v>
      </c>
      <c r="AZ128" s="62" t="s">
        <v>456</v>
      </c>
      <c r="BA128" s="62" t="s">
        <v>456</v>
      </c>
      <c r="BB128" s="62" t="s">
        <v>456</v>
      </c>
      <c r="BC128" s="62" t="s">
        <v>456</v>
      </c>
      <c r="BD128" s="62" t="s">
        <v>456</v>
      </c>
      <c r="BE128" s="62" t="s">
        <v>456</v>
      </c>
      <c r="BF128" s="62" t="s">
        <v>456</v>
      </c>
      <c r="BG128" s="62" t="s">
        <v>456</v>
      </c>
      <c r="BH128" s="62" t="s">
        <v>456</v>
      </c>
      <c r="BI128" s="62" t="s">
        <v>456</v>
      </c>
      <c r="BJ128" s="62" t="s">
        <v>456</v>
      </c>
      <c r="BK128" s="62" t="s">
        <v>456</v>
      </c>
      <c r="BL128" s="62" t="s">
        <v>456</v>
      </c>
      <c r="BM128" s="62" t="s">
        <v>456</v>
      </c>
      <c r="BN128" s="62" t="s">
        <v>2039</v>
      </c>
      <c r="BO128" s="62" t="s">
        <v>1957</v>
      </c>
    </row>
    <row r="129" spans="1:67">
      <c r="A129" s="62">
        <v>127</v>
      </c>
      <c r="B129" s="62" t="s">
        <v>456</v>
      </c>
      <c r="C129" s="62" t="s">
        <v>456</v>
      </c>
      <c r="D129" s="62" t="s">
        <v>456</v>
      </c>
      <c r="E129" s="62" t="s">
        <v>456</v>
      </c>
      <c r="F129" s="62" t="s">
        <v>456</v>
      </c>
      <c r="G129" s="62" t="s">
        <v>456</v>
      </c>
      <c r="H129" s="62" t="s">
        <v>456</v>
      </c>
      <c r="I129" s="62" t="s">
        <v>456</v>
      </c>
      <c r="J129" s="62" t="s">
        <v>456</v>
      </c>
      <c r="K129" s="62" t="s">
        <v>456</v>
      </c>
      <c r="L129" s="62" t="s">
        <v>456</v>
      </c>
      <c r="M129" s="62" t="s">
        <v>456</v>
      </c>
      <c r="N129" s="62" t="s">
        <v>456</v>
      </c>
      <c r="O129" s="62" t="s">
        <v>456</v>
      </c>
      <c r="P129" s="62" t="s">
        <v>456</v>
      </c>
      <c r="Q129" s="62" t="s">
        <v>2039</v>
      </c>
      <c r="R129" s="62" t="s">
        <v>456</v>
      </c>
      <c r="S129" s="62" t="s">
        <v>456</v>
      </c>
      <c r="T129" s="62" t="s">
        <v>456</v>
      </c>
      <c r="U129" s="62" t="s">
        <v>456</v>
      </c>
      <c r="V129" s="62" t="s">
        <v>456</v>
      </c>
      <c r="W129" s="62" t="s">
        <v>456</v>
      </c>
      <c r="X129" s="62" t="s">
        <v>456</v>
      </c>
      <c r="Y129" s="62" t="s">
        <v>2039</v>
      </c>
      <c r="Z129" s="62" t="s">
        <v>456</v>
      </c>
      <c r="AA129" s="62" t="s">
        <v>456</v>
      </c>
      <c r="AB129" s="62" t="s">
        <v>456</v>
      </c>
      <c r="AC129" s="62" t="s">
        <v>456</v>
      </c>
      <c r="AD129" s="62" t="s">
        <v>456</v>
      </c>
      <c r="AE129" s="62" t="s">
        <v>456</v>
      </c>
      <c r="AF129" s="62" t="s">
        <v>456</v>
      </c>
      <c r="AG129" s="62" t="s">
        <v>456</v>
      </c>
      <c r="AH129" s="62" t="s">
        <v>456</v>
      </c>
      <c r="AI129" s="62" t="s">
        <v>456</v>
      </c>
      <c r="AJ129" s="62" t="s">
        <v>456</v>
      </c>
      <c r="AK129" s="62" t="s">
        <v>456</v>
      </c>
      <c r="AL129" s="62" t="s">
        <v>456</v>
      </c>
      <c r="AM129" s="62" t="s">
        <v>456</v>
      </c>
      <c r="AN129" s="62" t="s">
        <v>456</v>
      </c>
      <c r="AO129" s="62" t="s">
        <v>456</v>
      </c>
      <c r="AP129" s="62" t="s">
        <v>456</v>
      </c>
      <c r="AQ129" s="62" t="s">
        <v>456</v>
      </c>
      <c r="AR129" s="62" t="s">
        <v>456</v>
      </c>
      <c r="AS129" s="62" t="s">
        <v>456</v>
      </c>
      <c r="AT129" s="62" t="s">
        <v>456</v>
      </c>
      <c r="AU129" s="62" t="s">
        <v>456</v>
      </c>
      <c r="AV129" s="62" t="s">
        <v>456</v>
      </c>
      <c r="AW129" s="62" t="s">
        <v>456</v>
      </c>
      <c r="AX129" s="62" t="s">
        <v>456</v>
      </c>
      <c r="AY129" s="62" t="s">
        <v>456</v>
      </c>
      <c r="AZ129" s="62" t="s">
        <v>456</v>
      </c>
      <c r="BA129" s="62" t="s">
        <v>456</v>
      </c>
      <c r="BB129" s="62" t="s">
        <v>456</v>
      </c>
      <c r="BC129" s="62" t="s">
        <v>456</v>
      </c>
      <c r="BD129" s="62" t="s">
        <v>456</v>
      </c>
      <c r="BE129" s="62" t="s">
        <v>456</v>
      </c>
      <c r="BF129" s="62" t="s">
        <v>456</v>
      </c>
      <c r="BG129" s="62" t="s">
        <v>456</v>
      </c>
      <c r="BH129" s="62" t="s">
        <v>456</v>
      </c>
      <c r="BI129" s="62" t="s">
        <v>456</v>
      </c>
      <c r="BJ129" s="62" t="s">
        <v>456</v>
      </c>
      <c r="BK129" s="62" t="s">
        <v>456</v>
      </c>
      <c r="BL129" s="62" t="s">
        <v>456</v>
      </c>
      <c r="BM129" s="62" t="s">
        <v>456</v>
      </c>
      <c r="BN129" s="62" t="s">
        <v>2039</v>
      </c>
      <c r="BO129" s="62" t="s">
        <v>1957</v>
      </c>
    </row>
    <row r="130" spans="1:67">
      <c r="A130" s="62">
        <v>128</v>
      </c>
      <c r="B130" s="62" t="s">
        <v>456</v>
      </c>
      <c r="C130" s="62" t="s">
        <v>456</v>
      </c>
      <c r="D130" s="62" t="s">
        <v>456</v>
      </c>
      <c r="E130" s="62" t="s">
        <v>456</v>
      </c>
      <c r="F130" s="62" t="s">
        <v>456</v>
      </c>
      <c r="G130" s="62" t="s">
        <v>456</v>
      </c>
      <c r="H130" s="62" t="s">
        <v>456</v>
      </c>
      <c r="I130" s="62" t="s">
        <v>456</v>
      </c>
      <c r="J130" s="62" t="s">
        <v>456</v>
      </c>
      <c r="K130" s="62" t="s">
        <v>456</v>
      </c>
      <c r="L130" s="62" t="s">
        <v>456</v>
      </c>
      <c r="M130" s="62" t="s">
        <v>456</v>
      </c>
      <c r="N130" s="62" t="s">
        <v>456</v>
      </c>
      <c r="O130" s="62" t="s">
        <v>456</v>
      </c>
      <c r="P130" s="62" t="s">
        <v>456</v>
      </c>
      <c r="Q130" s="62" t="s">
        <v>2039</v>
      </c>
      <c r="R130" s="62" t="s">
        <v>456</v>
      </c>
      <c r="S130" s="62" t="s">
        <v>456</v>
      </c>
      <c r="T130" s="62" t="s">
        <v>456</v>
      </c>
      <c r="U130" s="62" t="s">
        <v>456</v>
      </c>
      <c r="V130" s="62" t="s">
        <v>456</v>
      </c>
      <c r="W130" s="62" t="s">
        <v>456</v>
      </c>
      <c r="X130" s="62" t="s">
        <v>456</v>
      </c>
      <c r="Y130" s="62" t="s">
        <v>2039</v>
      </c>
      <c r="Z130" s="62" t="s">
        <v>456</v>
      </c>
      <c r="AA130" s="62" t="s">
        <v>456</v>
      </c>
      <c r="AB130" s="62" t="s">
        <v>456</v>
      </c>
      <c r="AC130" s="62" t="s">
        <v>456</v>
      </c>
      <c r="AD130" s="62" t="s">
        <v>456</v>
      </c>
      <c r="AE130" s="62" t="s">
        <v>456</v>
      </c>
      <c r="AF130" s="62" t="s">
        <v>456</v>
      </c>
      <c r="AG130" s="62" t="s">
        <v>456</v>
      </c>
      <c r="AH130" s="62" t="s">
        <v>456</v>
      </c>
      <c r="AI130" s="62" t="s">
        <v>456</v>
      </c>
      <c r="AJ130" s="62" t="s">
        <v>456</v>
      </c>
      <c r="AK130" s="62" t="s">
        <v>456</v>
      </c>
      <c r="AL130" s="62" t="s">
        <v>456</v>
      </c>
      <c r="AM130" s="62" t="s">
        <v>456</v>
      </c>
      <c r="AN130" s="62" t="s">
        <v>456</v>
      </c>
      <c r="AO130" s="62" t="s">
        <v>456</v>
      </c>
      <c r="AP130" s="62" t="s">
        <v>456</v>
      </c>
      <c r="AQ130" s="62" t="s">
        <v>456</v>
      </c>
      <c r="AR130" s="62" t="s">
        <v>456</v>
      </c>
      <c r="AS130" s="62" t="s">
        <v>456</v>
      </c>
      <c r="AT130" s="62" t="s">
        <v>456</v>
      </c>
      <c r="AU130" s="62" t="s">
        <v>456</v>
      </c>
      <c r="AV130" s="62" t="s">
        <v>456</v>
      </c>
      <c r="AW130" s="62" t="s">
        <v>456</v>
      </c>
      <c r="AX130" s="62" t="s">
        <v>456</v>
      </c>
      <c r="AY130" s="62" t="s">
        <v>456</v>
      </c>
      <c r="AZ130" s="62" t="s">
        <v>456</v>
      </c>
      <c r="BA130" s="62" t="s">
        <v>456</v>
      </c>
      <c r="BB130" s="62" t="s">
        <v>456</v>
      </c>
      <c r="BC130" s="62" t="s">
        <v>456</v>
      </c>
      <c r="BD130" s="62" t="s">
        <v>456</v>
      </c>
      <c r="BE130" s="62" t="s">
        <v>456</v>
      </c>
      <c r="BF130" s="62" t="s">
        <v>456</v>
      </c>
      <c r="BG130" s="62" t="s">
        <v>456</v>
      </c>
      <c r="BH130" s="62" t="s">
        <v>456</v>
      </c>
      <c r="BI130" s="62" t="s">
        <v>456</v>
      </c>
      <c r="BJ130" s="62" t="s">
        <v>456</v>
      </c>
      <c r="BK130" s="62" t="s">
        <v>456</v>
      </c>
      <c r="BL130" s="62" t="s">
        <v>456</v>
      </c>
      <c r="BM130" s="62" t="s">
        <v>456</v>
      </c>
      <c r="BN130" s="62" t="s">
        <v>2039</v>
      </c>
      <c r="BO130" s="62" t="s">
        <v>1957</v>
      </c>
    </row>
    <row r="131" spans="1:67">
      <c r="A131" s="62">
        <v>129</v>
      </c>
      <c r="B131" s="62" t="s">
        <v>456</v>
      </c>
      <c r="C131" s="62" t="s">
        <v>456</v>
      </c>
      <c r="D131" s="62" t="s">
        <v>456</v>
      </c>
      <c r="E131" s="62" t="s">
        <v>456</v>
      </c>
      <c r="F131" s="62" t="s">
        <v>456</v>
      </c>
      <c r="G131" s="62" t="s">
        <v>456</v>
      </c>
      <c r="H131" s="62" t="s">
        <v>456</v>
      </c>
      <c r="I131" s="62" t="s">
        <v>456</v>
      </c>
      <c r="J131" s="62" t="s">
        <v>456</v>
      </c>
      <c r="K131" s="62" t="s">
        <v>456</v>
      </c>
      <c r="L131" s="62" t="s">
        <v>456</v>
      </c>
      <c r="M131" s="62" t="s">
        <v>456</v>
      </c>
      <c r="N131" s="62" t="s">
        <v>456</v>
      </c>
      <c r="O131" s="62" t="s">
        <v>456</v>
      </c>
      <c r="P131" s="62" t="s">
        <v>456</v>
      </c>
      <c r="Q131" s="62" t="s">
        <v>2039</v>
      </c>
      <c r="R131" s="62" t="s">
        <v>456</v>
      </c>
      <c r="S131" s="62" t="s">
        <v>456</v>
      </c>
      <c r="T131" s="62" t="s">
        <v>456</v>
      </c>
      <c r="U131" s="62" t="s">
        <v>456</v>
      </c>
      <c r="V131" s="62" t="s">
        <v>456</v>
      </c>
      <c r="W131" s="62" t="s">
        <v>456</v>
      </c>
      <c r="X131" s="62" t="s">
        <v>456</v>
      </c>
      <c r="Y131" s="62" t="s">
        <v>2039</v>
      </c>
      <c r="Z131" s="62" t="s">
        <v>456</v>
      </c>
      <c r="AA131" s="62" t="s">
        <v>456</v>
      </c>
      <c r="AB131" s="62" t="s">
        <v>456</v>
      </c>
      <c r="AC131" s="62" t="s">
        <v>456</v>
      </c>
      <c r="AD131" s="62" t="s">
        <v>456</v>
      </c>
      <c r="AE131" s="62" t="s">
        <v>456</v>
      </c>
      <c r="AF131" s="62" t="s">
        <v>456</v>
      </c>
      <c r="AG131" s="62" t="s">
        <v>456</v>
      </c>
      <c r="AH131" s="62" t="s">
        <v>456</v>
      </c>
      <c r="AI131" s="62" t="s">
        <v>456</v>
      </c>
      <c r="AJ131" s="62" t="s">
        <v>456</v>
      </c>
      <c r="AK131" s="62" t="s">
        <v>456</v>
      </c>
      <c r="AL131" s="62" t="s">
        <v>456</v>
      </c>
      <c r="AM131" s="62" t="s">
        <v>456</v>
      </c>
      <c r="AN131" s="62" t="s">
        <v>456</v>
      </c>
      <c r="AO131" s="62" t="s">
        <v>456</v>
      </c>
      <c r="AP131" s="62" t="s">
        <v>456</v>
      </c>
      <c r="AQ131" s="62" t="s">
        <v>456</v>
      </c>
      <c r="AR131" s="62" t="s">
        <v>456</v>
      </c>
      <c r="AS131" s="62" t="s">
        <v>456</v>
      </c>
      <c r="AT131" s="62" t="s">
        <v>456</v>
      </c>
      <c r="AU131" s="62" t="s">
        <v>456</v>
      </c>
      <c r="AV131" s="62" t="s">
        <v>456</v>
      </c>
      <c r="AW131" s="62" t="s">
        <v>456</v>
      </c>
      <c r="AX131" s="62" t="s">
        <v>456</v>
      </c>
      <c r="AY131" s="62" t="s">
        <v>456</v>
      </c>
      <c r="AZ131" s="62" t="s">
        <v>456</v>
      </c>
      <c r="BA131" s="62" t="s">
        <v>456</v>
      </c>
      <c r="BB131" s="62" t="s">
        <v>456</v>
      </c>
      <c r="BC131" s="62" t="s">
        <v>456</v>
      </c>
      <c r="BD131" s="62" t="s">
        <v>456</v>
      </c>
      <c r="BE131" s="62" t="s">
        <v>456</v>
      </c>
      <c r="BF131" s="62" t="s">
        <v>456</v>
      </c>
      <c r="BG131" s="62" t="s">
        <v>456</v>
      </c>
      <c r="BH131" s="62" t="s">
        <v>456</v>
      </c>
      <c r="BI131" s="62" t="s">
        <v>456</v>
      </c>
      <c r="BJ131" s="62" t="s">
        <v>456</v>
      </c>
      <c r="BK131" s="62" t="s">
        <v>456</v>
      </c>
      <c r="BL131" s="62" t="s">
        <v>456</v>
      </c>
      <c r="BM131" s="62" t="s">
        <v>456</v>
      </c>
      <c r="BN131" s="62" t="s">
        <v>2039</v>
      </c>
      <c r="BO131" s="62" t="s">
        <v>1957</v>
      </c>
    </row>
    <row r="132" spans="1:67">
      <c r="A132" s="62">
        <v>130</v>
      </c>
      <c r="B132" s="62" t="s">
        <v>456</v>
      </c>
      <c r="C132" s="62" t="s">
        <v>456</v>
      </c>
      <c r="D132" s="62" t="s">
        <v>456</v>
      </c>
      <c r="E132" s="62" t="s">
        <v>456</v>
      </c>
      <c r="F132" s="62" t="s">
        <v>456</v>
      </c>
      <c r="G132" s="62" t="s">
        <v>456</v>
      </c>
      <c r="H132" s="62" t="s">
        <v>456</v>
      </c>
      <c r="I132" s="62" t="s">
        <v>456</v>
      </c>
      <c r="J132" s="62" t="s">
        <v>456</v>
      </c>
      <c r="K132" s="62" t="s">
        <v>456</v>
      </c>
      <c r="L132" s="62" t="s">
        <v>456</v>
      </c>
      <c r="M132" s="62" t="s">
        <v>456</v>
      </c>
      <c r="N132" s="62" t="s">
        <v>456</v>
      </c>
      <c r="O132" s="62" t="s">
        <v>456</v>
      </c>
      <c r="P132" s="62" t="s">
        <v>456</v>
      </c>
      <c r="Q132" s="62" t="s">
        <v>2039</v>
      </c>
      <c r="R132" s="62" t="s">
        <v>456</v>
      </c>
      <c r="S132" s="62" t="s">
        <v>456</v>
      </c>
      <c r="T132" s="62" t="s">
        <v>456</v>
      </c>
      <c r="U132" s="62" t="s">
        <v>456</v>
      </c>
      <c r="V132" s="62" t="s">
        <v>456</v>
      </c>
      <c r="W132" s="62" t="s">
        <v>456</v>
      </c>
      <c r="X132" s="62" t="s">
        <v>456</v>
      </c>
      <c r="Y132" s="62" t="s">
        <v>2039</v>
      </c>
      <c r="Z132" s="62" t="s">
        <v>456</v>
      </c>
      <c r="AA132" s="62" t="s">
        <v>456</v>
      </c>
      <c r="AB132" s="62" t="s">
        <v>456</v>
      </c>
      <c r="AC132" s="62" t="s">
        <v>456</v>
      </c>
      <c r="AD132" s="62" t="s">
        <v>456</v>
      </c>
      <c r="AE132" s="62" t="s">
        <v>456</v>
      </c>
      <c r="AF132" s="62" t="s">
        <v>456</v>
      </c>
      <c r="AG132" s="62" t="s">
        <v>456</v>
      </c>
      <c r="AH132" s="62" t="s">
        <v>456</v>
      </c>
      <c r="AI132" s="62" t="s">
        <v>456</v>
      </c>
      <c r="AJ132" s="62" t="s">
        <v>456</v>
      </c>
      <c r="AK132" s="62" t="s">
        <v>456</v>
      </c>
      <c r="AL132" s="62" t="s">
        <v>456</v>
      </c>
      <c r="AM132" s="62" t="s">
        <v>1957</v>
      </c>
      <c r="AN132" s="62" t="s">
        <v>456</v>
      </c>
      <c r="AO132" s="62" t="s">
        <v>456</v>
      </c>
      <c r="AP132" s="62" t="s">
        <v>456</v>
      </c>
      <c r="AQ132" s="62" t="s">
        <v>456</v>
      </c>
      <c r="AR132" s="62" t="s">
        <v>456</v>
      </c>
      <c r="AS132" s="62" t="s">
        <v>456</v>
      </c>
      <c r="AT132" s="62" t="s">
        <v>456</v>
      </c>
      <c r="AU132" s="62" t="s">
        <v>456</v>
      </c>
      <c r="AV132" s="62" t="s">
        <v>456</v>
      </c>
      <c r="AW132" s="62" t="s">
        <v>456</v>
      </c>
      <c r="AX132" s="62" t="s">
        <v>456</v>
      </c>
      <c r="AY132" s="62" t="s">
        <v>456</v>
      </c>
      <c r="AZ132" s="62" t="s">
        <v>456</v>
      </c>
      <c r="BA132" s="62" t="s">
        <v>456</v>
      </c>
      <c r="BB132" s="62" t="s">
        <v>456</v>
      </c>
      <c r="BC132" s="62" t="s">
        <v>456</v>
      </c>
      <c r="BD132" s="62" t="s">
        <v>456</v>
      </c>
      <c r="BE132" s="62" t="s">
        <v>456</v>
      </c>
      <c r="BF132" s="62" t="s">
        <v>456</v>
      </c>
      <c r="BG132" s="62" t="s">
        <v>456</v>
      </c>
      <c r="BH132" s="62" t="s">
        <v>456</v>
      </c>
      <c r="BI132" s="62" t="s">
        <v>456</v>
      </c>
      <c r="BJ132" s="62" t="s">
        <v>456</v>
      </c>
      <c r="BK132" s="62" t="s">
        <v>456</v>
      </c>
      <c r="BL132" s="62" t="s">
        <v>456</v>
      </c>
      <c r="BM132" s="62" t="s">
        <v>456</v>
      </c>
      <c r="BN132" s="62" t="s">
        <v>2039</v>
      </c>
      <c r="BO132" s="62" t="s">
        <v>1957</v>
      </c>
    </row>
    <row r="133" spans="1:67">
      <c r="A133" s="62">
        <v>131</v>
      </c>
      <c r="B133" s="62" t="s">
        <v>456</v>
      </c>
      <c r="C133" s="62" t="s">
        <v>456</v>
      </c>
      <c r="D133" s="62" t="s">
        <v>456</v>
      </c>
      <c r="E133" s="62" t="s">
        <v>456</v>
      </c>
      <c r="F133" s="62" t="s">
        <v>456</v>
      </c>
      <c r="G133" s="62" t="s">
        <v>456</v>
      </c>
      <c r="H133" s="62" t="s">
        <v>456</v>
      </c>
      <c r="I133" s="62" t="s">
        <v>456</v>
      </c>
      <c r="J133" s="62" t="s">
        <v>456</v>
      </c>
      <c r="K133" s="62" t="s">
        <v>456</v>
      </c>
      <c r="L133" s="62" t="s">
        <v>456</v>
      </c>
      <c r="M133" s="62" t="s">
        <v>456</v>
      </c>
      <c r="N133" s="62" t="s">
        <v>456</v>
      </c>
      <c r="O133" s="62" t="s">
        <v>456</v>
      </c>
      <c r="P133" s="62" t="s">
        <v>456</v>
      </c>
      <c r="Q133" s="62" t="s">
        <v>2039</v>
      </c>
      <c r="R133" s="62" t="s">
        <v>456</v>
      </c>
      <c r="S133" s="62" t="s">
        <v>456</v>
      </c>
      <c r="T133" s="62" t="s">
        <v>456</v>
      </c>
      <c r="U133" s="62" t="s">
        <v>456</v>
      </c>
      <c r="V133" s="62" t="s">
        <v>456</v>
      </c>
      <c r="W133" s="62" t="s">
        <v>456</v>
      </c>
      <c r="X133" s="62" t="s">
        <v>456</v>
      </c>
      <c r="Y133" s="62" t="s">
        <v>2039</v>
      </c>
      <c r="Z133" s="62" t="s">
        <v>456</v>
      </c>
      <c r="AA133" s="62" t="s">
        <v>456</v>
      </c>
      <c r="AB133" s="62" t="s">
        <v>456</v>
      </c>
      <c r="AC133" s="62" t="s">
        <v>456</v>
      </c>
      <c r="AD133" s="62" t="s">
        <v>456</v>
      </c>
      <c r="AE133" s="62" t="s">
        <v>456</v>
      </c>
      <c r="AF133" s="62" t="s">
        <v>456</v>
      </c>
      <c r="AG133" s="62" t="s">
        <v>456</v>
      </c>
      <c r="AH133" s="62" t="s">
        <v>456</v>
      </c>
      <c r="AI133" s="62" t="s">
        <v>456</v>
      </c>
      <c r="AJ133" s="62" t="s">
        <v>456</v>
      </c>
      <c r="AK133" s="62" t="s">
        <v>456</v>
      </c>
      <c r="AL133" s="62" t="s">
        <v>456</v>
      </c>
      <c r="AM133" s="62" t="s">
        <v>456</v>
      </c>
      <c r="AN133" s="62" t="s">
        <v>456</v>
      </c>
      <c r="AO133" s="62" t="s">
        <v>456</v>
      </c>
      <c r="AP133" s="62" t="s">
        <v>456</v>
      </c>
      <c r="AQ133" s="62" t="s">
        <v>456</v>
      </c>
      <c r="AR133" s="62" t="s">
        <v>456</v>
      </c>
      <c r="AS133" s="62" t="s">
        <v>456</v>
      </c>
      <c r="AT133" s="62" t="s">
        <v>456</v>
      </c>
      <c r="AU133" s="62" t="s">
        <v>456</v>
      </c>
      <c r="AV133" s="62" t="s">
        <v>456</v>
      </c>
      <c r="AW133" s="62" t="s">
        <v>456</v>
      </c>
      <c r="AX133" s="62" t="s">
        <v>456</v>
      </c>
      <c r="AY133" s="62" t="s">
        <v>456</v>
      </c>
      <c r="AZ133" s="62" t="s">
        <v>456</v>
      </c>
      <c r="BA133" s="62" t="s">
        <v>456</v>
      </c>
      <c r="BB133" s="62" t="s">
        <v>456</v>
      </c>
      <c r="BC133" s="62" t="s">
        <v>456</v>
      </c>
      <c r="BD133" s="62" t="s">
        <v>456</v>
      </c>
      <c r="BE133" s="62" t="s">
        <v>456</v>
      </c>
      <c r="BF133" s="62" t="s">
        <v>456</v>
      </c>
      <c r="BG133" s="62" t="s">
        <v>456</v>
      </c>
      <c r="BH133" s="62" t="s">
        <v>456</v>
      </c>
      <c r="BI133" s="62" t="s">
        <v>456</v>
      </c>
      <c r="BJ133" s="62" t="s">
        <v>456</v>
      </c>
      <c r="BK133" s="62" t="s">
        <v>456</v>
      </c>
      <c r="BL133" s="62" t="s">
        <v>456</v>
      </c>
      <c r="BM133" s="62" t="s">
        <v>456</v>
      </c>
      <c r="BN133" s="62" t="s">
        <v>2039</v>
      </c>
      <c r="BO133" s="62" t="s">
        <v>1957</v>
      </c>
    </row>
    <row r="134" spans="1:67">
      <c r="A134" s="62">
        <v>132</v>
      </c>
      <c r="B134" s="62" t="s">
        <v>456</v>
      </c>
      <c r="C134" s="62" t="s">
        <v>456</v>
      </c>
      <c r="D134" s="62" t="s">
        <v>456</v>
      </c>
      <c r="E134" s="62" t="s">
        <v>456</v>
      </c>
      <c r="F134" s="62" t="s">
        <v>456</v>
      </c>
      <c r="G134" s="62" t="s">
        <v>456</v>
      </c>
      <c r="H134" s="62" t="s">
        <v>456</v>
      </c>
      <c r="I134" s="62" t="s">
        <v>456</v>
      </c>
      <c r="J134" s="62" t="s">
        <v>456</v>
      </c>
      <c r="K134" s="62" t="s">
        <v>456</v>
      </c>
      <c r="L134" s="62" t="s">
        <v>456</v>
      </c>
      <c r="M134" s="62" t="s">
        <v>456</v>
      </c>
      <c r="N134" s="62" t="s">
        <v>456</v>
      </c>
      <c r="O134" s="62" t="s">
        <v>456</v>
      </c>
      <c r="P134" s="62" t="s">
        <v>456</v>
      </c>
      <c r="Q134" s="62" t="s">
        <v>2039</v>
      </c>
      <c r="R134" s="62" t="s">
        <v>456</v>
      </c>
      <c r="S134" s="62" t="s">
        <v>456</v>
      </c>
      <c r="T134" s="62" t="s">
        <v>456</v>
      </c>
      <c r="U134" s="62" t="s">
        <v>456</v>
      </c>
      <c r="V134" s="62" t="s">
        <v>456</v>
      </c>
      <c r="W134" s="62" t="s">
        <v>456</v>
      </c>
      <c r="X134" s="62" t="s">
        <v>456</v>
      </c>
      <c r="Y134" s="62" t="s">
        <v>2039</v>
      </c>
      <c r="Z134" s="62" t="s">
        <v>456</v>
      </c>
      <c r="AA134" s="62" t="s">
        <v>456</v>
      </c>
      <c r="AB134" s="62" t="s">
        <v>456</v>
      </c>
      <c r="AC134" s="62" t="s">
        <v>456</v>
      </c>
      <c r="AD134" s="62" t="s">
        <v>456</v>
      </c>
      <c r="AE134" s="62" t="s">
        <v>456</v>
      </c>
      <c r="AF134" s="62" t="s">
        <v>456</v>
      </c>
      <c r="AG134" s="62" t="s">
        <v>456</v>
      </c>
      <c r="AH134" s="62" t="s">
        <v>456</v>
      </c>
      <c r="AI134" s="62" t="s">
        <v>456</v>
      </c>
      <c r="AJ134" s="62" t="s">
        <v>456</v>
      </c>
      <c r="AK134" s="62" t="s">
        <v>456</v>
      </c>
      <c r="AL134" s="62" t="s">
        <v>456</v>
      </c>
      <c r="AM134" s="62" t="s">
        <v>456</v>
      </c>
      <c r="AN134" s="62" t="s">
        <v>456</v>
      </c>
      <c r="AO134" s="62" t="s">
        <v>456</v>
      </c>
      <c r="AP134" s="62" t="s">
        <v>456</v>
      </c>
      <c r="AQ134" s="62" t="s">
        <v>456</v>
      </c>
      <c r="AR134" s="62" t="s">
        <v>456</v>
      </c>
      <c r="AS134" s="62" t="s">
        <v>456</v>
      </c>
      <c r="AT134" s="62" t="s">
        <v>456</v>
      </c>
      <c r="AU134" s="62" t="s">
        <v>456</v>
      </c>
      <c r="AV134" s="62" t="s">
        <v>456</v>
      </c>
      <c r="AW134" s="62" t="s">
        <v>456</v>
      </c>
      <c r="AX134" s="62" t="s">
        <v>456</v>
      </c>
      <c r="AY134" s="62" t="s">
        <v>456</v>
      </c>
      <c r="AZ134" s="62" t="s">
        <v>456</v>
      </c>
      <c r="BA134" s="62" t="s">
        <v>456</v>
      </c>
      <c r="BB134" s="62" t="s">
        <v>456</v>
      </c>
      <c r="BC134" s="62" t="s">
        <v>456</v>
      </c>
      <c r="BD134" s="62" t="s">
        <v>456</v>
      </c>
      <c r="BE134" s="62" t="s">
        <v>456</v>
      </c>
      <c r="BF134" s="62" t="s">
        <v>456</v>
      </c>
      <c r="BG134" s="62" t="s">
        <v>456</v>
      </c>
      <c r="BH134" s="62" t="s">
        <v>456</v>
      </c>
      <c r="BI134" s="62" t="s">
        <v>456</v>
      </c>
      <c r="BJ134" s="62" t="s">
        <v>456</v>
      </c>
      <c r="BK134" s="62" t="s">
        <v>456</v>
      </c>
      <c r="BL134" s="62" t="s">
        <v>456</v>
      </c>
      <c r="BM134" s="62" t="s">
        <v>456</v>
      </c>
      <c r="BN134" s="62" t="s">
        <v>2039</v>
      </c>
      <c r="BO134" s="62" t="s">
        <v>1957</v>
      </c>
    </row>
    <row r="135" spans="1:67">
      <c r="A135" s="62">
        <v>133</v>
      </c>
      <c r="B135" s="62" t="s">
        <v>456</v>
      </c>
      <c r="C135" s="62" t="s">
        <v>456</v>
      </c>
      <c r="D135" s="62" t="s">
        <v>456</v>
      </c>
      <c r="E135" s="62" t="s">
        <v>456</v>
      </c>
      <c r="F135" s="62" t="s">
        <v>456</v>
      </c>
      <c r="G135" s="62" t="s">
        <v>456</v>
      </c>
      <c r="H135" s="62" t="s">
        <v>456</v>
      </c>
      <c r="I135" s="62" t="s">
        <v>456</v>
      </c>
      <c r="J135" s="62" t="s">
        <v>456</v>
      </c>
      <c r="K135" s="62" t="s">
        <v>456</v>
      </c>
      <c r="L135" s="62" t="s">
        <v>456</v>
      </c>
      <c r="M135" s="62" t="s">
        <v>456</v>
      </c>
      <c r="N135" s="62" t="s">
        <v>456</v>
      </c>
      <c r="O135" s="62" t="s">
        <v>456</v>
      </c>
      <c r="P135" s="62" t="s">
        <v>456</v>
      </c>
      <c r="Q135" s="62" t="s">
        <v>2039</v>
      </c>
      <c r="R135" s="62" t="s">
        <v>456</v>
      </c>
      <c r="S135" s="62" t="s">
        <v>456</v>
      </c>
      <c r="T135" s="62" t="s">
        <v>456</v>
      </c>
      <c r="U135" s="62" t="s">
        <v>456</v>
      </c>
      <c r="V135" s="62" t="s">
        <v>456</v>
      </c>
      <c r="W135" s="62" t="s">
        <v>456</v>
      </c>
      <c r="X135" s="62" t="s">
        <v>456</v>
      </c>
      <c r="Y135" s="62" t="s">
        <v>2039</v>
      </c>
      <c r="Z135" s="62" t="s">
        <v>456</v>
      </c>
      <c r="AA135" s="62" t="s">
        <v>456</v>
      </c>
      <c r="AB135" s="62" t="s">
        <v>456</v>
      </c>
      <c r="AC135" s="62" t="s">
        <v>456</v>
      </c>
      <c r="AD135" s="62" t="s">
        <v>456</v>
      </c>
      <c r="AE135" s="62" t="s">
        <v>456</v>
      </c>
      <c r="AF135" s="62" t="s">
        <v>456</v>
      </c>
      <c r="AG135" s="62" t="s">
        <v>456</v>
      </c>
      <c r="AH135" s="62" t="s">
        <v>456</v>
      </c>
      <c r="AI135" s="62" t="s">
        <v>456</v>
      </c>
      <c r="AJ135" s="62" t="s">
        <v>456</v>
      </c>
      <c r="AK135" s="62" t="s">
        <v>456</v>
      </c>
      <c r="AL135" s="62" t="s">
        <v>456</v>
      </c>
      <c r="AM135" s="62" t="s">
        <v>456</v>
      </c>
      <c r="AN135" s="62" t="s">
        <v>456</v>
      </c>
      <c r="AO135" s="62" t="s">
        <v>456</v>
      </c>
      <c r="AP135" s="62" t="s">
        <v>456</v>
      </c>
      <c r="AQ135" s="62" t="s">
        <v>456</v>
      </c>
      <c r="AR135" s="62" t="s">
        <v>456</v>
      </c>
      <c r="AS135" s="62" t="s">
        <v>456</v>
      </c>
      <c r="AT135" s="62" t="s">
        <v>456</v>
      </c>
      <c r="AU135" s="62" t="s">
        <v>456</v>
      </c>
      <c r="AV135" s="62" t="s">
        <v>456</v>
      </c>
      <c r="AW135" s="62" t="s">
        <v>456</v>
      </c>
      <c r="AX135" s="62" t="s">
        <v>456</v>
      </c>
      <c r="AY135" s="62" t="s">
        <v>456</v>
      </c>
      <c r="AZ135" s="62" t="s">
        <v>456</v>
      </c>
      <c r="BA135" s="62" t="s">
        <v>456</v>
      </c>
      <c r="BB135" s="62" t="s">
        <v>456</v>
      </c>
      <c r="BC135" s="62" t="s">
        <v>456</v>
      </c>
      <c r="BD135" s="62" t="s">
        <v>456</v>
      </c>
      <c r="BE135" s="62" t="s">
        <v>456</v>
      </c>
      <c r="BF135" s="62" t="s">
        <v>456</v>
      </c>
      <c r="BG135" s="62" t="s">
        <v>456</v>
      </c>
      <c r="BH135" s="62" t="s">
        <v>456</v>
      </c>
      <c r="BI135" s="62" t="s">
        <v>456</v>
      </c>
      <c r="BJ135" s="62" t="s">
        <v>456</v>
      </c>
      <c r="BK135" s="62" t="s">
        <v>456</v>
      </c>
      <c r="BL135" s="62" t="s">
        <v>456</v>
      </c>
      <c r="BM135" s="62" t="s">
        <v>456</v>
      </c>
      <c r="BN135" s="62" t="s">
        <v>2039</v>
      </c>
      <c r="BO135" s="62" t="s">
        <v>1957</v>
      </c>
    </row>
    <row r="136" spans="1:67">
      <c r="A136" s="62">
        <v>134</v>
      </c>
      <c r="B136" s="62" t="s">
        <v>456</v>
      </c>
      <c r="C136" s="62" t="s">
        <v>456</v>
      </c>
      <c r="D136" s="62" t="s">
        <v>456</v>
      </c>
      <c r="E136" s="62" t="s">
        <v>456</v>
      </c>
      <c r="F136" s="62" t="s">
        <v>456</v>
      </c>
      <c r="G136" s="62" t="s">
        <v>456</v>
      </c>
      <c r="H136" s="62" t="s">
        <v>456</v>
      </c>
      <c r="I136" s="62" t="s">
        <v>456</v>
      </c>
      <c r="J136" s="62" t="s">
        <v>456</v>
      </c>
      <c r="K136" s="62" t="s">
        <v>456</v>
      </c>
      <c r="L136" s="62" t="s">
        <v>456</v>
      </c>
      <c r="M136" s="62" t="s">
        <v>456</v>
      </c>
      <c r="N136" s="62" t="s">
        <v>456</v>
      </c>
      <c r="O136" s="62" t="s">
        <v>456</v>
      </c>
      <c r="P136" s="62" t="s">
        <v>456</v>
      </c>
      <c r="Q136" s="62" t="s">
        <v>2039</v>
      </c>
      <c r="R136" s="62" t="s">
        <v>456</v>
      </c>
      <c r="S136" s="62" t="s">
        <v>456</v>
      </c>
      <c r="T136" s="62" t="s">
        <v>456</v>
      </c>
      <c r="U136" s="62" t="s">
        <v>456</v>
      </c>
      <c r="V136" s="62" t="s">
        <v>456</v>
      </c>
      <c r="W136" s="62" t="s">
        <v>456</v>
      </c>
      <c r="X136" s="62" t="s">
        <v>456</v>
      </c>
      <c r="Y136" s="62" t="s">
        <v>2039</v>
      </c>
      <c r="Z136" s="62" t="s">
        <v>456</v>
      </c>
      <c r="AA136" s="62" t="s">
        <v>456</v>
      </c>
      <c r="AB136" s="62" t="s">
        <v>456</v>
      </c>
      <c r="AC136" s="62" t="s">
        <v>456</v>
      </c>
      <c r="AD136" s="62" t="s">
        <v>456</v>
      </c>
      <c r="AE136" s="62" t="s">
        <v>456</v>
      </c>
      <c r="AF136" s="62" t="s">
        <v>456</v>
      </c>
      <c r="AG136" s="62" t="s">
        <v>456</v>
      </c>
      <c r="AH136" s="62" t="s">
        <v>456</v>
      </c>
      <c r="AI136" s="62" t="s">
        <v>456</v>
      </c>
      <c r="AJ136" s="62" t="s">
        <v>456</v>
      </c>
      <c r="AK136" s="62" t="s">
        <v>456</v>
      </c>
      <c r="AL136" s="62" t="s">
        <v>456</v>
      </c>
      <c r="AM136" s="62" t="s">
        <v>456</v>
      </c>
      <c r="AN136" s="62" t="s">
        <v>456</v>
      </c>
      <c r="AO136" s="62" t="s">
        <v>456</v>
      </c>
      <c r="AP136" s="62" t="s">
        <v>456</v>
      </c>
      <c r="AQ136" s="62" t="s">
        <v>456</v>
      </c>
      <c r="AR136" s="62" t="s">
        <v>456</v>
      </c>
      <c r="AS136" s="62" t="s">
        <v>456</v>
      </c>
      <c r="AT136" s="62" t="s">
        <v>456</v>
      </c>
      <c r="AU136" s="62" t="s">
        <v>456</v>
      </c>
      <c r="AV136" s="62" t="s">
        <v>456</v>
      </c>
      <c r="AW136" s="62" t="s">
        <v>456</v>
      </c>
      <c r="AX136" s="62" t="s">
        <v>456</v>
      </c>
      <c r="AY136" s="62" t="s">
        <v>456</v>
      </c>
      <c r="AZ136" s="62" t="s">
        <v>456</v>
      </c>
      <c r="BA136" s="62" t="s">
        <v>456</v>
      </c>
      <c r="BB136" s="62" t="s">
        <v>456</v>
      </c>
      <c r="BC136" s="62" t="s">
        <v>456</v>
      </c>
      <c r="BD136" s="62" t="s">
        <v>456</v>
      </c>
      <c r="BE136" s="62" t="s">
        <v>456</v>
      </c>
      <c r="BF136" s="62" t="s">
        <v>456</v>
      </c>
      <c r="BG136" s="62" t="s">
        <v>456</v>
      </c>
      <c r="BH136" s="62" t="s">
        <v>456</v>
      </c>
      <c r="BI136" s="62" t="s">
        <v>456</v>
      </c>
      <c r="BJ136" s="62" t="s">
        <v>456</v>
      </c>
      <c r="BK136" s="62" t="s">
        <v>456</v>
      </c>
      <c r="BL136" s="62" t="s">
        <v>456</v>
      </c>
      <c r="BM136" s="62" t="s">
        <v>456</v>
      </c>
      <c r="BN136" s="62" t="s">
        <v>2039</v>
      </c>
      <c r="BO136" s="62" t="s">
        <v>1957</v>
      </c>
    </row>
    <row r="137" spans="1:67">
      <c r="A137" s="62">
        <v>135</v>
      </c>
      <c r="B137" s="62" t="s">
        <v>456</v>
      </c>
      <c r="C137" s="62" t="s">
        <v>456</v>
      </c>
      <c r="D137" s="62" t="s">
        <v>456</v>
      </c>
      <c r="E137" s="62" t="s">
        <v>456</v>
      </c>
      <c r="F137" s="62" t="s">
        <v>456</v>
      </c>
      <c r="G137" s="62" t="s">
        <v>456</v>
      </c>
      <c r="H137" s="62" t="s">
        <v>456</v>
      </c>
      <c r="I137" s="62" t="s">
        <v>456</v>
      </c>
      <c r="J137" s="62" t="s">
        <v>456</v>
      </c>
      <c r="K137" s="62" t="s">
        <v>456</v>
      </c>
      <c r="L137" s="62" t="s">
        <v>456</v>
      </c>
      <c r="M137" s="62" t="s">
        <v>456</v>
      </c>
      <c r="N137" s="62" t="s">
        <v>456</v>
      </c>
      <c r="O137" s="62" t="s">
        <v>456</v>
      </c>
      <c r="P137" s="62" t="s">
        <v>456</v>
      </c>
      <c r="Q137" s="62" t="s">
        <v>2039</v>
      </c>
      <c r="R137" s="62" t="s">
        <v>456</v>
      </c>
      <c r="S137" s="62" t="s">
        <v>456</v>
      </c>
      <c r="T137" s="62" t="s">
        <v>456</v>
      </c>
      <c r="U137" s="62" t="s">
        <v>456</v>
      </c>
      <c r="V137" s="62" t="s">
        <v>456</v>
      </c>
      <c r="W137" s="62" t="s">
        <v>456</v>
      </c>
      <c r="X137" s="62" t="s">
        <v>456</v>
      </c>
      <c r="Y137" s="62" t="s">
        <v>2039</v>
      </c>
      <c r="Z137" s="62" t="s">
        <v>456</v>
      </c>
      <c r="AA137" s="62" t="s">
        <v>456</v>
      </c>
      <c r="AB137" s="62" t="s">
        <v>456</v>
      </c>
      <c r="AC137" s="62" t="s">
        <v>456</v>
      </c>
      <c r="AD137" s="62" t="s">
        <v>456</v>
      </c>
      <c r="AE137" s="62" t="s">
        <v>456</v>
      </c>
      <c r="AF137" s="62" t="s">
        <v>456</v>
      </c>
      <c r="AG137" s="62" t="s">
        <v>456</v>
      </c>
      <c r="AH137" s="62" t="s">
        <v>456</v>
      </c>
      <c r="AI137" s="62" t="s">
        <v>456</v>
      </c>
      <c r="AJ137" s="62" t="s">
        <v>456</v>
      </c>
      <c r="AK137" s="62" t="s">
        <v>456</v>
      </c>
      <c r="AL137" s="62" t="s">
        <v>456</v>
      </c>
      <c r="AM137" s="62" t="s">
        <v>456</v>
      </c>
      <c r="AN137" s="62" t="s">
        <v>456</v>
      </c>
      <c r="AO137" s="62" t="s">
        <v>456</v>
      </c>
      <c r="AP137" s="62" t="s">
        <v>456</v>
      </c>
      <c r="AQ137" s="62" t="s">
        <v>456</v>
      </c>
      <c r="AR137" s="62" t="s">
        <v>456</v>
      </c>
      <c r="AS137" s="62" t="s">
        <v>456</v>
      </c>
      <c r="AT137" s="62" t="s">
        <v>456</v>
      </c>
      <c r="AU137" s="62" t="s">
        <v>456</v>
      </c>
      <c r="AV137" s="62" t="s">
        <v>456</v>
      </c>
      <c r="AW137" s="62" t="s">
        <v>456</v>
      </c>
      <c r="AX137" s="62" t="s">
        <v>456</v>
      </c>
      <c r="AY137" s="62" t="s">
        <v>456</v>
      </c>
      <c r="AZ137" s="62" t="s">
        <v>456</v>
      </c>
      <c r="BA137" s="62" t="s">
        <v>456</v>
      </c>
      <c r="BB137" s="62" t="s">
        <v>456</v>
      </c>
      <c r="BC137" s="62" t="s">
        <v>456</v>
      </c>
      <c r="BD137" s="62" t="s">
        <v>456</v>
      </c>
      <c r="BE137" s="62" t="s">
        <v>456</v>
      </c>
      <c r="BF137" s="62" t="s">
        <v>456</v>
      </c>
      <c r="BG137" s="62" t="s">
        <v>456</v>
      </c>
      <c r="BH137" s="62" t="s">
        <v>456</v>
      </c>
      <c r="BI137" s="62" t="s">
        <v>456</v>
      </c>
      <c r="BJ137" s="62" t="s">
        <v>456</v>
      </c>
      <c r="BK137" s="62" t="s">
        <v>456</v>
      </c>
      <c r="BL137" s="62" t="s">
        <v>456</v>
      </c>
      <c r="BM137" s="62" t="s">
        <v>456</v>
      </c>
      <c r="BN137" s="62" t="s">
        <v>2039</v>
      </c>
      <c r="BO137" s="62" t="s">
        <v>1957</v>
      </c>
    </row>
    <row r="138" spans="1:67">
      <c r="A138" s="62">
        <v>136</v>
      </c>
      <c r="B138" s="62" t="s">
        <v>456</v>
      </c>
      <c r="C138" s="62" t="s">
        <v>456</v>
      </c>
      <c r="D138" s="62" t="s">
        <v>456</v>
      </c>
      <c r="E138" s="62" t="s">
        <v>456</v>
      </c>
      <c r="F138" s="62" t="s">
        <v>456</v>
      </c>
      <c r="G138" s="62" t="s">
        <v>456</v>
      </c>
      <c r="H138" s="62" t="s">
        <v>456</v>
      </c>
      <c r="I138" s="62" t="s">
        <v>456</v>
      </c>
      <c r="J138" s="62" t="s">
        <v>456</v>
      </c>
      <c r="K138" s="62" t="s">
        <v>456</v>
      </c>
      <c r="L138" s="62" t="s">
        <v>456</v>
      </c>
      <c r="M138" s="62" t="s">
        <v>456</v>
      </c>
      <c r="N138" s="62" t="s">
        <v>456</v>
      </c>
      <c r="O138" s="62" t="s">
        <v>456</v>
      </c>
      <c r="P138" s="62" t="s">
        <v>456</v>
      </c>
      <c r="Q138" s="62" t="s">
        <v>2039</v>
      </c>
      <c r="R138" s="62" t="s">
        <v>456</v>
      </c>
      <c r="S138" s="62" t="s">
        <v>456</v>
      </c>
      <c r="T138" s="62" t="s">
        <v>456</v>
      </c>
      <c r="U138" s="62" t="s">
        <v>456</v>
      </c>
      <c r="V138" s="62" t="s">
        <v>456</v>
      </c>
      <c r="W138" s="62" t="s">
        <v>456</v>
      </c>
      <c r="X138" s="62" t="s">
        <v>456</v>
      </c>
      <c r="Y138" s="62" t="s">
        <v>2039</v>
      </c>
      <c r="Z138" s="62" t="s">
        <v>456</v>
      </c>
      <c r="AA138" s="62" t="s">
        <v>456</v>
      </c>
      <c r="AB138" s="62" t="s">
        <v>456</v>
      </c>
      <c r="AC138" s="62" t="s">
        <v>456</v>
      </c>
      <c r="AD138" s="62" t="s">
        <v>456</v>
      </c>
      <c r="AE138" s="62" t="s">
        <v>456</v>
      </c>
      <c r="AF138" s="62" t="s">
        <v>456</v>
      </c>
      <c r="AG138" s="62" t="s">
        <v>456</v>
      </c>
      <c r="AH138" s="62" t="s">
        <v>456</v>
      </c>
      <c r="AI138" s="62" t="s">
        <v>456</v>
      </c>
      <c r="AJ138" s="62" t="s">
        <v>456</v>
      </c>
      <c r="AK138" s="62" t="s">
        <v>456</v>
      </c>
      <c r="AL138" s="62" t="s">
        <v>456</v>
      </c>
      <c r="AM138" s="62" t="s">
        <v>456</v>
      </c>
      <c r="AN138" s="62" t="s">
        <v>456</v>
      </c>
      <c r="AO138" s="62" t="s">
        <v>456</v>
      </c>
      <c r="AP138" s="62" t="s">
        <v>456</v>
      </c>
      <c r="AQ138" s="62" t="s">
        <v>456</v>
      </c>
      <c r="AR138" s="62" t="s">
        <v>456</v>
      </c>
      <c r="AS138" s="62" t="s">
        <v>456</v>
      </c>
      <c r="AT138" s="62" t="s">
        <v>456</v>
      </c>
      <c r="AU138" s="62" t="s">
        <v>456</v>
      </c>
      <c r="AV138" s="62" t="s">
        <v>456</v>
      </c>
      <c r="AW138" s="62" t="s">
        <v>456</v>
      </c>
      <c r="AX138" s="62" t="s">
        <v>456</v>
      </c>
      <c r="AY138" s="62" t="s">
        <v>456</v>
      </c>
      <c r="AZ138" s="62" t="s">
        <v>456</v>
      </c>
      <c r="BA138" s="62" t="s">
        <v>456</v>
      </c>
      <c r="BB138" s="62" t="s">
        <v>456</v>
      </c>
      <c r="BC138" s="62" t="s">
        <v>456</v>
      </c>
      <c r="BD138" s="62" t="s">
        <v>456</v>
      </c>
      <c r="BE138" s="62" t="s">
        <v>456</v>
      </c>
      <c r="BF138" s="62" t="s">
        <v>456</v>
      </c>
      <c r="BG138" s="62" t="s">
        <v>456</v>
      </c>
      <c r="BH138" s="62" t="s">
        <v>456</v>
      </c>
      <c r="BI138" s="62" t="s">
        <v>456</v>
      </c>
      <c r="BJ138" s="62" t="s">
        <v>456</v>
      </c>
      <c r="BK138" s="62" t="s">
        <v>456</v>
      </c>
      <c r="BL138" s="62" t="s">
        <v>456</v>
      </c>
      <c r="BM138" s="62" t="s">
        <v>456</v>
      </c>
      <c r="BN138" s="62" t="s">
        <v>2039</v>
      </c>
      <c r="BO138" s="62" t="s">
        <v>1957</v>
      </c>
    </row>
    <row r="139" spans="1:67">
      <c r="A139" s="62">
        <v>137</v>
      </c>
      <c r="B139" s="62" t="s">
        <v>456</v>
      </c>
      <c r="C139" s="62" t="s">
        <v>456</v>
      </c>
      <c r="D139" s="62" t="s">
        <v>456</v>
      </c>
      <c r="E139" s="62" t="s">
        <v>456</v>
      </c>
      <c r="F139" s="62" t="s">
        <v>456</v>
      </c>
      <c r="G139" s="62" t="s">
        <v>456</v>
      </c>
      <c r="H139" s="62" t="s">
        <v>456</v>
      </c>
      <c r="I139" s="62" t="s">
        <v>456</v>
      </c>
      <c r="J139" s="62" t="s">
        <v>456</v>
      </c>
      <c r="K139" s="62" t="s">
        <v>456</v>
      </c>
      <c r="L139" s="62" t="s">
        <v>456</v>
      </c>
      <c r="M139" s="62" t="s">
        <v>456</v>
      </c>
      <c r="N139" s="62" t="s">
        <v>456</v>
      </c>
      <c r="O139" s="62" t="s">
        <v>456</v>
      </c>
      <c r="P139" s="62" t="s">
        <v>456</v>
      </c>
      <c r="Q139" s="62" t="s">
        <v>2039</v>
      </c>
      <c r="R139" s="62" t="s">
        <v>456</v>
      </c>
      <c r="S139" s="62" t="s">
        <v>456</v>
      </c>
      <c r="T139" s="62" t="s">
        <v>456</v>
      </c>
      <c r="U139" s="62" t="s">
        <v>456</v>
      </c>
      <c r="V139" s="62" t="s">
        <v>456</v>
      </c>
      <c r="W139" s="62" t="s">
        <v>456</v>
      </c>
      <c r="X139" s="62" t="s">
        <v>456</v>
      </c>
      <c r="Y139" s="62" t="s">
        <v>2039</v>
      </c>
      <c r="Z139" s="62" t="s">
        <v>456</v>
      </c>
      <c r="AA139" s="62" t="s">
        <v>456</v>
      </c>
      <c r="AB139" s="62" t="s">
        <v>456</v>
      </c>
      <c r="AC139" s="62" t="s">
        <v>456</v>
      </c>
      <c r="AD139" s="62" t="s">
        <v>456</v>
      </c>
      <c r="AE139" s="62" t="s">
        <v>456</v>
      </c>
      <c r="AF139" s="62" t="s">
        <v>456</v>
      </c>
      <c r="AG139" s="62" t="s">
        <v>456</v>
      </c>
      <c r="AH139" s="62" t="s">
        <v>456</v>
      </c>
      <c r="AI139" s="62" t="s">
        <v>456</v>
      </c>
      <c r="AJ139" s="62" t="s">
        <v>456</v>
      </c>
      <c r="AK139" s="62" t="s">
        <v>456</v>
      </c>
      <c r="AL139" s="62" t="s">
        <v>456</v>
      </c>
      <c r="AM139" s="62" t="s">
        <v>456</v>
      </c>
      <c r="AN139" s="62" t="s">
        <v>456</v>
      </c>
      <c r="AO139" s="62" t="s">
        <v>456</v>
      </c>
      <c r="AP139" s="62" t="s">
        <v>456</v>
      </c>
      <c r="AQ139" s="62" t="s">
        <v>456</v>
      </c>
      <c r="AR139" s="62" t="s">
        <v>456</v>
      </c>
      <c r="AS139" s="62" t="s">
        <v>456</v>
      </c>
      <c r="AT139" s="62" t="s">
        <v>456</v>
      </c>
      <c r="AU139" s="62" t="s">
        <v>456</v>
      </c>
      <c r="AV139" s="62" t="s">
        <v>456</v>
      </c>
      <c r="AW139" s="62" t="s">
        <v>456</v>
      </c>
      <c r="AX139" s="62" t="s">
        <v>456</v>
      </c>
      <c r="AY139" s="62" t="s">
        <v>456</v>
      </c>
      <c r="AZ139" s="62" t="s">
        <v>456</v>
      </c>
      <c r="BA139" s="62" t="s">
        <v>456</v>
      </c>
      <c r="BB139" s="62" t="s">
        <v>456</v>
      </c>
      <c r="BC139" s="62" t="s">
        <v>456</v>
      </c>
      <c r="BD139" s="62" t="s">
        <v>456</v>
      </c>
      <c r="BE139" s="62" t="s">
        <v>456</v>
      </c>
      <c r="BF139" s="62" t="s">
        <v>456</v>
      </c>
      <c r="BG139" s="62" t="s">
        <v>456</v>
      </c>
      <c r="BH139" s="62" t="s">
        <v>456</v>
      </c>
      <c r="BI139" s="62" t="s">
        <v>456</v>
      </c>
      <c r="BJ139" s="62" t="s">
        <v>456</v>
      </c>
      <c r="BK139" s="62" t="s">
        <v>456</v>
      </c>
      <c r="BL139" s="62" t="s">
        <v>456</v>
      </c>
      <c r="BM139" s="62" t="s">
        <v>456</v>
      </c>
      <c r="BN139" s="62" t="s">
        <v>2039</v>
      </c>
      <c r="BO139" s="62" t="s">
        <v>1957</v>
      </c>
    </row>
    <row r="140" spans="1:67">
      <c r="A140" s="62">
        <v>138</v>
      </c>
      <c r="B140" s="62" t="s">
        <v>456</v>
      </c>
      <c r="C140" s="62" t="s">
        <v>456</v>
      </c>
      <c r="D140" s="62" t="s">
        <v>456</v>
      </c>
      <c r="E140" s="62" t="s">
        <v>456</v>
      </c>
      <c r="F140" s="62" t="s">
        <v>456</v>
      </c>
      <c r="G140" s="62" t="s">
        <v>456</v>
      </c>
      <c r="H140" s="62" t="s">
        <v>456</v>
      </c>
      <c r="I140" s="62" t="s">
        <v>456</v>
      </c>
      <c r="J140" s="62" t="s">
        <v>456</v>
      </c>
      <c r="K140" s="62" t="s">
        <v>456</v>
      </c>
      <c r="L140" s="62" t="s">
        <v>456</v>
      </c>
      <c r="M140" s="62" t="s">
        <v>456</v>
      </c>
      <c r="N140" s="62" t="s">
        <v>456</v>
      </c>
      <c r="O140" s="62" t="s">
        <v>456</v>
      </c>
      <c r="P140" s="62" t="s">
        <v>456</v>
      </c>
      <c r="Q140" s="62" t="s">
        <v>2039</v>
      </c>
      <c r="R140" s="62" t="s">
        <v>456</v>
      </c>
      <c r="S140" s="62" t="s">
        <v>456</v>
      </c>
      <c r="T140" s="62" t="s">
        <v>456</v>
      </c>
      <c r="U140" s="62" t="s">
        <v>456</v>
      </c>
      <c r="V140" s="62" t="s">
        <v>456</v>
      </c>
      <c r="W140" s="62" t="s">
        <v>456</v>
      </c>
      <c r="X140" s="62" t="s">
        <v>456</v>
      </c>
      <c r="Y140" s="62" t="s">
        <v>2039</v>
      </c>
      <c r="Z140" s="62" t="s">
        <v>456</v>
      </c>
      <c r="AA140" s="62" t="s">
        <v>456</v>
      </c>
      <c r="AB140" s="62" t="s">
        <v>456</v>
      </c>
      <c r="AC140" s="62" t="s">
        <v>456</v>
      </c>
      <c r="AD140" s="62" t="s">
        <v>456</v>
      </c>
      <c r="AE140" s="62" t="s">
        <v>456</v>
      </c>
      <c r="AF140" s="62" t="s">
        <v>456</v>
      </c>
      <c r="AG140" s="62" t="s">
        <v>456</v>
      </c>
      <c r="AH140" s="62" t="s">
        <v>456</v>
      </c>
      <c r="AI140" s="62" t="s">
        <v>456</v>
      </c>
      <c r="AJ140" s="62" t="s">
        <v>456</v>
      </c>
      <c r="AK140" s="62" t="s">
        <v>456</v>
      </c>
      <c r="AL140" s="62" t="s">
        <v>456</v>
      </c>
      <c r="AM140" s="62" t="s">
        <v>456</v>
      </c>
      <c r="AN140" s="62" t="s">
        <v>456</v>
      </c>
      <c r="AO140" s="62" t="s">
        <v>456</v>
      </c>
      <c r="AP140" s="62" t="s">
        <v>456</v>
      </c>
      <c r="AQ140" s="62" t="s">
        <v>456</v>
      </c>
      <c r="AR140" s="62" t="s">
        <v>456</v>
      </c>
      <c r="AS140" s="62" t="s">
        <v>456</v>
      </c>
      <c r="AT140" s="62" t="s">
        <v>456</v>
      </c>
      <c r="AU140" s="62" t="s">
        <v>456</v>
      </c>
      <c r="AV140" s="62" t="s">
        <v>456</v>
      </c>
      <c r="AW140" s="62" t="s">
        <v>456</v>
      </c>
      <c r="AX140" s="62" t="s">
        <v>456</v>
      </c>
      <c r="AY140" s="62" t="s">
        <v>456</v>
      </c>
      <c r="AZ140" s="62" t="s">
        <v>456</v>
      </c>
      <c r="BA140" s="62" t="s">
        <v>456</v>
      </c>
      <c r="BB140" s="62" t="s">
        <v>456</v>
      </c>
      <c r="BC140" s="62" t="s">
        <v>456</v>
      </c>
      <c r="BD140" s="62" t="s">
        <v>456</v>
      </c>
      <c r="BE140" s="62" t="s">
        <v>456</v>
      </c>
      <c r="BF140" s="62" t="s">
        <v>456</v>
      </c>
      <c r="BG140" s="62" t="s">
        <v>456</v>
      </c>
      <c r="BH140" s="62" t="s">
        <v>456</v>
      </c>
      <c r="BI140" s="62" t="s">
        <v>456</v>
      </c>
      <c r="BJ140" s="62" t="s">
        <v>456</v>
      </c>
      <c r="BK140" s="62" t="s">
        <v>456</v>
      </c>
      <c r="BL140" s="62" t="s">
        <v>456</v>
      </c>
      <c r="BM140" s="62" t="s">
        <v>456</v>
      </c>
      <c r="BN140" s="62" t="s">
        <v>2039</v>
      </c>
      <c r="BO140" s="62" t="s">
        <v>1957</v>
      </c>
    </row>
    <row r="141" spans="1:67">
      <c r="A141" s="62">
        <v>139</v>
      </c>
      <c r="B141" s="62" t="s">
        <v>456</v>
      </c>
      <c r="C141" s="62" t="s">
        <v>456</v>
      </c>
      <c r="D141" s="62" t="s">
        <v>456</v>
      </c>
      <c r="E141" s="62" t="s">
        <v>456</v>
      </c>
      <c r="F141" s="62" t="s">
        <v>456</v>
      </c>
      <c r="G141" s="62" t="s">
        <v>456</v>
      </c>
      <c r="H141" s="62" t="s">
        <v>456</v>
      </c>
      <c r="I141" s="62" t="s">
        <v>456</v>
      </c>
      <c r="J141" s="62" t="s">
        <v>456</v>
      </c>
      <c r="K141" s="62" t="s">
        <v>456</v>
      </c>
      <c r="L141" s="62" t="s">
        <v>456</v>
      </c>
      <c r="M141" s="62" t="s">
        <v>456</v>
      </c>
      <c r="N141" s="62" t="s">
        <v>456</v>
      </c>
      <c r="O141" s="62" t="s">
        <v>456</v>
      </c>
      <c r="P141" s="62" t="s">
        <v>456</v>
      </c>
      <c r="Q141" s="62" t="s">
        <v>2039</v>
      </c>
      <c r="R141" s="62" t="s">
        <v>456</v>
      </c>
      <c r="S141" s="62" t="s">
        <v>456</v>
      </c>
      <c r="T141" s="62" t="s">
        <v>456</v>
      </c>
      <c r="U141" s="62" t="s">
        <v>456</v>
      </c>
      <c r="V141" s="62" t="s">
        <v>456</v>
      </c>
      <c r="W141" s="62" t="s">
        <v>456</v>
      </c>
      <c r="X141" s="62" t="s">
        <v>456</v>
      </c>
      <c r="Y141" s="62" t="s">
        <v>2039</v>
      </c>
      <c r="Z141" s="62" t="s">
        <v>456</v>
      </c>
      <c r="AA141" s="62" t="s">
        <v>456</v>
      </c>
      <c r="AB141" s="62" t="s">
        <v>456</v>
      </c>
      <c r="AC141" s="62" t="s">
        <v>456</v>
      </c>
      <c r="AD141" s="62" t="s">
        <v>456</v>
      </c>
      <c r="AE141" s="62" t="s">
        <v>456</v>
      </c>
      <c r="AF141" s="62" t="s">
        <v>456</v>
      </c>
      <c r="AG141" s="62" t="s">
        <v>456</v>
      </c>
      <c r="AH141" s="62" t="s">
        <v>456</v>
      </c>
      <c r="AI141" s="62" t="s">
        <v>456</v>
      </c>
      <c r="AJ141" s="62" t="s">
        <v>456</v>
      </c>
      <c r="AK141" s="62" t="s">
        <v>456</v>
      </c>
      <c r="AL141" s="62" t="s">
        <v>456</v>
      </c>
      <c r="AM141" s="62" t="s">
        <v>1957</v>
      </c>
      <c r="AN141" s="62" t="s">
        <v>456</v>
      </c>
      <c r="AO141" s="62" t="s">
        <v>456</v>
      </c>
      <c r="AP141" s="62" t="s">
        <v>456</v>
      </c>
      <c r="AQ141" s="62" t="s">
        <v>456</v>
      </c>
      <c r="AR141" s="62" t="s">
        <v>456</v>
      </c>
      <c r="AS141" s="62" t="s">
        <v>456</v>
      </c>
      <c r="AT141" s="62" t="s">
        <v>456</v>
      </c>
      <c r="AU141" s="62" t="s">
        <v>456</v>
      </c>
      <c r="AV141" s="62" t="s">
        <v>456</v>
      </c>
      <c r="AW141" s="62" t="s">
        <v>456</v>
      </c>
      <c r="AX141" s="62" t="s">
        <v>456</v>
      </c>
      <c r="AY141" s="62" t="s">
        <v>456</v>
      </c>
      <c r="AZ141" s="62" t="s">
        <v>456</v>
      </c>
      <c r="BA141" s="62" t="s">
        <v>456</v>
      </c>
      <c r="BB141" s="62" t="s">
        <v>456</v>
      </c>
      <c r="BC141" s="62" t="s">
        <v>456</v>
      </c>
      <c r="BD141" s="62" t="s">
        <v>456</v>
      </c>
      <c r="BE141" s="62" t="s">
        <v>456</v>
      </c>
      <c r="BF141" s="62" t="s">
        <v>456</v>
      </c>
      <c r="BG141" s="62" t="s">
        <v>456</v>
      </c>
      <c r="BH141" s="62" t="s">
        <v>456</v>
      </c>
      <c r="BI141" s="62" t="s">
        <v>456</v>
      </c>
      <c r="BJ141" s="62" t="s">
        <v>456</v>
      </c>
      <c r="BK141" s="62" t="s">
        <v>456</v>
      </c>
      <c r="BL141" s="62" t="s">
        <v>456</v>
      </c>
      <c r="BM141" s="62" t="s">
        <v>456</v>
      </c>
      <c r="BN141" s="62" t="s">
        <v>2039</v>
      </c>
      <c r="BO141" s="62" t="s">
        <v>1957</v>
      </c>
    </row>
    <row r="142" spans="1:67">
      <c r="A142" s="62">
        <v>140</v>
      </c>
      <c r="B142" s="62" t="s">
        <v>456</v>
      </c>
      <c r="C142" s="62" t="s">
        <v>456</v>
      </c>
      <c r="D142" s="62" t="s">
        <v>456</v>
      </c>
      <c r="E142" s="62" t="s">
        <v>456</v>
      </c>
      <c r="F142" s="62" t="s">
        <v>456</v>
      </c>
      <c r="G142" s="62" t="s">
        <v>456</v>
      </c>
      <c r="H142" s="62" t="s">
        <v>456</v>
      </c>
      <c r="I142" s="62" t="s">
        <v>456</v>
      </c>
      <c r="J142" s="62" t="s">
        <v>456</v>
      </c>
      <c r="K142" s="62" t="s">
        <v>456</v>
      </c>
      <c r="L142" s="62" t="s">
        <v>456</v>
      </c>
      <c r="M142" s="62" t="s">
        <v>456</v>
      </c>
      <c r="N142" s="62" t="s">
        <v>456</v>
      </c>
      <c r="O142" s="62" t="s">
        <v>456</v>
      </c>
      <c r="P142" s="62" t="s">
        <v>456</v>
      </c>
      <c r="Q142" s="62" t="s">
        <v>2039</v>
      </c>
      <c r="R142" s="62" t="s">
        <v>456</v>
      </c>
      <c r="S142" s="62" t="s">
        <v>456</v>
      </c>
      <c r="T142" s="62" t="s">
        <v>456</v>
      </c>
      <c r="U142" s="62" t="s">
        <v>456</v>
      </c>
      <c r="V142" s="62" t="s">
        <v>456</v>
      </c>
      <c r="W142" s="62" t="s">
        <v>456</v>
      </c>
      <c r="X142" s="62" t="s">
        <v>456</v>
      </c>
      <c r="Y142" s="62" t="s">
        <v>2039</v>
      </c>
      <c r="Z142" s="62" t="s">
        <v>456</v>
      </c>
      <c r="AA142" s="62" t="s">
        <v>456</v>
      </c>
      <c r="AB142" s="62" t="s">
        <v>456</v>
      </c>
      <c r="AC142" s="62" t="s">
        <v>456</v>
      </c>
      <c r="AD142" s="62" t="s">
        <v>456</v>
      </c>
      <c r="AE142" s="62" t="s">
        <v>456</v>
      </c>
      <c r="AF142" s="62" t="s">
        <v>456</v>
      </c>
      <c r="AG142" s="62" t="s">
        <v>456</v>
      </c>
      <c r="AH142" s="62" t="s">
        <v>456</v>
      </c>
      <c r="AI142" s="62" t="s">
        <v>456</v>
      </c>
      <c r="AJ142" s="62" t="s">
        <v>456</v>
      </c>
      <c r="AK142" s="62" t="s">
        <v>456</v>
      </c>
      <c r="AL142" s="62" t="s">
        <v>456</v>
      </c>
      <c r="AM142" s="62" t="s">
        <v>456</v>
      </c>
      <c r="AN142" s="62" t="s">
        <v>456</v>
      </c>
      <c r="AO142" s="62" t="s">
        <v>456</v>
      </c>
      <c r="AP142" s="62" t="s">
        <v>456</v>
      </c>
      <c r="AQ142" s="62" t="s">
        <v>456</v>
      </c>
      <c r="AR142" s="62" t="s">
        <v>456</v>
      </c>
      <c r="AS142" s="62" t="s">
        <v>456</v>
      </c>
      <c r="AT142" s="62" t="s">
        <v>456</v>
      </c>
      <c r="AU142" s="62" t="s">
        <v>456</v>
      </c>
      <c r="AV142" s="62" t="s">
        <v>456</v>
      </c>
      <c r="AW142" s="62" t="s">
        <v>456</v>
      </c>
      <c r="AX142" s="62" t="s">
        <v>456</v>
      </c>
      <c r="AY142" s="62" t="s">
        <v>456</v>
      </c>
      <c r="AZ142" s="62" t="s">
        <v>456</v>
      </c>
      <c r="BA142" s="62" t="s">
        <v>456</v>
      </c>
      <c r="BB142" s="62" t="s">
        <v>456</v>
      </c>
      <c r="BC142" s="62" t="s">
        <v>456</v>
      </c>
      <c r="BD142" s="62" t="s">
        <v>456</v>
      </c>
      <c r="BE142" s="62" t="s">
        <v>456</v>
      </c>
      <c r="BF142" s="62" t="s">
        <v>456</v>
      </c>
      <c r="BG142" s="62" t="s">
        <v>456</v>
      </c>
      <c r="BH142" s="62" t="s">
        <v>456</v>
      </c>
      <c r="BI142" s="62" t="s">
        <v>456</v>
      </c>
      <c r="BJ142" s="62" t="s">
        <v>456</v>
      </c>
      <c r="BK142" s="62" t="s">
        <v>456</v>
      </c>
      <c r="BL142" s="62" t="s">
        <v>456</v>
      </c>
      <c r="BM142" s="62" t="s">
        <v>456</v>
      </c>
      <c r="BN142" s="62" t="s">
        <v>2039</v>
      </c>
      <c r="BO142" s="62" t="s">
        <v>1957</v>
      </c>
    </row>
    <row r="143" spans="1:67">
      <c r="A143" s="62">
        <v>141</v>
      </c>
      <c r="B143" s="62" t="s">
        <v>456</v>
      </c>
      <c r="C143" s="62" t="s">
        <v>456</v>
      </c>
      <c r="D143" s="62" t="s">
        <v>456</v>
      </c>
      <c r="E143" s="62" t="s">
        <v>456</v>
      </c>
      <c r="F143" s="62" t="s">
        <v>456</v>
      </c>
      <c r="G143" s="62" t="s">
        <v>456</v>
      </c>
      <c r="H143" s="62" t="s">
        <v>456</v>
      </c>
      <c r="I143" s="62" t="s">
        <v>456</v>
      </c>
      <c r="J143" s="62" t="s">
        <v>456</v>
      </c>
      <c r="K143" s="62" t="s">
        <v>456</v>
      </c>
      <c r="L143" s="62" t="s">
        <v>456</v>
      </c>
      <c r="M143" s="62" t="s">
        <v>456</v>
      </c>
      <c r="N143" s="62" t="s">
        <v>456</v>
      </c>
      <c r="O143" s="62" t="s">
        <v>456</v>
      </c>
      <c r="P143" s="62" t="s">
        <v>456</v>
      </c>
      <c r="Q143" s="62" t="s">
        <v>2039</v>
      </c>
      <c r="R143" s="62" t="s">
        <v>456</v>
      </c>
      <c r="S143" s="62" t="s">
        <v>456</v>
      </c>
      <c r="T143" s="62" t="s">
        <v>456</v>
      </c>
      <c r="U143" s="62" t="s">
        <v>456</v>
      </c>
      <c r="V143" s="62" t="s">
        <v>456</v>
      </c>
      <c r="W143" s="62" t="s">
        <v>456</v>
      </c>
      <c r="X143" s="62" t="s">
        <v>456</v>
      </c>
      <c r="Y143" s="62" t="s">
        <v>2039</v>
      </c>
      <c r="Z143" s="62" t="s">
        <v>456</v>
      </c>
      <c r="AA143" s="62" t="s">
        <v>456</v>
      </c>
      <c r="AB143" s="62" t="s">
        <v>456</v>
      </c>
      <c r="AC143" s="62" t="s">
        <v>456</v>
      </c>
      <c r="AD143" s="62" t="s">
        <v>456</v>
      </c>
      <c r="AE143" s="62" t="s">
        <v>456</v>
      </c>
      <c r="AF143" s="62" t="s">
        <v>456</v>
      </c>
      <c r="AG143" s="62" t="s">
        <v>456</v>
      </c>
      <c r="AH143" s="62" t="s">
        <v>456</v>
      </c>
      <c r="AI143" s="62" t="s">
        <v>456</v>
      </c>
      <c r="AJ143" s="62" t="s">
        <v>456</v>
      </c>
      <c r="AK143" s="62" t="s">
        <v>456</v>
      </c>
      <c r="AL143" s="62" t="s">
        <v>456</v>
      </c>
      <c r="AM143" s="62" t="s">
        <v>456</v>
      </c>
      <c r="AN143" s="62" t="s">
        <v>456</v>
      </c>
      <c r="AO143" s="62" t="s">
        <v>456</v>
      </c>
      <c r="AP143" s="62" t="s">
        <v>456</v>
      </c>
      <c r="AQ143" s="62" t="s">
        <v>456</v>
      </c>
      <c r="AR143" s="62" t="s">
        <v>456</v>
      </c>
      <c r="AS143" s="62" t="s">
        <v>456</v>
      </c>
      <c r="AT143" s="62" t="s">
        <v>456</v>
      </c>
      <c r="AU143" s="62" t="s">
        <v>456</v>
      </c>
      <c r="AV143" s="62" t="s">
        <v>456</v>
      </c>
      <c r="AW143" s="62" t="s">
        <v>456</v>
      </c>
      <c r="AX143" s="62" t="s">
        <v>456</v>
      </c>
      <c r="AY143" s="62" t="s">
        <v>456</v>
      </c>
      <c r="AZ143" s="62" t="s">
        <v>456</v>
      </c>
      <c r="BA143" s="62" t="s">
        <v>456</v>
      </c>
      <c r="BB143" s="62" t="s">
        <v>456</v>
      </c>
      <c r="BC143" s="62" t="s">
        <v>456</v>
      </c>
      <c r="BD143" s="62" t="s">
        <v>456</v>
      </c>
      <c r="BE143" s="62" t="s">
        <v>456</v>
      </c>
      <c r="BF143" s="62" t="s">
        <v>456</v>
      </c>
      <c r="BG143" s="62" t="s">
        <v>456</v>
      </c>
      <c r="BH143" s="62" t="s">
        <v>456</v>
      </c>
      <c r="BI143" s="62" t="s">
        <v>456</v>
      </c>
      <c r="BJ143" s="62" t="s">
        <v>456</v>
      </c>
      <c r="BK143" s="62" t="s">
        <v>456</v>
      </c>
      <c r="BL143" s="62" t="s">
        <v>456</v>
      </c>
      <c r="BM143" s="62" t="s">
        <v>456</v>
      </c>
      <c r="BN143" s="62" t="s">
        <v>2039</v>
      </c>
      <c r="BO143" s="62" t="s">
        <v>1957</v>
      </c>
    </row>
    <row r="144" spans="1:67">
      <c r="A144" s="62">
        <v>142</v>
      </c>
      <c r="B144" s="62" t="s">
        <v>456</v>
      </c>
      <c r="C144" s="62" t="s">
        <v>456</v>
      </c>
      <c r="D144" s="62" t="s">
        <v>456</v>
      </c>
      <c r="E144" s="62" t="s">
        <v>456</v>
      </c>
      <c r="F144" s="62" t="s">
        <v>456</v>
      </c>
      <c r="G144" s="62" t="s">
        <v>456</v>
      </c>
      <c r="H144" s="62" t="s">
        <v>456</v>
      </c>
      <c r="I144" s="62" t="s">
        <v>456</v>
      </c>
      <c r="J144" s="62" t="s">
        <v>456</v>
      </c>
      <c r="K144" s="62" t="s">
        <v>456</v>
      </c>
      <c r="L144" s="62" t="s">
        <v>456</v>
      </c>
      <c r="M144" s="62" t="s">
        <v>456</v>
      </c>
      <c r="N144" s="62" t="s">
        <v>456</v>
      </c>
      <c r="O144" s="62" t="s">
        <v>456</v>
      </c>
      <c r="P144" s="62" t="s">
        <v>456</v>
      </c>
      <c r="Q144" s="62" t="s">
        <v>2039</v>
      </c>
      <c r="R144" s="62" t="s">
        <v>456</v>
      </c>
      <c r="S144" s="62" t="s">
        <v>456</v>
      </c>
      <c r="T144" s="62" t="s">
        <v>456</v>
      </c>
      <c r="U144" s="62" t="s">
        <v>456</v>
      </c>
      <c r="V144" s="62" t="s">
        <v>456</v>
      </c>
      <c r="W144" s="62" t="s">
        <v>456</v>
      </c>
      <c r="X144" s="62" t="s">
        <v>456</v>
      </c>
      <c r="Y144" s="62" t="s">
        <v>2039</v>
      </c>
      <c r="Z144" s="62" t="s">
        <v>456</v>
      </c>
      <c r="AA144" s="62" t="s">
        <v>456</v>
      </c>
      <c r="AB144" s="62" t="s">
        <v>456</v>
      </c>
      <c r="AC144" s="62" t="s">
        <v>456</v>
      </c>
      <c r="AD144" s="62" t="s">
        <v>456</v>
      </c>
      <c r="AE144" s="62" t="s">
        <v>456</v>
      </c>
      <c r="AF144" s="62" t="s">
        <v>456</v>
      </c>
      <c r="AG144" s="62" t="s">
        <v>456</v>
      </c>
      <c r="AH144" s="62" t="s">
        <v>456</v>
      </c>
      <c r="AI144" s="62" t="s">
        <v>456</v>
      </c>
      <c r="AJ144" s="62" t="s">
        <v>456</v>
      </c>
      <c r="AK144" s="62" t="s">
        <v>456</v>
      </c>
      <c r="AL144" s="62" t="s">
        <v>456</v>
      </c>
      <c r="AM144" s="62" t="s">
        <v>456</v>
      </c>
      <c r="AN144" s="62" t="s">
        <v>456</v>
      </c>
      <c r="AO144" s="62" t="s">
        <v>456</v>
      </c>
      <c r="AP144" s="62" t="s">
        <v>456</v>
      </c>
      <c r="AQ144" s="62" t="s">
        <v>456</v>
      </c>
      <c r="AR144" s="62" t="s">
        <v>456</v>
      </c>
      <c r="AS144" s="62" t="s">
        <v>456</v>
      </c>
      <c r="AT144" s="62" t="s">
        <v>456</v>
      </c>
      <c r="AU144" s="62" t="s">
        <v>456</v>
      </c>
      <c r="AV144" s="62" t="s">
        <v>456</v>
      </c>
      <c r="AW144" s="62" t="s">
        <v>456</v>
      </c>
      <c r="AX144" s="62" t="s">
        <v>456</v>
      </c>
      <c r="AY144" s="62" t="s">
        <v>456</v>
      </c>
      <c r="AZ144" s="62" t="s">
        <v>456</v>
      </c>
      <c r="BA144" s="62" t="s">
        <v>456</v>
      </c>
      <c r="BB144" s="62" t="s">
        <v>456</v>
      </c>
      <c r="BC144" s="62" t="s">
        <v>456</v>
      </c>
      <c r="BD144" s="62" t="s">
        <v>456</v>
      </c>
      <c r="BE144" s="62" t="s">
        <v>456</v>
      </c>
      <c r="BF144" s="62" t="s">
        <v>456</v>
      </c>
      <c r="BG144" s="62" t="s">
        <v>456</v>
      </c>
      <c r="BH144" s="62" t="s">
        <v>456</v>
      </c>
      <c r="BI144" s="62" t="s">
        <v>456</v>
      </c>
      <c r="BJ144" s="62" t="s">
        <v>456</v>
      </c>
      <c r="BK144" s="62" t="s">
        <v>456</v>
      </c>
      <c r="BL144" s="62" t="s">
        <v>456</v>
      </c>
      <c r="BM144" s="62" t="s">
        <v>456</v>
      </c>
      <c r="BN144" s="62" t="s">
        <v>2039</v>
      </c>
      <c r="BO144" s="62" t="s">
        <v>1957</v>
      </c>
    </row>
    <row r="145" spans="1:67">
      <c r="A145" s="62">
        <v>143</v>
      </c>
      <c r="B145" s="62" t="s">
        <v>456</v>
      </c>
      <c r="C145" s="62" t="s">
        <v>456</v>
      </c>
      <c r="D145" s="62" t="s">
        <v>456</v>
      </c>
      <c r="E145" s="62" t="s">
        <v>456</v>
      </c>
      <c r="F145" s="62" t="s">
        <v>456</v>
      </c>
      <c r="G145" s="62" t="s">
        <v>456</v>
      </c>
      <c r="H145" s="62" t="s">
        <v>456</v>
      </c>
      <c r="I145" s="62" t="s">
        <v>456</v>
      </c>
      <c r="J145" s="62" t="s">
        <v>456</v>
      </c>
      <c r="K145" s="62" t="s">
        <v>456</v>
      </c>
      <c r="L145" s="62" t="s">
        <v>456</v>
      </c>
      <c r="M145" s="62" t="s">
        <v>456</v>
      </c>
      <c r="N145" s="62" t="s">
        <v>456</v>
      </c>
      <c r="O145" s="62" t="s">
        <v>456</v>
      </c>
      <c r="P145" s="62" t="s">
        <v>456</v>
      </c>
      <c r="Q145" s="62" t="s">
        <v>2039</v>
      </c>
      <c r="R145" s="62" t="s">
        <v>456</v>
      </c>
      <c r="S145" s="62" t="s">
        <v>456</v>
      </c>
      <c r="T145" s="62" t="s">
        <v>456</v>
      </c>
      <c r="U145" s="62" t="s">
        <v>456</v>
      </c>
      <c r="V145" s="62" t="s">
        <v>456</v>
      </c>
      <c r="W145" s="62" t="s">
        <v>456</v>
      </c>
      <c r="X145" s="62" t="s">
        <v>456</v>
      </c>
      <c r="Y145" s="62" t="s">
        <v>2039</v>
      </c>
      <c r="Z145" s="62" t="s">
        <v>456</v>
      </c>
      <c r="AA145" s="62" t="s">
        <v>456</v>
      </c>
      <c r="AB145" s="62" t="s">
        <v>456</v>
      </c>
      <c r="AC145" s="62" t="s">
        <v>456</v>
      </c>
      <c r="AD145" s="62" t="s">
        <v>456</v>
      </c>
      <c r="AE145" s="62" t="s">
        <v>456</v>
      </c>
      <c r="AF145" s="62" t="s">
        <v>456</v>
      </c>
      <c r="AG145" s="62" t="s">
        <v>456</v>
      </c>
      <c r="AH145" s="62" t="s">
        <v>456</v>
      </c>
      <c r="AI145" s="62" t="s">
        <v>456</v>
      </c>
      <c r="AJ145" s="62" t="s">
        <v>456</v>
      </c>
      <c r="AK145" s="62" t="s">
        <v>456</v>
      </c>
      <c r="AL145" s="62" t="s">
        <v>456</v>
      </c>
      <c r="AM145" s="62" t="s">
        <v>456</v>
      </c>
      <c r="AN145" s="62" t="s">
        <v>456</v>
      </c>
      <c r="AO145" s="62" t="s">
        <v>456</v>
      </c>
      <c r="AP145" s="62" t="s">
        <v>456</v>
      </c>
      <c r="AQ145" s="62" t="s">
        <v>456</v>
      </c>
      <c r="AR145" s="62" t="s">
        <v>456</v>
      </c>
      <c r="AS145" s="62" t="s">
        <v>456</v>
      </c>
      <c r="AT145" s="62" t="s">
        <v>456</v>
      </c>
      <c r="AU145" s="62" t="s">
        <v>456</v>
      </c>
      <c r="AV145" s="62" t="s">
        <v>456</v>
      </c>
      <c r="AW145" s="62" t="s">
        <v>456</v>
      </c>
      <c r="AX145" s="62" t="s">
        <v>456</v>
      </c>
      <c r="AY145" s="62" t="s">
        <v>456</v>
      </c>
      <c r="AZ145" s="62" t="s">
        <v>456</v>
      </c>
      <c r="BA145" s="62" t="s">
        <v>456</v>
      </c>
      <c r="BB145" s="62" t="s">
        <v>456</v>
      </c>
      <c r="BC145" s="62" t="s">
        <v>456</v>
      </c>
      <c r="BD145" s="62" t="s">
        <v>456</v>
      </c>
      <c r="BE145" s="62" t="s">
        <v>456</v>
      </c>
      <c r="BF145" s="62" t="s">
        <v>456</v>
      </c>
      <c r="BG145" s="62" t="s">
        <v>456</v>
      </c>
      <c r="BH145" s="62" t="s">
        <v>456</v>
      </c>
      <c r="BI145" s="62" t="s">
        <v>456</v>
      </c>
      <c r="BJ145" s="62" t="s">
        <v>456</v>
      </c>
      <c r="BK145" s="62" t="s">
        <v>456</v>
      </c>
      <c r="BL145" s="62" t="s">
        <v>456</v>
      </c>
      <c r="BM145" s="62" t="s">
        <v>456</v>
      </c>
      <c r="BN145" s="62" t="s">
        <v>2039</v>
      </c>
      <c r="BO145" s="62" t="s">
        <v>1957</v>
      </c>
    </row>
    <row r="146" spans="1:67">
      <c r="A146" s="62">
        <v>144</v>
      </c>
      <c r="B146" s="62" t="s">
        <v>456</v>
      </c>
      <c r="C146" s="62" t="s">
        <v>456</v>
      </c>
      <c r="D146" s="62" t="s">
        <v>456</v>
      </c>
      <c r="E146" s="62" t="s">
        <v>456</v>
      </c>
      <c r="F146" s="62" t="s">
        <v>456</v>
      </c>
      <c r="G146" s="62" t="s">
        <v>456</v>
      </c>
      <c r="H146" s="62" t="s">
        <v>456</v>
      </c>
      <c r="I146" s="62" t="s">
        <v>456</v>
      </c>
      <c r="J146" s="62" t="s">
        <v>456</v>
      </c>
      <c r="K146" s="62" t="s">
        <v>456</v>
      </c>
      <c r="L146" s="62" t="s">
        <v>456</v>
      </c>
      <c r="M146" s="62" t="s">
        <v>456</v>
      </c>
      <c r="N146" s="62" t="s">
        <v>456</v>
      </c>
      <c r="O146" s="62" t="s">
        <v>456</v>
      </c>
      <c r="P146" s="62" t="s">
        <v>456</v>
      </c>
      <c r="Q146" s="62" t="s">
        <v>2039</v>
      </c>
      <c r="R146" s="62" t="s">
        <v>456</v>
      </c>
      <c r="S146" s="62" t="s">
        <v>456</v>
      </c>
      <c r="T146" s="62" t="s">
        <v>456</v>
      </c>
      <c r="U146" s="62" t="s">
        <v>456</v>
      </c>
      <c r="V146" s="62" t="s">
        <v>456</v>
      </c>
      <c r="W146" s="62" t="s">
        <v>456</v>
      </c>
      <c r="X146" s="62" t="s">
        <v>456</v>
      </c>
      <c r="Y146" s="62" t="s">
        <v>2039</v>
      </c>
      <c r="Z146" s="62" t="s">
        <v>456</v>
      </c>
      <c r="AA146" s="62" t="s">
        <v>456</v>
      </c>
      <c r="AB146" s="62" t="s">
        <v>456</v>
      </c>
      <c r="AC146" s="62" t="s">
        <v>456</v>
      </c>
      <c r="AD146" s="62" t="s">
        <v>456</v>
      </c>
      <c r="AE146" s="62" t="s">
        <v>456</v>
      </c>
      <c r="AF146" s="62" t="s">
        <v>456</v>
      </c>
      <c r="AG146" s="62" t="s">
        <v>456</v>
      </c>
      <c r="AH146" s="62" t="s">
        <v>456</v>
      </c>
      <c r="AI146" s="62" t="s">
        <v>456</v>
      </c>
      <c r="AJ146" s="62" t="s">
        <v>456</v>
      </c>
      <c r="AK146" s="62" t="s">
        <v>456</v>
      </c>
      <c r="AL146" s="62" t="s">
        <v>456</v>
      </c>
      <c r="AM146" s="62" t="s">
        <v>456</v>
      </c>
      <c r="AN146" s="62" t="s">
        <v>456</v>
      </c>
      <c r="AO146" s="62" t="s">
        <v>456</v>
      </c>
      <c r="AP146" s="62" t="s">
        <v>456</v>
      </c>
      <c r="AQ146" s="62" t="s">
        <v>456</v>
      </c>
      <c r="AR146" s="62" t="s">
        <v>456</v>
      </c>
      <c r="AS146" s="62" t="s">
        <v>456</v>
      </c>
      <c r="AT146" s="62" t="s">
        <v>456</v>
      </c>
      <c r="AU146" s="62" t="s">
        <v>456</v>
      </c>
      <c r="AV146" s="62" t="s">
        <v>456</v>
      </c>
      <c r="AW146" s="62" t="s">
        <v>456</v>
      </c>
      <c r="AX146" s="62" t="s">
        <v>456</v>
      </c>
      <c r="AY146" s="62" t="s">
        <v>456</v>
      </c>
      <c r="AZ146" s="62" t="s">
        <v>456</v>
      </c>
      <c r="BA146" s="62" t="s">
        <v>456</v>
      </c>
      <c r="BB146" s="62" t="s">
        <v>456</v>
      </c>
      <c r="BC146" s="62" t="s">
        <v>456</v>
      </c>
      <c r="BD146" s="62" t="s">
        <v>456</v>
      </c>
      <c r="BE146" s="62" t="s">
        <v>456</v>
      </c>
      <c r="BF146" s="62" t="s">
        <v>456</v>
      </c>
      <c r="BG146" s="62" t="s">
        <v>456</v>
      </c>
      <c r="BH146" s="62" t="s">
        <v>456</v>
      </c>
      <c r="BI146" s="62" t="s">
        <v>456</v>
      </c>
      <c r="BJ146" s="62" t="s">
        <v>456</v>
      </c>
      <c r="BK146" s="62" t="s">
        <v>456</v>
      </c>
      <c r="BL146" s="62" t="s">
        <v>456</v>
      </c>
      <c r="BM146" s="62" t="s">
        <v>456</v>
      </c>
      <c r="BN146" s="62" t="s">
        <v>2039</v>
      </c>
      <c r="BO146" s="62" t="s">
        <v>1957</v>
      </c>
    </row>
    <row r="147" spans="1:67">
      <c r="A147" s="62">
        <v>145</v>
      </c>
      <c r="B147" s="62" t="s">
        <v>456</v>
      </c>
      <c r="C147" s="62" t="s">
        <v>456</v>
      </c>
      <c r="D147" s="62" t="s">
        <v>456</v>
      </c>
      <c r="E147" s="62" t="s">
        <v>456</v>
      </c>
      <c r="F147" s="62" t="s">
        <v>456</v>
      </c>
      <c r="G147" s="62" t="s">
        <v>456</v>
      </c>
      <c r="H147" s="62" t="s">
        <v>456</v>
      </c>
      <c r="I147" s="62" t="s">
        <v>456</v>
      </c>
      <c r="J147" s="62" t="s">
        <v>456</v>
      </c>
      <c r="K147" s="62" t="s">
        <v>456</v>
      </c>
      <c r="L147" s="62" t="s">
        <v>456</v>
      </c>
      <c r="M147" s="62" t="s">
        <v>456</v>
      </c>
      <c r="N147" s="62" t="s">
        <v>456</v>
      </c>
      <c r="O147" s="62" t="s">
        <v>456</v>
      </c>
      <c r="P147" s="62" t="s">
        <v>456</v>
      </c>
      <c r="Q147" s="62" t="s">
        <v>2039</v>
      </c>
      <c r="R147" s="62" t="s">
        <v>456</v>
      </c>
      <c r="S147" s="62" t="s">
        <v>456</v>
      </c>
      <c r="T147" s="62" t="s">
        <v>456</v>
      </c>
      <c r="U147" s="62" t="s">
        <v>456</v>
      </c>
      <c r="V147" s="62" t="s">
        <v>456</v>
      </c>
      <c r="W147" s="62" t="s">
        <v>456</v>
      </c>
      <c r="X147" s="62" t="s">
        <v>456</v>
      </c>
      <c r="Y147" s="62" t="s">
        <v>2039</v>
      </c>
      <c r="Z147" s="62" t="s">
        <v>456</v>
      </c>
      <c r="AA147" s="62" t="s">
        <v>456</v>
      </c>
      <c r="AB147" s="62" t="s">
        <v>456</v>
      </c>
      <c r="AC147" s="62" t="s">
        <v>456</v>
      </c>
      <c r="AD147" s="62" t="s">
        <v>456</v>
      </c>
      <c r="AE147" s="62" t="s">
        <v>456</v>
      </c>
      <c r="AF147" s="62" t="s">
        <v>456</v>
      </c>
      <c r="AG147" s="62" t="s">
        <v>456</v>
      </c>
      <c r="AH147" s="62" t="s">
        <v>456</v>
      </c>
      <c r="AI147" s="62" t="s">
        <v>456</v>
      </c>
      <c r="AJ147" s="62" t="s">
        <v>456</v>
      </c>
      <c r="AK147" s="62" t="s">
        <v>456</v>
      </c>
      <c r="AL147" s="62" t="s">
        <v>456</v>
      </c>
      <c r="AM147" s="62" t="s">
        <v>456</v>
      </c>
      <c r="AN147" s="62" t="s">
        <v>456</v>
      </c>
      <c r="AO147" s="62" t="s">
        <v>456</v>
      </c>
      <c r="AP147" s="62" t="s">
        <v>456</v>
      </c>
      <c r="AQ147" s="62" t="s">
        <v>456</v>
      </c>
      <c r="AR147" s="62" t="s">
        <v>456</v>
      </c>
      <c r="AS147" s="62" t="s">
        <v>456</v>
      </c>
      <c r="AT147" s="62" t="s">
        <v>456</v>
      </c>
      <c r="AU147" s="62" t="s">
        <v>456</v>
      </c>
      <c r="AV147" s="62" t="s">
        <v>456</v>
      </c>
      <c r="AW147" s="62" t="s">
        <v>456</v>
      </c>
      <c r="AX147" s="62" t="s">
        <v>456</v>
      </c>
      <c r="AY147" s="62" t="s">
        <v>456</v>
      </c>
      <c r="AZ147" s="62" t="s">
        <v>456</v>
      </c>
      <c r="BA147" s="62" t="s">
        <v>456</v>
      </c>
      <c r="BB147" s="62" t="s">
        <v>456</v>
      </c>
      <c r="BC147" s="62" t="s">
        <v>456</v>
      </c>
      <c r="BD147" s="62" t="s">
        <v>456</v>
      </c>
      <c r="BE147" s="62" t="s">
        <v>456</v>
      </c>
      <c r="BF147" s="62" t="s">
        <v>456</v>
      </c>
      <c r="BG147" s="62" t="s">
        <v>456</v>
      </c>
      <c r="BH147" s="62" t="s">
        <v>456</v>
      </c>
      <c r="BI147" s="62" t="s">
        <v>456</v>
      </c>
      <c r="BJ147" s="62" t="s">
        <v>456</v>
      </c>
      <c r="BK147" s="62" t="s">
        <v>456</v>
      </c>
      <c r="BL147" s="62" t="s">
        <v>456</v>
      </c>
      <c r="BM147" s="62" t="s">
        <v>456</v>
      </c>
      <c r="BN147" s="62" t="s">
        <v>2039</v>
      </c>
      <c r="BO147" s="62" t="s">
        <v>1957</v>
      </c>
    </row>
    <row r="148" spans="1:67">
      <c r="A148" s="62">
        <v>146</v>
      </c>
      <c r="B148" s="62" t="s">
        <v>456</v>
      </c>
      <c r="C148" s="62" t="s">
        <v>456</v>
      </c>
      <c r="D148" s="62" t="s">
        <v>456</v>
      </c>
      <c r="E148" s="62" t="s">
        <v>456</v>
      </c>
      <c r="F148" s="62" t="s">
        <v>456</v>
      </c>
      <c r="G148" s="62" t="s">
        <v>456</v>
      </c>
      <c r="H148" s="62" t="s">
        <v>456</v>
      </c>
      <c r="I148" s="62" t="s">
        <v>456</v>
      </c>
      <c r="J148" s="62" t="s">
        <v>456</v>
      </c>
      <c r="K148" s="62" t="s">
        <v>456</v>
      </c>
      <c r="L148" s="62" t="s">
        <v>456</v>
      </c>
      <c r="M148" s="62" t="s">
        <v>456</v>
      </c>
      <c r="N148" s="62" t="s">
        <v>456</v>
      </c>
      <c r="O148" s="62" t="s">
        <v>456</v>
      </c>
      <c r="P148" s="62" t="s">
        <v>456</v>
      </c>
      <c r="Q148" s="62" t="s">
        <v>2039</v>
      </c>
      <c r="R148" s="62" t="s">
        <v>456</v>
      </c>
      <c r="S148" s="62" t="s">
        <v>456</v>
      </c>
      <c r="T148" s="62" t="s">
        <v>456</v>
      </c>
      <c r="U148" s="62" t="s">
        <v>456</v>
      </c>
      <c r="V148" s="62" t="s">
        <v>456</v>
      </c>
      <c r="W148" s="62" t="s">
        <v>456</v>
      </c>
      <c r="X148" s="62" t="s">
        <v>456</v>
      </c>
      <c r="Y148" s="62" t="s">
        <v>2039</v>
      </c>
      <c r="Z148" s="62" t="s">
        <v>456</v>
      </c>
      <c r="AA148" s="62" t="s">
        <v>456</v>
      </c>
      <c r="AB148" s="62" t="s">
        <v>456</v>
      </c>
      <c r="AC148" s="62" t="s">
        <v>456</v>
      </c>
      <c r="AD148" s="62" t="s">
        <v>456</v>
      </c>
      <c r="AE148" s="62" t="s">
        <v>456</v>
      </c>
      <c r="AF148" s="62" t="s">
        <v>456</v>
      </c>
      <c r="AG148" s="62" t="s">
        <v>456</v>
      </c>
      <c r="AH148" s="62" t="s">
        <v>456</v>
      </c>
      <c r="AI148" s="62" t="s">
        <v>456</v>
      </c>
      <c r="AJ148" s="62" t="s">
        <v>456</v>
      </c>
      <c r="AK148" s="62" t="s">
        <v>456</v>
      </c>
      <c r="AL148" s="62" t="s">
        <v>456</v>
      </c>
      <c r="AM148" s="62" t="s">
        <v>456</v>
      </c>
      <c r="AN148" s="62" t="s">
        <v>456</v>
      </c>
      <c r="AO148" s="62" t="s">
        <v>456</v>
      </c>
      <c r="AP148" s="62" t="s">
        <v>456</v>
      </c>
      <c r="AQ148" s="62" t="s">
        <v>456</v>
      </c>
      <c r="AR148" s="62" t="s">
        <v>456</v>
      </c>
      <c r="AS148" s="62" t="s">
        <v>456</v>
      </c>
      <c r="AT148" s="62" t="s">
        <v>456</v>
      </c>
      <c r="AU148" s="62" t="s">
        <v>456</v>
      </c>
      <c r="AV148" s="62" t="s">
        <v>456</v>
      </c>
      <c r="AW148" s="62" t="s">
        <v>456</v>
      </c>
      <c r="AX148" s="62" t="s">
        <v>456</v>
      </c>
      <c r="AY148" s="62" t="s">
        <v>456</v>
      </c>
      <c r="AZ148" s="62" t="s">
        <v>456</v>
      </c>
      <c r="BA148" s="62" t="s">
        <v>456</v>
      </c>
      <c r="BB148" s="62" t="s">
        <v>456</v>
      </c>
      <c r="BC148" s="62" t="s">
        <v>456</v>
      </c>
      <c r="BD148" s="62" t="s">
        <v>456</v>
      </c>
      <c r="BE148" s="62" t="s">
        <v>456</v>
      </c>
      <c r="BF148" s="62" t="s">
        <v>456</v>
      </c>
      <c r="BG148" s="62" t="s">
        <v>456</v>
      </c>
      <c r="BH148" s="62" t="s">
        <v>456</v>
      </c>
      <c r="BI148" s="62" t="s">
        <v>456</v>
      </c>
      <c r="BJ148" s="62" t="s">
        <v>456</v>
      </c>
      <c r="BK148" s="62" t="s">
        <v>456</v>
      </c>
      <c r="BL148" s="62" t="s">
        <v>456</v>
      </c>
      <c r="BM148" s="62" t="s">
        <v>456</v>
      </c>
      <c r="BN148" s="62" t="s">
        <v>2039</v>
      </c>
      <c r="BO148" s="62" t="s">
        <v>1957</v>
      </c>
    </row>
    <row r="149" spans="1:67">
      <c r="A149" s="62">
        <v>147</v>
      </c>
      <c r="B149" s="62" t="s">
        <v>456</v>
      </c>
      <c r="C149" s="62" t="s">
        <v>456</v>
      </c>
      <c r="D149" s="62" t="s">
        <v>456</v>
      </c>
      <c r="E149" s="62" t="s">
        <v>456</v>
      </c>
      <c r="F149" s="62" t="s">
        <v>456</v>
      </c>
      <c r="G149" s="62" t="s">
        <v>456</v>
      </c>
      <c r="H149" s="62" t="s">
        <v>456</v>
      </c>
      <c r="I149" s="62" t="s">
        <v>456</v>
      </c>
      <c r="J149" s="62" t="s">
        <v>456</v>
      </c>
      <c r="K149" s="62" t="s">
        <v>456</v>
      </c>
      <c r="L149" s="62" t="s">
        <v>456</v>
      </c>
      <c r="M149" s="62" t="s">
        <v>456</v>
      </c>
      <c r="N149" s="62" t="s">
        <v>456</v>
      </c>
      <c r="O149" s="62" t="s">
        <v>456</v>
      </c>
      <c r="P149" s="62" t="s">
        <v>456</v>
      </c>
      <c r="Q149" s="62" t="s">
        <v>2039</v>
      </c>
      <c r="R149" s="62" t="s">
        <v>456</v>
      </c>
      <c r="S149" s="62" t="s">
        <v>456</v>
      </c>
      <c r="T149" s="62" t="s">
        <v>456</v>
      </c>
      <c r="U149" s="62" t="s">
        <v>456</v>
      </c>
      <c r="V149" s="62" t="s">
        <v>456</v>
      </c>
      <c r="W149" s="62" t="s">
        <v>456</v>
      </c>
      <c r="X149" s="62" t="s">
        <v>456</v>
      </c>
      <c r="Y149" s="62" t="s">
        <v>2039</v>
      </c>
      <c r="Z149" s="62" t="s">
        <v>456</v>
      </c>
      <c r="AA149" s="62" t="s">
        <v>456</v>
      </c>
      <c r="AB149" s="62" t="s">
        <v>456</v>
      </c>
      <c r="AC149" s="62" t="s">
        <v>456</v>
      </c>
      <c r="AD149" s="62" t="s">
        <v>456</v>
      </c>
      <c r="AE149" s="62" t="s">
        <v>456</v>
      </c>
      <c r="AF149" s="62" t="s">
        <v>456</v>
      </c>
      <c r="AG149" s="62" t="s">
        <v>456</v>
      </c>
      <c r="AH149" s="62" t="s">
        <v>456</v>
      </c>
      <c r="AI149" s="62" t="s">
        <v>456</v>
      </c>
      <c r="AJ149" s="62" t="s">
        <v>456</v>
      </c>
      <c r="AK149" s="62" t="s">
        <v>456</v>
      </c>
      <c r="AL149" s="62" t="s">
        <v>456</v>
      </c>
      <c r="AM149" s="62" t="s">
        <v>456</v>
      </c>
      <c r="AN149" s="62" t="s">
        <v>456</v>
      </c>
      <c r="AO149" s="62" t="s">
        <v>456</v>
      </c>
      <c r="AP149" s="62" t="s">
        <v>456</v>
      </c>
      <c r="AQ149" s="62" t="s">
        <v>456</v>
      </c>
      <c r="AR149" s="62" t="s">
        <v>456</v>
      </c>
      <c r="AS149" s="62" t="s">
        <v>456</v>
      </c>
      <c r="AT149" s="62" t="s">
        <v>456</v>
      </c>
      <c r="AU149" s="62" t="s">
        <v>456</v>
      </c>
      <c r="AV149" s="62" t="s">
        <v>456</v>
      </c>
      <c r="AW149" s="62" t="s">
        <v>456</v>
      </c>
      <c r="AX149" s="62" t="s">
        <v>456</v>
      </c>
      <c r="AY149" s="62" t="s">
        <v>456</v>
      </c>
      <c r="AZ149" s="62" t="s">
        <v>456</v>
      </c>
      <c r="BA149" s="62" t="s">
        <v>456</v>
      </c>
      <c r="BB149" s="62" t="s">
        <v>456</v>
      </c>
      <c r="BC149" s="62" t="s">
        <v>456</v>
      </c>
      <c r="BD149" s="62" t="s">
        <v>456</v>
      </c>
      <c r="BE149" s="62" t="s">
        <v>456</v>
      </c>
      <c r="BF149" s="62" t="s">
        <v>456</v>
      </c>
      <c r="BG149" s="62" t="s">
        <v>456</v>
      </c>
      <c r="BH149" s="62" t="s">
        <v>456</v>
      </c>
      <c r="BI149" s="62" t="s">
        <v>456</v>
      </c>
      <c r="BJ149" s="62" t="s">
        <v>456</v>
      </c>
      <c r="BK149" s="62" t="s">
        <v>456</v>
      </c>
      <c r="BL149" s="62" t="s">
        <v>456</v>
      </c>
      <c r="BM149" s="62" t="s">
        <v>456</v>
      </c>
      <c r="BN149" s="62" t="s">
        <v>2039</v>
      </c>
      <c r="BO149" s="62" t="s">
        <v>1957</v>
      </c>
    </row>
    <row r="150" spans="1:67">
      <c r="A150" s="62">
        <v>148</v>
      </c>
      <c r="B150" s="62" t="s">
        <v>456</v>
      </c>
      <c r="C150" s="62" t="s">
        <v>456</v>
      </c>
      <c r="D150" s="62" t="s">
        <v>456</v>
      </c>
      <c r="E150" s="62" t="s">
        <v>456</v>
      </c>
      <c r="F150" s="62" t="s">
        <v>456</v>
      </c>
      <c r="G150" s="62" t="s">
        <v>456</v>
      </c>
      <c r="H150" s="62" t="s">
        <v>456</v>
      </c>
      <c r="I150" s="62" t="s">
        <v>456</v>
      </c>
      <c r="J150" s="62" t="s">
        <v>456</v>
      </c>
      <c r="K150" s="62" t="s">
        <v>456</v>
      </c>
      <c r="L150" s="62" t="s">
        <v>456</v>
      </c>
      <c r="M150" s="62" t="s">
        <v>456</v>
      </c>
      <c r="N150" s="62" t="s">
        <v>456</v>
      </c>
      <c r="O150" s="62" t="s">
        <v>456</v>
      </c>
      <c r="P150" s="62" t="s">
        <v>456</v>
      </c>
      <c r="Q150" s="62" t="s">
        <v>2039</v>
      </c>
      <c r="R150" s="62" t="s">
        <v>456</v>
      </c>
      <c r="S150" s="62" t="s">
        <v>456</v>
      </c>
      <c r="T150" s="62" t="s">
        <v>456</v>
      </c>
      <c r="U150" s="62" t="s">
        <v>456</v>
      </c>
      <c r="V150" s="62" t="s">
        <v>456</v>
      </c>
      <c r="W150" s="62" t="s">
        <v>456</v>
      </c>
      <c r="X150" s="62" t="s">
        <v>456</v>
      </c>
      <c r="Y150" s="62" t="s">
        <v>2039</v>
      </c>
      <c r="Z150" s="62" t="s">
        <v>456</v>
      </c>
      <c r="AA150" s="62" t="s">
        <v>456</v>
      </c>
      <c r="AB150" s="62" t="s">
        <v>456</v>
      </c>
      <c r="AC150" s="62" t="s">
        <v>456</v>
      </c>
      <c r="AD150" s="62" t="s">
        <v>456</v>
      </c>
      <c r="AE150" s="62" t="s">
        <v>456</v>
      </c>
      <c r="AF150" s="62" t="s">
        <v>456</v>
      </c>
      <c r="AG150" s="62" t="s">
        <v>456</v>
      </c>
      <c r="AH150" s="62" t="s">
        <v>456</v>
      </c>
      <c r="AI150" s="62" t="s">
        <v>456</v>
      </c>
      <c r="AJ150" s="62" t="s">
        <v>456</v>
      </c>
      <c r="AK150" s="62" t="s">
        <v>456</v>
      </c>
      <c r="AL150" s="62" t="s">
        <v>456</v>
      </c>
      <c r="AM150" s="62" t="s">
        <v>1957</v>
      </c>
      <c r="AN150" s="62" t="s">
        <v>456</v>
      </c>
      <c r="AO150" s="62" t="s">
        <v>456</v>
      </c>
      <c r="AP150" s="62" t="s">
        <v>456</v>
      </c>
      <c r="AQ150" s="62" t="s">
        <v>456</v>
      </c>
      <c r="AR150" s="62" t="s">
        <v>456</v>
      </c>
      <c r="AS150" s="62" t="s">
        <v>456</v>
      </c>
      <c r="AT150" s="62" t="s">
        <v>456</v>
      </c>
      <c r="AU150" s="62" t="s">
        <v>456</v>
      </c>
      <c r="AV150" s="62" t="s">
        <v>456</v>
      </c>
      <c r="AW150" s="62" t="s">
        <v>456</v>
      </c>
      <c r="AX150" s="62" t="s">
        <v>456</v>
      </c>
      <c r="AY150" s="62" t="s">
        <v>456</v>
      </c>
      <c r="AZ150" s="62" t="s">
        <v>456</v>
      </c>
      <c r="BA150" s="62" t="s">
        <v>456</v>
      </c>
      <c r="BB150" s="62" t="s">
        <v>456</v>
      </c>
      <c r="BC150" s="62" t="s">
        <v>456</v>
      </c>
      <c r="BD150" s="62" t="s">
        <v>456</v>
      </c>
      <c r="BE150" s="62" t="s">
        <v>456</v>
      </c>
      <c r="BF150" s="62" t="s">
        <v>456</v>
      </c>
      <c r="BG150" s="62" t="s">
        <v>456</v>
      </c>
      <c r="BH150" s="62" t="s">
        <v>456</v>
      </c>
      <c r="BI150" s="62" t="s">
        <v>456</v>
      </c>
      <c r="BJ150" s="62" t="s">
        <v>456</v>
      </c>
      <c r="BK150" s="62" t="s">
        <v>456</v>
      </c>
      <c r="BL150" s="62" t="s">
        <v>456</v>
      </c>
      <c r="BM150" s="62" t="s">
        <v>456</v>
      </c>
      <c r="BN150" s="62" t="s">
        <v>2039</v>
      </c>
      <c r="BO150" s="62" t="s">
        <v>1957</v>
      </c>
    </row>
    <row r="151" spans="1:67">
      <c r="A151" s="62">
        <v>149</v>
      </c>
      <c r="B151" s="62" t="s">
        <v>456</v>
      </c>
      <c r="C151" s="62" t="s">
        <v>456</v>
      </c>
      <c r="D151" s="62" t="s">
        <v>456</v>
      </c>
      <c r="E151" s="62" t="s">
        <v>456</v>
      </c>
      <c r="F151" s="62" t="s">
        <v>456</v>
      </c>
      <c r="G151" s="62" t="s">
        <v>456</v>
      </c>
      <c r="H151" s="62" t="s">
        <v>456</v>
      </c>
      <c r="I151" s="62" t="s">
        <v>456</v>
      </c>
      <c r="J151" s="62" t="s">
        <v>456</v>
      </c>
      <c r="K151" s="62" t="s">
        <v>456</v>
      </c>
      <c r="L151" s="62" t="s">
        <v>456</v>
      </c>
      <c r="M151" s="62" t="s">
        <v>456</v>
      </c>
      <c r="N151" s="62" t="s">
        <v>456</v>
      </c>
      <c r="O151" s="62" t="s">
        <v>456</v>
      </c>
      <c r="P151" s="62" t="s">
        <v>456</v>
      </c>
      <c r="Q151" s="62" t="s">
        <v>2039</v>
      </c>
      <c r="R151" s="62" t="s">
        <v>456</v>
      </c>
      <c r="S151" s="62" t="s">
        <v>456</v>
      </c>
      <c r="T151" s="62" t="s">
        <v>456</v>
      </c>
      <c r="U151" s="62" t="s">
        <v>456</v>
      </c>
      <c r="V151" s="62" t="s">
        <v>456</v>
      </c>
      <c r="W151" s="62" t="s">
        <v>456</v>
      </c>
      <c r="X151" s="62" t="s">
        <v>456</v>
      </c>
      <c r="Y151" s="62" t="s">
        <v>2039</v>
      </c>
      <c r="Z151" s="62" t="s">
        <v>456</v>
      </c>
      <c r="AA151" s="62" t="s">
        <v>456</v>
      </c>
      <c r="AB151" s="62" t="s">
        <v>456</v>
      </c>
      <c r="AC151" s="62" t="s">
        <v>456</v>
      </c>
      <c r="AD151" s="62" t="s">
        <v>456</v>
      </c>
      <c r="AE151" s="62" t="s">
        <v>456</v>
      </c>
      <c r="AF151" s="62" t="s">
        <v>456</v>
      </c>
      <c r="AG151" s="62" t="s">
        <v>456</v>
      </c>
      <c r="AH151" s="62" t="s">
        <v>456</v>
      </c>
      <c r="AI151" s="62" t="s">
        <v>456</v>
      </c>
      <c r="AJ151" s="62" t="s">
        <v>456</v>
      </c>
      <c r="AK151" s="62" t="s">
        <v>456</v>
      </c>
      <c r="AL151" s="62" t="s">
        <v>456</v>
      </c>
      <c r="AM151" s="62" t="s">
        <v>456</v>
      </c>
      <c r="AN151" s="62" t="s">
        <v>456</v>
      </c>
      <c r="AO151" s="62" t="s">
        <v>456</v>
      </c>
      <c r="AP151" s="62" t="s">
        <v>456</v>
      </c>
      <c r="AQ151" s="62" t="s">
        <v>456</v>
      </c>
      <c r="AR151" s="62" t="s">
        <v>456</v>
      </c>
      <c r="AS151" s="62" t="s">
        <v>456</v>
      </c>
      <c r="AT151" s="62" t="s">
        <v>456</v>
      </c>
      <c r="AU151" s="62" t="s">
        <v>456</v>
      </c>
      <c r="AV151" s="62" t="s">
        <v>456</v>
      </c>
      <c r="AW151" s="62" t="s">
        <v>456</v>
      </c>
      <c r="AX151" s="62" t="s">
        <v>456</v>
      </c>
      <c r="AY151" s="62" t="s">
        <v>456</v>
      </c>
      <c r="AZ151" s="62" t="s">
        <v>456</v>
      </c>
      <c r="BA151" s="62" t="s">
        <v>456</v>
      </c>
      <c r="BB151" s="62" t="s">
        <v>456</v>
      </c>
      <c r="BC151" s="62" t="s">
        <v>456</v>
      </c>
      <c r="BD151" s="62" t="s">
        <v>456</v>
      </c>
      <c r="BE151" s="62" t="s">
        <v>456</v>
      </c>
      <c r="BF151" s="62" t="s">
        <v>456</v>
      </c>
      <c r="BG151" s="62" t="s">
        <v>456</v>
      </c>
      <c r="BH151" s="62" t="s">
        <v>456</v>
      </c>
      <c r="BI151" s="62" t="s">
        <v>456</v>
      </c>
      <c r="BJ151" s="62" t="s">
        <v>456</v>
      </c>
      <c r="BK151" s="62" t="s">
        <v>456</v>
      </c>
      <c r="BL151" s="62" t="s">
        <v>456</v>
      </c>
      <c r="BM151" s="62" t="s">
        <v>456</v>
      </c>
      <c r="BN151" s="62" t="s">
        <v>2039</v>
      </c>
      <c r="BO151" s="62" t="s">
        <v>1957</v>
      </c>
    </row>
    <row r="152" spans="1:67">
      <c r="A152" s="62">
        <v>150</v>
      </c>
      <c r="B152" s="62" t="s">
        <v>456</v>
      </c>
      <c r="C152" s="62" t="s">
        <v>456</v>
      </c>
      <c r="D152" s="62" t="s">
        <v>456</v>
      </c>
      <c r="E152" s="62" t="s">
        <v>456</v>
      </c>
      <c r="F152" s="62" t="s">
        <v>456</v>
      </c>
      <c r="G152" s="62" t="s">
        <v>456</v>
      </c>
      <c r="H152" s="62" t="s">
        <v>456</v>
      </c>
      <c r="I152" s="62" t="s">
        <v>456</v>
      </c>
      <c r="J152" s="62" t="s">
        <v>456</v>
      </c>
      <c r="K152" s="62" t="s">
        <v>456</v>
      </c>
      <c r="L152" s="62" t="s">
        <v>456</v>
      </c>
      <c r="M152" s="62" t="s">
        <v>456</v>
      </c>
      <c r="N152" s="62" t="s">
        <v>456</v>
      </c>
      <c r="O152" s="62" t="s">
        <v>456</v>
      </c>
      <c r="P152" s="62" t="s">
        <v>456</v>
      </c>
      <c r="Q152" s="62" t="s">
        <v>2039</v>
      </c>
      <c r="R152" s="62" t="s">
        <v>456</v>
      </c>
      <c r="S152" s="62" t="s">
        <v>456</v>
      </c>
      <c r="T152" s="62" t="s">
        <v>456</v>
      </c>
      <c r="U152" s="62" t="s">
        <v>456</v>
      </c>
      <c r="V152" s="62" t="s">
        <v>456</v>
      </c>
      <c r="W152" s="62" t="s">
        <v>456</v>
      </c>
      <c r="X152" s="62" t="s">
        <v>456</v>
      </c>
      <c r="Y152" s="62" t="s">
        <v>2039</v>
      </c>
      <c r="Z152" s="62" t="s">
        <v>456</v>
      </c>
      <c r="AA152" s="62" t="s">
        <v>456</v>
      </c>
      <c r="AB152" s="62" t="s">
        <v>456</v>
      </c>
      <c r="AC152" s="62" t="s">
        <v>456</v>
      </c>
      <c r="AD152" s="62" t="s">
        <v>456</v>
      </c>
      <c r="AE152" s="62" t="s">
        <v>456</v>
      </c>
      <c r="AF152" s="62" t="s">
        <v>456</v>
      </c>
      <c r="AG152" s="62" t="s">
        <v>456</v>
      </c>
      <c r="AH152" s="62" t="s">
        <v>456</v>
      </c>
      <c r="AI152" s="62" t="s">
        <v>456</v>
      </c>
      <c r="AJ152" s="62" t="s">
        <v>456</v>
      </c>
      <c r="AK152" s="62" t="s">
        <v>456</v>
      </c>
      <c r="AL152" s="62" t="s">
        <v>456</v>
      </c>
      <c r="AM152" s="62" t="s">
        <v>456</v>
      </c>
      <c r="AN152" s="62" t="s">
        <v>456</v>
      </c>
      <c r="AO152" s="62" t="s">
        <v>456</v>
      </c>
      <c r="AP152" s="62" t="s">
        <v>456</v>
      </c>
      <c r="AQ152" s="62" t="s">
        <v>456</v>
      </c>
      <c r="AR152" s="62" t="s">
        <v>456</v>
      </c>
      <c r="AS152" s="62" t="s">
        <v>456</v>
      </c>
      <c r="AT152" s="62" t="s">
        <v>456</v>
      </c>
      <c r="AU152" s="62" t="s">
        <v>456</v>
      </c>
      <c r="AV152" s="62" t="s">
        <v>456</v>
      </c>
      <c r="AW152" s="62" t="s">
        <v>456</v>
      </c>
      <c r="AX152" s="62" t="s">
        <v>456</v>
      </c>
      <c r="AY152" s="62" t="s">
        <v>456</v>
      </c>
      <c r="AZ152" s="62" t="s">
        <v>456</v>
      </c>
      <c r="BA152" s="62" t="s">
        <v>456</v>
      </c>
      <c r="BB152" s="62" t="s">
        <v>456</v>
      </c>
      <c r="BC152" s="62" t="s">
        <v>456</v>
      </c>
      <c r="BD152" s="62" t="s">
        <v>456</v>
      </c>
      <c r="BE152" s="62" t="s">
        <v>456</v>
      </c>
      <c r="BF152" s="62" t="s">
        <v>456</v>
      </c>
      <c r="BG152" s="62" t="s">
        <v>456</v>
      </c>
      <c r="BH152" s="62" t="s">
        <v>456</v>
      </c>
      <c r="BI152" s="62" t="s">
        <v>456</v>
      </c>
      <c r="BJ152" s="62" t="s">
        <v>456</v>
      </c>
      <c r="BK152" s="62" t="s">
        <v>456</v>
      </c>
      <c r="BL152" s="62" t="s">
        <v>456</v>
      </c>
      <c r="BM152" s="62" t="s">
        <v>456</v>
      </c>
      <c r="BN152" s="62" t="s">
        <v>2039</v>
      </c>
      <c r="BO152" s="62" t="s">
        <v>1957</v>
      </c>
    </row>
    <row r="153" spans="1:67">
      <c r="A153" s="62">
        <v>151</v>
      </c>
      <c r="B153" s="62" t="s">
        <v>456</v>
      </c>
      <c r="C153" s="62" t="s">
        <v>456</v>
      </c>
      <c r="D153" s="62" t="s">
        <v>456</v>
      </c>
      <c r="E153" s="62" t="s">
        <v>456</v>
      </c>
      <c r="F153" s="62" t="s">
        <v>456</v>
      </c>
      <c r="G153" s="62" t="s">
        <v>456</v>
      </c>
      <c r="H153" s="62" t="s">
        <v>456</v>
      </c>
      <c r="I153" s="62" t="s">
        <v>456</v>
      </c>
      <c r="J153" s="62" t="s">
        <v>456</v>
      </c>
      <c r="K153" s="62" t="s">
        <v>456</v>
      </c>
      <c r="L153" s="62" t="s">
        <v>456</v>
      </c>
      <c r="M153" s="62" t="s">
        <v>456</v>
      </c>
      <c r="N153" s="62" t="s">
        <v>456</v>
      </c>
      <c r="O153" s="62" t="s">
        <v>456</v>
      </c>
      <c r="P153" s="62" t="s">
        <v>456</v>
      </c>
      <c r="Q153" s="62" t="s">
        <v>2039</v>
      </c>
      <c r="R153" s="62" t="s">
        <v>456</v>
      </c>
      <c r="S153" s="62" t="s">
        <v>456</v>
      </c>
      <c r="T153" s="62" t="s">
        <v>456</v>
      </c>
      <c r="U153" s="62" t="s">
        <v>456</v>
      </c>
      <c r="V153" s="62" t="s">
        <v>456</v>
      </c>
      <c r="W153" s="62" t="s">
        <v>456</v>
      </c>
      <c r="X153" s="62" t="s">
        <v>456</v>
      </c>
      <c r="Y153" s="62" t="s">
        <v>2039</v>
      </c>
      <c r="Z153" s="62" t="s">
        <v>456</v>
      </c>
      <c r="AA153" s="62" t="s">
        <v>456</v>
      </c>
      <c r="AB153" s="62" t="s">
        <v>456</v>
      </c>
      <c r="AC153" s="62" t="s">
        <v>456</v>
      </c>
      <c r="AD153" s="62" t="s">
        <v>456</v>
      </c>
      <c r="AE153" s="62" t="s">
        <v>456</v>
      </c>
      <c r="AF153" s="62" t="s">
        <v>456</v>
      </c>
      <c r="AG153" s="62" t="s">
        <v>456</v>
      </c>
      <c r="AH153" s="62" t="s">
        <v>456</v>
      </c>
      <c r="AI153" s="62" t="s">
        <v>456</v>
      </c>
      <c r="AJ153" s="62" t="s">
        <v>456</v>
      </c>
      <c r="AK153" s="62" t="s">
        <v>456</v>
      </c>
      <c r="AL153" s="62" t="s">
        <v>456</v>
      </c>
      <c r="AM153" s="62" t="s">
        <v>456</v>
      </c>
      <c r="AN153" s="62" t="s">
        <v>456</v>
      </c>
      <c r="AO153" s="62" t="s">
        <v>456</v>
      </c>
      <c r="AP153" s="62" t="s">
        <v>456</v>
      </c>
      <c r="AQ153" s="62" t="s">
        <v>456</v>
      </c>
      <c r="AR153" s="62" t="s">
        <v>456</v>
      </c>
      <c r="AS153" s="62" t="s">
        <v>456</v>
      </c>
      <c r="AT153" s="62" t="s">
        <v>456</v>
      </c>
      <c r="AU153" s="62" t="s">
        <v>456</v>
      </c>
      <c r="AV153" s="62" t="s">
        <v>456</v>
      </c>
      <c r="AW153" s="62" t="s">
        <v>456</v>
      </c>
      <c r="AX153" s="62" t="s">
        <v>456</v>
      </c>
      <c r="AY153" s="62" t="s">
        <v>456</v>
      </c>
      <c r="AZ153" s="62" t="s">
        <v>456</v>
      </c>
      <c r="BA153" s="62" t="s">
        <v>456</v>
      </c>
      <c r="BB153" s="62" t="s">
        <v>456</v>
      </c>
      <c r="BC153" s="62" t="s">
        <v>456</v>
      </c>
      <c r="BD153" s="62" t="s">
        <v>456</v>
      </c>
      <c r="BE153" s="62" t="s">
        <v>456</v>
      </c>
      <c r="BF153" s="62" t="s">
        <v>456</v>
      </c>
      <c r="BG153" s="62" t="s">
        <v>456</v>
      </c>
      <c r="BH153" s="62" t="s">
        <v>456</v>
      </c>
      <c r="BI153" s="62" t="s">
        <v>456</v>
      </c>
      <c r="BJ153" s="62" t="s">
        <v>456</v>
      </c>
      <c r="BK153" s="62" t="s">
        <v>456</v>
      </c>
      <c r="BL153" s="62" t="s">
        <v>456</v>
      </c>
      <c r="BM153" s="62" t="s">
        <v>456</v>
      </c>
      <c r="BN153" s="62" t="s">
        <v>2039</v>
      </c>
      <c r="BO153" s="62" t="s">
        <v>1957</v>
      </c>
    </row>
    <row r="154" spans="1:67">
      <c r="A154" s="62">
        <v>152</v>
      </c>
      <c r="B154" s="62" t="s">
        <v>456</v>
      </c>
      <c r="C154" s="62" t="s">
        <v>456</v>
      </c>
      <c r="D154" s="62" t="s">
        <v>456</v>
      </c>
      <c r="E154" s="62" t="s">
        <v>456</v>
      </c>
      <c r="F154" s="62" t="s">
        <v>456</v>
      </c>
      <c r="G154" s="62" t="s">
        <v>456</v>
      </c>
      <c r="H154" s="62" t="s">
        <v>456</v>
      </c>
      <c r="I154" s="62" t="s">
        <v>456</v>
      </c>
      <c r="J154" s="62" t="s">
        <v>456</v>
      </c>
      <c r="K154" s="62" t="s">
        <v>456</v>
      </c>
      <c r="L154" s="62" t="s">
        <v>456</v>
      </c>
      <c r="M154" s="62" t="s">
        <v>456</v>
      </c>
      <c r="N154" s="62" t="s">
        <v>456</v>
      </c>
      <c r="O154" s="62" t="s">
        <v>456</v>
      </c>
      <c r="P154" s="62" t="s">
        <v>456</v>
      </c>
      <c r="Q154" s="62" t="s">
        <v>2039</v>
      </c>
      <c r="R154" s="62" t="s">
        <v>456</v>
      </c>
      <c r="S154" s="62" t="s">
        <v>456</v>
      </c>
      <c r="T154" s="62" t="s">
        <v>456</v>
      </c>
      <c r="U154" s="62" t="s">
        <v>456</v>
      </c>
      <c r="V154" s="62" t="s">
        <v>456</v>
      </c>
      <c r="W154" s="62" t="s">
        <v>456</v>
      </c>
      <c r="X154" s="62" t="s">
        <v>456</v>
      </c>
      <c r="Y154" s="62" t="s">
        <v>2039</v>
      </c>
      <c r="Z154" s="62" t="s">
        <v>456</v>
      </c>
      <c r="AA154" s="62" t="s">
        <v>456</v>
      </c>
      <c r="AB154" s="62" t="s">
        <v>456</v>
      </c>
      <c r="AC154" s="62" t="s">
        <v>456</v>
      </c>
      <c r="AD154" s="62" t="s">
        <v>456</v>
      </c>
      <c r="AE154" s="62" t="s">
        <v>456</v>
      </c>
      <c r="AF154" s="62" t="s">
        <v>456</v>
      </c>
      <c r="AG154" s="62" t="s">
        <v>456</v>
      </c>
      <c r="AH154" s="62" t="s">
        <v>456</v>
      </c>
      <c r="AI154" s="62" t="s">
        <v>456</v>
      </c>
      <c r="AJ154" s="62" t="s">
        <v>456</v>
      </c>
      <c r="AK154" s="62" t="s">
        <v>456</v>
      </c>
      <c r="AL154" s="62" t="s">
        <v>456</v>
      </c>
      <c r="AM154" s="62" t="s">
        <v>456</v>
      </c>
      <c r="AN154" s="62" t="s">
        <v>456</v>
      </c>
      <c r="AO154" s="62" t="s">
        <v>456</v>
      </c>
      <c r="AP154" s="62" t="s">
        <v>456</v>
      </c>
      <c r="AQ154" s="62" t="s">
        <v>456</v>
      </c>
      <c r="AR154" s="62" t="s">
        <v>456</v>
      </c>
      <c r="AS154" s="62" t="s">
        <v>456</v>
      </c>
      <c r="AT154" s="62" t="s">
        <v>456</v>
      </c>
      <c r="AU154" s="62" t="s">
        <v>456</v>
      </c>
      <c r="AV154" s="62" t="s">
        <v>456</v>
      </c>
      <c r="AW154" s="62" t="s">
        <v>456</v>
      </c>
      <c r="AX154" s="62" t="s">
        <v>456</v>
      </c>
      <c r="AY154" s="62" t="s">
        <v>456</v>
      </c>
      <c r="AZ154" s="62" t="s">
        <v>456</v>
      </c>
      <c r="BA154" s="62" t="s">
        <v>456</v>
      </c>
      <c r="BB154" s="62" t="s">
        <v>456</v>
      </c>
      <c r="BC154" s="62" t="s">
        <v>456</v>
      </c>
      <c r="BD154" s="62" t="s">
        <v>456</v>
      </c>
      <c r="BE154" s="62" t="s">
        <v>456</v>
      </c>
      <c r="BF154" s="62" t="s">
        <v>456</v>
      </c>
      <c r="BG154" s="62" t="s">
        <v>456</v>
      </c>
      <c r="BH154" s="62" t="s">
        <v>456</v>
      </c>
      <c r="BI154" s="62" t="s">
        <v>456</v>
      </c>
      <c r="BJ154" s="62" t="s">
        <v>456</v>
      </c>
      <c r="BK154" s="62" t="s">
        <v>456</v>
      </c>
      <c r="BL154" s="62" t="s">
        <v>456</v>
      </c>
      <c r="BM154" s="62" t="s">
        <v>456</v>
      </c>
      <c r="BN154" s="62" t="s">
        <v>2039</v>
      </c>
      <c r="BO154" s="62" t="s">
        <v>1957</v>
      </c>
    </row>
    <row r="155" spans="1:67">
      <c r="A155" s="62">
        <v>153</v>
      </c>
      <c r="B155" s="62" t="s">
        <v>456</v>
      </c>
      <c r="C155" s="62" t="s">
        <v>456</v>
      </c>
      <c r="D155" s="62" t="s">
        <v>456</v>
      </c>
      <c r="E155" s="62" t="s">
        <v>456</v>
      </c>
      <c r="F155" s="62" t="s">
        <v>456</v>
      </c>
      <c r="G155" s="62" t="s">
        <v>456</v>
      </c>
      <c r="H155" s="62" t="s">
        <v>456</v>
      </c>
      <c r="I155" s="62" t="s">
        <v>456</v>
      </c>
      <c r="J155" s="62" t="s">
        <v>456</v>
      </c>
      <c r="K155" s="62" t="s">
        <v>456</v>
      </c>
      <c r="L155" s="62" t="s">
        <v>456</v>
      </c>
      <c r="M155" s="62" t="s">
        <v>456</v>
      </c>
      <c r="N155" s="62" t="s">
        <v>456</v>
      </c>
      <c r="O155" s="62" t="s">
        <v>456</v>
      </c>
      <c r="P155" s="62" t="s">
        <v>456</v>
      </c>
      <c r="Q155" s="62" t="s">
        <v>2039</v>
      </c>
      <c r="R155" s="62" t="s">
        <v>456</v>
      </c>
      <c r="S155" s="62" t="s">
        <v>456</v>
      </c>
      <c r="T155" s="62" t="s">
        <v>456</v>
      </c>
      <c r="U155" s="62" t="s">
        <v>456</v>
      </c>
      <c r="V155" s="62" t="s">
        <v>456</v>
      </c>
      <c r="W155" s="62" t="s">
        <v>456</v>
      </c>
      <c r="X155" s="62" t="s">
        <v>456</v>
      </c>
      <c r="Y155" s="62" t="s">
        <v>2039</v>
      </c>
      <c r="Z155" s="62" t="s">
        <v>456</v>
      </c>
      <c r="AA155" s="62" t="s">
        <v>456</v>
      </c>
      <c r="AB155" s="62" t="s">
        <v>456</v>
      </c>
      <c r="AC155" s="62" t="s">
        <v>456</v>
      </c>
      <c r="AD155" s="62" t="s">
        <v>456</v>
      </c>
      <c r="AE155" s="62" t="s">
        <v>456</v>
      </c>
      <c r="AF155" s="62" t="s">
        <v>456</v>
      </c>
      <c r="AG155" s="62" t="s">
        <v>456</v>
      </c>
      <c r="AH155" s="62" t="s">
        <v>456</v>
      </c>
      <c r="AI155" s="62" t="s">
        <v>456</v>
      </c>
      <c r="AJ155" s="62" t="s">
        <v>456</v>
      </c>
      <c r="AK155" s="62" t="s">
        <v>456</v>
      </c>
      <c r="AL155" s="62" t="s">
        <v>456</v>
      </c>
      <c r="AM155" s="62" t="s">
        <v>456</v>
      </c>
      <c r="AN155" s="62" t="s">
        <v>456</v>
      </c>
      <c r="AO155" s="62" t="s">
        <v>456</v>
      </c>
      <c r="AP155" s="62" t="s">
        <v>456</v>
      </c>
      <c r="AQ155" s="62" t="s">
        <v>456</v>
      </c>
      <c r="AR155" s="62" t="s">
        <v>456</v>
      </c>
      <c r="AS155" s="62" t="s">
        <v>456</v>
      </c>
      <c r="AT155" s="62" t="s">
        <v>456</v>
      </c>
      <c r="AU155" s="62" t="s">
        <v>456</v>
      </c>
      <c r="AV155" s="62" t="s">
        <v>456</v>
      </c>
      <c r="AW155" s="62" t="s">
        <v>456</v>
      </c>
      <c r="AX155" s="62" t="s">
        <v>456</v>
      </c>
      <c r="AY155" s="62" t="s">
        <v>456</v>
      </c>
      <c r="AZ155" s="62" t="s">
        <v>456</v>
      </c>
      <c r="BA155" s="62" t="s">
        <v>456</v>
      </c>
      <c r="BB155" s="62" t="s">
        <v>456</v>
      </c>
      <c r="BC155" s="62" t="s">
        <v>456</v>
      </c>
      <c r="BD155" s="62" t="s">
        <v>456</v>
      </c>
      <c r="BE155" s="62" t="s">
        <v>456</v>
      </c>
      <c r="BF155" s="62" t="s">
        <v>456</v>
      </c>
      <c r="BG155" s="62" t="s">
        <v>456</v>
      </c>
      <c r="BH155" s="62" t="s">
        <v>456</v>
      </c>
      <c r="BI155" s="62" t="s">
        <v>456</v>
      </c>
      <c r="BJ155" s="62" t="s">
        <v>456</v>
      </c>
      <c r="BK155" s="62" t="s">
        <v>456</v>
      </c>
      <c r="BL155" s="62" t="s">
        <v>456</v>
      </c>
      <c r="BM155" s="62" t="s">
        <v>456</v>
      </c>
      <c r="BN155" s="62" t="s">
        <v>2039</v>
      </c>
      <c r="BO155" s="62" t="s">
        <v>1957</v>
      </c>
    </row>
    <row r="156" spans="1:67">
      <c r="A156" s="62">
        <v>154</v>
      </c>
      <c r="B156" s="62" t="s">
        <v>456</v>
      </c>
      <c r="C156" s="62" t="s">
        <v>456</v>
      </c>
      <c r="D156" s="62" t="s">
        <v>456</v>
      </c>
      <c r="E156" s="62" t="s">
        <v>456</v>
      </c>
      <c r="F156" s="62" t="s">
        <v>456</v>
      </c>
      <c r="G156" s="62" t="s">
        <v>456</v>
      </c>
      <c r="H156" s="62" t="s">
        <v>456</v>
      </c>
      <c r="I156" s="62" t="s">
        <v>456</v>
      </c>
      <c r="J156" s="62" t="s">
        <v>456</v>
      </c>
      <c r="K156" s="62" t="s">
        <v>456</v>
      </c>
      <c r="L156" s="62" t="s">
        <v>456</v>
      </c>
      <c r="M156" s="62" t="s">
        <v>456</v>
      </c>
      <c r="N156" s="62" t="s">
        <v>456</v>
      </c>
      <c r="O156" s="62" t="s">
        <v>456</v>
      </c>
      <c r="P156" s="62" t="s">
        <v>456</v>
      </c>
      <c r="Q156" s="62" t="s">
        <v>2039</v>
      </c>
      <c r="R156" s="62" t="s">
        <v>456</v>
      </c>
      <c r="S156" s="62" t="s">
        <v>456</v>
      </c>
      <c r="T156" s="62" t="s">
        <v>456</v>
      </c>
      <c r="U156" s="62" t="s">
        <v>456</v>
      </c>
      <c r="V156" s="62" t="s">
        <v>456</v>
      </c>
      <c r="W156" s="62" t="s">
        <v>456</v>
      </c>
      <c r="X156" s="62" t="s">
        <v>456</v>
      </c>
      <c r="Y156" s="62" t="s">
        <v>2039</v>
      </c>
      <c r="Z156" s="62" t="s">
        <v>456</v>
      </c>
      <c r="AA156" s="62" t="s">
        <v>456</v>
      </c>
      <c r="AB156" s="62" t="s">
        <v>456</v>
      </c>
      <c r="AC156" s="62" t="s">
        <v>456</v>
      </c>
      <c r="AD156" s="62" t="s">
        <v>456</v>
      </c>
      <c r="AE156" s="62" t="s">
        <v>456</v>
      </c>
      <c r="AF156" s="62" t="s">
        <v>456</v>
      </c>
      <c r="AG156" s="62" t="s">
        <v>456</v>
      </c>
      <c r="AH156" s="62" t="s">
        <v>456</v>
      </c>
      <c r="AI156" s="62" t="s">
        <v>456</v>
      </c>
      <c r="AJ156" s="62" t="s">
        <v>456</v>
      </c>
      <c r="AK156" s="62" t="s">
        <v>456</v>
      </c>
      <c r="AL156" s="62" t="s">
        <v>456</v>
      </c>
      <c r="AM156" s="62" t="s">
        <v>456</v>
      </c>
      <c r="AN156" s="62" t="s">
        <v>456</v>
      </c>
      <c r="AO156" s="62" t="s">
        <v>456</v>
      </c>
      <c r="AP156" s="62" t="s">
        <v>456</v>
      </c>
      <c r="AQ156" s="62" t="s">
        <v>456</v>
      </c>
      <c r="AR156" s="62" t="s">
        <v>456</v>
      </c>
      <c r="AS156" s="62" t="s">
        <v>456</v>
      </c>
      <c r="AT156" s="62" t="s">
        <v>456</v>
      </c>
      <c r="AU156" s="62" t="s">
        <v>456</v>
      </c>
      <c r="AV156" s="62" t="s">
        <v>456</v>
      </c>
      <c r="AW156" s="62" t="s">
        <v>456</v>
      </c>
      <c r="AX156" s="62" t="s">
        <v>456</v>
      </c>
      <c r="AY156" s="62" t="s">
        <v>456</v>
      </c>
      <c r="AZ156" s="62" t="s">
        <v>456</v>
      </c>
      <c r="BA156" s="62" t="s">
        <v>456</v>
      </c>
      <c r="BB156" s="62" t="s">
        <v>456</v>
      </c>
      <c r="BC156" s="62" t="s">
        <v>456</v>
      </c>
      <c r="BD156" s="62" t="s">
        <v>456</v>
      </c>
      <c r="BE156" s="62" t="s">
        <v>456</v>
      </c>
      <c r="BF156" s="62" t="s">
        <v>456</v>
      </c>
      <c r="BG156" s="62" t="s">
        <v>456</v>
      </c>
      <c r="BH156" s="62" t="s">
        <v>456</v>
      </c>
      <c r="BI156" s="62" t="s">
        <v>456</v>
      </c>
      <c r="BJ156" s="62" t="s">
        <v>456</v>
      </c>
      <c r="BK156" s="62" t="s">
        <v>456</v>
      </c>
      <c r="BL156" s="62" t="s">
        <v>456</v>
      </c>
      <c r="BM156" s="62" t="s">
        <v>456</v>
      </c>
      <c r="BN156" s="62" t="s">
        <v>2039</v>
      </c>
      <c r="BO156" s="62" t="s">
        <v>1957</v>
      </c>
    </row>
    <row r="157" spans="1:67">
      <c r="A157" s="62">
        <v>155</v>
      </c>
      <c r="B157" s="62" t="s">
        <v>456</v>
      </c>
      <c r="C157" s="62" t="s">
        <v>456</v>
      </c>
      <c r="D157" s="62" t="s">
        <v>456</v>
      </c>
      <c r="E157" s="62" t="s">
        <v>456</v>
      </c>
      <c r="F157" s="62" t="s">
        <v>456</v>
      </c>
      <c r="G157" s="62" t="s">
        <v>456</v>
      </c>
      <c r="H157" s="62" t="s">
        <v>456</v>
      </c>
      <c r="I157" s="62" t="s">
        <v>456</v>
      </c>
      <c r="J157" s="62" t="s">
        <v>456</v>
      </c>
      <c r="K157" s="62" t="s">
        <v>456</v>
      </c>
      <c r="L157" s="62" t="s">
        <v>456</v>
      </c>
      <c r="M157" s="62" t="s">
        <v>456</v>
      </c>
      <c r="N157" s="62" t="s">
        <v>456</v>
      </c>
      <c r="O157" s="62" t="s">
        <v>456</v>
      </c>
      <c r="P157" s="62" t="s">
        <v>456</v>
      </c>
      <c r="Q157" s="62" t="s">
        <v>2039</v>
      </c>
      <c r="R157" s="62" t="s">
        <v>456</v>
      </c>
      <c r="S157" s="62" t="s">
        <v>456</v>
      </c>
      <c r="T157" s="62" t="s">
        <v>456</v>
      </c>
      <c r="U157" s="62" t="s">
        <v>456</v>
      </c>
      <c r="V157" s="62" t="s">
        <v>456</v>
      </c>
      <c r="W157" s="62" t="s">
        <v>456</v>
      </c>
      <c r="X157" s="62" t="s">
        <v>456</v>
      </c>
      <c r="Y157" s="62" t="s">
        <v>2039</v>
      </c>
      <c r="Z157" s="62" t="s">
        <v>456</v>
      </c>
      <c r="AA157" s="62" t="s">
        <v>456</v>
      </c>
      <c r="AB157" s="62" t="s">
        <v>456</v>
      </c>
      <c r="AC157" s="62" t="s">
        <v>456</v>
      </c>
      <c r="AD157" s="62" t="s">
        <v>456</v>
      </c>
      <c r="AE157" s="62" t="s">
        <v>456</v>
      </c>
      <c r="AF157" s="62" t="s">
        <v>456</v>
      </c>
      <c r="AG157" s="62" t="s">
        <v>456</v>
      </c>
      <c r="AH157" s="62" t="s">
        <v>456</v>
      </c>
      <c r="AI157" s="62" t="s">
        <v>456</v>
      </c>
      <c r="AJ157" s="62" t="s">
        <v>456</v>
      </c>
      <c r="AK157" s="62" t="s">
        <v>456</v>
      </c>
      <c r="AL157" s="62" t="s">
        <v>456</v>
      </c>
      <c r="AM157" s="62" t="s">
        <v>456</v>
      </c>
      <c r="AN157" s="62" t="s">
        <v>456</v>
      </c>
      <c r="AO157" s="62" t="s">
        <v>456</v>
      </c>
      <c r="AP157" s="62" t="s">
        <v>456</v>
      </c>
      <c r="AQ157" s="62" t="s">
        <v>456</v>
      </c>
      <c r="AR157" s="62" t="s">
        <v>456</v>
      </c>
      <c r="AS157" s="62" t="s">
        <v>456</v>
      </c>
      <c r="AT157" s="62" t="s">
        <v>456</v>
      </c>
      <c r="AU157" s="62" t="s">
        <v>456</v>
      </c>
      <c r="AV157" s="62" t="s">
        <v>456</v>
      </c>
      <c r="AW157" s="62" t="s">
        <v>456</v>
      </c>
      <c r="AX157" s="62" t="s">
        <v>456</v>
      </c>
      <c r="AY157" s="62" t="s">
        <v>456</v>
      </c>
      <c r="AZ157" s="62" t="s">
        <v>456</v>
      </c>
      <c r="BA157" s="62" t="s">
        <v>456</v>
      </c>
      <c r="BB157" s="62" t="s">
        <v>456</v>
      </c>
      <c r="BC157" s="62" t="s">
        <v>456</v>
      </c>
      <c r="BD157" s="62" t="s">
        <v>456</v>
      </c>
      <c r="BE157" s="62" t="s">
        <v>456</v>
      </c>
      <c r="BF157" s="62" t="s">
        <v>456</v>
      </c>
      <c r="BG157" s="62" t="s">
        <v>456</v>
      </c>
      <c r="BH157" s="62" t="s">
        <v>456</v>
      </c>
      <c r="BI157" s="62" t="s">
        <v>456</v>
      </c>
      <c r="BJ157" s="62" t="s">
        <v>456</v>
      </c>
      <c r="BK157" s="62" t="s">
        <v>456</v>
      </c>
      <c r="BL157" s="62" t="s">
        <v>456</v>
      </c>
      <c r="BM157" s="62" t="s">
        <v>456</v>
      </c>
      <c r="BN157" s="62" t="s">
        <v>2039</v>
      </c>
      <c r="BO157" s="62" t="s">
        <v>1957</v>
      </c>
    </row>
    <row r="158" spans="1:67">
      <c r="A158" s="62">
        <v>156</v>
      </c>
      <c r="B158" s="62" t="s">
        <v>456</v>
      </c>
      <c r="C158" s="62" t="s">
        <v>456</v>
      </c>
      <c r="D158" s="62" t="s">
        <v>456</v>
      </c>
      <c r="E158" s="62" t="s">
        <v>456</v>
      </c>
      <c r="F158" s="62" t="s">
        <v>456</v>
      </c>
      <c r="G158" s="62" t="s">
        <v>456</v>
      </c>
      <c r="H158" s="62" t="s">
        <v>456</v>
      </c>
      <c r="I158" s="62" t="s">
        <v>456</v>
      </c>
      <c r="J158" s="62" t="s">
        <v>456</v>
      </c>
      <c r="K158" s="62" t="s">
        <v>456</v>
      </c>
      <c r="L158" s="62" t="s">
        <v>456</v>
      </c>
      <c r="M158" s="62" t="s">
        <v>456</v>
      </c>
      <c r="N158" s="62" t="s">
        <v>456</v>
      </c>
      <c r="O158" s="62" t="s">
        <v>456</v>
      </c>
      <c r="P158" s="62" t="s">
        <v>456</v>
      </c>
      <c r="Q158" s="62" t="s">
        <v>2039</v>
      </c>
      <c r="R158" s="62" t="s">
        <v>456</v>
      </c>
      <c r="S158" s="62" t="s">
        <v>456</v>
      </c>
      <c r="T158" s="62" t="s">
        <v>456</v>
      </c>
      <c r="U158" s="62" t="s">
        <v>456</v>
      </c>
      <c r="V158" s="62" t="s">
        <v>456</v>
      </c>
      <c r="W158" s="62" t="s">
        <v>456</v>
      </c>
      <c r="X158" s="62" t="s">
        <v>456</v>
      </c>
      <c r="Y158" s="62" t="s">
        <v>2039</v>
      </c>
      <c r="Z158" s="62" t="s">
        <v>456</v>
      </c>
      <c r="AA158" s="62" t="s">
        <v>456</v>
      </c>
      <c r="AB158" s="62" t="s">
        <v>456</v>
      </c>
      <c r="AC158" s="62" t="s">
        <v>456</v>
      </c>
      <c r="AD158" s="62" t="s">
        <v>456</v>
      </c>
      <c r="AE158" s="62" t="s">
        <v>456</v>
      </c>
      <c r="AF158" s="62" t="s">
        <v>456</v>
      </c>
      <c r="AG158" s="62" t="s">
        <v>456</v>
      </c>
      <c r="AH158" s="62" t="s">
        <v>456</v>
      </c>
      <c r="AI158" s="62" t="s">
        <v>456</v>
      </c>
      <c r="AJ158" s="62" t="s">
        <v>456</v>
      </c>
      <c r="AK158" s="62" t="s">
        <v>456</v>
      </c>
      <c r="AL158" s="62" t="s">
        <v>456</v>
      </c>
      <c r="AM158" s="62" t="s">
        <v>456</v>
      </c>
      <c r="AN158" s="62" t="s">
        <v>456</v>
      </c>
      <c r="AO158" s="62" t="s">
        <v>456</v>
      </c>
      <c r="AP158" s="62" t="s">
        <v>456</v>
      </c>
      <c r="AQ158" s="62" t="s">
        <v>456</v>
      </c>
      <c r="AR158" s="62" t="s">
        <v>456</v>
      </c>
      <c r="AS158" s="62" t="s">
        <v>456</v>
      </c>
      <c r="AT158" s="62" t="s">
        <v>456</v>
      </c>
      <c r="AU158" s="62" t="s">
        <v>456</v>
      </c>
      <c r="AV158" s="62" t="s">
        <v>456</v>
      </c>
      <c r="AW158" s="62" t="s">
        <v>456</v>
      </c>
      <c r="AX158" s="62" t="s">
        <v>456</v>
      </c>
      <c r="AY158" s="62" t="s">
        <v>456</v>
      </c>
      <c r="AZ158" s="62" t="s">
        <v>456</v>
      </c>
      <c r="BA158" s="62" t="s">
        <v>456</v>
      </c>
      <c r="BB158" s="62" t="s">
        <v>456</v>
      </c>
      <c r="BC158" s="62" t="s">
        <v>456</v>
      </c>
      <c r="BD158" s="62" t="s">
        <v>456</v>
      </c>
      <c r="BE158" s="62" t="s">
        <v>456</v>
      </c>
      <c r="BF158" s="62" t="s">
        <v>456</v>
      </c>
      <c r="BG158" s="62" t="s">
        <v>456</v>
      </c>
      <c r="BH158" s="62" t="s">
        <v>456</v>
      </c>
      <c r="BI158" s="62" t="s">
        <v>456</v>
      </c>
      <c r="BJ158" s="62" t="s">
        <v>456</v>
      </c>
      <c r="BK158" s="62" t="s">
        <v>456</v>
      </c>
      <c r="BL158" s="62" t="s">
        <v>456</v>
      </c>
      <c r="BM158" s="62" t="s">
        <v>456</v>
      </c>
      <c r="BN158" s="62" t="s">
        <v>2039</v>
      </c>
      <c r="BO158" s="62" t="s">
        <v>1957</v>
      </c>
    </row>
    <row r="159" spans="1:67">
      <c r="A159" s="62">
        <v>157</v>
      </c>
      <c r="B159" s="62" t="s">
        <v>456</v>
      </c>
      <c r="C159" s="62" t="s">
        <v>456</v>
      </c>
      <c r="D159" s="62" t="s">
        <v>456</v>
      </c>
      <c r="E159" s="62" t="s">
        <v>456</v>
      </c>
      <c r="F159" s="62" t="s">
        <v>456</v>
      </c>
      <c r="G159" s="62" t="s">
        <v>456</v>
      </c>
      <c r="H159" s="62" t="s">
        <v>456</v>
      </c>
      <c r="I159" s="62" t="s">
        <v>456</v>
      </c>
      <c r="J159" s="62" t="s">
        <v>456</v>
      </c>
      <c r="K159" s="62" t="s">
        <v>456</v>
      </c>
      <c r="L159" s="62" t="s">
        <v>456</v>
      </c>
      <c r="M159" s="62" t="s">
        <v>456</v>
      </c>
      <c r="N159" s="62" t="s">
        <v>456</v>
      </c>
      <c r="O159" s="62" t="s">
        <v>456</v>
      </c>
      <c r="P159" s="62" t="s">
        <v>456</v>
      </c>
      <c r="Q159" s="62" t="s">
        <v>2039</v>
      </c>
      <c r="R159" s="62" t="s">
        <v>456</v>
      </c>
      <c r="S159" s="62" t="s">
        <v>456</v>
      </c>
      <c r="T159" s="62" t="s">
        <v>456</v>
      </c>
      <c r="U159" s="62" t="s">
        <v>456</v>
      </c>
      <c r="V159" s="62" t="s">
        <v>456</v>
      </c>
      <c r="W159" s="62" t="s">
        <v>456</v>
      </c>
      <c r="X159" s="62" t="s">
        <v>456</v>
      </c>
      <c r="Y159" s="62" t="s">
        <v>2039</v>
      </c>
      <c r="Z159" s="62" t="s">
        <v>456</v>
      </c>
      <c r="AA159" s="62" t="s">
        <v>456</v>
      </c>
      <c r="AB159" s="62" t="s">
        <v>456</v>
      </c>
      <c r="AC159" s="62" t="s">
        <v>456</v>
      </c>
      <c r="AD159" s="62" t="s">
        <v>456</v>
      </c>
      <c r="AE159" s="62" t="s">
        <v>456</v>
      </c>
      <c r="AF159" s="62" t="s">
        <v>456</v>
      </c>
      <c r="AG159" s="62" t="s">
        <v>456</v>
      </c>
      <c r="AH159" s="62" t="s">
        <v>456</v>
      </c>
      <c r="AI159" s="62" t="s">
        <v>456</v>
      </c>
      <c r="AJ159" s="62" t="s">
        <v>456</v>
      </c>
      <c r="AK159" s="62" t="s">
        <v>456</v>
      </c>
      <c r="AL159" s="62" t="s">
        <v>456</v>
      </c>
      <c r="AM159" s="62" t="s">
        <v>1957</v>
      </c>
      <c r="AN159" s="62" t="s">
        <v>456</v>
      </c>
      <c r="AO159" s="62" t="s">
        <v>456</v>
      </c>
      <c r="AP159" s="62" t="s">
        <v>456</v>
      </c>
      <c r="AQ159" s="62" t="s">
        <v>456</v>
      </c>
      <c r="AR159" s="62" t="s">
        <v>456</v>
      </c>
      <c r="AS159" s="62" t="s">
        <v>456</v>
      </c>
      <c r="AT159" s="62" t="s">
        <v>456</v>
      </c>
      <c r="AU159" s="62" t="s">
        <v>456</v>
      </c>
      <c r="AV159" s="62" t="s">
        <v>456</v>
      </c>
      <c r="AW159" s="62" t="s">
        <v>456</v>
      </c>
      <c r="AX159" s="62" t="s">
        <v>456</v>
      </c>
      <c r="AY159" s="62" t="s">
        <v>456</v>
      </c>
      <c r="AZ159" s="62" t="s">
        <v>456</v>
      </c>
      <c r="BA159" s="62" t="s">
        <v>456</v>
      </c>
      <c r="BB159" s="62" t="s">
        <v>456</v>
      </c>
      <c r="BC159" s="62" t="s">
        <v>456</v>
      </c>
      <c r="BD159" s="62" t="s">
        <v>456</v>
      </c>
      <c r="BE159" s="62" t="s">
        <v>456</v>
      </c>
      <c r="BF159" s="62" t="s">
        <v>456</v>
      </c>
      <c r="BG159" s="62" t="s">
        <v>456</v>
      </c>
      <c r="BH159" s="62" t="s">
        <v>456</v>
      </c>
      <c r="BI159" s="62" t="s">
        <v>456</v>
      </c>
      <c r="BJ159" s="62" t="s">
        <v>456</v>
      </c>
      <c r="BK159" s="62" t="s">
        <v>456</v>
      </c>
      <c r="BL159" s="62" t="s">
        <v>456</v>
      </c>
      <c r="BM159" s="62" t="s">
        <v>456</v>
      </c>
      <c r="BN159" s="62" t="s">
        <v>2039</v>
      </c>
      <c r="BO159" s="62" t="s">
        <v>1957</v>
      </c>
    </row>
    <row r="160" spans="1:67">
      <c r="A160" s="62">
        <v>158</v>
      </c>
      <c r="B160" s="62" t="s">
        <v>456</v>
      </c>
      <c r="C160" s="62" t="s">
        <v>456</v>
      </c>
      <c r="D160" s="62" t="s">
        <v>456</v>
      </c>
      <c r="E160" s="62" t="s">
        <v>456</v>
      </c>
      <c r="F160" s="62" t="s">
        <v>456</v>
      </c>
      <c r="G160" s="62" t="s">
        <v>456</v>
      </c>
      <c r="H160" s="62" t="s">
        <v>456</v>
      </c>
      <c r="I160" s="62" t="s">
        <v>456</v>
      </c>
      <c r="J160" s="62" t="s">
        <v>456</v>
      </c>
      <c r="K160" s="62" t="s">
        <v>456</v>
      </c>
      <c r="L160" s="62" t="s">
        <v>456</v>
      </c>
      <c r="M160" s="62" t="s">
        <v>456</v>
      </c>
      <c r="N160" s="62" t="s">
        <v>456</v>
      </c>
      <c r="O160" s="62" t="s">
        <v>456</v>
      </c>
      <c r="P160" s="62" t="s">
        <v>456</v>
      </c>
      <c r="Q160" s="62" t="s">
        <v>2039</v>
      </c>
      <c r="R160" s="62" t="s">
        <v>456</v>
      </c>
      <c r="S160" s="62" t="s">
        <v>456</v>
      </c>
      <c r="T160" s="62" t="s">
        <v>456</v>
      </c>
      <c r="U160" s="62" t="s">
        <v>456</v>
      </c>
      <c r="V160" s="62" t="s">
        <v>456</v>
      </c>
      <c r="W160" s="62" t="s">
        <v>456</v>
      </c>
      <c r="X160" s="62" t="s">
        <v>456</v>
      </c>
      <c r="Y160" s="62" t="s">
        <v>2039</v>
      </c>
      <c r="Z160" s="62" t="s">
        <v>456</v>
      </c>
      <c r="AA160" s="62" t="s">
        <v>456</v>
      </c>
      <c r="AB160" s="62" t="s">
        <v>456</v>
      </c>
      <c r="AC160" s="62" t="s">
        <v>456</v>
      </c>
      <c r="AD160" s="62" t="s">
        <v>456</v>
      </c>
      <c r="AE160" s="62" t="s">
        <v>456</v>
      </c>
      <c r="AF160" s="62" t="s">
        <v>456</v>
      </c>
      <c r="AG160" s="62" t="s">
        <v>456</v>
      </c>
      <c r="AH160" s="62" t="s">
        <v>456</v>
      </c>
      <c r="AI160" s="62" t="s">
        <v>456</v>
      </c>
      <c r="AJ160" s="62" t="s">
        <v>456</v>
      </c>
      <c r="AK160" s="62" t="s">
        <v>456</v>
      </c>
      <c r="AL160" s="62" t="s">
        <v>456</v>
      </c>
      <c r="AM160" s="62" t="s">
        <v>456</v>
      </c>
      <c r="AN160" s="62" t="s">
        <v>456</v>
      </c>
      <c r="AO160" s="62" t="s">
        <v>456</v>
      </c>
      <c r="AP160" s="62" t="s">
        <v>456</v>
      </c>
      <c r="AQ160" s="62" t="s">
        <v>456</v>
      </c>
      <c r="AR160" s="62" t="s">
        <v>456</v>
      </c>
      <c r="AS160" s="62" t="s">
        <v>456</v>
      </c>
      <c r="AT160" s="62" t="s">
        <v>456</v>
      </c>
      <c r="AU160" s="62" t="s">
        <v>456</v>
      </c>
      <c r="AV160" s="62" t="s">
        <v>456</v>
      </c>
      <c r="AW160" s="62" t="s">
        <v>456</v>
      </c>
      <c r="AX160" s="62" t="s">
        <v>456</v>
      </c>
      <c r="AY160" s="62" t="s">
        <v>456</v>
      </c>
      <c r="AZ160" s="62" t="s">
        <v>456</v>
      </c>
      <c r="BA160" s="62" t="s">
        <v>456</v>
      </c>
      <c r="BB160" s="62" t="s">
        <v>456</v>
      </c>
      <c r="BC160" s="62" t="s">
        <v>456</v>
      </c>
      <c r="BD160" s="62" t="s">
        <v>456</v>
      </c>
      <c r="BE160" s="62" t="s">
        <v>456</v>
      </c>
      <c r="BF160" s="62" t="s">
        <v>456</v>
      </c>
      <c r="BG160" s="62" t="s">
        <v>456</v>
      </c>
      <c r="BH160" s="62" t="s">
        <v>456</v>
      </c>
      <c r="BI160" s="62" t="s">
        <v>456</v>
      </c>
      <c r="BJ160" s="62" t="s">
        <v>456</v>
      </c>
      <c r="BK160" s="62" t="s">
        <v>456</v>
      </c>
      <c r="BL160" s="62" t="s">
        <v>456</v>
      </c>
      <c r="BM160" s="62" t="s">
        <v>456</v>
      </c>
      <c r="BN160" s="62" t="s">
        <v>2039</v>
      </c>
      <c r="BO160" s="62" t="s">
        <v>1957</v>
      </c>
    </row>
    <row r="161" spans="1:67">
      <c r="A161" s="62">
        <v>159</v>
      </c>
      <c r="B161" s="62" t="s">
        <v>456</v>
      </c>
      <c r="C161" s="62" t="s">
        <v>456</v>
      </c>
      <c r="D161" s="62" t="s">
        <v>456</v>
      </c>
      <c r="E161" s="62" t="s">
        <v>456</v>
      </c>
      <c r="F161" s="62" t="s">
        <v>456</v>
      </c>
      <c r="G161" s="62" t="s">
        <v>456</v>
      </c>
      <c r="H161" s="62" t="s">
        <v>456</v>
      </c>
      <c r="I161" s="62" t="s">
        <v>456</v>
      </c>
      <c r="J161" s="62" t="s">
        <v>456</v>
      </c>
      <c r="K161" s="62" t="s">
        <v>456</v>
      </c>
      <c r="L161" s="62" t="s">
        <v>456</v>
      </c>
      <c r="M161" s="62" t="s">
        <v>456</v>
      </c>
      <c r="N161" s="62" t="s">
        <v>456</v>
      </c>
      <c r="O161" s="62" t="s">
        <v>456</v>
      </c>
      <c r="P161" s="62" t="s">
        <v>456</v>
      </c>
      <c r="Q161" s="62" t="s">
        <v>2039</v>
      </c>
      <c r="R161" s="62" t="s">
        <v>456</v>
      </c>
      <c r="S161" s="62" t="s">
        <v>456</v>
      </c>
      <c r="T161" s="62" t="s">
        <v>456</v>
      </c>
      <c r="U161" s="62" t="s">
        <v>456</v>
      </c>
      <c r="V161" s="62" t="s">
        <v>456</v>
      </c>
      <c r="W161" s="62" t="s">
        <v>456</v>
      </c>
      <c r="X161" s="62" t="s">
        <v>456</v>
      </c>
      <c r="Y161" s="62" t="s">
        <v>2039</v>
      </c>
      <c r="Z161" s="62" t="s">
        <v>456</v>
      </c>
      <c r="AA161" s="62" t="s">
        <v>456</v>
      </c>
      <c r="AB161" s="62" t="s">
        <v>456</v>
      </c>
      <c r="AC161" s="62" t="s">
        <v>456</v>
      </c>
      <c r="AD161" s="62" t="s">
        <v>456</v>
      </c>
      <c r="AE161" s="62" t="s">
        <v>456</v>
      </c>
      <c r="AF161" s="62" t="s">
        <v>456</v>
      </c>
      <c r="AG161" s="62" t="s">
        <v>456</v>
      </c>
      <c r="AH161" s="62" t="s">
        <v>456</v>
      </c>
      <c r="AI161" s="62" t="s">
        <v>456</v>
      </c>
      <c r="AJ161" s="62" t="s">
        <v>456</v>
      </c>
      <c r="AK161" s="62" t="s">
        <v>456</v>
      </c>
      <c r="AL161" s="62" t="s">
        <v>456</v>
      </c>
      <c r="AM161" s="62" t="s">
        <v>456</v>
      </c>
      <c r="AN161" s="62" t="s">
        <v>456</v>
      </c>
      <c r="AO161" s="62" t="s">
        <v>456</v>
      </c>
      <c r="AP161" s="62" t="s">
        <v>456</v>
      </c>
      <c r="AQ161" s="62" t="s">
        <v>456</v>
      </c>
      <c r="AR161" s="62" t="s">
        <v>456</v>
      </c>
      <c r="AS161" s="62" t="s">
        <v>456</v>
      </c>
      <c r="AT161" s="62" t="s">
        <v>456</v>
      </c>
      <c r="AU161" s="62" t="s">
        <v>456</v>
      </c>
      <c r="AV161" s="62" t="s">
        <v>456</v>
      </c>
      <c r="AW161" s="62" t="s">
        <v>456</v>
      </c>
      <c r="AX161" s="62" t="s">
        <v>456</v>
      </c>
      <c r="AY161" s="62" t="s">
        <v>456</v>
      </c>
      <c r="AZ161" s="62" t="s">
        <v>456</v>
      </c>
      <c r="BA161" s="62" t="s">
        <v>456</v>
      </c>
      <c r="BB161" s="62" t="s">
        <v>456</v>
      </c>
      <c r="BC161" s="62" t="s">
        <v>456</v>
      </c>
      <c r="BD161" s="62" t="s">
        <v>456</v>
      </c>
      <c r="BE161" s="62" t="s">
        <v>456</v>
      </c>
      <c r="BF161" s="62" t="s">
        <v>456</v>
      </c>
      <c r="BG161" s="62" t="s">
        <v>456</v>
      </c>
      <c r="BH161" s="62" t="s">
        <v>456</v>
      </c>
      <c r="BI161" s="62" t="s">
        <v>456</v>
      </c>
      <c r="BJ161" s="62" t="s">
        <v>456</v>
      </c>
      <c r="BK161" s="62" t="s">
        <v>456</v>
      </c>
      <c r="BL161" s="62" t="s">
        <v>456</v>
      </c>
      <c r="BM161" s="62" t="s">
        <v>456</v>
      </c>
      <c r="BN161" s="62" t="s">
        <v>2039</v>
      </c>
      <c r="BO161" s="62" t="s">
        <v>1957</v>
      </c>
    </row>
    <row r="162" spans="1:67">
      <c r="A162" s="62">
        <v>160</v>
      </c>
      <c r="B162" s="62" t="s">
        <v>456</v>
      </c>
      <c r="C162" s="62" t="s">
        <v>456</v>
      </c>
      <c r="D162" s="62" t="s">
        <v>456</v>
      </c>
      <c r="E162" s="62" t="s">
        <v>456</v>
      </c>
      <c r="F162" s="62" t="s">
        <v>456</v>
      </c>
      <c r="G162" s="62" t="s">
        <v>456</v>
      </c>
      <c r="H162" s="62" t="s">
        <v>456</v>
      </c>
      <c r="I162" s="62" t="s">
        <v>456</v>
      </c>
      <c r="J162" s="62" t="s">
        <v>456</v>
      </c>
      <c r="K162" s="62" t="s">
        <v>456</v>
      </c>
      <c r="L162" s="62" t="s">
        <v>456</v>
      </c>
      <c r="M162" s="62" t="s">
        <v>456</v>
      </c>
      <c r="N162" s="62" t="s">
        <v>456</v>
      </c>
      <c r="O162" s="62" t="s">
        <v>456</v>
      </c>
      <c r="P162" s="62" t="s">
        <v>456</v>
      </c>
      <c r="Q162" s="62" t="s">
        <v>2039</v>
      </c>
      <c r="R162" s="62" t="s">
        <v>456</v>
      </c>
      <c r="S162" s="62" t="s">
        <v>456</v>
      </c>
      <c r="T162" s="62" t="s">
        <v>456</v>
      </c>
      <c r="U162" s="62" t="s">
        <v>456</v>
      </c>
      <c r="V162" s="62" t="s">
        <v>456</v>
      </c>
      <c r="W162" s="62" t="s">
        <v>456</v>
      </c>
      <c r="X162" s="62" t="s">
        <v>456</v>
      </c>
      <c r="Y162" s="62" t="s">
        <v>2039</v>
      </c>
      <c r="Z162" s="62" t="s">
        <v>456</v>
      </c>
      <c r="AA162" s="62" t="s">
        <v>456</v>
      </c>
      <c r="AB162" s="62" t="s">
        <v>456</v>
      </c>
      <c r="AC162" s="62" t="s">
        <v>456</v>
      </c>
      <c r="AD162" s="62" t="s">
        <v>456</v>
      </c>
      <c r="AE162" s="62" t="s">
        <v>456</v>
      </c>
      <c r="AF162" s="62" t="s">
        <v>456</v>
      </c>
      <c r="AG162" s="62" t="s">
        <v>456</v>
      </c>
      <c r="AH162" s="62" t="s">
        <v>456</v>
      </c>
      <c r="AI162" s="62" t="s">
        <v>456</v>
      </c>
      <c r="AJ162" s="62" t="s">
        <v>456</v>
      </c>
      <c r="AK162" s="62" t="s">
        <v>456</v>
      </c>
      <c r="AL162" s="62" t="s">
        <v>456</v>
      </c>
      <c r="AM162" s="62" t="s">
        <v>456</v>
      </c>
      <c r="AN162" s="62" t="s">
        <v>456</v>
      </c>
      <c r="AO162" s="62" t="s">
        <v>456</v>
      </c>
      <c r="AP162" s="62" t="s">
        <v>456</v>
      </c>
      <c r="AQ162" s="62" t="s">
        <v>456</v>
      </c>
      <c r="AR162" s="62" t="s">
        <v>456</v>
      </c>
      <c r="AS162" s="62" t="s">
        <v>456</v>
      </c>
      <c r="AT162" s="62" t="s">
        <v>456</v>
      </c>
      <c r="AU162" s="62" t="s">
        <v>456</v>
      </c>
      <c r="AV162" s="62" t="s">
        <v>456</v>
      </c>
      <c r="AW162" s="62" t="s">
        <v>456</v>
      </c>
      <c r="AX162" s="62" t="s">
        <v>456</v>
      </c>
      <c r="AY162" s="62" t="s">
        <v>456</v>
      </c>
      <c r="AZ162" s="62" t="s">
        <v>456</v>
      </c>
      <c r="BA162" s="62" t="s">
        <v>456</v>
      </c>
      <c r="BB162" s="62" t="s">
        <v>456</v>
      </c>
      <c r="BC162" s="62" t="s">
        <v>456</v>
      </c>
      <c r="BD162" s="62" t="s">
        <v>456</v>
      </c>
      <c r="BE162" s="62" t="s">
        <v>456</v>
      </c>
      <c r="BF162" s="62" t="s">
        <v>456</v>
      </c>
      <c r="BG162" s="62" t="s">
        <v>456</v>
      </c>
      <c r="BH162" s="62" t="s">
        <v>456</v>
      </c>
      <c r="BI162" s="62" t="s">
        <v>456</v>
      </c>
      <c r="BJ162" s="62" t="s">
        <v>456</v>
      </c>
      <c r="BK162" s="62" t="s">
        <v>456</v>
      </c>
      <c r="BL162" s="62" t="s">
        <v>456</v>
      </c>
      <c r="BM162" s="62" t="s">
        <v>456</v>
      </c>
      <c r="BN162" s="62" t="s">
        <v>2039</v>
      </c>
      <c r="BO162" s="62" t="s">
        <v>1957</v>
      </c>
    </row>
    <row r="163" spans="1:67">
      <c r="A163" s="62">
        <v>161</v>
      </c>
      <c r="B163" s="62" t="s">
        <v>456</v>
      </c>
      <c r="C163" s="62" t="s">
        <v>456</v>
      </c>
      <c r="D163" s="62" t="s">
        <v>456</v>
      </c>
      <c r="E163" s="62" t="s">
        <v>456</v>
      </c>
      <c r="F163" s="62" t="s">
        <v>456</v>
      </c>
      <c r="G163" s="62" t="s">
        <v>456</v>
      </c>
      <c r="H163" s="62" t="s">
        <v>456</v>
      </c>
      <c r="I163" s="62" t="s">
        <v>456</v>
      </c>
      <c r="J163" s="62" t="s">
        <v>456</v>
      </c>
      <c r="K163" s="62" t="s">
        <v>456</v>
      </c>
      <c r="L163" s="62" t="s">
        <v>456</v>
      </c>
      <c r="M163" s="62" t="s">
        <v>456</v>
      </c>
      <c r="N163" s="62" t="s">
        <v>456</v>
      </c>
      <c r="O163" s="62" t="s">
        <v>456</v>
      </c>
      <c r="P163" s="62" t="s">
        <v>456</v>
      </c>
      <c r="Q163" s="62" t="s">
        <v>2039</v>
      </c>
      <c r="R163" s="62" t="s">
        <v>456</v>
      </c>
      <c r="S163" s="62" t="s">
        <v>456</v>
      </c>
      <c r="T163" s="62" t="s">
        <v>456</v>
      </c>
      <c r="U163" s="62" t="s">
        <v>456</v>
      </c>
      <c r="V163" s="62" t="s">
        <v>456</v>
      </c>
      <c r="W163" s="62" t="s">
        <v>456</v>
      </c>
      <c r="X163" s="62" t="s">
        <v>456</v>
      </c>
      <c r="Y163" s="62" t="s">
        <v>2039</v>
      </c>
      <c r="Z163" s="62" t="s">
        <v>456</v>
      </c>
      <c r="AA163" s="62" t="s">
        <v>456</v>
      </c>
      <c r="AB163" s="62" t="s">
        <v>456</v>
      </c>
      <c r="AC163" s="62" t="s">
        <v>456</v>
      </c>
      <c r="AD163" s="62" t="s">
        <v>456</v>
      </c>
      <c r="AE163" s="62" t="s">
        <v>456</v>
      </c>
      <c r="AF163" s="62" t="s">
        <v>456</v>
      </c>
      <c r="AG163" s="62" t="s">
        <v>456</v>
      </c>
      <c r="AH163" s="62" t="s">
        <v>456</v>
      </c>
      <c r="AI163" s="62" t="s">
        <v>456</v>
      </c>
      <c r="AJ163" s="62" t="s">
        <v>456</v>
      </c>
      <c r="AK163" s="62" t="s">
        <v>456</v>
      </c>
      <c r="AL163" s="62" t="s">
        <v>456</v>
      </c>
      <c r="AM163" s="62" t="s">
        <v>456</v>
      </c>
      <c r="AN163" s="62" t="s">
        <v>456</v>
      </c>
      <c r="AO163" s="62" t="s">
        <v>456</v>
      </c>
      <c r="AP163" s="62" t="s">
        <v>456</v>
      </c>
      <c r="AQ163" s="62" t="s">
        <v>456</v>
      </c>
      <c r="AR163" s="62" t="s">
        <v>456</v>
      </c>
      <c r="AS163" s="62" t="s">
        <v>456</v>
      </c>
      <c r="AT163" s="62" t="s">
        <v>456</v>
      </c>
      <c r="AU163" s="62" t="s">
        <v>456</v>
      </c>
      <c r="AV163" s="62" t="s">
        <v>456</v>
      </c>
      <c r="AW163" s="62" t="s">
        <v>456</v>
      </c>
      <c r="AX163" s="62" t="s">
        <v>456</v>
      </c>
      <c r="AY163" s="62" t="s">
        <v>456</v>
      </c>
      <c r="AZ163" s="62" t="s">
        <v>456</v>
      </c>
      <c r="BA163" s="62" t="s">
        <v>456</v>
      </c>
      <c r="BB163" s="62" t="s">
        <v>456</v>
      </c>
      <c r="BC163" s="62" t="s">
        <v>456</v>
      </c>
      <c r="BD163" s="62" t="s">
        <v>456</v>
      </c>
      <c r="BE163" s="62" t="s">
        <v>456</v>
      </c>
      <c r="BF163" s="62" t="s">
        <v>456</v>
      </c>
      <c r="BG163" s="62" t="s">
        <v>456</v>
      </c>
      <c r="BH163" s="62" t="s">
        <v>456</v>
      </c>
      <c r="BI163" s="62" t="s">
        <v>456</v>
      </c>
      <c r="BJ163" s="62" t="s">
        <v>456</v>
      </c>
      <c r="BK163" s="62" t="s">
        <v>456</v>
      </c>
      <c r="BL163" s="62" t="s">
        <v>456</v>
      </c>
      <c r="BM163" s="62" t="s">
        <v>456</v>
      </c>
      <c r="BN163" s="62" t="s">
        <v>2039</v>
      </c>
      <c r="BO163" s="62" t="s">
        <v>1957</v>
      </c>
    </row>
    <row r="164" spans="1:67">
      <c r="A164" s="62">
        <v>162</v>
      </c>
      <c r="B164" s="62" t="s">
        <v>456</v>
      </c>
      <c r="C164" s="62" t="s">
        <v>456</v>
      </c>
      <c r="D164" s="62" t="s">
        <v>456</v>
      </c>
      <c r="E164" s="62" t="s">
        <v>456</v>
      </c>
      <c r="F164" s="62" t="s">
        <v>456</v>
      </c>
      <c r="G164" s="62" t="s">
        <v>456</v>
      </c>
      <c r="H164" s="62" t="s">
        <v>456</v>
      </c>
      <c r="I164" s="62" t="s">
        <v>456</v>
      </c>
      <c r="J164" s="62" t="s">
        <v>456</v>
      </c>
      <c r="K164" s="62" t="s">
        <v>456</v>
      </c>
      <c r="L164" s="62" t="s">
        <v>456</v>
      </c>
      <c r="M164" s="62" t="s">
        <v>456</v>
      </c>
      <c r="N164" s="62" t="s">
        <v>456</v>
      </c>
      <c r="O164" s="62" t="s">
        <v>456</v>
      </c>
      <c r="P164" s="62" t="s">
        <v>456</v>
      </c>
      <c r="Q164" s="62" t="s">
        <v>2039</v>
      </c>
      <c r="R164" s="62" t="s">
        <v>456</v>
      </c>
      <c r="S164" s="62" t="s">
        <v>456</v>
      </c>
      <c r="T164" s="62" t="s">
        <v>456</v>
      </c>
      <c r="U164" s="62" t="s">
        <v>456</v>
      </c>
      <c r="V164" s="62" t="s">
        <v>456</v>
      </c>
      <c r="W164" s="62" t="s">
        <v>456</v>
      </c>
      <c r="X164" s="62" t="s">
        <v>456</v>
      </c>
      <c r="Y164" s="62" t="s">
        <v>2039</v>
      </c>
      <c r="Z164" s="62" t="s">
        <v>456</v>
      </c>
      <c r="AA164" s="62" t="s">
        <v>456</v>
      </c>
      <c r="AB164" s="62" t="s">
        <v>456</v>
      </c>
      <c r="AC164" s="62" t="s">
        <v>456</v>
      </c>
      <c r="AD164" s="62" t="s">
        <v>456</v>
      </c>
      <c r="AE164" s="62" t="s">
        <v>456</v>
      </c>
      <c r="AF164" s="62" t="s">
        <v>456</v>
      </c>
      <c r="AG164" s="62" t="s">
        <v>456</v>
      </c>
      <c r="AH164" s="62" t="s">
        <v>456</v>
      </c>
      <c r="AI164" s="62" t="s">
        <v>456</v>
      </c>
      <c r="AJ164" s="62" t="s">
        <v>456</v>
      </c>
      <c r="AK164" s="62" t="s">
        <v>456</v>
      </c>
      <c r="AL164" s="62" t="s">
        <v>456</v>
      </c>
      <c r="AM164" s="62" t="s">
        <v>456</v>
      </c>
      <c r="AN164" s="62" t="s">
        <v>456</v>
      </c>
      <c r="AO164" s="62" t="s">
        <v>456</v>
      </c>
      <c r="AP164" s="62" t="s">
        <v>456</v>
      </c>
      <c r="AQ164" s="62" t="s">
        <v>456</v>
      </c>
      <c r="AR164" s="62" t="s">
        <v>456</v>
      </c>
      <c r="AS164" s="62" t="s">
        <v>456</v>
      </c>
      <c r="AT164" s="62" t="s">
        <v>456</v>
      </c>
      <c r="AU164" s="62" t="s">
        <v>456</v>
      </c>
      <c r="AV164" s="62" t="s">
        <v>456</v>
      </c>
      <c r="AW164" s="62" t="s">
        <v>456</v>
      </c>
      <c r="AX164" s="62" t="s">
        <v>456</v>
      </c>
      <c r="AY164" s="62" t="s">
        <v>456</v>
      </c>
      <c r="AZ164" s="62" t="s">
        <v>456</v>
      </c>
      <c r="BA164" s="62" t="s">
        <v>456</v>
      </c>
      <c r="BB164" s="62" t="s">
        <v>456</v>
      </c>
      <c r="BC164" s="62" t="s">
        <v>456</v>
      </c>
      <c r="BD164" s="62" t="s">
        <v>456</v>
      </c>
      <c r="BE164" s="62" t="s">
        <v>456</v>
      </c>
      <c r="BF164" s="62" t="s">
        <v>456</v>
      </c>
      <c r="BG164" s="62" t="s">
        <v>456</v>
      </c>
      <c r="BH164" s="62" t="s">
        <v>456</v>
      </c>
      <c r="BI164" s="62" t="s">
        <v>456</v>
      </c>
      <c r="BJ164" s="62" t="s">
        <v>456</v>
      </c>
      <c r="BK164" s="62" t="s">
        <v>456</v>
      </c>
      <c r="BL164" s="62" t="s">
        <v>456</v>
      </c>
      <c r="BM164" s="62" t="s">
        <v>456</v>
      </c>
      <c r="BN164" s="62" t="s">
        <v>2039</v>
      </c>
      <c r="BO164" s="62" t="s">
        <v>1957</v>
      </c>
    </row>
    <row r="165" spans="1:67">
      <c r="A165" s="62">
        <v>163</v>
      </c>
      <c r="B165" s="62" t="s">
        <v>456</v>
      </c>
      <c r="C165" s="62" t="s">
        <v>456</v>
      </c>
      <c r="D165" s="62" t="s">
        <v>456</v>
      </c>
      <c r="E165" s="62" t="s">
        <v>456</v>
      </c>
      <c r="F165" s="62" t="s">
        <v>456</v>
      </c>
      <c r="G165" s="62" t="s">
        <v>456</v>
      </c>
      <c r="H165" s="62" t="s">
        <v>456</v>
      </c>
      <c r="I165" s="62" t="s">
        <v>456</v>
      </c>
      <c r="J165" s="62" t="s">
        <v>456</v>
      </c>
      <c r="K165" s="62" t="s">
        <v>456</v>
      </c>
      <c r="L165" s="62" t="s">
        <v>456</v>
      </c>
      <c r="M165" s="62" t="s">
        <v>456</v>
      </c>
      <c r="N165" s="62" t="s">
        <v>456</v>
      </c>
      <c r="O165" s="62" t="s">
        <v>456</v>
      </c>
      <c r="P165" s="62" t="s">
        <v>456</v>
      </c>
      <c r="Q165" s="62" t="s">
        <v>2039</v>
      </c>
      <c r="R165" s="62" t="s">
        <v>456</v>
      </c>
      <c r="S165" s="62" t="s">
        <v>456</v>
      </c>
      <c r="T165" s="62" t="s">
        <v>456</v>
      </c>
      <c r="U165" s="62" t="s">
        <v>456</v>
      </c>
      <c r="V165" s="62" t="s">
        <v>456</v>
      </c>
      <c r="W165" s="62" t="s">
        <v>456</v>
      </c>
      <c r="X165" s="62" t="s">
        <v>456</v>
      </c>
      <c r="Y165" s="62" t="s">
        <v>2039</v>
      </c>
      <c r="Z165" s="62" t="s">
        <v>456</v>
      </c>
      <c r="AA165" s="62" t="s">
        <v>456</v>
      </c>
      <c r="AB165" s="62" t="s">
        <v>456</v>
      </c>
      <c r="AC165" s="62" t="s">
        <v>456</v>
      </c>
      <c r="AD165" s="62" t="s">
        <v>456</v>
      </c>
      <c r="AE165" s="62" t="s">
        <v>456</v>
      </c>
      <c r="AF165" s="62" t="s">
        <v>456</v>
      </c>
      <c r="AG165" s="62" t="s">
        <v>456</v>
      </c>
      <c r="AH165" s="62" t="s">
        <v>456</v>
      </c>
      <c r="AI165" s="62" t="s">
        <v>456</v>
      </c>
      <c r="AJ165" s="62" t="s">
        <v>456</v>
      </c>
      <c r="AK165" s="62" t="s">
        <v>456</v>
      </c>
      <c r="AL165" s="62" t="s">
        <v>456</v>
      </c>
      <c r="AM165" s="62" t="s">
        <v>456</v>
      </c>
      <c r="AN165" s="62" t="s">
        <v>456</v>
      </c>
      <c r="AO165" s="62" t="s">
        <v>456</v>
      </c>
      <c r="AP165" s="62" t="s">
        <v>456</v>
      </c>
      <c r="AQ165" s="62" t="s">
        <v>456</v>
      </c>
      <c r="AR165" s="62" t="s">
        <v>456</v>
      </c>
      <c r="AS165" s="62" t="s">
        <v>456</v>
      </c>
      <c r="AT165" s="62" t="s">
        <v>456</v>
      </c>
      <c r="AU165" s="62" t="s">
        <v>456</v>
      </c>
      <c r="AV165" s="62" t="s">
        <v>456</v>
      </c>
      <c r="AW165" s="62" t="s">
        <v>456</v>
      </c>
      <c r="AX165" s="62" t="s">
        <v>456</v>
      </c>
      <c r="AY165" s="62" t="s">
        <v>456</v>
      </c>
      <c r="AZ165" s="62" t="s">
        <v>456</v>
      </c>
      <c r="BA165" s="62" t="s">
        <v>456</v>
      </c>
      <c r="BB165" s="62" t="s">
        <v>456</v>
      </c>
      <c r="BC165" s="62" t="s">
        <v>456</v>
      </c>
      <c r="BD165" s="62" t="s">
        <v>456</v>
      </c>
      <c r="BE165" s="62" t="s">
        <v>456</v>
      </c>
      <c r="BF165" s="62" t="s">
        <v>456</v>
      </c>
      <c r="BG165" s="62" t="s">
        <v>456</v>
      </c>
      <c r="BH165" s="62" t="s">
        <v>456</v>
      </c>
      <c r="BI165" s="62" t="s">
        <v>456</v>
      </c>
      <c r="BJ165" s="62" t="s">
        <v>456</v>
      </c>
      <c r="BK165" s="62" t="s">
        <v>456</v>
      </c>
      <c r="BL165" s="62" t="s">
        <v>456</v>
      </c>
      <c r="BM165" s="62" t="s">
        <v>456</v>
      </c>
      <c r="BN165" s="62" t="s">
        <v>2039</v>
      </c>
      <c r="BO165" s="62" t="s">
        <v>1957</v>
      </c>
    </row>
    <row r="166" spans="1:67">
      <c r="A166" s="62">
        <v>164</v>
      </c>
      <c r="B166" s="62" t="s">
        <v>456</v>
      </c>
      <c r="C166" s="62" t="s">
        <v>456</v>
      </c>
      <c r="D166" s="62" t="s">
        <v>456</v>
      </c>
      <c r="E166" s="62" t="s">
        <v>456</v>
      </c>
      <c r="F166" s="62" t="s">
        <v>456</v>
      </c>
      <c r="G166" s="62" t="s">
        <v>456</v>
      </c>
      <c r="H166" s="62" t="s">
        <v>456</v>
      </c>
      <c r="I166" s="62" t="s">
        <v>456</v>
      </c>
      <c r="J166" s="62" t="s">
        <v>456</v>
      </c>
      <c r="K166" s="62" t="s">
        <v>456</v>
      </c>
      <c r="L166" s="62" t="s">
        <v>456</v>
      </c>
      <c r="M166" s="62" t="s">
        <v>456</v>
      </c>
      <c r="N166" s="62" t="s">
        <v>456</v>
      </c>
      <c r="O166" s="62" t="s">
        <v>456</v>
      </c>
      <c r="P166" s="62" t="s">
        <v>456</v>
      </c>
      <c r="Q166" s="62" t="s">
        <v>2039</v>
      </c>
      <c r="R166" s="62" t="s">
        <v>456</v>
      </c>
      <c r="S166" s="62" t="s">
        <v>456</v>
      </c>
      <c r="T166" s="62" t="s">
        <v>456</v>
      </c>
      <c r="U166" s="62" t="s">
        <v>456</v>
      </c>
      <c r="V166" s="62" t="s">
        <v>456</v>
      </c>
      <c r="W166" s="62" t="s">
        <v>456</v>
      </c>
      <c r="X166" s="62" t="s">
        <v>456</v>
      </c>
      <c r="Y166" s="62" t="s">
        <v>2039</v>
      </c>
      <c r="Z166" s="62" t="s">
        <v>456</v>
      </c>
      <c r="AA166" s="62" t="s">
        <v>456</v>
      </c>
      <c r="AB166" s="62" t="s">
        <v>456</v>
      </c>
      <c r="AC166" s="62" t="s">
        <v>456</v>
      </c>
      <c r="AD166" s="62" t="s">
        <v>456</v>
      </c>
      <c r="AE166" s="62" t="s">
        <v>456</v>
      </c>
      <c r="AF166" s="62" t="s">
        <v>456</v>
      </c>
      <c r="AG166" s="62" t="s">
        <v>456</v>
      </c>
      <c r="AH166" s="62" t="s">
        <v>456</v>
      </c>
      <c r="AI166" s="62" t="s">
        <v>456</v>
      </c>
      <c r="AJ166" s="62" t="s">
        <v>456</v>
      </c>
      <c r="AK166" s="62" t="s">
        <v>456</v>
      </c>
      <c r="AL166" s="62" t="s">
        <v>456</v>
      </c>
      <c r="AM166" s="62" t="s">
        <v>456</v>
      </c>
      <c r="AN166" s="62" t="s">
        <v>456</v>
      </c>
      <c r="AO166" s="62" t="s">
        <v>456</v>
      </c>
      <c r="AP166" s="62" t="s">
        <v>456</v>
      </c>
      <c r="AQ166" s="62" t="s">
        <v>456</v>
      </c>
      <c r="AR166" s="62" t="s">
        <v>456</v>
      </c>
      <c r="AS166" s="62" t="s">
        <v>456</v>
      </c>
      <c r="AT166" s="62" t="s">
        <v>456</v>
      </c>
      <c r="AU166" s="62" t="s">
        <v>456</v>
      </c>
      <c r="AV166" s="62" t="s">
        <v>456</v>
      </c>
      <c r="AW166" s="62" t="s">
        <v>456</v>
      </c>
      <c r="AX166" s="62" t="s">
        <v>456</v>
      </c>
      <c r="AY166" s="62" t="s">
        <v>456</v>
      </c>
      <c r="AZ166" s="62" t="s">
        <v>456</v>
      </c>
      <c r="BA166" s="62" t="s">
        <v>456</v>
      </c>
      <c r="BB166" s="62" t="s">
        <v>456</v>
      </c>
      <c r="BC166" s="62" t="s">
        <v>456</v>
      </c>
      <c r="BD166" s="62" t="s">
        <v>456</v>
      </c>
      <c r="BE166" s="62" t="s">
        <v>456</v>
      </c>
      <c r="BF166" s="62" t="s">
        <v>456</v>
      </c>
      <c r="BG166" s="62" t="s">
        <v>456</v>
      </c>
      <c r="BH166" s="62" t="s">
        <v>456</v>
      </c>
      <c r="BI166" s="62" t="s">
        <v>456</v>
      </c>
      <c r="BJ166" s="62" t="s">
        <v>456</v>
      </c>
      <c r="BK166" s="62" t="s">
        <v>456</v>
      </c>
      <c r="BL166" s="62" t="s">
        <v>456</v>
      </c>
      <c r="BM166" s="62" t="s">
        <v>456</v>
      </c>
      <c r="BN166" s="62" t="s">
        <v>2039</v>
      </c>
      <c r="BO166" s="62" t="s">
        <v>1957</v>
      </c>
    </row>
    <row r="167" spans="1:67">
      <c r="A167" s="62">
        <v>165</v>
      </c>
      <c r="B167" s="62" t="s">
        <v>456</v>
      </c>
      <c r="C167" s="62" t="s">
        <v>456</v>
      </c>
      <c r="D167" s="62" t="s">
        <v>456</v>
      </c>
      <c r="E167" s="62" t="s">
        <v>456</v>
      </c>
      <c r="F167" s="62" t="s">
        <v>456</v>
      </c>
      <c r="G167" s="62" t="s">
        <v>456</v>
      </c>
      <c r="H167" s="62" t="s">
        <v>456</v>
      </c>
      <c r="I167" s="62" t="s">
        <v>456</v>
      </c>
      <c r="J167" s="62" t="s">
        <v>456</v>
      </c>
      <c r="K167" s="62" t="s">
        <v>456</v>
      </c>
      <c r="L167" s="62" t="s">
        <v>456</v>
      </c>
      <c r="M167" s="62" t="s">
        <v>456</v>
      </c>
      <c r="N167" s="62" t="s">
        <v>456</v>
      </c>
      <c r="O167" s="62" t="s">
        <v>456</v>
      </c>
      <c r="P167" s="62" t="s">
        <v>456</v>
      </c>
      <c r="Q167" s="62" t="s">
        <v>2039</v>
      </c>
      <c r="R167" s="62" t="s">
        <v>456</v>
      </c>
      <c r="S167" s="62" t="s">
        <v>456</v>
      </c>
      <c r="T167" s="62" t="s">
        <v>456</v>
      </c>
      <c r="U167" s="62" t="s">
        <v>456</v>
      </c>
      <c r="V167" s="62" t="s">
        <v>456</v>
      </c>
      <c r="W167" s="62" t="s">
        <v>456</v>
      </c>
      <c r="X167" s="62" t="s">
        <v>456</v>
      </c>
      <c r="Y167" s="62" t="s">
        <v>2039</v>
      </c>
      <c r="Z167" s="62" t="s">
        <v>456</v>
      </c>
      <c r="AA167" s="62" t="s">
        <v>456</v>
      </c>
      <c r="AB167" s="62" t="s">
        <v>456</v>
      </c>
      <c r="AC167" s="62" t="s">
        <v>456</v>
      </c>
      <c r="AD167" s="62" t="s">
        <v>456</v>
      </c>
      <c r="AE167" s="62" t="s">
        <v>456</v>
      </c>
      <c r="AF167" s="62" t="s">
        <v>456</v>
      </c>
      <c r="AG167" s="62" t="s">
        <v>456</v>
      </c>
      <c r="AH167" s="62" t="s">
        <v>456</v>
      </c>
      <c r="AI167" s="62" t="s">
        <v>456</v>
      </c>
      <c r="AJ167" s="62" t="s">
        <v>456</v>
      </c>
      <c r="AK167" s="62" t="s">
        <v>456</v>
      </c>
      <c r="AL167" s="62" t="s">
        <v>456</v>
      </c>
      <c r="AM167" s="62" t="s">
        <v>456</v>
      </c>
      <c r="AN167" s="62" t="s">
        <v>456</v>
      </c>
      <c r="AO167" s="62" t="s">
        <v>456</v>
      </c>
      <c r="AP167" s="62" t="s">
        <v>456</v>
      </c>
      <c r="AQ167" s="62" t="s">
        <v>456</v>
      </c>
      <c r="AR167" s="62" t="s">
        <v>456</v>
      </c>
      <c r="AS167" s="62" t="s">
        <v>456</v>
      </c>
      <c r="AT167" s="62" t="s">
        <v>456</v>
      </c>
      <c r="AU167" s="62" t="s">
        <v>456</v>
      </c>
      <c r="AV167" s="62" t="s">
        <v>456</v>
      </c>
      <c r="AW167" s="62" t="s">
        <v>456</v>
      </c>
      <c r="AX167" s="62" t="s">
        <v>456</v>
      </c>
      <c r="AY167" s="62" t="s">
        <v>456</v>
      </c>
      <c r="AZ167" s="62" t="s">
        <v>456</v>
      </c>
      <c r="BA167" s="62" t="s">
        <v>456</v>
      </c>
      <c r="BB167" s="62" t="s">
        <v>456</v>
      </c>
      <c r="BC167" s="62" t="s">
        <v>456</v>
      </c>
      <c r="BD167" s="62" t="s">
        <v>456</v>
      </c>
      <c r="BE167" s="62" t="s">
        <v>456</v>
      </c>
      <c r="BF167" s="62" t="s">
        <v>456</v>
      </c>
      <c r="BG167" s="62" t="s">
        <v>456</v>
      </c>
      <c r="BH167" s="62" t="s">
        <v>456</v>
      </c>
      <c r="BI167" s="62" t="s">
        <v>456</v>
      </c>
      <c r="BJ167" s="62" t="s">
        <v>456</v>
      </c>
      <c r="BK167" s="62" t="s">
        <v>456</v>
      </c>
      <c r="BL167" s="62" t="s">
        <v>456</v>
      </c>
      <c r="BM167" s="62" t="s">
        <v>456</v>
      </c>
      <c r="BN167" s="62" t="s">
        <v>2039</v>
      </c>
      <c r="BO167" s="62" t="s">
        <v>1957</v>
      </c>
    </row>
    <row r="168" spans="1:67">
      <c r="A168" s="62">
        <v>166</v>
      </c>
      <c r="B168" s="62" t="s">
        <v>456</v>
      </c>
      <c r="C168" s="62" t="s">
        <v>456</v>
      </c>
      <c r="D168" s="62" t="s">
        <v>456</v>
      </c>
      <c r="E168" s="62" t="s">
        <v>456</v>
      </c>
      <c r="F168" s="62" t="s">
        <v>456</v>
      </c>
      <c r="G168" s="62" t="s">
        <v>456</v>
      </c>
      <c r="H168" s="62" t="s">
        <v>456</v>
      </c>
      <c r="I168" s="62" t="s">
        <v>456</v>
      </c>
      <c r="J168" s="62" t="s">
        <v>456</v>
      </c>
      <c r="K168" s="62" t="s">
        <v>456</v>
      </c>
      <c r="L168" s="62" t="s">
        <v>456</v>
      </c>
      <c r="M168" s="62" t="s">
        <v>456</v>
      </c>
      <c r="N168" s="62" t="s">
        <v>456</v>
      </c>
      <c r="O168" s="62" t="s">
        <v>456</v>
      </c>
      <c r="P168" s="62" t="s">
        <v>456</v>
      </c>
      <c r="Q168" s="62" t="s">
        <v>2039</v>
      </c>
      <c r="R168" s="62" t="s">
        <v>456</v>
      </c>
      <c r="S168" s="62" t="s">
        <v>456</v>
      </c>
      <c r="T168" s="62" t="s">
        <v>456</v>
      </c>
      <c r="U168" s="62" t="s">
        <v>456</v>
      </c>
      <c r="V168" s="62" t="s">
        <v>456</v>
      </c>
      <c r="W168" s="62" t="s">
        <v>456</v>
      </c>
      <c r="X168" s="62" t="s">
        <v>456</v>
      </c>
      <c r="Y168" s="62" t="s">
        <v>2039</v>
      </c>
      <c r="Z168" s="62" t="s">
        <v>456</v>
      </c>
      <c r="AA168" s="62" t="s">
        <v>456</v>
      </c>
      <c r="AB168" s="62" t="s">
        <v>456</v>
      </c>
      <c r="AC168" s="62" t="s">
        <v>456</v>
      </c>
      <c r="AD168" s="62" t="s">
        <v>456</v>
      </c>
      <c r="AE168" s="62" t="s">
        <v>456</v>
      </c>
      <c r="AF168" s="62" t="s">
        <v>456</v>
      </c>
      <c r="AG168" s="62" t="s">
        <v>456</v>
      </c>
      <c r="AH168" s="62" t="s">
        <v>456</v>
      </c>
      <c r="AI168" s="62" t="s">
        <v>456</v>
      </c>
      <c r="AJ168" s="62" t="s">
        <v>456</v>
      </c>
      <c r="AK168" s="62" t="s">
        <v>456</v>
      </c>
      <c r="AL168" s="62" t="s">
        <v>456</v>
      </c>
      <c r="AM168" s="62" t="s">
        <v>1957</v>
      </c>
      <c r="AN168" s="62" t="s">
        <v>456</v>
      </c>
      <c r="AO168" s="62" t="s">
        <v>456</v>
      </c>
      <c r="AP168" s="62" t="s">
        <v>456</v>
      </c>
      <c r="AQ168" s="62" t="s">
        <v>456</v>
      </c>
      <c r="AR168" s="62" t="s">
        <v>456</v>
      </c>
      <c r="AS168" s="62" t="s">
        <v>456</v>
      </c>
      <c r="AT168" s="62" t="s">
        <v>456</v>
      </c>
      <c r="AU168" s="62" t="s">
        <v>456</v>
      </c>
      <c r="AV168" s="62" t="s">
        <v>456</v>
      </c>
      <c r="AW168" s="62" t="s">
        <v>456</v>
      </c>
      <c r="AX168" s="62" t="s">
        <v>456</v>
      </c>
      <c r="AY168" s="62" t="s">
        <v>456</v>
      </c>
      <c r="AZ168" s="62" t="s">
        <v>456</v>
      </c>
      <c r="BA168" s="62" t="s">
        <v>456</v>
      </c>
      <c r="BB168" s="62" t="s">
        <v>456</v>
      </c>
      <c r="BC168" s="62" t="s">
        <v>456</v>
      </c>
      <c r="BD168" s="62" t="s">
        <v>456</v>
      </c>
      <c r="BE168" s="62" t="s">
        <v>456</v>
      </c>
      <c r="BF168" s="62" t="s">
        <v>456</v>
      </c>
      <c r="BG168" s="62" t="s">
        <v>456</v>
      </c>
      <c r="BH168" s="62" t="s">
        <v>456</v>
      </c>
      <c r="BI168" s="62" t="s">
        <v>456</v>
      </c>
      <c r="BJ168" s="62" t="s">
        <v>456</v>
      </c>
      <c r="BK168" s="62" t="s">
        <v>456</v>
      </c>
      <c r="BL168" s="62" t="s">
        <v>456</v>
      </c>
      <c r="BM168" s="62" t="s">
        <v>456</v>
      </c>
      <c r="BN168" s="62" t="s">
        <v>2039</v>
      </c>
      <c r="BO168" s="62" t="s">
        <v>1957</v>
      </c>
    </row>
    <row r="169" spans="1:67">
      <c r="A169" s="62">
        <v>167</v>
      </c>
      <c r="B169" s="62" t="s">
        <v>456</v>
      </c>
      <c r="C169" s="62" t="s">
        <v>456</v>
      </c>
      <c r="D169" s="62" t="s">
        <v>456</v>
      </c>
      <c r="E169" s="62" t="s">
        <v>456</v>
      </c>
      <c r="F169" s="62" t="s">
        <v>456</v>
      </c>
      <c r="G169" s="62" t="s">
        <v>456</v>
      </c>
      <c r="H169" s="62" t="s">
        <v>456</v>
      </c>
      <c r="I169" s="62" t="s">
        <v>456</v>
      </c>
      <c r="J169" s="62" t="s">
        <v>456</v>
      </c>
      <c r="K169" s="62" t="s">
        <v>456</v>
      </c>
      <c r="L169" s="62" t="s">
        <v>456</v>
      </c>
      <c r="M169" s="62" t="s">
        <v>456</v>
      </c>
      <c r="N169" s="62" t="s">
        <v>456</v>
      </c>
      <c r="O169" s="62" t="s">
        <v>456</v>
      </c>
      <c r="P169" s="62" t="s">
        <v>456</v>
      </c>
      <c r="Q169" s="62" t="s">
        <v>2039</v>
      </c>
      <c r="R169" s="62" t="s">
        <v>456</v>
      </c>
      <c r="S169" s="62" t="s">
        <v>456</v>
      </c>
      <c r="T169" s="62" t="s">
        <v>456</v>
      </c>
      <c r="U169" s="62" t="s">
        <v>456</v>
      </c>
      <c r="V169" s="62" t="s">
        <v>456</v>
      </c>
      <c r="W169" s="62" t="s">
        <v>456</v>
      </c>
      <c r="X169" s="62" t="s">
        <v>456</v>
      </c>
      <c r="Y169" s="62" t="s">
        <v>2039</v>
      </c>
      <c r="Z169" s="62" t="s">
        <v>456</v>
      </c>
      <c r="AA169" s="62" t="s">
        <v>456</v>
      </c>
      <c r="AB169" s="62" t="s">
        <v>456</v>
      </c>
      <c r="AC169" s="62" t="s">
        <v>456</v>
      </c>
      <c r="AD169" s="62" t="s">
        <v>456</v>
      </c>
      <c r="AE169" s="62" t="s">
        <v>456</v>
      </c>
      <c r="AF169" s="62" t="s">
        <v>456</v>
      </c>
      <c r="AG169" s="62" t="s">
        <v>456</v>
      </c>
      <c r="AH169" s="62" t="s">
        <v>456</v>
      </c>
      <c r="AI169" s="62" t="s">
        <v>456</v>
      </c>
      <c r="AJ169" s="62" t="s">
        <v>456</v>
      </c>
      <c r="AK169" s="62" t="s">
        <v>456</v>
      </c>
      <c r="AL169" s="62" t="s">
        <v>456</v>
      </c>
      <c r="AM169" s="62" t="s">
        <v>456</v>
      </c>
      <c r="AN169" s="62" t="s">
        <v>456</v>
      </c>
      <c r="AO169" s="62" t="s">
        <v>456</v>
      </c>
      <c r="AP169" s="62" t="s">
        <v>456</v>
      </c>
      <c r="AQ169" s="62" t="s">
        <v>456</v>
      </c>
      <c r="AR169" s="62" t="s">
        <v>456</v>
      </c>
      <c r="AS169" s="62" t="s">
        <v>456</v>
      </c>
      <c r="AT169" s="62" t="s">
        <v>456</v>
      </c>
      <c r="AU169" s="62" t="s">
        <v>456</v>
      </c>
      <c r="AV169" s="62" t="s">
        <v>456</v>
      </c>
      <c r="AW169" s="62" t="s">
        <v>456</v>
      </c>
      <c r="AX169" s="62" t="s">
        <v>456</v>
      </c>
      <c r="AY169" s="62" t="s">
        <v>456</v>
      </c>
      <c r="AZ169" s="62" t="s">
        <v>456</v>
      </c>
      <c r="BA169" s="62" t="s">
        <v>456</v>
      </c>
      <c r="BB169" s="62" t="s">
        <v>456</v>
      </c>
      <c r="BC169" s="62" t="s">
        <v>456</v>
      </c>
      <c r="BD169" s="62" t="s">
        <v>456</v>
      </c>
      <c r="BE169" s="62" t="s">
        <v>456</v>
      </c>
      <c r="BF169" s="62" t="s">
        <v>456</v>
      </c>
      <c r="BG169" s="62" t="s">
        <v>456</v>
      </c>
      <c r="BH169" s="62" t="s">
        <v>456</v>
      </c>
      <c r="BI169" s="62" t="s">
        <v>456</v>
      </c>
      <c r="BJ169" s="62" t="s">
        <v>456</v>
      </c>
      <c r="BK169" s="62" t="s">
        <v>456</v>
      </c>
      <c r="BL169" s="62" t="s">
        <v>456</v>
      </c>
      <c r="BM169" s="62" t="s">
        <v>456</v>
      </c>
      <c r="BN169" s="62" t="s">
        <v>2039</v>
      </c>
      <c r="BO169" s="62" t="s">
        <v>1957</v>
      </c>
    </row>
    <row r="170" spans="1:67">
      <c r="A170" s="62">
        <v>168</v>
      </c>
      <c r="B170" s="62" t="s">
        <v>456</v>
      </c>
      <c r="C170" s="62" t="s">
        <v>456</v>
      </c>
      <c r="D170" s="62" t="s">
        <v>456</v>
      </c>
      <c r="E170" s="62" t="s">
        <v>456</v>
      </c>
      <c r="F170" s="62" t="s">
        <v>456</v>
      </c>
      <c r="G170" s="62" t="s">
        <v>456</v>
      </c>
      <c r="H170" s="62" t="s">
        <v>456</v>
      </c>
      <c r="I170" s="62" t="s">
        <v>456</v>
      </c>
      <c r="J170" s="62" t="s">
        <v>456</v>
      </c>
      <c r="K170" s="62" t="s">
        <v>456</v>
      </c>
      <c r="L170" s="62" t="s">
        <v>456</v>
      </c>
      <c r="M170" s="62" t="s">
        <v>456</v>
      </c>
      <c r="N170" s="62" t="s">
        <v>456</v>
      </c>
      <c r="O170" s="62" t="s">
        <v>456</v>
      </c>
      <c r="P170" s="62" t="s">
        <v>456</v>
      </c>
      <c r="Q170" s="62" t="s">
        <v>2039</v>
      </c>
      <c r="R170" s="62" t="s">
        <v>456</v>
      </c>
      <c r="S170" s="62" t="s">
        <v>456</v>
      </c>
      <c r="T170" s="62" t="s">
        <v>456</v>
      </c>
      <c r="U170" s="62" t="s">
        <v>456</v>
      </c>
      <c r="V170" s="62" t="s">
        <v>456</v>
      </c>
      <c r="W170" s="62" t="s">
        <v>456</v>
      </c>
      <c r="X170" s="62" t="s">
        <v>456</v>
      </c>
      <c r="Y170" s="62" t="s">
        <v>2039</v>
      </c>
      <c r="Z170" s="62" t="s">
        <v>456</v>
      </c>
      <c r="AA170" s="62" t="s">
        <v>456</v>
      </c>
      <c r="AB170" s="62" t="s">
        <v>456</v>
      </c>
      <c r="AC170" s="62" t="s">
        <v>456</v>
      </c>
      <c r="AD170" s="62" t="s">
        <v>456</v>
      </c>
      <c r="AE170" s="62" t="s">
        <v>456</v>
      </c>
      <c r="AF170" s="62" t="s">
        <v>456</v>
      </c>
      <c r="AG170" s="62" t="s">
        <v>456</v>
      </c>
      <c r="AH170" s="62" t="s">
        <v>456</v>
      </c>
      <c r="AI170" s="62" t="s">
        <v>456</v>
      </c>
      <c r="AJ170" s="62" t="s">
        <v>456</v>
      </c>
      <c r="AK170" s="62" t="s">
        <v>456</v>
      </c>
      <c r="AL170" s="62" t="s">
        <v>456</v>
      </c>
      <c r="AM170" s="62" t="s">
        <v>456</v>
      </c>
      <c r="AN170" s="62" t="s">
        <v>456</v>
      </c>
      <c r="AO170" s="62" t="s">
        <v>456</v>
      </c>
      <c r="AP170" s="62" t="s">
        <v>456</v>
      </c>
      <c r="AQ170" s="62" t="s">
        <v>456</v>
      </c>
      <c r="AR170" s="62" t="s">
        <v>456</v>
      </c>
      <c r="AS170" s="62" t="s">
        <v>456</v>
      </c>
      <c r="AT170" s="62" t="s">
        <v>456</v>
      </c>
      <c r="AU170" s="62" t="s">
        <v>456</v>
      </c>
      <c r="AV170" s="62" t="s">
        <v>456</v>
      </c>
      <c r="AW170" s="62" t="s">
        <v>456</v>
      </c>
      <c r="AX170" s="62" t="s">
        <v>456</v>
      </c>
      <c r="AY170" s="62" t="s">
        <v>456</v>
      </c>
      <c r="AZ170" s="62" t="s">
        <v>456</v>
      </c>
      <c r="BA170" s="62" t="s">
        <v>456</v>
      </c>
      <c r="BB170" s="62" t="s">
        <v>456</v>
      </c>
      <c r="BC170" s="62" t="s">
        <v>456</v>
      </c>
      <c r="BD170" s="62" t="s">
        <v>456</v>
      </c>
      <c r="BE170" s="62" t="s">
        <v>456</v>
      </c>
      <c r="BF170" s="62" t="s">
        <v>456</v>
      </c>
      <c r="BG170" s="62" t="s">
        <v>456</v>
      </c>
      <c r="BH170" s="62" t="s">
        <v>456</v>
      </c>
      <c r="BI170" s="62" t="s">
        <v>456</v>
      </c>
      <c r="BJ170" s="62" t="s">
        <v>456</v>
      </c>
      <c r="BK170" s="62" t="s">
        <v>456</v>
      </c>
      <c r="BL170" s="62" t="s">
        <v>456</v>
      </c>
      <c r="BM170" s="62" t="s">
        <v>456</v>
      </c>
      <c r="BN170" s="62" t="s">
        <v>2039</v>
      </c>
      <c r="BO170" s="62" t="s">
        <v>1957</v>
      </c>
    </row>
    <row r="171" spans="1:67">
      <c r="A171" s="62">
        <v>169</v>
      </c>
      <c r="B171" s="62" t="s">
        <v>456</v>
      </c>
      <c r="C171" s="62" t="s">
        <v>456</v>
      </c>
      <c r="D171" s="62" t="s">
        <v>456</v>
      </c>
      <c r="E171" s="62" t="s">
        <v>456</v>
      </c>
      <c r="F171" s="62" t="s">
        <v>456</v>
      </c>
      <c r="G171" s="62" t="s">
        <v>456</v>
      </c>
      <c r="H171" s="62" t="s">
        <v>456</v>
      </c>
      <c r="I171" s="62" t="s">
        <v>456</v>
      </c>
      <c r="J171" s="62" t="s">
        <v>456</v>
      </c>
      <c r="K171" s="62" t="s">
        <v>456</v>
      </c>
      <c r="L171" s="62" t="s">
        <v>456</v>
      </c>
      <c r="M171" s="62" t="s">
        <v>456</v>
      </c>
      <c r="N171" s="62" t="s">
        <v>456</v>
      </c>
      <c r="O171" s="62" t="s">
        <v>456</v>
      </c>
      <c r="P171" s="62" t="s">
        <v>456</v>
      </c>
      <c r="Q171" s="62" t="s">
        <v>2039</v>
      </c>
      <c r="R171" s="62" t="s">
        <v>456</v>
      </c>
      <c r="S171" s="62" t="s">
        <v>456</v>
      </c>
      <c r="T171" s="62" t="s">
        <v>456</v>
      </c>
      <c r="U171" s="62" t="s">
        <v>456</v>
      </c>
      <c r="V171" s="62" t="s">
        <v>456</v>
      </c>
      <c r="W171" s="62" t="s">
        <v>456</v>
      </c>
      <c r="X171" s="62" t="s">
        <v>456</v>
      </c>
      <c r="Y171" s="62" t="s">
        <v>2039</v>
      </c>
      <c r="Z171" s="62" t="s">
        <v>456</v>
      </c>
      <c r="AA171" s="62" t="s">
        <v>456</v>
      </c>
      <c r="AB171" s="62" t="s">
        <v>456</v>
      </c>
      <c r="AC171" s="62" t="s">
        <v>456</v>
      </c>
      <c r="AD171" s="62" t="s">
        <v>456</v>
      </c>
      <c r="AE171" s="62" t="s">
        <v>456</v>
      </c>
      <c r="AF171" s="62" t="s">
        <v>456</v>
      </c>
      <c r="AG171" s="62" t="s">
        <v>456</v>
      </c>
      <c r="AH171" s="62" t="s">
        <v>456</v>
      </c>
      <c r="AI171" s="62" t="s">
        <v>456</v>
      </c>
      <c r="AJ171" s="62" t="s">
        <v>456</v>
      </c>
      <c r="AK171" s="62" t="s">
        <v>456</v>
      </c>
      <c r="AL171" s="62" t="s">
        <v>456</v>
      </c>
      <c r="AM171" s="62" t="s">
        <v>456</v>
      </c>
      <c r="AN171" s="62" t="s">
        <v>456</v>
      </c>
      <c r="AO171" s="62" t="s">
        <v>456</v>
      </c>
      <c r="AP171" s="62" t="s">
        <v>456</v>
      </c>
      <c r="AQ171" s="62" t="s">
        <v>456</v>
      </c>
      <c r="AR171" s="62" t="s">
        <v>456</v>
      </c>
      <c r="AS171" s="62" t="s">
        <v>456</v>
      </c>
      <c r="AT171" s="62" t="s">
        <v>456</v>
      </c>
      <c r="AU171" s="62" t="s">
        <v>456</v>
      </c>
      <c r="AV171" s="62" t="s">
        <v>456</v>
      </c>
      <c r="AW171" s="62" t="s">
        <v>456</v>
      </c>
      <c r="AX171" s="62" t="s">
        <v>456</v>
      </c>
      <c r="AY171" s="62" t="s">
        <v>456</v>
      </c>
      <c r="AZ171" s="62" t="s">
        <v>456</v>
      </c>
      <c r="BA171" s="62" t="s">
        <v>456</v>
      </c>
      <c r="BB171" s="62" t="s">
        <v>456</v>
      </c>
      <c r="BC171" s="62" t="s">
        <v>456</v>
      </c>
      <c r="BD171" s="62" t="s">
        <v>456</v>
      </c>
      <c r="BE171" s="62" t="s">
        <v>456</v>
      </c>
      <c r="BF171" s="62" t="s">
        <v>456</v>
      </c>
      <c r="BG171" s="62" t="s">
        <v>456</v>
      </c>
      <c r="BH171" s="62" t="s">
        <v>456</v>
      </c>
      <c r="BI171" s="62" t="s">
        <v>456</v>
      </c>
      <c r="BJ171" s="62" t="s">
        <v>456</v>
      </c>
      <c r="BK171" s="62" t="s">
        <v>456</v>
      </c>
      <c r="BL171" s="62" t="s">
        <v>456</v>
      </c>
      <c r="BM171" s="62" t="s">
        <v>456</v>
      </c>
      <c r="BN171" s="62" t="s">
        <v>2039</v>
      </c>
      <c r="BO171" s="62" t="s">
        <v>1957</v>
      </c>
    </row>
    <row r="172" spans="1:67">
      <c r="A172" s="62">
        <v>170</v>
      </c>
      <c r="B172" s="62" t="s">
        <v>456</v>
      </c>
      <c r="C172" s="62" t="s">
        <v>456</v>
      </c>
      <c r="D172" s="62" t="s">
        <v>456</v>
      </c>
      <c r="E172" s="62" t="s">
        <v>456</v>
      </c>
      <c r="F172" s="62" t="s">
        <v>456</v>
      </c>
      <c r="G172" s="62" t="s">
        <v>456</v>
      </c>
      <c r="H172" s="62" t="s">
        <v>456</v>
      </c>
      <c r="I172" s="62" t="s">
        <v>456</v>
      </c>
      <c r="J172" s="62" t="s">
        <v>456</v>
      </c>
      <c r="K172" s="62" t="s">
        <v>456</v>
      </c>
      <c r="L172" s="62" t="s">
        <v>456</v>
      </c>
      <c r="M172" s="62" t="s">
        <v>456</v>
      </c>
      <c r="N172" s="62" t="s">
        <v>456</v>
      </c>
      <c r="O172" s="62" t="s">
        <v>456</v>
      </c>
      <c r="P172" s="62" t="s">
        <v>456</v>
      </c>
      <c r="Q172" s="62" t="s">
        <v>2039</v>
      </c>
      <c r="R172" s="62" t="s">
        <v>456</v>
      </c>
      <c r="S172" s="62" t="s">
        <v>456</v>
      </c>
      <c r="T172" s="62" t="s">
        <v>456</v>
      </c>
      <c r="U172" s="62" t="s">
        <v>456</v>
      </c>
      <c r="V172" s="62" t="s">
        <v>456</v>
      </c>
      <c r="W172" s="62" t="s">
        <v>456</v>
      </c>
      <c r="X172" s="62" t="s">
        <v>456</v>
      </c>
      <c r="Y172" s="62" t="s">
        <v>2039</v>
      </c>
      <c r="Z172" s="62" t="s">
        <v>456</v>
      </c>
      <c r="AA172" s="62" t="s">
        <v>456</v>
      </c>
      <c r="AB172" s="62" t="s">
        <v>456</v>
      </c>
      <c r="AC172" s="62" t="s">
        <v>456</v>
      </c>
      <c r="AD172" s="62" t="s">
        <v>456</v>
      </c>
      <c r="AE172" s="62" t="s">
        <v>456</v>
      </c>
      <c r="AF172" s="62" t="s">
        <v>456</v>
      </c>
      <c r="AG172" s="62" t="s">
        <v>456</v>
      </c>
      <c r="AH172" s="62" t="s">
        <v>456</v>
      </c>
      <c r="AI172" s="62" t="s">
        <v>456</v>
      </c>
      <c r="AJ172" s="62" t="s">
        <v>456</v>
      </c>
      <c r="AK172" s="62" t="s">
        <v>456</v>
      </c>
      <c r="AL172" s="62" t="s">
        <v>456</v>
      </c>
      <c r="AM172" s="62" t="s">
        <v>456</v>
      </c>
      <c r="AN172" s="62" t="s">
        <v>456</v>
      </c>
      <c r="AO172" s="62" t="s">
        <v>456</v>
      </c>
      <c r="AP172" s="62" t="s">
        <v>456</v>
      </c>
      <c r="AQ172" s="62" t="s">
        <v>456</v>
      </c>
      <c r="AR172" s="62" t="s">
        <v>456</v>
      </c>
      <c r="AS172" s="62" t="s">
        <v>456</v>
      </c>
      <c r="AT172" s="62" t="s">
        <v>456</v>
      </c>
      <c r="AU172" s="62" t="s">
        <v>456</v>
      </c>
      <c r="AV172" s="62" t="s">
        <v>456</v>
      </c>
      <c r="AW172" s="62" t="s">
        <v>456</v>
      </c>
      <c r="AX172" s="62" t="s">
        <v>456</v>
      </c>
      <c r="AY172" s="62" t="s">
        <v>456</v>
      </c>
      <c r="AZ172" s="62" t="s">
        <v>456</v>
      </c>
      <c r="BA172" s="62" t="s">
        <v>456</v>
      </c>
      <c r="BB172" s="62" t="s">
        <v>456</v>
      </c>
      <c r="BC172" s="62" t="s">
        <v>456</v>
      </c>
      <c r="BD172" s="62" t="s">
        <v>456</v>
      </c>
      <c r="BE172" s="62" t="s">
        <v>456</v>
      </c>
      <c r="BF172" s="62" t="s">
        <v>456</v>
      </c>
      <c r="BG172" s="62" t="s">
        <v>456</v>
      </c>
      <c r="BH172" s="62" t="s">
        <v>456</v>
      </c>
      <c r="BI172" s="62" t="s">
        <v>456</v>
      </c>
      <c r="BJ172" s="62" t="s">
        <v>456</v>
      </c>
      <c r="BK172" s="62" t="s">
        <v>456</v>
      </c>
      <c r="BL172" s="62" t="s">
        <v>456</v>
      </c>
      <c r="BM172" s="62" t="s">
        <v>456</v>
      </c>
      <c r="BN172" s="62" t="s">
        <v>2039</v>
      </c>
      <c r="BO172" s="62" t="s">
        <v>1957</v>
      </c>
    </row>
    <row r="173" spans="1:67">
      <c r="A173" s="62">
        <v>171</v>
      </c>
      <c r="B173" s="62" t="s">
        <v>456</v>
      </c>
      <c r="C173" s="62" t="s">
        <v>456</v>
      </c>
      <c r="D173" s="62" t="s">
        <v>456</v>
      </c>
      <c r="E173" s="62" t="s">
        <v>456</v>
      </c>
      <c r="F173" s="62" t="s">
        <v>456</v>
      </c>
      <c r="G173" s="62" t="s">
        <v>456</v>
      </c>
      <c r="H173" s="62" t="s">
        <v>456</v>
      </c>
      <c r="I173" s="62" t="s">
        <v>456</v>
      </c>
      <c r="J173" s="62" t="s">
        <v>456</v>
      </c>
      <c r="K173" s="62" t="s">
        <v>456</v>
      </c>
      <c r="L173" s="62" t="s">
        <v>456</v>
      </c>
      <c r="M173" s="62" t="s">
        <v>456</v>
      </c>
      <c r="N173" s="62" t="s">
        <v>456</v>
      </c>
      <c r="O173" s="62" t="s">
        <v>456</v>
      </c>
      <c r="P173" s="62" t="s">
        <v>456</v>
      </c>
      <c r="Q173" s="62" t="s">
        <v>2039</v>
      </c>
      <c r="R173" s="62" t="s">
        <v>456</v>
      </c>
      <c r="S173" s="62" t="s">
        <v>456</v>
      </c>
      <c r="T173" s="62" t="s">
        <v>456</v>
      </c>
      <c r="U173" s="62" t="s">
        <v>456</v>
      </c>
      <c r="V173" s="62" t="s">
        <v>456</v>
      </c>
      <c r="W173" s="62" t="s">
        <v>456</v>
      </c>
      <c r="X173" s="62" t="s">
        <v>456</v>
      </c>
      <c r="Y173" s="62" t="s">
        <v>2039</v>
      </c>
      <c r="Z173" s="62" t="s">
        <v>456</v>
      </c>
      <c r="AA173" s="62" t="s">
        <v>456</v>
      </c>
      <c r="AB173" s="62" t="s">
        <v>456</v>
      </c>
      <c r="AC173" s="62" t="s">
        <v>456</v>
      </c>
      <c r="AD173" s="62" t="s">
        <v>456</v>
      </c>
      <c r="AE173" s="62" t="s">
        <v>456</v>
      </c>
      <c r="AF173" s="62" t="s">
        <v>456</v>
      </c>
      <c r="AG173" s="62" t="s">
        <v>456</v>
      </c>
      <c r="AH173" s="62" t="s">
        <v>456</v>
      </c>
      <c r="AI173" s="62" t="s">
        <v>456</v>
      </c>
      <c r="AJ173" s="62" t="s">
        <v>456</v>
      </c>
      <c r="AK173" s="62" t="s">
        <v>456</v>
      </c>
      <c r="AL173" s="62" t="s">
        <v>456</v>
      </c>
      <c r="AM173" s="62" t="s">
        <v>456</v>
      </c>
      <c r="AN173" s="62" t="s">
        <v>456</v>
      </c>
      <c r="AO173" s="62" t="s">
        <v>456</v>
      </c>
      <c r="AP173" s="62" t="s">
        <v>456</v>
      </c>
      <c r="AQ173" s="62" t="s">
        <v>456</v>
      </c>
      <c r="AR173" s="62" t="s">
        <v>456</v>
      </c>
      <c r="AS173" s="62" t="s">
        <v>456</v>
      </c>
      <c r="AT173" s="62" t="s">
        <v>456</v>
      </c>
      <c r="AU173" s="62" t="s">
        <v>456</v>
      </c>
      <c r="AV173" s="62" t="s">
        <v>456</v>
      </c>
      <c r="AW173" s="62" t="s">
        <v>456</v>
      </c>
      <c r="AX173" s="62" t="s">
        <v>456</v>
      </c>
      <c r="AY173" s="62" t="s">
        <v>456</v>
      </c>
      <c r="AZ173" s="62" t="s">
        <v>456</v>
      </c>
      <c r="BA173" s="62" t="s">
        <v>456</v>
      </c>
      <c r="BB173" s="62" t="s">
        <v>456</v>
      </c>
      <c r="BC173" s="62" t="s">
        <v>456</v>
      </c>
      <c r="BD173" s="62" t="s">
        <v>456</v>
      </c>
      <c r="BE173" s="62" t="s">
        <v>456</v>
      </c>
      <c r="BF173" s="62" t="s">
        <v>456</v>
      </c>
      <c r="BG173" s="62" t="s">
        <v>456</v>
      </c>
      <c r="BH173" s="62" t="s">
        <v>456</v>
      </c>
      <c r="BI173" s="62" t="s">
        <v>456</v>
      </c>
      <c r="BJ173" s="62" t="s">
        <v>456</v>
      </c>
      <c r="BK173" s="62" t="s">
        <v>456</v>
      </c>
      <c r="BL173" s="62" t="s">
        <v>456</v>
      </c>
      <c r="BM173" s="62" t="s">
        <v>456</v>
      </c>
      <c r="BN173" s="62" t="s">
        <v>2039</v>
      </c>
      <c r="BO173" s="62" t="s">
        <v>1957</v>
      </c>
    </row>
    <row r="174" spans="1:67">
      <c r="A174" s="62">
        <v>172</v>
      </c>
      <c r="B174" s="62" t="s">
        <v>456</v>
      </c>
      <c r="C174" s="62" t="s">
        <v>456</v>
      </c>
      <c r="D174" s="62" t="s">
        <v>456</v>
      </c>
      <c r="E174" s="62" t="s">
        <v>456</v>
      </c>
      <c r="F174" s="62" t="s">
        <v>456</v>
      </c>
      <c r="G174" s="62" t="s">
        <v>456</v>
      </c>
      <c r="H174" s="62" t="s">
        <v>456</v>
      </c>
      <c r="I174" s="62" t="s">
        <v>456</v>
      </c>
      <c r="J174" s="62" t="s">
        <v>456</v>
      </c>
      <c r="K174" s="62" t="s">
        <v>456</v>
      </c>
      <c r="L174" s="62" t="s">
        <v>456</v>
      </c>
      <c r="M174" s="62" t="s">
        <v>456</v>
      </c>
      <c r="N174" s="62" t="s">
        <v>456</v>
      </c>
      <c r="O174" s="62" t="s">
        <v>456</v>
      </c>
      <c r="P174" s="62" t="s">
        <v>456</v>
      </c>
      <c r="Q174" s="62" t="s">
        <v>2039</v>
      </c>
      <c r="R174" s="62" t="s">
        <v>456</v>
      </c>
      <c r="S174" s="62" t="s">
        <v>456</v>
      </c>
      <c r="T174" s="62" t="s">
        <v>456</v>
      </c>
      <c r="U174" s="62" t="s">
        <v>456</v>
      </c>
      <c r="V174" s="62" t="s">
        <v>456</v>
      </c>
      <c r="W174" s="62" t="s">
        <v>456</v>
      </c>
      <c r="X174" s="62" t="s">
        <v>456</v>
      </c>
      <c r="Y174" s="62" t="s">
        <v>2039</v>
      </c>
      <c r="Z174" s="62" t="s">
        <v>456</v>
      </c>
      <c r="AA174" s="62" t="s">
        <v>456</v>
      </c>
      <c r="AB174" s="62" t="s">
        <v>456</v>
      </c>
      <c r="AC174" s="62" t="s">
        <v>456</v>
      </c>
      <c r="AD174" s="62" t="s">
        <v>456</v>
      </c>
      <c r="AE174" s="62" t="s">
        <v>456</v>
      </c>
      <c r="AF174" s="62" t="s">
        <v>456</v>
      </c>
      <c r="AG174" s="62" t="s">
        <v>456</v>
      </c>
      <c r="AH174" s="62" t="s">
        <v>456</v>
      </c>
      <c r="AI174" s="62" t="s">
        <v>456</v>
      </c>
      <c r="AJ174" s="62" t="s">
        <v>456</v>
      </c>
      <c r="AK174" s="62" t="s">
        <v>456</v>
      </c>
      <c r="AL174" s="62" t="s">
        <v>456</v>
      </c>
      <c r="AM174" s="62" t="s">
        <v>456</v>
      </c>
      <c r="AN174" s="62" t="s">
        <v>456</v>
      </c>
      <c r="AO174" s="62" t="s">
        <v>456</v>
      </c>
      <c r="AP174" s="62" t="s">
        <v>456</v>
      </c>
      <c r="AQ174" s="62" t="s">
        <v>456</v>
      </c>
      <c r="AR174" s="62" t="s">
        <v>456</v>
      </c>
      <c r="AS174" s="62" t="s">
        <v>456</v>
      </c>
      <c r="AT174" s="62" t="s">
        <v>456</v>
      </c>
      <c r="AU174" s="62" t="s">
        <v>456</v>
      </c>
      <c r="AV174" s="62" t="s">
        <v>456</v>
      </c>
      <c r="AW174" s="62" t="s">
        <v>456</v>
      </c>
      <c r="AX174" s="62" t="s">
        <v>456</v>
      </c>
      <c r="AY174" s="62" t="s">
        <v>456</v>
      </c>
      <c r="AZ174" s="62" t="s">
        <v>456</v>
      </c>
      <c r="BA174" s="62" t="s">
        <v>456</v>
      </c>
      <c r="BB174" s="62" t="s">
        <v>456</v>
      </c>
      <c r="BC174" s="62" t="s">
        <v>456</v>
      </c>
      <c r="BD174" s="62" t="s">
        <v>456</v>
      </c>
      <c r="BE174" s="62" t="s">
        <v>456</v>
      </c>
      <c r="BF174" s="62" t="s">
        <v>456</v>
      </c>
      <c r="BG174" s="62" t="s">
        <v>456</v>
      </c>
      <c r="BH174" s="62" t="s">
        <v>456</v>
      </c>
      <c r="BI174" s="62" t="s">
        <v>456</v>
      </c>
      <c r="BJ174" s="62" t="s">
        <v>456</v>
      </c>
      <c r="BK174" s="62" t="s">
        <v>456</v>
      </c>
      <c r="BL174" s="62" t="s">
        <v>456</v>
      </c>
      <c r="BM174" s="62" t="s">
        <v>456</v>
      </c>
      <c r="BN174" s="62" t="s">
        <v>2039</v>
      </c>
      <c r="BO174" s="62" t="s">
        <v>1957</v>
      </c>
    </row>
    <row r="175" spans="1:67">
      <c r="A175" s="62">
        <v>173</v>
      </c>
      <c r="B175" s="62" t="s">
        <v>456</v>
      </c>
      <c r="C175" s="62" t="s">
        <v>456</v>
      </c>
      <c r="D175" s="62" t="s">
        <v>456</v>
      </c>
      <c r="E175" s="62" t="s">
        <v>456</v>
      </c>
      <c r="F175" s="62" t="s">
        <v>456</v>
      </c>
      <c r="G175" s="62" t="s">
        <v>456</v>
      </c>
      <c r="H175" s="62" t="s">
        <v>456</v>
      </c>
      <c r="I175" s="62" t="s">
        <v>456</v>
      </c>
      <c r="J175" s="62" t="s">
        <v>456</v>
      </c>
      <c r="K175" s="62" t="s">
        <v>456</v>
      </c>
      <c r="L175" s="62" t="s">
        <v>456</v>
      </c>
      <c r="M175" s="62" t="s">
        <v>456</v>
      </c>
      <c r="N175" s="62" t="s">
        <v>456</v>
      </c>
      <c r="O175" s="62" t="s">
        <v>456</v>
      </c>
      <c r="P175" s="62" t="s">
        <v>456</v>
      </c>
      <c r="Q175" s="62" t="s">
        <v>2039</v>
      </c>
      <c r="R175" s="62" t="s">
        <v>456</v>
      </c>
      <c r="S175" s="62" t="s">
        <v>456</v>
      </c>
      <c r="T175" s="62" t="s">
        <v>456</v>
      </c>
      <c r="U175" s="62" t="s">
        <v>456</v>
      </c>
      <c r="V175" s="62" t="s">
        <v>456</v>
      </c>
      <c r="W175" s="62" t="s">
        <v>456</v>
      </c>
      <c r="X175" s="62" t="s">
        <v>456</v>
      </c>
      <c r="Y175" s="62" t="s">
        <v>2039</v>
      </c>
      <c r="Z175" s="62" t="s">
        <v>456</v>
      </c>
      <c r="AA175" s="62" t="s">
        <v>456</v>
      </c>
      <c r="AB175" s="62" t="s">
        <v>456</v>
      </c>
      <c r="AC175" s="62" t="s">
        <v>456</v>
      </c>
      <c r="AD175" s="62" t="s">
        <v>456</v>
      </c>
      <c r="AE175" s="62" t="s">
        <v>456</v>
      </c>
      <c r="AF175" s="62" t="s">
        <v>456</v>
      </c>
      <c r="AG175" s="62" t="s">
        <v>456</v>
      </c>
      <c r="AH175" s="62" t="s">
        <v>456</v>
      </c>
      <c r="AI175" s="62" t="s">
        <v>456</v>
      </c>
      <c r="AJ175" s="62" t="s">
        <v>456</v>
      </c>
      <c r="AK175" s="62" t="s">
        <v>456</v>
      </c>
      <c r="AL175" s="62" t="s">
        <v>456</v>
      </c>
      <c r="AM175" s="62" t="s">
        <v>456</v>
      </c>
      <c r="AN175" s="62" t="s">
        <v>456</v>
      </c>
      <c r="AO175" s="62" t="s">
        <v>456</v>
      </c>
      <c r="AP175" s="62" t="s">
        <v>456</v>
      </c>
      <c r="AQ175" s="62" t="s">
        <v>456</v>
      </c>
      <c r="AR175" s="62" t="s">
        <v>456</v>
      </c>
      <c r="AS175" s="62" t="s">
        <v>456</v>
      </c>
      <c r="AT175" s="62" t="s">
        <v>456</v>
      </c>
      <c r="AU175" s="62" t="s">
        <v>456</v>
      </c>
      <c r="AV175" s="62" t="s">
        <v>456</v>
      </c>
      <c r="AW175" s="62" t="s">
        <v>456</v>
      </c>
      <c r="AX175" s="62" t="s">
        <v>456</v>
      </c>
      <c r="AY175" s="62" t="s">
        <v>456</v>
      </c>
      <c r="AZ175" s="62" t="s">
        <v>456</v>
      </c>
      <c r="BA175" s="62" t="s">
        <v>456</v>
      </c>
      <c r="BB175" s="62" t="s">
        <v>456</v>
      </c>
      <c r="BC175" s="62" t="s">
        <v>456</v>
      </c>
      <c r="BD175" s="62" t="s">
        <v>456</v>
      </c>
      <c r="BE175" s="62" t="s">
        <v>456</v>
      </c>
      <c r="BF175" s="62" t="s">
        <v>456</v>
      </c>
      <c r="BG175" s="62" t="s">
        <v>456</v>
      </c>
      <c r="BH175" s="62" t="s">
        <v>456</v>
      </c>
      <c r="BI175" s="62" t="s">
        <v>456</v>
      </c>
      <c r="BJ175" s="62" t="s">
        <v>456</v>
      </c>
      <c r="BK175" s="62" t="s">
        <v>456</v>
      </c>
      <c r="BL175" s="62" t="s">
        <v>456</v>
      </c>
      <c r="BM175" s="62" t="s">
        <v>456</v>
      </c>
      <c r="BN175" s="62" t="s">
        <v>2039</v>
      </c>
      <c r="BO175" s="62" t="s">
        <v>1957</v>
      </c>
    </row>
    <row r="176" spans="1:67">
      <c r="A176" s="62">
        <v>174</v>
      </c>
      <c r="B176" s="62" t="s">
        <v>456</v>
      </c>
      <c r="C176" s="62" t="s">
        <v>456</v>
      </c>
      <c r="D176" s="62" t="s">
        <v>456</v>
      </c>
      <c r="E176" s="62" t="s">
        <v>456</v>
      </c>
      <c r="F176" s="62" t="s">
        <v>456</v>
      </c>
      <c r="G176" s="62" t="s">
        <v>456</v>
      </c>
      <c r="H176" s="62" t="s">
        <v>456</v>
      </c>
      <c r="I176" s="62" t="s">
        <v>456</v>
      </c>
      <c r="J176" s="62" t="s">
        <v>456</v>
      </c>
      <c r="K176" s="62" t="s">
        <v>456</v>
      </c>
      <c r="L176" s="62" t="s">
        <v>456</v>
      </c>
      <c r="M176" s="62" t="s">
        <v>456</v>
      </c>
      <c r="N176" s="62" t="s">
        <v>456</v>
      </c>
      <c r="O176" s="62" t="s">
        <v>456</v>
      </c>
      <c r="P176" s="62" t="s">
        <v>456</v>
      </c>
      <c r="Q176" s="62" t="s">
        <v>2039</v>
      </c>
      <c r="R176" s="62" t="s">
        <v>456</v>
      </c>
      <c r="S176" s="62" t="s">
        <v>456</v>
      </c>
      <c r="T176" s="62" t="s">
        <v>456</v>
      </c>
      <c r="U176" s="62" t="s">
        <v>456</v>
      </c>
      <c r="V176" s="62" t="s">
        <v>456</v>
      </c>
      <c r="W176" s="62" t="s">
        <v>456</v>
      </c>
      <c r="X176" s="62" t="s">
        <v>456</v>
      </c>
      <c r="Y176" s="62" t="s">
        <v>2039</v>
      </c>
      <c r="Z176" s="62" t="s">
        <v>456</v>
      </c>
      <c r="AA176" s="62" t="s">
        <v>456</v>
      </c>
      <c r="AB176" s="62" t="s">
        <v>456</v>
      </c>
      <c r="AC176" s="62" t="s">
        <v>456</v>
      </c>
      <c r="AD176" s="62" t="s">
        <v>456</v>
      </c>
      <c r="AE176" s="62" t="s">
        <v>456</v>
      </c>
      <c r="AF176" s="62" t="s">
        <v>456</v>
      </c>
      <c r="AG176" s="62" t="s">
        <v>456</v>
      </c>
      <c r="AH176" s="62" t="s">
        <v>456</v>
      </c>
      <c r="AI176" s="62" t="s">
        <v>456</v>
      </c>
      <c r="AJ176" s="62" t="s">
        <v>456</v>
      </c>
      <c r="AK176" s="62" t="s">
        <v>456</v>
      </c>
      <c r="AL176" s="62" t="s">
        <v>456</v>
      </c>
      <c r="AM176" s="62" t="s">
        <v>456</v>
      </c>
      <c r="AN176" s="62" t="s">
        <v>456</v>
      </c>
      <c r="AO176" s="62" t="s">
        <v>456</v>
      </c>
      <c r="AP176" s="62" t="s">
        <v>456</v>
      </c>
      <c r="AQ176" s="62" t="s">
        <v>456</v>
      </c>
      <c r="AR176" s="62" t="s">
        <v>456</v>
      </c>
      <c r="AS176" s="62" t="s">
        <v>456</v>
      </c>
      <c r="AT176" s="62" t="s">
        <v>456</v>
      </c>
      <c r="AU176" s="62" t="s">
        <v>456</v>
      </c>
      <c r="AV176" s="62" t="s">
        <v>456</v>
      </c>
      <c r="AW176" s="62" t="s">
        <v>456</v>
      </c>
      <c r="AX176" s="62" t="s">
        <v>456</v>
      </c>
      <c r="AY176" s="62" t="s">
        <v>456</v>
      </c>
      <c r="AZ176" s="62" t="s">
        <v>456</v>
      </c>
      <c r="BA176" s="62" t="s">
        <v>456</v>
      </c>
      <c r="BB176" s="62" t="s">
        <v>456</v>
      </c>
      <c r="BC176" s="62" t="s">
        <v>456</v>
      </c>
      <c r="BD176" s="62" t="s">
        <v>456</v>
      </c>
      <c r="BE176" s="62" t="s">
        <v>456</v>
      </c>
      <c r="BF176" s="62" t="s">
        <v>456</v>
      </c>
      <c r="BG176" s="62" t="s">
        <v>456</v>
      </c>
      <c r="BH176" s="62" t="s">
        <v>456</v>
      </c>
      <c r="BI176" s="62" t="s">
        <v>456</v>
      </c>
      <c r="BJ176" s="62" t="s">
        <v>456</v>
      </c>
      <c r="BK176" s="62" t="s">
        <v>456</v>
      </c>
      <c r="BL176" s="62" t="s">
        <v>456</v>
      </c>
      <c r="BM176" s="62" t="s">
        <v>456</v>
      </c>
      <c r="BN176" s="62" t="s">
        <v>2039</v>
      </c>
      <c r="BO176" s="62" t="s">
        <v>1957</v>
      </c>
    </row>
    <row r="177" spans="1:67">
      <c r="A177" s="62">
        <v>175</v>
      </c>
      <c r="B177" s="62" t="s">
        <v>456</v>
      </c>
      <c r="C177" s="62" t="s">
        <v>456</v>
      </c>
      <c r="D177" s="62" t="s">
        <v>456</v>
      </c>
      <c r="E177" s="62" t="s">
        <v>456</v>
      </c>
      <c r="F177" s="62" t="s">
        <v>456</v>
      </c>
      <c r="G177" s="62" t="s">
        <v>456</v>
      </c>
      <c r="H177" s="62" t="s">
        <v>456</v>
      </c>
      <c r="I177" s="62" t="s">
        <v>456</v>
      </c>
      <c r="J177" s="62" t="s">
        <v>456</v>
      </c>
      <c r="K177" s="62" t="s">
        <v>456</v>
      </c>
      <c r="L177" s="62" t="s">
        <v>456</v>
      </c>
      <c r="M177" s="62" t="s">
        <v>456</v>
      </c>
      <c r="N177" s="62" t="s">
        <v>456</v>
      </c>
      <c r="O177" s="62" t="s">
        <v>456</v>
      </c>
      <c r="P177" s="62" t="s">
        <v>456</v>
      </c>
      <c r="Q177" s="62" t="s">
        <v>2039</v>
      </c>
      <c r="R177" s="62" t="s">
        <v>456</v>
      </c>
      <c r="S177" s="62" t="s">
        <v>456</v>
      </c>
      <c r="T177" s="62" t="s">
        <v>456</v>
      </c>
      <c r="U177" s="62" t="s">
        <v>456</v>
      </c>
      <c r="V177" s="62" t="s">
        <v>456</v>
      </c>
      <c r="W177" s="62" t="s">
        <v>456</v>
      </c>
      <c r="X177" s="62" t="s">
        <v>456</v>
      </c>
      <c r="Y177" s="62" t="s">
        <v>2039</v>
      </c>
      <c r="Z177" s="62" t="s">
        <v>456</v>
      </c>
      <c r="AA177" s="62" t="s">
        <v>456</v>
      </c>
      <c r="AB177" s="62" t="s">
        <v>456</v>
      </c>
      <c r="AC177" s="62" t="s">
        <v>456</v>
      </c>
      <c r="AD177" s="62" t="s">
        <v>456</v>
      </c>
      <c r="AE177" s="62" t="s">
        <v>456</v>
      </c>
      <c r="AF177" s="62" t="s">
        <v>456</v>
      </c>
      <c r="AG177" s="62" t="s">
        <v>456</v>
      </c>
      <c r="AH177" s="62" t="s">
        <v>456</v>
      </c>
      <c r="AI177" s="62" t="s">
        <v>456</v>
      </c>
      <c r="AJ177" s="62" t="s">
        <v>456</v>
      </c>
      <c r="AK177" s="62" t="s">
        <v>456</v>
      </c>
      <c r="AL177" s="62" t="s">
        <v>456</v>
      </c>
      <c r="AM177" s="62" t="s">
        <v>1957</v>
      </c>
      <c r="AN177" s="62" t="s">
        <v>456</v>
      </c>
      <c r="AO177" s="62" t="s">
        <v>456</v>
      </c>
      <c r="AP177" s="62" t="s">
        <v>456</v>
      </c>
      <c r="AQ177" s="62" t="s">
        <v>456</v>
      </c>
      <c r="AR177" s="62" t="s">
        <v>456</v>
      </c>
      <c r="AS177" s="62" t="s">
        <v>456</v>
      </c>
      <c r="AT177" s="62" t="s">
        <v>456</v>
      </c>
      <c r="AU177" s="62" t="s">
        <v>456</v>
      </c>
      <c r="AV177" s="62" t="s">
        <v>456</v>
      </c>
      <c r="AW177" s="62" t="s">
        <v>456</v>
      </c>
      <c r="AX177" s="62" t="s">
        <v>456</v>
      </c>
      <c r="AY177" s="62" t="s">
        <v>456</v>
      </c>
      <c r="AZ177" s="62" t="s">
        <v>456</v>
      </c>
      <c r="BA177" s="62" t="s">
        <v>456</v>
      </c>
      <c r="BB177" s="62" t="s">
        <v>456</v>
      </c>
      <c r="BC177" s="62" t="s">
        <v>456</v>
      </c>
      <c r="BD177" s="62" t="s">
        <v>456</v>
      </c>
      <c r="BE177" s="62" t="s">
        <v>456</v>
      </c>
      <c r="BF177" s="62" t="s">
        <v>456</v>
      </c>
      <c r="BG177" s="62" t="s">
        <v>456</v>
      </c>
      <c r="BH177" s="62" t="s">
        <v>456</v>
      </c>
      <c r="BI177" s="62" t="s">
        <v>456</v>
      </c>
      <c r="BJ177" s="62" t="s">
        <v>456</v>
      </c>
      <c r="BK177" s="62" t="s">
        <v>456</v>
      </c>
      <c r="BL177" s="62" t="s">
        <v>456</v>
      </c>
      <c r="BM177" s="62" t="s">
        <v>456</v>
      </c>
      <c r="BN177" s="62" t="s">
        <v>2039</v>
      </c>
      <c r="BO177" s="62" t="s">
        <v>1957</v>
      </c>
    </row>
    <row r="178" spans="1:67">
      <c r="A178" s="62">
        <v>176</v>
      </c>
      <c r="B178" s="62" t="s">
        <v>456</v>
      </c>
      <c r="C178" s="62" t="s">
        <v>456</v>
      </c>
      <c r="D178" s="62" t="s">
        <v>456</v>
      </c>
      <c r="E178" s="62" t="s">
        <v>456</v>
      </c>
      <c r="F178" s="62" t="s">
        <v>456</v>
      </c>
      <c r="G178" s="62" t="s">
        <v>456</v>
      </c>
      <c r="H178" s="62" t="s">
        <v>456</v>
      </c>
      <c r="I178" s="62" t="s">
        <v>456</v>
      </c>
      <c r="J178" s="62" t="s">
        <v>456</v>
      </c>
      <c r="K178" s="62" t="s">
        <v>456</v>
      </c>
      <c r="L178" s="62" t="s">
        <v>456</v>
      </c>
      <c r="M178" s="62" t="s">
        <v>456</v>
      </c>
      <c r="N178" s="62" t="s">
        <v>456</v>
      </c>
      <c r="O178" s="62" t="s">
        <v>456</v>
      </c>
      <c r="P178" s="62" t="s">
        <v>456</v>
      </c>
      <c r="Q178" s="62" t="s">
        <v>2039</v>
      </c>
      <c r="R178" s="62" t="s">
        <v>456</v>
      </c>
      <c r="S178" s="62" t="s">
        <v>456</v>
      </c>
      <c r="T178" s="62" t="s">
        <v>456</v>
      </c>
      <c r="U178" s="62" t="s">
        <v>456</v>
      </c>
      <c r="V178" s="62" t="s">
        <v>456</v>
      </c>
      <c r="W178" s="62" t="s">
        <v>456</v>
      </c>
      <c r="X178" s="62" t="s">
        <v>456</v>
      </c>
      <c r="Y178" s="62" t="s">
        <v>2039</v>
      </c>
      <c r="Z178" s="62" t="s">
        <v>456</v>
      </c>
      <c r="AA178" s="62" t="s">
        <v>456</v>
      </c>
      <c r="AB178" s="62" t="s">
        <v>456</v>
      </c>
      <c r="AC178" s="62" t="s">
        <v>456</v>
      </c>
      <c r="AD178" s="62" t="s">
        <v>456</v>
      </c>
      <c r="AE178" s="62" t="s">
        <v>456</v>
      </c>
      <c r="AF178" s="62" t="s">
        <v>456</v>
      </c>
      <c r="AG178" s="62" t="s">
        <v>456</v>
      </c>
      <c r="AH178" s="62" t="s">
        <v>456</v>
      </c>
      <c r="AI178" s="62" t="s">
        <v>456</v>
      </c>
      <c r="AJ178" s="62" t="s">
        <v>456</v>
      </c>
      <c r="AK178" s="62" t="s">
        <v>456</v>
      </c>
      <c r="AL178" s="62" t="s">
        <v>456</v>
      </c>
      <c r="AM178" s="62" t="s">
        <v>456</v>
      </c>
      <c r="AN178" s="62" t="s">
        <v>456</v>
      </c>
      <c r="AO178" s="62" t="s">
        <v>456</v>
      </c>
      <c r="AP178" s="62" t="s">
        <v>456</v>
      </c>
      <c r="AQ178" s="62" t="s">
        <v>456</v>
      </c>
      <c r="AR178" s="62" t="s">
        <v>456</v>
      </c>
      <c r="AS178" s="62" t="s">
        <v>456</v>
      </c>
      <c r="AT178" s="62" t="s">
        <v>456</v>
      </c>
      <c r="AU178" s="62" t="s">
        <v>456</v>
      </c>
      <c r="AV178" s="62" t="s">
        <v>456</v>
      </c>
      <c r="AW178" s="62" t="s">
        <v>456</v>
      </c>
      <c r="AX178" s="62" t="s">
        <v>456</v>
      </c>
      <c r="AY178" s="62" t="s">
        <v>456</v>
      </c>
      <c r="AZ178" s="62" t="s">
        <v>456</v>
      </c>
      <c r="BA178" s="62" t="s">
        <v>456</v>
      </c>
      <c r="BB178" s="62" t="s">
        <v>456</v>
      </c>
      <c r="BC178" s="62" t="s">
        <v>456</v>
      </c>
      <c r="BD178" s="62" t="s">
        <v>456</v>
      </c>
      <c r="BE178" s="62" t="s">
        <v>456</v>
      </c>
      <c r="BF178" s="62" t="s">
        <v>456</v>
      </c>
      <c r="BG178" s="62" t="s">
        <v>456</v>
      </c>
      <c r="BH178" s="62" t="s">
        <v>456</v>
      </c>
      <c r="BI178" s="62" t="s">
        <v>456</v>
      </c>
      <c r="BJ178" s="62" t="s">
        <v>456</v>
      </c>
      <c r="BK178" s="62" t="s">
        <v>456</v>
      </c>
      <c r="BL178" s="62" t="s">
        <v>456</v>
      </c>
      <c r="BM178" s="62" t="s">
        <v>456</v>
      </c>
      <c r="BN178" s="62" t="s">
        <v>2039</v>
      </c>
      <c r="BO178" s="62" t="s">
        <v>1957</v>
      </c>
    </row>
    <row r="179" spans="1:67">
      <c r="A179" s="62">
        <v>177</v>
      </c>
      <c r="B179" s="62" t="s">
        <v>456</v>
      </c>
      <c r="C179" s="62" t="s">
        <v>456</v>
      </c>
      <c r="D179" s="62" t="s">
        <v>456</v>
      </c>
      <c r="E179" s="62" t="s">
        <v>456</v>
      </c>
      <c r="F179" s="62" t="s">
        <v>456</v>
      </c>
      <c r="G179" s="62" t="s">
        <v>456</v>
      </c>
      <c r="H179" s="62" t="s">
        <v>456</v>
      </c>
      <c r="I179" s="62" t="s">
        <v>456</v>
      </c>
      <c r="J179" s="62" t="s">
        <v>456</v>
      </c>
      <c r="K179" s="62" t="s">
        <v>456</v>
      </c>
      <c r="L179" s="62" t="s">
        <v>456</v>
      </c>
      <c r="M179" s="62" t="s">
        <v>456</v>
      </c>
      <c r="N179" s="62" t="s">
        <v>456</v>
      </c>
      <c r="O179" s="62" t="s">
        <v>456</v>
      </c>
      <c r="P179" s="62" t="s">
        <v>456</v>
      </c>
      <c r="Q179" s="62" t="s">
        <v>2039</v>
      </c>
      <c r="R179" s="62" t="s">
        <v>456</v>
      </c>
      <c r="S179" s="62" t="s">
        <v>456</v>
      </c>
      <c r="T179" s="62" t="s">
        <v>456</v>
      </c>
      <c r="U179" s="62" t="s">
        <v>456</v>
      </c>
      <c r="V179" s="62" t="s">
        <v>456</v>
      </c>
      <c r="W179" s="62" t="s">
        <v>456</v>
      </c>
      <c r="X179" s="62" t="s">
        <v>456</v>
      </c>
      <c r="Y179" s="62" t="s">
        <v>2039</v>
      </c>
      <c r="Z179" s="62" t="s">
        <v>456</v>
      </c>
      <c r="AA179" s="62" t="s">
        <v>456</v>
      </c>
      <c r="AB179" s="62" t="s">
        <v>456</v>
      </c>
      <c r="AC179" s="62" t="s">
        <v>456</v>
      </c>
      <c r="AD179" s="62" t="s">
        <v>456</v>
      </c>
      <c r="AE179" s="62" t="s">
        <v>456</v>
      </c>
      <c r="AF179" s="62" t="s">
        <v>456</v>
      </c>
      <c r="AG179" s="62" t="s">
        <v>456</v>
      </c>
      <c r="AH179" s="62" t="s">
        <v>456</v>
      </c>
      <c r="AI179" s="62" t="s">
        <v>456</v>
      </c>
      <c r="AJ179" s="62" t="s">
        <v>456</v>
      </c>
      <c r="AK179" s="62" t="s">
        <v>456</v>
      </c>
      <c r="AL179" s="62" t="s">
        <v>456</v>
      </c>
      <c r="AM179" s="62" t="s">
        <v>456</v>
      </c>
      <c r="AN179" s="62" t="s">
        <v>456</v>
      </c>
      <c r="AO179" s="62" t="s">
        <v>456</v>
      </c>
      <c r="AP179" s="62" t="s">
        <v>456</v>
      </c>
      <c r="AQ179" s="62" t="s">
        <v>456</v>
      </c>
      <c r="AR179" s="62" t="s">
        <v>456</v>
      </c>
      <c r="AS179" s="62" t="s">
        <v>456</v>
      </c>
      <c r="AT179" s="62" t="s">
        <v>456</v>
      </c>
      <c r="AU179" s="62" t="s">
        <v>456</v>
      </c>
      <c r="AV179" s="62" t="s">
        <v>456</v>
      </c>
      <c r="AW179" s="62" t="s">
        <v>456</v>
      </c>
      <c r="AX179" s="62" t="s">
        <v>456</v>
      </c>
      <c r="AY179" s="62" t="s">
        <v>456</v>
      </c>
      <c r="AZ179" s="62" t="s">
        <v>456</v>
      </c>
      <c r="BA179" s="62" t="s">
        <v>456</v>
      </c>
      <c r="BB179" s="62" t="s">
        <v>456</v>
      </c>
      <c r="BC179" s="62" t="s">
        <v>456</v>
      </c>
      <c r="BD179" s="62" t="s">
        <v>456</v>
      </c>
      <c r="BE179" s="62" t="s">
        <v>456</v>
      </c>
      <c r="BF179" s="62" t="s">
        <v>456</v>
      </c>
      <c r="BG179" s="62" t="s">
        <v>456</v>
      </c>
      <c r="BH179" s="62" t="s">
        <v>456</v>
      </c>
      <c r="BI179" s="62" t="s">
        <v>456</v>
      </c>
      <c r="BJ179" s="62" t="s">
        <v>456</v>
      </c>
      <c r="BK179" s="62" t="s">
        <v>456</v>
      </c>
      <c r="BL179" s="62" t="s">
        <v>456</v>
      </c>
      <c r="BM179" s="62" t="s">
        <v>456</v>
      </c>
      <c r="BN179" s="62" t="s">
        <v>2039</v>
      </c>
      <c r="BO179" s="62" t="s">
        <v>1957</v>
      </c>
    </row>
    <row r="180" spans="1:67">
      <c r="A180" s="62">
        <v>178</v>
      </c>
      <c r="B180" s="62" t="s">
        <v>456</v>
      </c>
      <c r="C180" s="62" t="s">
        <v>456</v>
      </c>
      <c r="D180" s="62" t="s">
        <v>456</v>
      </c>
      <c r="E180" s="62" t="s">
        <v>456</v>
      </c>
      <c r="F180" s="62" t="s">
        <v>456</v>
      </c>
      <c r="G180" s="62" t="s">
        <v>456</v>
      </c>
      <c r="H180" s="62" t="s">
        <v>456</v>
      </c>
      <c r="I180" s="62" t="s">
        <v>456</v>
      </c>
      <c r="J180" s="62" t="s">
        <v>456</v>
      </c>
      <c r="K180" s="62" t="s">
        <v>456</v>
      </c>
      <c r="L180" s="62" t="s">
        <v>456</v>
      </c>
      <c r="M180" s="62" t="s">
        <v>456</v>
      </c>
      <c r="N180" s="62" t="s">
        <v>456</v>
      </c>
      <c r="O180" s="62" t="s">
        <v>456</v>
      </c>
      <c r="P180" s="62" t="s">
        <v>456</v>
      </c>
      <c r="Q180" s="62" t="s">
        <v>2039</v>
      </c>
      <c r="R180" s="62" t="s">
        <v>456</v>
      </c>
      <c r="S180" s="62" t="s">
        <v>456</v>
      </c>
      <c r="T180" s="62" t="s">
        <v>456</v>
      </c>
      <c r="U180" s="62" t="s">
        <v>456</v>
      </c>
      <c r="V180" s="62" t="s">
        <v>456</v>
      </c>
      <c r="W180" s="62" t="s">
        <v>456</v>
      </c>
      <c r="X180" s="62" t="s">
        <v>456</v>
      </c>
      <c r="Y180" s="62" t="s">
        <v>2039</v>
      </c>
      <c r="Z180" s="62" t="s">
        <v>456</v>
      </c>
      <c r="AA180" s="62" t="s">
        <v>456</v>
      </c>
      <c r="AB180" s="62" t="s">
        <v>456</v>
      </c>
      <c r="AC180" s="62" t="s">
        <v>456</v>
      </c>
      <c r="AD180" s="62" t="s">
        <v>456</v>
      </c>
      <c r="AE180" s="62" t="s">
        <v>456</v>
      </c>
      <c r="AF180" s="62" t="s">
        <v>456</v>
      </c>
      <c r="AG180" s="62" t="s">
        <v>456</v>
      </c>
      <c r="AH180" s="62" t="s">
        <v>456</v>
      </c>
      <c r="AI180" s="62" t="s">
        <v>456</v>
      </c>
      <c r="AJ180" s="62" t="s">
        <v>456</v>
      </c>
      <c r="AK180" s="62" t="s">
        <v>456</v>
      </c>
      <c r="AL180" s="62" t="s">
        <v>456</v>
      </c>
      <c r="AM180" s="62" t="s">
        <v>456</v>
      </c>
      <c r="AN180" s="62" t="s">
        <v>456</v>
      </c>
      <c r="AO180" s="62" t="s">
        <v>456</v>
      </c>
      <c r="AP180" s="62" t="s">
        <v>456</v>
      </c>
      <c r="AQ180" s="62" t="s">
        <v>456</v>
      </c>
      <c r="AR180" s="62" t="s">
        <v>456</v>
      </c>
      <c r="AS180" s="62" t="s">
        <v>456</v>
      </c>
      <c r="AT180" s="62" t="s">
        <v>456</v>
      </c>
      <c r="AU180" s="62" t="s">
        <v>456</v>
      </c>
      <c r="AV180" s="62" t="s">
        <v>456</v>
      </c>
      <c r="AW180" s="62" t="s">
        <v>456</v>
      </c>
      <c r="AX180" s="62" t="s">
        <v>456</v>
      </c>
      <c r="AY180" s="62" t="s">
        <v>456</v>
      </c>
      <c r="AZ180" s="62" t="s">
        <v>456</v>
      </c>
      <c r="BA180" s="62" t="s">
        <v>456</v>
      </c>
      <c r="BB180" s="62" t="s">
        <v>456</v>
      </c>
      <c r="BC180" s="62" t="s">
        <v>456</v>
      </c>
      <c r="BD180" s="62" t="s">
        <v>456</v>
      </c>
      <c r="BE180" s="62" t="s">
        <v>456</v>
      </c>
      <c r="BF180" s="62" t="s">
        <v>456</v>
      </c>
      <c r="BG180" s="62" t="s">
        <v>456</v>
      </c>
      <c r="BH180" s="62" t="s">
        <v>456</v>
      </c>
      <c r="BI180" s="62" t="s">
        <v>456</v>
      </c>
      <c r="BJ180" s="62" t="s">
        <v>456</v>
      </c>
      <c r="BK180" s="62" t="s">
        <v>456</v>
      </c>
      <c r="BL180" s="62" t="s">
        <v>456</v>
      </c>
      <c r="BM180" s="62" t="s">
        <v>456</v>
      </c>
      <c r="BN180" s="62" t="s">
        <v>2039</v>
      </c>
      <c r="BO180" s="62" t="s">
        <v>1957</v>
      </c>
    </row>
    <row r="181" spans="1:67">
      <c r="A181" s="62">
        <v>179</v>
      </c>
      <c r="B181" s="62" t="s">
        <v>456</v>
      </c>
      <c r="C181" s="62" t="s">
        <v>456</v>
      </c>
      <c r="D181" s="62" t="s">
        <v>456</v>
      </c>
      <c r="E181" s="62" t="s">
        <v>456</v>
      </c>
      <c r="F181" s="62" t="s">
        <v>456</v>
      </c>
      <c r="G181" s="62" t="s">
        <v>456</v>
      </c>
      <c r="H181" s="62" t="s">
        <v>456</v>
      </c>
      <c r="I181" s="62" t="s">
        <v>456</v>
      </c>
      <c r="J181" s="62" t="s">
        <v>456</v>
      </c>
      <c r="K181" s="62" t="s">
        <v>456</v>
      </c>
      <c r="L181" s="62" t="s">
        <v>456</v>
      </c>
      <c r="M181" s="62" t="s">
        <v>456</v>
      </c>
      <c r="N181" s="62" t="s">
        <v>456</v>
      </c>
      <c r="O181" s="62" t="s">
        <v>456</v>
      </c>
      <c r="P181" s="62" t="s">
        <v>456</v>
      </c>
      <c r="Q181" s="62" t="s">
        <v>2039</v>
      </c>
      <c r="R181" s="62" t="s">
        <v>456</v>
      </c>
      <c r="S181" s="62" t="s">
        <v>456</v>
      </c>
      <c r="T181" s="62" t="s">
        <v>456</v>
      </c>
      <c r="U181" s="62" t="s">
        <v>456</v>
      </c>
      <c r="V181" s="62" t="s">
        <v>456</v>
      </c>
      <c r="W181" s="62" t="s">
        <v>456</v>
      </c>
      <c r="X181" s="62" t="s">
        <v>456</v>
      </c>
      <c r="Y181" s="62" t="s">
        <v>2039</v>
      </c>
      <c r="Z181" s="62" t="s">
        <v>456</v>
      </c>
      <c r="AA181" s="62" t="s">
        <v>456</v>
      </c>
      <c r="AB181" s="62" t="s">
        <v>456</v>
      </c>
      <c r="AC181" s="62" t="s">
        <v>456</v>
      </c>
      <c r="AD181" s="62" t="s">
        <v>456</v>
      </c>
      <c r="AE181" s="62" t="s">
        <v>456</v>
      </c>
      <c r="AF181" s="62" t="s">
        <v>456</v>
      </c>
      <c r="AG181" s="62" t="s">
        <v>456</v>
      </c>
      <c r="AH181" s="62" t="s">
        <v>456</v>
      </c>
      <c r="AI181" s="62" t="s">
        <v>456</v>
      </c>
      <c r="AJ181" s="62" t="s">
        <v>456</v>
      </c>
      <c r="AK181" s="62" t="s">
        <v>456</v>
      </c>
      <c r="AL181" s="62" t="s">
        <v>456</v>
      </c>
      <c r="AM181" s="62" t="s">
        <v>456</v>
      </c>
      <c r="AN181" s="62" t="s">
        <v>456</v>
      </c>
      <c r="AO181" s="62" t="s">
        <v>456</v>
      </c>
      <c r="AP181" s="62" t="s">
        <v>456</v>
      </c>
      <c r="AQ181" s="62" t="s">
        <v>456</v>
      </c>
      <c r="AR181" s="62" t="s">
        <v>456</v>
      </c>
      <c r="AS181" s="62" t="s">
        <v>456</v>
      </c>
      <c r="AT181" s="62" t="s">
        <v>456</v>
      </c>
      <c r="AU181" s="62" t="s">
        <v>456</v>
      </c>
      <c r="AV181" s="62" t="s">
        <v>456</v>
      </c>
      <c r="AW181" s="62" t="s">
        <v>456</v>
      </c>
      <c r="AX181" s="62" t="s">
        <v>456</v>
      </c>
      <c r="AY181" s="62" t="s">
        <v>456</v>
      </c>
      <c r="AZ181" s="62" t="s">
        <v>456</v>
      </c>
      <c r="BA181" s="62" t="s">
        <v>456</v>
      </c>
      <c r="BB181" s="62" t="s">
        <v>456</v>
      </c>
      <c r="BC181" s="62" t="s">
        <v>456</v>
      </c>
      <c r="BD181" s="62" t="s">
        <v>456</v>
      </c>
      <c r="BE181" s="62" t="s">
        <v>456</v>
      </c>
      <c r="BF181" s="62" t="s">
        <v>456</v>
      </c>
      <c r="BG181" s="62" t="s">
        <v>456</v>
      </c>
      <c r="BH181" s="62" t="s">
        <v>456</v>
      </c>
      <c r="BI181" s="62" t="s">
        <v>456</v>
      </c>
      <c r="BJ181" s="62" t="s">
        <v>456</v>
      </c>
      <c r="BK181" s="62" t="s">
        <v>456</v>
      </c>
      <c r="BL181" s="62" t="s">
        <v>456</v>
      </c>
      <c r="BM181" s="62" t="s">
        <v>456</v>
      </c>
      <c r="BN181" s="62" t="s">
        <v>2039</v>
      </c>
      <c r="BO181" s="62" t="s">
        <v>1957</v>
      </c>
    </row>
    <row r="182" spans="1:67">
      <c r="A182" s="62">
        <v>180</v>
      </c>
      <c r="B182" s="62" t="s">
        <v>456</v>
      </c>
      <c r="C182" s="62" t="s">
        <v>456</v>
      </c>
      <c r="D182" s="62" t="s">
        <v>456</v>
      </c>
      <c r="E182" s="62" t="s">
        <v>456</v>
      </c>
      <c r="F182" s="62" t="s">
        <v>456</v>
      </c>
      <c r="G182" s="62" t="s">
        <v>456</v>
      </c>
      <c r="H182" s="62" t="s">
        <v>456</v>
      </c>
      <c r="I182" s="62" t="s">
        <v>456</v>
      </c>
      <c r="J182" s="62" t="s">
        <v>456</v>
      </c>
      <c r="K182" s="62" t="s">
        <v>456</v>
      </c>
      <c r="L182" s="62" t="s">
        <v>456</v>
      </c>
      <c r="M182" s="62" t="s">
        <v>456</v>
      </c>
      <c r="N182" s="62" t="s">
        <v>456</v>
      </c>
      <c r="O182" s="62" t="s">
        <v>456</v>
      </c>
      <c r="P182" s="62" t="s">
        <v>456</v>
      </c>
      <c r="Q182" s="62" t="s">
        <v>2039</v>
      </c>
      <c r="R182" s="62" t="s">
        <v>456</v>
      </c>
      <c r="S182" s="62" t="s">
        <v>456</v>
      </c>
      <c r="T182" s="62" t="s">
        <v>456</v>
      </c>
      <c r="U182" s="62" t="s">
        <v>456</v>
      </c>
      <c r="V182" s="62" t="s">
        <v>456</v>
      </c>
      <c r="W182" s="62" t="s">
        <v>456</v>
      </c>
      <c r="X182" s="62" t="s">
        <v>456</v>
      </c>
      <c r="Y182" s="62" t="s">
        <v>2039</v>
      </c>
      <c r="Z182" s="62" t="s">
        <v>456</v>
      </c>
      <c r="AA182" s="62" t="s">
        <v>456</v>
      </c>
      <c r="AB182" s="62" t="s">
        <v>456</v>
      </c>
      <c r="AC182" s="62" t="s">
        <v>456</v>
      </c>
      <c r="AD182" s="62" t="s">
        <v>456</v>
      </c>
      <c r="AE182" s="62" t="s">
        <v>456</v>
      </c>
      <c r="AF182" s="62" t="s">
        <v>456</v>
      </c>
      <c r="AG182" s="62" t="s">
        <v>456</v>
      </c>
      <c r="AH182" s="62" t="s">
        <v>456</v>
      </c>
      <c r="AI182" s="62" t="s">
        <v>456</v>
      </c>
      <c r="AJ182" s="62" t="s">
        <v>456</v>
      </c>
      <c r="AK182" s="62" t="s">
        <v>456</v>
      </c>
      <c r="AL182" s="62" t="s">
        <v>456</v>
      </c>
      <c r="AM182" s="62" t="s">
        <v>456</v>
      </c>
      <c r="AN182" s="62" t="s">
        <v>456</v>
      </c>
      <c r="AO182" s="62" t="s">
        <v>456</v>
      </c>
      <c r="AP182" s="62" t="s">
        <v>456</v>
      </c>
      <c r="AQ182" s="62" t="s">
        <v>456</v>
      </c>
      <c r="AR182" s="62" t="s">
        <v>456</v>
      </c>
      <c r="AS182" s="62" t="s">
        <v>456</v>
      </c>
      <c r="AT182" s="62" t="s">
        <v>456</v>
      </c>
      <c r="AU182" s="62" t="s">
        <v>456</v>
      </c>
      <c r="AV182" s="62" t="s">
        <v>456</v>
      </c>
      <c r="AW182" s="62" t="s">
        <v>456</v>
      </c>
      <c r="AX182" s="62" t="s">
        <v>456</v>
      </c>
      <c r="AY182" s="62" t="s">
        <v>456</v>
      </c>
      <c r="AZ182" s="62" t="s">
        <v>456</v>
      </c>
      <c r="BA182" s="62" t="s">
        <v>456</v>
      </c>
      <c r="BB182" s="62" t="s">
        <v>456</v>
      </c>
      <c r="BC182" s="62" t="s">
        <v>456</v>
      </c>
      <c r="BD182" s="62" t="s">
        <v>456</v>
      </c>
      <c r="BE182" s="62" t="s">
        <v>456</v>
      </c>
      <c r="BF182" s="62" t="s">
        <v>456</v>
      </c>
      <c r="BG182" s="62" t="s">
        <v>456</v>
      </c>
      <c r="BH182" s="62" t="s">
        <v>456</v>
      </c>
      <c r="BI182" s="62" t="s">
        <v>456</v>
      </c>
      <c r="BJ182" s="62" t="s">
        <v>456</v>
      </c>
      <c r="BK182" s="62" t="s">
        <v>456</v>
      </c>
      <c r="BL182" s="62" t="s">
        <v>456</v>
      </c>
      <c r="BM182" s="62" t="s">
        <v>456</v>
      </c>
      <c r="BN182" s="62" t="s">
        <v>2039</v>
      </c>
      <c r="BO182" s="62" t="s">
        <v>1957</v>
      </c>
    </row>
    <row r="183" spans="1:67">
      <c r="A183" s="62">
        <v>181</v>
      </c>
      <c r="B183" s="62" t="s">
        <v>456</v>
      </c>
      <c r="C183" s="62" t="s">
        <v>456</v>
      </c>
      <c r="D183" s="62" t="s">
        <v>456</v>
      </c>
      <c r="E183" s="62" t="s">
        <v>456</v>
      </c>
      <c r="F183" s="62" t="s">
        <v>456</v>
      </c>
      <c r="G183" s="62" t="s">
        <v>456</v>
      </c>
      <c r="H183" s="62" t="s">
        <v>456</v>
      </c>
      <c r="I183" s="62" t="s">
        <v>456</v>
      </c>
      <c r="J183" s="62" t="s">
        <v>456</v>
      </c>
      <c r="K183" s="62" t="s">
        <v>456</v>
      </c>
      <c r="L183" s="62" t="s">
        <v>456</v>
      </c>
      <c r="M183" s="62" t="s">
        <v>456</v>
      </c>
      <c r="N183" s="62" t="s">
        <v>456</v>
      </c>
      <c r="O183" s="62" t="s">
        <v>456</v>
      </c>
      <c r="P183" s="62" t="s">
        <v>456</v>
      </c>
      <c r="Q183" s="62" t="s">
        <v>2039</v>
      </c>
      <c r="R183" s="62" t="s">
        <v>456</v>
      </c>
      <c r="S183" s="62" t="s">
        <v>456</v>
      </c>
      <c r="T183" s="62" t="s">
        <v>456</v>
      </c>
      <c r="U183" s="62" t="s">
        <v>456</v>
      </c>
      <c r="V183" s="62" t="s">
        <v>456</v>
      </c>
      <c r="W183" s="62" t="s">
        <v>456</v>
      </c>
      <c r="X183" s="62" t="s">
        <v>456</v>
      </c>
      <c r="Y183" s="62" t="s">
        <v>2039</v>
      </c>
      <c r="Z183" s="62" t="s">
        <v>456</v>
      </c>
      <c r="AA183" s="62" t="s">
        <v>456</v>
      </c>
      <c r="AB183" s="62" t="s">
        <v>456</v>
      </c>
      <c r="AC183" s="62" t="s">
        <v>456</v>
      </c>
      <c r="AD183" s="62" t="s">
        <v>456</v>
      </c>
      <c r="AE183" s="62" t="s">
        <v>456</v>
      </c>
      <c r="AF183" s="62" t="s">
        <v>456</v>
      </c>
      <c r="AG183" s="62" t="s">
        <v>456</v>
      </c>
      <c r="AH183" s="62" t="s">
        <v>456</v>
      </c>
      <c r="AI183" s="62" t="s">
        <v>456</v>
      </c>
      <c r="AJ183" s="62" t="s">
        <v>456</v>
      </c>
      <c r="AK183" s="62" t="s">
        <v>456</v>
      </c>
      <c r="AL183" s="62" t="s">
        <v>456</v>
      </c>
      <c r="AM183" s="62" t="s">
        <v>456</v>
      </c>
      <c r="AN183" s="62" t="s">
        <v>456</v>
      </c>
      <c r="AO183" s="62" t="s">
        <v>456</v>
      </c>
      <c r="AP183" s="62" t="s">
        <v>456</v>
      </c>
      <c r="AQ183" s="62" t="s">
        <v>456</v>
      </c>
      <c r="AR183" s="62" t="s">
        <v>456</v>
      </c>
      <c r="AS183" s="62" t="s">
        <v>456</v>
      </c>
      <c r="AT183" s="62" t="s">
        <v>456</v>
      </c>
      <c r="AU183" s="62" t="s">
        <v>456</v>
      </c>
      <c r="AV183" s="62" t="s">
        <v>456</v>
      </c>
      <c r="AW183" s="62" t="s">
        <v>456</v>
      </c>
      <c r="AX183" s="62" t="s">
        <v>456</v>
      </c>
      <c r="AY183" s="62" t="s">
        <v>456</v>
      </c>
      <c r="AZ183" s="62" t="s">
        <v>456</v>
      </c>
      <c r="BA183" s="62" t="s">
        <v>456</v>
      </c>
      <c r="BB183" s="62" t="s">
        <v>456</v>
      </c>
      <c r="BC183" s="62" t="s">
        <v>456</v>
      </c>
      <c r="BD183" s="62" t="s">
        <v>456</v>
      </c>
      <c r="BE183" s="62" t="s">
        <v>456</v>
      </c>
      <c r="BF183" s="62" t="s">
        <v>456</v>
      </c>
      <c r="BG183" s="62" t="s">
        <v>456</v>
      </c>
      <c r="BH183" s="62" t="s">
        <v>456</v>
      </c>
      <c r="BI183" s="62" t="s">
        <v>456</v>
      </c>
      <c r="BJ183" s="62" t="s">
        <v>456</v>
      </c>
      <c r="BK183" s="62" t="s">
        <v>456</v>
      </c>
      <c r="BL183" s="62" t="s">
        <v>456</v>
      </c>
      <c r="BM183" s="62" t="s">
        <v>456</v>
      </c>
      <c r="BN183" s="62" t="s">
        <v>2039</v>
      </c>
      <c r="BO183" s="62" t="s">
        <v>1957</v>
      </c>
    </row>
    <row r="184" spans="1:67">
      <c r="A184" s="62">
        <v>182</v>
      </c>
      <c r="B184" s="62" t="s">
        <v>456</v>
      </c>
      <c r="C184" s="62" t="s">
        <v>456</v>
      </c>
      <c r="D184" s="62" t="s">
        <v>456</v>
      </c>
      <c r="E184" s="62" t="s">
        <v>456</v>
      </c>
      <c r="F184" s="62" t="s">
        <v>456</v>
      </c>
      <c r="G184" s="62" t="s">
        <v>456</v>
      </c>
      <c r="H184" s="62" t="s">
        <v>456</v>
      </c>
      <c r="I184" s="62" t="s">
        <v>456</v>
      </c>
      <c r="J184" s="62" t="s">
        <v>456</v>
      </c>
      <c r="K184" s="62" t="s">
        <v>456</v>
      </c>
      <c r="L184" s="62" t="s">
        <v>456</v>
      </c>
      <c r="M184" s="62" t="s">
        <v>456</v>
      </c>
      <c r="N184" s="62" t="s">
        <v>456</v>
      </c>
      <c r="O184" s="62" t="s">
        <v>456</v>
      </c>
      <c r="P184" s="62" t="s">
        <v>456</v>
      </c>
      <c r="Q184" s="62" t="s">
        <v>2039</v>
      </c>
      <c r="R184" s="62" t="s">
        <v>456</v>
      </c>
      <c r="S184" s="62" t="s">
        <v>456</v>
      </c>
      <c r="T184" s="62" t="s">
        <v>456</v>
      </c>
      <c r="U184" s="62" t="s">
        <v>456</v>
      </c>
      <c r="V184" s="62" t="s">
        <v>456</v>
      </c>
      <c r="W184" s="62" t="s">
        <v>456</v>
      </c>
      <c r="X184" s="62" t="s">
        <v>456</v>
      </c>
      <c r="Y184" s="62" t="s">
        <v>2039</v>
      </c>
      <c r="Z184" s="62" t="s">
        <v>456</v>
      </c>
      <c r="AA184" s="62" t="s">
        <v>456</v>
      </c>
      <c r="AB184" s="62" t="s">
        <v>456</v>
      </c>
      <c r="AC184" s="62" t="s">
        <v>456</v>
      </c>
      <c r="AD184" s="62" t="s">
        <v>456</v>
      </c>
      <c r="AE184" s="62" t="s">
        <v>456</v>
      </c>
      <c r="AF184" s="62" t="s">
        <v>456</v>
      </c>
      <c r="AG184" s="62" t="s">
        <v>456</v>
      </c>
      <c r="AH184" s="62" t="s">
        <v>456</v>
      </c>
      <c r="AI184" s="62" t="s">
        <v>456</v>
      </c>
      <c r="AJ184" s="62" t="s">
        <v>456</v>
      </c>
      <c r="AK184" s="62" t="s">
        <v>456</v>
      </c>
      <c r="AL184" s="62" t="s">
        <v>456</v>
      </c>
      <c r="AM184" s="62" t="s">
        <v>456</v>
      </c>
      <c r="AN184" s="62" t="s">
        <v>456</v>
      </c>
      <c r="AO184" s="62" t="s">
        <v>456</v>
      </c>
      <c r="AP184" s="62" t="s">
        <v>456</v>
      </c>
      <c r="AQ184" s="62" t="s">
        <v>456</v>
      </c>
      <c r="AR184" s="62" t="s">
        <v>456</v>
      </c>
      <c r="AS184" s="62" t="s">
        <v>456</v>
      </c>
      <c r="AT184" s="62" t="s">
        <v>456</v>
      </c>
      <c r="AU184" s="62" t="s">
        <v>456</v>
      </c>
      <c r="AV184" s="62" t="s">
        <v>456</v>
      </c>
      <c r="AW184" s="62" t="s">
        <v>456</v>
      </c>
      <c r="AX184" s="62" t="s">
        <v>456</v>
      </c>
      <c r="AY184" s="62" t="s">
        <v>456</v>
      </c>
      <c r="AZ184" s="62" t="s">
        <v>456</v>
      </c>
      <c r="BA184" s="62" t="s">
        <v>456</v>
      </c>
      <c r="BB184" s="62" t="s">
        <v>456</v>
      </c>
      <c r="BC184" s="62" t="s">
        <v>456</v>
      </c>
      <c r="BD184" s="62" t="s">
        <v>456</v>
      </c>
      <c r="BE184" s="62" t="s">
        <v>456</v>
      </c>
      <c r="BF184" s="62" t="s">
        <v>456</v>
      </c>
      <c r="BG184" s="62" t="s">
        <v>456</v>
      </c>
      <c r="BH184" s="62" t="s">
        <v>456</v>
      </c>
      <c r="BI184" s="62" t="s">
        <v>456</v>
      </c>
      <c r="BJ184" s="62" t="s">
        <v>456</v>
      </c>
      <c r="BK184" s="62" t="s">
        <v>456</v>
      </c>
      <c r="BL184" s="62" t="s">
        <v>456</v>
      </c>
      <c r="BM184" s="62" t="s">
        <v>456</v>
      </c>
      <c r="BN184" s="62" t="s">
        <v>2039</v>
      </c>
      <c r="BO184" s="62" t="s">
        <v>1957</v>
      </c>
    </row>
    <row r="185" spans="1:67">
      <c r="A185" s="62">
        <v>183</v>
      </c>
      <c r="B185" s="62" t="s">
        <v>456</v>
      </c>
      <c r="C185" s="62" t="s">
        <v>456</v>
      </c>
      <c r="D185" s="62" t="s">
        <v>456</v>
      </c>
      <c r="E185" s="62" t="s">
        <v>456</v>
      </c>
      <c r="F185" s="62" t="s">
        <v>456</v>
      </c>
      <c r="G185" s="62" t="s">
        <v>456</v>
      </c>
      <c r="H185" s="62" t="s">
        <v>456</v>
      </c>
      <c r="I185" s="62" t="s">
        <v>456</v>
      </c>
      <c r="J185" s="62" t="s">
        <v>456</v>
      </c>
      <c r="K185" s="62" t="s">
        <v>456</v>
      </c>
      <c r="L185" s="62" t="s">
        <v>456</v>
      </c>
      <c r="M185" s="62" t="s">
        <v>456</v>
      </c>
      <c r="N185" s="62" t="s">
        <v>456</v>
      </c>
      <c r="O185" s="62" t="s">
        <v>456</v>
      </c>
      <c r="P185" s="62" t="s">
        <v>456</v>
      </c>
      <c r="Q185" s="62" t="s">
        <v>2039</v>
      </c>
      <c r="R185" s="62" t="s">
        <v>456</v>
      </c>
      <c r="S185" s="62" t="s">
        <v>456</v>
      </c>
      <c r="T185" s="62" t="s">
        <v>456</v>
      </c>
      <c r="U185" s="62" t="s">
        <v>456</v>
      </c>
      <c r="V185" s="62" t="s">
        <v>456</v>
      </c>
      <c r="W185" s="62" t="s">
        <v>456</v>
      </c>
      <c r="X185" s="62" t="s">
        <v>456</v>
      </c>
      <c r="Y185" s="62" t="s">
        <v>2039</v>
      </c>
      <c r="Z185" s="62" t="s">
        <v>456</v>
      </c>
      <c r="AA185" s="62" t="s">
        <v>456</v>
      </c>
      <c r="AB185" s="62" t="s">
        <v>456</v>
      </c>
      <c r="AC185" s="62" t="s">
        <v>456</v>
      </c>
      <c r="AD185" s="62" t="s">
        <v>456</v>
      </c>
      <c r="AE185" s="62" t="s">
        <v>456</v>
      </c>
      <c r="AF185" s="62" t="s">
        <v>456</v>
      </c>
      <c r="AG185" s="62" t="s">
        <v>456</v>
      </c>
      <c r="AH185" s="62" t="s">
        <v>456</v>
      </c>
      <c r="AI185" s="62" t="s">
        <v>456</v>
      </c>
      <c r="AJ185" s="62" t="s">
        <v>456</v>
      </c>
      <c r="AK185" s="62" t="s">
        <v>456</v>
      </c>
      <c r="AL185" s="62" t="s">
        <v>456</v>
      </c>
      <c r="AM185" s="62" t="s">
        <v>456</v>
      </c>
      <c r="AN185" s="62" t="s">
        <v>456</v>
      </c>
      <c r="AO185" s="62" t="s">
        <v>456</v>
      </c>
      <c r="AP185" s="62" t="s">
        <v>456</v>
      </c>
      <c r="AQ185" s="62" t="s">
        <v>456</v>
      </c>
      <c r="AR185" s="62" t="s">
        <v>456</v>
      </c>
      <c r="AS185" s="62" t="s">
        <v>456</v>
      </c>
      <c r="AT185" s="62" t="s">
        <v>456</v>
      </c>
      <c r="AU185" s="62" t="s">
        <v>456</v>
      </c>
      <c r="AV185" s="62" t="s">
        <v>456</v>
      </c>
      <c r="AW185" s="62" t="s">
        <v>456</v>
      </c>
      <c r="AX185" s="62" t="s">
        <v>456</v>
      </c>
      <c r="AY185" s="62" t="s">
        <v>456</v>
      </c>
      <c r="AZ185" s="62" t="s">
        <v>456</v>
      </c>
      <c r="BA185" s="62" t="s">
        <v>456</v>
      </c>
      <c r="BB185" s="62" t="s">
        <v>456</v>
      </c>
      <c r="BC185" s="62" t="s">
        <v>456</v>
      </c>
      <c r="BD185" s="62" t="s">
        <v>456</v>
      </c>
      <c r="BE185" s="62" t="s">
        <v>456</v>
      </c>
      <c r="BF185" s="62" t="s">
        <v>456</v>
      </c>
      <c r="BG185" s="62" t="s">
        <v>456</v>
      </c>
      <c r="BH185" s="62" t="s">
        <v>456</v>
      </c>
      <c r="BI185" s="62" t="s">
        <v>456</v>
      </c>
      <c r="BJ185" s="62" t="s">
        <v>456</v>
      </c>
      <c r="BK185" s="62" t="s">
        <v>456</v>
      </c>
      <c r="BL185" s="62" t="s">
        <v>456</v>
      </c>
      <c r="BM185" s="62" t="s">
        <v>456</v>
      </c>
      <c r="BN185" s="62" t="s">
        <v>2039</v>
      </c>
      <c r="BO185" s="62" t="s">
        <v>1957</v>
      </c>
    </row>
    <row r="186" spans="1:67">
      <c r="A186" s="62">
        <v>184</v>
      </c>
      <c r="B186" s="62" t="s">
        <v>456</v>
      </c>
      <c r="C186" s="62" t="s">
        <v>456</v>
      </c>
      <c r="D186" s="62" t="s">
        <v>456</v>
      </c>
      <c r="E186" s="62" t="s">
        <v>456</v>
      </c>
      <c r="F186" s="62" t="s">
        <v>456</v>
      </c>
      <c r="G186" s="62" t="s">
        <v>456</v>
      </c>
      <c r="H186" s="62" t="s">
        <v>456</v>
      </c>
      <c r="I186" s="62" t="s">
        <v>456</v>
      </c>
      <c r="J186" s="62" t="s">
        <v>456</v>
      </c>
      <c r="K186" s="62" t="s">
        <v>456</v>
      </c>
      <c r="L186" s="62" t="s">
        <v>456</v>
      </c>
      <c r="M186" s="62" t="s">
        <v>456</v>
      </c>
      <c r="N186" s="62" t="s">
        <v>456</v>
      </c>
      <c r="O186" s="62" t="s">
        <v>456</v>
      </c>
      <c r="P186" s="62" t="s">
        <v>456</v>
      </c>
      <c r="Q186" s="62" t="s">
        <v>2039</v>
      </c>
      <c r="R186" s="62" t="s">
        <v>456</v>
      </c>
      <c r="S186" s="62" t="s">
        <v>456</v>
      </c>
      <c r="T186" s="62" t="s">
        <v>456</v>
      </c>
      <c r="U186" s="62" t="s">
        <v>456</v>
      </c>
      <c r="V186" s="62" t="s">
        <v>456</v>
      </c>
      <c r="W186" s="62" t="s">
        <v>456</v>
      </c>
      <c r="X186" s="62" t="s">
        <v>456</v>
      </c>
      <c r="Y186" s="62" t="s">
        <v>2039</v>
      </c>
      <c r="Z186" s="62" t="s">
        <v>456</v>
      </c>
      <c r="AA186" s="62" t="s">
        <v>456</v>
      </c>
      <c r="AB186" s="62" t="s">
        <v>456</v>
      </c>
      <c r="AC186" s="62" t="s">
        <v>456</v>
      </c>
      <c r="AD186" s="62" t="s">
        <v>456</v>
      </c>
      <c r="AE186" s="62" t="s">
        <v>456</v>
      </c>
      <c r="AF186" s="62" t="s">
        <v>456</v>
      </c>
      <c r="AG186" s="62" t="s">
        <v>456</v>
      </c>
      <c r="AH186" s="62" t="s">
        <v>456</v>
      </c>
      <c r="AI186" s="62" t="s">
        <v>456</v>
      </c>
      <c r="AJ186" s="62" t="s">
        <v>456</v>
      </c>
      <c r="AK186" s="62" t="s">
        <v>456</v>
      </c>
      <c r="AL186" s="62" t="s">
        <v>456</v>
      </c>
      <c r="AM186" s="62" t="s">
        <v>1957</v>
      </c>
      <c r="AN186" s="62" t="s">
        <v>456</v>
      </c>
      <c r="AO186" s="62" t="s">
        <v>456</v>
      </c>
      <c r="AP186" s="62" t="s">
        <v>456</v>
      </c>
      <c r="AQ186" s="62" t="s">
        <v>456</v>
      </c>
      <c r="AR186" s="62" t="s">
        <v>456</v>
      </c>
      <c r="AS186" s="62" t="s">
        <v>456</v>
      </c>
      <c r="AT186" s="62" t="s">
        <v>456</v>
      </c>
      <c r="AU186" s="62" t="s">
        <v>456</v>
      </c>
      <c r="AV186" s="62" t="s">
        <v>456</v>
      </c>
      <c r="AW186" s="62" t="s">
        <v>456</v>
      </c>
      <c r="AX186" s="62" t="s">
        <v>456</v>
      </c>
      <c r="AY186" s="62" t="s">
        <v>456</v>
      </c>
      <c r="AZ186" s="62" t="s">
        <v>456</v>
      </c>
      <c r="BA186" s="62" t="s">
        <v>456</v>
      </c>
      <c r="BB186" s="62" t="s">
        <v>456</v>
      </c>
      <c r="BC186" s="62" t="s">
        <v>456</v>
      </c>
      <c r="BD186" s="62" t="s">
        <v>456</v>
      </c>
      <c r="BE186" s="62" t="s">
        <v>456</v>
      </c>
      <c r="BF186" s="62" t="s">
        <v>456</v>
      </c>
      <c r="BG186" s="62" t="s">
        <v>456</v>
      </c>
      <c r="BH186" s="62" t="s">
        <v>456</v>
      </c>
      <c r="BI186" s="62" t="s">
        <v>456</v>
      </c>
      <c r="BJ186" s="62" t="s">
        <v>456</v>
      </c>
      <c r="BK186" s="62" t="s">
        <v>456</v>
      </c>
      <c r="BL186" s="62" t="s">
        <v>456</v>
      </c>
      <c r="BM186" s="62" t="s">
        <v>456</v>
      </c>
      <c r="BN186" s="62" t="s">
        <v>2039</v>
      </c>
      <c r="BO186" s="62" t="s">
        <v>1957</v>
      </c>
    </row>
    <row r="187" spans="1:67">
      <c r="A187" s="62">
        <v>185</v>
      </c>
      <c r="B187" s="62" t="s">
        <v>456</v>
      </c>
      <c r="C187" s="62" t="s">
        <v>456</v>
      </c>
      <c r="D187" s="62" t="s">
        <v>456</v>
      </c>
      <c r="E187" s="62" t="s">
        <v>456</v>
      </c>
      <c r="F187" s="62" t="s">
        <v>456</v>
      </c>
      <c r="G187" s="62" t="s">
        <v>456</v>
      </c>
      <c r="H187" s="62" t="s">
        <v>456</v>
      </c>
      <c r="I187" s="62" t="s">
        <v>456</v>
      </c>
      <c r="J187" s="62" t="s">
        <v>456</v>
      </c>
      <c r="K187" s="62" t="s">
        <v>456</v>
      </c>
      <c r="L187" s="62" t="s">
        <v>456</v>
      </c>
      <c r="M187" s="62" t="s">
        <v>456</v>
      </c>
      <c r="N187" s="62" t="s">
        <v>456</v>
      </c>
      <c r="O187" s="62" t="s">
        <v>456</v>
      </c>
      <c r="P187" s="62" t="s">
        <v>456</v>
      </c>
      <c r="Q187" s="62" t="s">
        <v>2039</v>
      </c>
      <c r="R187" s="62" t="s">
        <v>456</v>
      </c>
      <c r="S187" s="62" t="s">
        <v>456</v>
      </c>
      <c r="T187" s="62" t="s">
        <v>456</v>
      </c>
      <c r="U187" s="62" t="s">
        <v>456</v>
      </c>
      <c r="V187" s="62" t="s">
        <v>456</v>
      </c>
      <c r="W187" s="62" t="s">
        <v>456</v>
      </c>
      <c r="X187" s="62" t="s">
        <v>456</v>
      </c>
      <c r="Y187" s="62" t="s">
        <v>2039</v>
      </c>
      <c r="Z187" s="62" t="s">
        <v>456</v>
      </c>
      <c r="AA187" s="62" t="s">
        <v>456</v>
      </c>
      <c r="AB187" s="62" t="s">
        <v>456</v>
      </c>
      <c r="AC187" s="62" t="s">
        <v>456</v>
      </c>
      <c r="AD187" s="62" t="s">
        <v>456</v>
      </c>
      <c r="AE187" s="62" t="s">
        <v>456</v>
      </c>
      <c r="AF187" s="62" t="s">
        <v>456</v>
      </c>
      <c r="AG187" s="62" t="s">
        <v>456</v>
      </c>
      <c r="AH187" s="62" t="s">
        <v>456</v>
      </c>
      <c r="AI187" s="62" t="s">
        <v>456</v>
      </c>
      <c r="AJ187" s="62" t="s">
        <v>456</v>
      </c>
      <c r="AK187" s="62" t="s">
        <v>456</v>
      </c>
      <c r="AL187" s="62" t="s">
        <v>456</v>
      </c>
      <c r="AM187" s="62" t="s">
        <v>456</v>
      </c>
      <c r="AN187" s="62" t="s">
        <v>456</v>
      </c>
      <c r="AO187" s="62" t="s">
        <v>456</v>
      </c>
      <c r="AP187" s="62" t="s">
        <v>456</v>
      </c>
      <c r="AQ187" s="62" t="s">
        <v>456</v>
      </c>
      <c r="AR187" s="62" t="s">
        <v>456</v>
      </c>
      <c r="AS187" s="62" t="s">
        <v>456</v>
      </c>
      <c r="AT187" s="62" t="s">
        <v>456</v>
      </c>
      <c r="AU187" s="62" t="s">
        <v>456</v>
      </c>
      <c r="AV187" s="62" t="s">
        <v>456</v>
      </c>
      <c r="AW187" s="62" t="s">
        <v>456</v>
      </c>
      <c r="AX187" s="62" t="s">
        <v>456</v>
      </c>
      <c r="AY187" s="62" t="s">
        <v>456</v>
      </c>
      <c r="AZ187" s="62" t="s">
        <v>456</v>
      </c>
      <c r="BA187" s="62" t="s">
        <v>456</v>
      </c>
      <c r="BB187" s="62" t="s">
        <v>456</v>
      </c>
      <c r="BC187" s="62" t="s">
        <v>456</v>
      </c>
      <c r="BD187" s="62" t="s">
        <v>456</v>
      </c>
      <c r="BE187" s="62" t="s">
        <v>456</v>
      </c>
      <c r="BF187" s="62" t="s">
        <v>456</v>
      </c>
      <c r="BG187" s="62" t="s">
        <v>456</v>
      </c>
      <c r="BH187" s="62" t="s">
        <v>456</v>
      </c>
      <c r="BI187" s="62" t="s">
        <v>456</v>
      </c>
      <c r="BJ187" s="62" t="s">
        <v>456</v>
      </c>
      <c r="BK187" s="62" t="s">
        <v>456</v>
      </c>
      <c r="BL187" s="62" t="s">
        <v>456</v>
      </c>
      <c r="BM187" s="62" t="s">
        <v>456</v>
      </c>
      <c r="BN187" s="62" t="s">
        <v>2039</v>
      </c>
      <c r="BO187" s="62" t="s">
        <v>1957</v>
      </c>
    </row>
    <row r="188" spans="1:67">
      <c r="A188" s="62">
        <v>186</v>
      </c>
      <c r="B188" s="62" t="s">
        <v>456</v>
      </c>
      <c r="C188" s="62" t="s">
        <v>456</v>
      </c>
      <c r="D188" s="62" t="s">
        <v>456</v>
      </c>
      <c r="E188" s="62" t="s">
        <v>456</v>
      </c>
      <c r="F188" s="62" t="s">
        <v>456</v>
      </c>
      <c r="G188" s="62" t="s">
        <v>456</v>
      </c>
      <c r="H188" s="62" t="s">
        <v>456</v>
      </c>
      <c r="I188" s="62" t="s">
        <v>456</v>
      </c>
      <c r="J188" s="62" t="s">
        <v>456</v>
      </c>
      <c r="K188" s="62" t="s">
        <v>456</v>
      </c>
      <c r="L188" s="62" t="s">
        <v>456</v>
      </c>
      <c r="M188" s="62" t="s">
        <v>456</v>
      </c>
      <c r="N188" s="62" t="s">
        <v>456</v>
      </c>
      <c r="O188" s="62" t="s">
        <v>456</v>
      </c>
      <c r="P188" s="62" t="s">
        <v>456</v>
      </c>
      <c r="Q188" s="62" t="s">
        <v>2039</v>
      </c>
      <c r="R188" s="62" t="s">
        <v>456</v>
      </c>
      <c r="S188" s="62" t="s">
        <v>456</v>
      </c>
      <c r="T188" s="62" t="s">
        <v>456</v>
      </c>
      <c r="U188" s="62" t="s">
        <v>456</v>
      </c>
      <c r="V188" s="62" t="s">
        <v>456</v>
      </c>
      <c r="W188" s="62" t="s">
        <v>456</v>
      </c>
      <c r="X188" s="62" t="s">
        <v>456</v>
      </c>
      <c r="Y188" s="62" t="s">
        <v>2039</v>
      </c>
      <c r="Z188" s="62" t="s">
        <v>456</v>
      </c>
      <c r="AA188" s="62" t="s">
        <v>456</v>
      </c>
      <c r="AB188" s="62" t="s">
        <v>456</v>
      </c>
      <c r="AC188" s="62" t="s">
        <v>456</v>
      </c>
      <c r="AD188" s="62" t="s">
        <v>456</v>
      </c>
      <c r="AE188" s="62" t="s">
        <v>456</v>
      </c>
      <c r="AF188" s="62" t="s">
        <v>456</v>
      </c>
      <c r="AG188" s="62" t="s">
        <v>456</v>
      </c>
      <c r="AH188" s="62" t="s">
        <v>456</v>
      </c>
      <c r="AI188" s="62" t="s">
        <v>456</v>
      </c>
      <c r="AJ188" s="62" t="s">
        <v>456</v>
      </c>
      <c r="AK188" s="62" t="s">
        <v>456</v>
      </c>
      <c r="AL188" s="62" t="s">
        <v>456</v>
      </c>
      <c r="AM188" s="62" t="s">
        <v>456</v>
      </c>
      <c r="AN188" s="62" t="s">
        <v>456</v>
      </c>
      <c r="AO188" s="62" t="s">
        <v>456</v>
      </c>
      <c r="AP188" s="62" t="s">
        <v>456</v>
      </c>
      <c r="AQ188" s="62" t="s">
        <v>456</v>
      </c>
      <c r="AR188" s="62" t="s">
        <v>456</v>
      </c>
      <c r="AS188" s="62" t="s">
        <v>456</v>
      </c>
      <c r="AT188" s="62" t="s">
        <v>456</v>
      </c>
      <c r="AU188" s="62" t="s">
        <v>456</v>
      </c>
      <c r="AV188" s="62" t="s">
        <v>456</v>
      </c>
      <c r="AW188" s="62" t="s">
        <v>456</v>
      </c>
      <c r="AX188" s="62" t="s">
        <v>456</v>
      </c>
      <c r="AY188" s="62" t="s">
        <v>456</v>
      </c>
      <c r="AZ188" s="62" t="s">
        <v>456</v>
      </c>
      <c r="BA188" s="62" t="s">
        <v>456</v>
      </c>
      <c r="BB188" s="62" t="s">
        <v>456</v>
      </c>
      <c r="BC188" s="62" t="s">
        <v>456</v>
      </c>
      <c r="BD188" s="62" t="s">
        <v>456</v>
      </c>
      <c r="BE188" s="62" t="s">
        <v>456</v>
      </c>
      <c r="BF188" s="62" t="s">
        <v>456</v>
      </c>
      <c r="BG188" s="62" t="s">
        <v>456</v>
      </c>
      <c r="BH188" s="62" t="s">
        <v>456</v>
      </c>
      <c r="BI188" s="62" t="s">
        <v>456</v>
      </c>
      <c r="BJ188" s="62" t="s">
        <v>456</v>
      </c>
      <c r="BK188" s="62" t="s">
        <v>456</v>
      </c>
      <c r="BL188" s="62" t="s">
        <v>456</v>
      </c>
      <c r="BM188" s="62" t="s">
        <v>456</v>
      </c>
      <c r="BN188" s="62" t="s">
        <v>2039</v>
      </c>
      <c r="BO188" s="62" t="s">
        <v>1957</v>
      </c>
    </row>
    <row r="189" spans="1:67">
      <c r="A189" s="62">
        <v>187</v>
      </c>
      <c r="B189" s="62" t="s">
        <v>456</v>
      </c>
      <c r="C189" s="62" t="s">
        <v>456</v>
      </c>
      <c r="D189" s="62" t="s">
        <v>456</v>
      </c>
      <c r="E189" s="62" t="s">
        <v>456</v>
      </c>
      <c r="F189" s="62" t="s">
        <v>456</v>
      </c>
      <c r="G189" s="62" t="s">
        <v>456</v>
      </c>
      <c r="H189" s="62" t="s">
        <v>456</v>
      </c>
      <c r="I189" s="62" t="s">
        <v>456</v>
      </c>
      <c r="J189" s="62" t="s">
        <v>456</v>
      </c>
      <c r="K189" s="62" t="s">
        <v>456</v>
      </c>
      <c r="L189" s="62" t="s">
        <v>456</v>
      </c>
      <c r="M189" s="62" t="s">
        <v>456</v>
      </c>
      <c r="N189" s="62" t="s">
        <v>456</v>
      </c>
      <c r="O189" s="62" t="s">
        <v>456</v>
      </c>
      <c r="P189" s="62" t="s">
        <v>456</v>
      </c>
      <c r="Q189" s="62" t="s">
        <v>2039</v>
      </c>
      <c r="R189" s="62" t="s">
        <v>456</v>
      </c>
      <c r="S189" s="62" t="s">
        <v>456</v>
      </c>
      <c r="T189" s="62" t="s">
        <v>456</v>
      </c>
      <c r="U189" s="62" t="s">
        <v>456</v>
      </c>
      <c r="V189" s="62" t="s">
        <v>456</v>
      </c>
      <c r="W189" s="62" t="s">
        <v>456</v>
      </c>
      <c r="X189" s="62" t="s">
        <v>456</v>
      </c>
      <c r="Y189" s="62" t="s">
        <v>2039</v>
      </c>
      <c r="Z189" s="62" t="s">
        <v>456</v>
      </c>
      <c r="AA189" s="62" t="s">
        <v>456</v>
      </c>
      <c r="AB189" s="62" t="s">
        <v>456</v>
      </c>
      <c r="AC189" s="62" t="s">
        <v>456</v>
      </c>
      <c r="AD189" s="62" t="s">
        <v>456</v>
      </c>
      <c r="AE189" s="62" t="s">
        <v>456</v>
      </c>
      <c r="AF189" s="62" t="s">
        <v>456</v>
      </c>
      <c r="AG189" s="62" t="s">
        <v>456</v>
      </c>
      <c r="AH189" s="62" t="s">
        <v>456</v>
      </c>
      <c r="AI189" s="62" t="s">
        <v>456</v>
      </c>
      <c r="AJ189" s="62" t="s">
        <v>456</v>
      </c>
      <c r="AK189" s="62" t="s">
        <v>456</v>
      </c>
      <c r="AL189" s="62" t="s">
        <v>456</v>
      </c>
      <c r="AM189" s="62" t="s">
        <v>456</v>
      </c>
      <c r="AN189" s="62" t="s">
        <v>456</v>
      </c>
      <c r="AO189" s="62" t="s">
        <v>456</v>
      </c>
      <c r="AP189" s="62" t="s">
        <v>456</v>
      </c>
      <c r="AQ189" s="62" t="s">
        <v>456</v>
      </c>
      <c r="AR189" s="62" t="s">
        <v>456</v>
      </c>
      <c r="AS189" s="62" t="s">
        <v>456</v>
      </c>
      <c r="AT189" s="62" t="s">
        <v>456</v>
      </c>
      <c r="AU189" s="62" t="s">
        <v>456</v>
      </c>
      <c r="AV189" s="62" t="s">
        <v>456</v>
      </c>
      <c r="AW189" s="62" t="s">
        <v>456</v>
      </c>
      <c r="AX189" s="62" t="s">
        <v>456</v>
      </c>
      <c r="AY189" s="62" t="s">
        <v>456</v>
      </c>
      <c r="AZ189" s="62" t="s">
        <v>456</v>
      </c>
      <c r="BA189" s="62" t="s">
        <v>456</v>
      </c>
      <c r="BB189" s="62" t="s">
        <v>456</v>
      </c>
      <c r="BC189" s="62" t="s">
        <v>456</v>
      </c>
      <c r="BD189" s="62" t="s">
        <v>456</v>
      </c>
      <c r="BE189" s="62" t="s">
        <v>456</v>
      </c>
      <c r="BF189" s="62" t="s">
        <v>456</v>
      </c>
      <c r="BG189" s="62" t="s">
        <v>456</v>
      </c>
      <c r="BH189" s="62" t="s">
        <v>456</v>
      </c>
      <c r="BI189" s="62" t="s">
        <v>456</v>
      </c>
      <c r="BJ189" s="62" t="s">
        <v>456</v>
      </c>
      <c r="BK189" s="62" t="s">
        <v>456</v>
      </c>
      <c r="BL189" s="62" t="s">
        <v>456</v>
      </c>
      <c r="BM189" s="62" t="s">
        <v>456</v>
      </c>
      <c r="BN189" s="62" t="s">
        <v>2039</v>
      </c>
      <c r="BO189" s="62" t="s">
        <v>1957</v>
      </c>
    </row>
    <row r="190" spans="1:67">
      <c r="A190" s="62">
        <v>188</v>
      </c>
      <c r="B190" s="62" t="s">
        <v>456</v>
      </c>
      <c r="C190" s="62" t="s">
        <v>456</v>
      </c>
      <c r="D190" s="62" t="s">
        <v>456</v>
      </c>
      <c r="E190" s="62" t="s">
        <v>456</v>
      </c>
      <c r="F190" s="62" t="s">
        <v>456</v>
      </c>
      <c r="G190" s="62" t="s">
        <v>456</v>
      </c>
      <c r="H190" s="62" t="s">
        <v>456</v>
      </c>
      <c r="I190" s="62" t="s">
        <v>456</v>
      </c>
      <c r="J190" s="62" t="s">
        <v>456</v>
      </c>
      <c r="K190" s="62" t="s">
        <v>456</v>
      </c>
      <c r="L190" s="62" t="s">
        <v>456</v>
      </c>
      <c r="M190" s="62" t="s">
        <v>456</v>
      </c>
      <c r="N190" s="62" t="s">
        <v>456</v>
      </c>
      <c r="O190" s="62" t="s">
        <v>456</v>
      </c>
      <c r="P190" s="62" t="s">
        <v>456</v>
      </c>
      <c r="Q190" s="62" t="s">
        <v>2039</v>
      </c>
      <c r="R190" s="62" t="s">
        <v>456</v>
      </c>
      <c r="S190" s="62" t="s">
        <v>456</v>
      </c>
      <c r="T190" s="62" t="s">
        <v>456</v>
      </c>
      <c r="U190" s="62" t="s">
        <v>456</v>
      </c>
      <c r="V190" s="62" t="s">
        <v>456</v>
      </c>
      <c r="W190" s="62" t="s">
        <v>456</v>
      </c>
      <c r="X190" s="62" t="s">
        <v>456</v>
      </c>
      <c r="Y190" s="62" t="s">
        <v>2039</v>
      </c>
      <c r="Z190" s="62" t="s">
        <v>456</v>
      </c>
      <c r="AA190" s="62" t="s">
        <v>456</v>
      </c>
      <c r="AB190" s="62" t="s">
        <v>456</v>
      </c>
      <c r="AC190" s="62" t="s">
        <v>456</v>
      </c>
      <c r="AD190" s="62" t="s">
        <v>456</v>
      </c>
      <c r="AE190" s="62" t="s">
        <v>456</v>
      </c>
      <c r="AF190" s="62" t="s">
        <v>456</v>
      </c>
      <c r="AG190" s="62" t="s">
        <v>456</v>
      </c>
      <c r="AH190" s="62" t="s">
        <v>456</v>
      </c>
      <c r="AI190" s="62" t="s">
        <v>456</v>
      </c>
      <c r="AJ190" s="62" t="s">
        <v>456</v>
      </c>
      <c r="AK190" s="62" t="s">
        <v>456</v>
      </c>
      <c r="AL190" s="62" t="s">
        <v>456</v>
      </c>
      <c r="AM190" s="62" t="s">
        <v>456</v>
      </c>
      <c r="AN190" s="62" t="s">
        <v>456</v>
      </c>
      <c r="AO190" s="62" t="s">
        <v>456</v>
      </c>
      <c r="AP190" s="62" t="s">
        <v>456</v>
      </c>
      <c r="AQ190" s="62" t="s">
        <v>456</v>
      </c>
      <c r="AR190" s="62" t="s">
        <v>456</v>
      </c>
      <c r="AS190" s="62" t="s">
        <v>456</v>
      </c>
      <c r="AT190" s="62" t="s">
        <v>456</v>
      </c>
      <c r="AU190" s="62" t="s">
        <v>456</v>
      </c>
      <c r="AV190" s="62" t="s">
        <v>456</v>
      </c>
      <c r="AW190" s="62" t="s">
        <v>456</v>
      </c>
      <c r="AX190" s="62" t="s">
        <v>456</v>
      </c>
      <c r="AY190" s="62" t="s">
        <v>456</v>
      </c>
      <c r="AZ190" s="62" t="s">
        <v>456</v>
      </c>
      <c r="BA190" s="62" t="s">
        <v>456</v>
      </c>
      <c r="BB190" s="62" t="s">
        <v>456</v>
      </c>
      <c r="BC190" s="62" t="s">
        <v>456</v>
      </c>
      <c r="BD190" s="62" t="s">
        <v>456</v>
      </c>
      <c r="BE190" s="62" t="s">
        <v>456</v>
      </c>
      <c r="BF190" s="62" t="s">
        <v>456</v>
      </c>
      <c r="BG190" s="62" t="s">
        <v>456</v>
      </c>
      <c r="BH190" s="62" t="s">
        <v>456</v>
      </c>
      <c r="BI190" s="62" t="s">
        <v>456</v>
      </c>
      <c r="BJ190" s="62" t="s">
        <v>456</v>
      </c>
      <c r="BK190" s="62" t="s">
        <v>456</v>
      </c>
      <c r="BL190" s="62" t="s">
        <v>456</v>
      </c>
      <c r="BM190" s="62" t="s">
        <v>456</v>
      </c>
      <c r="BN190" s="62" t="s">
        <v>2039</v>
      </c>
      <c r="BO190" s="62" t="s">
        <v>1957</v>
      </c>
    </row>
    <row r="191" spans="1:67">
      <c r="A191" s="62">
        <v>189</v>
      </c>
      <c r="B191" s="62" t="s">
        <v>456</v>
      </c>
      <c r="C191" s="62" t="s">
        <v>456</v>
      </c>
      <c r="D191" s="62" t="s">
        <v>456</v>
      </c>
      <c r="E191" s="62" t="s">
        <v>456</v>
      </c>
      <c r="F191" s="62" t="s">
        <v>456</v>
      </c>
      <c r="G191" s="62" t="s">
        <v>456</v>
      </c>
      <c r="H191" s="62" t="s">
        <v>456</v>
      </c>
      <c r="I191" s="62" t="s">
        <v>456</v>
      </c>
      <c r="J191" s="62" t="s">
        <v>456</v>
      </c>
      <c r="K191" s="62" t="s">
        <v>456</v>
      </c>
      <c r="L191" s="62" t="s">
        <v>456</v>
      </c>
      <c r="M191" s="62" t="s">
        <v>456</v>
      </c>
      <c r="N191" s="62" t="s">
        <v>456</v>
      </c>
      <c r="O191" s="62" t="s">
        <v>456</v>
      </c>
      <c r="P191" s="62" t="s">
        <v>456</v>
      </c>
      <c r="Q191" s="62" t="s">
        <v>2039</v>
      </c>
      <c r="R191" s="62" t="s">
        <v>456</v>
      </c>
      <c r="S191" s="62" t="s">
        <v>456</v>
      </c>
      <c r="T191" s="62" t="s">
        <v>456</v>
      </c>
      <c r="U191" s="62" t="s">
        <v>456</v>
      </c>
      <c r="V191" s="62" t="s">
        <v>456</v>
      </c>
      <c r="W191" s="62" t="s">
        <v>456</v>
      </c>
      <c r="X191" s="62" t="s">
        <v>456</v>
      </c>
      <c r="Y191" s="62" t="s">
        <v>2039</v>
      </c>
      <c r="Z191" s="62" t="s">
        <v>456</v>
      </c>
      <c r="AA191" s="62" t="s">
        <v>456</v>
      </c>
      <c r="AB191" s="62" t="s">
        <v>456</v>
      </c>
      <c r="AC191" s="62" t="s">
        <v>456</v>
      </c>
      <c r="AD191" s="62" t="s">
        <v>456</v>
      </c>
      <c r="AE191" s="62" t="s">
        <v>456</v>
      </c>
      <c r="AF191" s="62" t="s">
        <v>456</v>
      </c>
      <c r="AG191" s="62" t="s">
        <v>456</v>
      </c>
      <c r="AH191" s="62" t="s">
        <v>456</v>
      </c>
      <c r="AI191" s="62" t="s">
        <v>456</v>
      </c>
      <c r="AJ191" s="62" t="s">
        <v>456</v>
      </c>
      <c r="AK191" s="62" t="s">
        <v>456</v>
      </c>
      <c r="AL191" s="62" t="s">
        <v>456</v>
      </c>
      <c r="AM191" s="62" t="s">
        <v>456</v>
      </c>
      <c r="AN191" s="62" t="s">
        <v>456</v>
      </c>
      <c r="AO191" s="62" t="s">
        <v>456</v>
      </c>
      <c r="AP191" s="62" t="s">
        <v>456</v>
      </c>
      <c r="AQ191" s="62" t="s">
        <v>456</v>
      </c>
      <c r="AR191" s="62" t="s">
        <v>456</v>
      </c>
      <c r="AS191" s="62" t="s">
        <v>456</v>
      </c>
      <c r="AT191" s="62" t="s">
        <v>456</v>
      </c>
      <c r="AU191" s="62" t="s">
        <v>456</v>
      </c>
      <c r="AV191" s="62" t="s">
        <v>456</v>
      </c>
      <c r="AW191" s="62" t="s">
        <v>456</v>
      </c>
      <c r="AX191" s="62" t="s">
        <v>456</v>
      </c>
      <c r="AY191" s="62" t="s">
        <v>456</v>
      </c>
      <c r="AZ191" s="62" t="s">
        <v>456</v>
      </c>
      <c r="BA191" s="62" t="s">
        <v>456</v>
      </c>
      <c r="BB191" s="62" t="s">
        <v>456</v>
      </c>
      <c r="BC191" s="62" t="s">
        <v>456</v>
      </c>
      <c r="BD191" s="62" t="s">
        <v>456</v>
      </c>
      <c r="BE191" s="62" t="s">
        <v>456</v>
      </c>
      <c r="BF191" s="62" t="s">
        <v>456</v>
      </c>
      <c r="BG191" s="62" t="s">
        <v>456</v>
      </c>
      <c r="BH191" s="62" t="s">
        <v>456</v>
      </c>
      <c r="BI191" s="62" t="s">
        <v>456</v>
      </c>
      <c r="BJ191" s="62" t="s">
        <v>456</v>
      </c>
      <c r="BK191" s="62" t="s">
        <v>456</v>
      </c>
      <c r="BL191" s="62" t="s">
        <v>456</v>
      </c>
      <c r="BM191" s="62" t="s">
        <v>456</v>
      </c>
      <c r="BN191" s="62" t="s">
        <v>2039</v>
      </c>
      <c r="BO191" s="62" t="s">
        <v>1957</v>
      </c>
    </row>
    <row r="192" spans="1:67">
      <c r="A192" s="62">
        <v>190</v>
      </c>
      <c r="B192" s="62" t="s">
        <v>456</v>
      </c>
      <c r="C192" s="62" t="s">
        <v>456</v>
      </c>
      <c r="D192" s="62" t="s">
        <v>456</v>
      </c>
      <c r="E192" s="62" t="s">
        <v>456</v>
      </c>
      <c r="F192" s="62" t="s">
        <v>456</v>
      </c>
      <c r="G192" s="62" t="s">
        <v>456</v>
      </c>
      <c r="H192" s="62" t="s">
        <v>456</v>
      </c>
      <c r="I192" s="62" t="s">
        <v>456</v>
      </c>
      <c r="J192" s="62" t="s">
        <v>456</v>
      </c>
      <c r="K192" s="62" t="s">
        <v>456</v>
      </c>
      <c r="L192" s="62" t="s">
        <v>456</v>
      </c>
      <c r="M192" s="62" t="s">
        <v>456</v>
      </c>
      <c r="N192" s="62" t="s">
        <v>456</v>
      </c>
      <c r="O192" s="62" t="s">
        <v>456</v>
      </c>
      <c r="P192" s="62" t="s">
        <v>456</v>
      </c>
      <c r="Q192" s="62" t="s">
        <v>2039</v>
      </c>
      <c r="R192" s="62" t="s">
        <v>456</v>
      </c>
      <c r="S192" s="62" t="s">
        <v>456</v>
      </c>
      <c r="T192" s="62" t="s">
        <v>456</v>
      </c>
      <c r="U192" s="62" t="s">
        <v>456</v>
      </c>
      <c r="V192" s="62" t="s">
        <v>456</v>
      </c>
      <c r="W192" s="62" t="s">
        <v>456</v>
      </c>
      <c r="X192" s="62" t="s">
        <v>456</v>
      </c>
      <c r="Y192" s="62" t="s">
        <v>2039</v>
      </c>
      <c r="Z192" s="62" t="s">
        <v>456</v>
      </c>
      <c r="AA192" s="62" t="s">
        <v>456</v>
      </c>
      <c r="AB192" s="62" t="s">
        <v>456</v>
      </c>
      <c r="AC192" s="62" t="s">
        <v>456</v>
      </c>
      <c r="AD192" s="62" t="s">
        <v>456</v>
      </c>
      <c r="AE192" s="62" t="s">
        <v>456</v>
      </c>
      <c r="AF192" s="62" t="s">
        <v>456</v>
      </c>
      <c r="AG192" s="62" t="s">
        <v>456</v>
      </c>
      <c r="AH192" s="62" t="s">
        <v>456</v>
      </c>
      <c r="AI192" s="62" t="s">
        <v>456</v>
      </c>
      <c r="AJ192" s="62" t="s">
        <v>456</v>
      </c>
      <c r="AK192" s="62" t="s">
        <v>456</v>
      </c>
      <c r="AL192" s="62" t="s">
        <v>456</v>
      </c>
      <c r="AM192" s="62" t="s">
        <v>456</v>
      </c>
      <c r="AN192" s="62" t="s">
        <v>456</v>
      </c>
      <c r="AO192" s="62" t="s">
        <v>456</v>
      </c>
      <c r="AP192" s="62" t="s">
        <v>456</v>
      </c>
      <c r="AQ192" s="62" t="s">
        <v>456</v>
      </c>
      <c r="AR192" s="62" t="s">
        <v>456</v>
      </c>
      <c r="AS192" s="62" t="s">
        <v>456</v>
      </c>
      <c r="AT192" s="62" t="s">
        <v>456</v>
      </c>
      <c r="AU192" s="62" t="s">
        <v>456</v>
      </c>
      <c r="AV192" s="62" t="s">
        <v>456</v>
      </c>
      <c r="AW192" s="62" t="s">
        <v>456</v>
      </c>
      <c r="AX192" s="62" t="s">
        <v>456</v>
      </c>
      <c r="AY192" s="62" t="s">
        <v>456</v>
      </c>
      <c r="AZ192" s="62" t="s">
        <v>456</v>
      </c>
      <c r="BA192" s="62" t="s">
        <v>456</v>
      </c>
      <c r="BB192" s="62" t="s">
        <v>456</v>
      </c>
      <c r="BC192" s="62" t="s">
        <v>456</v>
      </c>
      <c r="BD192" s="62" t="s">
        <v>456</v>
      </c>
      <c r="BE192" s="62" t="s">
        <v>456</v>
      </c>
      <c r="BF192" s="62" t="s">
        <v>456</v>
      </c>
      <c r="BG192" s="62" t="s">
        <v>456</v>
      </c>
      <c r="BH192" s="62" t="s">
        <v>456</v>
      </c>
      <c r="BI192" s="62" t="s">
        <v>456</v>
      </c>
      <c r="BJ192" s="62" t="s">
        <v>456</v>
      </c>
      <c r="BK192" s="62" t="s">
        <v>456</v>
      </c>
      <c r="BL192" s="62" t="s">
        <v>456</v>
      </c>
      <c r="BM192" s="62" t="s">
        <v>456</v>
      </c>
      <c r="BN192" s="62" t="s">
        <v>2039</v>
      </c>
      <c r="BO192" s="62" t="s">
        <v>1957</v>
      </c>
    </row>
    <row r="193" spans="1:67">
      <c r="A193" s="62">
        <v>191</v>
      </c>
      <c r="B193" s="62" t="s">
        <v>456</v>
      </c>
      <c r="C193" s="62" t="s">
        <v>456</v>
      </c>
      <c r="D193" s="62" t="s">
        <v>456</v>
      </c>
      <c r="E193" s="62" t="s">
        <v>456</v>
      </c>
      <c r="F193" s="62" t="s">
        <v>456</v>
      </c>
      <c r="G193" s="62" t="s">
        <v>456</v>
      </c>
      <c r="H193" s="62" t="s">
        <v>456</v>
      </c>
      <c r="I193" s="62" t="s">
        <v>456</v>
      </c>
      <c r="J193" s="62" t="s">
        <v>456</v>
      </c>
      <c r="K193" s="62" t="s">
        <v>456</v>
      </c>
      <c r="L193" s="62" t="s">
        <v>456</v>
      </c>
      <c r="M193" s="62" t="s">
        <v>456</v>
      </c>
      <c r="N193" s="62" t="s">
        <v>456</v>
      </c>
      <c r="O193" s="62" t="s">
        <v>456</v>
      </c>
      <c r="P193" s="62" t="s">
        <v>456</v>
      </c>
      <c r="Q193" s="62" t="s">
        <v>2039</v>
      </c>
      <c r="R193" s="62" t="s">
        <v>456</v>
      </c>
      <c r="S193" s="62" t="s">
        <v>456</v>
      </c>
      <c r="T193" s="62" t="s">
        <v>456</v>
      </c>
      <c r="U193" s="62" t="s">
        <v>456</v>
      </c>
      <c r="V193" s="62" t="s">
        <v>456</v>
      </c>
      <c r="W193" s="62" t="s">
        <v>456</v>
      </c>
      <c r="X193" s="62" t="s">
        <v>456</v>
      </c>
      <c r="Y193" s="62" t="s">
        <v>2039</v>
      </c>
      <c r="Z193" s="62" t="s">
        <v>456</v>
      </c>
      <c r="AA193" s="62" t="s">
        <v>456</v>
      </c>
      <c r="AB193" s="62" t="s">
        <v>456</v>
      </c>
      <c r="AC193" s="62" t="s">
        <v>456</v>
      </c>
      <c r="AD193" s="62" t="s">
        <v>456</v>
      </c>
      <c r="AE193" s="62" t="s">
        <v>456</v>
      </c>
      <c r="AF193" s="62" t="s">
        <v>456</v>
      </c>
      <c r="AG193" s="62" t="s">
        <v>456</v>
      </c>
      <c r="AH193" s="62" t="s">
        <v>456</v>
      </c>
      <c r="AI193" s="62" t="s">
        <v>456</v>
      </c>
      <c r="AJ193" s="62" t="s">
        <v>456</v>
      </c>
      <c r="AK193" s="62" t="s">
        <v>456</v>
      </c>
      <c r="AL193" s="62" t="s">
        <v>456</v>
      </c>
      <c r="AM193" s="62" t="s">
        <v>456</v>
      </c>
      <c r="AN193" s="62" t="s">
        <v>456</v>
      </c>
      <c r="AO193" s="62" t="s">
        <v>456</v>
      </c>
      <c r="AP193" s="62" t="s">
        <v>456</v>
      </c>
      <c r="AQ193" s="62" t="s">
        <v>456</v>
      </c>
      <c r="AR193" s="62" t="s">
        <v>456</v>
      </c>
      <c r="AS193" s="62" t="s">
        <v>456</v>
      </c>
      <c r="AT193" s="62" t="s">
        <v>456</v>
      </c>
      <c r="AU193" s="62" t="s">
        <v>456</v>
      </c>
      <c r="AV193" s="62" t="s">
        <v>456</v>
      </c>
      <c r="AW193" s="62" t="s">
        <v>456</v>
      </c>
      <c r="AX193" s="62" t="s">
        <v>456</v>
      </c>
      <c r="AY193" s="62" t="s">
        <v>456</v>
      </c>
      <c r="AZ193" s="62" t="s">
        <v>456</v>
      </c>
      <c r="BA193" s="62" t="s">
        <v>456</v>
      </c>
      <c r="BB193" s="62" t="s">
        <v>456</v>
      </c>
      <c r="BC193" s="62" t="s">
        <v>456</v>
      </c>
      <c r="BD193" s="62" t="s">
        <v>456</v>
      </c>
      <c r="BE193" s="62" t="s">
        <v>456</v>
      </c>
      <c r="BF193" s="62" t="s">
        <v>456</v>
      </c>
      <c r="BG193" s="62" t="s">
        <v>456</v>
      </c>
      <c r="BH193" s="62" t="s">
        <v>456</v>
      </c>
      <c r="BI193" s="62" t="s">
        <v>456</v>
      </c>
      <c r="BJ193" s="62" t="s">
        <v>456</v>
      </c>
      <c r="BK193" s="62" t="s">
        <v>456</v>
      </c>
      <c r="BL193" s="62" t="s">
        <v>456</v>
      </c>
      <c r="BM193" s="62" t="s">
        <v>456</v>
      </c>
      <c r="BN193" s="62" t="s">
        <v>2039</v>
      </c>
      <c r="BO193" s="62" t="s">
        <v>1957</v>
      </c>
    </row>
    <row r="194" spans="1:67">
      <c r="A194" s="62">
        <v>192</v>
      </c>
      <c r="B194" s="62" t="s">
        <v>456</v>
      </c>
      <c r="C194" s="62" t="s">
        <v>456</v>
      </c>
      <c r="D194" s="62" t="s">
        <v>456</v>
      </c>
      <c r="E194" s="62" t="s">
        <v>456</v>
      </c>
      <c r="F194" s="62" t="s">
        <v>456</v>
      </c>
      <c r="G194" s="62" t="s">
        <v>456</v>
      </c>
      <c r="H194" s="62" t="s">
        <v>456</v>
      </c>
      <c r="I194" s="62" t="s">
        <v>456</v>
      </c>
      <c r="J194" s="62" t="s">
        <v>456</v>
      </c>
      <c r="K194" s="62" t="s">
        <v>456</v>
      </c>
      <c r="L194" s="62" t="s">
        <v>456</v>
      </c>
      <c r="M194" s="62" t="s">
        <v>456</v>
      </c>
      <c r="N194" s="62" t="s">
        <v>456</v>
      </c>
      <c r="O194" s="62" t="s">
        <v>456</v>
      </c>
      <c r="P194" s="62" t="s">
        <v>456</v>
      </c>
      <c r="Q194" s="62" t="s">
        <v>2039</v>
      </c>
      <c r="R194" s="62" t="s">
        <v>456</v>
      </c>
      <c r="S194" s="62" t="s">
        <v>456</v>
      </c>
      <c r="T194" s="62" t="s">
        <v>456</v>
      </c>
      <c r="U194" s="62" t="s">
        <v>456</v>
      </c>
      <c r="V194" s="62" t="s">
        <v>456</v>
      </c>
      <c r="W194" s="62" t="s">
        <v>456</v>
      </c>
      <c r="X194" s="62" t="s">
        <v>456</v>
      </c>
      <c r="Y194" s="62" t="s">
        <v>2039</v>
      </c>
      <c r="Z194" s="62" t="s">
        <v>456</v>
      </c>
      <c r="AA194" s="62" t="s">
        <v>456</v>
      </c>
      <c r="AB194" s="62" t="s">
        <v>456</v>
      </c>
      <c r="AC194" s="62" t="s">
        <v>456</v>
      </c>
      <c r="AD194" s="62" t="s">
        <v>456</v>
      </c>
      <c r="AE194" s="62" t="s">
        <v>456</v>
      </c>
      <c r="AF194" s="62" t="s">
        <v>456</v>
      </c>
      <c r="AG194" s="62" t="s">
        <v>456</v>
      </c>
      <c r="AH194" s="62" t="s">
        <v>456</v>
      </c>
      <c r="AI194" s="62" t="s">
        <v>456</v>
      </c>
      <c r="AJ194" s="62" t="s">
        <v>456</v>
      </c>
      <c r="AK194" s="62" t="s">
        <v>456</v>
      </c>
      <c r="AL194" s="62" t="s">
        <v>456</v>
      </c>
      <c r="AM194" s="62" t="s">
        <v>456</v>
      </c>
      <c r="AN194" s="62" t="s">
        <v>456</v>
      </c>
      <c r="AO194" s="62" t="s">
        <v>456</v>
      </c>
      <c r="AP194" s="62" t="s">
        <v>456</v>
      </c>
      <c r="AQ194" s="62" t="s">
        <v>456</v>
      </c>
      <c r="AR194" s="62" t="s">
        <v>456</v>
      </c>
      <c r="AS194" s="62" t="s">
        <v>456</v>
      </c>
      <c r="AT194" s="62" t="s">
        <v>456</v>
      </c>
      <c r="AU194" s="62" t="s">
        <v>456</v>
      </c>
      <c r="AV194" s="62" t="s">
        <v>456</v>
      </c>
      <c r="AW194" s="62" t="s">
        <v>456</v>
      </c>
      <c r="AX194" s="62" t="s">
        <v>456</v>
      </c>
      <c r="AY194" s="62" t="s">
        <v>456</v>
      </c>
      <c r="AZ194" s="62" t="s">
        <v>456</v>
      </c>
      <c r="BA194" s="62" t="s">
        <v>456</v>
      </c>
      <c r="BB194" s="62" t="s">
        <v>456</v>
      </c>
      <c r="BC194" s="62" t="s">
        <v>456</v>
      </c>
      <c r="BD194" s="62" t="s">
        <v>456</v>
      </c>
      <c r="BE194" s="62" t="s">
        <v>456</v>
      </c>
      <c r="BF194" s="62" t="s">
        <v>456</v>
      </c>
      <c r="BG194" s="62" t="s">
        <v>456</v>
      </c>
      <c r="BH194" s="62" t="s">
        <v>456</v>
      </c>
      <c r="BI194" s="62" t="s">
        <v>456</v>
      </c>
      <c r="BJ194" s="62" t="s">
        <v>456</v>
      </c>
      <c r="BK194" s="62" t="s">
        <v>456</v>
      </c>
      <c r="BL194" s="62" t="s">
        <v>456</v>
      </c>
      <c r="BM194" s="62" t="s">
        <v>456</v>
      </c>
      <c r="BN194" s="62" t="s">
        <v>2039</v>
      </c>
      <c r="BO194" s="62" t="s">
        <v>1957</v>
      </c>
    </row>
    <row r="195" spans="1:67">
      <c r="A195" s="62">
        <v>193</v>
      </c>
      <c r="B195" s="62" t="s">
        <v>456</v>
      </c>
      <c r="C195" s="62" t="s">
        <v>456</v>
      </c>
      <c r="D195" s="62" t="s">
        <v>456</v>
      </c>
      <c r="E195" s="62" t="s">
        <v>456</v>
      </c>
      <c r="F195" s="62" t="s">
        <v>456</v>
      </c>
      <c r="G195" s="62" t="s">
        <v>456</v>
      </c>
      <c r="H195" s="62" t="s">
        <v>456</v>
      </c>
      <c r="I195" s="62" t="s">
        <v>456</v>
      </c>
      <c r="J195" s="62" t="s">
        <v>456</v>
      </c>
      <c r="K195" s="62" t="s">
        <v>456</v>
      </c>
      <c r="L195" s="62" t="s">
        <v>456</v>
      </c>
      <c r="M195" s="62" t="s">
        <v>456</v>
      </c>
      <c r="N195" s="62" t="s">
        <v>456</v>
      </c>
      <c r="O195" s="62" t="s">
        <v>456</v>
      </c>
      <c r="P195" s="62" t="s">
        <v>456</v>
      </c>
      <c r="Q195" s="62" t="s">
        <v>2039</v>
      </c>
      <c r="R195" s="62" t="s">
        <v>456</v>
      </c>
      <c r="S195" s="62" t="s">
        <v>456</v>
      </c>
      <c r="T195" s="62" t="s">
        <v>456</v>
      </c>
      <c r="U195" s="62" t="s">
        <v>456</v>
      </c>
      <c r="V195" s="62" t="s">
        <v>456</v>
      </c>
      <c r="W195" s="62" t="s">
        <v>456</v>
      </c>
      <c r="X195" s="62" t="s">
        <v>456</v>
      </c>
      <c r="Y195" s="62" t="s">
        <v>2039</v>
      </c>
      <c r="Z195" s="62" t="s">
        <v>456</v>
      </c>
      <c r="AA195" s="62" t="s">
        <v>456</v>
      </c>
      <c r="AB195" s="62" t="s">
        <v>456</v>
      </c>
      <c r="AC195" s="62" t="s">
        <v>456</v>
      </c>
      <c r="AD195" s="62" t="s">
        <v>456</v>
      </c>
      <c r="AE195" s="62" t="s">
        <v>456</v>
      </c>
      <c r="AF195" s="62" t="s">
        <v>456</v>
      </c>
      <c r="AG195" s="62" t="s">
        <v>456</v>
      </c>
      <c r="AH195" s="62" t="s">
        <v>456</v>
      </c>
      <c r="AI195" s="62" t="s">
        <v>456</v>
      </c>
      <c r="AJ195" s="62" t="s">
        <v>456</v>
      </c>
      <c r="AK195" s="62" t="s">
        <v>456</v>
      </c>
      <c r="AL195" s="62" t="s">
        <v>456</v>
      </c>
      <c r="AM195" s="62" t="s">
        <v>1957</v>
      </c>
      <c r="AN195" s="62" t="s">
        <v>456</v>
      </c>
      <c r="AO195" s="62" t="s">
        <v>456</v>
      </c>
      <c r="AP195" s="62" t="s">
        <v>456</v>
      </c>
      <c r="AQ195" s="62" t="s">
        <v>456</v>
      </c>
      <c r="AR195" s="62" t="s">
        <v>456</v>
      </c>
      <c r="AS195" s="62" t="s">
        <v>456</v>
      </c>
      <c r="AT195" s="62" t="s">
        <v>456</v>
      </c>
      <c r="AU195" s="62" t="s">
        <v>456</v>
      </c>
      <c r="AV195" s="62" t="s">
        <v>456</v>
      </c>
      <c r="AW195" s="62" t="s">
        <v>456</v>
      </c>
      <c r="AX195" s="62" t="s">
        <v>456</v>
      </c>
      <c r="AY195" s="62" t="s">
        <v>456</v>
      </c>
      <c r="AZ195" s="62" t="s">
        <v>456</v>
      </c>
      <c r="BA195" s="62" t="s">
        <v>456</v>
      </c>
      <c r="BB195" s="62" t="s">
        <v>456</v>
      </c>
      <c r="BC195" s="62" t="s">
        <v>456</v>
      </c>
      <c r="BD195" s="62" t="s">
        <v>456</v>
      </c>
      <c r="BE195" s="62" t="s">
        <v>456</v>
      </c>
      <c r="BF195" s="62" t="s">
        <v>456</v>
      </c>
      <c r="BG195" s="62" t="s">
        <v>456</v>
      </c>
      <c r="BH195" s="62" t="s">
        <v>456</v>
      </c>
      <c r="BI195" s="62" t="s">
        <v>456</v>
      </c>
      <c r="BJ195" s="62" t="s">
        <v>456</v>
      </c>
      <c r="BK195" s="62" t="s">
        <v>456</v>
      </c>
      <c r="BL195" s="62" t="s">
        <v>456</v>
      </c>
      <c r="BM195" s="62" t="s">
        <v>456</v>
      </c>
      <c r="BN195" s="62" t="s">
        <v>2039</v>
      </c>
      <c r="BO195" s="62" t="s">
        <v>1957</v>
      </c>
    </row>
    <row r="196" spans="1:67">
      <c r="A196" s="62">
        <v>194</v>
      </c>
      <c r="B196" s="62" t="s">
        <v>456</v>
      </c>
      <c r="C196" s="62" t="s">
        <v>456</v>
      </c>
      <c r="D196" s="62" t="s">
        <v>456</v>
      </c>
      <c r="E196" s="62" t="s">
        <v>456</v>
      </c>
      <c r="F196" s="62" t="s">
        <v>456</v>
      </c>
      <c r="G196" s="62" t="s">
        <v>456</v>
      </c>
      <c r="H196" s="62" t="s">
        <v>456</v>
      </c>
      <c r="I196" s="62" t="s">
        <v>456</v>
      </c>
      <c r="J196" s="62" t="s">
        <v>456</v>
      </c>
      <c r="K196" s="62" t="s">
        <v>456</v>
      </c>
      <c r="L196" s="62" t="s">
        <v>456</v>
      </c>
      <c r="M196" s="62" t="s">
        <v>456</v>
      </c>
      <c r="N196" s="62" t="s">
        <v>456</v>
      </c>
      <c r="O196" s="62" t="s">
        <v>456</v>
      </c>
      <c r="P196" s="62" t="s">
        <v>456</v>
      </c>
      <c r="Q196" s="62" t="s">
        <v>2039</v>
      </c>
      <c r="R196" s="62" t="s">
        <v>456</v>
      </c>
      <c r="S196" s="62" t="s">
        <v>456</v>
      </c>
      <c r="T196" s="62" t="s">
        <v>456</v>
      </c>
      <c r="U196" s="62" t="s">
        <v>456</v>
      </c>
      <c r="V196" s="62" t="s">
        <v>456</v>
      </c>
      <c r="W196" s="62" t="s">
        <v>456</v>
      </c>
      <c r="X196" s="62" t="s">
        <v>456</v>
      </c>
      <c r="Y196" s="62" t="s">
        <v>2039</v>
      </c>
      <c r="Z196" s="62" t="s">
        <v>456</v>
      </c>
      <c r="AA196" s="62" t="s">
        <v>456</v>
      </c>
      <c r="AB196" s="62" t="s">
        <v>456</v>
      </c>
      <c r="AC196" s="62" t="s">
        <v>456</v>
      </c>
      <c r="AD196" s="62" t="s">
        <v>456</v>
      </c>
      <c r="AE196" s="62" t="s">
        <v>456</v>
      </c>
      <c r="AF196" s="62" t="s">
        <v>456</v>
      </c>
      <c r="AG196" s="62" t="s">
        <v>456</v>
      </c>
      <c r="AH196" s="62" t="s">
        <v>456</v>
      </c>
      <c r="AI196" s="62" t="s">
        <v>456</v>
      </c>
      <c r="AJ196" s="62" t="s">
        <v>456</v>
      </c>
      <c r="AK196" s="62" t="s">
        <v>456</v>
      </c>
      <c r="AL196" s="62" t="s">
        <v>456</v>
      </c>
      <c r="AM196" s="62" t="s">
        <v>456</v>
      </c>
      <c r="AN196" s="62" t="s">
        <v>456</v>
      </c>
      <c r="AO196" s="62" t="s">
        <v>456</v>
      </c>
      <c r="AP196" s="62" t="s">
        <v>456</v>
      </c>
      <c r="AQ196" s="62" t="s">
        <v>456</v>
      </c>
      <c r="AR196" s="62" t="s">
        <v>456</v>
      </c>
      <c r="AS196" s="62" t="s">
        <v>456</v>
      </c>
      <c r="AT196" s="62" t="s">
        <v>456</v>
      </c>
      <c r="AU196" s="62" t="s">
        <v>456</v>
      </c>
      <c r="AV196" s="62" t="s">
        <v>456</v>
      </c>
      <c r="AW196" s="62" t="s">
        <v>456</v>
      </c>
      <c r="AX196" s="62" t="s">
        <v>456</v>
      </c>
      <c r="AY196" s="62" t="s">
        <v>456</v>
      </c>
      <c r="AZ196" s="62" t="s">
        <v>456</v>
      </c>
      <c r="BA196" s="62" t="s">
        <v>456</v>
      </c>
      <c r="BB196" s="62" t="s">
        <v>456</v>
      </c>
      <c r="BC196" s="62" t="s">
        <v>456</v>
      </c>
      <c r="BD196" s="62" t="s">
        <v>456</v>
      </c>
      <c r="BE196" s="62" t="s">
        <v>456</v>
      </c>
      <c r="BF196" s="62" t="s">
        <v>456</v>
      </c>
      <c r="BG196" s="62" t="s">
        <v>456</v>
      </c>
      <c r="BH196" s="62" t="s">
        <v>456</v>
      </c>
      <c r="BI196" s="62" t="s">
        <v>456</v>
      </c>
      <c r="BJ196" s="62" t="s">
        <v>456</v>
      </c>
      <c r="BK196" s="62" t="s">
        <v>456</v>
      </c>
      <c r="BL196" s="62" t="s">
        <v>456</v>
      </c>
      <c r="BM196" s="62" t="s">
        <v>456</v>
      </c>
      <c r="BN196" s="62" t="s">
        <v>2039</v>
      </c>
      <c r="BO196" s="62" t="s">
        <v>1957</v>
      </c>
    </row>
    <row r="197" spans="1:67">
      <c r="A197" s="62">
        <v>195</v>
      </c>
      <c r="B197" s="62" t="s">
        <v>456</v>
      </c>
      <c r="C197" s="62" t="s">
        <v>456</v>
      </c>
      <c r="D197" s="62" t="s">
        <v>456</v>
      </c>
      <c r="E197" s="62" t="s">
        <v>456</v>
      </c>
      <c r="F197" s="62" t="s">
        <v>456</v>
      </c>
      <c r="G197" s="62" t="s">
        <v>456</v>
      </c>
      <c r="H197" s="62" t="s">
        <v>456</v>
      </c>
      <c r="I197" s="62" t="s">
        <v>456</v>
      </c>
      <c r="J197" s="62" t="s">
        <v>456</v>
      </c>
      <c r="K197" s="62" t="s">
        <v>456</v>
      </c>
      <c r="L197" s="62" t="s">
        <v>456</v>
      </c>
      <c r="M197" s="62" t="s">
        <v>456</v>
      </c>
      <c r="N197" s="62" t="s">
        <v>456</v>
      </c>
      <c r="O197" s="62" t="s">
        <v>456</v>
      </c>
      <c r="P197" s="62" t="s">
        <v>456</v>
      </c>
      <c r="Q197" s="62" t="s">
        <v>2039</v>
      </c>
      <c r="R197" s="62" t="s">
        <v>456</v>
      </c>
      <c r="S197" s="62" t="s">
        <v>456</v>
      </c>
      <c r="T197" s="62" t="s">
        <v>456</v>
      </c>
      <c r="U197" s="62" t="s">
        <v>456</v>
      </c>
      <c r="V197" s="62" t="s">
        <v>456</v>
      </c>
      <c r="W197" s="62" t="s">
        <v>456</v>
      </c>
      <c r="X197" s="62" t="s">
        <v>456</v>
      </c>
      <c r="Y197" s="62" t="s">
        <v>2039</v>
      </c>
      <c r="Z197" s="62" t="s">
        <v>456</v>
      </c>
      <c r="AA197" s="62" t="s">
        <v>456</v>
      </c>
      <c r="AB197" s="62" t="s">
        <v>456</v>
      </c>
      <c r="AC197" s="62" t="s">
        <v>456</v>
      </c>
      <c r="AD197" s="62" t="s">
        <v>456</v>
      </c>
      <c r="AE197" s="62" t="s">
        <v>456</v>
      </c>
      <c r="AF197" s="62" t="s">
        <v>456</v>
      </c>
      <c r="AG197" s="62" t="s">
        <v>456</v>
      </c>
      <c r="AH197" s="62" t="s">
        <v>456</v>
      </c>
      <c r="AI197" s="62" t="s">
        <v>456</v>
      </c>
      <c r="AJ197" s="62" t="s">
        <v>456</v>
      </c>
      <c r="AK197" s="62" t="s">
        <v>456</v>
      </c>
      <c r="AL197" s="62" t="s">
        <v>456</v>
      </c>
      <c r="AM197" s="62" t="s">
        <v>456</v>
      </c>
      <c r="AN197" s="62" t="s">
        <v>456</v>
      </c>
      <c r="AO197" s="62" t="s">
        <v>456</v>
      </c>
      <c r="AP197" s="62" t="s">
        <v>456</v>
      </c>
      <c r="AQ197" s="62" t="s">
        <v>456</v>
      </c>
      <c r="AR197" s="62" t="s">
        <v>456</v>
      </c>
      <c r="AS197" s="62" t="s">
        <v>456</v>
      </c>
      <c r="AT197" s="62" t="s">
        <v>456</v>
      </c>
      <c r="AU197" s="62" t="s">
        <v>456</v>
      </c>
      <c r="AV197" s="62" t="s">
        <v>456</v>
      </c>
      <c r="AW197" s="62" t="s">
        <v>456</v>
      </c>
      <c r="AX197" s="62" t="s">
        <v>456</v>
      </c>
      <c r="AY197" s="62" t="s">
        <v>456</v>
      </c>
      <c r="AZ197" s="62" t="s">
        <v>456</v>
      </c>
      <c r="BA197" s="62" t="s">
        <v>456</v>
      </c>
      <c r="BB197" s="62" t="s">
        <v>456</v>
      </c>
      <c r="BC197" s="62" t="s">
        <v>456</v>
      </c>
      <c r="BD197" s="62" t="s">
        <v>456</v>
      </c>
      <c r="BE197" s="62" t="s">
        <v>456</v>
      </c>
      <c r="BF197" s="62" t="s">
        <v>456</v>
      </c>
      <c r="BG197" s="62" t="s">
        <v>456</v>
      </c>
      <c r="BH197" s="62" t="s">
        <v>456</v>
      </c>
      <c r="BI197" s="62" t="s">
        <v>456</v>
      </c>
      <c r="BJ197" s="62" t="s">
        <v>456</v>
      </c>
      <c r="BK197" s="62" t="s">
        <v>456</v>
      </c>
      <c r="BL197" s="62" t="s">
        <v>456</v>
      </c>
      <c r="BM197" s="62" t="s">
        <v>456</v>
      </c>
      <c r="BN197" s="62" t="s">
        <v>2039</v>
      </c>
      <c r="BO197" s="62" t="s">
        <v>1957</v>
      </c>
    </row>
    <row r="198" spans="1:67">
      <c r="A198" s="62">
        <v>196</v>
      </c>
      <c r="B198" s="62" t="s">
        <v>456</v>
      </c>
      <c r="C198" s="62" t="s">
        <v>456</v>
      </c>
      <c r="D198" s="62" t="s">
        <v>456</v>
      </c>
      <c r="E198" s="62" t="s">
        <v>456</v>
      </c>
      <c r="F198" s="62" t="s">
        <v>456</v>
      </c>
      <c r="G198" s="62" t="s">
        <v>456</v>
      </c>
      <c r="H198" s="62" t="s">
        <v>456</v>
      </c>
      <c r="I198" s="62" t="s">
        <v>456</v>
      </c>
      <c r="J198" s="62" t="s">
        <v>456</v>
      </c>
      <c r="K198" s="62" t="s">
        <v>456</v>
      </c>
      <c r="L198" s="62" t="s">
        <v>456</v>
      </c>
      <c r="M198" s="62" t="s">
        <v>456</v>
      </c>
      <c r="N198" s="62" t="s">
        <v>456</v>
      </c>
      <c r="O198" s="62" t="s">
        <v>456</v>
      </c>
      <c r="P198" s="62" t="s">
        <v>456</v>
      </c>
      <c r="Q198" s="62" t="s">
        <v>2039</v>
      </c>
      <c r="R198" s="62" t="s">
        <v>456</v>
      </c>
      <c r="S198" s="62" t="s">
        <v>456</v>
      </c>
      <c r="T198" s="62" t="s">
        <v>456</v>
      </c>
      <c r="U198" s="62" t="s">
        <v>456</v>
      </c>
      <c r="V198" s="62" t="s">
        <v>456</v>
      </c>
      <c r="W198" s="62" t="s">
        <v>456</v>
      </c>
      <c r="X198" s="62" t="s">
        <v>456</v>
      </c>
      <c r="Y198" s="62" t="s">
        <v>2039</v>
      </c>
      <c r="Z198" s="62" t="s">
        <v>456</v>
      </c>
      <c r="AA198" s="62" t="s">
        <v>456</v>
      </c>
      <c r="AB198" s="62" t="s">
        <v>456</v>
      </c>
      <c r="AC198" s="62" t="s">
        <v>456</v>
      </c>
      <c r="AD198" s="62" t="s">
        <v>456</v>
      </c>
      <c r="AE198" s="62" t="s">
        <v>456</v>
      </c>
      <c r="AF198" s="62" t="s">
        <v>456</v>
      </c>
      <c r="AG198" s="62" t="s">
        <v>456</v>
      </c>
      <c r="AH198" s="62" t="s">
        <v>456</v>
      </c>
      <c r="AI198" s="62" t="s">
        <v>456</v>
      </c>
      <c r="AJ198" s="62" t="s">
        <v>456</v>
      </c>
      <c r="AK198" s="62" t="s">
        <v>456</v>
      </c>
      <c r="AL198" s="62" t="s">
        <v>456</v>
      </c>
      <c r="AM198" s="62" t="s">
        <v>456</v>
      </c>
      <c r="AN198" s="62" t="s">
        <v>456</v>
      </c>
      <c r="AO198" s="62" t="s">
        <v>456</v>
      </c>
      <c r="AP198" s="62" t="s">
        <v>456</v>
      </c>
      <c r="AQ198" s="62" t="s">
        <v>456</v>
      </c>
      <c r="AR198" s="62" t="s">
        <v>456</v>
      </c>
      <c r="AS198" s="62" t="s">
        <v>456</v>
      </c>
      <c r="AT198" s="62" t="s">
        <v>456</v>
      </c>
      <c r="AU198" s="62" t="s">
        <v>456</v>
      </c>
      <c r="AV198" s="62" t="s">
        <v>456</v>
      </c>
      <c r="AW198" s="62" t="s">
        <v>456</v>
      </c>
      <c r="AX198" s="62" t="s">
        <v>456</v>
      </c>
      <c r="AY198" s="62" t="s">
        <v>456</v>
      </c>
      <c r="AZ198" s="62" t="s">
        <v>456</v>
      </c>
      <c r="BA198" s="62" t="s">
        <v>456</v>
      </c>
      <c r="BB198" s="62" t="s">
        <v>456</v>
      </c>
      <c r="BC198" s="62" t="s">
        <v>456</v>
      </c>
      <c r="BD198" s="62" t="s">
        <v>456</v>
      </c>
      <c r="BE198" s="62" t="s">
        <v>456</v>
      </c>
      <c r="BF198" s="62" t="s">
        <v>456</v>
      </c>
      <c r="BG198" s="62" t="s">
        <v>456</v>
      </c>
      <c r="BH198" s="62" t="s">
        <v>456</v>
      </c>
      <c r="BI198" s="62" t="s">
        <v>456</v>
      </c>
      <c r="BJ198" s="62" t="s">
        <v>456</v>
      </c>
      <c r="BK198" s="62" t="s">
        <v>456</v>
      </c>
      <c r="BL198" s="62" t="s">
        <v>456</v>
      </c>
      <c r="BM198" s="62" t="s">
        <v>456</v>
      </c>
      <c r="BN198" s="62" t="s">
        <v>2039</v>
      </c>
      <c r="BO198" s="62" t="s">
        <v>1957</v>
      </c>
    </row>
    <row r="199" spans="1:67">
      <c r="A199" s="62">
        <v>197</v>
      </c>
      <c r="B199" s="62" t="s">
        <v>456</v>
      </c>
      <c r="C199" s="62" t="s">
        <v>456</v>
      </c>
      <c r="D199" s="62" t="s">
        <v>456</v>
      </c>
      <c r="E199" s="62" t="s">
        <v>456</v>
      </c>
      <c r="F199" s="62" t="s">
        <v>456</v>
      </c>
      <c r="G199" s="62" t="s">
        <v>456</v>
      </c>
      <c r="H199" s="62" t="s">
        <v>456</v>
      </c>
      <c r="I199" s="62" t="s">
        <v>456</v>
      </c>
      <c r="J199" s="62" t="s">
        <v>456</v>
      </c>
      <c r="K199" s="62" t="s">
        <v>456</v>
      </c>
      <c r="L199" s="62" t="s">
        <v>456</v>
      </c>
      <c r="M199" s="62" t="s">
        <v>456</v>
      </c>
      <c r="N199" s="62" t="s">
        <v>456</v>
      </c>
      <c r="O199" s="62" t="s">
        <v>456</v>
      </c>
      <c r="P199" s="62" t="s">
        <v>456</v>
      </c>
      <c r="Q199" s="62" t="s">
        <v>2039</v>
      </c>
      <c r="R199" s="62" t="s">
        <v>456</v>
      </c>
      <c r="S199" s="62" t="s">
        <v>456</v>
      </c>
      <c r="T199" s="62" t="s">
        <v>456</v>
      </c>
      <c r="U199" s="62" t="s">
        <v>456</v>
      </c>
      <c r="V199" s="62" t="s">
        <v>456</v>
      </c>
      <c r="W199" s="62" t="s">
        <v>456</v>
      </c>
      <c r="X199" s="62" t="s">
        <v>456</v>
      </c>
      <c r="Y199" s="62" t="s">
        <v>2039</v>
      </c>
      <c r="Z199" s="62" t="s">
        <v>456</v>
      </c>
      <c r="AA199" s="62" t="s">
        <v>456</v>
      </c>
      <c r="AB199" s="62" t="s">
        <v>456</v>
      </c>
      <c r="AC199" s="62" t="s">
        <v>456</v>
      </c>
      <c r="AD199" s="62" t="s">
        <v>456</v>
      </c>
      <c r="AE199" s="62" t="s">
        <v>456</v>
      </c>
      <c r="AF199" s="62" t="s">
        <v>456</v>
      </c>
      <c r="AG199" s="62" t="s">
        <v>456</v>
      </c>
      <c r="AH199" s="62" t="s">
        <v>456</v>
      </c>
      <c r="AI199" s="62" t="s">
        <v>456</v>
      </c>
      <c r="AJ199" s="62" t="s">
        <v>456</v>
      </c>
      <c r="AK199" s="62" t="s">
        <v>456</v>
      </c>
      <c r="AL199" s="62" t="s">
        <v>456</v>
      </c>
      <c r="AM199" s="62" t="s">
        <v>456</v>
      </c>
      <c r="AN199" s="62" t="s">
        <v>456</v>
      </c>
      <c r="AO199" s="62" t="s">
        <v>456</v>
      </c>
      <c r="AP199" s="62" t="s">
        <v>456</v>
      </c>
      <c r="AQ199" s="62" t="s">
        <v>456</v>
      </c>
      <c r="AR199" s="62" t="s">
        <v>456</v>
      </c>
      <c r="AS199" s="62" t="s">
        <v>456</v>
      </c>
      <c r="AT199" s="62" t="s">
        <v>456</v>
      </c>
      <c r="AU199" s="62" t="s">
        <v>456</v>
      </c>
      <c r="AV199" s="62" t="s">
        <v>456</v>
      </c>
      <c r="AW199" s="62" t="s">
        <v>456</v>
      </c>
      <c r="AX199" s="62" t="s">
        <v>456</v>
      </c>
      <c r="AY199" s="62" t="s">
        <v>456</v>
      </c>
      <c r="AZ199" s="62" t="s">
        <v>456</v>
      </c>
      <c r="BA199" s="62" t="s">
        <v>456</v>
      </c>
      <c r="BB199" s="62" t="s">
        <v>456</v>
      </c>
      <c r="BC199" s="62" t="s">
        <v>456</v>
      </c>
      <c r="BD199" s="62" t="s">
        <v>456</v>
      </c>
      <c r="BE199" s="62" t="s">
        <v>456</v>
      </c>
      <c r="BF199" s="62" t="s">
        <v>456</v>
      </c>
      <c r="BG199" s="62" t="s">
        <v>456</v>
      </c>
      <c r="BH199" s="62" t="s">
        <v>456</v>
      </c>
      <c r="BI199" s="62" t="s">
        <v>456</v>
      </c>
      <c r="BJ199" s="62" t="s">
        <v>456</v>
      </c>
      <c r="BK199" s="62" t="s">
        <v>456</v>
      </c>
      <c r="BL199" s="62" t="s">
        <v>456</v>
      </c>
      <c r="BM199" s="62" t="s">
        <v>456</v>
      </c>
      <c r="BN199" s="62" t="s">
        <v>2039</v>
      </c>
      <c r="BO199" s="62" t="s">
        <v>1957</v>
      </c>
    </row>
    <row r="200" spans="1:67">
      <c r="A200" s="62">
        <v>198</v>
      </c>
      <c r="B200" s="62" t="s">
        <v>456</v>
      </c>
      <c r="C200" s="62" t="s">
        <v>456</v>
      </c>
      <c r="D200" s="62" t="s">
        <v>456</v>
      </c>
      <c r="E200" s="62" t="s">
        <v>456</v>
      </c>
      <c r="F200" s="62" t="s">
        <v>456</v>
      </c>
      <c r="G200" s="62" t="s">
        <v>456</v>
      </c>
      <c r="H200" s="62" t="s">
        <v>456</v>
      </c>
      <c r="I200" s="62" t="s">
        <v>456</v>
      </c>
      <c r="J200" s="62" t="s">
        <v>456</v>
      </c>
      <c r="K200" s="62" t="s">
        <v>456</v>
      </c>
      <c r="L200" s="62" t="s">
        <v>456</v>
      </c>
      <c r="M200" s="62" t="s">
        <v>456</v>
      </c>
      <c r="N200" s="62" t="s">
        <v>456</v>
      </c>
      <c r="O200" s="62" t="s">
        <v>456</v>
      </c>
      <c r="P200" s="62" t="s">
        <v>456</v>
      </c>
      <c r="Q200" s="62" t="s">
        <v>2039</v>
      </c>
      <c r="R200" s="62" t="s">
        <v>456</v>
      </c>
      <c r="S200" s="62" t="s">
        <v>456</v>
      </c>
      <c r="T200" s="62" t="s">
        <v>456</v>
      </c>
      <c r="U200" s="62" t="s">
        <v>456</v>
      </c>
      <c r="V200" s="62" t="s">
        <v>456</v>
      </c>
      <c r="W200" s="62" t="s">
        <v>456</v>
      </c>
      <c r="X200" s="62" t="s">
        <v>456</v>
      </c>
      <c r="Y200" s="62" t="s">
        <v>2039</v>
      </c>
      <c r="Z200" s="62" t="s">
        <v>456</v>
      </c>
      <c r="AA200" s="62" t="s">
        <v>456</v>
      </c>
      <c r="AB200" s="62" t="s">
        <v>456</v>
      </c>
      <c r="AC200" s="62" t="s">
        <v>456</v>
      </c>
      <c r="AD200" s="62" t="s">
        <v>456</v>
      </c>
      <c r="AE200" s="62" t="s">
        <v>456</v>
      </c>
      <c r="AF200" s="62" t="s">
        <v>456</v>
      </c>
      <c r="AG200" s="62" t="s">
        <v>456</v>
      </c>
      <c r="AH200" s="62" t="s">
        <v>456</v>
      </c>
      <c r="AI200" s="62" t="s">
        <v>456</v>
      </c>
      <c r="AJ200" s="62" t="s">
        <v>456</v>
      </c>
      <c r="AK200" s="62" t="s">
        <v>456</v>
      </c>
      <c r="AL200" s="62" t="s">
        <v>456</v>
      </c>
      <c r="AM200" s="62" t="s">
        <v>456</v>
      </c>
      <c r="AN200" s="62" t="s">
        <v>456</v>
      </c>
      <c r="AO200" s="62" t="s">
        <v>456</v>
      </c>
      <c r="AP200" s="62" t="s">
        <v>456</v>
      </c>
      <c r="AQ200" s="62" t="s">
        <v>456</v>
      </c>
      <c r="AR200" s="62" t="s">
        <v>456</v>
      </c>
      <c r="AS200" s="62" t="s">
        <v>456</v>
      </c>
      <c r="AT200" s="62" t="s">
        <v>456</v>
      </c>
      <c r="AU200" s="62" t="s">
        <v>456</v>
      </c>
      <c r="AV200" s="62" t="s">
        <v>456</v>
      </c>
      <c r="AW200" s="62" t="s">
        <v>456</v>
      </c>
      <c r="AX200" s="62" t="s">
        <v>456</v>
      </c>
      <c r="AY200" s="62" t="s">
        <v>456</v>
      </c>
      <c r="AZ200" s="62" t="s">
        <v>456</v>
      </c>
      <c r="BA200" s="62" t="s">
        <v>456</v>
      </c>
      <c r="BB200" s="62" t="s">
        <v>456</v>
      </c>
      <c r="BC200" s="62" t="s">
        <v>456</v>
      </c>
      <c r="BD200" s="62" t="s">
        <v>456</v>
      </c>
      <c r="BE200" s="62" t="s">
        <v>456</v>
      </c>
      <c r="BF200" s="62" t="s">
        <v>456</v>
      </c>
      <c r="BG200" s="62" t="s">
        <v>456</v>
      </c>
      <c r="BH200" s="62" t="s">
        <v>456</v>
      </c>
      <c r="BI200" s="62" t="s">
        <v>456</v>
      </c>
      <c r="BJ200" s="62" t="s">
        <v>456</v>
      </c>
      <c r="BK200" s="62" t="s">
        <v>456</v>
      </c>
      <c r="BL200" s="62" t="s">
        <v>456</v>
      </c>
      <c r="BM200" s="62" t="s">
        <v>456</v>
      </c>
      <c r="BN200" s="62" t="s">
        <v>2039</v>
      </c>
      <c r="BO200" s="62" t="s">
        <v>1957</v>
      </c>
    </row>
    <row r="201" spans="1:67">
      <c r="A201" s="62">
        <v>199</v>
      </c>
      <c r="B201" s="62" t="s">
        <v>456</v>
      </c>
      <c r="C201" s="62" t="s">
        <v>456</v>
      </c>
      <c r="D201" s="62" t="s">
        <v>456</v>
      </c>
      <c r="E201" s="62" t="s">
        <v>456</v>
      </c>
      <c r="F201" s="62" t="s">
        <v>456</v>
      </c>
      <c r="G201" s="62" t="s">
        <v>456</v>
      </c>
      <c r="H201" s="62" t="s">
        <v>456</v>
      </c>
      <c r="I201" s="62" t="s">
        <v>456</v>
      </c>
      <c r="J201" s="62" t="s">
        <v>456</v>
      </c>
      <c r="K201" s="62" t="s">
        <v>456</v>
      </c>
      <c r="L201" s="62" t="s">
        <v>456</v>
      </c>
      <c r="M201" s="62" t="s">
        <v>456</v>
      </c>
      <c r="N201" s="62" t="s">
        <v>456</v>
      </c>
      <c r="O201" s="62" t="s">
        <v>456</v>
      </c>
      <c r="P201" s="62" t="s">
        <v>456</v>
      </c>
      <c r="Q201" s="62" t="s">
        <v>2039</v>
      </c>
      <c r="R201" s="62" t="s">
        <v>456</v>
      </c>
      <c r="S201" s="62" t="s">
        <v>456</v>
      </c>
      <c r="T201" s="62" t="s">
        <v>456</v>
      </c>
      <c r="U201" s="62" t="s">
        <v>456</v>
      </c>
      <c r="V201" s="62" t="s">
        <v>456</v>
      </c>
      <c r="W201" s="62" t="s">
        <v>456</v>
      </c>
      <c r="X201" s="62" t="s">
        <v>456</v>
      </c>
      <c r="Y201" s="62" t="s">
        <v>2039</v>
      </c>
      <c r="Z201" s="62" t="s">
        <v>456</v>
      </c>
      <c r="AA201" s="62" t="s">
        <v>456</v>
      </c>
      <c r="AB201" s="62" t="s">
        <v>456</v>
      </c>
      <c r="AC201" s="62" t="s">
        <v>456</v>
      </c>
      <c r="AD201" s="62" t="s">
        <v>456</v>
      </c>
      <c r="AE201" s="62" t="s">
        <v>456</v>
      </c>
      <c r="AF201" s="62" t="s">
        <v>456</v>
      </c>
      <c r="AG201" s="62" t="s">
        <v>456</v>
      </c>
      <c r="AH201" s="62" t="s">
        <v>456</v>
      </c>
      <c r="AI201" s="62" t="s">
        <v>456</v>
      </c>
      <c r="AJ201" s="62" t="s">
        <v>456</v>
      </c>
      <c r="AK201" s="62" t="s">
        <v>456</v>
      </c>
      <c r="AL201" s="62" t="s">
        <v>456</v>
      </c>
      <c r="AM201" s="62" t="s">
        <v>456</v>
      </c>
      <c r="AN201" s="62" t="s">
        <v>456</v>
      </c>
      <c r="AO201" s="62" t="s">
        <v>456</v>
      </c>
      <c r="AP201" s="62" t="s">
        <v>456</v>
      </c>
      <c r="AQ201" s="62" t="s">
        <v>456</v>
      </c>
      <c r="AR201" s="62" t="s">
        <v>456</v>
      </c>
      <c r="AS201" s="62" t="s">
        <v>456</v>
      </c>
      <c r="AT201" s="62" t="s">
        <v>456</v>
      </c>
      <c r="AU201" s="62" t="s">
        <v>456</v>
      </c>
      <c r="AV201" s="62" t="s">
        <v>456</v>
      </c>
      <c r="AW201" s="62" t="s">
        <v>456</v>
      </c>
      <c r="AX201" s="62" t="s">
        <v>456</v>
      </c>
      <c r="AY201" s="62" t="s">
        <v>456</v>
      </c>
      <c r="AZ201" s="62" t="s">
        <v>456</v>
      </c>
      <c r="BA201" s="62" t="s">
        <v>456</v>
      </c>
      <c r="BB201" s="62" t="s">
        <v>456</v>
      </c>
      <c r="BC201" s="62" t="s">
        <v>456</v>
      </c>
      <c r="BD201" s="62" t="s">
        <v>456</v>
      </c>
      <c r="BE201" s="62" t="s">
        <v>456</v>
      </c>
      <c r="BF201" s="62" t="s">
        <v>456</v>
      </c>
      <c r="BG201" s="62" t="s">
        <v>456</v>
      </c>
      <c r="BH201" s="62" t="s">
        <v>456</v>
      </c>
      <c r="BI201" s="62" t="s">
        <v>456</v>
      </c>
      <c r="BJ201" s="62" t="s">
        <v>456</v>
      </c>
      <c r="BK201" s="62" t="s">
        <v>456</v>
      </c>
      <c r="BL201" s="62" t="s">
        <v>456</v>
      </c>
      <c r="BM201" s="62" t="s">
        <v>456</v>
      </c>
      <c r="BN201" s="62" t="s">
        <v>2039</v>
      </c>
      <c r="BO201" s="62" t="s">
        <v>1957</v>
      </c>
    </row>
    <row r="202" spans="1:67">
      <c r="A202" s="62">
        <v>200</v>
      </c>
      <c r="B202" s="62" t="s">
        <v>456</v>
      </c>
      <c r="C202" s="62" t="s">
        <v>456</v>
      </c>
      <c r="D202" s="62" t="s">
        <v>456</v>
      </c>
      <c r="E202" s="62" t="s">
        <v>456</v>
      </c>
      <c r="F202" s="62" t="s">
        <v>456</v>
      </c>
      <c r="G202" s="62" t="s">
        <v>456</v>
      </c>
      <c r="H202" s="62" t="s">
        <v>456</v>
      </c>
      <c r="I202" s="62" t="s">
        <v>456</v>
      </c>
      <c r="J202" s="62" t="s">
        <v>456</v>
      </c>
      <c r="K202" s="62" t="s">
        <v>456</v>
      </c>
      <c r="L202" s="62" t="s">
        <v>456</v>
      </c>
      <c r="M202" s="62" t="s">
        <v>456</v>
      </c>
      <c r="N202" s="62" t="s">
        <v>456</v>
      </c>
      <c r="O202" s="62" t="s">
        <v>456</v>
      </c>
      <c r="P202" s="62" t="s">
        <v>456</v>
      </c>
      <c r="Q202" s="62" t="s">
        <v>2039</v>
      </c>
      <c r="R202" s="62" t="s">
        <v>456</v>
      </c>
      <c r="S202" s="62" t="s">
        <v>456</v>
      </c>
      <c r="T202" s="62" t="s">
        <v>456</v>
      </c>
      <c r="U202" s="62" t="s">
        <v>456</v>
      </c>
      <c r="V202" s="62" t="s">
        <v>456</v>
      </c>
      <c r="W202" s="62" t="s">
        <v>456</v>
      </c>
      <c r="X202" s="62" t="s">
        <v>456</v>
      </c>
      <c r="Y202" s="62" t="s">
        <v>2039</v>
      </c>
      <c r="Z202" s="62" t="s">
        <v>456</v>
      </c>
      <c r="AA202" s="62" t="s">
        <v>456</v>
      </c>
      <c r="AB202" s="62" t="s">
        <v>456</v>
      </c>
      <c r="AC202" s="62" t="s">
        <v>456</v>
      </c>
      <c r="AD202" s="62" t="s">
        <v>456</v>
      </c>
      <c r="AE202" s="62" t="s">
        <v>456</v>
      </c>
      <c r="AF202" s="62" t="s">
        <v>456</v>
      </c>
      <c r="AG202" s="62" t="s">
        <v>456</v>
      </c>
      <c r="AH202" s="62" t="s">
        <v>456</v>
      </c>
      <c r="AI202" s="62" t="s">
        <v>456</v>
      </c>
      <c r="AJ202" s="62" t="s">
        <v>456</v>
      </c>
      <c r="AK202" s="62" t="s">
        <v>456</v>
      </c>
      <c r="AL202" s="62" t="s">
        <v>456</v>
      </c>
      <c r="AM202" s="62" t="s">
        <v>456</v>
      </c>
      <c r="AN202" s="62" t="s">
        <v>456</v>
      </c>
      <c r="AO202" s="62" t="s">
        <v>456</v>
      </c>
      <c r="AP202" s="62" t="s">
        <v>456</v>
      </c>
      <c r="AQ202" s="62" t="s">
        <v>456</v>
      </c>
      <c r="AR202" s="62" t="s">
        <v>456</v>
      </c>
      <c r="AS202" s="62" t="s">
        <v>456</v>
      </c>
      <c r="AT202" s="62" t="s">
        <v>456</v>
      </c>
      <c r="AU202" s="62" t="s">
        <v>456</v>
      </c>
      <c r="AV202" s="62" t="s">
        <v>456</v>
      </c>
      <c r="AW202" s="62" t="s">
        <v>456</v>
      </c>
      <c r="AX202" s="62" t="s">
        <v>456</v>
      </c>
      <c r="AY202" s="62" t="s">
        <v>456</v>
      </c>
      <c r="AZ202" s="62" t="s">
        <v>456</v>
      </c>
      <c r="BA202" s="62" t="s">
        <v>456</v>
      </c>
      <c r="BB202" s="62" t="s">
        <v>456</v>
      </c>
      <c r="BC202" s="62" t="s">
        <v>456</v>
      </c>
      <c r="BD202" s="62" t="s">
        <v>456</v>
      </c>
      <c r="BE202" s="62" t="s">
        <v>456</v>
      </c>
      <c r="BF202" s="62" t="s">
        <v>456</v>
      </c>
      <c r="BG202" s="62" t="s">
        <v>456</v>
      </c>
      <c r="BH202" s="62" t="s">
        <v>456</v>
      </c>
      <c r="BI202" s="62" t="s">
        <v>456</v>
      </c>
      <c r="BJ202" s="62" t="s">
        <v>456</v>
      </c>
      <c r="BK202" s="62" t="s">
        <v>456</v>
      </c>
      <c r="BL202" s="62" t="s">
        <v>456</v>
      </c>
      <c r="BM202" s="62" t="s">
        <v>456</v>
      </c>
      <c r="BN202" s="62" t="s">
        <v>2039</v>
      </c>
      <c r="BO202" s="62" t="s">
        <v>1957</v>
      </c>
    </row>
    <row r="203" spans="1:67">
      <c r="A203" s="62">
        <v>201</v>
      </c>
      <c r="B203" s="62" t="s">
        <v>456</v>
      </c>
      <c r="C203" s="62" t="s">
        <v>456</v>
      </c>
      <c r="D203" s="62" t="s">
        <v>456</v>
      </c>
      <c r="E203" s="62" t="s">
        <v>456</v>
      </c>
      <c r="F203" s="62" t="s">
        <v>456</v>
      </c>
      <c r="G203" s="62" t="s">
        <v>456</v>
      </c>
      <c r="H203" s="62" t="s">
        <v>456</v>
      </c>
      <c r="I203" s="62" t="s">
        <v>456</v>
      </c>
      <c r="J203" s="62" t="s">
        <v>456</v>
      </c>
      <c r="K203" s="62" t="s">
        <v>456</v>
      </c>
      <c r="L203" s="62" t="s">
        <v>456</v>
      </c>
      <c r="M203" s="62" t="s">
        <v>456</v>
      </c>
      <c r="N203" s="62" t="s">
        <v>456</v>
      </c>
      <c r="O203" s="62" t="s">
        <v>456</v>
      </c>
      <c r="P203" s="62" t="s">
        <v>456</v>
      </c>
      <c r="Q203" s="62" t="s">
        <v>2039</v>
      </c>
      <c r="R203" s="62" t="s">
        <v>456</v>
      </c>
      <c r="S203" s="62" t="s">
        <v>456</v>
      </c>
      <c r="T203" s="62" t="s">
        <v>456</v>
      </c>
      <c r="U203" s="62" t="s">
        <v>456</v>
      </c>
      <c r="V203" s="62" t="s">
        <v>456</v>
      </c>
      <c r="W203" s="62" t="s">
        <v>456</v>
      </c>
      <c r="X203" s="62" t="s">
        <v>456</v>
      </c>
      <c r="Y203" s="62" t="s">
        <v>2039</v>
      </c>
      <c r="Z203" s="62" t="s">
        <v>456</v>
      </c>
      <c r="AA203" s="62" t="s">
        <v>456</v>
      </c>
      <c r="AB203" s="62" t="s">
        <v>456</v>
      </c>
      <c r="AC203" s="62" t="s">
        <v>456</v>
      </c>
      <c r="AD203" s="62" t="s">
        <v>456</v>
      </c>
      <c r="AE203" s="62" t="s">
        <v>456</v>
      </c>
      <c r="AF203" s="62" t="s">
        <v>456</v>
      </c>
      <c r="AG203" s="62" t="s">
        <v>456</v>
      </c>
      <c r="AH203" s="62" t="s">
        <v>456</v>
      </c>
      <c r="AI203" s="62" t="s">
        <v>456</v>
      </c>
      <c r="AJ203" s="62" t="s">
        <v>456</v>
      </c>
      <c r="AK203" s="62" t="s">
        <v>456</v>
      </c>
      <c r="AL203" s="62" t="s">
        <v>456</v>
      </c>
      <c r="AM203" s="62" t="s">
        <v>456</v>
      </c>
      <c r="AN203" s="62" t="s">
        <v>456</v>
      </c>
      <c r="AO203" s="62" t="s">
        <v>456</v>
      </c>
      <c r="AP203" s="62" t="s">
        <v>456</v>
      </c>
      <c r="AQ203" s="62" t="s">
        <v>456</v>
      </c>
      <c r="AR203" s="62" t="s">
        <v>456</v>
      </c>
      <c r="AS203" s="62" t="s">
        <v>456</v>
      </c>
      <c r="AT203" s="62" t="s">
        <v>456</v>
      </c>
      <c r="AU203" s="62" t="s">
        <v>456</v>
      </c>
      <c r="AV203" s="62" t="s">
        <v>456</v>
      </c>
      <c r="AW203" s="62" t="s">
        <v>456</v>
      </c>
      <c r="AX203" s="62" t="s">
        <v>456</v>
      </c>
      <c r="AY203" s="62" t="s">
        <v>456</v>
      </c>
      <c r="AZ203" s="62" t="s">
        <v>456</v>
      </c>
      <c r="BA203" s="62" t="s">
        <v>456</v>
      </c>
      <c r="BB203" s="62" t="s">
        <v>456</v>
      </c>
      <c r="BC203" s="62" t="s">
        <v>456</v>
      </c>
      <c r="BD203" s="62" t="s">
        <v>456</v>
      </c>
      <c r="BE203" s="62" t="s">
        <v>456</v>
      </c>
      <c r="BF203" s="62" t="s">
        <v>456</v>
      </c>
      <c r="BG203" s="62" t="s">
        <v>456</v>
      </c>
      <c r="BH203" s="62" t="s">
        <v>456</v>
      </c>
      <c r="BI203" s="62" t="s">
        <v>456</v>
      </c>
      <c r="BJ203" s="62" t="s">
        <v>456</v>
      </c>
      <c r="BK203" s="62" t="s">
        <v>456</v>
      </c>
      <c r="BL203" s="62" t="s">
        <v>456</v>
      </c>
      <c r="BM203" s="62" t="s">
        <v>456</v>
      </c>
      <c r="BN203" s="62" t="s">
        <v>2039</v>
      </c>
      <c r="BO203" s="62" t="s">
        <v>1957</v>
      </c>
    </row>
    <row r="204" spans="1:67">
      <c r="A204" s="62">
        <v>202</v>
      </c>
      <c r="B204" s="62" t="s">
        <v>456</v>
      </c>
      <c r="C204" s="62" t="s">
        <v>456</v>
      </c>
      <c r="D204" s="62" t="s">
        <v>456</v>
      </c>
      <c r="E204" s="62" t="s">
        <v>456</v>
      </c>
      <c r="F204" s="62" t="s">
        <v>456</v>
      </c>
      <c r="G204" s="62" t="s">
        <v>456</v>
      </c>
      <c r="H204" s="62" t="s">
        <v>456</v>
      </c>
      <c r="I204" s="62" t="s">
        <v>456</v>
      </c>
      <c r="J204" s="62" t="s">
        <v>456</v>
      </c>
      <c r="K204" s="62" t="s">
        <v>456</v>
      </c>
      <c r="L204" s="62" t="s">
        <v>456</v>
      </c>
      <c r="M204" s="62" t="s">
        <v>456</v>
      </c>
      <c r="N204" s="62" t="s">
        <v>456</v>
      </c>
      <c r="O204" s="62" t="s">
        <v>456</v>
      </c>
      <c r="P204" s="62" t="s">
        <v>456</v>
      </c>
      <c r="Q204" s="62" t="s">
        <v>2039</v>
      </c>
      <c r="R204" s="62" t="s">
        <v>456</v>
      </c>
      <c r="S204" s="62" t="s">
        <v>456</v>
      </c>
      <c r="T204" s="62" t="s">
        <v>456</v>
      </c>
      <c r="U204" s="62" t="s">
        <v>456</v>
      </c>
      <c r="V204" s="62" t="s">
        <v>456</v>
      </c>
      <c r="W204" s="62" t="s">
        <v>456</v>
      </c>
      <c r="X204" s="62" t="s">
        <v>456</v>
      </c>
      <c r="Y204" s="62" t="s">
        <v>2039</v>
      </c>
      <c r="Z204" s="62" t="s">
        <v>456</v>
      </c>
      <c r="AA204" s="62" t="s">
        <v>456</v>
      </c>
      <c r="AB204" s="62" t="s">
        <v>456</v>
      </c>
      <c r="AC204" s="62" t="s">
        <v>456</v>
      </c>
      <c r="AD204" s="62" t="s">
        <v>456</v>
      </c>
      <c r="AE204" s="62" t="s">
        <v>456</v>
      </c>
      <c r="AF204" s="62" t="s">
        <v>456</v>
      </c>
      <c r="AG204" s="62" t="s">
        <v>456</v>
      </c>
      <c r="AH204" s="62" t="s">
        <v>456</v>
      </c>
      <c r="AI204" s="62" t="s">
        <v>456</v>
      </c>
      <c r="AJ204" s="62" t="s">
        <v>456</v>
      </c>
      <c r="AK204" s="62" t="s">
        <v>456</v>
      </c>
      <c r="AL204" s="62" t="s">
        <v>456</v>
      </c>
      <c r="AM204" s="62" t="s">
        <v>1957</v>
      </c>
      <c r="AN204" s="62" t="s">
        <v>456</v>
      </c>
      <c r="AO204" s="62" t="s">
        <v>456</v>
      </c>
      <c r="AP204" s="62" t="s">
        <v>456</v>
      </c>
      <c r="AQ204" s="62" t="s">
        <v>456</v>
      </c>
      <c r="AR204" s="62" t="s">
        <v>456</v>
      </c>
      <c r="AS204" s="62" t="s">
        <v>456</v>
      </c>
      <c r="AT204" s="62" t="s">
        <v>456</v>
      </c>
      <c r="AU204" s="62" t="s">
        <v>456</v>
      </c>
      <c r="AV204" s="62" t="s">
        <v>456</v>
      </c>
      <c r="AW204" s="62" t="s">
        <v>456</v>
      </c>
      <c r="AX204" s="62" t="s">
        <v>456</v>
      </c>
      <c r="AY204" s="62" t="s">
        <v>456</v>
      </c>
      <c r="AZ204" s="62" t="s">
        <v>456</v>
      </c>
      <c r="BA204" s="62" t="s">
        <v>456</v>
      </c>
      <c r="BB204" s="62" t="s">
        <v>456</v>
      </c>
      <c r="BC204" s="62" t="s">
        <v>456</v>
      </c>
      <c r="BD204" s="62" t="s">
        <v>456</v>
      </c>
      <c r="BE204" s="62" t="s">
        <v>456</v>
      </c>
      <c r="BF204" s="62" t="s">
        <v>456</v>
      </c>
      <c r="BG204" s="62" t="s">
        <v>456</v>
      </c>
      <c r="BH204" s="62" t="s">
        <v>456</v>
      </c>
      <c r="BI204" s="62" t="s">
        <v>456</v>
      </c>
      <c r="BJ204" s="62" t="s">
        <v>456</v>
      </c>
      <c r="BK204" s="62" t="s">
        <v>456</v>
      </c>
      <c r="BL204" s="62" t="s">
        <v>456</v>
      </c>
      <c r="BM204" s="62" t="s">
        <v>456</v>
      </c>
      <c r="BN204" s="62" t="s">
        <v>2039</v>
      </c>
      <c r="BO204" s="62" t="s">
        <v>1957</v>
      </c>
    </row>
    <row r="205" spans="1:67">
      <c r="A205" s="62">
        <v>203</v>
      </c>
      <c r="B205" s="62" t="s">
        <v>456</v>
      </c>
      <c r="C205" s="62" t="s">
        <v>456</v>
      </c>
      <c r="D205" s="62" t="s">
        <v>456</v>
      </c>
      <c r="E205" s="62" t="s">
        <v>456</v>
      </c>
      <c r="F205" s="62" t="s">
        <v>456</v>
      </c>
      <c r="G205" s="62" t="s">
        <v>456</v>
      </c>
      <c r="H205" s="62" t="s">
        <v>456</v>
      </c>
      <c r="I205" s="62" t="s">
        <v>456</v>
      </c>
      <c r="J205" s="62" t="s">
        <v>456</v>
      </c>
      <c r="K205" s="62" t="s">
        <v>456</v>
      </c>
      <c r="L205" s="62" t="s">
        <v>456</v>
      </c>
      <c r="M205" s="62" t="s">
        <v>456</v>
      </c>
      <c r="N205" s="62" t="s">
        <v>456</v>
      </c>
      <c r="O205" s="62" t="s">
        <v>456</v>
      </c>
      <c r="P205" s="62" t="s">
        <v>456</v>
      </c>
      <c r="Q205" s="62" t="s">
        <v>2039</v>
      </c>
      <c r="R205" s="62" t="s">
        <v>456</v>
      </c>
      <c r="S205" s="62" t="s">
        <v>456</v>
      </c>
      <c r="T205" s="62" t="s">
        <v>456</v>
      </c>
      <c r="U205" s="62" t="s">
        <v>456</v>
      </c>
      <c r="V205" s="62" t="s">
        <v>456</v>
      </c>
      <c r="W205" s="62" t="s">
        <v>456</v>
      </c>
      <c r="X205" s="62" t="s">
        <v>456</v>
      </c>
      <c r="Y205" s="62" t="s">
        <v>2039</v>
      </c>
      <c r="Z205" s="62" t="s">
        <v>456</v>
      </c>
      <c r="AA205" s="62" t="s">
        <v>456</v>
      </c>
      <c r="AB205" s="62" t="s">
        <v>456</v>
      </c>
      <c r="AC205" s="62" t="s">
        <v>456</v>
      </c>
      <c r="AD205" s="62" t="s">
        <v>456</v>
      </c>
      <c r="AE205" s="62" t="s">
        <v>456</v>
      </c>
      <c r="AF205" s="62" t="s">
        <v>456</v>
      </c>
      <c r="AG205" s="62" t="s">
        <v>456</v>
      </c>
      <c r="AH205" s="62" t="s">
        <v>456</v>
      </c>
      <c r="AI205" s="62" t="s">
        <v>456</v>
      </c>
      <c r="AJ205" s="62" t="s">
        <v>456</v>
      </c>
      <c r="AK205" s="62" t="s">
        <v>456</v>
      </c>
      <c r="AL205" s="62" t="s">
        <v>456</v>
      </c>
      <c r="AM205" s="62" t="s">
        <v>456</v>
      </c>
      <c r="AN205" s="62" t="s">
        <v>456</v>
      </c>
      <c r="AO205" s="62" t="s">
        <v>456</v>
      </c>
      <c r="AP205" s="62" t="s">
        <v>456</v>
      </c>
      <c r="AQ205" s="62" t="s">
        <v>456</v>
      </c>
      <c r="AR205" s="62" t="s">
        <v>456</v>
      </c>
      <c r="AS205" s="62" t="s">
        <v>456</v>
      </c>
      <c r="AT205" s="62" t="s">
        <v>456</v>
      </c>
      <c r="AU205" s="62" t="s">
        <v>456</v>
      </c>
      <c r="AV205" s="62" t="s">
        <v>456</v>
      </c>
      <c r="AW205" s="62" t="s">
        <v>456</v>
      </c>
      <c r="AX205" s="62" t="s">
        <v>456</v>
      </c>
      <c r="AY205" s="62" t="s">
        <v>456</v>
      </c>
      <c r="AZ205" s="62" t="s">
        <v>456</v>
      </c>
      <c r="BA205" s="62" t="s">
        <v>456</v>
      </c>
      <c r="BB205" s="62" t="s">
        <v>456</v>
      </c>
      <c r="BC205" s="62" t="s">
        <v>456</v>
      </c>
      <c r="BD205" s="62" t="s">
        <v>456</v>
      </c>
      <c r="BE205" s="62" t="s">
        <v>456</v>
      </c>
      <c r="BF205" s="62" t="s">
        <v>456</v>
      </c>
      <c r="BG205" s="62" t="s">
        <v>456</v>
      </c>
      <c r="BH205" s="62" t="s">
        <v>456</v>
      </c>
      <c r="BI205" s="62" t="s">
        <v>456</v>
      </c>
      <c r="BJ205" s="62" t="s">
        <v>456</v>
      </c>
      <c r="BK205" s="62" t="s">
        <v>456</v>
      </c>
      <c r="BL205" s="62" t="s">
        <v>456</v>
      </c>
      <c r="BM205" s="62" t="s">
        <v>456</v>
      </c>
      <c r="BN205" s="62" t="s">
        <v>2039</v>
      </c>
      <c r="BO205" s="62" t="s">
        <v>1957</v>
      </c>
    </row>
    <row r="206" spans="1:67">
      <c r="A206" s="62">
        <v>204</v>
      </c>
      <c r="B206" s="62" t="s">
        <v>456</v>
      </c>
      <c r="C206" s="62" t="s">
        <v>456</v>
      </c>
      <c r="D206" s="62" t="s">
        <v>456</v>
      </c>
      <c r="E206" s="62" t="s">
        <v>456</v>
      </c>
      <c r="F206" s="62" t="s">
        <v>456</v>
      </c>
      <c r="G206" s="62" t="s">
        <v>456</v>
      </c>
      <c r="H206" s="62" t="s">
        <v>456</v>
      </c>
      <c r="I206" s="62" t="s">
        <v>456</v>
      </c>
      <c r="J206" s="62" t="s">
        <v>456</v>
      </c>
      <c r="K206" s="62" t="s">
        <v>456</v>
      </c>
      <c r="L206" s="62" t="s">
        <v>456</v>
      </c>
      <c r="M206" s="62" t="s">
        <v>456</v>
      </c>
      <c r="N206" s="62" t="s">
        <v>456</v>
      </c>
      <c r="O206" s="62" t="s">
        <v>456</v>
      </c>
      <c r="P206" s="62" t="s">
        <v>456</v>
      </c>
      <c r="Q206" s="62" t="s">
        <v>2039</v>
      </c>
      <c r="R206" s="62" t="s">
        <v>456</v>
      </c>
      <c r="S206" s="62" t="s">
        <v>456</v>
      </c>
      <c r="T206" s="62" t="s">
        <v>456</v>
      </c>
      <c r="U206" s="62" t="s">
        <v>456</v>
      </c>
      <c r="V206" s="62" t="s">
        <v>456</v>
      </c>
      <c r="W206" s="62" t="s">
        <v>456</v>
      </c>
      <c r="X206" s="62" t="s">
        <v>456</v>
      </c>
      <c r="Y206" s="62" t="s">
        <v>2039</v>
      </c>
      <c r="Z206" s="62" t="s">
        <v>456</v>
      </c>
      <c r="AA206" s="62" t="s">
        <v>456</v>
      </c>
      <c r="AB206" s="62" t="s">
        <v>456</v>
      </c>
      <c r="AC206" s="62" t="s">
        <v>456</v>
      </c>
      <c r="AD206" s="62" t="s">
        <v>456</v>
      </c>
      <c r="AE206" s="62" t="s">
        <v>456</v>
      </c>
      <c r="AF206" s="62" t="s">
        <v>456</v>
      </c>
      <c r="AG206" s="62" t="s">
        <v>456</v>
      </c>
      <c r="AH206" s="62" t="s">
        <v>456</v>
      </c>
      <c r="AI206" s="62" t="s">
        <v>456</v>
      </c>
      <c r="AJ206" s="62" t="s">
        <v>456</v>
      </c>
      <c r="AK206" s="62" t="s">
        <v>456</v>
      </c>
      <c r="AL206" s="62" t="s">
        <v>456</v>
      </c>
      <c r="AM206" s="62" t="s">
        <v>456</v>
      </c>
      <c r="AN206" s="62" t="s">
        <v>456</v>
      </c>
      <c r="AO206" s="62" t="s">
        <v>456</v>
      </c>
      <c r="AP206" s="62" t="s">
        <v>456</v>
      </c>
      <c r="AQ206" s="62" t="s">
        <v>456</v>
      </c>
      <c r="AR206" s="62" t="s">
        <v>456</v>
      </c>
      <c r="AS206" s="62" t="s">
        <v>456</v>
      </c>
      <c r="AT206" s="62" t="s">
        <v>456</v>
      </c>
      <c r="AU206" s="62" t="s">
        <v>456</v>
      </c>
      <c r="AV206" s="62" t="s">
        <v>456</v>
      </c>
      <c r="AW206" s="62" t="s">
        <v>456</v>
      </c>
      <c r="AX206" s="62" t="s">
        <v>456</v>
      </c>
      <c r="AY206" s="62" t="s">
        <v>456</v>
      </c>
      <c r="AZ206" s="62" t="s">
        <v>456</v>
      </c>
      <c r="BA206" s="62" t="s">
        <v>456</v>
      </c>
      <c r="BB206" s="62" t="s">
        <v>456</v>
      </c>
      <c r="BC206" s="62" t="s">
        <v>456</v>
      </c>
      <c r="BD206" s="62" t="s">
        <v>456</v>
      </c>
      <c r="BE206" s="62" t="s">
        <v>456</v>
      </c>
      <c r="BF206" s="62" t="s">
        <v>456</v>
      </c>
      <c r="BG206" s="62" t="s">
        <v>456</v>
      </c>
      <c r="BH206" s="62" t="s">
        <v>456</v>
      </c>
      <c r="BI206" s="62" t="s">
        <v>456</v>
      </c>
      <c r="BJ206" s="62" t="s">
        <v>456</v>
      </c>
      <c r="BK206" s="62" t="s">
        <v>456</v>
      </c>
      <c r="BL206" s="62" t="s">
        <v>456</v>
      </c>
      <c r="BM206" s="62" t="s">
        <v>456</v>
      </c>
      <c r="BN206" s="62" t="s">
        <v>2039</v>
      </c>
      <c r="BO206" s="62" t="s">
        <v>1957</v>
      </c>
    </row>
    <row r="207" spans="1:67">
      <c r="A207" s="62">
        <v>205</v>
      </c>
      <c r="B207" s="62" t="s">
        <v>456</v>
      </c>
      <c r="C207" s="62" t="s">
        <v>456</v>
      </c>
      <c r="D207" s="62" t="s">
        <v>456</v>
      </c>
      <c r="E207" s="62" t="s">
        <v>456</v>
      </c>
      <c r="F207" s="62" t="s">
        <v>456</v>
      </c>
      <c r="G207" s="62" t="s">
        <v>456</v>
      </c>
      <c r="H207" s="62" t="s">
        <v>456</v>
      </c>
      <c r="I207" s="62" t="s">
        <v>456</v>
      </c>
      <c r="J207" s="62" t="s">
        <v>456</v>
      </c>
      <c r="K207" s="62" t="s">
        <v>456</v>
      </c>
      <c r="L207" s="62" t="s">
        <v>456</v>
      </c>
      <c r="M207" s="62" t="s">
        <v>456</v>
      </c>
      <c r="N207" s="62" t="s">
        <v>456</v>
      </c>
      <c r="O207" s="62" t="s">
        <v>456</v>
      </c>
      <c r="P207" s="62" t="s">
        <v>456</v>
      </c>
      <c r="Q207" s="62" t="s">
        <v>2039</v>
      </c>
      <c r="R207" s="62" t="s">
        <v>456</v>
      </c>
      <c r="S207" s="62" t="s">
        <v>456</v>
      </c>
      <c r="T207" s="62" t="s">
        <v>456</v>
      </c>
      <c r="U207" s="62" t="s">
        <v>456</v>
      </c>
      <c r="V207" s="62" t="s">
        <v>456</v>
      </c>
      <c r="W207" s="62" t="s">
        <v>456</v>
      </c>
      <c r="X207" s="62" t="s">
        <v>456</v>
      </c>
      <c r="Y207" s="62" t="s">
        <v>2039</v>
      </c>
      <c r="Z207" s="62" t="s">
        <v>456</v>
      </c>
      <c r="AA207" s="62" t="s">
        <v>456</v>
      </c>
      <c r="AB207" s="62" t="s">
        <v>456</v>
      </c>
      <c r="AC207" s="62" t="s">
        <v>456</v>
      </c>
      <c r="AD207" s="62" t="s">
        <v>456</v>
      </c>
      <c r="AE207" s="62" t="s">
        <v>456</v>
      </c>
      <c r="AF207" s="62" t="s">
        <v>456</v>
      </c>
      <c r="AG207" s="62" t="s">
        <v>456</v>
      </c>
      <c r="AH207" s="62" t="s">
        <v>456</v>
      </c>
      <c r="AI207" s="62" t="s">
        <v>456</v>
      </c>
      <c r="AJ207" s="62" t="s">
        <v>456</v>
      </c>
      <c r="AK207" s="62" t="s">
        <v>456</v>
      </c>
      <c r="AL207" s="62" t="s">
        <v>456</v>
      </c>
      <c r="AM207" s="62" t="s">
        <v>456</v>
      </c>
      <c r="AN207" s="62" t="s">
        <v>456</v>
      </c>
      <c r="AO207" s="62" t="s">
        <v>456</v>
      </c>
      <c r="AP207" s="62" t="s">
        <v>456</v>
      </c>
      <c r="AQ207" s="62" t="s">
        <v>456</v>
      </c>
      <c r="AR207" s="62" t="s">
        <v>456</v>
      </c>
      <c r="AS207" s="62" t="s">
        <v>456</v>
      </c>
      <c r="AT207" s="62" t="s">
        <v>456</v>
      </c>
      <c r="AU207" s="62" t="s">
        <v>456</v>
      </c>
      <c r="AV207" s="62" t="s">
        <v>456</v>
      </c>
      <c r="AW207" s="62" t="s">
        <v>456</v>
      </c>
      <c r="AX207" s="62" t="s">
        <v>456</v>
      </c>
      <c r="AY207" s="62" t="s">
        <v>456</v>
      </c>
      <c r="AZ207" s="62" t="s">
        <v>456</v>
      </c>
      <c r="BA207" s="62" t="s">
        <v>456</v>
      </c>
      <c r="BB207" s="62" t="s">
        <v>456</v>
      </c>
      <c r="BC207" s="62" t="s">
        <v>456</v>
      </c>
      <c r="BD207" s="62" t="s">
        <v>456</v>
      </c>
      <c r="BE207" s="62" t="s">
        <v>456</v>
      </c>
      <c r="BF207" s="62" t="s">
        <v>456</v>
      </c>
      <c r="BG207" s="62" t="s">
        <v>456</v>
      </c>
      <c r="BH207" s="62" t="s">
        <v>456</v>
      </c>
      <c r="BI207" s="62" t="s">
        <v>456</v>
      </c>
      <c r="BJ207" s="62" t="s">
        <v>456</v>
      </c>
      <c r="BK207" s="62" t="s">
        <v>456</v>
      </c>
      <c r="BL207" s="62" t="s">
        <v>456</v>
      </c>
      <c r="BM207" s="62" t="s">
        <v>456</v>
      </c>
      <c r="BN207" s="62" t="s">
        <v>2039</v>
      </c>
      <c r="BO207" s="62" t="s">
        <v>1957</v>
      </c>
    </row>
    <row r="208" spans="1:67">
      <c r="A208" s="62">
        <v>206</v>
      </c>
      <c r="B208" s="62" t="s">
        <v>456</v>
      </c>
      <c r="C208" s="62" t="s">
        <v>456</v>
      </c>
      <c r="D208" s="62" t="s">
        <v>456</v>
      </c>
      <c r="E208" s="62" t="s">
        <v>456</v>
      </c>
      <c r="F208" s="62" t="s">
        <v>456</v>
      </c>
      <c r="G208" s="62" t="s">
        <v>456</v>
      </c>
      <c r="H208" s="62" t="s">
        <v>456</v>
      </c>
      <c r="I208" s="62" t="s">
        <v>456</v>
      </c>
      <c r="J208" s="62" t="s">
        <v>456</v>
      </c>
      <c r="K208" s="62" t="s">
        <v>456</v>
      </c>
      <c r="L208" s="62" t="s">
        <v>456</v>
      </c>
      <c r="M208" s="62" t="s">
        <v>456</v>
      </c>
      <c r="N208" s="62" t="s">
        <v>456</v>
      </c>
      <c r="O208" s="62" t="s">
        <v>456</v>
      </c>
      <c r="P208" s="62" t="s">
        <v>456</v>
      </c>
      <c r="Q208" s="62" t="s">
        <v>2039</v>
      </c>
      <c r="R208" s="62" t="s">
        <v>456</v>
      </c>
      <c r="S208" s="62" t="s">
        <v>456</v>
      </c>
      <c r="T208" s="62" t="s">
        <v>456</v>
      </c>
      <c r="U208" s="62" t="s">
        <v>456</v>
      </c>
      <c r="V208" s="62" t="s">
        <v>456</v>
      </c>
      <c r="W208" s="62" t="s">
        <v>456</v>
      </c>
      <c r="X208" s="62" t="s">
        <v>456</v>
      </c>
      <c r="Y208" s="62" t="s">
        <v>2039</v>
      </c>
      <c r="Z208" s="62" t="s">
        <v>456</v>
      </c>
      <c r="AA208" s="62" t="s">
        <v>456</v>
      </c>
      <c r="AB208" s="62" t="s">
        <v>456</v>
      </c>
      <c r="AC208" s="62" t="s">
        <v>456</v>
      </c>
      <c r="AD208" s="62" t="s">
        <v>456</v>
      </c>
      <c r="AE208" s="62" t="s">
        <v>456</v>
      </c>
      <c r="AF208" s="62" t="s">
        <v>456</v>
      </c>
      <c r="AG208" s="62" t="s">
        <v>456</v>
      </c>
      <c r="AH208" s="62" t="s">
        <v>456</v>
      </c>
      <c r="AI208" s="62" t="s">
        <v>456</v>
      </c>
      <c r="AJ208" s="62" t="s">
        <v>456</v>
      </c>
      <c r="AK208" s="62" t="s">
        <v>456</v>
      </c>
      <c r="AL208" s="62" t="s">
        <v>456</v>
      </c>
      <c r="AM208" s="62" t="s">
        <v>456</v>
      </c>
      <c r="AN208" s="62" t="s">
        <v>456</v>
      </c>
      <c r="AO208" s="62" t="s">
        <v>456</v>
      </c>
      <c r="AP208" s="62" t="s">
        <v>456</v>
      </c>
      <c r="AQ208" s="62" t="s">
        <v>456</v>
      </c>
      <c r="AR208" s="62" t="s">
        <v>456</v>
      </c>
      <c r="AS208" s="62" t="s">
        <v>456</v>
      </c>
      <c r="AT208" s="62" t="s">
        <v>456</v>
      </c>
      <c r="AU208" s="62" t="s">
        <v>456</v>
      </c>
      <c r="AV208" s="62" t="s">
        <v>456</v>
      </c>
      <c r="AW208" s="62" t="s">
        <v>456</v>
      </c>
      <c r="AX208" s="62" t="s">
        <v>456</v>
      </c>
      <c r="AY208" s="62" t="s">
        <v>456</v>
      </c>
      <c r="AZ208" s="62" t="s">
        <v>456</v>
      </c>
      <c r="BA208" s="62" t="s">
        <v>456</v>
      </c>
      <c r="BB208" s="62" t="s">
        <v>456</v>
      </c>
      <c r="BC208" s="62" t="s">
        <v>456</v>
      </c>
      <c r="BD208" s="62" t="s">
        <v>456</v>
      </c>
      <c r="BE208" s="62" t="s">
        <v>456</v>
      </c>
      <c r="BF208" s="62" t="s">
        <v>456</v>
      </c>
      <c r="BG208" s="62" t="s">
        <v>456</v>
      </c>
      <c r="BH208" s="62" t="s">
        <v>456</v>
      </c>
      <c r="BI208" s="62" t="s">
        <v>456</v>
      </c>
      <c r="BJ208" s="62" t="s">
        <v>456</v>
      </c>
      <c r="BK208" s="62" t="s">
        <v>456</v>
      </c>
      <c r="BL208" s="62" t="s">
        <v>456</v>
      </c>
      <c r="BM208" s="62" t="s">
        <v>456</v>
      </c>
      <c r="BN208" s="62" t="s">
        <v>2039</v>
      </c>
      <c r="BO208" s="62" t="s">
        <v>1957</v>
      </c>
    </row>
    <row r="209" spans="1:67">
      <c r="A209" s="62">
        <v>207</v>
      </c>
      <c r="B209" s="62" t="s">
        <v>456</v>
      </c>
      <c r="C209" s="62" t="s">
        <v>456</v>
      </c>
      <c r="D209" s="62" t="s">
        <v>456</v>
      </c>
      <c r="E209" s="62" t="s">
        <v>456</v>
      </c>
      <c r="F209" s="62" t="s">
        <v>456</v>
      </c>
      <c r="G209" s="62" t="s">
        <v>456</v>
      </c>
      <c r="H209" s="62" t="s">
        <v>456</v>
      </c>
      <c r="I209" s="62" t="s">
        <v>456</v>
      </c>
      <c r="J209" s="62" t="s">
        <v>456</v>
      </c>
      <c r="K209" s="62" t="s">
        <v>456</v>
      </c>
      <c r="L209" s="62" t="s">
        <v>456</v>
      </c>
      <c r="M209" s="62" t="s">
        <v>456</v>
      </c>
      <c r="N209" s="62" t="s">
        <v>456</v>
      </c>
      <c r="O209" s="62" t="s">
        <v>456</v>
      </c>
      <c r="P209" s="62" t="s">
        <v>456</v>
      </c>
      <c r="Q209" s="62" t="s">
        <v>2039</v>
      </c>
      <c r="R209" s="62" t="s">
        <v>456</v>
      </c>
      <c r="S209" s="62" t="s">
        <v>456</v>
      </c>
      <c r="T209" s="62" t="s">
        <v>456</v>
      </c>
      <c r="U209" s="62" t="s">
        <v>456</v>
      </c>
      <c r="V209" s="62" t="s">
        <v>456</v>
      </c>
      <c r="W209" s="62" t="s">
        <v>456</v>
      </c>
      <c r="X209" s="62" t="s">
        <v>456</v>
      </c>
      <c r="Y209" s="62" t="s">
        <v>2039</v>
      </c>
      <c r="Z209" s="62" t="s">
        <v>456</v>
      </c>
      <c r="AA209" s="62" t="s">
        <v>456</v>
      </c>
      <c r="AB209" s="62" t="s">
        <v>456</v>
      </c>
      <c r="AC209" s="62" t="s">
        <v>456</v>
      </c>
      <c r="AD209" s="62" t="s">
        <v>456</v>
      </c>
      <c r="AE209" s="62" t="s">
        <v>456</v>
      </c>
      <c r="AF209" s="62" t="s">
        <v>456</v>
      </c>
      <c r="AG209" s="62" t="s">
        <v>456</v>
      </c>
      <c r="AH209" s="62" t="s">
        <v>456</v>
      </c>
      <c r="AI209" s="62" t="s">
        <v>456</v>
      </c>
      <c r="AJ209" s="62" t="s">
        <v>456</v>
      </c>
      <c r="AK209" s="62" t="s">
        <v>456</v>
      </c>
      <c r="AL209" s="62" t="s">
        <v>456</v>
      </c>
      <c r="AM209" s="62" t="s">
        <v>456</v>
      </c>
      <c r="AN209" s="62" t="s">
        <v>456</v>
      </c>
      <c r="AO209" s="62" t="s">
        <v>456</v>
      </c>
      <c r="AP209" s="62" t="s">
        <v>456</v>
      </c>
      <c r="AQ209" s="62" t="s">
        <v>456</v>
      </c>
      <c r="AR209" s="62" t="s">
        <v>456</v>
      </c>
      <c r="AS209" s="62" t="s">
        <v>456</v>
      </c>
      <c r="AT209" s="62" t="s">
        <v>456</v>
      </c>
      <c r="AU209" s="62" t="s">
        <v>456</v>
      </c>
      <c r="AV209" s="62" t="s">
        <v>456</v>
      </c>
      <c r="AW209" s="62" t="s">
        <v>456</v>
      </c>
      <c r="AX209" s="62" t="s">
        <v>456</v>
      </c>
      <c r="AY209" s="62" t="s">
        <v>456</v>
      </c>
      <c r="AZ209" s="62" t="s">
        <v>456</v>
      </c>
      <c r="BA209" s="62" t="s">
        <v>456</v>
      </c>
      <c r="BB209" s="62" t="s">
        <v>456</v>
      </c>
      <c r="BC209" s="62" t="s">
        <v>456</v>
      </c>
      <c r="BD209" s="62" t="s">
        <v>456</v>
      </c>
      <c r="BE209" s="62" t="s">
        <v>456</v>
      </c>
      <c r="BF209" s="62" t="s">
        <v>456</v>
      </c>
      <c r="BG209" s="62" t="s">
        <v>456</v>
      </c>
      <c r="BH209" s="62" t="s">
        <v>456</v>
      </c>
      <c r="BI209" s="62" t="s">
        <v>456</v>
      </c>
      <c r="BJ209" s="62" t="s">
        <v>456</v>
      </c>
      <c r="BK209" s="62" t="s">
        <v>456</v>
      </c>
      <c r="BL209" s="62" t="s">
        <v>456</v>
      </c>
      <c r="BM209" s="62" t="s">
        <v>456</v>
      </c>
      <c r="BN209" s="62" t="s">
        <v>2039</v>
      </c>
      <c r="BO209" s="62" t="s">
        <v>1957</v>
      </c>
    </row>
    <row r="210" spans="1:67">
      <c r="A210" s="62">
        <v>208</v>
      </c>
      <c r="B210" s="62" t="s">
        <v>456</v>
      </c>
      <c r="C210" s="62" t="s">
        <v>456</v>
      </c>
      <c r="D210" s="62" t="s">
        <v>456</v>
      </c>
      <c r="E210" s="62" t="s">
        <v>456</v>
      </c>
      <c r="F210" s="62" t="s">
        <v>456</v>
      </c>
      <c r="G210" s="62" t="s">
        <v>456</v>
      </c>
      <c r="H210" s="62" t="s">
        <v>456</v>
      </c>
      <c r="I210" s="62" t="s">
        <v>456</v>
      </c>
      <c r="J210" s="62" t="s">
        <v>456</v>
      </c>
      <c r="K210" s="62" t="s">
        <v>456</v>
      </c>
      <c r="L210" s="62" t="s">
        <v>456</v>
      </c>
      <c r="M210" s="62" t="s">
        <v>456</v>
      </c>
      <c r="N210" s="62" t="s">
        <v>456</v>
      </c>
      <c r="O210" s="62" t="s">
        <v>456</v>
      </c>
      <c r="P210" s="62" t="s">
        <v>456</v>
      </c>
      <c r="Q210" s="62" t="s">
        <v>2039</v>
      </c>
      <c r="R210" s="62" t="s">
        <v>456</v>
      </c>
      <c r="S210" s="62" t="s">
        <v>456</v>
      </c>
      <c r="T210" s="62" t="s">
        <v>456</v>
      </c>
      <c r="U210" s="62" t="s">
        <v>456</v>
      </c>
      <c r="V210" s="62" t="s">
        <v>456</v>
      </c>
      <c r="W210" s="62" t="s">
        <v>456</v>
      </c>
      <c r="X210" s="62" t="s">
        <v>456</v>
      </c>
      <c r="Y210" s="62" t="s">
        <v>2039</v>
      </c>
      <c r="Z210" s="62" t="s">
        <v>456</v>
      </c>
      <c r="AA210" s="62" t="s">
        <v>456</v>
      </c>
      <c r="AB210" s="62" t="s">
        <v>456</v>
      </c>
      <c r="AC210" s="62" t="s">
        <v>456</v>
      </c>
      <c r="AD210" s="62" t="s">
        <v>456</v>
      </c>
      <c r="AE210" s="62" t="s">
        <v>456</v>
      </c>
      <c r="AF210" s="62" t="s">
        <v>456</v>
      </c>
      <c r="AG210" s="62" t="s">
        <v>456</v>
      </c>
      <c r="AH210" s="62" t="s">
        <v>456</v>
      </c>
      <c r="AI210" s="62" t="s">
        <v>456</v>
      </c>
      <c r="AJ210" s="62" t="s">
        <v>456</v>
      </c>
      <c r="AK210" s="62" t="s">
        <v>456</v>
      </c>
      <c r="AL210" s="62" t="s">
        <v>456</v>
      </c>
      <c r="AM210" s="62" t="s">
        <v>456</v>
      </c>
      <c r="AN210" s="62" t="s">
        <v>456</v>
      </c>
      <c r="AO210" s="62" t="s">
        <v>456</v>
      </c>
      <c r="AP210" s="62" t="s">
        <v>456</v>
      </c>
      <c r="AQ210" s="62" t="s">
        <v>456</v>
      </c>
      <c r="AR210" s="62" t="s">
        <v>456</v>
      </c>
      <c r="AS210" s="62" t="s">
        <v>456</v>
      </c>
      <c r="AT210" s="62" t="s">
        <v>456</v>
      </c>
      <c r="AU210" s="62" t="s">
        <v>456</v>
      </c>
      <c r="AV210" s="62" t="s">
        <v>456</v>
      </c>
      <c r="AW210" s="62" t="s">
        <v>456</v>
      </c>
      <c r="AX210" s="62" t="s">
        <v>456</v>
      </c>
      <c r="AY210" s="62" t="s">
        <v>456</v>
      </c>
      <c r="AZ210" s="62" t="s">
        <v>456</v>
      </c>
      <c r="BA210" s="62" t="s">
        <v>456</v>
      </c>
      <c r="BB210" s="62" t="s">
        <v>456</v>
      </c>
      <c r="BC210" s="62" t="s">
        <v>456</v>
      </c>
      <c r="BD210" s="62" t="s">
        <v>456</v>
      </c>
      <c r="BE210" s="62" t="s">
        <v>456</v>
      </c>
      <c r="BF210" s="62" t="s">
        <v>456</v>
      </c>
      <c r="BG210" s="62" t="s">
        <v>456</v>
      </c>
      <c r="BH210" s="62" t="s">
        <v>456</v>
      </c>
      <c r="BI210" s="62" t="s">
        <v>456</v>
      </c>
      <c r="BJ210" s="62" t="s">
        <v>456</v>
      </c>
      <c r="BK210" s="62" t="s">
        <v>456</v>
      </c>
      <c r="BL210" s="62" t="s">
        <v>456</v>
      </c>
      <c r="BM210" s="62" t="s">
        <v>456</v>
      </c>
      <c r="BN210" s="62" t="s">
        <v>2039</v>
      </c>
      <c r="BO210" s="62" t="s">
        <v>1957</v>
      </c>
    </row>
    <row r="211" spans="1:67">
      <c r="A211" s="62">
        <v>209</v>
      </c>
      <c r="B211" s="62" t="s">
        <v>456</v>
      </c>
      <c r="C211" s="62" t="s">
        <v>456</v>
      </c>
      <c r="D211" s="62" t="s">
        <v>456</v>
      </c>
      <c r="E211" s="62" t="s">
        <v>456</v>
      </c>
      <c r="F211" s="62" t="s">
        <v>456</v>
      </c>
      <c r="G211" s="62" t="s">
        <v>456</v>
      </c>
      <c r="H211" s="62" t="s">
        <v>456</v>
      </c>
      <c r="I211" s="62" t="s">
        <v>456</v>
      </c>
      <c r="J211" s="62" t="s">
        <v>456</v>
      </c>
      <c r="K211" s="62" t="s">
        <v>456</v>
      </c>
      <c r="L211" s="62" t="s">
        <v>456</v>
      </c>
      <c r="M211" s="62" t="s">
        <v>456</v>
      </c>
      <c r="N211" s="62" t="s">
        <v>456</v>
      </c>
      <c r="O211" s="62" t="s">
        <v>456</v>
      </c>
      <c r="P211" s="62" t="s">
        <v>456</v>
      </c>
      <c r="Q211" s="62" t="s">
        <v>2039</v>
      </c>
      <c r="R211" s="62" t="s">
        <v>456</v>
      </c>
      <c r="S211" s="62" t="s">
        <v>456</v>
      </c>
      <c r="T211" s="62" t="s">
        <v>456</v>
      </c>
      <c r="U211" s="62" t="s">
        <v>456</v>
      </c>
      <c r="V211" s="62" t="s">
        <v>456</v>
      </c>
      <c r="W211" s="62" t="s">
        <v>456</v>
      </c>
      <c r="X211" s="62" t="s">
        <v>456</v>
      </c>
      <c r="Y211" s="62" t="s">
        <v>2039</v>
      </c>
      <c r="Z211" s="62" t="s">
        <v>456</v>
      </c>
      <c r="AA211" s="62" t="s">
        <v>456</v>
      </c>
      <c r="AB211" s="62" t="s">
        <v>456</v>
      </c>
      <c r="AC211" s="62" t="s">
        <v>456</v>
      </c>
      <c r="AD211" s="62" t="s">
        <v>456</v>
      </c>
      <c r="AE211" s="62" t="s">
        <v>456</v>
      </c>
      <c r="AF211" s="62" t="s">
        <v>456</v>
      </c>
      <c r="AG211" s="62" t="s">
        <v>456</v>
      </c>
      <c r="AH211" s="62" t="s">
        <v>456</v>
      </c>
      <c r="AI211" s="62" t="s">
        <v>456</v>
      </c>
      <c r="AJ211" s="62" t="s">
        <v>456</v>
      </c>
      <c r="AK211" s="62" t="s">
        <v>456</v>
      </c>
      <c r="AL211" s="62" t="s">
        <v>456</v>
      </c>
      <c r="AM211" s="62" t="s">
        <v>456</v>
      </c>
      <c r="AN211" s="62" t="s">
        <v>456</v>
      </c>
      <c r="AO211" s="62" t="s">
        <v>456</v>
      </c>
      <c r="AP211" s="62" t="s">
        <v>456</v>
      </c>
      <c r="AQ211" s="62" t="s">
        <v>456</v>
      </c>
      <c r="AR211" s="62" t="s">
        <v>456</v>
      </c>
      <c r="AS211" s="62" t="s">
        <v>456</v>
      </c>
      <c r="AT211" s="62" t="s">
        <v>456</v>
      </c>
      <c r="AU211" s="62" t="s">
        <v>456</v>
      </c>
      <c r="AV211" s="62" t="s">
        <v>456</v>
      </c>
      <c r="AW211" s="62" t="s">
        <v>456</v>
      </c>
      <c r="AX211" s="62" t="s">
        <v>456</v>
      </c>
      <c r="AY211" s="62" t="s">
        <v>456</v>
      </c>
      <c r="AZ211" s="62" t="s">
        <v>456</v>
      </c>
      <c r="BA211" s="62" t="s">
        <v>456</v>
      </c>
      <c r="BB211" s="62" t="s">
        <v>456</v>
      </c>
      <c r="BC211" s="62" t="s">
        <v>456</v>
      </c>
      <c r="BD211" s="62" t="s">
        <v>456</v>
      </c>
      <c r="BE211" s="62" t="s">
        <v>456</v>
      </c>
      <c r="BF211" s="62" t="s">
        <v>456</v>
      </c>
      <c r="BG211" s="62" t="s">
        <v>456</v>
      </c>
      <c r="BH211" s="62" t="s">
        <v>456</v>
      </c>
      <c r="BI211" s="62" t="s">
        <v>456</v>
      </c>
      <c r="BJ211" s="62" t="s">
        <v>456</v>
      </c>
      <c r="BK211" s="62" t="s">
        <v>456</v>
      </c>
      <c r="BL211" s="62" t="s">
        <v>456</v>
      </c>
      <c r="BM211" s="62" t="s">
        <v>456</v>
      </c>
      <c r="BN211" s="62" t="s">
        <v>2039</v>
      </c>
      <c r="BO211" s="62" t="s">
        <v>1957</v>
      </c>
    </row>
    <row r="212" spans="1:67">
      <c r="A212" s="62">
        <v>210</v>
      </c>
      <c r="B212" s="62" t="s">
        <v>456</v>
      </c>
      <c r="C212" s="62" t="s">
        <v>456</v>
      </c>
      <c r="D212" s="62" t="s">
        <v>456</v>
      </c>
      <c r="E212" s="62" t="s">
        <v>456</v>
      </c>
      <c r="F212" s="62" t="s">
        <v>456</v>
      </c>
      <c r="G212" s="62" t="s">
        <v>456</v>
      </c>
      <c r="H212" s="62" t="s">
        <v>456</v>
      </c>
      <c r="I212" s="62" t="s">
        <v>456</v>
      </c>
      <c r="J212" s="62" t="s">
        <v>456</v>
      </c>
      <c r="K212" s="62" t="s">
        <v>456</v>
      </c>
      <c r="L212" s="62" t="s">
        <v>456</v>
      </c>
      <c r="M212" s="62" t="s">
        <v>456</v>
      </c>
      <c r="N212" s="62" t="s">
        <v>456</v>
      </c>
      <c r="O212" s="62" t="s">
        <v>456</v>
      </c>
      <c r="P212" s="62" t="s">
        <v>456</v>
      </c>
      <c r="Q212" s="62" t="s">
        <v>2039</v>
      </c>
      <c r="R212" s="62" t="s">
        <v>456</v>
      </c>
      <c r="S212" s="62" t="s">
        <v>456</v>
      </c>
      <c r="T212" s="62" t="s">
        <v>456</v>
      </c>
      <c r="U212" s="62" t="s">
        <v>456</v>
      </c>
      <c r="V212" s="62" t="s">
        <v>456</v>
      </c>
      <c r="W212" s="62" t="s">
        <v>456</v>
      </c>
      <c r="X212" s="62" t="s">
        <v>456</v>
      </c>
      <c r="Y212" s="62" t="s">
        <v>2039</v>
      </c>
      <c r="Z212" s="62" t="s">
        <v>456</v>
      </c>
      <c r="AA212" s="62" t="s">
        <v>456</v>
      </c>
      <c r="AB212" s="62" t="s">
        <v>456</v>
      </c>
      <c r="AC212" s="62" t="s">
        <v>456</v>
      </c>
      <c r="AD212" s="62" t="s">
        <v>456</v>
      </c>
      <c r="AE212" s="62" t="s">
        <v>456</v>
      </c>
      <c r="AF212" s="62" t="s">
        <v>456</v>
      </c>
      <c r="AG212" s="62" t="s">
        <v>456</v>
      </c>
      <c r="AH212" s="62" t="s">
        <v>456</v>
      </c>
      <c r="AI212" s="62" t="s">
        <v>456</v>
      </c>
      <c r="AJ212" s="62" t="s">
        <v>456</v>
      </c>
      <c r="AK212" s="62" t="s">
        <v>456</v>
      </c>
      <c r="AL212" s="62" t="s">
        <v>456</v>
      </c>
      <c r="AM212" s="62" t="s">
        <v>456</v>
      </c>
      <c r="AN212" s="62" t="s">
        <v>456</v>
      </c>
      <c r="AO212" s="62" t="s">
        <v>456</v>
      </c>
      <c r="AP212" s="62" t="s">
        <v>456</v>
      </c>
      <c r="AQ212" s="62" t="s">
        <v>456</v>
      </c>
      <c r="AR212" s="62" t="s">
        <v>456</v>
      </c>
      <c r="AS212" s="62" t="s">
        <v>456</v>
      </c>
      <c r="AT212" s="62" t="s">
        <v>456</v>
      </c>
      <c r="AU212" s="62" t="s">
        <v>456</v>
      </c>
      <c r="AV212" s="62" t="s">
        <v>456</v>
      </c>
      <c r="AW212" s="62" t="s">
        <v>456</v>
      </c>
      <c r="AX212" s="62" t="s">
        <v>456</v>
      </c>
      <c r="AY212" s="62" t="s">
        <v>456</v>
      </c>
      <c r="AZ212" s="62" t="s">
        <v>456</v>
      </c>
      <c r="BA212" s="62" t="s">
        <v>456</v>
      </c>
      <c r="BB212" s="62" t="s">
        <v>456</v>
      </c>
      <c r="BC212" s="62" t="s">
        <v>456</v>
      </c>
      <c r="BD212" s="62" t="s">
        <v>456</v>
      </c>
      <c r="BE212" s="62" t="s">
        <v>456</v>
      </c>
      <c r="BF212" s="62" t="s">
        <v>456</v>
      </c>
      <c r="BG212" s="62" t="s">
        <v>456</v>
      </c>
      <c r="BH212" s="62" t="s">
        <v>456</v>
      </c>
      <c r="BI212" s="62" t="s">
        <v>456</v>
      </c>
      <c r="BJ212" s="62" t="s">
        <v>456</v>
      </c>
      <c r="BK212" s="62" t="s">
        <v>456</v>
      </c>
      <c r="BL212" s="62" t="s">
        <v>456</v>
      </c>
      <c r="BM212" s="62" t="s">
        <v>456</v>
      </c>
      <c r="BN212" s="62" t="s">
        <v>2039</v>
      </c>
      <c r="BO212" s="62" t="s">
        <v>1957</v>
      </c>
    </row>
    <row r="213" spans="1:67">
      <c r="A213" s="62">
        <v>211</v>
      </c>
      <c r="B213" s="62" t="s">
        <v>456</v>
      </c>
      <c r="C213" s="62" t="s">
        <v>456</v>
      </c>
      <c r="D213" s="62" t="s">
        <v>456</v>
      </c>
      <c r="E213" s="62" t="s">
        <v>456</v>
      </c>
      <c r="F213" s="62" t="s">
        <v>456</v>
      </c>
      <c r="G213" s="62" t="s">
        <v>456</v>
      </c>
      <c r="H213" s="62" t="s">
        <v>456</v>
      </c>
      <c r="I213" s="62" t="s">
        <v>456</v>
      </c>
      <c r="J213" s="62" t="s">
        <v>456</v>
      </c>
      <c r="K213" s="62" t="s">
        <v>456</v>
      </c>
      <c r="L213" s="62" t="s">
        <v>456</v>
      </c>
      <c r="M213" s="62" t="s">
        <v>456</v>
      </c>
      <c r="N213" s="62" t="s">
        <v>456</v>
      </c>
      <c r="O213" s="62" t="s">
        <v>456</v>
      </c>
      <c r="P213" s="62" t="s">
        <v>456</v>
      </c>
      <c r="Q213" s="62" t="s">
        <v>2039</v>
      </c>
      <c r="R213" s="62" t="s">
        <v>456</v>
      </c>
      <c r="S213" s="62" t="s">
        <v>456</v>
      </c>
      <c r="T213" s="62" t="s">
        <v>456</v>
      </c>
      <c r="U213" s="62" t="s">
        <v>456</v>
      </c>
      <c r="V213" s="62" t="s">
        <v>456</v>
      </c>
      <c r="W213" s="62" t="s">
        <v>456</v>
      </c>
      <c r="X213" s="62" t="s">
        <v>456</v>
      </c>
      <c r="Y213" s="62" t="s">
        <v>2039</v>
      </c>
      <c r="Z213" s="62" t="s">
        <v>456</v>
      </c>
      <c r="AA213" s="62" t="s">
        <v>456</v>
      </c>
      <c r="AB213" s="62" t="s">
        <v>456</v>
      </c>
      <c r="AC213" s="62" t="s">
        <v>456</v>
      </c>
      <c r="AD213" s="62" t="s">
        <v>456</v>
      </c>
      <c r="AE213" s="62" t="s">
        <v>456</v>
      </c>
      <c r="AF213" s="62" t="s">
        <v>456</v>
      </c>
      <c r="AG213" s="62" t="s">
        <v>456</v>
      </c>
      <c r="AH213" s="62" t="s">
        <v>456</v>
      </c>
      <c r="AI213" s="62" t="s">
        <v>456</v>
      </c>
      <c r="AJ213" s="62" t="s">
        <v>456</v>
      </c>
      <c r="AK213" s="62" t="s">
        <v>456</v>
      </c>
      <c r="AL213" s="62" t="s">
        <v>456</v>
      </c>
      <c r="AM213" s="62" t="s">
        <v>1957</v>
      </c>
      <c r="AN213" s="62" t="s">
        <v>456</v>
      </c>
      <c r="AO213" s="62" t="s">
        <v>456</v>
      </c>
      <c r="AP213" s="62" t="s">
        <v>456</v>
      </c>
      <c r="AQ213" s="62" t="s">
        <v>456</v>
      </c>
      <c r="AR213" s="62" t="s">
        <v>456</v>
      </c>
      <c r="AS213" s="62" t="s">
        <v>456</v>
      </c>
      <c r="AT213" s="62" t="s">
        <v>456</v>
      </c>
      <c r="AU213" s="62" t="s">
        <v>456</v>
      </c>
      <c r="AV213" s="62" t="s">
        <v>456</v>
      </c>
      <c r="AW213" s="62" t="s">
        <v>456</v>
      </c>
      <c r="AX213" s="62" t="s">
        <v>456</v>
      </c>
      <c r="AY213" s="62" t="s">
        <v>456</v>
      </c>
      <c r="AZ213" s="62" t="s">
        <v>456</v>
      </c>
      <c r="BA213" s="62" t="s">
        <v>456</v>
      </c>
      <c r="BB213" s="62" t="s">
        <v>456</v>
      </c>
      <c r="BC213" s="62" t="s">
        <v>456</v>
      </c>
      <c r="BD213" s="62" t="s">
        <v>456</v>
      </c>
      <c r="BE213" s="62" t="s">
        <v>456</v>
      </c>
      <c r="BF213" s="62" t="s">
        <v>456</v>
      </c>
      <c r="BG213" s="62" t="s">
        <v>456</v>
      </c>
      <c r="BH213" s="62" t="s">
        <v>456</v>
      </c>
      <c r="BI213" s="62" t="s">
        <v>456</v>
      </c>
      <c r="BJ213" s="62" t="s">
        <v>456</v>
      </c>
      <c r="BK213" s="62" t="s">
        <v>456</v>
      </c>
      <c r="BL213" s="62" t="s">
        <v>456</v>
      </c>
      <c r="BM213" s="62" t="s">
        <v>456</v>
      </c>
      <c r="BN213" s="62" t="s">
        <v>2039</v>
      </c>
      <c r="BO213" s="62" t="s">
        <v>1957</v>
      </c>
    </row>
    <row r="214" spans="1:67">
      <c r="A214" s="62">
        <v>212</v>
      </c>
      <c r="B214" s="62" t="s">
        <v>456</v>
      </c>
      <c r="C214" s="62" t="s">
        <v>456</v>
      </c>
      <c r="D214" s="62" t="s">
        <v>456</v>
      </c>
      <c r="E214" s="62" t="s">
        <v>456</v>
      </c>
      <c r="F214" s="62" t="s">
        <v>456</v>
      </c>
      <c r="G214" s="62" t="s">
        <v>456</v>
      </c>
      <c r="H214" s="62" t="s">
        <v>456</v>
      </c>
      <c r="I214" s="62" t="s">
        <v>456</v>
      </c>
      <c r="J214" s="62" t="s">
        <v>456</v>
      </c>
      <c r="K214" s="62" t="s">
        <v>456</v>
      </c>
      <c r="L214" s="62" t="s">
        <v>456</v>
      </c>
      <c r="M214" s="62" t="s">
        <v>456</v>
      </c>
      <c r="N214" s="62" t="s">
        <v>456</v>
      </c>
      <c r="O214" s="62" t="s">
        <v>456</v>
      </c>
      <c r="P214" s="62" t="s">
        <v>456</v>
      </c>
      <c r="Q214" s="62" t="s">
        <v>2039</v>
      </c>
      <c r="R214" s="62" t="s">
        <v>456</v>
      </c>
      <c r="S214" s="62" t="s">
        <v>456</v>
      </c>
      <c r="T214" s="62" t="s">
        <v>456</v>
      </c>
      <c r="U214" s="62" t="s">
        <v>456</v>
      </c>
      <c r="V214" s="62" t="s">
        <v>456</v>
      </c>
      <c r="W214" s="62" t="s">
        <v>456</v>
      </c>
      <c r="X214" s="62" t="s">
        <v>456</v>
      </c>
      <c r="Y214" s="62" t="s">
        <v>2039</v>
      </c>
      <c r="Z214" s="62" t="s">
        <v>456</v>
      </c>
      <c r="AA214" s="62" t="s">
        <v>456</v>
      </c>
      <c r="AB214" s="62" t="s">
        <v>456</v>
      </c>
      <c r="AC214" s="62" t="s">
        <v>456</v>
      </c>
      <c r="AD214" s="62" t="s">
        <v>456</v>
      </c>
      <c r="AE214" s="62" t="s">
        <v>456</v>
      </c>
      <c r="AF214" s="62" t="s">
        <v>456</v>
      </c>
      <c r="AG214" s="62" t="s">
        <v>456</v>
      </c>
      <c r="AH214" s="62" t="s">
        <v>456</v>
      </c>
      <c r="AI214" s="62" t="s">
        <v>456</v>
      </c>
      <c r="AJ214" s="62" t="s">
        <v>456</v>
      </c>
      <c r="AK214" s="62" t="s">
        <v>456</v>
      </c>
      <c r="AL214" s="62" t="s">
        <v>456</v>
      </c>
      <c r="AM214" s="62" t="s">
        <v>456</v>
      </c>
      <c r="AN214" s="62" t="s">
        <v>456</v>
      </c>
      <c r="AO214" s="62" t="s">
        <v>456</v>
      </c>
      <c r="AP214" s="62" t="s">
        <v>456</v>
      </c>
      <c r="AQ214" s="62" t="s">
        <v>456</v>
      </c>
      <c r="AR214" s="62" t="s">
        <v>456</v>
      </c>
      <c r="AS214" s="62" t="s">
        <v>456</v>
      </c>
      <c r="AT214" s="62" t="s">
        <v>456</v>
      </c>
      <c r="AU214" s="62" t="s">
        <v>456</v>
      </c>
      <c r="AV214" s="62" t="s">
        <v>456</v>
      </c>
      <c r="AW214" s="62" t="s">
        <v>456</v>
      </c>
      <c r="AX214" s="62" t="s">
        <v>456</v>
      </c>
      <c r="AY214" s="62" t="s">
        <v>456</v>
      </c>
      <c r="AZ214" s="62" t="s">
        <v>456</v>
      </c>
      <c r="BA214" s="62" t="s">
        <v>456</v>
      </c>
      <c r="BB214" s="62" t="s">
        <v>456</v>
      </c>
      <c r="BC214" s="62" t="s">
        <v>456</v>
      </c>
      <c r="BD214" s="62" t="s">
        <v>456</v>
      </c>
      <c r="BE214" s="62" t="s">
        <v>456</v>
      </c>
      <c r="BF214" s="62" t="s">
        <v>456</v>
      </c>
      <c r="BG214" s="62" t="s">
        <v>456</v>
      </c>
      <c r="BH214" s="62" t="s">
        <v>456</v>
      </c>
      <c r="BI214" s="62" t="s">
        <v>456</v>
      </c>
      <c r="BJ214" s="62" t="s">
        <v>456</v>
      </c>
      <c r="BK214" s="62" t="s">
        <v>456</v>
      </c>
      <c r="BL214" s="62" t="s">
        <v>456</v>
      </c>
      <c r="BM214" s="62" t="s">
        <v>456</v>
      </c>
      <c r="BN214" s="62" t="s">
        <v>2039</v>
      </c>
      <c r="BO214" s="62" t="s">
        <v>1957</v>
      </c>
    </row>
    <row r="215" spans="1:67">
      <c r="A215" s="62">
        <v>213</v>
      </c>
      <c r="B215" s="62" t="s">
        <v>456</v>
      </c>
      <c r="C215" s="62" t="s">
        <v>456</v>
      </c>
      <c r="D215" s="62" t="s">
        <v>456</v>
      </c>
      <c r="E215" s="62" t="s">
        <v>456</v>
      </c>
      <c r="F215" s="62" t="s">
        <v>456</v>
      </c>
      <c r="G215" s="62" t="s">
        <v>456</v>
      </c>
      <c r="H215" s="62" t="s">
        <v>456</v>
      </c>
      <c r="I215" s="62" t="s">
        <v>456</v>
      </c>
      <c r="J215" s="62" t="s">
        <v>456</v>
      </c>
      <c r="K215" s="62" t="s">
        <v>456</v>
      </c>
      <c r="L215" s="62" t="s">
        <v>456</v>
      </c>
      <c r="M215" s="62" t="s">
        <v>456</v>
      </c>
      <c r="N215" s="62" t="s">
        <v>456</v>
      </c>
      <c r="O215" s="62" t="s">
        <v>456</v>
      </c>
      <c r="P215" s="62" t="s">
        <v>456</v>
      </c>
      <c r="Q215" s="62" t="s">
        <v>2039</v>
      </c>
      <c r="R215" s="62" t="s">
        <v>456</v>
      </c>
      <c r="S215" s="62" t="s">
        <v>456</v>
      </c>
      <c r="T215" s="62" t="s">
        <v>456</v>
      </c>
      <c r="U215" s="62" t="s">
        <v>456</v>
      </c>
      <c r="V215" s="62" t="s">
        <v>456</v>
      </c>
      <c r="W215" s="62" t="s">
        <v>456</v>
      </c>
      <c r="X215" s="62" t="s">
        <v>456</v>
      </c>
      <c r="Y215" s="62" t="s">
        <v>2039</v>
      </c>
      <c r="Z215" s="62" t="s">
        <v>456</v>
      </c>
      <c r="AA215" s="62" t="s">
        <v>456</v>
      </c>
      <c r="AB215" s="62" t="s">
        <v>456</v>
      </c>
      <c r="AC215" s="62" t="s">
        <v>456</v>
      </c>
      <c r="AD215" s="62" t="s">
        <v>456</v>
      </c>
      <c r="AE215" s="62" t="s">
        <v>456</v>
      </c>
      <c r="AF215" s="62" t="s">
        <v>456</v>
      </c>
      <c r="AG215" s="62" t="s">
        <v>456</v>
      </c>
      <c r="AH215" s="62" t="s">
        <v>456</v>
      </c>
      <c r="AI215" s="62" t="s">
        <v>456</v>
      </c>
      <c r="AJ215" s="62" t="s">
        <v>456</v>
      </c>
      <c r="AK215" s="62" t="s">
        <v>456</v>
      </c>
      <c r="AL215" s="62" t="s">
        <v>456</v>
      </c>
      <c r="AM215" s="62" t="s">
        <v>456</v>
      </c>
      <c r="AN215" s="62" t="s">
        <v>456</v>
      </c>
      <c r="AO215" s="62" t="s">
        <v>456</v>
      </c>
      <c r="AP215" s="62" t="s">
        <v>456</v>
      </c>
      <c r="AQ215" s="62" t="s">
        <v>456</v>
      </c>
      <c r="AR215" s="62" t="s">
        <v>456</v>
      </c>
      <c r="AS215" s="62" t="s">
        <v>456</v>
      </c>
      <c r="AT215" s="62" t="s">
        <v>456</v>
      </c>
      <c r="AU215" s="62" t="s">
        <v>456</v>
      </c>
      <c r="AV215" s="62" t="s">
        <v>456</v>
      </c>
      <c r="AW215" s="62" t="s">
        <v>456</v>
      </c>
      <c r="AX215" s="62" t="s">
        <v>456</v>
      </c>
      <c r="AY215" s="62" t="s">
        <v>456</v>
      </c>
      <c r="AZ215" s="62" t="s">
        <v>456</v>
      </c>
      <c r="BA215" s="62" t="s">
        <v>456</v>
      </c>
      <c r="BB215" s="62" t="s">
        <v>456</v>
      </c>
      <c r="BC215" s="62" t="s">
        <v>456</v>
      </c>
      <c r="BD215" s="62" t="s">
        <v>456</v>
      </c>
      <c r="BE215" s="62" t="s">
        <v>456</v>
      </c>
      <c r="BF215" s="62" t="s">
        <v>456</v>
      </c>
      <c r="BG215" s="62" t="s">
        <v>456</v>
      </c>
      <c r="BH215" s="62" t="s">
        <v>456</v>
      </c>
      <c r="BI215" s="62" t="s">
        <v>456</v>
      </c>
      <c r="BJ215" s="62" t="s">
        <v>456</v>
      </c>
      <c r="BK215" s="62" t="s">
        <v>456</v>
      </c>
      <c r="BL215" s="62" t="s">
        <v>456</v>
      </c>
      <c r="BM215" s="62" t="s">
        <v>456</v>
      </c>
      <c r="BN215" s="62" t="s">
        <v>2039</v>
      </c>
      <c r="BO215" s="62" t="s">
        <v>1957</v>
      </c>
    </row>
    <row r="216" spans="1:67">
      <c r="A216" s="62">
        <v>214</v>
      </c>
      <c r="B216" s="62" t="s">
        <v>456</v>
      </c>
      <c r="C216" s="62" t="s">
        <v>456</v>
      </c>
      <c r="D216" s="62" t="s">
        <v>456</v>
      </c>
      <c r="E216" s="62" t="s">
        <v>456</v>
      </c>
      <c r="F216" s="62" t="s">
        <v>456</v>
      </c>
      <c r="G216" s="62" t="s">
        <v>456</v>
      </c>
      <c r="H216" s="62" t="s">
        <v>456</v>
      </c>
      <c r="I216" s="62" t="s">
        <v>456</v>
      </c>
      <c r="J216" s="62" t="s">
        <v>456</v>
      </c>
      <c r="K216" s="62" t="s">
        <v>456</v>
      </c>
      <c r="L216" s="62" t="s">
        <v>456</v>
      </c>
      <c r="M216" s="62" t="s">
        <v>456</v>
      </c>
      <c r="N216" s="62" t="s">
        <v>456</v>
      </c>
      <c r="O216" s="62" t="s">
        <v>456</v>
      </c>
      <c r="P216" s="62" t="s">
        <v>456</v>
      </c>
      <c r="Q216" s="62" t="s">
        <v>2039</v>
      </c>
      <c r="R216" s="62" t="s">
        <v>456</v>
      </c>
      <c r="S216" s="62" t="s">
        <v>456</v>
      </c>
      <c r="T216" s="62" t="s">
        <v>456</v>
      </c>
      <c r="U216" s="62" t="s">
        <v>456</v>
      </c>
      <c r="V216" s="62" t="s">
        <v>456</v>
      </c>
      <c r="W216" s="62" t="s">
        <v>456</v>
      </c>
      <c r="X216" s="62" t="s">
        <v>456</v>
      </c>
      <c r="Y216" s="62" t="s">
        <v>2039</v>
      </c>
      <c r="Z216" s="62" t="s">
        <v>456</v>
      </c>
      <c r="AA216" s="62" t="s">
        <v>456</v>
      </c>
      <c r="AB216" s="62" t="s">
        <v>456</v>
      </c>
      <c r="AC216" s="62" t="s">
        <v>456</v>
      </c>
      <c r="AD216" s="62" t="s">
        <v>456</v>
      </c>
      <c r="AE216" s="62" t="s">
        <v>456</v>
      </c>
      <c r="AF216" s="62" t="s">
        <v>456</v>
      </c>
      <c r="AG216" s="62" t="s">
        <v>456</v>
      </c>
      <c r="AH216" s="62" t="s">
        <v>456</v>
      </c>
      <c r="AI216" s="62" t="s">
        <v>456</v>
      </c>
      <c r="AJ216" s="62" t="s">
        <v>456</v>
      </c>
      <c r="AK216" s="62" t="s">
        <v>456</v>
      </c>
      <c r="AL216" s="62" t="s">
        <v>456</v>
      </c>
      <c r="AM216" s="62" t="s">
        <v>456</v>
      </c>
      <c r="AN216" s="62" t="s">
        <v>456</v>
      </c>
      <c r="AO216" s="62" t="s">
        <v>456</v>
      </c>
      <c r="AP216" s="62" t="s">
        <v>456</v>
      </c>
      <c r="AQ216" s="62" t="s">
        <v>456</v>
      </c>
      <c r="AR216" s="62" t="s">
        <v>456</v>
      </c>
      <c r="AS216" s="62" t="s">
        <v>456</v>
      </c>
      <c r="AT216" s="62" t="s">
        <v>456</v>
      </c>
      <c r="AU216" s="62" t="s">
        <v>456</v>
      </c>
      <c r="AV216" s="62" t="s">
        <v>456</v>
      </c>
      <c r="AW216" s="62" t="s">
        <v>456</v>
      </c>
      <c r="AX216" s="62" t="s">
        <v>456</v>
      </c>
      <c r="AY216" s="62" t="s">
        <v>456</v>
      </c>
      <c r="AZ216" s="62" t="s">
        <v>456</v>
      </c>
      <c r="BA216" s="62" t="s">
        <v>456</v>
      </c>
      <c r="BB216" s="62" t="s">
        <v>456</v>
      </c>
      <c r="BC216" s="62" t="s">
        <v>456</v>
      </c>
      <c r="BD216" s="62" t="s">
        <v>456</v>
      </c>
      <c r="BE216" s="62" t="s">
        <v>456</v>
      </c>
      <c r="BF216" s="62" t="s">
        <v>456</v>
      </c>
      <c r="BG216" s="62" t="s">
        <v>456</v>
      </c>
      <c r="BH216" s="62" t="s">
        <v>456</v>
      </c>
      <c r="BI216" s="62" t="s">
        <v>456</v>
      </c>
      <c r="BJ216" s="62" t="s">
        <v>456</v>
      </c>
      <c r="BK216" s="62" t="s">
        <v>456</v>
      </c>
      <c r="BL216" s="62" t="s">
        <v>456</v>
      </c>
      <c r="BM216" s="62" t="s">
        <v>456</v>
      </c>
      <c r="BN216" s="62" t="s">
        <v>2039</v>
      </c>
      <c r="BO216" s="62" t="s">
        <v>1957</v>
      </c>
    </row>
    <row r="217" spans="1:67">
      <c r="A217" s="62">
        <v>215</v>
      </c>
      <c r="B217" s="62" t="s">
        <v>456</v>
      </c>
      <c r="C217" s="62" t="s">
        <v>456</v>
      </c>
      <c r="D217" s="62" t="s">
        <v>456</v>
      </c>
      <c r="E217" s="62" t="s">
        <v>456</v>
      </c>
      <c r="F217" s="62" t="s">
        <v>456</v>
      </c>
      <c r="G217" s="62" t="s">
        <v>456</v>
      </c>
      <c r="H217" s="62" t="s">
        <v>456</v>
      </c>
      <c r="I217" s="62" t="s">
        <v>456</v>
      </c>
      <c r="J217" s="62" t="s">
        <v>456</v>
      </c>
      <c r="K217" s="62" t="s">
        <v>456</v>
      </c>
      <c r="L217" s="62" t="s">
        <v>456</v>
      </c>
      <c r="M217" s="62" t="s">
        <v>456</v>
      </c>
      <c r="N217" s="62" t="s">
        <v>456</v>
      </c>
      <c r="O217" s="62" t="s">
        <v>456</v>
      </c>
      <c r="P217" s="62" t="s">
        <v>456</v>
      </c>
      <c r="Q217" s="62" t="s">
        <v>2039</v>
      </c>
      <c r="R217" s="62" t="s">
        <v>456</v>
      </c>
      <c r="S217" s="62" t="s">
        <v>456</v>
      </c>
      <c r="T217" s="62" t="s">
        <v>456</v>
      </c>
      <c r="U217" s="62" t="s">
        <v>456</v>
      </c>
      <c r="V217" s="62" t="s">
        <v>456</v>
      </c>
      <c r="W217" s="62" t="s">
        <v>456</v>
      </c>
      <c r="X217" s="62" t="s">
        <v>456</v>
      </c>
      <c r="Y217" s="62" t="s">
        <v>2039</v>
      </c>
      <c r="Z217" s="62" t="s">
        <v>456</v>
      </c>
      <c r="AA217" s="62" t="s">
        <v>456</v>
      </c>
      <c r="AB217" s="62" t="s">
        <v>456</v>
      </c>
      <c r="AC217" s="62" t="s">
        <v>456</v>
      </c>
      <c r="AD217" s="62" t="s">
        <v>456</v>
      </c>
      <c r="AE217" s="62" t="s">
        <v>456</v>
      </c>
      <c r="AF217" s="62" t="s">
        <v>456</v>
      </c>
      <c r="AG217" s="62" t="s">
        <v>456</v>
      </c>
      <c r="AH217" s="62" t="s">
        <v>456</v>
      </c>
      <c r="AI217" s="62" t="s">
        <v>456</v>
      </c>
      <c r="AJ217" s="62" t="s">
        <v>456</v>
      </c>
      <c r="AK217" s="62" t="s">
        <v>456</v>
      </c>
      <c r="AL217" s="62" t="s">
        <v>456</v>
      </c>
      <c r="AM217" s="62" t="s">
        <v>456</v>
      </c>
      <c r="AN217" s="62" t="s">
        <v>456</v>
      </c>
      <c r="AO217" s="62" t="s">
        <v>456</v>
      </c>
      <c r="AP217" s="62" t="s">
        <v>456</v>
      </c>
      <c r="AQ217" s="62" t="s">
        <v>456</v>
      </c>
      <c r="AR217" s="62" t="s">
        <v>456</v>
      </c>
      <c r="AS217" s="62" t="s">
        <v>456</v>
      </c>
      <c r="AT217" s="62" t="s">
        <v>456</v>
      </c>
      <c r="AU217" s="62" t="s">
        <v>456</v>
      </c>
      <c r="AV217" s="62" t="s">
        <v>456</v>
      </c>
      <c r="AW217" s="62" t="s">
        <v>456</v>
      </c>
      <c r="AX217" s="62" t="s">
        <v>456</v>
      </c>
      <c r="AY217" s="62" t="s">
        <v>456</v>
      </c>
      <c r="AZ217" s="62" t="s">
        <v>456</v>
      </c>
      <c r="BA217" s="62" t="s">
        <v>456</v>
      </c>
      <c r="BB217" s="62" t="s">
        <v>456</v>
      </c>
      <c r="BC217" s="62" t="s">
        <v>456</v>
      </c>
      <c r="BD217" s="62" t="s">
        <v>456</v>
      </c>
      <c r="BE217" s="62" t="s">
        <v>456</v>
      </c>
      <c r="BF217" s="62" t="s">
        <v>456</v>
      </c>
      <c r="BG217" s="62" t="s">
        <v>456</v>
      </c>
      <c r="BH217" s="62" t="s">
        <v>456</v>
      </c>
      <c r="BI217" s="62" t="s">
        <v>456</v>
      </c>
      <c r="BJ217" s="62" t="s">
        <v>456</v>
      </c>
      <c r="BK217" s="62" t="s">
        <v>456</v>
      </c>
      <c r="BL217" s="62" t="s">
        <v>456</v>
      </c>
      <c r="BM217" s="62" t="s">
        <v>456</v>
      </c>
      <c r="BN217" s="62" t="s">
        <v>2039</v>
      </c>
      <c r="BO217" s="62" t="s">
        <v>1957</v>
      </c>
    </row>
    <row r="218" spans="1:67">
      <c r="A218" s="62">
        <v>216</v>
      </c>
      <c r="B218" s="62" t="s">
        <v>456</v>
      </c>
      <c r="C218" s="62" t="s">
        <v>456</v>
      </c>
      <c r="D218" s="62" t="s">
        <v>456</v>
      </c>
      <c r="E218" s="62" t="s">
        <v>456</v>
      </c>
      <c r="F218" s="62" t="s">
        <v>456</v>
      </c>
      <c r="G218" s="62" t="s">
        <v>456</v>
      </c>
      <c r="H218" s="62" t="s">
        <v>456</v>
      </c>
      <c r="I218" s="62" t="s">
        <v>456</v>
      </c>
      <c r="J218" s="62" t="s">
        <v>456</v>
      </c>
      <c r="K218" s="62" t="s">
        <v>456</v>
      </c>
      <c r="L218" s="62" t="s">
        <v>456</v>
      </c>
      <c r="M218" s="62" t="s">
        <v>456</v>
      </c>
      <c r="N218" s="62" t="s">
        <v>456</v>
      </c>
      <c r="O218" s="62" t="s">
        <v>456</v>
      </c>
      <c r="P218" s="62" t="s">
        <v>456</v>
      </c>
      <c r="Q218" s="62" t="s">
        <v>2039</v>
      </c>
      <c r="R218" s="62" t="s">
        <v>456</v>
      </c>
      <c r="S218" s="62" t="s">
        <v>456</v>
      </c>
      <c r="T218" s="62" t="s">
        <v>456</v>
      </c>
      <c r="U218" s="62" t="s">
        <v>456</v>
      </c>
      <c r="V218" s="62" t="s">
        <v>456</v>
      </c>
      <c r="W218" s="62" t="s">
        <v>456</v>
      </c>
      <c r="X218" s="62" t="s">
        <v>456</v>
      </c>
      <c r="Y218" s="62" t="s">
        <v>2039</v>
      </c>
      <c r="Z218" s="62" t="s">
        <v>456</v>
      </c>
      <c r="AA218" s="62" t="s">
        <v>456</v>
      </c>
      <c r="AB218" s="62" t="s">
        <v>456</v>
      </c>
      <c r="AC218" s="62" t="s">
        <v>456</v>
      </c>
      <c r="AD218" s="62" t="s">
        <v>456</v>
      </c>
      <c r="AE218" s="62" t="s">
        <v>456</v>
      </c>
      <c r="AF218" s="62" t="s">
        <v>456</v>
      </c>
      <c r="AG218" s="62" t="s">
        <v>456</v>
      </c>
      <c r="AH218" s="62" t="s">
        <v>456</v>
      </c>
      <c r="AI218" s="62" t="s">
        <v>456</v>
      </c>
      <c r="AJ218" s="62" t="s">
        <v>456</v>
      </c>
      <c r="AK218" s="62" t="s">
        <v>456</v>
      </c>
      <c r="AL218" s="62" t="s">
        <v>456</v>
      </c>
      <c r="AM218" s="62" t="s">
        <v>456</v>
      </c>
      <c r="AN218" s="62" t="s">
        <v>456</v>
      </c>
      <c r="AO218" s="62" t="s">
        <v>456</v>
      </c>
      <c r="AP218" s="62" t="s">
        <v>456</v>
      </c>
      <c r="AQ218" s="62" t="s">
        <v>456</v>
      </c>
      <c r="AR218" s="62" t="s">
        <v>456</v>
      </c>
      <c r="AS218" s="62" t="s">
        <v>456</v>
      </c>
      <c r="AT218" s="62" t="s">
        <v>456</v>
      </c>
      <c r="AU218" s="62" t="s">
        <v>456</v>
      </c>
      <c r="AV218" s="62" t="s">
        <v>456</v>
      </c>
      <c r="AW218" s="62" t="s">
        <v>456</v>
      </c>
      <c r="AX218" s="62" t="s">
        <v>456</v>
      </c>
      <c r="AY218" s="62" t="s">
        <v>456</v>
      </c>
      <c r="AZ218" s="62" t="s">
        <v>456</v>
      </c>
      <c r="BA218" s="62" t="s">
        <v>456</v>
      </c>
      <c r="BB218" s="62" t="s">
        <v>456</v>
      </c>
      <c r="BC218" s="62" t="s">
        <v>456</v>
      </c>
      <c r="BD218" s="62" t="s">
        <v>456</v>
      </c>
      <c r="BE218" s="62" t="s">
        <v>456</v>
      </c>
      <c r="BF218" s="62" t="s">
        <v>456</v>
      </c>
      <c r="BG218" s="62" t="s">
        <v>456</v>
      </c>
      <c r="BH218" s="62" t="s">
        <v>456</v>
      </c>
      <c r="BI218" s="62" t="s">
        <v>456</v>
      </c>
      <c r="BJ218" s="62" t="s">
        <v>456</v>
      </c>
      <c r="BK218" s="62" t="s">
        <v>456</v>
      </c>
      <c r="BL218" s="62" t="s">
        <v>456</v>
      </c>
      <c r="BM218" s="62" t="s">
        <v>456</v>
      </c>
      <c r="BN218" s="62" t="s">
        <v>2039</v>
      </c>
      <c r="BO218" s="62" t="s">
        <v>1957</v>
      </c>
    </row>
    <row r="219" spans="1:67">
      <c r="A219" s="62">
        <v>217</v>
      </c>
      <c r="B219" s="62" t="s">
        <v>456</v>
      </c>
      <c r="C219" s="62" t="s">
        <v>456</v>
      </c>
      <c r="D219" s="62" t="s">
        <v>456</v>
      </c>
      <c r="E219" s="62" t="s">
        <v>456</v>
      </c>
      <c r="F219" s="62" t="s">
        <v>456</v>
      </c>
      <c r="G219" s="62" t="s">
        <v>456</v>
      </c>
      <c r="H219" s="62" t="s">
        <v>456</v>
      </c>
      <c r="I219" s="62" t="s">
        <v>456</v>
      </c>
      <c r="J219" s="62" t="s">
        <v>456</v>
      </c>
      <c r="K219" s="62" t="s">
        <v>456</v>
      </c>
      <c r="L219" s="62" t="s">
        <v>456</v>
      </c>
      <c r="M219" s="62" t="s">
        <v>456</v>
      </c>
      <c r="N219" s="62" t="s">
        <v>456</v>
      </c>
      <c r="O219" s="62" t="s">
        <v>456</v>
      </c>
      <c r="P219" s="62" t="s">
        <v>456</v>
      </c>
      <c r="Q219" s="62" t="s">
        <v>2039</v>
      </c>
      <c r="R219" s="62" t="s">
        <v>456</v>
      </c>
      <c r="S219" s="62" t="s">
        <v>456</v>
      </c>
      <c r="T219" s="62" t="s">
        <v>456</v>
      </c>
      <c r="U219" s="62" t="s">
        <v>456</v>
      </c>
      <c r="V219" s="62" t="s">
        <v>456</v>
      </c>
      <c r="W219" s="62" t="s">
        <v>456</v>
      </c>
      <c r="X219" s="62" t="s">
        <v>456</v>
      </c>
      <c r="Y219" s="62" t="s">
        <v>2039</v>
      </c>
      <c r="Z219" s="62" t="s">
        <v>456</v>
      </c>
      <c r="AA219" s="62" t="s">
        <v>456</v>
      </c>
      <c r="AB219" s="62" t="s">
        <v>456</v>
      </c>
      <c r="AC219" s="62" t="s">
        <v>456</v>
      </c>
      <c r="AD219" s="62" t="s">
        <v>456</v>
      </c>
      <c r="AE219" s="62" t="s">
        <v>456</v>
      </c>
      <c r="AF219" s="62" t="s">
        <v>456</v>
      </c>
      <c r="AG219" s="62" t="s">
        <v>456</v>
      </c>
      <c r="AH219" s="62" t="s">
        <v>456</v>
      </c>
      <c r="AI219" s="62" t="s">
        <v>456</v>
      </c>
      <c r="AJ219" s="62" t="s">
        <v>456</v>
      </c>
      <c r="AK219" s="62" t="s">
        <v>456</v>
      </c>
      <c r="AL219" s="62" t="s">
        <v>456</v>
      </c>
      <c r="AM219" s="62" t="s">
        <v>456</v>
      </c>
      <c r="AN219" s="62" t="s">
        <v>456</v>
      </c>
      <c r="AO219" s="62" t="s">
        <v>456</v>
      </c>
      <c r="AP219" s="62" t="s">
        <v>456</v>
      </c>
      <c r="AQ219" s="62" t="s">
        <v>456</v>
      </c>
      <c r="AR219" s="62" t="s">
        <v>456</v>
      </c>
      <c r="AS219" s="62" t="s">
        <v>456</v>
      </c>
      <c r="AT219" s="62" t="s">
        <v>456</v>
      </c>
      <c r="AU219" s="62" t="s">
        <v>456</v>
      </c>
      <c r="AV219" s="62" t="s">
        <v>456</v>
      </c>
      <c r="AW219" s="62" t="s">
        <v>456</v>
      </c>
      <c r="AX219" s="62" t="s">
        <v>456</v>
      </c>
      <c r="AY219" s="62" t="s">
        <v>456</v>
      </c>
      <c r="AZ219" s="62" t="s">
        <v>456</v>
      </c>
      <c r="BA219" s="62" t="s">
        <v>456</v>
      </c>
      <c r="BB219" s="62" t="s">
        <v>456</v>
      </c>
      <c r="BC219" s="62" t="s">
        <v>456</v>
      </c>
      <c r="BD219" s="62" t="s">
        <v>456</v>
      </c>
      <c r="BE219" s="62" t="s">
        <v>456</v>
      </c>
      <c r="BF219" s="62" t="s">
        <v>456</v>
      </c>
      <c r="BG219" s="62" t="s">
        <v>456</v>
      </c>
      <c r="BH219" s="62" t="s">
        <v>456</v>
      </c>
      <c r="BI219" s="62" t="s">
        <v>456</v>
      </c>
      <c r="BJ219" s="62" t="s">
        <v>456</v>
      </c>
      <c r="BK219" s="62" t="s">
        <v>456</v>
      </c>
      <c r="BL219" s="62" t="s">
        <v>456</v>
      </c>
      <c r="BM219" s="62" t="s">
        <v>456</v>
      </c>
      <c r="BN219" s="62" t="s">
        <v>2039</v>
      </c>
      <c r="BO219" s="62" t="s">
        <v>1957</v>
      </c>
    </row>
    <row r="220" spans="1:67">
      <c r="A220" s="62">
        <v>218</v>
      </c>
      <c r="B220" s="62" t="s">
        <v>456</v>
      </c>
      <c r="C220" s="62" t="s">
        <v>456</v>
      </c>
      <c r="D220" s="62" t="s">
        <v>456</v>
      </c>
      <c r="E220" s="62" t="s">
        <v>456</v>
      </c>
      <c r="F220" s="62" t="s">
        <v>456</v>
      </c>
      <c r="G220" s="62" t="s">
        <v>456</v>
      </c>
      <c r="H220" s="62" t="s">
        <v>456</v>
      </c>
      <c r="I220" s="62" t="s">
        <v>456</v>
      </c>
      <c r="J220" s="62" t="s">
        <v>456</v>
      </c>
      <c r="K220" s="62" t="s">
        <v>456</v>
      </c>
      <c r="L220" s="62" t="s">
        <v>456</v>
      </c>
      <c r="M220" s="62" t="s">
        <v>456</v>
      </c>
      <c r="N220" s="62" t="s">
        <v>456</v>
      </c>
      <c r="O220" s="62" t="s">
        <v>456</v>
      </c>
      <c r="P220" s="62" t="s">
        <v>456</v>
      </c>
      <c r="Q220" s="62" t="s">
        <v>2039</v>
      </c>
      <c r="R220" s="62" t="s">
        <v>456</v>
      </c>
      <c r="S220" s="62" t="s">
        <v>456</v>
      </c>
      <c r="T220" s="62" t="s">
        <v>456</v>
      </c>
      <c r="U220" s="62" t="s">
        <v>456</v>
      </c>
      <c r="V220" s="62" t="s">
        <v>456</v>
      </c>
      <c r="W220" s="62" t="s">
        <v>456</v>
      </c>
      <c r="X220" s="62" t="s">
        <v>456</v>
      </c>
      <c r="Y220" s="62" t="s">
        <v>2039</v>
      </c>
      <c r="Z220" s="62" t="s">
        <v>456</v>
      </c>
      <c r="AA220" s="62" t="s">
        <v>456</v>
      </c>
      <c r="AB220" s="62" t="s">
        <v>456</v>
      </c>
      <c r="AC220" s="62" t="s">
        <v>456</v>
      </c>
      <c r="AD220" s="62" t="s">
        <v>456</v>
      </c>
      <c r="AE220" s="62" t="s">
        <v>456</v>
      </c>
      <c r="AF220" s="62" t="s">
        <v>456</v>
      </c>
      <c r="AG220" s="62" t="s">
        <v>456</v>
      </c>
      <c r="AH220" s="62" t="s">
        <v>456</v>
      </c>
      <c r="AI220" s="62" t="s">
        <v>456</v>
      </c>
      <c r="AJ220" s="62" t="s">
        <v>456</v>
      </c>
      <c r="AK220" s="62" t="s">
        <v>456</v>
      </c>
      <c r="AL220" s="62" t="s">
        <v>456</v>
      </c>
      <c r="AM220" s="62" t="s">
        <v>456</v>
      </c>
      <c r="AN220" s="62" t="s">
        <v>456</v>
      </c>
      <c r="AO220" s="62" t="s">
        <v>456</v>
      </c>
      <c r="AP220" s="62" t="s">
        <v>456</v>
      </c>
      <c r="AQ220" s="62" t="s">
        <v>456</v>
      </c>
      <c r="AR220" s="62" t="s">
        <v>456</v>
      </c>
      <c r="AS220" s="62" t="s">
        <v>456</v>
      </c>
      <c r="AT220" s="62" t="s">
        <v>456</v>
      </c>
      <c r="AU220" s="62" t="s">
        <v>456</v>
      </c>
      <c r="AV220" s="62" t="s">
        <v>456</v>
      </c>
      <c r="AW220" s="62" t="s">
        <v>456</v>
      </c>
      <c r="AX220" s="62" t="s">
        <v>456</v>
      </c>
      <c r="AY220" s="62" t="s">
        <v>456</v>
      </c>
      <c r="AZ220" s="62" t="s">
        <v>456</v>
      </c>
      <c r="BA220" s="62" t="s">
        <v>456</v>
      </c>
      <c r="BB220" s="62" t="s">
        <v>456</v>
      </c>
      <c r="BC220" s="62" t="s">
        <v>456</v>
      </c>
      <c r="BD220" s="62" t="s">
        <v>456</v>
      </c>
      <c r="BE220" s="62" t="s">
        <v>456</v>
      </c>
      <c r="BF220" s="62" t="s">
        <v>456</v>
      </c>
      <c r="BG220" s="62" t="s">
        <v>456</v>
      </c>
      <c r="BH220" s="62" t="s">
        <v>456</v>
      </c>
      <c r="BI220" s="62" t="s">
        <v>456</v>
      </c>
      <c r="BJ220" s="62" t="s">
        <v>456</v>
      </c>
      <c r="BK220" s="62" t="s">
        <v>456</v>
      </c>
      <c r="BL220" s="62" t="s">
        <v>456</v>
      </c>
      <c r="BM220" s="62" t="s">
        <v>456</v>
      </c>
      <c r="BN220" s="62" t="s">
        <v>2039</v>
      </c>
      <c r="BO220" s="62" t="s">
        <v>1957</v>
      </c>
    </row>
    <row r="221" spans="1:67">
      <c r="A221" s="62">
        <v>219</v>
      </c>
      <c r="B221" s="62" t="s">
        <v>456</v>
      </c>
      <c r="C221" s="62" t="s">
        <v>456</v>
      </c>
      <c r="D221" s="62" t="s">
        <v>456</v>
      </c>
      <c r="E221" s="62" t="s">
        <v>456</v>
      </c>
      <c r="F221" s="62" t="s">
        <v>456</v>
      </c>
      <c r="G221" s="62" t="s">
        <v>456</v>
      </c>
      <c r="H221" s="62" t="s">
        <v>456</v>
      </c>
      <c r="I221" s="62" t="s">
        <v>456</v>
      </c>
      <c r="J221" s="62" t="s">
        <v>456</v>
      </c>
      <c r="K221" s="62" t="s">
        <v>456</v>
      </c>
      <c r="L221" s="62" t="s">
        <v>456</v>
      </c>
      <c r="M221" s="62" t="s">
        <v>456</v>
      </c>
      <c r="N221" s="62" t="s">
        <v>456</v>
      </c>
      <c r="O221" s="62" t="s">
        <v>456</v>
      </c>
      <c r="P221" s="62" t="s">
        <v>456</v>
      </c>
      <c r="Q221" s="62" t="s">
        <v>2039</v>
      </c>
      <c r="R221" s="62" t="s">
        <v>456</v>
      </c>
      <c r="S221" s="62" t="s">
        <v>456</v>
      </c>
      <c r="T221" s="62" t="s">
        <v>456</v>
      </c>
      <c r="U221" s="62" t="s">
        <v>456</v>
      </c>
      <c r="V221" s="62" t="s">
        <v>456</v>
      </c>
      <c r="W221" s="62" t="s">
        <v>456</v>
      </c>
      <c r="X221" s="62" t="s">
        <v>456</v>
      </c>
      <c r="Y221" s="62" t="s">
        <v>2039</v>
      </c>
      <c r="Z221" s="62" t="s">
        <v>456</v>
      </c>
      <c r="AA221" s="62" t="s">
        <v>456</v>
      </c>
      <c r="AB221" s="62" t="s">
        <v>456</v>
      </c>
      <c r="AC221" s="62" t="s">
        <v>456</v>
      </c>
      <c r="AD221" s="62" t="s">
        <v>456</v>
      </c>
      <c r="AE221" s="62" t="s">
        <v>456</v>
      </c>
      <c r="AF221" s="62" t="s">
        <v>456</v>
      </c>
      <c r="AG221" s="62" t="s">
        <v>456</v>
      </c>
      <c r="AH221" s="62" t="s">
        <v>456</v>
      </c>
      <c r="AI221" s="62" t="s">
        <v>456</v>
      </c>
      <c r="AJ221" s="62" t="s">
        <v>456</v>
      </c>
      <c r="AK221" s="62" t="s">
        <v>456</v>
      </c>
      <c r="AL221" s="62" t="s">
        <v>456</v>
      </c>
      <c r="AM221" s="62" t="s">
        <v>456</v>
      </c>
      <c r="AN221" s="62" t="s">
        <v>456</v>
      </c>
      <c r="AO221" s="62" t="s">
        <v>456</v>
      </c>
      <c r="AP221" s="62" t="s">
        <v>456</v>
      </c>
      <c r="AQ221" s="62" t="s">
        <v>456</v>
      </c>
      <c r="AR221" s="62" t="s">
        <v>456</v>
      </c>
      <c r="AS221" s="62" t="s">
        <v>456</v>
      </c>
      <c r="AT221" s="62" t="s">
        <v>456</v>
      </c>
      <c r="AU221" s="62" t="s">
        <v>456</v>
      </c>
      <c r="AV221" s="62" t="s">
        <v>456</v>
      </c>
      <c r="AW221" s="62" t="s">
        <v>456</v>
      </c>
      <c r="AX221" s="62" t="s">
        <v>456</v>
      </c>
      <c r="AY221" s="62" t="s">
        <v>456</v>
      </c>
      <c r="AZ221" s="62" t="s">
        <v>456</v>
      </c>
      <c r="BA221" s="62" t="s">
        <v>456</v>
      </c>
      <c r="BB221" s="62" t="s">
        <v>456</v>
      </c>
      <c r="BC221" s="62" t="s">
        <v>456</v>
      </c>
      <c r="BD221" s="62" t="s">
        <v>456</v>
      </c>
      <c r="BE221" s="62" t="s">
        <v>456</v>
      </c>
      <c r="BF221" s="62" t="s">
        <v>456</v>
      </c>
      <c r="BG221" s="62" t="s">
        <v>456</v>
      </c>
      <c r="BH221" s="62" t="s">
        <v>456</v>
      </c>
      <c r="BI221" s="62" t="s">
        <v>456</v>
      </c>
      <c r="BJ221" s="62" t="s">
        <v>456</v>
      </c>
      <c r="BK221" s="62" t="s">
        <v>456</v>
      </c>
      <c r="BL221" s="62" t="s">
        <v>456</v>
      </c>
      <c r="BM221" s="62" t="s">
        <v>456</v>
      </c>
      <c r="BN221" s="62" t="s">
        <v>2039</v>
      </c>
      <c r="BO221" s="62" t="s">
        <v>1957</v>
      </c>
    </row>
    <row r="222" spans="1:67">
      <c r="A222" s="62">
        <v>220</v>
      </c>
      <c r="B222" s="62" t="s">
        <v>456</v>
      </c>
      <c r="C222" s="62" t="s">
        <v>456</v>
      </c>
      <c r="D222" s="62" t="s">
        <v>456</v>
      </c>
      <c r="E222" s="62" t="s">
        <v>456</v>
      </c>
      <c r="F222" s="62" t="s">
        <v>456</v>
      </c>
      <c r="G222" s="62" t="s">
        <v>456</v>
      </c>
      <c r="H222" s="62" t="s">
        <v>456</v>
      </c>
      <c r="I222" s="62" t="s">
        <v>456</v>
      </c>
      <c r="J222" s="62" t="s">
        <v>456</v>
      </c>
      <c r="K222" s="62" t="s">
        <v>456</v>
      </c>
      <c r="L222" s="62" t="s">
        <v>456</v>
      </c>
      <c r="M222" s="62" t="s">
        <v>456</v>
      </c>
      <c r="N222" s="62" t="s">
        <v>456</v>
      </c>
      <c r="O222" s="62" t="s">
        <v>456</v>
      </c>
      <c r="P222" s="62" t="s">
        <v>456</v>
      </c>
      <c r="Q222" s="62" t="s">
        <v>2039</v>
      </c>
      <c r="R222" s="62" t="s">
        <v>456</v>
      </c>
      <c r="S222" s="62" t="s">
        <v>456</v>
      </c>
      <c r="T222" s="62" t="s">
        <v>456</v>
      </c>
      <c r="U222" s="62" t="s">
        <v>456</v>
      </c>
      <c r="V222" s="62" t="s">
        <v>456</v>
      </c>
      <c r="W222" s="62" t="s">
        <v>456</v>
      </c>
      <c r="X222" s="62" t="s">
        <v>456</v>
      </c>
      <c r="Y222" s="62" t="s">
        <v>2039</v>
      </c>
      <c r="Z222" s="62" t="s">
        <v>456</v>
      </c>
      <c r="AA222" s="62" t="s">
        <v>456</v>
      </c>
      <c r="AB222" s="62" t="s">
        <v>456</v>
      </c>
      <c r="AC222" s="62" t="s">
        <v>456</v>
      </c>
      <c r="AD222" s="62" t="s">
        <v>456</v>
      </c>
      <c r="AE222" s="62" t="s">
        <v>456</v>
      </c>
      <c r="AF222" s="62" t="s">
        <v>456</v>
      </c>
      <c r="AG222" s="62" t="s">
        <v>456</v>
      </c>
      <c r="AH222" s="62" t="s">
        <v>456</v>
      </c>
      <c r="AI222" s="62" t="s">
        <v>456</v>
      </c>
      <c r="AJ222" s="62" t="s">
        <v>456</v>
      </c>
      <c r="AK222" s="62" t="s">
        <v>456</v>
      </c>
      <c r="AL222" s="62" t="s">
        <v>456</v>
      </c>
      <c r="AM222" s="62" t="s">
        <v>1957</v>
      </c>
      <c r="AN222" s="62" t="s">
        <v>456</v>
      </c>
      <c r="AO222" s="62" t="s">
        <v>456</v>
      </c>
      <c r="AP222" s="62" t="s">
        <v>456</v>
      </c>
      <c r="AQ222" s="62" t="s">
        <v>456</v>
      </c>
      <c r="AR222" s="62" t="s">
        <v>456</v>
      </c>
      <c r="AS222" s="62" t="s">
        <v>456</v>
      </c>
      <c r="AT222" s="62" t="s">
        <v>456</v>
      </c>
      <c r="AU222" s="62" t="s">
        <v>456</v>
      </c>
      <c r="AV222" s="62" t="s">
        <v>456</v>
      </c>
      <c r="AW222" s="62" t="s">
        <v>456</v>
      </c>
      <c r="AX222" s="62" t="s">
        <v>456</v>
      </c>
      <c r="AY222" s="62" t="s">
        <v>456</v>
      </c>
      <c r="AZ222" s="62" t="s">
        <v>456</v>
      </c>
      <c r="BA222" s="62" t="s">
        <v>456</v>
      </c>
      <c r="BB222" s="62" t="s">
        <v>456</v>
      </c>
      <c r="BC222" s="62" t="s">
        <v>456</v>
      </c>
      <c r="BD222" s="62" t="s">
        <v>456</v>
      </c>
      <c r="BE222" s="62" t="s">
        <v>456</v>
      </c>
      <c r="BF222" s="62" t="s">
        <v>456</v>
      </c>
      <c r="BG222" s="62" t="s">
        <v>456</v>
      </c>
      <c r="BH222" s="62" t="s">
        <v>456</v>
      </c>
      <c r="BI222" s="62" t="s">
        <v>456</v>
      </c>
      <c r="BJ222" s="62" t="s">
        <v>456</v>
      </c>
      <c r="BK222" s="62" t="s">
        <v>456</v>
      </c>
      <c r="BL222" s="62" t="s">
        <v>456</v>
      </c>
      <c r="BM222" s="62" t="s">
        <v>456</v>
      </c>
      <c r="BN222" s="62" t="s">
        <v>2039</v>
      </c>
      <c r="BO222" s="62" t="s">
        <v>1957</v>
      </c>
    </row>
    <row r="223" spans="1:67">
      <c r="A223" s="62">
        <v>221</v>
      </c>
      <c r="B223" s="62" t="s">
        <v>456</v>
      </c>
      <c r="C223" s="62" t="s">
        <v>456</v>
      </c>
      <c r="D223" s="62" t="s">
        <v>456</v>
      </c>
      <c r="E223" s="62" t="s">
        <v>456</v>
      </c>
      <c r="F223" s="62" t="s">
        <v>456</v>
      </c>
      <c r="G223" s="62" t="s">
        <v>456</v>
      </c>
      <c r="H223" s="62" t="s">
        <v>456</v>
      </c>
      <c r="I223" s="62" t="s">
        <v>456</v>
      </c>
      <c r="J223" s="62" t="s">
        <v>456</v>
      </c>
      <c r="K223" s="62" t="s">
        <v>456</v>
      </c>
      <c r="L223" s="62" t="s">
        <v>456</v>
      </c>
      <c r="M223" s="62" t="s">
        <v>456</v>
      </c>
      <c r="N223" s="62" t="s">
        <v>456</v>
      </c>
      <c r="O223" s="62" t="s">
        <v>456</v>
      </c>
      <c r="P223" s="62" t="s">
        <v>456</v>
      </c>
      <c r="Q223" s="62" t="s">
        <v>2039</v>
      </c>
      <c r="R223" s="62" t="s">
        <v>456</v>
      </c>
      <c r="S223" s="62" t="s">
        <v>456</v>
      </c>
      <c r="T223" s="62" t="s">
        <v>456</v>
      </c>
      <c r="U223" s="62" t="s">
        <v>456</v>
      </c>
      <c r="V223" s="62" t="s">
        <v>456</v>
      </c>
      <c r="W223" s="62" t="s">
        <v>456</v>
      </c>
      <c r="X223" s="62" t="s">
        <v>456</v>
      </c>
      <c r="Y223" s="62" t="s">
        <v>2039</v>
      </c>
      <c r="Z223" s="62" t="s">
        <v>456</v>
      </c>
      <c r="AA223" s="62" t="s">
        <v>456</v>
      </c>
      <c r="AB223" s="62" t="s">
        <v>456</v>
      </c>
      <c r="AC223" s="62" t="s">
        <v>456</v>
      </c>
      <c r="AD223" s="62" t="s">
        <v>456</v>
      </c>
      <c r="AE223" s="62" t="s">
        <v>456</v>
      </c>
      <c r="AF223" s="62" t="s">
        <v>456</v>
      </c>
      <c r="AG223" s="62" t="s">
        <v>456</v>
      </c>
      <c r="AH223" s="62" t="s">
        <v>456</v>
      </c>
      <c r="AI223" s="62" t="s">
        <v>456</v>
      </c>
      <c r="AJ223" s="62" t="s">
        <v>456</v>
      </c>
      <c r="AK223" s="62" t="s">
        <v>456</v>
      </c>
      <c r="AL223" s="62" t="s">
        <v>456</v>
      </c>
      <c r="AM223" s="62" t="s">
        <v>456</v>
      </c>
      <c r="AN223" s="62" t="s">
        <v>456</v>
      </c>
      <c r="AO223" s="62" t="s">
        <v>456</v>
      </c>
      <c r="AP223" s="62" t="s">
        <v>456</v>
      </c>
      <c r="AQ223" s="62" t="s">
        <v>456</v>
      </c>
      <c r="AR223" s="62" t="s">
        <v>456</v>
      </c>
      <c r="AS223" s="62" t="s">
        <v>456</v>
      </c>
      <c r="AT223" s="62" t="s">
        <v>456</v>
      </c>
      <c r="AU223" s="62" t="s">
        <v>456</v>
      </c>
      <c r="AV223" s="62" t="s">
        <v>456</v>
      </c>
      <c r="AW223" s="62" t="s">
        <v>456</v>
      </c>
      <c r="AX223" s="62" t="s">
        <v>456</v>
      </c>
      <c r="AY223" s="62" t="s">
        <v>456</v>
      </c>
      <c r="AZ223" s="62" t="s">
        <v>456</v>
      </c>
      <c r="BA223" s="62" t="s">
        <v>456</v>
      </c>
      <c r="BB223" s="62" t="s">
        <v>456</v>
      </c>
      <c r="BC223" s="62" t="s">
        <v>456</v>
      </c>
      <c r="BD223" s="62" t="s">
        <v>456</v>
      </c>
      <c r="BE223" s="62" t="s">
        <v>456</v>
      </c>
      <c r="BF223" s="62" t="s">
        <v>456</v>
      </c>
      <c r="BG223" s="62" t="s">
        <v>456</v>
      </c>
      <c r="BH223" s="62" t="s">
        <v>456</v>
      </c>
      <c r="BI223" s="62" t="s">
        <v>456</v>
      </c>
      <c r="BJ223" s="62" t="s">
        <v>456</v>
      </c>
      <c r="BK223" s="62" t="s">
        <v>456</v>
      </c>
      <c r="BL223" s="62" t="s">
        <v>456</v>
      </c>
      <c r="BM223" s="62" t="s">
        <v>456</v>
      </c>
      <c r="BN223" s="62" t="s">
        <v>2039</v>
      </c>
      <c r="BO223" s="62" t="s">
        <v>1957</v>
      </c>
    </row>
    <row r="224" spans="1:67">
      <c r="A224" s="62">
        <v>222</v>
      </c>
      <c r="B224" s="62" t="s">
        <v>456</v>
      </c>
      <c r="C224" s="62" t="s">
        <v>456</v>
      </c>
      <c r="D224" s="62" t="s">
        <v>456</v>
      </c>
      <c r="E224" s="62" t="s">
        <v>456</v>
      </c>
      <c r="F224" s="62" t="s">
        <v>456</v>
      </c>
      <c r="G224" s="62" t="s">
        <v>456</v>
      </c>
      <c r="H224" s="62" t="s">
        <v>456</v>
      </c>
      <c r="I224" s="62" t="s">
        <v>456</v>
      </c>
      <c r="J224" s="62" t="s">
        <v>456</v>
      </c>
      <c r="K224" s="62" t="s">
        <v>456</v>
      </c>
      <c r="L224" s="62" t="s">
        <v>456</v>
      </c>
      <c r="M224" s="62" t="s">
        <v>456</v>
      </c>
      <c r="N224" s="62" t="s">
        <v>456</v>
      </c>
      <c r="O224" s="62" t="s">
        <v>456</v>
      </c>
      <c r="P224" s="62" t="s">
        <v>456</v>
      </c>
      <c r="Q224" s="62" t="s">
        <v>2039</v>
      </c>
      <c r="R224" s="62" t="s">
        <v>456</v>
      </c>
      <c r="S224" s="62" t="s">
        <v>456</v>
      </c>
      <c r="T224" s="62" t="s">
        <v>456</v>
      </c>
      <c r="U224" s="62" t="s">
        <v>456</v>
      </c>
      <c r="V224" s="62" t="s">
        <v>456</v>
      </c>
      <c r="W224" s="62" t="s">
        <v>456</v>
      </c>
      <c r="X224" s="62" t="s">
        <v>456</v>
      </c>
      <c r="Y224" s="62" t="s">
        <v>2039</v>
      </c>
      <c r="Z224" s="62" t="s">
        <v>456</v>
      </c>
      <c r="AA224" s="62" t="s">
        <v>456</v>
      </c>
      <c r="AB224" s="62" t="s">
        <v>456</v>
      </c>
      <c r="AC224" s="62" t="s">
        <v>456</v>
      </c>
      <c r="AD224" s="62" t="s">
        <v>456</v>
      </c>
      <c r="AE224" s="62" t="s">
        <v>456</v>
      </c>
      <c r="AF224" s="62" t="s">
        <v>456</v>
      </c>
      <c r="AG224" s="62" t="s">
        <v>456</v>
      </c>
      <c r="AH224" s="62" t="s">
        <v>456</v>
      </c>
      <c r="AI224" s="62" t="s">
        <v>456</v>
      </c>
      <c r="AJ224" s="62" t="s">
        <v>456</v>
      </c>
      <c r="AK224" s="62" t="s">
        <v>456</v>
      </c>
      <c r="AL224" s="62" t="s">
        <v>456</v>
      </c>
      <c r="AM224" s="62" t="s">
        <v>456</v>
      </c>
      <c r="AN224" s="62" t="s">
        <v>456</v>
      </c>
      <c r="AO224" s="62" t="s">
        <v>456</v>
      </c>
      <c r="AP224" s="62" t="s">
        <v>456</v>
      </c>
      <c r="AQ224" s="62" t="s">
        <v>456</v>
      </c>
      <c r="AR224" s="62" t="s">
        <v>456</v>
      </c>
      <c r="AS224" s="62" t="s">
        <v>456</v>
      </c>
      <c r="AT224" s="62" t="s">
        <v>456</v>
      </c>
      <c r="AU224" s="62" t="s">
        <v>456</v>
      </c>
      <c r="AV224" s="62" t="s">
        <v>456</v>
      </c>
      <c r="AW224" s="62" t="s">
        <v>456</v>
      </c>
      <c r="AX224" s="62" t="s">
        <v>456</v>
      </c>
      <c r="AY224" s="62" t="s">
        <v>456</v>
      </c>
      <c r="AZ224" s="62" t="s">
        <v>456</v>
      </c>
      <c r="BA224" s="62" t="s">
        <v>456</v>
      </c>
      <c r="BB224" s="62" t="s">
        <v>456</v>
      </c>
      <c r="BC224" s="62" t="s">
        <v>456</v>
      </c>
      <c r="BD224" s="62" t="s">
        <v>456</v>
      </c>
      <c r="BE224" s="62" t="s">
        <v>456</v>
      </c>
      <c r="BF224" s="62" t="s">
        <v>456</v>
      </c>
      <c r="BG224" s="62" t="s">
        <v>456</v>
      </c>
      <c r="BH224" s="62" t="s">
        <v>456</v>
      </c>
      <c r="BI224" s="62" t="s">
        <v>456</v>
      </c>
      <c r="BJ224" s="62" t="s">
        <v>456</v>
      </c>
      <c r="BK224" s="62" t="s">
        <v>456</v>
      </c>
      <c r="BL224" s="62" t="s">
        <v>456</v>
      </c>
      <c r="BM224" s="62" t="s">
        <v>456</v>
      </c>
      <c r="BN224" s="62" t="s">
        <v>2039</v>
      </c>
      <c r="BO224" s="62" t="s">
        <v>1957</v>
      </c>
    </row>
    <row r="225" spans="1:67">
      <c r="A225" s="62">
        <v>223</v>
      </c>
      <c r="B225" s="62" t="s">
        <v>456</v>
      </c>
      <c r="C225" s="62" t="s">
        <v>456</v>
      </c>
      <c r="D225" s="62" t="s">
        <v>456</v>
      </c>
      <c r="E225" s="62" t="s">
        <v>456</v>
      </c>
      <c r="F225" s="62" t="s">
        <v>456</v>
      </c>
      <c r="G225" s="62" t="s">
        <v>456</v>
      </c>
      <c r="H225" s="62" t="s">
        <v>456</v>
      </c>
      <c r="I225" s="62" t="s">
        <v>456</v>
      </c>
      <c r="J225" s="62" t="s">
        <v>456</v>
      </c>
      <c r="K225" s="62" t="s">
        <v>456</v>
      </c>
      <c r="L225" s="62" t="s">
        <v>456</v>
      </c>
      <c r="M225" s="62" t="s">
        <v>456</v>
      </c>
      <c r="N225" s="62" t="s">
        <v>456</v>
      </c>
      <c r="O225" s="62" t="s">
        <v>456</v>
      </c>
      <c r="P225" s="62" t="s">
        <v>456</v>
      </c>
      <c r="Q225" s="62" t="s">
        <v>2039</v>
      </c>
      <c r="R225" s="62" t="s">
        <v>456</v>
      </c>
      <c r="S225" s="62" t="s">
        <v>456</v>
      </c>
      <c r="T225" s="62" t="s">
        <v>456</v>
      </c>
      <c r="U225" s="62" t="s">
        <v>456</v>
      </c>
      <c r="V225" s="62" t="s">
        <v>456</v>
      </c>
      <c r="W225" s="62" t="s">
        <v>456</v>
      </c>
      <c r="X225" s="62" t="s">
        <v>456</v>
      </c>
      <c r="Y225" s="62" t="s">
        <v>2039</v>
      </c>
      <c r="Z225" s="62" t="s">
        <v>456</v>
      </c>
      <c r="AA225" s="62" t="s">
        <v>456</v>
      </c>
      <c r="AB225" s="62" t="s">
        <v>456</v>
      </c>
      <c r="AC225" s="62" t="s">
        <v>456</v>
      </c>
      <c r="AD225" s="62" t="s">
        <v>456</v>
      </c>
      <c r="AE225" s="62" t="s">
        <v>456</v>
      </c>
      <c r="AF225" s="62" t="s">
        <v>456</v>
      </c>
      <c r="AG225" s="62" t="s">
        <v>456</v>
      </c>
      <c r="AH225" s="62" t="s">
        <v>456</v>
      </c>
      <c r="AI225" s="62" t="s">
        <v>456</v>
      </c>
      <c r="AJ225" s="62" t="s">
        <v>456</v>
      </c>
      <c r="AK225" s="62" t="s">
        <v>456</v>
      </c>
      <c r="AL225" s="62" t="s">
        <v>456</v>
      </c>
      <c r="AM225" s="62" t="s">
        <v>456</v>
      </c>
      <c r="AN225" s="62" t="s">
        <v>456</v>
      </c>
      <c r="AO225" s="62" t="s">
        <v>456</v>
      </c>
      <c r="AP225" s="62" t="s">
        <v>456</v>
      </c>
      <c r="AQ225" s="62" t="s">
        <v>456</v>
      </c>
      <c r="AR225" s="62" t="s">
        <v>456</v>
      </c>
      <c r="AS225" s="62" t="s">
        <v>456</v>
      </c>
      <c r="AT225" s="62" t="s">
        <v>456</v>
      </c>
      <c r="AU225" s="62" t="s">
        <v>456</v>
      </c>
      <c r="AV225" s="62" t="s">
        <v>456</v>
      </c>
      <c r="AW225" s="62" t="s">
        <v>456</v>
      </c>
      <c r="AX225" s="62" t="s">
        <v>456</v>
      </c>
      <c r="AY225" s="62" t="s">
        <v>456</v>
      </c>
      <c r="AZ225" s="62" t="s">
        <v>456</v>
      </c>
      <c r="BA225" s="62" t="s">
        <v>456</v>
      </c>
      <c r="BB225" s="62" t="s">
        <v>456</v>
      </c>
      <c r="BC225" s="62" t="s">
        <v>456</v>
      </c>
      <c r="BD225" s="62" t="s">
        <v>456</v>
      </c>
      <c r="BE225" s="62" t="s">
        <v>456</v>
      </c>
      <c r="BF225" s="62" t="s">
        <v>456</v>
      </c>
      <c r="BG225" s="62" t="s">
        <v>456</v>
      </c>
      <c r="BH225" s="62" t="s">
        <v>456</v>
      </c>
      <c r="BI225" s="62" t="s">
        <v>456</v>
      </c>
      <c r="BJ225" s="62" t="s">
        <v>456</v>
      </c>
      <c r="BK225" s="62" t="s">
        <v>456</v>
      </c>
      <c r="BL225" s="62" t="s">
        <v>456</v>
      </c>
      <c r="BM225" s="62" t="s">
        <v>456</v>
      </c>
      <c r="BN225" s="62" t="s">
        <v>2039</v>
      </c>
      <c r="BO225" s="62" t="s">
        <v>1957</v>
      </c>
    </row>
    <row r="226" spans="1:67">
      <c r="A226" s="62">
        <v>224</v>
      </c>
      <c r="B226" s="62" t="s">
        <v>456</v>
      </c>
      <c r="C226" s="62" t="s">
        <v>456</v>
      </c>
      <c r="D226" s="62" t="s">
        <v>456</v>
      </c>
      <c r="E226" s="62" t="s">
        <v>456</v>
      </c>
      <c r="F226" s="62" t="s">
        <v>456</v>
      </c>
      <c r="G226" s="62" t="s">
        <v>456</v>
      </c>
      <c r="H226" s="62" t="s">
        <v>456</v>
      </c>
      <c r="I226" s="62" t="s">
        <v>456</v>
      </c>
      <c r="J226" s="62" t="s">
        <v>456</v>
      </c>
      <c r="K226" s="62" t="s">
        <v>456</v>
      </c>
      <c r="L226" s="62" t="s">
        <v>456</v>
      </c>
      <c r="M226" s="62" t="s">
        <v>456</v>
      </c>
      <c r="N226" s="62" t="s">
        <v>456</v>
      </c>
      <c r="O226" s="62" t="s">
        <v>456</v>
      </c>
      <c r="P226" s="62" t="s">
        <v>456</v>
      </c>
      <c r="Q226" s="62" t="s">
        <v>2039</v>
      </c>
      <c r="R226" s="62" t="s">
        <v>456</v>
      </c>
      <c r="S226" s="62" t="s">
        <v>456</v>
      </c>
      <c r="T226" s="62" t="s">
        <v>456</v>
      </c>
      <c r="U226" s="62" t="s">
        <v>456</v>
      </c>
      <c r="V226" s="62" t="s">
        <v>456</v>
      </c>
      <c r="W226" s="62" t="s">
        <v>456</v>
      </c>
      <c r="X226" s="62" t="s">
        <v>456</v>
      </c>
      <c r="Y226" s="62" t="s">
        <v>2039</v>
      </c>
      <c r="Z226" s="62" t="s">
        <v>456</v>
      </c>
      <c r="AA226" s="62" t="s">
        <v>456</v>
      </c>
      <c r="AB226" s="62" t="s">
        <v>456</v>
      </c>
      <c r="AC226" s="62" t="s">
        <v>456</v>
      </c>
      <c r="AD226" s="62" t="s">
        <v>456</v>
      </c>
      <c r="AE226" s="62" t="s">
        <v>456</v>
      </c>
      <c r="AF226" s="62" t="s">
        <v>456</v>
      </c>
      <c r="AG226" s="62" t="s">
        <v>456</v>
      </c>
      <c r="AH226" s="62" t="s">
        <v>456</v>
      </c>
      <c r="AI226" s="62" t="s">
        <v>456</v>
      </c>
      <c r="AJ226" s="62" t="s">
        <v>456</v>
      </c>
      <c r="AK226" s="62" t="s">
        <v>456</v>
      </c>
      <c r="AL226" s="62" t="s">
        <v>456</v>
      </c>
      <c r="AM226" s="62" t="s">
        <v>456</v>
      </c>
      <c r="AN226" s="62" t="s">
        <v>456</v>
      </c>
      <c r="AO226" s="62" t="s">
        <v>456</v>
      </c>
      <c r="AP226" s="62" t="s">
        <v>456</v>
      </c>
      <c r="AQ226" s="62" t="s">
        <v>456</v>
      </c>
      <c r="AR226" s="62" t="s">
        <v>456</v>
      </c>
      <c r="AS226" s="62" t="s">
        <v>456</v>
      </c>
      <c r="AT226" s="62" t="s">
        <v>456</v>
      </c>
      <c r="AU226" s="62" t="s">
        <v>456</v>
      </c>
      <c r="AV226" s="62" t="s">
        <v>456</v>
      </c>
      <c r="AW226" s="62" t="s">
        <v>456</v>
      </c>
      <c r="AX226" s="62" t="s">
        <v>456</v>
      </c>
      <c r="AY226" s="62" t="s">
        <v>456</v>
      </c>
      <c r="AZ226" s="62" t="s">
        <v>456</v>
      </c>
      <c r="BA226" s="62" t="s">
        <v>456</v>
      </c>
      <c r="BB226" s="62" t="s">
        <v>456</v>
      </c>
      <c r="BC226" s="62" t="s">
        <v>456</v>
      </c>
      <c r="BD226" s="62" t="s">
        <v>456</v>
      </c>
      <c r="BE226" s="62" t="s">
        <v>456</v>
      </c>
      <c r="BF226" s="62" t="s">
        <v>456</v>
      </c>
      <c r="BG226" s="62" t="s">
        <v>456</v>
      </c>
      <c r="BH226" s="62" t="s">
        <v>456</v>
      </c>
      <c r="BI226" s="62" t="s">
        <v>456</v>
      </c>
      <c r="BJ226" s="62" t="s">
        <v>456</v>
      </c>
      <c r="BK226" s="62" t="s">
        <v>456</v>
      </c>
      <c r="BL226" s="62" t="s">
        <v>456</v>
      </c>
      <c r="BM226" s="62" t="s">
        <v>456</v>
      </c>
      <c r="BN226" s="62" t="s">
        <v>2039</v>
      </c>
      <c r="BO226" s="62" t="s">
        <v>1957</v>
      </c>
    </row>
    <row r="227" spans="1:67">
      <c r="A227" s="62">
        <v>225</v>
      </c>
      <c r="B227" s="62" t="s">
        <v>456</v>
      </c>
      <c r="C227" s="62" t="s">
        <v>456</v>
      </c>
      <c r="D227" s="62" t="s">
        <v>456</v>
      </c>
      <c r="E227" s="62" t="s">
        <v>456</v>
      </c>
      <c r="F227" s="62" t="s">
        <v>456</v>
      </c>
      <c r="G227" s="62" t="s">
        <v>456</v>
      </c>
      <c r="H227" s="62" t="s">
        <v>456</v>
      </c>
      <c r="I227" s="62" t="s">
        <v>456</v>
      </c>
      <c r="J227" s="62" t="s">
        <v>456</v>
      </c>
      <c r="K227" s="62" t="s">
        <v>456</v>
      </c>
      <c r="L227" s="62" t="s">
        <v>456</v>
      </c>
      <c r="M227" s="62" t="s">
        <v>456</v>
      </c>
      <c r="N227" s="62" t="s">
        <v>456</v>
      </c>
      <c r="O227" s="62" t="s">
        <v>456</v>
      </c>
      <c r="P227" s="62" t="s">
        <v>456</v>
      </c>
      <c r="Q227" s="62" t="s">
        <v>2039</v>
      </c>
      <c r="R227" s="62" t="s">
        <v>456</v>
      </c>
      <c r="S227" s="62" t="s">
        <v>456</v>
      </c>
      <c r="T227" s="62" t="s">
        <v>456</v>
      </c>
      <c r="U227" s="62" t="s">
        <v>456</v>
      </c>
      <c r="V227" s="62" t="s">
        <v>456</v>
      </c>
      <c r="W227" s="62" t="s">
        <v>456</v>
      </c>
      <c r="X227" s="62" t="s">
        <v>456</v>
      </c>
      <c r="Y227" s="62" t="s">
        <v>2039</v>
      </c>
      <c r="Z227" s="62" t="s">
        <v>456</v>
      </c>
      <c r="AA227" s="62" t="s">
        <v>456</v>
      </c>
      <c r="AB227" s="62" t="s">
        <v>456</v>
      </c>
      <c r="AC227" s="62" t="s">
        <v>456</v>
      </c>
      <c r="AD227" s="62" t="s">
        <v>456</v>
      </c>
      <c r="AE227" s="62" t="s">
        <v>456</v>
      </c>
      <c r="AF227" s="62" t="s">
        <v>456</v>
      </c>
      <c r="AG227" s="62" t="s">
        <v>456</v>
      </c>
      <c r="AH227" s="62" t="s">
        <v>456</v>
      </c>
      <c r="AI227" s="62" t="s">
        <v>456</v>
      </c>
      <c r="AJ227" s="62" t="s">
        <v>456</v>
      </c>
      <c r="AK227" s="62" t="s">
        <v>456</v>
      </c>
      <c r="AL227" s="62" t="s">
        <v>456</v>
      </c>
      <c r="AM227" s="62" t="s">
        <v>456</v>
      </c>
      <c r="AN227" s="62" t="s">
        <v>456</v>
      </c>
      <c r="AO227" s="62" t="s">
        <v>456</v>
      </c>
      <c r="AP227" s="62" t="s">
        <v>456</v>
      </c>
      <c r="AQ227" s="62" t="s">
        <v>456</v>
      </c>
      <c r="AR227" s="62" t="s">
        <v>456</v>
      </c>
      <c r="AS227" s="62" t="s">
        <v>456</v>
      </c>
      <c r="AT227" s="62" t="s">
        <v>456</v>
      </c>
      <c r="AU227" s="62" t="s">
        <v>456</v>
      </c>
      <c r="AV227" s="62" t="s">
        <v>456</v>
      </c>
      <c r="AW227" s="62" t="s">
        <v>456</v>
      </c>
      <c r="AX227" s="62" t="s">
        <v>456</v>
      </c>
      <c r="AY227" s="62" t="s">
        <v>456</v>
      </c>
      <c r="AZ227" s="62" t="s">
        <v>456</v>
      </c>
      <c r="BA227" s="62" t="s">
        <v>456</v>
      </c>
      <c r="BB227" s="62" t="s">
        <v>456</v>
      </c>
      <c r="BC227" s="62" t="s">
        <v>456</v>
      </c>
      <c r="BD227" s="62" t="s">
        <v>456</v>
      </c>
      <c r="BE227" s="62" t="s">
        <v>456</v>
      </c>
      <c r="BF227" s="62" t="s">
        <v>456</v>
      </c>
      <c r="BG227" s="62" t="s">
        <v>456</v>
      </c>
      <c r="BH227" s="62" t="s">
        <v>456</v>
      </c>
      <c r="BI227" s="62" t="s">
        <v>456</v>
      </c>
      <c r="BJ227" s="62" t="s">
        <v>456</v>
      </c>
      <c r="BK227" s="62" t="s">
        <v>456</v>
      </c>
      <c r="BL227" s="62" t="s">
        <v>456</v>
      </c>
      <c r="BM227" s="62" t="s">
        <v>456</v>
      </c>
      <c r="BN227" s="62" t="s">
        <v>2039</v>
      </c>
      <c r="BO227" s="62" t="s">
        <v>1957</v>
      </c>
    </row>
    <row r="228" spans="1:67">
      <c r="A228" s="62">
        <v>226</v>
      </c>
      <c r="B228" s="62" t="s">
        <v>456</v>
      </c>
      <c r="C228" s="62" t="s">
        <v>456</v>
      </c>
      <c r="D228" s="62" t="s">
        <v>456</v>
      </c>
      <c r="E228" s="62" t="s">
        <v>456</v>
      </c>
      <c r="F228" s="62" t="s">
        <v>456</v>
      </c>
      <c r="G228" s="62" t="s">
        <v>456</v>
      </c>
      <c r="H228" s="62" t="s">
        <v>456</v>
      </c>
      <c r="I228" s="62" t="s">
        <v>456</v>
      </c>
      <c r="J228" s="62" t="s">
        <v>456</v>
      </c>
      <c r="K228" s="62" t="s">
        <v>456</v>
      </c>
      <c r="L228" s="62" t="s">
        <v>456</v>
      </c>
      <c r="M228" s="62" t="s">
        <v>456</v>
      </c>
      <c r="N228" s="62" t="s">
        <v>456</v>
      </c>
      <c r="O228" s="62" t="s">
        <v>456</v>
      </c>
      <c r="P228" s="62" t="s">
        <v>456</v>
      </c>
      <c r="Q228" s="62" t="s">
        <v>2039</v>
      </c>
      <c r="R228" s="62" t="s">
        <v>456</v>
      </c>
      <c r="S228" s="62" t="s">
        <v>456</v>
      </c>
      <c r="T228" s="62" t="s">
        <v>456</v>
      </c>
      <c r="U228" s="62" t="s">
        <v>456</v>
      </c>
      <c r="V228" s="62" t="s">
        <v>456</v>
      </c>
      <c r="W228" s="62" t="s">
        <v>456</v>
      </c>
      <c r="X228" s="62" t="s">
        <v>456</v>
      </c>
      <c r="Y228" s="62" t="s">
        <v>2039</v>
      </c>
      <c r="Z228" s="62" t="s">
        <v>456</v>
      </c>
      <c r="AA228" s="62" t="s">
        <v>456</v>
      </c>
      <c r="AB228" s="62" t="s">
        <v>456</v>
      </c>
      <c r="AC228" s="62" t="s">
        <v>456</v>
      </c>
      <c r="AD228" s="62" t="s">
        <v>456</v>
      </c>
      <c r="AE228" s="62" t="s">
        <v>456</v>
      </c>
      <c r="AF228" s="62" t="s">
        <v>456</v>
      </c>
      <c r="AG228" s="62" t="s">
        <v>456</v>
      </c>
      <c r="AH228" s="62" t="s">
        <v>456</v>
      </c>
      <c r="AI228" s="62" t="s">
        <v>456</v>
      </c>
      <c r="AJ228" s="62" t="s">
        <v>456</v>
      </c>
      <c r="AK228" s="62" t="s">
        <v>456</v>
      </c>
      <c r="AL228" s="62" t="s">
        <v>456</v>
      </c>
      <c r="AM228" s="62" t="s">
        <v>456</v>
      </c>
      <c r="AN228" s="62" t="s">
        <v>456</v>
      </c>
      <c r="AO228" s="62" t="s">
        <v>456</v>
      </c>
      <c r="AP228" s="62" t="s">
        <v>456</v>
      </c>
      <c r="AQ228" s="62" t="s">
        <v>456</v>
      </c>
      <c r="AR228" s="62" t="s">
        <v>456</v>
      </c>
      <c r="AS228" s="62" t="s">
        <v>456</v>
      </c>
      <c r="AT228" s="62" t="s">
        <v>456</v>
      </c>
      <c r="AU228" s="62" t="s">
        <v>456</v>
      </c>
      <c r="AV228" s="62" t="s">
        <v>456</v>
      </c>
      <c r="AW228" s="62" t="s">
        <v>456</v>
      </c>
      <c r="AX228" s="62" t="s">
        <v>456</v>
      </c>
      <c r="AY228" s="62" t="s">
        <v>456</v>
      </c>
      <c r="AZ228" s="62" t="s">
        <v>456</v>
      </c>
      <c r="BA228" s="62" t="s">
        <v>456</v>
      </c>
      <c r="BB228" s="62" t="s">
        <v>456</v>
      </c>
      <c r="BC228" s="62" t="s">
        <v>456</v>
      </c>
      <c r="BD228" s="62" t="s">
        <v>456</v>
      </c>
      <c r="BE228" s="62" t="s">
        <v>456</v>
      </c>
      <c r="BF228" s="62" t="s">
        <v>456</v>
      </c>
      <c r="BG228" s="62" t="s">
        <v>456</v>
      </c>
      <c r="BH228" s="62" t="s">
        <v>456</v>
      </c>
      <c r="BI228" s="62" t="s">
        <v>456</v>
      </c>
      <c r="BJ228" s="62" t="s">
        <v>456</v>
      </c>
      <c r="BK228" s="62" t="s">
        <v>456</v>
      </c>
      <c r="BL228" s="62" t="s">
        <v>456</v>
      </c>
      <c r="BM228" s="62" t="s">
        <v>456</v>
      </c>
      <c r="BN228" s="62" t="s">
        <v>2039</v>
      </c>
      <c r="BO228" s="62" t="s">
        <v>1957</v>
      </c>
    </row>
    <row r="229" spans="1:67">
      <c r="A229" s="62">
        <v>227</v>
      </c>
      <c r="B229" s="62" t="s">
        <v>456</v>
      </c>
      <c r="C229" s="62" t="s">
        <v>456</v>
      </c>
      <c r="D229" s="62" t="s">
        <v>456</v>
      </c>
      <c r="E229" s="62" t="s">
        <v>456</v>
      </c>
      <c r="F229" s="62" t="s">
        <v>456</v>
      </c>
      <c r="G229" s="62" t="s">
        <v>456</v>
      </c>
      <c r="H229" s="62" t="s">
        <v>456</v>
      </c>
      <c r="I229" s="62" t="s">
        <v>456</v>
      </c>
      <c r="J229" s="62" t="s">
        <v>456</v>
      </c>
      <c r="K229" s="62" t="s">
        <v>456</v>
      </c>
      <c r="L229" s="62" t="s">
        <v>456</v>
      </c>
      <c r="M229" s="62" t="s">
        <v>456</v>
      </c>
      <c r="N229" s="62" t="s">
        <v>456</v>
      </c>
      <c r="O229" s="62" t="s">
        <v>456</v>
      </c>
      <c r="P229" s="62" t="s">
        <v>456</v>
      </c>
      <c r="Q229" s="62" t="s">
        <v>2039</v>
      </c>
      <c r="R229" s="62" t="s">
        <v>456</v>
      </c>
      <c r="S229" s="62" t="s">
        <v>456</v>
      </c>
      <c r="T229" s="62" t="s">
        <v>456</v>
      </c>
      <c r="U229" s="62" t="s">
        <v>456</v>
      </c>
      <c r="V229" s="62" t="s">
        <v>456</v>
      </c>
      <c r="W229" s="62" t="s">
        <v>456</v>
      </c>
      <c r="X229" s="62" t="s">
        <v>456</v>
      </c>
      <c r="Y229" s="62" t="s">
        <v>2039</v>
      </c>
      <c r="Z229" s="62" t="s">
        <v>456</v>
      </c>
      <c r="AA229" s="62" t="s">
        <v>456</v>
      </c>
      <c r="AB229" s="62" t="s">
        <v>456</v>
      </c>
      <c r="AC229" s="62" t="s">
        <v>456</v>
      </c>
      <c r="AD229" s="62" t="s">
        <v>456</v>
      </c>
      <c r="AE229" s="62" t="s">
        <v>456</v>
      </c>
      <c r="AF229" s="62" t="s">
        <v>456</v>
      </c>
      <c r="AG229" s="62" t="s">
        <v>456</v>
      </c>
      <c r="AH229" s="62" t="s">
        <v>456</v>
      </c>
      <c r="AI229" s="62" t="s">
        <v>456</v>
      </c>
      <c r="AJ229" s="62" t="s">
        <v>456</v>
      </c>
      <c r="AK229" s="62" t="s">
        <v>456</v>
      </c>
      <c r="AL229" s="62" t="s">
        <v>456</v>
      </c>
      <c r="AM229" s="62" t="s">
        <v>456</v>
      </c>
      <c r="AN229" s="62" t="s">
        <v>456</v>
      </c>
      <c r="AO229" s="62" t="s">
        <v>456</v>
      </c>
      <c r="AP229" s="62" t="s">
        <v>456</v>
      </c>
      <c r="AQ229" s="62" t="s">
        <v>456</v>
      </c>
      <c r="AR229" s="62" t="s">
        <v>456</v>
      </c>
      <c r="AS229" s="62" t="s">
        <v>456</v>
      </c>
      <c r="AT229" s="62" t="s">
        <v>456</v>
      </c>
      <c r="AU229" s="62" t="s">
        <v>456</v>
      </c>
      <c r="AV229" s="62" t="s">
        <v>456</v>
      </c>
      <c r="AW229" s="62" t="s">
        <v>456</v>
      </c>
      <c r="AX229" s="62" t="s">
        <v>456</v>
      </c>
      <c r="AY229" s="62" t="s">
        <v>456</v>
      </c>
      <c r="AZ229" s="62" t="s">
        <v>456</v>
      </c>
      <c r="BA229" s="62" t="s">
        <v>456</v>
      </c>
      <c r="BB229" s="62" t="s">
        <v>456</v>
      </c>
      <c r="BC229" s="62" t="s">
        <v>456</v>
      </c>
      <c r="BD229" s="62" t="s">
        <v>456</v>
      </c>
      <c r="BE229" s="62" t="s">
        <v>456</v>
      </c>
      <c r="BF229" s="62" t="s">
        <v>456</v>
      </c>
      <c r="BG229" s="62" t="s">
        <v>456</v>
      </c>
      <c r="BH229" s="62" t="s">
        <v>456</v>
      </c>
      <c r="BI229" s="62" t="s">
        <v>456</v>
      </c>
      <c r="BJ229" s="62" t="s">
        <v>456</v>
      </c>
      <c r="BK229" s="62" t="s">
        <v>456</v>
      </c>
      <c r="BL229" s="62" t="s">
        <v>456</v>
      </c>
      <c r="BM229" s="62" t="s">
        <v>456</v>
      </c>
      <c r="BN229" s="62" t="s">
        <v>2039</v>
      </c>
      <c r="BO229" s="62" t="s">
        <v>1957</v>
      </c>
    </row>
    <row r="230" spans="1:67">
      <c r="A230" s="62">
        <v>228</v>
      </c>
      <c r="B230" s="62" t="s">
        <v>456</v>
      </c>
      <c r="C230" s="62" t="s">
        <v>456</v>
      </c>
      <c r="D230" s="62" t="s">
        <v>456</v>
      </c>
      <c r="E230" s="62" t="s">
        <v>456</v>
      </c>
      <c r="F230" s="62" t="s">
        <v>456</v>
      </c>
      <c r="G230" s="62" t="s">
        <v>456</v>
      </c>
      <c r="H230" s="62" t="s">
        <v>456</v>
      </c>
      <c r="I230" s="62" t="s">
        <v>456</v>
      </c>
      <c r="J230" s="62" t="s">
        <v>456</v>
      </c>
      <c r="K230" s="62" t="s">
        <v>456</v>
      </c>
      <c r="L230" s="62" t="s">
        <v>456</v>
      </c>
      <c r="M230" s="62" t="s">
        <v>456</v>
      </c>
      <c r="N230" s="62" t="s">
        <v>456</v>
      </c>
      <c r="O230" s="62" t="s">
        <v>456</v>
      </c>
      <c r="P230" s="62" t="s">
        <v>456</v>
      </c>
      <c r="Q230" s="62" t="s">
        <v>2039</v>
      </c>
      <c r="R230" s="62" t="s">
        <v>456</v>
      </c>
      <c r="S230" s="62" t="s">
        <v>456</v>
      </c>
      <c r="T230" s="62" t="s">
        <v>456</v>
      </c>
      <c r="U230" s="62" t="s">
        <v>456</v>
      </c>
      <c r="V230" s="62" t="s">
        <v>456</v>
      </c>
      <c r="W230" s="62" t="s">
        <v>456</v>
      </c>
      <c r="X230" s="62" t="s">
        <v>456</v>
      </c>
      <c r="Y230" s="62" t="s">
        <v>2039</v>
      </c>
      <c r="Z230" s="62" t="s">
        <v>456</v>
      </c>
      <c r="AA230" s="62" t="s">
        <v>456</v>
      </c>
      <c r="AB230" s="62" t="s">
        <v>456</v>
      </c>
      <c r="AC230" s="62" t="s">
        <v>456</v>
      </c>
      <c r="AD230" s="62" t="s">
        <v>456</v>
      </c>
      <c r="AE230" s="62" t="s">
        <v>456</v>
      </c>
      <c r="AF230" s="62" t="s">
        <v>456</v>
      </c>
      <c r="AG230" s="62" t="s">
        <v>456</v>
      </c>
      <c r="AH230" s="62" t="s">
        <v>456</v>
      </c>
      <c r="AI230" s="62" t="s">
        <v>456</v>
      </c>
      <c r="AJ230" s="62" t="s">
        <v>456</v>
      </c>
      <c r="AK230" s="62" t="s">
        <v>456</v>
      </c>
      <c r="AL230" s="62" t="s">
        <v>456</v>
      </c>
      <c r="AM230" s="62" t="s">
        <v>456</v>
      </c>
      <c r="AN230" s="62" t="s">
        <v>456</v>
      </c>
      <c r="AO230" s="62" t="s">
        <v>456</v>
      </c>
      <c r="AP230" s="62" t="s">
        <v>456</v>
      </c>
      <c r="AQ230" s="62" t="s">
        <v>456</v>
      </c>
      <c r="AR230" s="62" t="s">
        <v>456</v>
      </c>
      <c r="AS230" s="62" t="s">
        <v>456</v>
      </c>
      <c r="AT230" s="62" t="s">
        <v>456</v>
      </c>
      <c r="AU230" s="62" t="s">
        <v>456</v>
      </c>
      <c r="AV230" s="62" t="s">
        <v>456</v>
      </c>
      <c r="AW230" s="62" t="s">
        <v>456</v>
      </c>
      <c r="AX230" s="62" t="s">
        <v>456</v>
      </c>
      <c r="AY230" s="62" t="s">
        <v>456</v>
      </c>
      <c r="AZ230" s="62" t="s">
        <v>456</v>
      </c>
      <c r="BA230" s="62" t="s">
        <v>456</v>
      </c>
      <c r="BB230" s="62" t="s">
        <v>456</v>
      </c>
      <c r="BC230" s="62" t="s">
        <v>456</v>
      </c>
      <c r="BD230" s="62" t="s">
        <v>456</v>
      </c>
      <c r="BE230" s="62" t="s">
        <v>456</v>
      </c>
      <c r="BF230" s="62" t="s">
        <v>456</v>
      </c>
      <c r="BG230" s="62" t="s">
        <v>456</v>
      </c>
      <c r="BH230" s="62" t="s">
        <v>456</v>
      </c>
      <c r="BI230" s="62" t="s">
        <v>456</v>
      </c>
      <c r="BJ230" s="62" t="s">
        <v>456</v>
      </c>
      <c r="BK230" s="62" t="s">
        <v>456</v>
      </c>
      <c r="BL230" s="62" t="s">
        <v>456</v>
      </c>
      <c r="BM230" s="62" t="s">
        <v>456</v>
      </c>
      <c r="BN230" s="62" t="s">
        <v>2039</v>
      </c>
      <c r="BO230" s="62" t="s">
        <v>1957</v>
      </c>
    </row>
    <row r="231" spans="1:67">
      <c r="A231" s="62">
        <v>229</v>
      </c>
      <c r="B231" s="62" t="s">
        <v>456</v>
      </c>
      <c r="C231" s="62" t="s">
        <v>456</v>
      </c>
      <c r="D231" s="62" t="s">
        <v>456</v>
      </c>
      <c r="E231" s="62" t="s">
        <v>456</v>
      </c>
      <c r="F231" s="62" t="s">
        <v>456</v>
      </c>
      <c r="G231" s="62" t="s">
        <v>456</v>
      </c>
      <c r="H231" s="62" t="s">
        <v>456</v>
      </c>
      <c r="I231" s="62" t="s">
        <v>456</v>
      </c>
      <c r="J231" s="62" t="s">
        <v>456</v>
      </c>
      <c r="K231" s="62" t="s">
        <v>456</v>
      </c>
      <c r="L231" s="62" t="s">
        <v>456</v>
      </c>
      <c r="M231" s="62" t="s">
        <v>456</v>
      </c>
      <c r="N231" s="62" t="s">
        <v>456</v>
      </c>
      <c r="O231" s="62" t="s">
        <v>456</v>
      </c>
      <c r="P231" s="62" t="s">
        <v>456</v>
      </c>
      <c r="Q231" s="62" t="s">
        <v>2039</v>
      </c>
      <c r="R231" s="62" t="s">
        <v>456</v>
      </c>
      <c r="S231" s="62" t="s">
        <v>456</v>
      </c>
      <c r="T231" s="62" t="s">
        <v>456</v>
      </c>
      <c r="U231" s="62" t="s">
        <v>456</v>
      </c>
      <c r="V231" s="62" t="s">
        <v>456</v>
      </c>
      <c r="W231" s="62" t="s">
        <v>456</v>
      </c>
      <c r="X231" s="62" t="s">
        <v>456</v>
      </c>
      <c r="Y231" s="62" t="s">
        <v>2039</v>
      </c>
      <c r="Z231" s="62" t="s">
        <v>456</v>
      </c>
      <c r="AA231" s="62" t="s">
        <v>456</v>
      </c>
      <c r="AB231" s="62" t="s">
        <v>456</v>
      </c>
      <c r="AC231" s="62" t="s">
        <v>456</v>
      </c>
      <c r="AD231" s="62" t="s">
        <v>456</v>
      </c>
      <c r="AE231" s="62" t="s">
        <v>456</v>
      </c>
      <c r="AF231" s="62" t="s">
        <v>456</v>
      </c>
      <c r="AG231" s="62" t="s">
        <v>456</v>
      </c>
      <c r="AH231" s="62" t="s">
        <v>456</v>
      </c>
      <c r="AI231" s="62" t="s">
        <v>456</v>
      </c>
      <c r="AJ231" s="62" t="s">
        <v>456</v>
      </c>
      <c r="AK231" s="62" t="s">
        <v>456</v>
      </c>
      <c r="AL231" s="62" t="s">
        <v>456</v>
      </c>
      <c r="AM231" s="62" t="s">
        <v>1957</v>
      </c>
      <c r="AN231" s="62" t="s">
        <v>456</v>
      </c>
      <c r="AO231" s="62" t="s">
        <v>456</v>
      </c>
      <c r="AP231" s="62" t="s">
        <v>456</v>
      </c>
      <c r="AQ231" s="62" t="s">
        <v>456</v>
      </c>
      <c r="AR231" s="62" t="s">
        <v>456</v>
      </c>
      <c r="AS231" s="62" t="s">
        <v>456</v>
      </c>
      <c r="AT231" s="62" t="s">
        <v>456</v>
      </c>
      <c r="AU231" s="62" t="s">
        <v>456</v>
      </c>
      <c r="AV231" s="62" t="s">
        <v>456</v>
      </c>
      <c r="AW231" s="62" t="s">
        <v>456</v>
      </c>
      <c r="AX231" s="62" t="s">
        <v>456</v>
      </c>
      <c r="AY231" s="62" t="s">
        <v>456</v>
      </c>
      <c r="AZ231" s="62" t="s">
        <v>456</v>
      </c>
      <c r="BA231" s="62" t="s">
        <v>456</v>
      </c>
      <c r="BB231" s="62" t="s">
        <v>456</v>
      </c>
      <c r="BC231" s="62" t="s">
        <v>456</v>
      </c>
      <c r="BD231" s="62" t="s">
        <v>456</v>
      </c>
      <c r="BE231" s="62" t="s">
        <v>456</v>
      </c>
      <c r="BF231" s="62" t="s">
        <v>456</v>
      </c>
      <c r="BG231" s="62" t="s">
        <v>456</v>
      </c>
      <c r="BH231" s="62" t="s">
        <v>456</v>
      </c>
      <c r="BI231" s="62" t="s">
        <v>456</v>
      </c>
      <c r="BJ231" s="62" t="s">
        <v>456</v>
      </c>
      <c r="BK231" s="62" t="s">
        <v>456</v>
      </c>
      <c r="BL231" s="62" t="s">
        <v>456</v>
      </c>
      <c r="BM231" s="62" t="s">
        <v>456</v>
      </c>
      <c r="BN231" s="62" t="s">
        <v>2039</v>
      </c>
      <c r="BO231" s="62" t="s">
        <v>1957</v>
      </c>
    </row>
    <row r="232" spans="1:67">
      <c r="A232" s="62">
        <v>230</v>
      </c>
      <c r="B232" s="62" t="s">
        <v>456</v>
      </c>
      <c r="C232" s="62" t="s">
        <v>456</v>
      </c>
      <c r="D232" s="62" t="s">
        <v>456</v>
      </c>
      <c r="E232" s="62" t="s">
        <v>456</v>
      </c>
      <c r="F232" s="62" t="s">
        <v>456</v>
      </c>
      <c r="G232" s="62" t="s">
        <v>456</v>
      </c>
      <c r="H232" s="62" t="s">
        <v>456</v>
      </c>
      <c r="I232" s="62" t="s">
        <v>456</v>
      </c>
      <c r="J232" s="62" t="s">
        <v>456</v>
      </c>
      <c r="K232" s="62" t="s">
        <v>456</v>
      </c>
      <c r="L232" s="62" t="s">
        <v>456</v>
      </c>
      <c r="M232" s="62" t="s">
        <v>456</v>
      </c>
      <c r="N232" s="62" t="s">
        <v>456</v>
      </c>
      <c r="O232" s="62" t="s">
        <v>456</v>
      </c>
      <c r="P232" s="62" t="s">
        <v>456</v>
      </c>
      <c r="Q232" s="62" t="s">
        <v>2039</v>
      </c>
      <c r="R232" s="62" t="s">
        <v>456</v>
      </c>
      <c r="S232" s="62" t="s">
        <v>456</v>
      </c>
      <c r="T232" s="62" t="s">
        <v>456</v>
      </c>
      <c r="U232" s="62" t="s">
        <v>456</v>
      </c>
      <c r="V232" s="62" t="s">
        <v>456</v>
      </c>
      <c r="W232" s="62" t="s">
        <v>456</v>
      </c>
      <c r="X232" s="62" t="s">
        <v>456</v>
      </c>
      <c r="Y232" s="62" t="s">
        <v>2039</v>
      </c>
      <c r="Z232" s="62" t="s">
        <v>456</v>
      </c>
      <c r="AA232" s="62" t="s">
        <v>456</v>
      </c>
      <c r="AB232" s="62" t="s">
        <v>456</v>
      </c>
      <c r="AC232" s="62" t="s">
        <v>456</v>
      </c>
      <c r="AD232" s="62" t="s">
        <v>456</v>
      </c>
      <c r="AE232" s="62" t="s">
        <v>456</v>
      </c>
      <c r="AF232" s="62" t="s">
        <v>456</v>
      </c>
      <c r="AG232" s="62" t="s">
        <v>456</v>
      </c>
      <c r="AH232" s="62" t="s">
        <v>456</v>
      </c>
      <c r="AI232" s="62" t="s">
        <v>456</v>
      </c>
      <c r="AJ232" s="62" t="s">
        <v>456</v>
      </c>
      <c r="AK232" s="62" t="s">
        <v>456</v>
      </c>
      <c r="AL232" s="62" t="s">
        <v>456</v>
      </c>
      <c r="AM232" s="62" t="s">
        <v>456</v>
      </c>
      <c r="AN232" s="62" t="s">
        <v>456</v>
      </c>
      <c r="AO232" s="62" t="s">
        <v>456</v>
      </c>
      <c r="AP232" s="62" t="s">
        <v>456</v>
      </c>
      <c r="AQ232" s="62" t="s">
        <v>456</v>
      </c>
      <c r="AR232" s="62" t="s">
        <v>456</v>
      </c>
      <c r="AS232" s="62" t="s">
        <v>456</v>
      </c>
      <c r="AT232" s="62" t="s">
        <v>456</v>
      </c>
      <c r="AU232" s="62" t="s">
        <v>456</v>
      </c>
      <c r="AV232" s="62" t="s">
        <v>456</v>
      </c>
      <c r="AW232" s="62" t="s">
        <v>456</v>
      </c>
      <c r="AX232" s="62" t="s">
        <v>456</v>
      </c>
      <c r="AY232" s="62" t="s">
        <v>456</v>
      </c>
      <c r="AZ232" s="62" t="s">
        <v>456</v>
      </c>
      <c r="BA232" s="62" t="s">
        <v>456</v>
      </c>
      <c r="BB232" s="62" t="s">
        <v>456</v>
      </c>
      <c r="BC232" s="62" t="s">
        <v>456</v>
      </c>
      <c r="BD232" s="62" t="s">
        <v>456</v>
      </c>
      <c r="BE232" s="62" t="s">
        <v>456</v>
      </c>
      <c r="BF232" s="62" t="s">
        <v>456</v>
      </c>
      <c r="BG232" s="62" t="s">
        <v>456</v>
      </c>
      <c r="BH232" s="62" t="s">
        <v>456</v>
      </c>
      <c r="BI232" s="62" t="s">
        <v>456</v>
      </c>
      <c r="BJ232" s="62" t="s">
        <v>456</v>
      </c>
      <c r="BK232" s="62" t="s">
        <v>456</v>
      </c>
      <c r="BL232" s="62" t="s">
        <v>456</v>
      </c>
      <c r="BM232" s="62" t="s">
        <v>456</v>
      </c>
      <c r="BN232" s="62" t="s">
        <v>2039</v>
      </c>
      <c r="BO232" s="62" t="s">
        <v>1957</v>
      </c>
    </row>
    <row r="233" spans="1:67">
      <c r="A233" s="62">
        <v>231</v>
      </c>
      <c r="B233" s="62" t="s">
        <v>456</v>
      </c>
      <c r="C233" s="62" t="s">
        <v>456</v>
      </c>
      <c r="D233" s="62" t="s">
        <v>456</v>
      </c>
      <c r="E233" s="62" t="s">
        <v>456</v>
      </c>
      <c r="F233" s="62" t="s">
        <v>456</v>
      </c>
      <c r="G233" s="62" t="s">
        <v>456</v>
      </c>
      <c r="H233" s="62" t="s">
        <v>456</v>
      </c>
      <c r="I233" s="62" t="s">
        <v>456</v>
      </c>
      <c r="J233" s="62" t="s">
        <v>456</v>
      </c>
      <c r="K233" s="62" t="s">
        <v>456</v>
      </c>
      <c r="L233" s="62" t="s">
        <v>456</v>
      </c>
      <c r="M233" s="62" t="s">
        <v>456</v>
      </c>
      <c r="N233" s="62" t="s">
        <v>456</v>
      </c>
      <c r="O233" s="62" t="s">
        <v>456</v>
      </c>
      <c r="P233" s="62" t="s">
        <v>456</v>
      </c>
      <c r="Q233" s="62" t="s">
        <v>2039</v>
      </c>
      <c r="R233" s="62" t="s">
        <v>456</v>
      </c>
      <c r="S233" s="62" t="s">
        <v>456</v>
      </c>
      <c r="T233" s="62" t="s">
        <v>456</v>
      </c>
      <c r="U233" s="62" t="s">
        <v>456</v>
      </c>
      <c r="V233" s="62" t="s">
        <v>456</v>
      </c>
      <c r="W233" s="62" t="s">
        <v>456</v>
      </c>
      <c r="X233" s="62" t="s">
        <v>456</v>
      </c>
      <c r="Y233" s="62" t="s">
        <v>2039</v>
      </c>
      <c r="Z233" s="62" t="s">
        <v>456</v>
      </c>
      <c r="AA233" s="62" t="s">
        <v>456</v>
      </c>
      <c r="AB233" s="62" t="s">
        <v>456</v>
      </c>
      <c r="AC233" s="62" t="s">
        <v>456</v>
      </c>
      <c r="AD233" s="62" t="s">
        <v>456</v>
      </c>
      <c r="AE233" s="62" t="s">
        <v>456</v>
      </c>
      <c r="AF233" s="62" t="s">
        <v>456</v>
      </c>
      <c r="AG233" s="62" t="s">
        <v>456</v>
      </c>
      <c r="AH233" s="62" t="s">
        <v>456</v>
      </c>
      <c r="AI233" s="62" t="s">
        <v>456</v>
      </c>
      <c r="AJ233" s="62" t="s">
        <v>456</v>
      </c>
      <c r="AK233" s="62" t="s">
        <v>456</v>
      </c>
      <c r="AL233" s="62" t="s">
        <v>456</v>
      </c>
      <c r="AM233" s="62" t="s">
        <v>456</v>
      </c>
      <c r="AN233" s="62" t="s">
        <v>456</v>
      </c>
      <c r="AO233" s="62" t="s">
        <v>456</v>
      </c>
      <c r="AP233" s="62" t="s">
        <v>456</v>
      </c>
      <c r="AQ233" s="62" t="s">
        <v>456</v>
      </c>
      <c r="AR233" s="62" t="s">
        <v>456</v>
      </c>
      <c r="AS233" s="62" t="s">
        <v>456</v>
      </c>
      <c r="AT233" s="62" t="s">
        <v>456</v>
      </c>
      <c r="AU233" s="62" t="s">
        <v>456</v>
      </c>
      <c r="AV233" s="62" t="s">
        <v>456</v>
      </c>
      <c r="AW233" s="62" t="s">
        <v>456</v>
      </c>
      <c r="AX233" s="62" t="s">
        <v>456</v>
      </c>
      <c r="AY233" s="62" t="s">
        <v>456</v>
      </c>
      <c r="AZ233" s="62" t="s">
        <v>456</v>
      </c>
      <c r="BA233" s="62" t="s">
        <v>456</v>
      </c>
      <c r="BB233" s="62" t="s">
        <v>456</v>
      </c>
      <c r="BC233" s="62" t="s">
        <v>456</v>
      </c>
      <c r="BD233" s="62" t="s">
        <v>456</v>
      </c>
      <c r="BE233" s="62" t="s">
        <v>456</v>
      </c>
      <c r="BF233" s="62" t="s">
        <v>456</v>
      </c>
      <c r="BG233" s="62" t="s">
        <v>456</v>
      </c>
      <c r="BH233" s="62" t="s">
        <v>456</v>
      </c>
      <c r="BI233" s="62" t="s">
        <v>456</v>
      </c>
      <c r="BJ233" s="62" t="s">
        <v>456</v>
      </c>
      <c r="BK233" s="62" t="s">
        <v>456</v>
      </c>
      <c r="BL233" s="62" t="s">
        <v>456</v>
      </c>
      <c r="BM233" s="62" t="s">
        <v>456</v>
      </c>
      <c r="BN233" s="62" t="s">
        <v>2039</v>
      </c>
      <c r="BO233" s="62" t="s">
        <v>1957</v>
      </c>
    </row>
    <row r="234" spans="1:67">
      <c r="A234" s="62">
        <v>232</v>
      </c>
      <c r="B234" s="62" t="s">
        <v>456</v>
      </c>
      <c r="C234" s="62" t="s">
        <v>456</v>
      </c>
      <c r="D234" s="62" t="s">
        <v>456</v>
      </c>
      <c r="E234" s="62" t="s">
        <v>456</v>
      </c>
      <c r="F234" s="62" t="s">
        <v>456</v>
      </c>
      <c r="G234" s="62" t="s">
        <v>456</v>
      </c>
      <c r="H234" s="62" t="s">
        <v>456</v>
      </c>
      <c r="I234" s="62" t="s">
        <v>456</v>
      </c>
      <c r="J234" s="62" t="s">
        <v>456</v>
      </c>
      <c r="K234" s="62" t="s">
        <v>456</v>
      </c>
      <c r="L234" s="62" t="s">
        <v>456</v>
      </c>
      <c r="M234" s="62" t="s">
        <v>456</v>
      </c>
      <c r="N234" s="62" t="s">
        <v>456</v>
      </c>
      <c r="O234" s="62" t="s">
        <v>456</v>
      </c>
      <c r="P234" s="62" t="s">
        <v>456</v>
      </c>
      <c r="Q234" s="62" t="s">
        <v>2039</v>
      </c>
      <c r="R234" s="62" t="s">
        <v>456</v>
      </c>
      <c r="S234" s="62" t="s">
        <v>456</v>
      </c>
      <c r="T234" s="62" t="s">
        <v>456</v>
      </c>
      <c r="U234" s="62" t="s">
        <v>456</v>
      </c>
      <c r="V234" s="62" t="s">
        <v>456</v>
      </c>
      <c r="W234" s="62" t="s">
        <v>456</v>
      </c>
      <c r="X234" s="62" t="s">
        <v>456</v>
      </c>
      <c r="Y234" s="62" t="s">
        <v>2039</v>
      </c>
      <c r="Z234" s="62" t="s">
        <v>456</v>
      </c>
      <c r="AA234" s="62" t="s">
        <v>456</v>
      </c>
      <c r="AB234" s="62" t="s">
        <v>456</v>
      </c>
      <c r="AC234" s="62" t="s">
        <v>456</v>
      </c>
      <c r="AD234" s="62" t="s">
        <v>456</v>
      </c>
      <c r="AE234" s="62" t="s">
        <v>456</v>
      </c>
      <c r="AF234" s="62" t="s">
        <v>456</v>
      </c>
      <c r="AG234" s="62" t="s">
        <v>456</v>
      </c>
      <c r="AH234" s="62" t="s">
        <v>456</v>
      </c>
      <c r="AI234" s="62" t="s">
        <v>456</v>
      </c>
      <c r="AJ234" s="62" t="s">
        <v>456</v>
      </c>
      <c r="AK234" s="62" t="s">
        <v>456</v>
      </c>
      <c r="AL234" s="62" t="s">
        <v>456</v>
      </c>
      <c r="AM234" s="62" t="s">
        <v>456</v>
      </c>
      <c r="AN234" s="62" t="s">
        <v>456</v>
      </c>
      <c r="AO234" s="62" t="s">
        <v>456</v>
      </c>
      <c r="AP234" s="62" t="s">
        <v>456</v>
      </c>
      <c r="AQ234" s="62" t="s">
        <v>456</v>
      </c>
      <c r="AR234" s="62" t="s">
        <v>456</v>
      </c>
      <c r="AS234" s="62" t="s">
        <v>456</v>
      </c>
      <c r="AT234" s="62" t="s">
        <v>456</v>
      </c>
      <c r="AU234" s="62" t="s">
        <v>456</v>
      </c>
      <c r="AV234" s="62" t="s">
        <v>456</v>
      </c>
      <c r="AW234" s="62" t="s">
        <v>456</v>
      </c>
      <c r="AX234" s="62" t="s">
        <v>456</v>
      </c>
      <c r="AY234" s="62" t="s">
        <v>456</v>
      </c>
      <c r="AZ234" s="62" t="s">
        <v>456</v>
      </c>
      <c r="BA234" s="62" t="s">
        <v>456</v>
      </c>
      <c r="BB234" s="62" t="s">
        <v>456</v>
      </c>
      <c r="BC234" s="62" t="s">
        <v>456</v>
      </c>
      <c r="BD234" s="62" t="s">
        <v>456</v>
      </c>
      <c r="BE234" s="62" t="s">
        <v>456</v>
      </c>
      <c r="BF234" s="62" t="s">
        <v>456</v>
      </c>
      <c r="BG234" s="62" t="s">
        <v>456</v>
      </c>
      <c r="BH234" s="62" t="s">
        <v>456</v>
      </c>
      <c r="BI234" s="62" t="s">
        <v>456</v>
      </c>
      <c r="BJ234" s="62" t="s">
        <v>456</v>
      </c>
      <c r="BK234" s="62" t="s">
        <v>456</v>
      </c>
      <c r="BL234" s="62" t="s">
        <v>456</v>
      </c>
      <c r="BM234" s="62" t="s">
        <v>456</v>
      </c>
      <c r="BN234" s="62" t="s">
        <v>2039</v>
      </c>
      <c r="BO234" s="62" t="s">
        <v>1957</v>
      </c>
    </row>
    <row r="235" spans="1:67">
      <c r="A235" s="62">
        <v>233</v>
      </c>
      <c r="B235" s="62" t="s">
        <v>456</v>
      </c>
      <c r="C235" s="62" t="s">
        <v>456</v>
      </c>
      <c r="D235" s="62" t="s">
        <v>456</v>
      </c>
      <c r="E235" s="62" t="s">
        <v>456</v>
      </c>
      <c r="F235" s="62" t="s">
        <v>456</v>
      </c>
      <c r="G235" s="62" t="s">
        <v>456</v>
      </c>
      <c r="H235" s="62" t="s">
        <v>456</v>
      </c>
      <c r="I235" s="62" t="s">
        <v>456</v>
      </c>
      <c r="J235" s="62" t="s">
        <v>456</v>
      </c>
      <c r="K235" s="62" t="s">
        <v>456</v>
      </c>
      <c r="L235" s="62" t="s">
        <v>456</v>
      </c>
      <c r="M235" s="62" t="s">
        <v>456</v>
      </c>
      <c r="N235" s="62" t="s">
        <v>456</v>
      </c>
      <c r="O235" s="62" t="s">
        <v>456</v>
      </c>
      <c r="P235" s="62" t="s">
        <v>456</v>
      </c>
      <c r="Q235" s="62" t="s">
        <v>2039</v>
      </c>
      <c r="R235" s="62" t="s">
        <v>456</v>
      </c>
      <c r="S235" s="62" t="s">
        <v>456</v>
      </c>
      <c r="T235" s="62" t="s">
        <v>456</v>
      </c>
      <c r="U235" s="62" t="s">
        <v>456</v>
      </c>
      <c r="V235" s="62" t="s">
        <v>456</v>
      </c>
      <c r="W235" s="62" t="s">
        <v>456</v>
      </c>
      <c r="X235" s="62" t="s">
        <v>456</v>
      </c>
      <c r="Y235" s="62" t="s">
        <v>2039</v>
      </c>
      <c r="Z235" s="62" t="s">
        <v>456</v>
      </c>
      <c r="AA235" s="62" t="s">
        <v>456</v>
      </c>
      <c r="AB235" s="62" t="s">
        <v>456</v>
      </c>
      <c r="AC235" s="62" t="s">
        <v>456</v>
      </c>
      <c r="AD235" s="62" t="s">
        <v>456</v>
      </c>
      <c r="AE235" s="62" t="s">
        <v>456</v>
      </c>
      <c r="AF235" s="62" t="s">
        <v>456</v>
      </c>
      <c r="AG235" s="62" t="s">
        <v>456</v>
      </c>
      <c r="AH235" s="62" t="s">
        <v>456</v>
      </c>
      <c r="AI235" s="62" t="s">
        <v>456</v>
      </c>
      <c r="AJ235" s="62" t="s">
        <v>456</v>
      </c>
      <c r="AK235" s="62" t="s">
        <v>456</v>
      </c>
      <c r="AL235" s="62" t="s">
        <v>456</v>
      </c>
      <c r="AM235" s="62" t="s">
        <v>456</v>
      </c>
      <c r="AN235" s="62" t="s">
        <v>456</v>
      </c>
      <c r="AO235" s="62" t="s">
        <v>456</v>
      </c>
      <c r="AP235" s="62" t="s">
        <v>456</v>
      </c>
      <c r="AQ235" s="62" t="s">
        <v>456</v>
      </c>
      <c r="AR235" s="62" t="s">
        <v>456</v>
      </c>
      <c r="AS235" s="62" t="s">
        <v>456</v>
      </c>
      <c r="AT235" s="62" t="s">
        <v>456</v>
      </c>
      <c r="AU235" s="62" t="s">
        <v>456</v>
      </c>
      <c r="AV235" s="62" t="s">
        <v>456</v>
      </c>
      <c r="AW235" s="62" t="s">
        <v>456</v>
      </c>
      <c r="AX235" s="62" t="s">
        <v>456</v>
      </c>
      <c r="AY235" s="62" t="s">
        <v>456</v>
      </c>
      <c r="AZ235" s="62" t="s">
        <v>456</v>
      </c>
      <c r="BA235" s="62" t="s">
        <v>456</v>
      </c>
      <c r="BB235" s="62" t="s">
        <v>456</v>
      </c>
      <c r="BC235" s="62" t="s">
        <v>456</v>
      </c>
      <c r="BD235" s="62" t="s">
        <v>456</v>
      </c>
      <c r="BE235" s="62" t="s">
        <v>456</v>
      </c>
      <c r="BF235" s="62" t="s">
        <v>456</v>
      </c>
      <c r="BG235" s="62" t="s">
        <v>456</v>
      </c>
      <c r="BH235" s="62" t="s">
        <v>456</v>
      </c>
      <c r="BI235" s="62" t="s">
        <v>456</v>
      </c>
      <c r="BJ235" s="62" t="s">
        <v>456</v>
      </c>
      <c r="BK235" s="62" t="s">
        <v>456</v>
      </c>
      <c r="BL235" s="62" t="s">
        <v>456</v>
      </c>
      <c r="BM235" s="62" t="s">
        <v>456</v>
      </c>
      <c r="BN235" s="62" t="s">
        <v>2039</v>
      </c>
      <c r="BO235" s="62" t="s">
        <v>1957</v>
      </c>
    </row>
    <row r="236" spans="1:67">
      <c r="A236" s="62">
        <v>234</v>
      </c>
      <c r="B236" s="62" t="s">
        <v>456</v>
      </c>
      <c r="C236" s="62" t="s">
        <v>456</v>
      </c>
      <c r="D236" s="62" t="s">
        <v>456</v>
      </c>
      <c r="E236" s="62" t="s">
        <v>456</v>
      </c>
      <c r="F236" s="62" t="s">
        <v>456</v>
      </c>
      <c r="G236" s="62" t="s">
        <v>456</v>
      </c>
      <c r="H236" s="62" t="s">
        <v>456</v>
      </c>
      <c r="I236" s="62" t="s">
        <v>456</v>
      </c>
      <c r="J236" s="62" t="s">
        <v>456</v>
      </c>
      <c r="K236" s="62" t="s">
        <v>456</v>
      </c>
      <c r="L236" s="62" t="s">
        <v>456</v>
      </c>
      <c r="M236" s="62" t="s">
        <v>456</v>
      </c>
      <c r="N236" s="62" t="s">
        <v>456</v>
      </c>
      <c r="O236" s="62" t="s">
        <v>456</v>
      </c>
      <c r="P236" s="62" t="s">
        <v>456</v>
      </c>
      <c r="Q236" s="62" t="s">
        <v>2039</v>
      </c>
      <c r="R236" s="62" t="s">
        <v>456</v>
      </c>
      <c r="S236" s="62" t="s">
        <v>456</v>
      </c>
      <c r="T236" s="62" t="s">
        <v>456</v>
      </c>
      <c r="U236" s="62" t="s">
        <v>456</v>
      </c>
      <c r="V236" s="62" t="s">
        <v>456</v>
      </c>
      <c r="W236" s="62" t="s">
        <v>456</v>
      </c>
      <c r="X236" s="62" t="s">
        <v>456</v>
      </c>
      <c r="Y236" s="62" t="s">
        <v>2039</v>
      </c>
      <c r="Z236" s="62" t="s">
        <v>456</v>
      </c>
      <c r="AA236" s="62" t="s">
        <v>456</v>
      </c>
      <c r="AB236" s="62" t="s">
        <v>456</v>
      </c>
      <c r="AC236" s="62" t="s">
        <v>456</v>
      </c>
      <c r="AD236" s="62" t="s">
        <v>456</v>
      </c>
      <c r="AE236" s="62" t="s">
        <v>456</v>
      </c>
      <c r="AF236" s="62" t="s">
        <v>456</v>
      </c>
      <c r="AG236" s="62" t="s">
        <v>456</v>
      </c>
      <c r="AH236" s="62" t="s">
        <v>456</v>
      </c>
      <c r="AI236" s="62" t="s">
        <v>456</v>
      </c>
      <c r="AJ236" s="62" t="s">
        <v>456</v>
      </c>
      <c r="AK236" s="62" t="s">
        <v>456</v>
      </c>
      <c r="AL236" s="62" t="s">
        <v>456</v>
      </c>
      <c r="AM236" s="62" t="s">
        <v>456</v>
      </c>
      <c r="AN236" s="62" t="s">
        <v>456</v>
      </c>
      <c r="AO236" s="62" t="s">
        <v>456</v>
      </c>
      <c r="AP236" s="62" t="s">
        <v>456</v>
      </c>
      <c r="AQ236" s="62" t="s">
        <v>456</v>
      </c>
      <c r="AR236" s="62" t="s">
        <v>456</v>
      </c>
      <c r="AS236" s="62" t="s">
        <v>456</v>
      </c>
      <c r="AT236" s="62" t="s">
        <v>456</v>
      </c>
      <c r="AU236" s="62" t="s">
        <v>456</v>
      </c>
      <c r="AV236" s="62" t="s">
        <v>456</v>
      </c>
      <c r="AW236" s="62" t="s">
        <v>456</v>
      </c>
      <c r="AX236" s="62" t="s">
        <v>456</v>
      </c>
      <c r="AY236" s="62" t="s">
        <v>456</v>
      </c>
      <c r="AZ236" s="62" t="s">
        <v>456</v>
      </c>
      <c r="BA236" s="62" t="s">
        <v>456</v>
      </c>
      <c r="BB236" s="62" t="s">
        <v>456</v>
      </c>
      <c r="BC236" s="62" t="s">
        <v>456</v>
      </c>
      <c r="BD236" s="62" t="s">
        <v>456</v>
      </c>
      <c r="BE236" s="62" t="s">
        <v>456</v>
      </c>
      <c r="BF236" s="62" t="s">
        <v>456</v>
      </c>
      <c r="BG236" s="62" t="s">
        <v>456</v>
      </c>
      <c r="BH236" s="62" t="s">
        <v>456</v>
      </c>
      <c r="BI236" s="62" t="s">
        <v>456</v>
      </c>
      <c r="BJ236" s="62" t="s">
        <v>456</v>
      </c>
      <c r="BK236" s="62" t="s">
        <v>456</v>
      </c>
      <c r="BL236" s="62" t="s">
        <v>456</v>
      </c>
      <c r="BM236" s="62" t="s">
        <v>456</v>
      </c>
      <c r="BN236" s="62" t="s">
        <v>2039</v>
      </c>
      <c r="BO236" s="62" t="s">
        <v>1957</v>
      </c>
    </row>
    <row r="237" spans="1:67">
      <c r="A237" s="62">
        <v>235</v>
      </c>
      <c r="B237" s="62" t="s">
        <v>456</v>
      </c>
      <c r="C237" s="62" t="s">
        <v>456</v>
      </c>
      <c r="D237" s="62" t="s">
        <v>456</v>
      </c>
      <c r="E237" s="62" t="s">
        <v>456</v>
      </c>
      <c r="F237" s="62" t="s">
        <v>456</v>
      </c>
      <c r="G237" s="62" t="s">
        <v>456</v>
      </c>
      <c r="H237" s="62" t="s">
        <v>456</v>
      </c>
      <c r="I237" s="62" t="s">
        <v>456</v>
      </c>
      <c r="J237" s="62" t="s">
        <v>456</v>
      </c>
      <c r="K237" s="62" t="s">
        <v>456</v>
      </c>
      <c r="L237" s="62" t="s">
        <v>456</v>
      </c>
      <c r="M237" s="62" t="s">
        <v>456</v>
      </c>
      <c r="N237" s="62" t="s">
        <v>456</v>
      </c>
      <c r="O237" s="62" t="s">
        <v>456</v>
      </c>
      <c r="P237" s="62" t="s">
        <v>456</v>
      </c>
      <c r="Q237" s="62" t="s">
        <v>2039</v>
      </c>
      <c r="R237" s="62" t="s">
        <v>456</v>
      </c>
      <c r="S237" s="62" t="s">
        <v>456</v>
      </c>
      <c r="T237" s="62" t="s">
        <v>456</v>
      </c>
      <c r="U237" s="62" t="s">
        <v>456</v>
      </c>
      <c r="V237" s="62" t="s">
        <v>456</v>
      </c>
      <c r="W237" s="62" t="s">
        <v>456</v>
      </c>
      <c r="X237" s="62" t="s">
        <v>456</v>
      </c>
      <c r="Y237" s="62" t="s">
        <v>2039</v>
      </c>
      <c r="Z237" s="62" t="s">
        <v>456</v>
      </c>
      <c r="AA237" s="62" t="s">
        <v>456</v>
      </c>
      <c r="AB237" s="62" t="s">
        <v>456</v>
      </c>
      <c r="AC237" s="62" t="s">
        <v>456</v>
      </c>
      <c r="AD237" s="62" t="s">
        <v>456</v>
      </c>
      <c r="AE237" s="62" t="s">
        <v>456</v>
      </c>
      <c r="AF237" s="62" t="s">
        <v>456</v>
      </c>
      <c r="AG237" s="62" t="s">
        <v>456</v>
      </c>
      <c r="AH237" s="62" t="s">
        <v>456</v>
      </c>
      <c r="AI237" s="62" t="s">
        <v>456</v>
      </c>
      <c r="AJ237" s="62" t="s">
        <v>456</v>
      </c>
      <c r="AK237" s="62" t="s">
        <v>456</v>
      </c>
      <c r="AL237" s="62" t="s">
        <v>456</v>
      </c>
      <c r="AM237" s="62" t="s">
        <v>456</v>
      </c>
      <c r="AN237" s="62" t="s">
        <v>456</v>
      </c>
      <c r="AO237" s="62" t="s">
        <v>456</v>
      </c>
      <c r="AP237" s="62" t="s">
        <v>456</v>
      </c>
      <c r="AQ237" s="62" t="s">
        <v>456</v>
      </c>
      <c r="AR237" s="62" t="s">
        <v>456</v>
      </c>
      <c r="AS237" s="62" t="s">
        <v>456</v>
      </c>
      <c r="AT237" s="62" t="s">
        <v>456</v>
      </c>
      <c r="AU237" s="62" t="s">
        <v>456</v>
      </c>
      <c r="AV237" s="62" t="s">
        <v>456</v>
      </c>
      <c r="AW237" s="62" t="s">
        <v>456</v>
      </c>
      <c r="AX237" s="62" t="s">
        <v>456</v>
      </c>
      <c r="AY237" s="62" t="s">
        <v>456</v>
      </c>
      <c r="AZ237" s="62" t="s">
        <v>456</v>
      </c>
      <c r="BA237" s="62" t="s">
        <v>456</v>
      </c>
      <c r="BB237" s="62" t="s">
        <v>456</v>
      </c>
      <c r="BC237" s="62" t="s">
        <v>456</v>
      </c>
      <c r="BD237" s="62" t="s">
        <v>456</v>
      </c>
      <c r="BE237" s="62" t="s">
        <v>456</v>
      </c>
      <c r="BF237" s="62" t="s">
        <v>456</v>
      </c>
      <c r="BG237" s="62" t="s">
        <v>456</v>
      </c>
      <c r="BH237" s="62" t="s">
        <v>456</v>
      </c>
      <c r="BI237" s="62" t="s">
        <v>456</v>
      </c>
      <c r="BJ237" s="62" t="s">
        <v>456</v>
      </c>
      <c r="BK237" s="62" t="s">
        <v>456</v>
      </c>
      <c r="BL237" s="62" t="s">
        <v>456</v>
      </c>
      <c r="BM237" s="62" t="s">
        <v>456</v>
      </c>
      <c r="BN237" s="62" t="s">
        <v>2039</v>
      </c>
      <c r="BO237" s="62" t="s">
        <v>1957</v>
      </c>
    </row>
    <row r="238" spans="1:67">
      <c r="A238" s="62">
        <v>236</v>
      </c>
      <c r="B238" s="62" t="s">
        <v>456</v>
      </c>
      <c r="C238" s="62" t="s">
        <v>456</v>
      </c>
      <c r="D238" s="62" t="s">
        <v>456</v>
      </c>
      <c r="E238" s="62" t="s">
        <v>456</v>
      </c>
      <c r="F238" s="62" t="s">
        <v>456</v>
      </c>
      <c r="G238" s="62" t="s">
        <v>456</v>
      </c>
      <c r="H238" s="62" t="s">
        <v>456</v>
      </c>
      <c r="I238" s="62" t="s">
        <v>456</v>
      </c>
      <c r="J238" s="62" t="s">
        <v>456</v>
      </c>
      <c r="K238" s="62" t="s">
        <v>456</v>
      </c>
      <c r="L238" s="62" t="s">
        <v>456</v>
      </c>
      <c r="M238" s="62" t="s">
        <v>456</v>
      </c>
      <c r="N238" s="62" t="s">
        <v>456</v>
      </c>
      <c r="O238" s="62" t="s">
        <v>456</v>
      </c>
      <c r="P238" s="62" t="s">
        <v>456</v>
      </c>
      <c r="Q238" s="62" t="s">
        <v>2039</v>
      </c>
      <c r="R238" s="62" t="s">
        <v>456</v>
      </c>
      <c r="S238" s="62" t="s">
        <v>456</v>
      </c>
      <c r="T238" s="62" t="s">
        <v>456</v>
      </c>
      <c r="U238" s="62" t="s">
        <v>456</v>
      </c>
      <c r="V238" s="62" t="s">
        <v>456</v>
      </c>
      <c r="W238" s="62" t="s">
        <v>456</v>
      </c>
      <c r="X238" s="62" t="s">
        <v>456</v>
      </c>
      <c r="Y238" s="62" t="s">
        <v>2039</v>
      </c>
      <c r="Z238" s="62" t="s">
        <v>456</v>
      </c>
      <c r="AA238" s="62" t="s">
        <v>456</v>
      </c>
      <c r="AB238" s="62" t="s">
        <v>456</v>
      </c>
      <c r="AC238" s="62" t="s">
        <v>456</v>
      </c>
      <c r="AD238" s="62" t="s">
        <v>456</v>
      </c>
      <c r="AE238" s="62" t="s">
        <v>456</v>
      </c>
      <c r="AF238" s="62" t="s">
        <v>456</v>
      </c>
      <c r="AG238" s="62" t="s">
        <v>456</v>
      </c>
      <c r="AH238" s="62" t="s">
        <v>456</v>
      </c>
      <c r="AI238" s="62" t="s">
        <v>456</v>
      </c>
      <c r="AJ238" s="62" t="s">
        <v>456</v>
      </c>
      <c r="AK238" s="62" t="s">
        <v>456</v>
      </c>
      <c r="AL238" s="62" t="s">
        <v>456</v>
      </c>
      <c r="AM238" s="62" t="s">
        <v>456</v>
      </c>
      <c r="AN238" s="62" t="s">
        <v>456</v>
      </c>
      <c r="AO238" s="62" t="s">
        <v>456</v>
      </c>
      <c r="AP238" s="62" t="s">
        <v>456</v>
      </c>
      <c r="AQ238" s="62" t="s">
        <v>456</v>
      </c>
      <c r="AR238" s="62" t="s">
        <v>456</v>
      </c>
      <c r="AS238" s="62" t="s">
        <v>456</v>
      </c>
      <c r="AT238" s="62" t="s">
        <v>456</v>
      </c>
      <c r="AU238" s="62" t="s">
        <v>456</v>
      </c>
      <c r="AV238" s="62" t="s">
        <v>456</v>
      </c>
      <c r="AW238" s="62" t="s">
        <v>456</v>
      </c>
      <c r="AX238" s="62" t="s">
        <v>456</v>
      </c>
      <c r="AY238" s="62" t="s">
        <v>456</v>
      </c>
      <c r="AZ238" s="62" t="s">
        <v>456</v>
      </c>
      <c r="BA238" s="62" t="s">
        <v>456</v>
      </c>
      <c r="BB238" s="62" t="s">
        <v>456</v>
      </c>
      <c r="BC238" s="62" t="s">
        <v>456</v>
      </c>
      <c r="BD238" s="62" t="s">
        <v>456</v>
      </c>
      <c r="BE238" s="62" t="s">
        <v>456</v>
      </c>
      <c r="BF238" s="62" t="s">
        <v>456</v>
      </c>
      <c r="BG238" s="62" t="s">
        <v>456</v>
      </c>
      <c r="BH238" s="62" t="s">
        <v>456</v>
      </c>
      <c r="BI238" s="62" t="s">
        <v>456</v>
      </c>
      <c r="BJ238" s="62" t="s">
        <v>456</v>
      </c>
      <c r="BK238" s="62" t="s">
        <v>456</v>
      </c>
      <c r="BL238" s="62" t="s">
        <v>456</v>
      </c>
      <c r="BM238" s="62" t="s">
        <v>456</v>
      </c>
      <c r="BN238" s="62" t="s">
        <v>2039</v>
      </c>
      <c r="BO238" s="62" t="s">
        <v>1957</v>
      </c>
    </row>
    <row r="239" spans="1:67">
      <c r="A239" s="62">
        <v>237</v>
      </c>
      <c r="B239" s="62" t="s">
        <v>456</v>
      </c>
      <c r="C239" s="62" t="s">
        <v>456</v>
      </c>
      <c r="D239" s="62" t="s">
        <v>456</v>
      </c>
      <c r="E239" s="62" t="s">
        <v>456</v>
      </c>
      <c r="F239" s="62" t="s">
        <v>456</v>
      </c>
      <c r="G239" s="62" t="s">
        <v>456</v>
      </c>
      <c r="H239" s="62" t="s">
        <v>456</v>
      </c>
      <c r="I239" s="62" t="s">
        <v>456</v>
      </c>
      <c r="J239" s="62" t="s">
        <v>456</v>
      </c>
      <c r="K239" s="62" t="s">
        <v>456</v>
      </c>
      <c r="L239" s="62" t="s">
        <v>456</v>
      </c>
      <c r="M239" s="62" t="s">
        <v>456</v>
      </c>
      <c r="N239" s="62" t="s">
        <v>456</v>
      </c>
      <c r="O239" s="62" t="s">
        <v>456</v>
      </c>
      <c r="P239" s="62" t="s">
        <v>456</v>
      </c>
      <c r="Q239" s="62" t="s">
        <v>2039</v>
      </c>
      <c r="R239" s="62" t="s">
        <v>456</v>
      </c>
      <c r="S239" s="62" t="s">
        <v>456</v>
      </c>
      <c r="T239" s="62" t="s">
        <v>456</v>
      </c>
      <c r="U239" s="62" t="s">
        <v>456</v>
      </c>
      <c r="V239" s="62" t="s">
        <v>456</v>
      </c>
      <c r="W239" s="62" t="s">
        <v>456</v>
      </c>
      <c r="X239" s="62" t="s">
        <v>456</v>
      </c>
      <c r="Y239" s="62" t="s">
        <v>2039</v>
      </c>
      <c r="Z239" s="62" t="s">
        <v>456</v>
      </c>
      <c r="AA239" s="62" t="s">
        <v>456</v>
      </c>
      <c r="AB239" s="62" t="s">
        <v>456</v>
      </c>
      <c r="AC239" s="62" t="s">
        <v>456</v>
      </c>
      <c r="AD239" s="62" t="s">
        <v>456</v>
      </c>
      <c r="AE239" s="62" t="s">
        <v>456</v>
      </c>
      <c r="AF239" s="62" t="s">
        <v>456</v>
      </c>
      <c r="AG239" s="62" t="s">
        <v>456</v>
      </c>
      <c r="AH239" s="62" t="s">
        <v>456</v>
      </c>
      <c r="AI239" s="62" t="s">
        <v>456</v>
      </c>
      <c r="AJ239" s="62" t="s">
        <v>456</v>
      </c>
      <c r="AK239" s="62" t="s">
        <v>456</v>
      </c>
      <c r="AL239" s="62" t="s">
        <v>456</v>
      </c>
      <c r="AM239" s="62" t="s">
        <v>456</v>
      </c>
      <c r="AN239" s="62" t="s">
        <v>456</v>
      </c>
      <c r="AO239" s="62" t="s">
        <v>456</v>
      </c>
      <c r="AP239" s="62" t="s">
        <v>456</v>
      </c>
      <c r="AQ239" s="62" t="s">
        <v>456</v>
      </c>
      <c r="AR239" s="62" t="s">
        <v>456</v>
      </c>
      <c r="AS239" s="62" t="s">
        <v>456</v>
      </c>
      <c r="AT239" s="62" t="s">
        <v>456</v>
      </c>
      <c r="AU239" s="62" t="s">
        <v>456</v>
      </c>
      <c r="AV239" s="62" t="s">
        <v>456</v>
      </c>
      <c r="AW239" s="62" t="s">
        <v>456</v>
      </c>
      <c r="AX239" s="62" t="s">
        <v>456</v>
      </c>
      <c r="AY239" s="62" t="s">
        <v>456</v>
      </c>
      <c r="AZ239" s="62" t="s">
        <v>456</v>
      </c>
      <c r="BA239" s="62" t="s">
        <v>456</v>
      </c>
      <c r="BB239" s="62" t="s">
        <v>456</v>
      </c>
      <c r="BC239" s="62" t="s">
        <v>456</v>
      </c>
      <c r="BD239" s="62" t="s">
        <v>456</v>
      </c>
      <c r="BE239" s="62" t="s">
        <v>456</v>
      </c>
      <c r="BF239" s="62" t="s">
        <v>456</v>
      </c>
      <c r="BG239" s="62" t="s">
        <v>456</v>
      </c>
      <c r="BH239" s="62" t="s">
        <v>456</v>
      </c>
      <c r="BI239" s="62" t="s">
        <v>456</v>
      </c>
      <c r="BJ239" s="62" t="s">
        <v>456</v>
      </c>
      <c r="BK239" s="62" t="s">
        <v>456</v>
      </c>
      <c r="BL239" s="62" t="s">
        <v>456</v>
      </c>
      <c r="BM239" s="62" t="s">
        <v>456</v>
      </c>
      <c r="BN239" s="62" t="s">
        <v>2039</v>
      </c>
      <c r="BO239" s="62" t="s">
        <v>1957</v>
      </c>
    </row>
    <row r="240" spans="1:67">
      <c r="A240" s="62">
        <v>238</v>
      </c>
      <c r="B240" s="62" t="s">
        <v>456</v>
      </c>
      <c r="C240" s="62" t="s">
        <v>456</v>
      </c>
      <c r="D240" s="62" t="s">
        <v>456</v>
      </c>
      <c r="E240" s="62" t="s">
        <v>456</v>
      </c>
      <c r="F240" s="62" t="s">
        <v>456</v>
      </c>
      <c r="G240" s="62" t="s">
        <v>456</v>
      </c>
      <c r="H240" s="62" t="s">
        <v>456</v>
      </c>
      <c r="I240" s="62" t="s">
        <v>456</v>
      </c>
      <c r="J240" s="62" t="s">
        <v>456</v>
      </c>
      <c r="K240" s="62" t="s">
        <v>456</v>
      </c>
      <c r="L240" s="62" t="s">
        <v>456</v>
      </c>
      <c r="M240" s="62" t="s">
        <v>456</v>
      </c>
      <c r="N240" s="62" t="s">
        <v>456</v>
      </c>
      <c r="O240" s="62" t="s">
        <v>456</v>
      </c>
      <c r="P240" s="62" t="s">
        <v>456</v>
      </c>
      <c r="Q240" s="62" t="s">
        <v>2039</v>
      </c>
      <c r="R240" s="62" t="s">
        <v>456</v>
      </c>
      <c r="S240" s="62" t="s">
        <v>456</v>
      </c>
      <c r="T240" s="62" t="s">
        <v>456</v>
      </c>
      <c r="U240" s="62" t="s">
        <v>456</v>
      </c>
      <c r="V240" s="62" t="s">
        <v>456</v>
      </c>
      <c r="W240" s="62" t="s">
        <v>456</v>
      </c>
      <c r="X240" s="62" t="s">
        <v>456</v>
      </c>
      <c r="Y240" s="62" t="s">
        <v>2039</v>
      </c>
      <c r="Z240" s="62" t="s">
        <v>456</v>
      </c>
      <c r="AA240" s="62" t="s">
        <v>456</v>
      </c>
      <c r="AB240" s="62" t="s">
        <v>456</v>
      </c>
      <c r="AC240" s="62" t="s">
        <v>456</v>
      </c>
      <c r="AD240" s="62" t="s">
        <v>456</v>
      </c>
      <c r="AE240" s="62" t="s">
        <v>456</v>
      </c>
      <c r="AF240" s="62" t="s">
        <v>456</v>
      </c>
      <c r="AG240" s="62" t="s">
        <v>456</v>
      </c>
      <c r="AH240" s="62" t="s">
        <v>456</v>
      </c>
      <c r="AI240" s="62" t="s">
        <v>456</v>
      </c>
      <c r="AJ240" s="62" t="s">
        <v>456</v>
      </c>
      <c r="AK240" s="62" t="s">
        <v>456</v>
      </c>
      <c r="AL240" s="62" t="s">
        <v>456</v>
      </c>
      <c r="AM240" s="62" t="s">
        <v>1957</v>
      </c>
      <c r="AN240" s="62" t="s">
        <v>456</v>
      </c>
      <c r="AO240" s="62" t="s">
        <v>456</v>
      </c>
      <c r="AP240" s="62" t="s">
        <v>456</v>
      </c>
      <c r="AQ240" s="62" t="s">
        <v>456</v>
      </c>
      <c r="AR240" s="62" t="s">
        <v>456</v>
      </c>
      <c r="AS240" s="62" t="s">
        <v>456</v>
      </c>
      <c r="AT240" s="62" t="s">
        <v>456</v>
      </c>
      <c r="AU240" s="62" t="s">
        <v>456</v>
      </c>
      <c r="AV240" s="62" t="s">
        <v>456</v>
      </c>
      <c r="AW240" s="62" t="s">
        <v>456</v>
      </c>
      <c r="AX240" s="62" t="s">
        <v>456</v>
      </c>
      <c r="AY240" s="62" t="s">
        <v>456</v>
      </c>
      <c r="AZ240" s="62" t="s">
        <v>456</v>
      </c>
      <c r="BA240" s="62" t="s">
        <v>456</v>
      </c>
      <c r="BB240" s="62" t="s">
        <v>456</v>
      </c>
      <c r="BC240" s="62" t="s">
        <v>456</v>
      </c>
      <c r="BD240" s="62" t="s">
        <v>456</v>
      </c>
      <c r="BE240" s="62" t="s">
        <v>456</v>
      </c>
      <c r="BF240" s="62" t="s">
        <v>456</v>
      </c>
      <c r="BG240" s="62" t="s">
        <v>456</v>
      </c>
      <c r="BH240" s="62" t="s">
        <v>456</v>
      </c>
      <c r="BI240" s="62" t="s">
        <v>456</v>
      </c>
      <c r="BJ240" s="62" t="s">
        <v>456</v>
      </c>
      <c r="BK240" s="62" t="s">
        <v>456</v>
      </c>
      <c r="BL240" s="62" t="s">
        <v>456</v>
      </c>
      <c r="BM240" s="62" t="s">
        <v>456</v>
      </c>
      <c r="BN240" s="62" t="s">
        <v>2039</v>
      </c>
      <c r="BO240" s="62" t="s">
        <v>1957</v>
      </c>
    </row>
    <row r="241" spans="1:67">
      <c r="A241" s="62">
        <v>239</v>
      </c>
      <c r="B241" s="62" t="s">
        <v>456</v>
      </c>
      <c r="C241" s="62" t="s">
        <v>456</v>
      </c>
      <c r="D241" s="62" t="s">
        <v>456</v>
      </c>
      <c r="E241" s="62" t="s">
        <v>456</v>
      </c>
      <c r="F241" s="62" t="s">
        <v>456</v>
      </c>
      <c r="G241" s="62" t="s">
        <v>456</v>
      </c>
      <c r="H241" s="62" t="s">
        <v>456</v>
      </c>
      <c r="I241" s="62" t="s">
        <v>456</v>
      </c>
      <c r="J241" s="62" t="s">
        <v>456</v>
      </c>
      <c r="K241" s="62" t="s">
        <v>456</v>
      </c>
      <c r="L241" s="62" t="s">
        <v>456</v>
      </c>
      <c r="M241" s="62" t="s">
        <v>456</v>
      </c>
      <c r="N241" s="62" t="s">
        <v>456</v>
      </c>
      <c r="O241" s="62" t="s">
        <v>456</v>
      </c>
      <c r="P241" s="62" t="s">
        <v>456</v>
      </c>
      <c r="Q241" s="62" t="s">
        <v>2039</v>
      </c>
      <c r="R241" s="62" t="s">
        <v>456</v>
      </c>
      <c r="S241" s="62" t="s">
        <v>456</v>
      </c>
      <c r="T241" s="62" t="s">
        <v>456</v>
      </c>
      <c r="U241" s="62" t="s">
        <v>456</v>
      </c>
      <c r="V241" s="62" t="s">
        <v>456</v>
      </c>
      <c r="W241" s="62" t="s">
        <v>456</v>
      </c>
      <c r="X241" s="62" t="s">
        <v>456</v>
      </c>
      <c r="Y241" s="62" t="s">
        <v>2039</v>
      </c>
      <c r="Z241" s="62" t="s">
        <v>456</v>
      </c>
      <c r="AA241" s="62" t="s">
        <v>456</v>
      </c>
      <c r="AB241" s="62" t="s">
        <v>456</v>
      </c>
      <c r="AC241" s="62" t="s">
        <v>456</v>
      </c>
      <c r="AD241" s="62" t="s">
        <v>456</v>
      </c>
      <c r="AE241" s="62" t="s">
        <v>456</v>
      </c>
      <c r="AF241" s="62" t="s">
        <v>456</v>
      </c>
      <c r="AG241" s="62" t="s">
        <v>456</v>
      </c>
      <c r="AH241" s="62" t="s">
        <v>456</v>
      </c>
      <c r="AI241" s="62" t="s">
        <v>456</v>
      </c>
      <c r="AJ241" s="62" t="s">
        <v>456</v>
      </c>
      <c r="AK241" s="62" t="s">
        <v>456</v>
      </c>
      <c r="AL241" s="62" t="s">
        <v>456</v>
      </c>
      <c r="AM241" s="62" t="s">
        <v>456</v>
      </c>
      <c r="AN241" s="62" t="s">
        <v>456</v>
      </c>
      <c r="AO241" s="62" t="s">
        <v>456</v>
      </c>
      <c r="AP241" s="62" t="s">
        <v>456</v>
      </c>
      <c r="AQ241" s="62" t="s">
        <v>456</v>
      </c>
      <c r="AR241" s="62" t="s">
        <v>456</v>
      </c>
      <c r="AS241" s="62" t="s">
        <v>456</v>
      </c>
      <c r="AT241" s="62" t="s">
        <v>456</v>
      </c>
      <c r="AU241" s="62" t="s">
        <v>456</v>
      </c>
      <c r="AV241" s="62" t="s">
        <v>456</v>
      </c>
      <c r="AW241" s="62" t="s">
        <v>456</v>
      </c>
      <c r="AX241" s="62" t="s">
        <v>456</v>
      </c>
      <c r="AY241" s="62" t="s">
        <v>456</v>
      </c>
      <c r="AZ241" s="62" t="s">
        <v>456</v>
      </c>
      <c r="BA241" s="62" t="s">
        <v>456</v>
      </c>
      <c r="BB241" s="62" t="s">
        <v>456</v>
      </c>
      <c r="BC241" s="62" t="s">
        <v>456</v>
      </c>
      <c r="BD241" s="62" t="s">
        <v>456</v>
      </c>
      <c r="BE241" s="62" t="s">
        <v>456</v>
      </c>
      <c r="BF241" s="62" t="s">
        <v>456</v>
      </c>
      <c r="BG241" s="62" t="s">
        <v>456</v>
      </c>
      <c r="BH241" s="62" t="s">
        <v>456</v>
      </c>
      <c r="BI241" s="62" t="s">
        <v>456</v>
      </c>
      <c r="BJ241" s="62" t="s">
        <v>456</v>
      </c>
      <c r="BK241" s="62" t="s">
        <v>456</v>
      </c>
      <c r="BL241" s="62" t="s">
        <v>456</v>
      </c>
      <c r="BM241" s="62" t="s">
        <v>456</v>
      </c>
      <c r="BN241" s="62" t="s">
        <v>2039</v>
      </c>
      <c r="BO241" s="62" t="s">
        <v>1957</v>
      </c>
    </row>
    <row r="242" spans="1:67">
      <c r="A242" s="62">
        <v>240</v>
      </c>
      <c r="B242" s="62" t="s">
        <v>456</v>
      </c>
      <c r="C242" s="62" t="s">
        <v>456</v>
      </c>
      <c r="D242" s="62" t="s">
        <v>456</v>
      </c>
      <c r="E242" s="62" t="s">
        <v>456</v>
      </c>
      <c r="F242" s="62" t="s">
        <v>456</v>
      </c>
      <c r="G242" s="62" t="s">
        <v>456</v>
      </c>
      <c r="H242" s="62" t="s">
        <v>456</v>
      </c>
      <c r="I242" s="62" t="s">
        <v>456</v>
      </c>
      <c r="J242" s="62" t="s">
        <v>456</v>
      </c>
      <c r="K242" s="62" t="s">
        <v>456</v>
      </c>
      <c r="L242" s="62" t="s">
        <v>456</v>
      </c>
      <c r="M242" s="62" t="s">
        <v>456</v>
      </c>
      <c r="N242" s="62" t="s">
        <v>456</v>
      </c>
      <c r="O242" s="62" t="s">
        <v>456</v>
      </c>
      <c r="P242" s="62" t="s">
        <v>456</v>
      </c>
      <c r="Q242" s="62" t="s">
        <v>2039</v>
      </c>
      <c r="R242" s="62" t="s">
        <v>456</v>
      </c>
      <c r="S242" s="62" t="s">
        <v>456</v>
      </c>
      <c r="T242" s="62" t="s">
        <v>456</v>
      </c>
      <c r="U242" s="62" t="s">
        <v>456</v>
      </c>
      <c r="V242" s="62" t="s">
        <v>456</v>
      </c>
      <c r="W242" s="62" t="s">
        <v>456</v>
      </c>
      <c r="X242" s="62" t="s">
        <v>456</v>
      </c>
      <c r="Y242" s="62" t="s">
        <v>2039</v>
      </c>
      <c r="Z242" s="62" t="s">
        <v>456</v>
      </c>
      <c r="AA242" s="62" t="s">
        <v>456</v>
      </c>
      <c r="AB242" s="62" t="s">
        <v>456</v>
      </c>
      <c r="AC242" s="62" t="s">
        <v>456</v>
      </c>
      <c r="AD242" s="62" t="s">
        <v>456</v>
      </c>
      <c r="AE242" s="62" t="s">
        <v>456</v>
      </c>
      <c r="AF242" s="62" t="s">
        <v>456</v>
      </c>
      <c r="AG242" s="62" t="s">
        <v>456</v>
      </c>
      <c r="AH242" s="62" t="s">
        <v>456</v>
      </c>
      <c r="AI242" s="62" t="s">
        <v>456</v>
      </c>
      <c r="AJ242" s="62" t="s">
        <v>456</v>
      </c>
      <c r="AK242" s="62" t="s">
        <v>456</v>
      </c>
      <c r="AL242" s="62" t="s">
        <v>456</v>
      </c>
      <c r="AM242" s="62" t="s">
        <v>456</v>
      </c>
      <c r="AN242" s="62" t="s">
        <v>456</v>
      </c>
      <c r="AO242" s="62" t="s">
        <v>456</v>
      </c>
      <c r="AP242" s="62" t="s">
        <v>456</v>
      </c>
      <c r="AQ242" s="62" t="s">
        <v>456</v>
      </c>
      <c r="AR242" s="62" t="s">
        <v>456</v>
      </c>
      <c r="AS242" s="62" t="s">
        <v>456</v>
      </c>
      <c r="AT242" s="62" t="s">
        <v>456</v>
      </c>
      <c r="AU242" s="62" t="s">
        <v>456</v>
      </c>
      <c r="AV242" s="62" t="s">
        <v>456</v>
      </c>
      <c r="AW242" s="62" t="s">
        <v>456</v>
      </c>
      <c r="AX242" s="62" t="s">
        <v>456</v>
      </c>
      <c r="AY242" s="62" t="s">
        <v>456</v>
      </c>
      <c r="AZ242" s="62" t="s">
        <v>456</v>
      </c>
      <c r="BA242" s="62" t="s">
        <v>456</v>
      </c>
      <c r="BB242" s="62" t="s">
        <v>456</v>
      </c>
      <c r="BC242" s="62" t="s">
        <v>456</v>
      </c>
      <c r="BD242" s="62" t="s">
        <v>456</v>
      </c>
      <c r="BE242" s="62" t="s">
        <v>456</v>
      </c>
      <c r="BF242" s="62" t="s">
        <v>456</v>
      </c>
      <c r="BG242" s="62" t="s">
        <v>456</v>
      </c>
      <c r="BH242" s="62" t="s">
        <v>456</v>
      </c>
      <c r="BI242" s="62" t="s">
        <v>456</v>
      </c>
      <c r="BJ242" s="62" t="s">
        <v>456</v>
      </c>
      <c r="BK242" s="62" t="s">
        <v>456</v>
      </c>
      <c r="BL242" s="62" t="s">
        <v>456</v>
      </c>
      <c r="BM242" s="62" t="s">
        <v>456</v>
      </c>
      <c r="BN242" s="62" t="s">
        <v>2039</v>
      </c>
      <c r="BO242" s="62" t="s">
        <v>1957</v>
      </c>
    </row>
    <row r="243" spans="1:67">
      <c r="A243" s="62">
        <v>241</v>
      </c>
      <c r="B243" s="62" t="s">
        <v>456</v>
      </c>
      <c r="C243" s="62" t="s">
        <v>456</v>
      </c>
      <c r="D243" s="62" t="s">
        <v>456</v>
      </c>
      <c r="E243" s="62" t="s">
        <v>456</v>
      </c>
      <c r="F243" s="62" t="s">
        <v>456</v>
      </c>
      <c r="G243" s="62" t="s">
        <v>456</v>
      </c>
      <c r="H243" s="62" t="s">
        <v>456</v>
      </c>
      <c r="I243" s="62" t="s">
        <v>456</v>
      </c>
      <c r="J243" s="62" t="s">
        <v>456</v>
      </c>
      <c r="K243" s="62" t="s">
        <v>456</v>
      </c>
      <c r="L243" s="62" t="s">
        <v>456</v>
      </c>
      <c r="M243" s="62" t="s">
        <v>456</v>
      </c>
      <c r="N243" s="62" t="s">
        <v>456</v>
      </c>
      <c r="O243" s="62" t="s">
        <v>456</v>
      </c>
      <c r="P243" s="62" t="s">
        <v>456</v>
      </c>
      <c r="Q243" s="62" t="s">
        <v>2039</v>
      </c>
      <c r="R243" s="62" t="s">
        <v>456</v>
      </c>
      <c r="S243" s="62" t="s">
        <v>456</v>
      </c>
      <c r="T243" s="62" t="s">
        <v>456</v>
      </c>
      <c r="U243" s="62" t="s">
        <v>456</v>
      </c>
      <c r="V243" s="62" t="s">
        <v>456</v>
      </c>
      <c r="W243" s="62" t="s">
        <v>456</v>
      </c>
      <c r="X243" s="62" t="s">
        <v>456</v>
      </c>
      <c r="Y243" s="62" t="s">
        <v>2039</v>
      </c>
      <c r="Z243" s="62" t="s">
        <v>456</v>
      </c>
      <c r="AA243" s="62" t="s">
        <v>456</v>
      </c>
      <c r="AB243" s="62" t="s">
        <v>456</v>
      </c>
      <c r="AC243" s="62" t="s">
        <v>456</v>
      </c>
      <c r="AD243" s="62" t="s">
        <v>456</v>
      </c>
      <c r="AE243" s="62" t="s">
        <v>456</v>
      </c>
      <c r="AF243" s="62" t="s">
        <v>456</v>
      </c>
      <c r="AG243" s="62" t="s">
        <v>456</v>
      </c>
      <c r="AH243" s="62" t="s">
        <v>456</v>
      </c>
      <c r="AI243" s="62" t="s">
        <v>456</v>
      </c>
      <c r="AJ243" s="62" t="s">
        <v>456</v>
      </c>
      <c r="AK243" s="62" t="s">
        <v>456</v>
      </c>
      <c r="AL243" s="62" t="s">
        <v>456</v>
      </c>
      <c r="AM243" s="62" t="s">
        <v>456</v>
      </c>
      <c r="AN243" s="62" t="s">
        <v>456</v>
      </c>
      <c r="AO243" s="62" t="s">
        <v>456</v>
      </c>
      <c r="AP243" s="62" t="s">
        <v>456</v>
      </c>
      <c r="AQ243" s="62" t="s">
        <v>456</v>
      </c>
      <c r="AR243" s="62" t="s">
        <v>456</v>
      </c>
      <c r="AS243" s="62" t="s">
        <v>456</v>
      </c>
      <c r="AT243" s="62" t="s">
        <v>456</v>
      </c>
      <c r="AU243" s="62" t="s">
        <v>456</v>
      </c>
      <c r="AV243" s="62" t="s">
        <v>456</v>
      </c>
      <c r="AW243" s="62" t="s">
        <v>456</v>
      </c>
      <c r="AX243" s="62" t="s">
        <v>456</v>
      </c>
      <c r="AY243" s="62" t="s">
        <v>456</v>
      </c>
      <c r="AZ243" s="62" t="s">
        <v>456</v>
      </c>
      <c r="BA243" s="62" t="s">
        <v>456</v>
      </c>
      <c r="BB243" s="62" t="s">
        <v>456</v>
      </c>
      <c r="BC243" s="62" t="s">
        <v>456</v>
      </c>
      <c r="BD243" s="62" t="s">
        <v>456</v>
      </c>
      <c r="BE243" s="62" t="s">
        <v>456</v>
      </c>
      <c r="BF243" s="62" t="s">
        <v>456</v>
      </c>
      <c r="BG243" s="62" t="s">
        <v>456</v>
      </c>
      <c r="BH243" s="62" t="s">
        <v>456</v>
      </c>
      <c r="BI243" s="62" t="s">
        <v>456</v>
      </c>
      <c r="BJ243" s="62" t="s">
        <v>456</v>
      </c>
      <c r="BK243" s="62" t="s">
        <v>456</v>
      </c>
      <c r="BL243" s="62" t="s">
        <v>456</v>
      </c>
      <c r="BM243" s="62" t="s">
        <v>456</v>
      </c>
      <c r="BN243" s="62" t="s">
        <v>2039</v>
      </c>
      <c r="BO243" s="62" t="s">
        <v>1957</v>
      </c>
    </row>
    <row r="244" spans="1:67">
      <c r="A244" s="62">
        <v>242</v>
      </c>
      <c r="B244" s="62" t="s">
        <v>456</v>
      </c>
      <c r="C244" s="62" t="s">
        <v>456</v>
      </c>
      <c r="D244" s="62" t="s">
        <v>456</v>
      </c>
      <c r="E244" s="62" t="s">
        <v>456</v>
      </c>
      <c r="F244" s="62" t="s">
        <v>456</v>
      </c>
      <c r="G244" s="62" t="s">
        <v>456</v>
      </c>
      <c r="H244" s="62" t="s">
        <v>456</v>
      </c>
      <c r="I244" s="62" t="s">
        <v>456</v>
      </c>
      <c r="J244" s="62" t="s">
        <v>456</v>
      </c>
      <c r="K244" s="62" t="s">
        <v>456</v>
      </c>
      <c r="L244" s="62" t="s">
        <v>456</v>
      </c>
      <c r="M244" s="62" t="s">
        <v>456</v>
      </c>
      <c r="N244" s="62" t="s">
        <v>456</v>
      </c>
      <c r="O244" s="62" t="s">
        <v>456</v>
      </c>
      <c r="P244" s="62" t="s">
        <v>456</v>
      </c>
      <c r="Q244" s="62" t="s">
        <v>2039</v>
      </c>
      <c r="R244" s="62" t="s">
        <v>456</v>
      </c>
      <c r="S244" s="62" t="s">
        <v>456</v>
      </c>
      <c r="T244" s="62" t="s">
        <v>456</v>
      </c>
      <c r="U244" s="62" t="s">
        <v>456</v>
      </c>
      <c r="V244" s="62" t="s">
        <v>456</v>
      </c>
      <c r="W244" s="62" t="s">
        <v>456</v>
      </c>
      <c r="X244" s="62" t="s">
        <v>456</v>
      </c>
      <c r="Y244" s="62" t="s">
        <v>2039</v>
      </c>
      <c r="Z244" s="62" t="s">
        <v>456</v>
      </c>
      <c r="AA244" s="62" t="s">
        <v>456</v>
      </c>
      <c r="AB244" s="62" t="s">
        <v>456</v>
      </c>
      <c r="AC244" s="62" t="s">
        <v>456</v>
      </c>
      <c r="AD244" s="62" t="s">
        <v>456</v>
      </c>
      <c r="AE244" s="62" t="s">
        <v>456</v>
      </c>
      <c r="AF244" s="62" t="s">
        <v>456</v>
      </c>
      <c r="AG244" s="62" t="s">
        <v>456</v>
      </c>
      <c r="AH244" s="62" t="s">
        <v>456</v>
      </c>
      <c r="AI244" s="62" t="s">
        <v>456</v>
      </c>
      <c r="AJ244" s="62" t="s">
        <v>456</v>
      </c>
      <c r="AK244" s="62" t="s">
        <v>456</v>
      </c>
      <c r="AL244" s="62" t="s">
        <v>456</v>
      </c>
      <c r="AM244" s="62" t="s">
        <v>456</v>
      </c>
      <c r="AN244" s="62" t="s">
        <v>456</v>
      </c>
      <c r="AO244" s="62" t="s">
        <v>456</v>
      </c>
      <c r="AP244" s="62" t="s">
        <v>456</v>
      </c>
      <c r="AQ244" s="62" t="s">
        <v>456</v>
      </c>
      <c r="AR244" s="62" t="s">
        <v>456</v>
      </c>
      <c r="AS244" s="62" t="s">
        <v>456</v>
      </c>
      <c r="AT244" s="62" t="s">
        <v>456</v>
      </c>
      <c r="AU244" s="62" t="s">
        <v>456</v>
      </c>
      <c r="AV244" s="62" t="s">
        <v>456</v>
      </c>
      <c r="AW244" s="62" t="s">
        <v>456</v>
      </c>
      <c r="AX244" s="62" t="s">
        <v>456</v>
      </c>
      <c r="AY244" s="62" t="s">
        <v>456</v>
      </c>
      <c r="AZ244" s="62" t="s">
        <v>456</v>
      </c>
      <c r="BA244" s="62" t="s">
        <v>456</v>
      </c>
      <c r="BB244" s="62" t="s">
        <v>456</v>
      </c>
      <c r="BC244" s="62" t="s">
        <v>456</v>
      </c>
      <c r="BD244" s="62" t="s">
        <v>456</v>
      </c>
      <c r="BE244" s="62" t="s">
        <v>456</v>
      </c>
      <c r="BF244" s="62" t="s">
        <v>456</v>
      </c>
      <c r="BG244" s="62" t="s">
        <v>456</v>
      </c>
      <c r="BH244" s="62" t="s">
        <v>456</v>
      </c>
      <c r="BI244" s="62" t="s">
        <v>456</v>
      </c>
      <c r="BJ244" s="62" t="s">
        <v>456</v>
      </c>
      <c r="BK244" s="62" t="s">
        <v>456</v>
      </c>
      <c r="BL244" s="62" t="s">
        <v>456</v>
      </c>
      <c r="BM244" s="62" t="s">
        <v>456</v>
      </c>
      <c r="BN244" s="62" t="s">
        <v>2039</v>
      </c>
      <c r="BO244" s="62" t="s">
        <v>1957</v>
      </c>
    </row>
    <row r="245" spans="1:67">
      <c r="A245" s="62">
        <v>243</v>
      </c>
      <c r="B245" s="62" t="s">
        <v>456</v>
      </c>
      <c r="C245" s="62" t="s">
        <v>456</v>
      </c>
      <c r="D245" s="62" t="s">
        <v>456</v>
      </c>
      <c r="E245" s="62" t="s">
        <v>456</v>
      </c>
      <c r="F245" s="62" t="s">
        <v>456</v>
      </c>
      <c r="G245" s="62" t="s">
        <v>456</v>
      </c>
      <c r="H245" s="62" t="s">
        <v>456</v>
      </c>
      <c r="I245" s="62" t="s">
        <v>456</v>
      </c>
      <c r="J245" s="62" t="s">
        <v>456</v>
      </c>
      <c r="K245" s="62" t="s">
        <v>456</v>
      </c>
      <c r="L245" s="62" t="s">
        <v>456</v>
      </c>
      <c r="M245" s="62" t="s">
        <v>456</v>
      </c>
      <c r="N245" s="62" t="s">
        <v>456</v>
      </c>
      <c r="O245" s="62" t="s">
        <v>456</v>
      </c>
      <c r="P245" s="62" t="s">
        <v>456</v>
      </c>
      <c r="Q245" s="62" t="s">
        <v>2039</v>
      </c>
      <c r="R245" s="62" t="s">
        <v>456</v>
      </c>
      <c r="S245" s="62" t="s">
        <v>456</v>
      </c>
      <c r="T245" s="62" t="s">
        <v>456</v>
      </c>
      <c r="U245" s="62" t="s">
        <v>456</v>
      </c>
      <c r="V245" s="62" t="s">
        <v>456</v>
      </c>
      <c r="W245" s="62" t="s">
        <v>456</v>
      </c>
      <c r="X245" s="62" t="s">
        <v>456</v>
      </c>
      <c r="Y245" s="62" t="s">
        <v>2039</v>
      </c>
      <c r="Z245" s="62" t="s">
        <v>456</v>
      </c>
      <c r="AA245" s="62" t="s">
        <v>456</v>
      </c>
      <c r="AB245" s="62" t="s">
        <v>456</v>
      </c>
      <c r="AC245" s="62" t="s">
        <v>456</v>
      </c>
      <c r="AD245" s="62" t="s">
        <v>456</v>
      </c>
      <c r="AE245" s="62" t="s">
        <v>456</v>
      </c>
      <c r="AF245" s="62" t="s">
        <v>456</v>
      </c>
      <c r="AG245" s="62" t="s">
        <v>456</v>
      </c>
      <c r="AH245" s="62" t="s">
        <v>456</v>
      </c>
      <c r="AI245" s="62" t="s">
        <v>456</v>
      </c>
      <c r="AJ245" s="62" t="s">
        <v>456</v>
      </c>
      <c r="AK245" s="62" t="s">
        <v>456</v>
      </c>
      <c r="AL245" s="62" t="s">
        <v>456</v>
      </c>
      <c r="AM245" s="62" t="s">
        <v>456</v>
      </c>
      <c r="AN245" s="62" t="s">
        <v>456</v>
      </c>
      <c r="AO245" s="62" t="s">
        <v>456</v>
      </c>
      <c r="AP245" s="62" t="s">
        <v>456</v>
      </c>
      <c r="AQ245" s="62" t="s">
        <v>456</v>
      </c>
      <c r="AR245" s="62" t="s">
        <v>456</v>
      </c>
      <c r="AS245" s="62" t="s">
        <v>456</v>
      </c>
      <c r="AT245" s="62" t="s">
        <v>456</v>
      </c>
      <c r="AU245" s="62" t="s">
        <v>456</v>
      </c>
      <c r="AV245" s="62" t="s">
        <v>456</v>
      </c>
      <c r="AW245" s="62" t="s">
        <v>456</v>
      </c>
      <c r="AX245" s="62" t="s">
        <v>456</v>
      </c>
      <c r="AY245" s="62" t="s">
        <v>456</v>
      </c>
      <c r="AZ245" s="62" t="s">
        <v>456</v>
      </c>
      <c r="BA245" s="62" t="s">
        <v>456</v>
      </c>
      <c r="BB245" s="62" t="s">
        <v>456</v>
      </c>
      <c r="BC245" s="62" t="s">
        <v>456</v>
      </c>
      <c r="BD245" s="62" t="s">
        <v>456</v>
      </c>
      <c r="BE245" s="62" t="s">
        <v>456</v>
      </c>
      <c r="BF245" s="62" t="s">
        <v>456</v>
      </c>
      <c r="BG245" s="62" t="s">
        <v>456</v>
      </c>
      <c r="BH245" s="62" t="s">
        <v>456</v>
      </c>
      <c r="BI245" s="62" t="s">
        <v>456</v>
      </c>
      <c r="BJ245" s="62" t="s">
        <v>456</v>
      </c>
      <c r="BK245" s="62" t="s">
        <v>456</v>
      </c>
      <c r="BL245" s="62" t="s">
        <v>456</v>
      </c>
      <c r="BM245" s="62" t="s">
        <v>456</v>
      </c>
      <c r="BN245" s="62" t="s">
        <v>2039</v>
      </c>
      <c r="BO245" s="62" t="s">
        <v>1957</v>
      </c>
    </row>
    <row r="246" spans="1:67">
      <c r="A246" s="62">
        <v>244</v>
      </c>
      <c r="B246" s="62" t="s">
        <v>456</v>
      </c>
      <c r="C246" s="62" t="s">
        <v>456</v>
      </c>
      <c r="D246" s="62" t="s">
        <v>456</v>
      </c>
      <c r="E246" s="62" t="s">
        <v>456</v>
      </c>
      <c r="F246" s="62" t="s">
        <v>456</v>
      </c>
      <c r="G246" s="62" t="s">
        <v>456</v>
      </c>
      <c r="H246" s="62" t="s">
        <v>456</v>
      </c>
      <c r="I246" s="62" t="s">
        <v>456</v>
      </c>
      <c r="J246" s="62" t="s">
        <v>456</v>
      </c>
      <c r="K246" s="62" t="s">
        <v>456</v>
      </c>
      <c r="L246" s="62" t="s">
        <v>456</v>
      </c>
      <c r="M246" s="62" t="s">
        <v>456</v>
      </c>
      <c r="N246" s="62" t="s">
        <v>456</v>
      </c>
      <c r="O246" s="62" t="s">
        <v>456</v>
      </c>
      <c r="P246" s="62" t="s">
        <v>456</v>
      </c>
      <c r="Q246" s="62" t="s">
        <v>2039</v>
      </c>
      <c r="R246" s="62" t="s">
        <v>456</v>
      </c>
      <c r="S246" s="62" t="s">
        <v>456</v>
      </c>
      <c r="T246" s="62" t="s">
        <v>456</v>
      </c>
      <c r="U246" s="62" t="s">
        <v>456</v>
      </c>
      <c r="V246" s="62" t="s">
        <v>456</v>
      </c>
      <c r="W246" s="62" t="s">
        <v>456</v>
      </c>
      <c r="X246" s="62" t="s">
        <v>456</v>
      </c>
      <c r="Y246" s="62" t="s">
        <v>2039</v>
      </c>
      <c r="Z246" s="62" t="s">
        <v>456</v>
      </c>
      <c r="AA246" s="62" t="s">
        <v>456</v>
      </c>
      <c r="AB246" s="62" t="s">
        <v>456</v>
      </c>
      <c r="AC246" s="62" t="s">
        <v>456</v>
      </c>
      <c r="AD246" s="62" t="s">
        <v>456</v>
      </c>
      <c r="AE246" s="62" t="s">
        <v>456</v>
      </c>
      <c r="AF246" s="62" t="s">
        <v>456</v>
      </c>
      <c r="AG246" s="62" t="s">
        <v>456</v>
      </c>
      <c r="AH246" s="62" t="s">
        <v>456</v>
      </c>
      <c r="AI246" s="62" t="s">
        <v>456</v>
      </c>
      <c r="AJ246" s="62" t="s">
        <v>456</v>
      </c>
      <c r="AK246" s="62" t="s">
        <v>456</v>
      </c>
      <c r="AL246" s="62" t="s">
        <v>456</v>
      </c>
      <c r="AM246" s="62" t="s">
        <v>456</v>
      </c>
      <c r="AN246" s="62" t="s">
        <v>456</v>
      </c>
      <c r="AO246" s="62" t="s">
        <v>456</v>
      </c>
      <c r="AP246" s="62" t="s">
        <v>456</v>
      </c>
      <c r="AQ246" s="62" t="s">
        <v>456</v>
      </c>
      <c r="AR246" s="62" t="s">
        <v>456</v>
      </c>
      <c r="AS246" s="62" t="s">
        <v>456</v>
      </c>
      <c r="AT246" s="62" t="s">
        <v>456</v>
      </c>
      <c r="AU246" s="62" t="s">
        <v>456</v>
      </c>
      <c r="AV246" s="62" t="s">
        <v>456</v>
      </c>
      <c r="AW246" s="62" t="s">
        <v>456</v>
      </c>
      <c r="AX246" s="62" t="s">
        <v>456</v>
      </c>
      <c r="AY246" s="62" t="s">
        <v>456</v>
      </c>
      <c r="AZ246" s="62" t="s">
        <v>456</v>
      </c>
      <c r="BA246" s="62" t="s">
        <v>456</v>
      </c>
      <c r="BB246" s="62" t="s">
        <v>456</v>
      </c>
      <c r="BC246" s="62" t="s">
        <v>456</v>
      </c>
      <c r="BD246" s="62" t="s">
        <v>456</v>
      </c>
      <c r="BE246" s="62" t="s">
        <v>456</v>
      </c>
      <c r="BF246" s="62" t="s">
        <v>456</v>
      </c>
      <c r="BG246" s="62" t="s">
        <v>456</v>
      </c>
      <c r="BH246" s="62" t="s">
        <v>456</v>
      </c>
      <c r="BI246" s="62" t="s">
        <v>456</v>
      </c>
      <c r="BJ246" s="62" t="s">
        <v>456</v>
      </c>
      <c r="BK246" s="62" t="s">
        <v>456</v>
      </c>
      <c r="BL246" s="62" t="s">
        <v>456</v>
      </c>
      <c r="BM246" s="62" t="s">
        <v>456</v>
      </c>
      <c r="BN246" s="62" t="s">
        <v>2039</v>
      </c>
      <c r="BO246" s="62" t="s">
        <v>1957</v>
      </c>
    </row>
    <row r="247" spans="1:67">
      <c r="A247" s="62">
        <v>245</v>
      </c>
      <c r="B247" s="62" t="s">
        <v>456</v>
      </c>
      <c r="C247" s="62" t="s">
        <v>456</v>
      </c>
      <c r="D247" s="62" t="s">
        <v>456</v>
      </c>
      <c r="E247" s="62" t="s">
        <v>456</v>
      </c>
      <c r="F247" s="62" t="s">
        <v>456</v>
      </c>
      <c r="G247" s="62" t="s">
        <v>456</v>
      </c>
      <c r="H247" s="62" t="s">
        <v>456</v>
      </c>
      <c r="I247" s="62" t="s">
        <v>456</v>
      </c>
      <c r="J247" s="62" t="s">
        <v>456</v>
      </c>
      <c r="K247" s="62" t="s">
        <v>456</v>
      </c>
      <c r="L247" s="62" t="s">
        <v>456</v>
      </c>
      <c r="M247" s="62" t="s">
        <v>456</v>
      </c>
      <c r="N247" s="62" t="s">
        <v>456</v>
      </c>
      <c r="O247" s="62" t="s">
        <v>456</v>
      </c>
      <c r="P247" s="62" t="s">
        <v>456</v>
      </c>
      <c r="Q247" s="62" t="s">
        <v>2039</v>
      </c>
      <c r="R247" s="62" t="s">
        <v>456</v>
      </c>
      <c r="S247" s="62" t="s">
        <v>456</v>
      </c>
      <c r="T247" s="62" t="s">
        <v>456</v>
      </c>
      <c r="U247" s="62" t="s">
        <v>456</v>
      </c>
      <c r="V247" s="62" t="s">
        <v>456</v>
      </c>
      <c r="W247" s="62" t="s">
        <v>456</v>
      </c>
      <c r="X247" s="62" t="s">
        <v>456</v>
      </c>
      <c r="Y247" s="62" t="s">
        <v>2039</v>
      </c>
      <c r="Z247" s="62" t="s">
        <v>456</v>
      </c>
      <c r="AA247" s="62" t="s">
        <v>456</v>
      </c>
      <c r="AB247" s="62" t="s">
        <v>456</v>
      </c>
      <c r="AC247" s="62" t="s">
        <v>456</v>
      </c>
      <c r="AD247" s="62" t="s">
        <v>456</v>
      </c>
      <c r="AE247" s="62" t="s">
        <v>456</v>
      </c>
      <c r="AF247" s="62" t="s">
        <v>456</v>
      </c>
      <c r="AG247" s="62" t="s">
        <v>456</v>
      </c>
      <c r="AH247" s="62" t="s">
        <v>456</v>
      </c>
      <c r="AI247" s="62" t="s">
        <v>456</v>
      </c>
      <c r="AJ247" s="62" t="s">
        <v>456</v>
      </c>
      <c r="AK247" s="62" t="s">
        <v>456</v>
      </c>
      <c r="AL247" s="62" t="s">
        <v>456</v>
      </c>
      <c r="AM247" s="62" t="s">
        <v>456</v>
      </c>
      <c r="AN247" s="62" t="s">
        <v>456</v>
      </c>
      <c r="AO247" s="62" t="s">
        <v>456</v>
      </c>
      <c r="AP247" s="62" t="s">
        <v>456</v>
      </c>
      <c r="AQ247" s="62" t="s">
        <v>456</v>
      </c>
      <c r="AR247" s="62" t="s">
        <v>456</v>
      </c>
      <c r="AS247" s="62" t="s">
        <v>456</v>
      </c>
      <c r="AT247" s="62" t="s">
        <v>456</v>
      </c>
      <c r="AU247" s="62" t="s">
        <v>456</v>
      </c>
      <c r="AV247" s="62" t="s">
        <v>456</v>
      </c>
      <c r="AW247" s="62" t="s">
        <v>456</v>
      </c>
      <c r="AX247" s="62" t="s">
        <v>456</v>
      </c>
      <c r="AY247" s="62" t="s">
        <v>456</v>
      </c>
      <c r="AZ247" s="62" t="s">
        <v>456</v>
      </c>
      <c r="BA247" s="62" t="s">
        <v>456</v>
      </c>
      <c r="BB247" s="62" t="s">
        <v>456</v>
      </c>
      <c r="BC247" s="62" t="s">
        <v>456</v>
      </c>
      <c r="BD247" s="62" t="s">
        <v>456</v>
      </c>
      <c r="BE247" s="62" t="s">
        <v>456</v>
      </c>
      <c r="BF247" s="62" t="s">
        <v>456</v>
      </c>
      <c r="BG247" s="62" t="s">
        <v>456</v>
      </c>
      <c r="BH247" s="62" t="s">
        <v>456</v>
      </c>
      <c r="BI247" s="62" t="s">
        <v>456</v>
      </c>
      <c r="BJ247" s="62" t="s">
        <v>456</v>
      </c>
      <c r="BK247" s="62" t="s">
        <v>456</v>
      </c>
      <c r="BL247" s="62" t="s">
        <v>456</v>
      </c>
      <c r="BM247" s="62" t="s">
        <v>456</v>
      </c>
      <c r="BN247" s="62" t="s">
        <v>2039</v>
      </c>
      <c r="BO247" s="62" t="s">
        <v>1957</v>
      </c>
    </row>
    <row r="248" spans="1:67">
      <c r="A248" s="62">
        <v>246</v>
      </c>
      <c r="B248" s="62" t="s">
        <v>456</v>
      </c>
      <c r="C248" s="62" t="s">
        <v>456</v>
      </c>
      <c r="D248" s="62" t="s">
        <v>456</v>
      </c>
      <c r="E248" s="62" t="s">
        <v>456</v>
      </c>
      <c r="F248" s="62" t="s">
        <v>456</v>
      </c>
      <c r="G248" s="62" t="s">
        <v>456</v>
      </c>
      <c r="H248" s="62" t="s">
        <v>456</v>
      </c>
      <c r="I248" s="62" t="s">
        <v>456</v>
      </c>
      <c r="J248" s="62" t="s">
        <v>456</v>
      </c>
      <c r="K248" s="62" t="s">
        <v>456</v>
      </c>
      <c r="L248" s="62" t="s">
        <v>456</v>
      </c>
      <c r="M248" s="62" t="s">
        <v>456</v>
      </c>
      <c r="N248" s="62" t="s">
        <v>456</v>
      </c>
      <c r="O248" s="62" t="s">
        <v>456</v>
      </c>
      <c r="P248" s="62" t="s">
        <v>456</v>
      </c>
      <c r="Q248" s="62" t="s">
        <v>2039</v>
      </c>
      <c r="R248" s="62" t="s">
        <v>456</v>
      </c>
      <c r="S248" s="62" t="s">
        <v>456</v>
      </c>
      <c r="T248" s="62" t="s">
        <v>456</v>
      </c>
      <c r="U248" s="62" t="s">
        <v>456</v>
      </c>
      <c r="V248" s="62" t="s">
        <v>456</v>
      </c>
      <c r="W248" s="62" t="s">
        <v>456</v>
      </c>
      <c r="X248" s="62" t="s">
        <v>456</v>
      </c>
      <c r="Y248" s="62" t="s">
        <v>2039</v>
      </c>
      <c r="Z248" s="62" t="s">
        <v>456</v>
      </c>
      <c r="AA248" s="62" t="s">
        <v>456</v>
      </c>
      <c r="AB248" s="62" t="s">
        <v>456</v>
      </c>
      <c r="AC248" s="62" t="s">
        <v>456</v>
      </c>
      <c r="AD248" s="62" t="s">
        <v>456</v>
      </c>
      <c r="AE248" s="62" t="s">
        <v>456</v>
      </c>
      <c r="AF248" s="62" t="s">
        <v>456</v>
      </c>
      <c r="AG248" s="62" t="s">
        <v>456</v>
      </c>
      <c r="AH248" s="62" t="s">
        <v>456</v>
      </c>
      <c r="AI248" s="62" t="s">
        <v>456</v>
      </c>
      <c r="AJ248" s="62" t="s">
        <v>456</v>
      </c>
      <c r="AK248" s="62" t="s">
        <v>456</v>
      </c>
      <c r="AL248" s="62" t="s">
        <v>456</v>
      </c>
      <c r="AM248" s="62" t="s">
        <v>456</v>
      </c>
      <c r="AN248" s="62" t="s">
        <v>456</v>
      </c>
      <c r="AO248" s="62" t="s">
        <v>456</v>
      </c>
      <c r="AP248" s="62" t="s">
        <v>456</v>
      </c>
      <c r="AQ248" s="62" t="s">
        <v>456</v>
      </c>
      <c r="AR248" s="62" t="s">
        <v>456</v>
      </c>
      <c r="AS248" s="62" t="s">
        <v>456</v>
      </c>
      <c r="AT248" s="62" t="s">
        <v>456</v>
      </c>
      <c r="AU248" s="62" t="s">
        <v>456</v>
      </c>
      <c r="AV248" s="62" t="s">
        <v>456</v>
      </c>
      <c r="AW248" s="62" t="s">
        <v>456</v>
      </c>
      <c r="AX248" s="62" t="s">
        <v>456</v>
      </c>
      <c r="AY248" s="62" t="s">
        <v>456</v>
      </c>
      <c r="AZ248" s="62" t="s">
        <v>456</v>
      </c>
      <c r="BA248" s="62" t="s">
        <v>456</v>
      </c>
      <c r="BB248" s="62" t="s">
        <v>456</v>
      </c>
      <c r="BC248" s="62" t="s">
        <v>456</v>
      </c>
      <c r="BD248" s="62" t="s">
        <v>456</v>
      </c>
      <c r="BE248" s="62" t="s">
        <v>456</v>
      </c>
      <c r="BF248" s="62" t="s">
        <v>456</v>
      </c>
      <c r="BG248" s="62" t="s">
        <v>456</v>
      </c>
      <c r="BH248" s="62" t="s">
        <v>456</v>
      </c>
      <c r="BI248" s="62" t="s">
        <v>456</v>
      </c>
      <c r="BJ248" s="62" t="s">
        <v>456</v>
      </c>
      <c r="BK248" s="62" t="s">
        <v>456</v>
      </c>
      <c r="BL248" s="62" t="s">
        <v>456</v>
      </c>
      <c r="BM248" s="62" t="s">
        <v>456</v>
      </c>
      <c r="BN248" s="62" t="s">
        <v>2039</v>
      </c>
      <c r="BO248" s="62" t="s">
        <v>1957</v>
      </c>
    </row>
    <row r="249" spans="1:67">
      <c r="A249" s="62">
        <v>247</v>
      </c>
      <c r="B249" s="62" t="s">
        <v>456</v>
      </c>
      <c r="C249" s="62" t="s">
        <v>456</v>
      </c>
      <c r="D249" s="62" t="s">
        <v>456</v>
      </c>
      <c r="E249" s="62" t="s">
        <v>456</v>
      </c>
      <c r="F249" s="62" t="s">
        <v>456</v>
      </c>
      <c r="G249" s="62" t="s">
        <v>456</v>
      </c>
      <c r="H249" s="62" t="s">
        <v>456</v>
      </c>
      <c r="I249" s="62" t="s">
        <v>456</v>
      </c>
      <c r="J249" s="62" t="s">
        <v>456</v>
      </c>
      <c r="K249" s="62" t="s">
        <v>456</v>
      </c>
      <c r="L249" s="62" t="s">
        <v>456</v>
      </c>
      <c r="M249" s="62" t="s">
        <v>456</v>
      </c>
      <c r="N249" s="62" t="s">
        <v>456</v>
      </c>
      <c r="O249" s="62" t="s">
        <v>456</v>
      </c>
      <c r="P249" s="62" t="s">
        <v>456</v>
      </c>
      <c r="Q249" s="62" t="s">
        <v>2039</v>
      </c>
      <c r="R249" s="62" t="s">
        <v>456</v>
      </c>
      <c r="S249" s="62" t="s">
        <v>456</v>
      </c>
      <c r="T249" s="62" t="s">
        <v>456</v>
      </c>
      <c r="U249" s="62" t="s">
        <v>456</v>
      </c>
      <c r="V249" s="62" t="s">
        <v>456</v>
      </c>
      <c r="W249" s="62" t="s">
        <v>456</v>
      </c>
      <c r="X249" s="62" t="s">
        <v>456</v>
      </c>
      <c r="Y249" s="62" t="s">
        <v>2039</v>
      </c>
      <c r="Z249" s="62" t="s">
        <v>456</v>
      </c>
      <c r="AA249" s="62" t="s">
        <v>456</v>
      </c>
      <c r="AB249" s="62" t="s">
        <v>456</v>
      </c>
      <c r="AC249" s="62" t="s">
        <v>456</v>
      </c>
      <c r="AD249" s="62" t="s">
        <v>456</v>
      </c>
      <c r="AE249" s="62" t="s">
        <v>456</v>
      </c>
      <c r="AF249" s="62" t="s">
        <v>456</v>
      </c>
      <c r="AG249" s="62" t="s">
        <v>456</v>
      </c>
      <c r="AH249" s="62" t="s">
        <v>456</v>
      </c>
      <c r="AI249" s="62" t="s">
        <v>456</v>
      </c>
      <c r="AJ249" s="62" t="s">
        <v>456</v>
      </c>
      <c r="AK249" s="62" t="s">
        <v>456</v>
      </c>
      <c r="AL249" s="62" t="s">
        <v>456</v>
      </c>
      <c r="AM249" s="62" t="s">
        <v>1957</v>
      </c>
      <c r="AN249" s="62" t="s">
        <v>456</v>
      </c>
      <c r="AO249" s="62" t="s">
        <v>456</v>
      </c>
      <c r="AP249" s="62" t="s">
        <v>456</v>
      </c>
      <c r="AQ249" s="62" t="s">
        <v>456</v>
      </c>
      <c r="AR249" s="62" t="s">
        <v>456</v>
      </c>
      <c r="AS249" s="62" t="s">
        <v>456</v>
      </c>
      <c r="AT249" s="62" t="s">
        <v>456</v>
      </c>
      <c r="AU249" s="62" t="s">
        <v>456</v>
      </c>
      <c r="AV249" s="62" t="s">
        <v>456</v>
      </c>
      <c r="AW249" s="62" t="s">
        <v>456</v>
      </c>
      <c r="AX249" s="62" t="s">
        <v>456</v>
      </c>
      <c r="AY249" s="62" t="s">
        <v>456</v>
      </c>
      <c r="AZ249" s="62" t="s">
        <v>456</v>
      </c>
      <c r="BA249" s="62" t="s">
        <v>456</v>
      </c>
      <c r="BB249" s="62" t="s">
        <v>456</v>
      </c>
      <c r="BC249" s="62" t="s">
        <v>456</v>
      </c>
      <c r="BD249" s="62" t="s">
        <v>456</v>
      </c>
      <c r="BE249" s="62" t="s">
        <v>456</v>
      </c>
      <c r="BF249" s="62" t="s">
        <v>456</v>
      </c>
      <c r="BG249" s="62" t="s">
        <v>456</v>
      </c>
      <c r="BH249" s="62" t="s">
        <v>456</v>
      </c>
      <c r="BI249" s="62" t="s">
        <v>456</v>
      </c>
      <c r="BJ249" s="62" t="s">
        <v>456</v>
      </c>
      <c r="BK249" s="62" t="s">
        <v>456</v>
      </c>
      <c r="BL249" s="62" t="s">
        <v>456</v>
      </c>
      <c r="BM249" s="62" t="s">
        <v>456</v>
      </c>
      <c r="BN249" s="62" t="s">
        <v>2039</v>
      </c>
      <c r="BO249" s="62" t="s">
        <v>1957</v>
      </c>
    </row>
    <row r="250" spans="1:67">
      <c r="A250" s="62">
        <v>248</v>
      </c>
      <c r="B250" s="62" t="s">
        <v>456</v>
      </c>
      <c r="C250" s="62" t="s">
        <v>456</v>
      </c>
      <c r="D250" s="62" t="s">
        <v>456</v>
      </c>
      <c r="E250" s="62" t="s">
        <v>456</v>
      </c>
      <c r="F250" s="62" t="s">
        <v>456</v>
      </c>
      <c r="G250" s="62" t="s">
        <v>456</v>
      </c>
      <c r="H250" s="62" t="s">
        <v>456</v>
      </c>
      <c r="I250" s="62" t="s">
        <v>456</v>
      </c>
      <c r="J250" s="62" t="s">
        <v>456</v>
      </c>
      <c r="K250" s="62" t="s">
        <v>456</v>
      </c>
      <c r="L250" s="62" t="s">
        <v>456</v>
      </c>
      <c r="M250" s="62" t="s">
        <v>456</v>
      </c>
      <c r="N250" s="62" t="s">
        <v>456</v>
      </c>
      <c r="O250" s="62" t="s">
        <v>456</v>
      </c>
      <c r="P250" s="62" t="s">
        <v>456</v>
      </c>
      <c r="Q250" s="62" t="s">
        <v>2039</v>
      </c>
      <c r="R250" s="62" t="s">
        <v>456</v>
      </c>
      <c r="S250" s="62" t="s">
        <v>456</v>
      </c>
      <c r="T250" s="62" t="s">
        <v>456</v>
      </c>
      <c r="U250" s="62" t="s">
        <v>456</v>
      </c>
      <c r="V250" s="62" t="s">
        <v>456</v>
      </c>
      <c r="W250" s="62" t="s">
        <v>456</v>
      </c>
      <c r="X250" s="62" t="s">
        <v>456</v>
      </c>
      <c r="Y250" s="62" t="s">
        <v>2039</v>
      </c>
      <c r="Z250" s="62" t="s">
        <v>456</v>
      </c>
      <c r="AA250" s="62" t="s">
        <v>456</v>
      </c>
      <c r="AB250" s="62" t="s">
        <v>456</v>
      </c>
      <c r="AC250" s="62" t="s">
        <v>456</v>
      </c>
      <c r="AD250" s="62" t="s">
        <v>456</v>
      </c>
      <c r="AE250" s="62" t="s">
        <v>456</v>
      </c>
      <c r="AF250" s="62" t="s">
        <v>456</v>
      </c>
      <c r="AG250" s="62" t="s">
        <v>456</v>
      </c>
      <c r="AH250" s="62" t="s">
        <v>456</v>
      </c>
      <c r="AI250" s="62" t="s">
        <v>456</v>
      </c>
      <c r="AJ250" s="62" t="s">
        <v>456</v>
      </c>
      <c r="AK250" s="62" t="s">
        <v>456</v>
      </c>
      <c r="AL250" s="62" t="s">
        <v>456</v>
      </c>
      <c r="AM250" s="62" t="s">
        <v>456</v>
      </c>
      <c r="AN250" s="62" t="s">
        <v>456</v>
      </c>
      <c r="AO250" s="62" t="s">
        <v>456</v>
      </c>
      <c r="AP250" s="62" t="s">
        <v>456</v>
      </c>
      <c r="AQ250" s="62" t="s">
        <v>456</v>
      </c>
      <c r="AR250" s="62" t="s">
        <v>456</v>
      </c>
      <c r="AS250" s="62" t="s">
        <v>456</v>
      </c>
      <c r="AT250" s="62" t="s">
        <v>456</v>
      </c>
      <c r="AU250" s="62" t="s">
        <v>456</v>
      </c>
      <c r="AV250" s="62" t="s">
        <v>456</v>
      </c>
      <c r="AW250" s="62" t="s">
        <v>456</v>
      </c>
      <c r="AX250" s="62" t="s">
        <v>456</v>
      </c>
      <c r="AY250" s="62" t="s">
        <v>456</v>
      </c>
      <c r="AZ250" s="62" t="s">
        <v>456</v>
      </c>
      <c r="BA250" s="62" t="s">
        <v>456</v>
      </c>
      <c r="BB250" s="62" t="s">
        <v>456</v>
      </c>
      <c r="BC250" s="62" t="s">
        <v>456</v>
      </c>
      <c r="BD250" s="62" t="s">
        <v>456</v>
      </c>
      <c r="BE250" s="62" t="s">
        <v>456</v>
      </c>
      <c r="BF250" s="62" t="s">
        <v>456</v>
      </c>
      <c r="BG250" s="62" t="s">
        <v>456</v>
      </c>
      <c r="BH250" s="62" t="s">
        <v>456</v>
      </c>
      <c r="BI250" s="62" t="s">
        <v>456</v>
      </c>
      <c r="BJ250" s="62" t="s">
        <v>456</v>
      </c>
      <c r="BK250" s="62" t="s">
        <v>456</v>
      </c>
      <c r="BL250" s="62" t="s">
        <v>456</v>
      </c>
      <c r="BM250" s="62" t="s">
        <v>456</v>
      </c>
      <c r="BN250" s="62" t="s">
        <v>2039</v>
      </c>
      <c r="BO250" s="62" t="s">
        <v>1957</v>
      </c>
    </row>
    <row r="251" spans="1:67">
      <c r="A251" s="62">
        <v>249</v>
      </c>
      <c r="B251" s="62" t="s">
        <v>456</v>
      </c>
      <c r="C251" s="62" t="s">
        <v>456</v>
      </c>
      <c r="D251" s="62" t="s">
        <v>456</v>
      </c>
      <c r="E251" s="62" t="s">
        <v>456</v>
      </c>
      <c r="F251" s="62" t="s">
        <v>456</v>
      </c>
      <c r="G251" s="62" t="s">
        <v>456</v>
      </c>
      <c r="H251" s="62" t="s">
        <v>456</v>
      </c>
      <c r="I251" s="62" t="s">
        <v>456</v>
      </c>
      <c r="J251" s="62" t="s">
        <v>456</v>
      </c>
      <c r="K251" s="62" t="s">
        <v>456</v>
      </c>
      <c r="L251" s="62" t="s">
        <v>456</v>
      </c>
      <c r="M251" s="62" t="s">
        <v>456</v>
      </c>
      <c r="N251" s="62" t="s">
        <v>456</v>
      </c>
      <c r="O251" s="62" t="s">
        <v>456</v>
      </c>
      <c r="P251" s="62" t="s">
        <v>456</v>
      </c>
      <c r="Q251" s="62" t="s">
        <v>2039</v>
      </c>
      <c r="R251" s="62" t="s">
        <v>456</v>
      </c>
      <c r="S251" s="62" t="s">
        <v>456</v>
      </c>
      <c r="T251" s="62" t="s">
        <v>456</v>
      </c>
      <c r="U251" s="62" t="s">
        <v>456</v>
      </c>
      <c r="V251" s="62" t="s">
        <v>456</v>
      </c>
      <c r="W251" s="62" t="s">
        <v>456</v>
      </c>
      <c r="X251" s="62" t="s">
        <v>456</v>
      </c>
      <c r="Y251" s="62" t="s">
        <v>2039</v>
      </c>
      <c r="Z251" s="62" t="s">
        <v>456</v>
      </c>
      <c r="AA251" s="62" t="s">
        <v>456</v>
      </c>
      <c r="AB251" s="62" t="s">
        <v>456</v>
      </c>
      <c r="AC251" s="62" t="s">
        <v>456</v>
      </c>
      <c r="AD251" s="62" t="s">
        <v>456</v>
      </c>
      <c r="AE251" s="62" t="s">
        <v>456</v>
      </c>
      <c r="AF251" s="62" t="s">
        <v>456</v>
      </c>
      <c r="AG251" s="62" t="s">
        <v>456</v>
      </c>
      <c r="AH251" s="62" t="s">
        <v>456</v>
      </c>
      <c r="AI251" s="62" t="s">
        <v>456</v>
      </c>
      <c r="AJ251" s="62" t="s">
        <v>456</v>
      </c>
      <c r="AK251" s="62" t="s">
        <v>456</v>
      </c>
      <c r="AL251" s="62" t="s">
        <v>456</v>
      </c>
      <c r="AM251" s="62" t="s">
        <v>456</v>
      </c>
      <c r="AN251" s="62" t="s">
        <v>456</v>
      </c>
      <c r="AO251" s="62" t="s">
        <v>456</v>
      </c>
      <c r="AP251" s="62" t="s">
        <v>456</v>
      </c>
      <c r="AQ251" s="62" t="s">
        <v>456</v>
      </c>
      <c r="AR251" s="62" t="s">
        <v>456</v>
      </c>
      <c r="AS251" s="62" t="s">
        <v>456</v>
      </c>
      <c r="AT251" s="62" t="s">
        <v>456</v>
      </c>
      <c r="AU251" s="62" t="s">
        <v>456</v>
      </c>
      <c r="AV251" s="62" t="s">
        <v>456</v>
      </c>
      <c r="AW251" s="62" t="s">
        <v>456</v>
      </c>
      <c r="AX251" s="62" t="s">
        <v>456</v>
      </c>
      <c r="AY251" s="62" t="s">
        <v>456</v>
      </c>
      <c r="AZ251" s="62" t="s">
        <v>456</v>
      </c>
      <c r="BA251" s="62" t="s">
        <v>456</v>
      </c>
      <c r="BB251" s="62" t="s">
        <v>456</v>
      </c>
      <c r="BC251" s="62" t="s">
        <v>456</v>
      </c>
      <c r="BD251" s="62" t="s">
        <v>456</v>
      </c>
      <c r="BE251" s="62" t="s">
        <v>456</v>
      </c>
      <c r="BF251" s="62" t="s">
        <v>456</v>
      </c>
      <c r="BG251" s="62" t="s">
        <v>456</v>
      </c>
      <c r="BH251" s="62" t="s">
        <v>456</v>
      </c>
      <c r="BI251" s="62" t="s">
        <v>456</v>
      </c>
      <c r="BJ251" s="62" t="s">
        <v>456</v>
      </c>
      <c r="BK251" s="62" t="s">
        <v>456</v>
      </c>
      <c r="BL251" s="62" t="s">
        <v>456</v>
      </c>
      <c r="BM251" s="62" t="s">
        <v>456</v>
      </c>
      <c r="BN251" s="62" t="s">
        <v>2039</v>
      </c>
      <c r="BO251" s="62" t="s">
        <v>1957</v>
      </c>
    </row>
    <row r="252" spans="1:67">
      <c r="A252" s="62">
        <v>250</v>
      </c>
      <c r="B252" s="62" t="s">
        <v>456</v>
      </c>
      <c r="C252" s="62" t="s">
        <v>456</v>
      </c>
      <c r="D252" s="62" t="s">
        <v>456</v>
      </c>
      <c r="E252" s="62" t="s">
        <v>456</v>
      </c>
      <c r="F252" s="62" t="s">
        <v>456</v>
      </c>
      <c r="G252" s="62" t="s">
        <v>456</v>
      </c>
      <c r="H252" s="62" t="s">
        <v>456</v>
      </c>
      <c r="I252" s="62" t="s">
        <v>456</v>
      </c>
      <c r="J252" s="62" t="s">
        <v>456</v>
      </c>
      <c r="K252" s="62" t="s">
        <v>456</v>
      </c>
      <c r="L252" s="62" t="s">
        <v>456</v>
      </c>
      <c r="M252" s="62" t="s">
        <v>456</v>
      </c>
      <c r="N252" s="62" t="s">
        <v>456</v>
      </c>
      <c r="O252" s="62" t="s">
        <v>456</v>
      </c>
      <c r="P252" s="62" t="s">
        <v>456</v>
      </c>
      <c r="Q252" s="62" t="s">
        <v>2039</v>
      </c>
      <c r="R252" s="62" t="s">
        <v>456</v>
      </c>
      <c r="S252" s="62" t="s">
        <v>456</v>
      </c>
      <c r="T252" s="62" t="s">
        <v>456</v>
      </c>
      <c r="U252" s="62" t="s">
        <v>456</v>
      </c>
      <c r="V252" s="62" t="s">
        <v>456</v>
      </c>
      <c r="W252" s="62" t="s">
        <v>456</v>
      </c>
      <c r="X252" s="62" t="s">
        <v>456</v>
      </c>
      <c r="Y252" s="62" t="s">
        <v>2039</v>
      </c>
      <c r="Z252" s="62" t="s">
        <v>456</v>
      </c>
      <c r="AA252" s="62" t="s">
        <v>456</v>
      </c>
      <c r="AB252" s="62" t="s">
        <v>456</v>
      </c>
      <c r="AC252" s="62" t="s">
        <v>456</v>
      </c>
      <c r="AD252" s="62" t="s">
        <v>456</v>
      </c>
      <c r="AE252" s="62" t="s">
        <v>456</v>
      </c>
      <c r="AF252" s="62" t="s">
        <v>456</v>
      </c>
      <c r="AG252" s="62" t="s">
        <v>456</v>
      </c>
      <c r="AH252" s="62" t="s">
        <v>456</v>
      </c>
      <c r="AI252" s="62" t="s">
        <v>456</v>
      </c>
      <c r="AJ252" s="62" t="s">
        <v>456</v>
      </c>
      <c r="AK252" s="62" t="s">
        <v>456</v>
      </c>
      <c r="AL252" s="62" t="s">
        <v>456</v>
      </c>
      <c r="AM252" s="62" t="s">
        <v>456</v>
      </c>
      <c r="AN252" s="62" t="s">
        <v>456</v>
      </c>
      <c r="AO252" s="62" t="s">
        <v>456</v>
      </c>
      <c r="AP252" s="62" t="s">
        <v>456</v>
      </c>
      <c r="AQ252" s="62" t="s">
        <v>456</v>
      </c>
      <c r="AR252" s="62" t="s">
        <v>456</v>
      </c>
      <c r="AS252" s="62" t="s">
        <v>456</v>
      </c>
      <c r="AT252" s="62" t="s">
        <v>456</v>
      </c>
      <c r="AU252" s="62" t="s">
        <v>456</v>
      </c>
      <c r="AV252" s="62" t="s">
        <v>456</v>
      </c>
      <c r="AW252" s="62" t="s">
        <v>456</v>
      </c>
      <c r="AX252" s="62" t="s">
        <v>456</v>
      </c>
      <c r="AY252" s="62" t="s">
        <v>456</v>
      </c>
      <c r="AZ252" s="62" t="s">
        <v>456</v>
      </c>
      <c r="BA252" s="62" t="s">
        <v>456</v>
      </c>
      <c r="BB252" s="62" t="s">
        <v>456</v>
      </c>
      <c r="BC252" s="62" t="s">
        <v>456</v>
      </c>
      <c r="BD252" s="62" t="s">
        <v>456</v>
      </c>
      <c r="BE252" s="62" t="s">
        <v>456</v>
      </c>
      <c r="BF252" s="62" t="s">
        <v>456</v>
      </c>
      <c r="BG252" s="62" t="s">
        <v>456</v>
      </c>
      <c r="BH252" s="62" t="s">
        <v>456</v>
      </c>
      <c r="BI252" s="62" t="s">
        <v>456</v>
      </c>
      <c r="BJ252" s="62" t="s">
        <v>456</v>
      </c>
      <c r="BK252" s="62" t="s">
        <v>456</v>
      </c>
      <c r="BL252" s="62" t="s">
        <v>456</v>
      </c>
      <c r="BM252" s="62" t="s">
        <v>456</v>
      </c>
      <c r="BN252" s="62" t="s">
        <v>2039</v>
      </c>
      <c r="BO252" s="62" t="s">
        <v>1957</v>
      </c>
    </row>
    <row r="253" spans="1:67">
      <c r="A253" s="62">
        <v>251</v>
      </c>
      <c r="B253" s="62" t="s">
        <v>456</v>
      </c>
      <c r="C253" s="62" t="s">
        <v>456</v>
      </c>
      <c r="D253" s="62" t="s">
        <v>456</v>
      </c>
      <c r="E253" s="62" t="s">
        <v>456</v>
      </c>
      <c r="F253" s="62" t="s">
        <v>456</v>
      </c>
      <c r="G253" s="62" t="s">
        <v>456</v>
      </c>
      <c r="H253" s="62" t="s">
        <v>456</v>
      </c>
      <c r="I253" s="62" t="s">
        <v>456</v>
      </c>
      <c r="J253" s="62" t="s">
        <v>456</v>
      </c>
      <c r="K253" s="62" t="s">
        <v>456</v>
      </c>
      <c r="L253" s="62" t="s">
        <v>456</v>
      </c>
      <c r="M253" s="62" t="s">
        <v>456</v>
      </c>
      <c r="N253" s="62" t="s">
        <v>456</v>
      </c>
      <c r="O253" s="62" t="s">
        <v>456</v>
      </c>
      <c r="P253" s="62" t="s">
        <v>456</v>
      </c>
      <c r="Q253" s="62" t="s">
        <v>2039</v>
      </c>
      <c r="R253" s="62" t="s">
        <v>456</v>
      </c>
      <c r="S253" s="62" t="s">
        <v>456</v>
      </c>
      <c r="T253" s="62" t="s">
        <v>456</v>
      </c>
      <c r="U253" s="62" t="s">
        <v>456</v>
      </c>
      <c r="V253" s="62" t="s">
        <v>456</v>
      </c>
      <c r="W253" s="62" t="s">
        <v>456</v>
      </c>
      <c r="X253" s="62" t="s">
        <v>456</v>
      </c>
      <c r="Y253" s="62" t="s">
        <v>2039</v>
      </c>
      <c r="Z253" s="62" t="s">
        <v>456</v>
      </c>
      <c r="AA253" s="62" t="s">
        <v>456</v>
      </c>
      <c r="AB253" s="62" t="s">
        <v>456</v>
      </c>
      <c r="AC253" s="62" t="s">
        <v>456</v>
      </c>
      <c r="AD253" s="62" t="s">
        <v>456</v>
      </c>
      <c r="AE253" s="62" t="s">
        <v>456</v>
      </c>
      <c r="AF253" s="62" t="s">
        <v>456</v>
      </c>
      <c r="AG253" s="62" t="s">
        <v>456</v>
      </c>
      <c r="AH253" s="62" t="s">
        <v>456</v>
      </c>
      <c r="AI253" s="62" t="s">
        <v>456</v>
      </c>
      <c r="AJ253" s="62" t="s">
        <v>456</v>
      </c>
      <c r="AK253" s="62" t="s">
        <v>456</v>
      </c>
      <c r="AL253" s="62" t="s">
        <v>456</v>
      </c>
      <c r="AM253" s="62" t="s">
        <v>456</v>
      </c>
      <c r="AN253" s="62" t="s">
        <v>456</v>
      </c>
      <c r="AO253" s="62" t="s">
        <v>456</v>
      </c>
      <c r="AP253" s="62" t="s">
        <v>456</v>
      </c>
      <c r="AQ253" s="62" t="s">
        <v>456</v>
      </c>
      <c r="AR253" s="62" t="s">
        <v>456</v>
      </c>
      <c r="AS253" s="62" t="s">
        <v>456</v>
      </c>
      <c r="AT253" s="62" t="s">
        <v>456</v>
      </c>
      <c r="AU253" s="62" t="s">
        <v>456</v>
      </c>
      <c r="AV253" s="62" t="s">
        <v>456</v>
      </c>
      <c r="AW253" s="62" t="s">
        <v>456</v>
      </c>
      <c r="AX253" s="62" t="s">
        <v>456</v>
      </c>
      <c r="AY253" s="62" t="s">
        <v>456</v>
      </c>
      <c r="AZ253" s="62" t="s">
        <v>456</v>
      </c>
      <c r="BA253" s="62" t="s">
        <v>456</v>
      </c>
      <c r="BB253" s="62" t="s">
        <v>456</v>
      </c>
      <c r="BC253" s="62" t="s">
        <v>456</v>
      </c>
      <c r="BD253" s="62" t="s">
        <v>456</v>
      </c>
      <c r="BE253" s="62" t="s">
        <v>456</v>
      </c>
      <c r="BF253" s="62" t="s">
        <v>456</v>
      </c>
      <c r="BG253" s="62" t="s">
        <v>456</v>
      </c>
      <c r="BH253" s="62" t="s">
        <v>456</v>
      </c>
      <c r="BI253" s="62" t="s">
        <v>456</v>
      </c>
      <c r="BJ253" s="62" t="s">
        <v>456</v>
      </c>
      <c r="BK253" s="62" t="s">
        <v>456</v>
      </c>
      <c r="BL253" s="62" t="s">
        <v>456</v>
      </c>
      <c r="BM253" s="62" t="s">
        <v>456</v>
      </c>
      <c r="BN253" s="62" t="s">
        <v>2039</v>
      </c>
      <c r="BO253" s="62" t="s">
        <v>1957</v>
      </c>
    </row>
    <row r="254" spans="1:67">
      <c r="A254" s="62">
        <v>252</v>
      </c>
      <c r="B254" s="62" t="s">
        <v>456</v>
      </c>
      <c r="C254" s="62" t="s">
        <v>456</v>
      </c>
      <c r="D254" s="62" t="s">
        <v>456</v>
      </c>
      <c r="E254" s="62" t="s">
        <v>456</v>
      </c>
      <c r="F254" s="62" t="s">
        <v>456</v>
      </c>
      <c r="G254" s="62" t="s">
        <v>456</v>
      </c>
      <c r="H254" s="62" t="s">
        <v>456</v>
      </c>
      <c r="I254" s="62" t="s">
        <v>456</v>
      </c>
      <c r="J254" s="62" t="s">
        <v>456</v>
      </c>
      <c r="K254" s="62" t="s">
        <v>456</v>
      </c>
      <c r="L254" s="62" t="s">
        <v>456</v>
      </c>
      <c r="M254" s="62" t="s">
        <v>456</v>
      </c>
      <c r="N254" s="62" t="s">
        <v>456</v>
      </c>
      <c r="O254" s="62" t="s">
        <v>456</v>
      </c>
      <c r="P254" s="62" t="s">
        <v>456</v>
      </c>
      <c r="Q254" s="62" t="s">
        <v>2039</v>
      </c>
      <c r="R254" s="62" t="s">
        <v>456</v>
      </c>
      <c r="S254" s="62" t="s">
        <v>456</v>
      </c>
      <c r="T254" s="62" t="s">
        <v>456</v>
      </c>
      <c r="U254" s="62" t="s">
        <v>456</v>
      </c>
      <c r="V254" s="62" t="s">
        <v>456</v>
      </c>
      <c r="W254" s="62" t="s">
        <v>456</v>
      </c>
      <c r="X254" s="62" t="s">
        <v>456</v>
      </c>
      <c r="Y254" s="62" t="s">
        <v>2039</v>
      </c>
      <c r="Z254" s="62" t="s">
        <v>456</v>
      </c>
      <c r="AA254" s="62" t="s">
        <v>456</v>
      </c>
      <c r="AB254" s="62" t="s">
        <v>456</v>
      </c>
      <c r="AC254" s="62" t="s">
        <v>456</v>
      </c>
      <c r="AD254" s="62" t="s">
        <v>456</v>
      </c>
      <c r="AE254" s="62" t="s">
        <v>456</v>
      </c>
      <c r="AF254" s="62" t="s">
        <v>456</v>
      </c>
      <c r="AG254" s="62" t="s">
        <v>456</v>
      </c>
      <c r="AH254" s="62" t="s">
        <v>456</v>
      </c>
      <c r="AI254" s="62" t="s">
        <v>456</v>
      </c>
      <c r="AJ254" s="62" t="s">
        <v>456</v>
      </c>
      <c r="AK254" s="62" t="s">
        <v>456</v>
      </c>
      <c r="AL254" s="62" t="s">
        <v>456</v>
      </c>
      <c r="AM254" s="62" t="s">
        <v>456</v>
      </c>
      <c r="AN254" s="62" t="s">
        <v>456</v>
      </c>
      <c r="AO254" s="62" t="s">
        <v>456</v>
      </c>
      <c r="AP254" s="62" t="s">
        <v>456</v>
      </c>
      <c r="AQ254" s="62" t="s">
        <v>456</v>
      </c>
      <c r="AR254" s="62" t="s">
        <v>456</v>
      </c>
      <c r="AS254" s="62" t="s">
        <v>456</v>
      </c>
      <c r="AT254" s="62" t="s">
        <v>456</v>
      </c>
      <c r="AU254" s="62" t="s">
        <v>456</v>
      </c>
      <c r="AV254" s="62" t="s">
        <v>456</v>
      </c>
      <c r="AW254" s="62" t="s">
        <v>456</v>
      </c>
      <c r="AX254" s="62" t="s">
        <v>456</v>
      </c>
      <c r="AY254" s="62" t="s">
        <v>456</v>
      </c>
      <c r="AZ254" s="62" t="s">
        <v>456</v>
      </c>
      <c r="BA254" s="62" t="s">
        <v>456</v>
      </c>
      <c r="BB254" s="62" t="s">
        <v>456</v>
      </c>
      <c r="BC254" s="62" t="s">
        <v>456</v>
      </c>
      <c r="BD254" s="62" t="s">
        <v>456</v>
      </c>
      <c r="BE254" s="62" t="s">
        <v>456</v>
      </c>
      <c r="BF254" s="62" t="s">
        <v>456</v>
      </c>
      <c r="BG254" s="62" t="s">
        <v>456</v>
      </c>
      <c r="BH254" s="62" t="s">
        <v>456</v>
      </c>
      <c r="BI254" s="62" t="s">
        <v>456</v>
      </c>
      <c r="BJ254" s="62" t="s">
        <v>456</v>
      </c>
      <c r="BK254" s="62" t="s">
        <v>456</v>
      </c>
      <c r="BL254" s="62" t="s">
        <v>456</v>
      </c>
      <c r="BM254" s="62" t="s">
        <v>456</v>
      </c>
      <c r="BN254" s="62" t="s">
        <v>2039</v>
      </c>
      <c r="BO254" s="62" t="s">
        <v>1957</v>
      </c>
    </row>
    <row r="255" spans="1:67">
      <c r="A255" s="62">
        <v>253</v>
      </c>
      <c r="B255" s="62" t="s">
        <v>456</v>
      </c>
      <c r="C255" s="62" t="s">
        <v>456</v>
      </c>
      <c r="D255" s="62" t="s">
        <v>456</v>
      </c>
      <c r="E255" s="62" t="s">
        <v>456</v>
      </c>
      <c r="F255" s="62" t="s">
        <v>456</v>
      </c>
      <c r="G255" s="62" t="s">
        <v>456</v>
      </c>
      <c r="H255" s="62" t="s">
        <v>456</v>
      </c>
      <c r="I255" s="62" t="s">
        <v>456</v>
      </c>
      <c r="J255" s="62" t="s">
        <v>456</v>
      </c>
      <c r="K255" s="62" t="s">
        <v>456</v>
      </c>
      <c r="L255" s="62" t="s">
        <v>456</v>
      </c>
      <c r="M255" s="62" t="s">
        <v>456</v>
      </c>
      <c r="N255" s="62" t="s">
        <v>456</v>
      </c>
      <c r="O255" s="62" t="s">
        <v>456</v>
      </c>
      <c r="P255" s="62" t="s">
        <v>456</v>
      </c>
      <c r="Q255" s="62" t="s">
        <v>2039</v>
      </c>
      <c r="R255" s="62" t="s">
        <v>456</v>
      </c>
      <c r="S255" s="62" t="s">
        <v>456</v>
      </c>
      <c r="T255" s="62" t="s">
        <v>456</v>
      </c>
      <c r="U255" s="62" t="s">
        <v>456</v>
      </c>
      <c r="V255" s="62" t="s">
        <v>456</v>
      </c>
      <c r="W255" s="62" t="s">
        <v>456</v>
      </c>
      <c r="X255" s="62" t="s">
        <v>456</v>
      </c>
      <c r="Y255" s="62" t="s">
        <v>2039</v>
      </c>
      <c r="Z255" s="62" t="s">
        <v>456</v>
      </c>
      <c r="AA255" s="62" t="s">
        <v>456</v>
      </c>
      <c r="AB255" s="62" t="s">
        <v>456</v>
      </c>
      <c r="AC255" s="62" t="s">
        <v>456</v>
      </c>
      <c r="AD255" s="62" t="s">
        <v>456</v>
      </c>
      <c r="AE255" s="62" t="s">
        <v>456</v>
      </c>
      <c r="AF255" s="62" t="s">
        <v>456</v>
      </c>
      <c r="AG255" s="62" t="s">
        <v>456</v>
      </c>
      <c r="AH255" s="62" t="s">
        <v>456</v>
      </c>
      <c r="AI255" s="62" t="s">
        <v>456</v>
      </c>
      <c r="AJ255" s="62" t="s">
        <v>456</v>
      </c>
      <c r="AK255" s="62" t="s">
        <v>456</v>
      </c>
      <c r="AL255" s="62" t="s">
        <v>456</v>
      </c>
      <c r="AM255" s="62" t="s">
        <v>456</v>
      </c>
      <c r="AN255" s="62" t="s">
        <v>456</v>
      </c>
      <c r="AO255" s="62" t="s">
        <v>456</v>
      </c>
      <c r="AP255" s="62" t="s">
        <v>456</v>
      </c>
      <c r="AQ255" s="62" t="s">
        <v>456</v>
      </c>
      <c r="AR255" s="62" t="s">
        <v>456</v>
      </c>
      <c r="AS255" s="62" t="s">
        <v>456</v>
      </c>
      <c r="AT255" s="62" t="s">
        <v>456</v>
      </c>
      <c r="AU255" s="62" t="s">
        <v>456</v>
      </c>
      <c r="AV255" s="62" t="s">
        <v>456</v>
      </c>
      <c r="AW255" s="62" t="s">
        <v>456</v>
      </c>
      <c r="AX255" s="62" t="s">
        <v>456</v>
      </c>
      <c r="AY255" s="62" t="s">
        <v>456</v>
      </c>
      <c r="AZ255" s="62" t="s">
        <v>456</v>
      </c>
      <c r="BA255" s="62" t="s">
        <v>456</v>
      </c>
      <c r="BB255" s="62" t="s">
        <v>456</v>
      </c>
      <c r="BC255" s="62" t="s">
        <v>456</v>
      </c>
      <c r="BD255" s="62" t="s">
        <v>456</v>
      </c>
      <c r="BE255" s="62" t="s">
        <v>456</v>
      </c>
      <c r="BF255" s="62" t="s">
        <v>456</v>
      </c>
      <c r="BG255" s="62" t="s">
        <v>456</v>
      </c>
      <c r="BH255" s="62" t="s">
        <v>456</v>
      </c>
      <c r="BI255" s="62" t="s">
        <v>456</v>
      </c>
      <c r="BJ255" s="62" t="s">
        <v>456</v>
      </c>
      <c r="BK255" s="62" t="s">
        <v>456</v>
      </c>
      <c r="BL255" s="62" t="s">
        <v>456</v>
      </c>
      <c r="BM255" s="62" t="s">
        <v>456</v>
      </c>
      <c r="BN255" s="62" t="s">
        <v>2039</v>
      </c>
      <c r="BO255" s="62" t="s">
        <v>1957</v>
      </c>
    </row>
    <row r="256" spans="1:67">
      <c r="A256" s="62">
        <v>254</v>
      </c>
      <c r="B256" s="62" t="s">
        <v>456</v>
      </c>
      <c r="C256" s="62" t="s">
        <v>456</v>
      </c>
      <c r="D256" s="62" t="s">
        <v>456</v>
      </c>
      <c r="E256" s="62" t="s">
        <v>456</v>
      </c>
      <c r="F256" s="62" t="s">
        <v>456</v>
      </c>
      <c r="G256" s="62" t="s">
        <v>456</v>
      </c>
      <c r="H256" s="62" t="s">
        <v>456</v>
      </c>
      <c r="I256" s="62" t="s">
        <v>456</v>
      </c>
      <c r="J256" s="62" t="s">
        <v>456</v>
      </c>
      <c r="K256" s="62" t="s">
        <v>456</v>
      </c>
      <c r="L256" s="62" t="s">
        <v>456</v>
      </c>
      <c r="M256" s="62" t="s">
        <v>456</v>
      </c>
      <c r="N256" s="62" t="s">
        <v>456</v>
      </c>
      <c r="O256" s="62" t="s">
        <v>456</v>
      </c>
      <c r="P256" s="62" t="s">
        <v>456</v>
      </c>
      <c r="Q256" s="62" t="s">
        <v>2039</v>
      </c>
      <c r="R256" s="62" t="s">
        <v>456</v>
      </c>
      <c r="S256" s="62" t="s">
        <v>456</v>
      </c>
      <c r="T256" s="62" t="s">
        <v>456</v>
      </c>
      <c r="U256" s="62" t="s">
        <v>456</v>
      </c>
      <c r="V256" s="62" t="s">
        <v>456</v>
      </c>
      <c r="W256" s="62" t="s">
        <v>456</v>
      </c>
      <c r="X256" s="62" t="s">
        <v>456</v>
      </c>
      <c r="Y256" s="62" t="s">
        <v>2039</v>
      </c>
      <c r="Z256" s="62" t="s">
        <v>456</v>
      </c>
      <c r="AA256" s="62" t="s">
        <v>456</v>
      </c>
      <c r="AB256" s="62" t="s">
        <v>456</v>
      </c>
      <c r="AC256" s="62" t="s">
        <v>456</v>
      </c>
      <c r="AD256" s="62" t="s">
        <v>456</v>
      </c>
      <c r="AE256" s="62" t="s">
        <v>456</v>
      </c>
      <c r="AF256" s="62" t="s">
        <v>456</v>
      </c>
      <c r="AG256" s="62" t="s">
        <v>456</v>
      </c>
      <c r="AH256" s="62" t="s">
        <v>456</v>
      </c>
      <c r="AI256" s="62" t="s">
        <v>456</v>
      </c>
      <c r="AJ256" s="62" t="s">
        <v>456</v>
      </c>
      <c r="AK256" s="62" t="s">
        <v>456</v>
      </c>
      <c r="AL256" s="62" t="s">
        <v>456</v>
      </c>
      <c r="AM256" s="62" t="s">
        <v>456</v>
      </c>
      <c r="AN256" s="62" t="s">
        <v>456</v>
      </c>
      <c r="AO256" s="62" t="s">
        <v>456</v>
      </c>
      <c r="AP256" s="62" t="s">
        <v>456</v>
      </c>
      <c r="AQ256" s="62" t="s">
        <v>456</v>
      </c>
      <c r="AR256" s="62" t="s">
        <v>456</v>
      </c>
      <c r="AS256" s="62" t="s">
        <v>456</v>
      </c>
      <c r="AT256" s="62" t="s">
        <v>456</v>
      </c>
      <c r="AU256" s="62" t="s">
        <v>456</v>
      </c>
      <c r="AV256" s="62" t="s">
        <v>456</v>
      </c>
      <c r="AW256" s="62" t="s">
        <v>456</v>
      </c>
      <c r="AX256" s="62" t="s">
        <v>456</v>
      </c>
      <c r="AY256" s="62" t="s">
        <v>456</v>
      </c>
      <c r="AZ256" s="62" t="s">
        <v>456</v>
      </c>
      <c r="BA256" s="62" t="s">
        <v>456</v>
      </c>
      <c r="BB256" s="62" t="s">
        <v>456</v>
      </c>
      <c r="BC256" s="62" t="s">
        <v>456</v>
      </c>
      <c r="BD256" s="62" t="s">
        <v>456</v>
      </c>
      <c r="BE256" s="62" t="s">
        <v>456</v>
      </c>
      <c r="BF256" s="62" t="s">
        <v>456</v>
      </c>
      <c r="BG256" s="62" t="s">
        <v>456</v>
      </c>
      <c r="BH256" s="62" t="s">
        <v>456</v>
      </c>
      <c r="BI256" s="62" t="s">
        <v>456</v>
      </c>
      <c r="BJ256" s="62" t="s">
        <v>456</v>
      </c>
      <c r="BK256" s="62" t="s">
        <v>456</v>
      </c>
      <c r="BL256" s="62" t="s">
        <v>456</v>
      </c>
      <c r="BM256" s="62" t="s">
        <v>456</v>
      </c>
      <c r="BN256" s="62" t="s">
        <v>2039</v>
      </c>
      <c r="BO256" s="62" t="s">
        <v>1957</v>
      </c>
    </row>
    <row r="257" spans="1:67">
      <c r="A257" s="62">
        <v>255</v>
      </c>
      <c r="B257" s="62" t="s">
        <v>456</v>
      </c>
      <c r="C257" s="62" t="s">
        <v>456</v>
      </c>
      <c r="D257" s="62" t="s">
        <v>456</v>
      </c>
      <c r="E257" s="62" t="s">
        <v>456</v>
      </c>
      <c r="F257" s="62" t="s">
        <v>456</v>
      </c>
      <c r="G257" s="62" t="s">
        <v>456</v>
      </c>
      <c r="H257" s="62" t="s">
        <v>456</v>
      </c>
      <c r="I257" s="62" t="s">
        <v>456</v>
      </c>
      <c r="J257" s="62" t="s">
        <v>456</v>
      </c>
      <c r="K257" s="62" t="s">
        <v>456</v>
      </c>
      <c r="L257" s="62" t="s">
        <v>456</v>
      </c>
      <c r="M257" s="62" t="s">
        <v>456</v>
      </c>
      <c r="N257" s="62" t="s">
        <v>456</v>
      </c>
      <c r="O257" s="62" t="s">
        <v>456</v>
      </c>
      <c r="P257" s="62" t="s">
        <v>456</v>
      </c>
      <c r="Q257" s="62" t="s">
        <v>2039</v>
      </c>
      <c r="R257" s="62" t="s">
        <v>456</v>
      </c>
      <c r="S257" s="62" t="s">
        <v>456</v>
      </c>
      <c r="T257" s="62" t="s">
        <v>456</v>
      </c>
      <c r="U257" s="62" t="s">
        <v>456</v>
      </c>
      <c r="V257" s="62" t="s">
        <v>456</v>
      </c>
      <c r="W257" s="62" t="s">
        <v>456</v>
      </c>
      <c r="X257" s="62" t="s">
        <v>456</v>
      </c>
      <c r="Y257" s="62" t="s">
        <v>2039</v>
      </c>
      <c r="Z257" s="62" t="s">
        <v>456</v>
      </c>
      <c r="AA257" s="62" t="s">
        <v>456</v>
      </c>
      <c r="AB257" s="62" t="s">
        <v>456</v>
      </c>
      <c r="AC257" s="62" t="s">
        <v>456</v>
      </c>
      <c r="AD257" s="62" t="s">
        <v>456</v>
      </c>
      <c r="AE257" s="62" t="s">
        <v>456</v>
      </c>
      <c r="AF257" s="62" t="s">
        <v>456</v>
      </c>
      <c r="AG257" s="62" t="s">
        <v>456</v>
      </c>
      <c r="AH257" s="62" t="s">
        <v>456</v>
      </c>
      <c r="AI257" s="62" t="s">
        <v>456</v>
      </c>
      <c r="AJ257" s="62" t="s">
        <v>456</v>
      </c>
      <c r="AK257" s="62" t="s">
        <v>456</v>
      </c>
      <c r="AL257" s="62" t="s">
        <v>456</v>
      </c>
      <c r="AM257" s="62" t="s">
        <v>456</v>
      </c>
      <c r="AN257" s="62" t="s">
        <v>456</v>
      </c>
      <c r="AO257" s="62" t="s">
        <v>456</v>
      </c>
      <c r="AP257" s="62" t="s">
        <v>456</v>
      </c>
      <c r="AQ257" s="62" t="s">
        <v>456</v>
      </c>
      <c r="AR257" s="62" t="s">
        <v>456</v>
      </c>
      <c r="AS257" s="62" t="s">
        <v>456</v>
      </c>
      <c r="AT257" s="62" t="s">
        <v>456</v>
      </c>
      <c r="AU257" s="62" t="s">
        <v>456</v>
      </c>
      <c r="AV257" s="62" t="s">
        <v>456</v>
      </c>
      <c r="AW257" s="62" t="s">
        <v>456</v>
      </c>
      <c r="AX257" s="62" t="s">
        <v>456</v>
      </c>
      <c r="AY257" s="62" t="s">
        <v>456</v>
      </c>
      <c r="AZ257" s="62" t="s">
        <v>456</v>
      </c>
      <c r="BA257" s="62" t="s">
        <v>456</v>
      </c>
      <c r="BB257" s="62" t="s">
        <v>456</v>
      </c>
      <c r="BC257" s="62" t="s">
        <v>456</v>
      </c>
      <c r="BD257" s="62" t="s">
        <v>456</v>
      </c>
      <c r="BE257" s="62" t="s">
        <v>456</v>
      </c>
      <c r="BF257" s="62" t="s">
        <v>456</v>
      </c>
      <c r="BG257" s="62" t="s">
        <v>456</v>
      </c>
      <c r="BH257" s="62" t="s">
        <v>456</v>
      </c>
      <c r="BI257" s="62" t="s">
        <v>456</v>
      </c>
      <c r="BJ257" s="62" t="s">
        <v>456</v>
      </c>
      <c r="BK257" s="62" t="s">
        <v>456</v>
      </c>
      <c r="BL257" s="62" t="s">
        <v>456</v>
      </c>
      <c r="BM257" s="62" t="s">
        <v>456</v>
      </c>
      <c r="BN257" s="62" t="s">
        <v>2039</v>
      </c>
      <c r="BO257" s="62" t="s">
        <v>1957</v>
      </c>
    </row>
    <row r="258" spans="1:67">
      <c r="A258" s="62">
        <v>256</v>
      </c>
      <c r="B258" s="62" t="s">
        <v>456</v>
      </c>
      <c r="C258" s="62" t="s">
        <v>456</v>
      </c>
      <c r="D258" s="62" t="s">
        <v>456</v>
      </c>
      <c r="E258" s="62" t="s">
        <v>456</v>
      </c>
      <c r="F258" s="62" t="s">
        <v>456</v>
      </c>
      <c r="G258" s="62" t="s">
        <v>456</v>
      </c>
      <c r="H258" s="62" t="s">
        <v>456</v>
      </c>
      <c r="I258" s="62" t="s">
        <v>456</v>
      </c>
      <c r="J258" s="62" t="s">
        <v>456</v>
      </c>
      <c r="K258" s="62" t="s">
        <v>456</v>
      </c>
      <c r="L258" s="62" t="s">
        <v>456</v>
      </c>
      <c r="M258" s="62" t="s">
        <v>456</v>
      </c>
      <c r="N258" s="62" t="s">
        <v>456</v>
      </c>
      <c r="O258" s="62" t="s">
        <v>456</v>
      </c>
      <c r="P258" s="62" t="s">
        <v>456</v>
      </c>
      <c r="Q258" s="62" t="s">
        <v>2039</v>
      </c>
      <c r="R258" s="62" t="s">
        <v>456</v>
      </c>
      <c r="S258" s="62" t="s">
        <v>456</v>
      </c>
      <c r="T258" s="62" t="s">
        <v>456</v>
      </c>
      <c r="U258" s="62" t="s">
        <v>456</v>
      </c>
      <c r="V258" s="62" t="s">
        <v>456</v>
      </c>
      <c r="W258" s="62" t="s">
        <v>456</v>
      </c>
      <c r="X258" s="62" t="s">
        <v>456</v>
      </c>
      <c r="Y258" s="62" t="s">
        <v>2039</v>
      </c>
      <c r="Z258" s="62" t="s">
        <v>456</v>
      </c>
      <c r="AA258" s="62" t="s">
        <v>456</v>
      </c>
      <c r="AB258" s="62" t="s">
        <v>456</v>
      </c>
      <c r="AC258" s="62" t="s">
        <v>456</v>
      </c>
      <c r="AD258" s="62" t="s">
        <v>456</v>
      </c>
      <c r="AE258" s="62" t="s">
        <v>456</v>
      </c>
      <c r="AF258" s="62" t="s">
        <v>456</v>
      </c>
      <c r="AG258" s="62" t="s">
        <v>456</v>
      </c>
      <c r="AH258" s="62" t="s">
        <v>456</v>
      </c>
      <c r="AI258" s="62" t="s">
        <v>456</v>
      </c>
      <c r="AJ258" s="62" t="s">
        <v>456</v>
      </c>
      <c r="AK258" s="62" t="s">
        <v>456</v>
      </c>
      <c r="AL258" s="62" t="s">
        <v>456</v>
      </c>
      <c r="AM258" s="62" t="s">
        <v>1957</v>
      </c>
      <c r="AN258" s="62" t="s">
        <v>456</v>
      </c>
      <c r="AO258" s="62" t="s">
        <v>456</v>
      </c>
      <c r="AP258" s="62" t="s">
        <v>456</v>
      </c>
      <c r="AQ258" s="62" t="s">
        <v>456</v>
      </c>
      <c r="AR258" s="62" t="s">
        <v>456</v>
      </c>
      <c r="AS258" s="62" t="s">
        <v>456</v>
      </c>
      <c r="AT258" s="62" t="s">
        <v>456</v>
      </c>
      <c r="AU258" s="62" t="s">
        <v>456</v>
      </c>
      <c r="AV258" s="62" t="s">
        <v>456</v>
      </c>
      <c r="AW258" s="62" t="s">
        <v>456</v>
      </c>
      <c r="AX258" s="62" t="s">
        <v>456</v>
      </c>
      <c r="AY258" s="62" t="s">
        <v>456</v>
      </c>
      <c r="AZ258" s="62" t="s">
        <v>456</v>
      </c>
      <c r="BA258" s="62" t="s">
        <v>456</v>
      </c>
      <c r="BB258" s="62" t="s">
        <v>456</v>
      </c>
      <c r="BC258" s="62" t="s">
        <v>456</v>
      </c>
      <c r="BD258" s="62" t="s">
        <v>456</v>
      </c>
      <c r="BE258" s="62" t="s">
        <v>456</v>
      </c>
      <c r="BF258" s="62" t="s">
        <v>456</v>
      </c>
      <c r="BG258" s="62" t="s">
        <v>456</v>
      </c>
      <c r="BH258" s="62" t="s">
        <v>456</v>
      </c>
      <c r="BI258" s="62" t="s">
        <v>456</v>
      </c>
      <c r="BJ258" s="62" t="s">
        <v>456</v>
      </c>
      <c r="BK258" s="62" t="s">
        <v>456</v>
      </c>
      <c r="BL258" s="62" t="s">
        <v>456</v>
      </c>
      <c r="BM258" s="62" t="s">
        <v>456</v>
      </c>
      <c r="BN258" s="62" t="s">
        <v>2039</v>
      </c>
      <c r="BO258" s="62" t="s">
        <v>1957</v>
      </c>
    </row>
    <row r="259" spans="1:67">
      <c r="A259" s="62">
        <v>257</v>
      </c>
      <c r="B259" s="62" t="s">
        <v>456</v>
      </c>
      <c r="C259" s="62" t="s">
        <v>456</v>
      </c>
      <c r="D259" s="62" t="s">
        <v>456</v>
      </c>
      <c r="E259" s="62" t="s">
        <v>456</v>
      </c>
      <c r="F259" s="62" t="s">
        <v>456</v>
      </c>
      <c r="G259" s="62" t="s">
        <v>456</v>
      </c>
      <c r="H259" s="62" t="s">
        <v>456</v>
      </c>
      <c r="I259" s="62" t="s">
        <v>456</v>
      </c>
      <c r="J259" s="62" t="s">
        <v>456</v>
      </c>
      <c r="K259" s="62" t="s">
        <v>456</v>
      </c>
      <c r="L259" s="62" t="s">
        <v>456</v>
      </c>
      <c r="M259" s="62" t="s">
        <v>456</v>
      </c>
      <c r="N259" s="62" t="s">
        <v>456</v>
      </c>
      <c r="O259" s="62" t="s">
        <v>456</v>
      </c>
      <c r="P259" s="62" t="s">
        <v>456</v>
      </c>
      <c r="Q259" s="62" t="s">
        <v>2039</v>
      </c>
      <c r="R259" s="62" t="s">
        <v>456</v>
      </c>
      <c r="S259" s="62" t="s">
        <v>456</v>
      </c>
      <c r="T259" s="62" t="s">
        <v>456</v>
      </c>
      <c r="U259" s="62" t="s">
        <v>456</v>
      </c>
      <c r="V259" s="62" t="s">
        <v>456</v>
      </c>
      <c r="W259" s="62" t="s">
        <v>456</v>
      </c>
      <c r="X259" s="62" t="s">
        <v>456</v>
      </c>
      <c r="Y259" s="62" t="s">
        <v>2039</v>
      </c>
      <c r="Z259" s="62" t="s">
        <v>456</v>
      </c>
      <c r="AA259" s="62" t="s">
        <v>456</v>
      </c>
      <c r="AB259" s="62" t="s">
        <v>456</v>
      </c>
      <c r="AC259" s="62" t="s">
        <v>456</v>
      </c>
      <c r="AD259" s="62" t="s">
        <v>456</v>
      </c>
      <c r="AE259" s="62" t="s">
        <v>456</v>
      </c>
      <c r="AF259" s="62" t="s">
        <v>456</v>
      </c>
      <c r="AG259" s="62" t="s">
        <v>456</v>
      </c>
      <c r="AH259" s="62" t="s">
        <v>456</v>
      </c>
      <c r="AI259" s="62" t="s">
        <v>456</v>
      </c>
      <c r="AJ259" s="62" t="s">
        <v>456</v>
      </c>
      <c r="AK259" s="62" t="s">
        <v>456</v>
      </c>
      <c r="AL259" s="62" t="s">
        <v>456</v>
      </c>
      <c r="AM259" s="62" t="s">
        <v>456</v>
      </c>
      <c r="AN259" s="62" t="s">
        <v>456</v>
      </c>
      <c r="AO259" s="62" t="s">
        <v>456</v>
      </c>
      <c r="AP259" s="62" t="s">
        <v>456</v>
      </c>
      <c r="AQ259" s="62" t="s">
        <v>456</v>
      </c>
      <c r="AR259" s="62" t="s">
        <v>456</v>
      </c>
      <c r="AS259" s="62" t="s">
        <v>456</v>
      </c>
      <c r="AT259" s="62" t="s">
        <v>456</v>
      </c>
      <c r="AU259" s="62" t="s">
        <v>456</v>
      </c>
      <c r="AV259" s="62" t="s">
        <v>456</v>
      </c>
      <c r="AW259" s="62" t="s">
        <v>456</v>
      </c>
      <c r="AX259" s="62" t="s">
        <v>456</v>
      </c>
      <c r="AY259" s="62" t="s">
        <v>456</v>
      </c>
      <c r="AZ259" s="62" t="s">
        <v>456</v>
      </c>
      <c r="BA259" s="62" t="s">
        <v>456</v>
      </c>
      <c r="BB259" s="62" t="s">
        <v>456</v>
      </c>
      <c r="BC259" s="62" t="s">
        <v>456</v>
      </c>
      <c r="BD259" s="62" t="s">
        <v>456</v>
      </c>
      <c r="BE259" s="62" t="s">
        <v>456</v>
      </c>
      <c r="BF259" s="62" t="s">
        <v>456</v>
      </c>
      <c r="BG259" s="62" t="s">
        <v>456</v>
      </c>
      <c r="BH259" s="62" t="s">
        <v>456</v>
      </c>
      <c r="BI259" s="62" t="s">
        <v>456</v>
      </c>
      <c r="BJ259" s="62" t="s">
        <v>456</v>
      </c>
      <c r="BK259" s="62" t="s">
        <v>456</v>
      </c>
      <c r="BL259" s="62" t="s">
        <v>456</v>
      </c>
      <c r="BM259" s="62" t="s">
        <v>456</v>
      </c>
      <c r="BN259" s="62" t="s">
        <v>2039</v>
      </c>
      <c r="BO259" s="62" t="s">
        <v>1957</v>
      </c>
    </row>
    <row r="260" spans="1:67">
      <c r="A260" s="62">
        <v>258</v>
      </c>
      <c r="B260" s="62" t="s">
        <v>456</v>
      </c>
      <c r="C260" s="62" t="s">
        <v>456</v>
      </c>
      <c r="D260" s="62" t="s">
        <v>456</v>
      </c>
      <c r="E260" s="62" t="s">
        <v>456</v>
      </c>
      <c r="F260" s="62" t="s">
        <v>456</v>
      </c>
      <c r="G260" s="62" t="s">
        <v>456</v>
      </c>
      <c r="H260" s="62" t="s">
        <v>456</v>
      </c>
      <c r="I260" s="62" t="s">
        <v>456</v>
      </c>
      <c r="J260" s="62" t="s">
        <v>456</v>
      </c>
      <c r="K260" s="62" t="s">
        <v>456</v>
      </c>
      <c r="L260" s="62" t="s">
        <v>456</v>
      </c>
      <c r="M260" s="62" t="s">
        <v>456</v>
      </c>
      <c r="N260" s="62" t="s">
        <v>456</v>
      </c>
      <c r="O260" s="62" t="s">
        <v>456</v>
      </c>
      <c r="P260" s="62" t="s">
        <v>456</v>
      </c>
      <c r="Q260" s="62" t="s">
        <v>2039</v>
      </c>
      <c r="R260" s="62" t="s">
        <v>456</v>
      </c>
      <c r="S260" s="62" t="s">
        <v>456</v>
      </c>
      <c r="T260" s="62" t="s">
        <v>456</v>
      </c>
      <c r="U260" s="62" t="s">
        <v>456</v>
      </c>
      <c r="V260" s="62" t="s">
        <v>456</v>
      </c>
      <c r="W260" s="62" t="s">
        <v>456</v>
      </c>
      <c r="X260" s="62" t="s">
        <v>456</v>
      </c>
      <c r="Y260" s="62" t="s">
        <v>2039</v>
      </c>
      <c r="Z260" s="62" t="s">
        <v>456</v>
      </c>
      <c r="AA260" s="62" t="s">
        <v>456</v>
      </c>
      <c r="AB260" s="62" t="s">
        <v>456</v>
      </c>
      <c r="AC260" s="62" t="s">
        <v>456</v>
      </c>
      <c r="AD260" s="62" t="s">
        <v>456</v>
      </c>
      <c r="AE260" s="62" t="s">
        <v>456</v>
      </c>
      <c r="AF260" s="62" t="s">
        <v>456</v>
      </c>
      <c r="AG260" s="62" t="s">
        <v>456</v>
      </c>
      <c r="AH260" s="62" t="s">
        <v>456</v>
      </c>
      <c r="AI260" s="62" t="s">
        <v>456</v>
      </c>
      <c r="AJ260" s="62" t="s">
        <v>456</v>
      </c>
      <c r="AK260" s="62" t="s">
        <v>456</v>
      </c>
      <c r="AL260" s="62" t="s">
        <v>456</v>
      </c>
      <c r="AM260" s="62" t="s">
        <v>456</v>
      </c>
      <c r="AN260" s="62" t="s">
        <v>456</v>
      </c>
      <c r="AO260" s="62" t="s">
        <v>456</v>
      </c>
      <c r="AP260" s="62" t="s">
        <v>456</v>
      </c>
      <c r="AQ260" s="62" t="s">
        <v>456</v>
      </c>
      <c r="AR260" s="62" t="s">
        <v>456</v>
      </c>
      <c r="AS260" s="62" t="s">
        <v>456</v>
      </c>
      <c r="AT260" s="62" t="s">
        <v>456</v>
      </c>
      <c r="AU260" s="62" t="s">
        <v>456</v>
      </c>
      <c r="AV260" s="62" t="s">
        <v>456</v>
      </c>
      <c r="AW260" s="62" t="s">
        <v>456</v>
      </c>
      <c r="AX260" s="62" t="s">
        <v>456</v>
      </c>
      <c r="AY260" s="62" t="s">
        <v>456</v>
      </c>
      <c r="AZ260" s="62" t="s">
        <v>456</v>
      </c>
      <c r="BA260" s="62" t="s">
        <v>456</v>
      </c>
      <c r="BB260" s="62" t="s">
        <v>456</v>
      </c>
      <c r="BC260" s="62" t="s">
        <v>456</v>
      </c>
      <c r="BD260" s="62" t="s">
        <v>456</v>
      </c>
      <c r="BE260" s="62" t="s">
        <v>456</v>
      </c>
      <c r="BF260" s="62" t="s">
        <v>456</v>
      </c>
      <c r="BG260" s="62" t="s">
        <v>456</v>
      </c>
      <c r="BH260" s="62" t="s">
        <v>456</v>
      </c>
      <c r="BI260" s="62" t="s">
        <v>456</v>
      </c>
      <c r="BJ260" s="62" t="s">
        <v>456</v>
      </c>
      <c r="BK260" s="62" t="s">
        <v>456</v>
      </c>
      <c r="BL260" s="62" t="s">
        <v>456</v>
      </c>
      <c r="BM260" s="62" t="s">
        <v>456</v>
      </c>
      <c r="BN260" s="62" t="s">
        <v>2039</v>
      </c>
      <c r="BO260" s="62" t="s">
        <v>1957</v>
      </c>
    </row>
    <row r="261" spans="1:67">
      <c r="A261" s="62">
        <v>259</v>
      </c>
      <c r="B261" s="62" t="s">
        <v>456</v>
      </c>
      <c r="C261" s="62" t="s">
        <v>456</v>
      </c>
      <c r="D261" s="62" t="s">
        <v>456</v>
      </c>
      <c r="E261" s="62" t="s">
        <v>456</v>
      </c>
      <c r="F261" s="62" t="s">
        <v>456</v>
      </c>
      <c r="G261" s="62" t="s">
        <v>456</v>
      </c>
      <c r="H261" s="62" t="s">
        <v>456</v>
      </c>
      <c r="I261" s="62" t="s">
        <v>456</v>
      </c>
      <c r="J261" s="62" t="s">
        <v>456</v>
      </c>
      <c r="K261" s="62" t="s">
        <v>456</v>
      </c>
      <c r="L261" s="62" t="s">
        <v>456</v>
      </c>
      <c r="M261" s="62" t="s">
        <v>456</v>
      </c>
      <c r="N261" s="62" t="s">
        <v>456</v>
      </c>
      <c r="O261" s="62" t="s">
        <v>456</v>
      </c>
      <c r="P261" s="62" t="s">
        <v>456</v>
      </c>
      <c r="Q261" s="62" t="s">
        <v>2039</v>
      </c>
      <c r="R261" s="62" t="s">
        <v>456</v>
      </c>
      <c r="S261" s="62" t="s">
        <v>456</v>
      </c>
      <c r="T261" s="62" t="s">
        <v>456</v>
      </c>
      <c r="U261" s="62" t="s">
        <v>456</v>
      </c>
      <c r="V261" s="62" t="s">
        <v>456</v>
      </c>
      <c r="W261" s="62" t="s">
        <v>456</v>
      </c>
      <c r="X261" s="62" t="s">
        <v>456</v>
      </c>
      <c r="Y261" s="62" t="s">
        <v>2039</v>
      </c>
      <c r="Z261" s="62" t="s">
        <v>456</v>
      </c>
      <c r="AA261" s="62" t="s">
        <v>456</v>
      </c>
      <c r="AB261" s="62" t="s">
        <v>456</v>
      </c>
      <c r="AC261" s="62" t="s">
        <v>456</v>
      </c>
      <c r="AD261" s="62" t="s">
        <v>456</v>
      </c>
      <c r="AE261" s="62" t="s">
        <v>456</v>
      </c>
      <c r="AF261" s="62" t="s">
        <v>456</v>
      </c>
      <c r="AG261" s="62" t="s">
        <v>456</v>
      </c>
      <c r="AH261" s="62" t="s">
        <v>456</v>
      </c>
      <c r="AI261" s="62" t="s">
        <v>456</v>
      </c>
      <c r="AJ261" s="62" t="s">
        <v>456</v>
      </c>
      <c r="AK261" s="62" t="s">
        <v>456</v>
      </c>
      <c r="AL261" s="62" t="s">
        <v>456</v>
      </c>
      <c r="AM261" s="62" t="s">
        <v>456</v>
      </c>
      <c r="AN261" s="62" t="s">
        <v>456</v>
      </c>
      <c r="AO261" s="62" t="s">
        <v>456</v>
      </c>
      <c r="AP261" s="62" t="s">
        <v>456</v>
      </c>
      <c r="AQ261" s="62" t="s">
        <v>456</v>
      </c>
      <c r="AR261" s="62" t="s">
        <v>456</v>
      </c>
      <c r="AS261" s="62" t="s">
        <v>456</v>
      </c>
      <c r="AT261" s="62" t="s">
        <v>456</v>
      </c>
      <c r="AU261" s="62" t="s">
        <v>456</v>
      </c>
      <c r="AV261" s="62" t="s">
        <v>456</v>
      </c>
      <c r="AW261" s="62" t="s">
        <v>456</v>
      </c>
      <c r="AX261" s="62" t="s">
        <v>456</v>
      </c>
      <c r="AY261" s="62" t="s">
        <v>456</v>
      </c>
      <c r="AZ261" s="62" t="s">
        <v>456</v>
      </c>
      <c r="BA261" s="62" t="s">
        <v>456</v>
      </c>
      <c r="BB261" s="62" t="s">
        <v>456</v>
      </c>
      <c r="BC261" s="62" t="s">
        <v>456</v>
      </c>
      <c r="BD261" s="62" t="s">
        <v>456</v>
      </c>
      <c r="BE261" s="62" t="s">
        <v>456</v>
      </c>
      <c r="BF261" s="62" t="s">
        <v>456</v>
      </c>
      <c r="BG261" s="62" t="s">
        <v>456</v>
      </c>
      <c r="BH261" s="62" t="s">
        <v>456</v>
      </c>
      <c r="BI261" s="62" t="s">
        <v>456</v>
      </c>
      <c r="BJ261" s="62" t="s">
        <v>456</v>
      </c>
      <c r="BK261" s="62" t="s">
        <v>456</v>
      </c>
      <c r="BL261" s="62" t="s">
        <v>456</v>
      </c>
      <c r="BM261" s="62" t="s">
        <v>456</v>
      </c>
      <c r="BN261" s="62" t="s">
        <v>2039</v>
      </c>
      <c r="BO261" s="62" t="s">
        <v>1957</v>
      </c>
    </row>
    <row r="262" spans="1:67">
      <c r="A262" s="62">
        <v>260</v>
      </c>
      <c r="B262" s="62" t="s">
        <v>456</v>
      </c>
      <c r="C262" s="62" t="s">
        <v>456</v>
      </c>
      <c r="D262" s="62" t="s">
        <v>456</v>
      </c>
      <c r="E262" s="62" t="s">
        <v>456</v>
      </c>
      <c r="F262" s="62" t="s">
        <v>456</v>
      </c>
      <c r="G262" s="62" t="s">
        <v>456</v>
      </c>
      <c r="H262" s="62" t="s">
        <v>456</v>
      </c>
      <c r="I262" s="62" t="s">
        <v>456</v>
      </c>
      <c r="J262" s="62" t="s">
        <v>456</v>
      </c>
      <c r="K262" s="62" t="s">
        <v>456</v>
      </c>
      <c r="L262" s="62" t="s">
        <v>456</v>
      </c>
      <c r="M262" s="62" t="s">
        <v>456</v>
      </c>
      <c r="N262" s="62" t="s">
        <v>456</v>
      </c>
      <c r="O262" s="62" t="s">
        <v>456</v>
      </c>
      <c r="P262" s="62" t="s">
        <v>456</v>
      </c>
      <c r="Q262" s="62" t="s">
        <v>2039</v>
      </c>
      <c r="R262" s="62" t="s">
        <v>456</v>
      </c>
      <c r="S262" s="62" t="s">
        <v>456</v>
      </c>
      <c r="T262" s="62" t="s">
        <v>456</v>
      </c>
      <c r="U262" s="62" t="s">
        <v>456</v>
      </c>
      <c r="V262" s="62" t="s">
        <v>456</v>
      </c>
      <c r="W262" s="62" t="s">
        <v>456</v>
      </c>
      <c r="X262" s="62" t="s">
        <v>456</v>
      </c>
      <c r="Y262" s="62" t="s">
        <v>2039</v>
      </c>
      <c r="Z262" s="62" t="s">
        <v>456</v>
      </c>
      <c r="AA262" s="62" t="s">
        <v>456</v>
      </c>
      <c r="AB262" s="62" t="s">
        <v>456</v>
      </c>
      <c r="AC262" s="62" t="s">
        <v>456</v>
      </c>
      <c r="AD262" s="62" t="s">
        <v>456</v>
      </c>
      <c r="AE262" s="62" t="s">
        <v>456</v>
      </c>
      <c r="AF262" s="62" t="s">
        <v>456</v>
      </c>
      <c r="AG262" s="62" t="s">
        <v>456</v>
      </c>
      <c r="AH262" s="62" t="s">
        <v>456</v>
      </c>
      <c r="AI262" s="62" t="s">
        <v>456</v>
      </c>
      <c r="AJ262" s="62" t="s">
        <v>456</v>
      </c>
      <c r="AK262" s="62" t="s">
        <v>456</v>
      </c>
      <c r="AL262" s="62" t="s">
        <v>456</v>
      </c>
      <c r="AM262" s="62" t="s">
        <v>456</v>
      </c>
      <c r="AN262" s="62" t="s">
        <v>456</v>
      </c>
      <c r="AO262" s="62" t="s">
        <v>456</v>
      </c>
      <c r="AP262" s="62" t="s">
        <v>456</v>
      </c>
      <c r="AQ262" s="62" t="s">
        <v>456</v>
      </c>
      <c r="AR262" s="62" t="s">
        <v>456</v>
      </c>
      <c r="AS262" s="62" t="s">
        <v>456</v>
      </c>
      <c r="AT262" s="62" t="s">
        <v>456</v>
      </c>
      <c r="AU262" s="62" t="s">
        <v>456</v>
      </c>
      <c r="AV262" s="62" t="s">
        <v>456</v>
      </c>
      <c r="AW262" s="62" t="s">
        <v>456</v>
      </c>
      <c r="AX262" s="62" t="s">
        <v>456</v>
      </c>
      <c r="AY262" s="62" t="s">
        <v>456</v>
      </c>
      <c r="AZ262" s="62" t="s">
        <v>456</v>
      </c>
      <c r="BA262" s="62" t="s">
        <v>456</v>
      </c>
      <c r="BB262" s="62" t="s">
        <v>456</v>
      </c>
      <c r="BC262" s="62" t="s">
        <v>456</v>
      </c>
      <c r="BD262" s="62" t="s">
        <v>456</v>
      </c>
      <c r="BE262" s="62" t="s">
        <v>456</v>
      </c>
      <c r="BF262" s="62" t="s">
        <v>456</v>
      </c>
      <c r="BG262" s="62" t="s">
        <v>456</v>
      </c>
      <c r="BH262" s="62" t="s">
        <v>456</v>
      </c>
      <c r="BI262" s="62" t="s">
        <v>456</v>
      </c>
      <c r="BJ262" s="62" t="s">
        <v>456</v>
      </c>
      <c r="BK262" s="62" t="s">
        <v>456</v>
      </c>
      <c r="BL262" s="62" t="s">
        <v>456</v>
      </c>
      <c r="BM262" s="62" t="s">
        <v>456</v>
      </c>
      <c r="BN262" s="62" t="s">
        <v>2039</v>
      </c>
      <c r="BO262" s="62" t="s">
        <v>1957</v>
      </c>
    </row>
    <row r="263" spans="1:67">
      <c r="A263" s="62">
        <v>261</v>
      </c>
      <c r="B263" s="62" t="s">
        <v>456</v>
      </c>
      <c r="C263" s="62" t="s">
        <v>456</v>
      </c>
      <c r="D263" s="62" t="s">
        <v>456</v>
      </c>
      <c r="E263" s="62" t="s">
        <v>456</v>
      </c>
      <c r="F263" s="62" t="s">
        <v>456</v>
      </c>
      <c r="G263" s="62" t="s">
        <v>456</v>
      </c>
      <c r="H263" s="62" t="s">
        <v>456</v>
      </c>
      <c r="I263" s="62" t="s">
        <v>456</v>
      </c>
      <c r="J263" s="62" t="s">
        <v>456</v>
      </c>
      <c r="K263" s="62" t="s">
        <v>456</v>
      </c>
      <c r="L263" s="62" t="s">
        <v>456</v>
      </c>
      <c r="M263" s="62" t="s">
        <v>456</v>
      </c>
      <c r="N263" s="62" t="s">
        <v>456</v>
      </c>
      <c r="O263" s="62" t="s">
        <v>456</v>
      </c>
      <c r="P263" s="62" t="s">
        <v>456</v>
      </c>
      <c r="Q263" s="62" t="s">
        <v>2039</v>
      </c>
      <c r="R263" s="62" t="s">
        <v>456</v>
      </c>
      <c r="S263" s="62" t="s">
        <v>456</v>
      </c>
      <c r="T263" s="62" t="s">
        <v>456</v>
      </c>
      <c r="U263" s="62" t="s">
        <v>456</v>
      </c>
      <c r="V263" s="62" t="s">
        <v>456</v>
      </c>
      <c r="W263" s="62" t="s">
        <v>456</v>
      </c>
      <c r="X263" s="62" t="s">
        <v>456</v>
      </c>
      <c r="Y263" s="62" t="s">
        <v>2039</v>
      </c>
      <c r="Z263" s="62" t="s">
        <v>456</v>
      </c>
      <c r="AA263" s="62" t="s">
        <v>456</v>
      </c>
      <c r="AB263" s="62" t="s">
        <v>456</v>
      </c>
      <c r="AC263" s="62" t="s">
        <v>456</v>
      </c>
      <c r="AD263" s="62" t="s">
        <v>456</v>
      </c>
      <c r="AE263" s="62" t="s">
        <v>456</v>
      </c>
      <c r="AF263" s="62" t="s">
        <v>456</v>
      </c>
      <c r="AG263" s="62" t="s">
        <v>456</v>
      </c>
      <c r="AH263" s="62" t="s">
        <v>456</v>
      </c>
      <c r="AI263" s="62" t="s">
        <v>456</v>
      </c>
      <c r="AJ263" s="62" t="s">
        <v>456</v>
      </c>
      <c r="AK263" s="62" t="s">
        <v>456</v>
      </c>
      <c r="AL263" s="62" t="s">
        <v>456</v>
      </c>
      <c r="AM263" s="62" t="s">
        <v>456</v>
      </c>
      <c r="AN263" s="62" t="s">
        <v>456</v>
      </c>
      <c r="AO263" s="62" t="s">
        <v>456</v>
      </c>
      <c r="AP263" s="62" t="s">
        <v>456</v>
      </c>
      <c r="AQ263" s="62" t="s">
        <v>456</v>
      </c>
      <c r="AR263" s="62" t="s">
        <v>456</v>
      </c>
      <c r="AS263" s="62" t="s">
        <v>456</v>
      </c>
      <c r="AT263" s="62" t="s">
        <v>456</v>
      </c>
      <c r="AU263" s="62" t="s">
        <v>456</v>
      </c>
      <c r="AV263" s="62" t="s">
        <v>456</v>
      </c>
      <c r="AW263" s="62" t="s">
        <v>456</v>
      </c>
      <c r="AX263" s="62" t="s">
        <v>456</v>
      </c>
      <c r="AY263" s="62" t="s">
        <v>456</v>
      </c>
      <c r="AZ263" s="62" t="s">
        <v>456</v>
      </c>
      <c r="BA263" s="62" t="s">
        <v>456</v>
      </c>
      <c r="BB263" s="62" t="s">
        <v>456</v>
      </c>
      <c r="BC263" s="62" t="s">
        <v>456</v>
      </c>
      <c r="BD263" s="62" t="s">
        <v>456</v>
      </c>
      <c r="BE263" s="62" t="s">
        <v>456</v>
      </c>
      <c r="BF263" s="62" t="s">
        <v>456</v>
      </c>
      <c r="BG263" s="62" t="s">
        <v>456</v>
      </c>
      <c r="BH263" s="62" t="s">
        <v>456</v>
      </c>
      <c r="BI263" s="62" t="s">
        <v>456</v>
      </c>
      <c r="BJ263" s="62" t="s">
        <v>456</v>
      </c>
      <c r="BK263" s="62" t="s">
        <v>456</v>
      </c>
      <c r="BL263" s="62" t="s">
        <v>456</v>
      </c>
      <c r="BM263" s="62" t="s">
        <v>456</v>
      </c>
      <c r="BN263" s="62" t="s">
        <v>2039</v>
      </c>
      <c r="BO263" s="62" t="s">
        <v>1957</v>
      </c>
    </row>
    <row r="264" spans="1:67">
      <c r="A264" s="62">
        <v>262</v>
      </c>
      <c r="B264" s="62" t="s">
        <v>456</v>
      </c>
      <c r="C264" s="62" t="s">
        <v>456</v>
      </c>
      <c r="D264" s="62" t="s">
        <v>456</v>
      </c>
      <c r="E264" s="62" t="s">
        <v>456</v>
      </c>
      <c r="F264" s="62" t="s">
        <v>456</v>
      </c>
      <c r="G264" s="62" t="s">
        <v>456</v>
      </c>
      <c r="H264" s="62" t="s">
        <v>456</v>
      </c>
      <c r="I264" s="62" t="s">
        <v>456</v>
      </c>
      <c r="J264" s="62" t="s">
        <v>456</v>
      </c>
      <c r="K264" s="62" t="s">
        <v>456</v>
      </c>
      <c r="L264" s="62" t="s">
        <v>456</v>
      </c>
      <c r="M264" s="62" t="s">
        <v>456</v>
      </c>
      <c r="N264" s="62" t="s">
        <v>456</v>
      </c>
      <c r="O264" s="62" t="s">
        <v>456</v>
      </c>
      <c r="P264" s="62" t="s">
        <v>456</v>
      </c>
      <c r="Q264" s="62" t="s">
        <v>2039</v>
      </c>
      <c r="R264" s="62" t="s">
        <v>456</v>
      </c>
      <c r="S264" s="62" t="s">
        <v>456</v>
      </c>
      <c r="T264" s="62" t="s">
        <v>456</v>
      </c>
      <c r="U264" s="62" t="s">
        <v>456</v>
      </c>
      <c r="V264" s="62" t="s">
        <v>456</v>
      </c>
      <c r="W264" s="62" t="s">
        <v>456</v>
      </c>
      <c r="X264" s="62" t="s">
        <v>456</v>
      </c>
      <c r="Y264" s="62" t="s">
        <v>2039</v>
      </c>
      <c r="Z264" s="62" t="s">
        <v>456</v>
      </c>
      <c r="AA264" s="62" t="s">
        <v>456</v>
      </c>
      <c r="AB264" s="62" t="s">
        <v>456</v>
      </c>
      <c r="AC264" s="62" t="s">
        <v>456</v>
      </c>
      <c r="AD264" s="62" t="s">
        <v>456</v>
      </c>
      <c r="AE264" s="62" t="s">
        <v>456</v>
      </c>
      <c r="AF264" s="62" t="s">
        <v>456</v>
      </c>
      <c r="AG264" s="62" t="s">
        <v>456</v>
      </c>
      <c r="AH264" s="62" t="s">
        <v>456</v>
      </c>
      <c r="AI264" s="62" t="s">
        <v>456</v>
      </c>
      <c r="AJ264" s="62" t="s">
        <v>456</v>
      </c>
      <c r="AK264" s="62" t="s">
        <v>456</v>
      </c>
      <c r="AL264" s="62" t="s">
        <v>456</v>
      </c>
      <c r="AM264" s="62" t="s">
        <v>456</v>
      </c>
      <c r="AN264" s="62" t="s">
        <v>456</v>
      </c>
      <c r="AO264" s="62" t="s">
        <v>456</v>
      </c>
      <c r="AP264" s="62" t="s">
        <v>456</v>
      </c>
      <c r="AQ264" s="62" t="s">
        <v>456</v>
      </c>
      <c r="AR264" s="62" t="s">
        <v>456</v>
      </c>
      <c r="AS264" s="62" t="s">
        <v>456</v>
      </c>
      <c r="AT264" s="62" t="s">
        <v>456</v>
      </c>
      <c r="AU264" s="62" t="s">
        <v>456</v>
      </c>
      <c r="AV264" s="62" t="s">
        <v>456</v>
      </c>
      <c r="AW264" s="62" t="s">
        <v>456</v>
      </c>
      <c r="AX264" s="62" t="s">
        <v>456</v>
      </c>
      <c r="AY264" s="62" t="s">
        <v>456</v>
      </c>
      <c r="AZ264" s="62" t="s">
        <v>456</v>
      </c>
      <c r="BA264" s="62" t="s">
        <v>456</v>
      </c>
      <c r="BB264" s="62" t="s">
        <v>456</v>
      </c>
      <c r="BC264" s="62" t="s">
        <v>456</v>
      </c>
      <c r="BD264" s="62" t="s">
        <v>456</v>
      </c>
      <c r="BE264" s="62" t="s">
        <v>456</v>
      </c>
      <c r="BF264" s="62" t="s">
        <v>456</v>
      </c>
      <c r="BG264" s="62" t="s">
        <v>456</v>
      </c>
      <c r="BH264" s="62" t="s">
        <v>456</v>
      </c>
      <c r="BI264" s="62" t="s">
        <v>456</v>
      </c>
      <c r="BJ264" s="62" t="s">
        <v>456</v>
      </c>
      <c r="BK264" s="62" t="s">
        <v>456</v>
      </c>
      <c r="BL264" s="62" t="s">
        <v>456</v>
      </c>
      <c r="BM264" s="62" t="s">
        <v>456</v>
      </c>
      <c r="BN264" s="62" t="s">
        <v>2039</v>
      </c>
      <c r="BO264" s="62" t="s">
        <v>1957</v>
      </c>
    </row>
    <row r="265" spans="1:67">
      <c r="A265" s="62">
        <v>263</v>
      </c>
      <c r="B265" s="62" t="s">
        <v>456</v>
      </c>
      <c r="C265" s="62" t="s">
        <v>456</v>
      </c>
      <c r="D265" s="62" t="s">
        <v>456</v>
      </c>
      <c r="E265" s="62" t="s">
        <v>456</v>
      </c>
      <c r="F265" s="62" t="s">
        <v>456</v>
      </c>
      <c r="G265" s="62" t="s">
        <v>456</v>
      </c>
      <c r="H265" s="62" t="s">
        <v>456</v>
      </c>
      <c r="I265" s="62" t="s">
        <v>456</v>
      </c>
      <c r="J265" s="62" t="s">
        <v>456</v>
      </c>
      <c r="K265" s="62" t="s">
        <v>456</v>
      </c>
      <c r="L265" s="62" t="s">
        <v>456</v>
      </c>
      <c r="M265" s="62" t="s">
        <v>456</v>
      </c>
      <c r="N265" s="62" t="s">
        <v>456</v>
      </c>
      <c r="O265" s="62" t="s">
        <v>456</v>
      </c>
      <c r="P265" s="62" t="s">
        <v>456</v>
      </c>
      <c r="Q265" s="62" t="s">
        <v>2039</v>
      </c>
      <c r="R265" s="62" t="s">
        <v>456</v>
      </c>
      <c r="S265" s="62" t="s">
        <v>456</v>
      </c>
      <c r="T265" s="62" t="s">
        <v>456</v>
      </c>
      <c r="U265" s="62" t="s">
        <v>456</v>
      </c>
      <c r="V265" s="62" t="s">
        <v>456</v>
      </c>
      <c r="W265" s="62" t="s">
        <v>456</v>
      </c>
      <c r="X265" s="62" t="s">
        <v>456</v>
      </c>
      <c r="Y265" s="62" t="s">
        <v>2039</v>
      </c>
      <c r="Z265" s="62" t="s">
        <v>456</v>
      </c>
      <c r="AA265" s="62" t="s">
        <v>456</v>
      </c>
      <c r="AB265" s="62" t="s">
        <v>456</v>
      </c>
      <c r="AC265" s="62" t="s">
        <v>456</v>
      </c>
      <c r="AD265" s="62" t="s">
        <v>456</v>
      </c>
      <c r="AE265" s="62" t="s">
        <v>456</v>
      </c>
      <c r="AF265" s="62" t="s">
        <v>456</v>
      </c>
      <c r="AG265" s="62" t="s">
        <v>456</v>
      </c>
      <c r="AH265" s="62" t="s">
        <v>456</v>
      </c>
      <c r="AI265" s="62" t="s">
        <v>456</v>
      </c>
      <c r="AJ265" s="62" t="s">
        <v>456</v>
      </c>
      <c r="AK265" s="62" t="s">
        <v>456</v>
      </c>
      <c r="AL265" s="62" t="s">
        <v>456</v>
      </c>
      <c r="AM265" s="62" t="s">
        <v>456</v>
      </c>
      <c r="AN265" s="62" t="s">
        <v>456</v>
      </c>
      <c r="AO265" s="62" t="s">
        <v>456</v>
      </c>
      <c r="AP265" s="62" t="s">
        <v>456</v>
      </c>
      <c r="AQ265" s="62" t="s">
        <v>456</v>
      </c>
      <c r="AR265" s="62" t="s">
        <v>456</v>
      </c>
      <c r="AS265" s="62" t="s">
        <v>456</v>
      </c>
      <c r="AT265" s="62" t="s">
        <v>456</v>
      </c>
      <c r="AU265" s="62" t="s">
        <v>456</v>
      </c>
      <c r="AV265" s="62" t="s">
        <v>456</v>
      </c>
      <c r="AW265" s="62" t="s">
        <v>456</v>
      </c>
      <c r="AX265" s="62" t="s">
        <v>456</v>
      </c>
      <c r="AY265" s="62" t="s">
        <v>456</v>
      </c>
      <c r="AZ265" s="62" t="s">
        <v>456</v>
      </c>
      <c r="BA265" s="62" t="s">
        <v>456</v>
      </c>
      <c r="BB265" s="62" t="s">
        <v>456</v>
      </c>
      <c r="BC265" s="62" t="s">
        <v>456</v>
      </c>
      <c r="BD265" s="62" t="s">
        <v>456</v>
      </c>
      <c r="BE265" s="62" t="s">
        <v>456</v>
      </c>
      <c r="BF265" s="62" t="s">
        <v>456</v>
      </c>
      <c r="BG265" s="62" t="s">
        <v>456</v>
      </c>
      <c r="BH265" s="62" t="s">
        <v>456</v>
      </c>
      <c r="BI265" s="62" t="s">
        <v>456</v>
      </c>
      <c r="BJ265" s="62" t="s">
        <v>456</v>
      </c>
      <c r="BK265" s="62" t="s">
        <v>456</v>
      </c>
      <c r="BL265" s="62" t="s">
        <v>456</v>
      </c>
      <c r="BM265" s="62" t="s">
        <v>456</v>
      </c>
      <c r="BN265" s="62" t="s">
        <v>2039</v>
      </c>
      <c r="BO265" s="62" t="s">
        <v>1957</v>
      </c>
    </row>
    <row r="266" spans="1:67">
      <c r="A266" s="62">
        <v>264</v>
      </c>
      <c r="B266" s="62" t="s">
        <v>456</v>
      </c>
      <c r="C266" s="62" t="s">
        <v>456</v>
      </c>
      <c r="D266" s="62" t="s">
        <v>456</v>
      </c>
      <c r="E266" s="62" t="s">
        <v>456</v>
      </c>
      <c r="F266" s="62" t="s">
        <v>456</v>
      </c>
      <c r="G266" s="62" t="s">
        <v>456</v>
      </c>
      <c r="H266" s="62" t="s">
        <v>456</v>
      </c>
      <c r="I266" s="62" t="s">
        <v>456</v>
      </c>
      <c r="J266" s="62" t="s">
        <v>456</v>
      </c>
      <c r="K266" s="62" t="s">
        <v>456</v>
      </c>
      <c r="L266" s="62" t="s">
        <v>456</v>
      </c>
      <c r="M266" s="62" t="s">
        <v>456</v>
      </c>
      <c r="N266" s="62" t="s">
        <v>456</v>
      </c>
      <c r="O266" s="62" t="s">
        <v>456</v>
      </c>
      <c r="P266" s="62" t="s">
        <v>456</v>
      </c>
      <c r="Q266" s="62" t="s">
        <v>2039</v>
      </c>
      <c r="R266" s="62" t="s">
        <v>456</v>
      </c>
      <c r="S266" s="62" t="s">
        <v>456</v>
      </c>
      <c r="T266" s="62" t="s">
        <v>456</v>
      </c>
      <c r="U266" s="62" t="s">
        <v>456</v>
      </c>
      <c r="V266" s="62" t="s">
        <v>456</v>
      </c>
      <c r="W266" s="62" t="s">
        <v>456</v>
      </c>
      <c r="X266" s="62" t="s">
        <v>456</v>
      </c>
      <c r="Y266" s="62" t="s">
        <v>2039</v>
      </c>
      <c r="Z266" s="62" t="s">
        <v>456</v>
      </c>
      <c r="AA266" s="62" t="s">
        <v>456</v>
      </c>
      <c r="AB266" s="62" t="s">
        <v>456</v>
      </c>
      <c r="AC266" s="62" t="s">
        <v>456</v>
      </c>
      <c r="AD266" s="62" t="s">
        <v>456</v>
      </c>
      <c r="AE266" s="62" t="s">
        <v>456</v>
      </c>
      <c r="AF266" s="62" t="s">
        <v>456</v>
      </c>
      <c r="AG266" s="62" t="s">
        <v>456</v>
      </c>
      <c r="AH266" s="62" t="s">
        <v>456</v>
      </c>
      <c r="AI266" s="62" t="s">
        <v>456</v>
      </c>
      <c r="AJ266" s="62" t="s">
        <v>456</v>
      </c>
      <c r="AK266" s="62" t="s">
        <v>456</v>
      </c>
      <c r="AL266" s="62" t="s">
        <v>456</v>
      </c>
      <c r="AM266" s="62" t="s">
        <v>456</v>
      </c>
      <c r="AN266" s="62" t="s">
        <v>456</v>
      </c>
      <c r="AO266" s="62" t="s">
        <v>456</v>
      </c>
      <c r="AP266" s="62" t="s">
        <v>456</v>
      </c>
      <c r="AQ266" s="62" t="s">
        <v>456</v>
      </c>
      <c r="AR266" s="62" t="s">
        <v>456</v>
      </c>
      <c r="AS266" s="62" t="s">
        <v>456</v>
      </c>
      <c r="AT266" s="62" t="s">
        <v>456</v>
      </c>
      <c r="AU266" s="62" t="s">
        <v>456</v>
      </c>
      <c r="AV266" s="62" t="s">
        <v>456</v>
      </c>
      <c r="AW266" s="62" t="s">
        <v>456</v>
      </c>
      <c r="AX266" s="62" t="s">
        <v>456</v>
      </c>
      <c r="AY266" s="62" t="s">
        <v>456</v>
      </c>
      <c r="AZ266" s="62" t="s">
        <v>456</v>
      </c>
      <c r="BA266" s="62" t="s">
        <v>456</v>
      </c>
      <c r="BB266" s="62" t="s">
        <v>456</v>
      </c>
      <c r="BC266" s="62" t="s">
        <v>456</v>
      </c>
      <c r="BD266" s="62" t="s">
        <v>456</v>
      </c>
      <c r="BE266" s="62" t="s">
        <v>456</v>
      </c>
      <c r="BF266" s="62" t="s">
        <v>456</v>
      </c>
      <c r="BG266" s="62" t="s">
        <v>456</v>
      </c>
      <c r="BH266" s="62" t="s">
        <v>456</v>
      </c>
      <c r="BI266" s="62" t="s">
        <v>456</v>
      </c>
      <c r="BJ266" s="62" t="s">
        <v>456</v>
      </c>
      <c r="BK266" s="62" t="s">
        <v>456</v>
      </c>
      <c r="BL266" s="62" t="s">
        <v>456</v>
      </c>
      <c r="BM266" s="62" t="s">
        <v>456</v>
      </c>
      <c r="BN266" s="62" t="s">
        <v>2039</v>
      </c>
      <c r="BO266" s="62" t="s">
        <v>1957</v>
      </c>
    </row>
    <row r="267" spans="1:67">
      <c r="A267" s="62">
        <v>265</v>
      </c>
      <c r="B267" s="62" t="s">
        <v>456</v>
      </c>
      <c r="C267" s="62" t="s">
        <v>456</v>
      </c>
      <c r="D267" s="62" t="s">
        <v>456</v>
      </c>
      <c r="E267" s="62" t="s">
        <v>456</v>
      </c>
      <c r="F267" s="62" t="s">
        <v>456</v>
      </c>
      <c r="G267" s="62" t="s">
        <v>456</v>
      </c>
      <c r="H267" s="62" t="s">
        <v>456</v>
      </c>
      <c r="I267" s="62" t="s">
        <v>456</v>
      </c>
      <c r="J267" s="62" t="s">
        <v>456</v>
      </c>
      <c r="K267" s="62" t="s">
        <v>456</v>
      </c>
      <c r="L267" s="62" t="s">
        <v>456</v>
      </c>
      <c r="M267" s="62" t="s">
        <v>456</v>
      </c>
      <c r="N267" s="62" t="s">
        <v>456</v>
      </c>
      <c r="O267" s="62" t="s">
        <v>456</v>
      </c>
      <c r="P267" s="62" t="s">
        <v>456</v>
      </c>
      <c r="Q267" s="62" t="s">
        <v>2039</v>
      </c>
      <c r="R267" s="62" t="s">
        <v>456</v>
      </c>
      <c r="S267" s="62" t="s">
        <v>456</v>
      </c>
      <c r="T267" s="62" t="s">
        <v>456</v>
      </c>
      <c r="U267" s="62" t="s">
        <v>456</v>
      </c>
      <c r="V267" s="62" t="s">
        <v>456</v>
      </c>
      <c r="W267" s="62" t="s">
        <v>456</v>
      </c>
      <c r="X267" s="62" t="s">
        <v>456</v>
      </c>
      <c r="Y267" s="62" t="s">
        <v>2039</v>
      </c>
      <c r="Z267" s="62" t="s">
        <v>456</v>
      </c>
      <c r="AA267" s="62" t="s">
        <v>456</v>
      </c>
      <c r="AB267" s="62" t="s">
        <v>456</v>
      </c>
      <c r="AC267" s="62" t="s">
        <v>456</v>
      </c>
      <c r="AD267" s="62" t="s">
        <v>456</v>
      </c>
      <c r="AE267" s="62" t="s">
        <v>456</v>
      </c>
      <c r="AF267" s="62" t="s">
        <v>456</v>
      </c>
      <c r="AG267" s="62" t="s">
        <v>456</v>
      </c>
      <c r="AH267" s="62" t="s">
        <v>456</v>
      </c>
      <c r="AI267" s="62" t="s">
        <v>456</v>
      </c>
      <c r="AJ267" s="62" t="s">
        <v>456</v>
      </c>
      <c r="AK267" s="62" t="s">
        <v>456</v>
      </c>
      <c r="AL267" s="62" t="s">
        <v>456</v>
      </c>
      <c r="AM267" s="62" t="s">
        <v>1957</v>
      </c>
      <c r="AN267" s="62" t="s">
        <v>456</v>
      </c>
      <c r="AO267" s="62" t="s">
        <v>456</v>
      </c>
      <c r="AP267" s="62" t="s">
        <v>456</v>
      </c>
      <c r="AQ267" s="62" t="s">
        <v>456</v>
      </c>
      <c r="AR267" s="62" t="s">
        <v>456</v>
      </c>
      <c r="AS267" s="62" t="s">
        <v>456</v>
      </c>
      <c r="AT267" s="62" t="s">
        <v>456</v>
      </c>
      <c r="AU267" s="62" t="s">
        <v>456</v>
      </c>
      <c r="AV267" s="62" t="s">
        <v>456</v>
      </c>
      <c r="AW267" s="62" t="s">
        <v>456</v>
      </c>
      <c r="AX267" s="62" t="s">
        <v>456</v>
      </c>
      <c r="AY267" s="62" t="s">
        <v>456</v>
      </c>
      <c r="AZ267" s="62" t="s">
        <v>456</v>
      </c>
      <c r="BA267" s="62" t="s">
        <v>456</v>
      </c>
      <c r="BB267" s="62" t="s">
        <v>456</v>
      </c>
      <c r="BC267" s="62" t="s">
        <v>456</v>
      </c>
      <c r="BD267" s="62" t="s">
        <v>456</v>
      </c>
      <c r="BE267" s="62" t="s">
        <v>456</v>
      </c>
      <c r="BF267" s="62" t="s">
        <v>456</v>
      </c>
      <c r="BG267" s="62" t="s">
        <v>456</v>
      </c>
      <c r="BH267" s="62" t="s">
        <v>456</v>
      </c>
      <c r="BI267" s="62" t="s">
        <v>456</v>
      </c>
      <c r="BJ267" s="62" t="s">
        <v>456</v>
      </c>
      <c r="BK267" s="62" t="s">
        <v>456</v>
      </c>
      <c r="BL267" s="62" t="s">
        <v>456</v>
      </c>
      <c r="BM267" s="62" t="s">
        <v>456</v>
      </c>
      <c r="BN267" s="62" t="s">
        <v>2039</v>
      </c>
      <c r="BO267" s="62" t="s">
        <v>1957</v>
      </c>
    </row>
    <row r="268" spans="1:67">
      <c r="A268" s="62">
        <v>266</v>
      </c>
      <c r="B268" s="62" t="s">
        <v>456</v>
      </c>
      <c r="C268" s="62" t="s">
        <v>456</v>
      </c>
      <c r="D268" s="62" t="s">
        <v>456</v>
      </c>
      <c r="E268" s="62" t="s">
        <v>456</v>
      </c>
      <c r="F268" s="62" t="s">
        <v>456</v>
      </c>
      <c r="G268" s="62" t="s">
        <v>456</v>
      </c>
      <c r="H268" s="62" t="s">
        <v>456</v>
      </c>
      <c r="I268" s="62" t="s">
        <v>456</v>
      </c>
      <c r="J268" s="62" t="s">
        <v>456</v>
      </c>
      <c r="K268" s="62" t="s">
        <v>456</v>
      </c>
      <c r="L268" s="62" t="s">
        <v>456</v>
      </c>
      <c r="M268" s="62" t="s">
        <v>456</v>
      </c>
      <c r="N268" s="62" t="s">
        <v>456</v>
      </c>
      <c r="O268" s="62" t="s">
        <v>456</v>
      </c>
      <c r="P268" s="62" t="s">
        <v>456</v>
      </c>
      <c r="Q268" s="62" t="s">
        <v>2039</v>
      </c>
      <c r="R268" s="62" t="s">
        <v>456</v>
      </c>
      <c r="S268" s="62" t="s">
        <v>456</v>
      </c>
      <c r="T268" s="62" t="s">
        <v>456</v>
      </c>
      <c r="U268" s="62" t="s">
        <v>456</v>
      </c>
      <c r="V268" s="62" t="s">
        <v>456</v>
      </c>
      <c r="W268" s="62" t="s">
        <v>456</v>
      </c>
      <c r="X268" s="62" t="s">
        <v>456</v>
      </c>
      <c r="Y268" s="62" t="s">
        <v>2039</v>
      </c>
      <c r="Z268" s="62" t="s">
        <v>456</v>
      </c>
      <c r="AA268" s="62" t="s">
        <v>456</v>
      </c>
      <c r="AB268" s="62" t="s">
        <v>456</v>
      </c>
      <c r="AC268" s="62" t="s">
        <v>456</v>
      </c>
      <c r="AD268" s="62" t="s">
        <v>456</v>
      </c>
      <c r="AE268" s="62" t="s">
        <v>456</v>
      </c>
      <c r="AF268" s="62" t="s">
        <v>456</v>
      </c>
      <c r="AG268" s="62" t="s">
        <v>456</v>
      </c>
      <c r="AH268" s="62" t="s">
        <v>456</v>
      </c>
      <c r="AI268" s="62" t="s">
        <v>456</v>
      </c>
      <c r="AJ268" s="62" t="s">
        <v>456</v>
      </c>
      <c r="AK268" s="62" t="s">
        <v>456</v>
      </c>
      <c r="AL268" s="62" t="s">
        <v>456</v>
      </c>
      <c r="AM268" s="62" t="s">
        <v>456</v>
      </c>
      <c r="AN268" s="62" t="s">
        <v>456</v>
      </c>
      <c r="AO268" s="62" t="s">
        <v>456</v>
      </c>
      <c r="AP268" s="62" t="s">
        <v>456</v>
      </c>
      <c r="AQ268" s="62" t="s">
        <v>456</v>
      </c>
      <c r="AR268" s="62" t="s">
        <v>456</v>
      </c>
      <c r="AS268" s="62" t="s">
        <v>456</v>
      </c>
      <c r="AT268" s="62" t="s">
        <v>456</v>
      </c>
      <c r="AU268" s="62" t="s">
        <v>456</v>
      </c>
      <c r="AV268" s="62" t="s">
        <v>456</v>
      </c>
      <c r="AW268" s="62" t="s">
        <v>456</v>
      </c>
      <c r="AX268" s="62" t="s">
        <v>456</v>
      </c>
      <c r="AY268" s="62" t="s">
        <v>456</v>
      </c>
      <c r="AZ268" s="62" t="s">
        <v>456</v>
      </c>
      <c r="BA268" s="62" t="s">
        <v>456</v>
      </c>
      <c r="BB268" s="62" t="s">
        <v>456</v>
      </c>
      <c r="BC268" s="62" t="s">
        <v>456</v>
      </c>
      <c r="BD268" s="62" t="s">
        <v>456</v>
      </c>
      <c r="BE268" s="62" t="s">
        <v>456</v>
      </c>
      <c r="BF268" s="62" t="s">
        <v>456</v>
      </c>
      <c r="BG268" s="62" t="s">
        <v>456</v>
      </c>
      <c r="BH268" s="62" t="s">
        <v>456</v>
      </c>
      <c r="BI268" s="62" t="s">
        <v>456</v>
      </c>
      <c r="BJ268" s="62" t="s">
        <v>456</v>
      </c>
      <c r="BK268" s="62" t="s">
        <v>456</v>
      </c>
      <c r="BL268" s="62" t="s">
        <v>456</v>
      </c>
      <c r="BM268" s="62" t="s">
        <v>456</v>
      </c>
      <c r="BN268" s="62" t="s">
        <v>2039</v>
      </c>
      <c r="BO268" s="62" t="s">
        <v>1957</v>
      </c>
    </row>
    <row r="269" spans="1:67">
      <c r="A269" s="62">
        <v>267</v>
      </c>
      <c r="B269" s="62" t="s">
        <v>456</v>
      </c>
      <c r="C269" s="62" t="s">
        <v>456</v>
      </c>
      <c r="D269" s="62" t="s">
        <v>456</v>
      </c>
      <c r="E269" s="62" t="s">
        <v>456</v>
      </c>
      <c r="F269" s="62" t="s">
        <v>456</v>
      </c>
      <c r="G269" s="62" t="s">
        <v>456</v>
      </c>
      <c r="H269" s="62" t="s">
        <v>456</v>
      </c>
      <c r="I269" s="62" t="s">
        <v>456</v>
      </c>
      <c r="J269" s="62" t="s">
        <v>456</v>
      </c>
      <c r="K269" s="62" t="s">
        <v>456</v>
      </c>
      <c r="L269" s="62" t="s">
        <v>456</v>
      </c>
      <c r="M269" s="62" t="s">
        <v>456</v>
      </c>
      <c r="N269" s="62" t="s">
        <v>456</v>
      </c>
      <c r="O269" s="62" t="s">
        <v>456</v>
      </c>
      <c r="P269" s="62" t="s">
        <v>456</v>
      </c>
      <c r="Q269" s="62" t="s">
        <v>2039</v>
      </c>
      <c r="R269" s="62" t="s">
        <v>456</v>
      </c>
      <c r="S269" s="62" t="s">
        <v>456</v>
      </c>
      <c r="T269" s="62" t="s">
        <v>456</v>
      </c>
      <c r="U269" s="62" t="s">
        <v>456</v>
      </c>
      <c r="V269" s="62" t="s">
        <v>456</v>
      </c>
      <c r="W269" s="62" t="s">
        <v>456</v>
      </c>
      <c r="X269" s="62" t="s">
        <v>456</v>
      </c>
      <c r="Y269" s="62" t="s">
        <v>2039</v>
      </c>
      <c r="Z269" s="62" t="s">
        <v>456</v>
      </c>
      <c r="AA269" s="62" t="s">
        <v>456</v>
      </c>
      <c r="AB269" s="62" t="s">
        <v>456</v>
      </c>
      <c r="AC269" s="62" t="s">
        <v>456</v>
      </c>
      <c r="AD269" s="62" t="s">
        <v>456</v>
      </c>
      <c r="AE269" s="62" t="s">
        <v>456</v>
      </c>
      <c r="AF269" s="62" t="s">
        <v>456</v>
      </c>
      <c r="AG269" s="62" t="s">
        <v>456</v>
      </c>
      <c r="AH269" s="62" t="s">
        <v>456</v>
      </c>
      <c r="AI269" s="62" t="s">
        <v>456</v>
      </c>
      <c r="AJ269" s="62" t="s">
        <v>456</v>
      </c>
      <c r="AK269" s="62" t="s">
        <v>456</v>
      </c>
      <c r="AL269" s="62" t="s">
        <v>456</v>
      </c>
      <c r="AM269" s="62" t="s">
        <v>456</v>
      </c>
      <c r="AN269" s="62" t="s">
        <v>456</v>
      </c>
      <c r="AO269" s="62" t="s">
        <v>456</v>
      </c>
      <c r="AP269" s="62" t="s">
        <v>456</v>
      </c>
      <c r="AQ269" s="62" t="s">
        <v>456</v>
      </c>
      <c r="AR269" s="62" t="s">
        <v>456</v>
      </c>
      <c r="AS269" s="62" t="s">
        <v>456</v>
      </c>
      <c r="AT269" s="62" t="s">
        <v>456</v>
      </c>
      <c r="AU269" s="62" t="s">
        <v>456</v>
      </c>
      <c r="AV269" s="62" t="s">
        <v>456</v>
      </c>
      <c r="AW269" s="62" t="s">
        <v>456</v>
      </c>
      <c r="AX269" s="62" t="s">
        <v>456</v>
      </c>
      <c r="AY269" s="62" t="s">
        <v>456</v>
      </c>
      <c r="AZ269" s="62" t="s">
        <v>456</v>
      </c>
      <c r="BA269" s="62" t="s">
        <v>456</v>
      </c>
      <c r="BB269" s="62" t="s">
        <v>456</v>
      </c>
      <c r="BC269" s="62" t="s">
        <v>456</v>
      </c>
      <c r="BD269" s="62" t="s">
        <v>456</v>
      </c>
      <c r="BE269" s="62" t="s">
        <v>456</v>
      </c>
      <c r="BF269" s="62" t="s">
        <v>456</v>
      </c>
      <c r="BG269" s="62" t="s">
        <v>456</v>
      </c>
      <c r="BH269" s="62" t="s">
        <v>456</v>
      </c>
      <c r="BI269" s="62" t="s">
        <v>456</v>
      </c>
      <c r="BJ269" s="62" t="s">
        <v>456</v>
      </c>
      <c r="BK269" s="62" t="s">
        <v>456</v>
      </c>
      <c r="BL269" s="62" t="s">
        <v>456</v>
      </c>
      <c r="BM269" s="62" t="s">
        <v>456</v>
      </c>
      <c r="BN269" s="62" t="s">
        <v>2039</v>
      </c>
      <c r="BO269" s="62" t="s">
        <v>1957</v>
      </c>
    </row>
    <row r="270" spans="1:67">
      <c r="A270" s="62">
        <v>268</v>
      </c>
      <c r="B270" s="62" t="s">
        <v>456</v>
      </c>
      <c r="C270" s="62" t="s">
        <v>456</v>
      </c>
      <c r="D270" s="62" t="s">
        <v>456</v>
      </c>
      <c r="E270" s="62" t="s">
        <v>456</v>
      </c>
      <c r="F270" s="62" t="s">
        <v>456</v>
      </c>
      <c r="G270" s="62" t="s">
        <v>456</v>
      </c>
      <c r="H270" s="62" t="s">
        <v>456</v>
      </c>
      <c r="I270" s="62" t="s">
        <v>456</v>
      </c>
      <c r="J270" s="62" t="s">
        <v>456</v>
      </c>
      <c r="K270" s="62" t="s">
        <v>456</v>
      </c>
      <c r="L270" s="62" t="s">
        <v>456</v>
      </c>
      <c r="M270" s="62" t="s">
        <v>456</v>
      </c>
      <c r="N270" s="62" t="s">
        <v>456</v>
      </c>
      <c r="O270" s="62" t="s">
        <v>456</v>
      </c>
      <c r="P270" s="62" t="s">
        <v>456</v>
      </c>
      <c r="Q270" s="62" t="s">
        <v>2039</v>
      </c>
      <c r="R270" s="62" t="s">
        <v>456</v>
      </c>
      <c r="S270" s="62" t="s">
        <v>456</v>
      </c>
      <c r="T270" s="62" t="s">
        <v>456</v>
      </c>
      <c r="U270" s="62" t="s">
        <v>456</v>
      </c>
      <c r="V270" s="62" t="s">
        <v>456</v>
      </c>
      <c r="W270" s="62" t="s">
        <v>456</v>
      </c>
      <c r="X270" s="62" t="s">
        <v>456</v>
      </c>
      <c r="Y270" s="62" t="s">
        <v>2039</v>
      </c>
      <c r="Z270" s="62" t="s">
        <v>456</v>
      </c>
      <c r="AA270" s="62" t="s">
        <v>456</v>
      </c>
      <c r="AB270" s="62" t="s">
        <v>456</v>
      </c>
      <c r="AC270" s="62" t="s">
        <v>456</v>
      </c>
      <c r="AD270" s="62" t="s">
        <v>456</v>
      </c>
      <c r="AE270" s="62" t="s">
        <v>456</v>
      </c>
      <c r="AF270" s="62" t="s">
        <v>456</v>
      </c>
      <c r="AG270" s="62" t="s">
        <v>456</v>
      </c>
      <c r="AH270" s="62" t="s">
        <v>456</v>
      </c>
      <c r="AI270" s="62" t="s">
        <v>456</v>
      </c>
      <c r="AJ270" s="62" t="s">
        <v>456</v>
      </c>
      <c r="AK270" s="62" t="s">
        <v>456</v>
      </c>
      <c r="AL270" s="62" t="s">
        <v>456</v>
      </c>
      <c r="AM270" s="62" t="s">
        <v>456</v>
      </c>
      <c r="AN270" s="62" t="s">
        <v>456</v>
      </c>
      <c r="AO270" s="62" t="s">
        <v>456</v>
      </c>
      <c r="AP270" s="62" t="s">
        <v>456</v>
      </c>
      <c r="AQ270" s="62" t="s">
        <v>456</v>
      </c>
      <c r="AR270" s="62" t="s">
        <v>456</v>
      </c>
      <c r="AS270" s="62" t="s">
        <v>456</v>
      </c>
      <c r="AT270" s="62" t="s">
        <v>456</v>
      </c>
      <c r="AU270" s="62" t="s">
        <v>456</v>
      </c>
      <c r="AV270" s="62" t="s">
        <v>456</v>
      </c>
      <c r="AW270" s="62" t="s">
        <v>456</v>
      </c>
      <c r="AX270" s="62" t="s">
        <v>456</v>
      </c>
      <c r="AY270" s="62" t="s">
        <v>456</v>
      </c>
      <c r="AZ270" s="62" t="s">
        <v>456</v>
      </c>
      <c r="BA270" s="62" t="s">
        <v>456</v>
      </c>
      <c r="BB270" s="62" t="s">
        <v>456</v>
      </c>
      <c r="BC270" s="62" t="s">
        <v>456</v>
      </c>
      <c r="BD270" s="62" t="s">
        <v>456</v>
      </c>
      <c r="BE270" s="62" t="s">
        <v>456</v>
      </c>
      <c r="BF270" s="62" t="s">
        <v>456</v>
      </c>
      <c r="BG270" s="62" t="s">
        <v>456</v>
      </c>
      <c r="BH270" s="62" t="s">
        <v>456</v>
      </c>
      <c r="BI270" s="62" t="s">
        <v>456</v>
      </c>
      <c r="BJ270" s="62" t="s">
        <v>456</v>
      </c>
      <c r="BK270" s="62" t="s">
        <v>456</v>
      </c>
      <c r="BL270" s="62" t="s">
        <v>456</v>
      </c>
      <c r="BM270" s="62" t="s">
        <v>456</v>
      </c>
      <c r="BN270" s="62" t="s">
        <v>2039</v>
      </c>
      <c r="BO270" s="62" t="s">
        <v>1957</v>
      </c>
    </row>
    <row r="271" spans="1:67">
      <c r="A271" s="62">
        <v>269</v>
      </c>
      <c r="B271" s="62" t="s">
        <v>456</v>
      </c>
      <c r="C271" s="62" t="s">
        <v>456</v>
      </c>
      <c r="D271" s="62" t="s">
        <v>456</v>
      </c>
      <c r="E271" s="62" t="s">
        <v>456</v>
      </c>
      <c r="F271" s="62" t="s">
        <v>456</v>
      </c>
      <c r="G271" s="62" t="s">
        <v>456</v>
      </c>
      <c r="H271" s="62" t="s">
        <v>456</v>
      </c>
      <c r="I271" s="62" t="s">
        <v>456</v>
      </c>
      <c r="J271" s="62" t="s">
        <v>456</v>
      </c>
      <c r="K271" s="62" t="s">
        <v>456</v>
      </c>
      <c r="L271" s="62" t="s">
        <v>456</v>
      </c>
      <c r="M271" s="62" t="s">
        <v>456</v>
      </c>
      <c r="N271" s="62" t="s">
        <v>456</v>
      </c>
      <c r="O271" s="62" t="s">
        <v>456</v>
      </c>
      <c r="P271" s="62" t="s">
        <v>456</v>
      </c>
      <c r="Q271" s="62" t="s">
        <v>2039</v>
      </c>
      <c r="R271" s="62" t="s">
        <v>456</v>
      </c>
      <c r="S271" s="62" t="s">
        <v>456</v>
      </c>
      <c r="T271" s="62" t="s">
        <v>456</v>
      </c>
      <c r="U271" s="62" t="s">
        <v>456</v>
      </c>
      <c r="V271" s="62" t="s">
        <v>456</v>
      </c>
      <c r="W271" s="62" t="s">
        <v>456</v>
      </c>
      <c r="X271" s="62" t="s">
        <v>456</v>
      </c>
      <c r="Y271" s="62" t="s">
        <v>2039</v>
      </c>
      <c r="Z271" s="62" t="s">
        <v>456</v>
      </c>
      <c r="AA271" s="62" t="s">
        <v>456</v>
      </c>
      <c r="AB271" s="62" t="s">
        <v>456</v>
      </c>
      <c r="AC271" s="62" t="s">
        <v>456</v>
      </c>
      <c r="AD271" s="62" t="s">
        <v>456</v>
      </c>
      <c r="AE271" s="62" t="s">
        <v>456</v>
      </c>
      <c r="AF271" s="62" t="s">
        <v>456</v>
      </c>
      <c r="AG271" s="62" t="s">
        <v>456</v>
      </c>
      <c r="AH271" s="62" t="s">
        <v>456</v>
      </c>
      <c r="AI271" s="62" t="s">
        <v>456</v>
      </c>
      <c r="AJ271" s="62" t="s">
        <v>456</v>
      </c>
      <c r="AK271" s="62" t="s">
        <v>456</v>
      </c>
      <c r="AL271" s="62" t="s">
        <v>456</v>
      </c>
      <c r="AM271" s="62" t="s">
        <v>456</v>
      </c>
      <c r="AN271" s="62" t="s">
        <v>456</v>
      </c>
      <c r="AO271" s="62" t="s">
        <v>456</v>
      </c>
      <c r="AP271" s="62" t="s">
        <v>456</v>
      </c>
      <c r="AQ271" s="62" t="s">
        <v>456</v>
      </c>
      <c r="AR271" s="62" t="s">
        <v>456</v>
      </c>
      <c r="AS271" s="62" t="s">
        <v>456</v>
      </c>
      <c r="AT271" s="62" t="s">
        <v>456</v>
      </c>
      <c r="AU271" s="62" t="s">
        <v>456</v>
      </c>
      <c r="AV271" s="62" t="s">
        <v>456</v>
      </c>
      <c r="AW271" s="62" t="s">
        <v>456</v>
      </c>
      <c r="AX271" s="62" t="s">
        <v>456</v>
      </c>
      <c r="AY271" s="62" t="s">
        <v>456</v>
      </c>
      <c r="AZ271" s="62" t="s">
        <v>456</v>
      </c>
      <c r="BA271" s="62" t="s">
        <v>456</v>
      </c>
      <c r="BB271" s="62" t="s">
        <v>456</v>
      </c>
      <c r="BC271" s="62" t="s">
        <v>456</v>
      </c>
      <c r="BD271" s="62" t="s">
        <v>456</v>
      </c>
      <c r="BE271" s="62" t="s">
        <v>456</v>
      </c>
      <c r="BF271" s="62" t="s">
        <v>456</v>
      </c>
      <c r="BG271" s="62" t="s">
        <v>456</v>
      </c>
      <c r="BH271" s="62" t="s">
        <v>456</v>
      </c>
      <c r="BI271" s="62" t="s">
        <v>456</v>
      </c>
      <c r="BJ271" s="62" t="s">
        <v>456</v>
      </c>
      <c r="BK271" s="62" t="s">
        <v>456</v>
      </c>
      <c r="BL271" s="62" t="s">
        <v>456</v>
      </c>
      <c r="BM271" s="62" t="s">
        <v>456</v>
      </c>
      <c r="BN271" s="62" t="s">
        <v>2039</v>
      </c>
      <c r="BO271" s="62" t="s">
        <v>1957</v>
      </c>
    </row>
    <row r="272" spans="1:67">
      <c r="A272" s="62">
        <v>270</v>
      </c>
      <c r="B272" s="62" t="s">
        <v>456</v>
      </c>
      <c r="C272" s="62" t="s">
        <v>456</v>
      </c>
      <c r="D272" s="62" t="s">
        <v>456</v>
      </c>
      <c r="E272" s="62" t="s">
        <v>456</v>
      </c>
      <c r="F272" s="62" t="s">
        <v>456</v>
      </c>
      <c r="G272" s="62" t="s">
        <v>456</v>
      </c>
      <c r="H272" s="62" t="s">
        <v>456</v>
      </c>
      <c r="I272" s="62" t="s">
        <v>456</v>
      </c>
      <c r="J272" s="62" t="s">
        <v>456</v>
      </c>
      <c r="K272" s="62" t="s">
        <v>456</v>
      </c>
      <c r="L272" s="62" t="s">
        <v>456</v>
      </c>
      <c r="M272" s="62" t="s">
        <v>456</v>
      </c>
      <c r="N272" s="62" t="s">
        <v>456</v>
      </c>
      <c r="O272" s="62" t="s">
        <v>456</v>
      </c>
      <c r="P272" s="62" t="s">
        <v>456</v>
      </c>
      <c r="Q272" s="62" t="s">
        <v>2039</v>
      </c>
      <c r="R272" s="62" t="s">
        <v>456</v>
      </c>
      <c r="S272" s="62" t="s">
        <v>456</v>
      </c>
      <c r="T272" s="62" t="s">
        <v>456</v>
      </c>
      <c r="U272" s="62" t="s">
        <v>456</v>
      </c>
      <c r="V272" s="62" t="s">
        <v>456</v>
      </c>
      <c r="W272" s="62" t="s">
        <v>456</v>
      </c>
      <c r="X272" s="62" t="s">
        <v>456</v>
      </c>
      <c r="Y272" s="62" t="s">
        <v>2039</v>
      </c>
      <c r="Z272" s="62" t="s">
        <v>456</v>
      </c>
      <c r="AA272" s="62" t="s">
        <v>456</v>
      </c>
      <c r="AB272" s="62" t="s">
        <v>456</v>
      </c>
      <c r="AC272" s="62" t="s">
        <v>456</v>
      </c>
      <c r="AD272" s="62" t="s">
        <v>456</v>
      </c>
      <c r="AE272" s="62" t="s">
        <v>456</v>
      </c>
      <c r="AF272" s="62" t="s">
        <v>456</v>
      </c>
      <c r="AG272" s="62" t="s">
        <v>456</v>
      </c>
      <c r="AH272" s="62" t="s">
        <v>456</v>
      </c>
      <c r="AI272" s="62" t="s">
        <v>456</v>
      </c>
      <c r="AJ272" s="62" t="s">
        <v>456</v>
      </c>
      <c r="AK272" s="62" t="s">
        <v>456</v>
      </c>
      <c r="AL272" s="62" t="s">
        <v>456</v>
      </c>
      <c r="AM272" s="62" t="s">
        <v>456</v>
      </c>
      <c r="AN272" s="62" t="s">
        <v>456</v>
      </c>
      <c r="AO272" s="62" t="s">
        <v>456</v>
      </c>
      <c r="AP272" s="62" t="s">
        <v>456</v>
      </c>
      <c r="AQ272" s="62" t="s">
        <v>456</v>
      </c>
      <c r="AR272" s="62" t="s">
        <v>456</v>
      </c>
      <c r="AS272" s="62" t="s">
        <v>456</v>
      </c>
      <c r="AT272" s="62" t="s">
        <v>456</v>
      </c>
      <c r="AU272" s="62" t="s">
        <v>456</v>
      </c>
      <c r="AV272" s="62" t="s">
        <v>456</v>
      </c>
      <c r="AW272" s="62" t="s">
        <v>456</v>
      </c>
      <c r="AX272" s="62" t="s">
        <v>456</v>
      </c>
      <c r="AY272" s="62" t="s">
        <v>456</v>
      </c>
      <c r="AZ272" s="62" t="s">
        <v>456</v>
      </c>
      <c r="BA272" s="62" t="s">
        <v>456</v>
      </c>
      <c r="BB272" s="62" t="s">
        <v>456</v>
      </c>
      <c r="BC272" s="62" t="s">
        <v>456</v>
      </c>
      <c r="BD272" s="62" t="s">
        <v>456</v>
      </c>
      <c r="BE272" s="62" t="s">
        <v>456</v>
      </c>
      <c r="BF272" s="62" t="s">
        <v>456</v>
      </c>
      <c r="BG272" s="62" t="s">
        <v>456</v>
      </c>
      <c r="BH272" s="62" t="s">
        <v>456</v>
      </c>
      <c r="BI272" s="62" t="s">
        <v>456</v>
      </c>
      <c r="BJ272" s="62" t="s">
        <v>456</v>
      </c>
      <c r="BK272" s="62" t="s">
        <v>456</v>
      </c>
      <c r="BL272" s="62" t="s">
        <v>456</v>
      </c>
      <c r="BM272" s="62" t="s">
        <v>456</v>
      </c>
      <c r="BN272" s="62" t="s">
        <v>2039</v>
      </c>
      <c r="BO272" s="62" t="s">
        <v>1957</v>
      </c>
    </row>
    <row r="273" spans="1:67">
      <c r="A273" s="62">
        <v>271</v>
      </c>
      <c r="B273" s="62" t="s">
        <v>456</v>
      </c>
      <c r="C273" s="62" t="s">
        <v>456</v>
      </c>
      <c r="D273" s="62" t="s">
        <v>456</v>
      </c>
      <c r="E273" s="62" t="s">
        <v>456</v>
      </c>
      <c r="F273" s="62" t="s">
        <v>456</v>
      </c>
      <c r="G273" s="62" t="s">
        <v>456</v>
      </c>
      <c r="H273" s="62" t="s">
        <v>456</v>
      </c>
      <c r="I273" s="62" t="s">
        <v>456</v>
      </c>
      <c r="J273" s="62" t="s">
        <v>456</v>
      </c>
      <c r="K273" s="62" t="s">
        <v>456</v>
      </c>
      <c r="L273" s="62" t="s">
        <v>456</v>
      </c>
      <c r="M273" s="62" t="s">
        <v>456</v>
      </c>
      <c r="N273" s="62" t="s">
        <v>456</v>
      </c>
      <c r="O273" s="62" t="s">
        <v>456</v>
      </c>
      <c r="P273" s="62" t="s">
        <v>456</v>
      </c>
      <c r="Q273" s="62" t="s">
        <v>2039</v>
      </c>
      <c r="R273" s="62" t="s">
        <v>456</v>
      </c>
      <c r="S273" s="62" t="s">
        <v>456</v>
      </c>
      <c r="T273" s="62" t="s">
        <v>456</v>
      </c>
      <c r="U273" s="62" t="s">
        <v>456</v>
      </c>
      <c r="V273" s="62" t="s">
        <v>456</v>
      </c>
      <c r="W273" s="62" t="s">
        <v>456</v>
      </c>
      <c r="X273" s="62" t="s">
        <v>456</v>
      </c>
      <c r="Y273" s="62" t="s">
        <v>2039</v>
      </c>
      <c r="Z273" s="62" t="s">
        <v>456</v>
      </c>
      <c r="AA273" s="62" t="s">
        <v>456</v>
      </c>
      <c r="AB273" s="62" t="s">
        <v>456</v>
      </c>
      <c r="AC273" s="62" t="s">
        <v>456</v>
      </c>
      <c r="AD273" s="62" t="s">
        <v>456</v>
      </c>
      <c r="AE273" s="62" t="s">
        <v>456</v>
      </c>
      <c r="AF273" s="62" t="s">
        <v>456</v>
      </c>
      <c r="AG273" s="62" t="s">
        <v>456</v>
      </c>
      <c r="AH273" s="62" t="s">
        <v>456</v>
      </c>
      <c r="AI273" s="62" t="s">
        <v>456</v>
      </c>
      <c r="AJ273" s="62" t="s">
        <v>456</v>
      </c>
      <c r="AK273" s="62" t="s">
        <v>456</v>
      </c>
      <c r="AL273" s="62" t="s">
        <v>456</v>
      </c>
      <c r="AM273" s="62" t="s">
        <v>456</v>
      </c>
      <c r="AN273" s="62" t="s">
        <v>456</v>
      </c>
      <c r="AO273" s="62" t="s">
        <v>456</v>
      </c>
      <c r="AP273" s="62" t="s">
        <v>456</v>
      </c>
      <c r="AQ273" s="62" t="s">
        <v>456</v>
      </c>
      <c r="AR273" s="62" t="s">
        <v>456</v>
      </c>
      <c r="AS273" s="62" t="s">
        <v>456</v>
      </c>
      <c r="AT273" s="62" t="s">
        <v>456</v>
      </c>
      <c r="AU273" s="62" t="s">
        <v>456</v>
      </c>
      <c r="AV273" s="62" t="s">
        <v>456</v>
      </c>
      <c r="AW273" s="62" t="s">
        <v>456</v>
      </c>
      <c r="AX273" s="62" t="s">
        <v>456</v>
      </c>
      <c r="AY273" s="62" t="s">
        <v>456</v>
      </c>
      <c r="AZ273" s="62" t="s">
        <v>456</v>
      </c>
      <c r="BA273" s="62" t="s">
        <v>456</v>
      </c>
      <c r="BB273" s="62" t="s">
        <v>456</v>
      </c>
      <c r="BC273" s="62" t="s">
        <v>456</v>
      </c>
      <c r="BD273" s="62" t="s">
        <v>456</v>
      </c>
      <c r="BE273" s="62" t="s">
        <v>456</v>
      </c>
      <c r="BF273" s="62" t="s">
        <v>456</v>
      </c>
      <c r="BG273" s="62" t="s">
        <v>456</v>
      </c>
      <c r="BH273" s="62" t="s">
        <v>456</v>
      </c>
      <c r="BI273" s="62" t="s">
        <v>456</v>
      </c>
      <c r="BJ273" s="62" t="s">
        <v>456</v>
      </c>
      <c r="BK273" s="62" t="s">
        <v>456</v>
      </c>
      <c r="BL273" s="62" t="s">
        <v>456</v>
      </c>
      <c r="BM273" s="62" t="s">
        <v>456</v>
      </c>
      <c r="BN273" s="62" t="s">
        <v>2039</v>
      </c>
      <c r="BO273" s="62" t="s">
        <v>1957</v>
      </c>
    </row>
    <row r="274" spans="1:67">
      <c r="A274" s="62">
        <v>272</v>
      </c>
      <c r="B274" s="62" t="s">
        <v>456</v>
      </c>
      <c r="C274" s="62" t="s">
        <v>456</v>
      </c>
      <c r="D274" s="62" t="s">
        <v>456</v>
      </c>
      <c r="E274" s="62" t="s">
        <v>456</v>
      </c>
      <c r="F274" s="62" t="s">
        <v>456</v>
      </c>
      <c r="G274" s="62" t="s">
        <v>456</v>
      </c>
      <c r="H274" s="62" t="s">
        <v>456</v>
      </c>
      <c r="I274" s="62" t="s">
        <v>456</v>
      </c>
      <c r="J274" s="62" t="s">
        <v>456</v>
      </c>
      <c r="K274" s="62" t="s">
        <v>456</v>
      </c>
      <c r="L274" s="62" t="s">
        <v>456</v>
      </c>
      <c r="M274" s="62" t="s">
        <v>456</v>
      </c>
      <c r="N274" s="62" t="s">
        <v>456</v>
      </c>
      <c r="O274" s="62" t="s">
        <v>456</v>
      </c>
      <c r="P274" s="62" t="s">
        <v>456</v>
      </c>
      <c r="Q274" s="62" t="s">
        <v>2039</v>
      </c>
      <c r="R274" s="62" t="s">
        <v>456</v>
      </c>
      <c r="S274" s="62" t="s">
        <v>456</v>
      </c>
      <c r="T274" s="62" t="s">
        <v>456</v>
      </c>
      <c r="U274" s="62" t="s">
        <v>456</v>
      </c>
      <c r="V274" s="62" t="s">
        <v>456</v>
      </c>
      <c r="W274" s="62" t="s">
        <v>456</v>
      </c>
      <c r="X274" s="62" t="s">
        <v>456</v>
      </c>
      <c r="Y274" s="62" t="s">
        <v>2039</v>
      </c>
      <c r="Z274" s="62" t="s">
        <v>456</v>
      </c>
      <c r="AA274" s="62" t="s">
        <v>456</v>
      </c>
      <c r="AB274" s="62" t="s">
        <v>456</v>
      </c>
      <c r="AC274" s="62" t="s">
        <v>456</v>
      </c>
      <c r="AD274" s="62" t="s">
        <v>456</v>
      </c>
      <c r="AE274" s="62" t="s">
        <v>456</v>
      </c>
      <c r="AF274" s="62" t="s">
        <v>456</v>
      </c>
      <c r="AG274" s="62" t="s">
        <v>456</v>
      </c>
      <c r="AH274" s="62" t="s">
        <v>456</v>
      </c>
      <c r="AI274" s="62" t="s">
        <v>456</v>
      </c>
      <c r="AJ274" s="62" t="s">
        <v>456</v>
      </c>
      <c r="AK274" s="62" t="s">
        <v>456</v>
      </c>
      <c r="AL274" s="62" t="s">
        <v>456</v>
      </c>
      <c r="AM274" s="62" t="s">
        <v>456</v>
      </c>
      <c r="AN274" s="62" t="s">
        <v>456</v>
      </c>
      <c r="AO274" s="62" t="s">
        <v>456</v>
      </c>
      <c r="AP274" s="62" t="s">
        <v>456</v>
      </c>
      <c r="AQ274" s="62" t="s">
        <v>456</v>
      </c>
      <c r="AR274" s="62" t="s">
        <v>456</v>
      </c>
      <c r="AS274" s="62" t="s">
        <v>456</v>
      </c>
      <c r="AT274" s="62" t="s">
        <v>456</v>
      </c>
      <c r="AU274" s="62" t="s">
        <v>456</v>
      </c>
      <c r="AV274" s="62" t="s">
        <v>456</v>
      </c>
      <c r="AW274" s="62" t="s">
        <v>456</v>
      </c>
      <c r="AX274" s="62" t="s">
        <v>456</v>
      </c>
      <c r="AY274" s="62" t="s">
        <v>456</v>
      </c>
      <c r="AZ274" s="62" t="s">
        <v>456</v>
      </c>
      <c r="BA274" s="62" t="s">
        <v>456</v>
      </c>
      <c r="BB274" s="62" t="s">
        <v>456</v>
      </c>
      <c r="BC274" s="62" t="s">
        <v>456</v>
      </c>
      <c r="BD274" s="62" t="s">
        <v>456</v>
      </c>
      <c r="BE274" s="62" t="s">
        <v>456</v>
      </c>
      <c r="BF274" s="62" t="s">
        <v>456</v>
      </c>
      <c r="BG274" s="62" t="s">
        <v>456</v>
      </c>
      <c r="BH274" s="62" t="s">
        <v>456</v>
      </c>
      <c r="BI274" s="62" t="s">
        <v>456</v>
      </c>
      <c r="BJ274" s="62" t="s">
        <v>456</v>
      </c>
      <c r="BK274" s="62" t="s">
        <v>456</v>
      </c>
      <c r="BL274" s="62" t="s">
        <v>456</v>
      </c>
      <c r="BM274" s="62" t="s">
        <v>456</v>
      </c>
      <c r="BN274" s="62" t="s">
        <v>2039</v>
      </c>
      <c r="BO274" s="62" t="s">
        <v>1957</v>
      </c>
    </row>
    <row r="275" spans="1:67">
      <c r="A275" s="62">
        <v>273</v>
      </c>
      <c r="B275" s="62" t="s">
        <v>456</v>
      </c>
      <c r="C275" s="62" t="s">
        <v>456</v>
      </c>
      <c r="D275" s="62" t="s">
        <v>456</v>
      </c>
      <c r="E275" s="62" t="s">
        <v>456</v>
      </c>
      <c r="F275" s="62" t="s">
        <v>456</v>
      </c>
      <c r="G275" s="62" t="s">
        <v>456</v>
      </c>
      <c r="H275" s="62" t="s">
        <v>456</v>
      </c>
      <c r="I275" s="62" t="s">
        <v>456</v>
      </c>
      <c r="J275" s="62" t="s">
        <v>456</v>
      </c>
      <c r="K275" s="62" t="s">
        <v>456</v>
      </c>
      <c r="L275" s="62" t="s">
        <v>456</v>
      </c>
      <c r="M275" s="62" t="s">
        <v>456</v>
      </c>
      <c r="N275" s="62" t="s">
        <v>456</v>
      </c>
      <c r="O275" s="62" t="s">
        <v>456</v>
      </c>
      <c r="P275" s="62" t="s">
        <v>456</v>
      </c>
      <c r="Q275" s="62" t="s">
        <v>2039</v>
      </c>
      <c r="R275" s="62" t="s">
        <v>456</v>
      </c>
      <c r="S275" s="62" t="s">
        <v>456</v>
      </c>
      <c r="T275" s="62" t="s">
        <v>456</v>
      </c>
      <c r="U275" s="62" t="s">
        <v>456</v>
      </c>
      <c r="V275" s="62" t="s">
        <v>456</v>
      </c>
      <c r="W275" s="62" t="s">
        <v>456</v>
      </c>
      <c r="X275" s="62" t="s">
        <v>456</v>
      </c>
      <c r="Y275" s="62" t="s">
        <v>2039</v>
      </c>
      <c r="Z275" s="62" t="s">
        <v>456</v>
      </c>
      <c r="AA275" s="62" t="s">
        <v>456</v>
      </c>
      <c r="AB275" s="62" t="s">
        <v>456</v>
      </c>
      <c r="AC275" s="62" t="s">
        <v>456</v>
      </c>
      <c r="AD275" s="62" t="s">
        <v>456</v>
      </c>
      <c r="AE275" s="62" t="s">
        <v>456</v>
      </c>
      <c r="AF275" s="62" t="s">
        <v>456</v>
      </c>
      <c r="AG275" s="62" t="s">
        <v>456</v>
      </c>
      <c r="AH275" s="62" t="s">
        <v>456</v>
      </c>
      <c r="AI275" s="62" t="s">
        <v>456</v>
      </c>
      <c r="AJ275" s="62" t="s">
        <v>456</v>
      </c>
      <c r="AK275" s="62" t="s">
        <v>456</v>
      </c>
      <c r="AL275" s="62" t="s">
        <v>456</v>
      </c>
      <c r="AM275" s="62" t="s">
        <v>456</v>
      </c>
      <c r="AN275" s="62" t="s">
        <v>456</v>
      </c>
      <c r="AO275" s="62" t="s">
        <v>456</v>
      </c>
      <c r="AP275" s="62" t="s">
        <v>456</v>
      </c>
      <c r="AQ275" s="62" t="s">
        <v>456</v>
      </c>
      <c r="AR275" s="62" t="s">
        <v>456</v>
      </c>
      <c r="AS275" s="62" t="s">
        <v>456</v>
      </c>
      <c r="AT275" s="62" t="s">
        <v>456</v>
      </c>
      <c r="AU275" s="62" t="s">
        <v>456</v>
      </c>
      <c r="AV275" s="62" t="s">
        <v>456</v>
      </c>
      <c r="AW275" s="62" t="s">
        <v>456</v>
      </c>
      <c r="AX275" s="62" t="s">
        <v>456</v>
      </c>
      <c r="AY275" s="62" t="s">
        <v>456</v>
      </c>
      <c r="AZ275" s="62" t="s">
        <v>456</v>
      </c>
      <c r="BA275" s="62" t="s">
        <v>456</v>
      </c>
      <c r="BB275" s="62" t="s">
        <v>456</v>
      </c>
      <c r="BC275" s="62" t="s">
        <v>456</v>
      </c>
      <c r="BD275" s="62" t="s">
        <v>456</v>
      </c>
      <c r="BE275" s="62" t="s">
        <v>456</v>
      </c>
      <c r="BF275" s="62" t="s">
        <v>456</v>
      </c>
      <c r="BG275" s="62" t="s">
        <v>456</v>
      </c>
      <c r="BH275" s="62" t="s">
        <v>456</v>
      </c>
      <c r="BI275" s="62" t="s">
        <v>456</v>
      </c>
      <c r="BJ275" s="62" t="s">
        <v>456</v>
      </c>
      <c r="BK275" s="62" t="s">
        <v>456</v>
      </c>
      <c r="BL275" s="62" t="s">
        <v>456</v>
      </c>
      <c r="BM275" s="62" t="s">
        <v>456</v>
      </c>
      <c r="BN275" s="62" t="s">
        <v>2039</v>
      </c>
      <c r="BO275" s="62" t="s">
        <v>1957</v>
      </c>
    </row>
    <row r="276" spans="1:67">
      <c r="A276" s="62">
        <v>274</v>
      </c>
      <c r="B276" s="62" t="s">
        <v>456</v>
      </c>
      <c r="C276" s="62" t="s">
        <v>456</v>
      </c>
      <c r="D276" s="62" t="s">
        <v>456</v>
      </c>
      <c r="E276" s="62" t="s">
        <v>456</v>
      </c>
      <c r="F276" s="62" t="s">
        <v>456</v>
      </c>
      <c r="G276" s="62" t="s">
        <v>456</v>
      </c>
      <c r="H276" s="62" t="s">
        <v>456</v>
      </c>
      <c r="I276" s="62" t="s">
        <v>456</v>
      </c>
      <c r="J276" s="62" t="s">
        <v>456</v>
      </c>
      <c r="K276" s="62" t="s">
        <v>456</v>
      </c>
      <c r="L276" s="62" t="s">
        <v>456</v>
      </c>
      <c r="M276" s="62" t="s">
        <v>456</v>
      </c>
      <c r="N276" s="62" t="s">
        <v>456</v>
      </c>
      <c r="O276" s="62" t="s">
        <v>456</v>
      </c>
      <c r="P276" s="62" t="s">
        <v>456</v>
      </c>
      <c r="Q276" s="62" t="s">
        <v>2039</v>
      </c>
      <c r="R276" s="62" t="s">
        <v>456</v>
      </c>
      <c r="S276" s="62" t="s">
        <v>456</v>
      </c>
      <c r="T276" s="62" t="s">
        <v>456</v>
      </c>
      <c r="U276" s="62" t="s">
        <v>456</v>
      </c>
      <c r="V276" s="62" t="s">
        <v>456</v>
      </c>
      <c r="W276" s="62" t="s">
        <v>456</v>
      </c>
      <c r="X276" s="62" t="s">
        <v>456</v>
      </c>
      <c r="Y276" s="62" t="s">
        <v>2039</v>
      </c>
      <c r="Z276" s="62" t="s">
        <v>456</v>
      </c>
      <c r="AA276" s="62" t="s">
        <v>456</v>
      </c>
      <c r="AB276" s="62" t="s">
        <v>456</v>
      </c>
      <c r="AC276" s="62" t="s">
        <v>456</v>
      </c>
      <c r="AD276" s="62" t="s">
        <v>456</v>
      </c>
      <c r="AE276" s="62" t="s">
        <v>456</v>
      </c>
      <c r="AF276" s="62" t="s">
        <v>456</v>
      </c>
      <c r="AG276" s="62" t="s">
        <v>456</v>
      </c>
      <c r="AH276" s="62" t="s">
        <v>456</v>
      </c>
      <c r="AI276" s="62" t="s">
        <v>456</v>
      </c>
      <c r="AJ276" s="62" t="s">
        <v>456</v>
      </c>
      <c r="AK276" s="62" t="s">
        <v>456</v>
      </c>
      <c r="AL276" s="62" t="s">
        <v>456</v>
      </c>
      <c r="AM276" s="62" t="s">
        <v>1957</v>
      </c>
      <c r="AN276" s="62" t="s">
        <v>456</v>
      </c>
      <c r="AO276" s="62" t="s">
        <v>456</v>
      </c>
      <c r="AP276" s="62" t="s">
        <v>456</v>
      </c>
      <c r="AQ276" s="62" t="s">
        <v>456</v>
      </c>
      <c r="AR276" s="62" t="s">
        <v>456</v>
      </c>
      <c r="AS276" s="62" t="s">
        <v>456</v>
      </c>
      <c r="AT276" s="62" t="s">
        <v>456</v>
      </c>
      <c r="AU276" s="62" t="s">
        <v>456</v>
      </c>
      <c r="AV276" s="62" t="s">
        <v>456</v>
      </c>
      <c r="AW276" s="62" t="s">
        <v>456</v>
      </c>
      <c r="AX276" s="62" t="s">
        <v>456</v>
      </c>
      <c r="AY276" s="62" t="s">
        <v>456</v>
      </c>
      <c r="AZ276" s="62" t="s">
        <v>456</v>
      </c>
      <c r="BA276" s="62" t="s">
        <v>456</v>
      </c>
      <c r="BB276" s="62" t="s">
        <v>456</v>
      </c>
      <c r="BC276" s="62" t="s">
        <v>456</v>
      </c>
      <c r="BD276" s="62" t="s">
        <v>456</v>
      </c>
      <c r="BE276" s="62" t="s">
        <v>456</v>
      </c>
      <c r="BF276" s="62" t="s">
        <v>456</v>
      </c>
      <c r="BG276" s="62" t="s">
        <v>456</v>
      </c>
      <c r="BH276" s="62" t="s">
        <v>456</v>
      </c>
      <c r="BI276" s="62" t="s">
        <v>456</v>
      </c>
      <c r="BJ276" s="62" t="s">
        <v>456</v>
      </c>
      <c r="BK276" s="62" t="s">
        <v>456</v>
      </c>
      <c r="BL276" s="62" t="s">
        <v>456</v>
      </c>
      <c r="BM276" s="62" t="s">
        <v>456</v>
      </c>
      <c r="BN276" s="62" t="s">
        <v>2039</v>
      </c>
      <c r="BO276" s="62" t="s">
        <v>1957</v>
      </c>
    </row>
    <row r="277" spans="1:67">
      <c r="A277" s="62">
        <v>275</v>
      </c>
      <c r="B277" s="62" t="s">
        <v>456</v>
      </c>
      <c r="C277" s="62" t="s">
        <v>456</v>
      </c>
      <c r="D277" s="62" t="s">
        <v>456</v>
      </c>
      <c r="E277" s="62" t="s">
        <v>456</v>
      </c>
      <c r="F277" s="62" t="s">
        <v>456</v>
      </c>
      <c r="G277" s="62" t="s">
        <v>456</v>
      </c>
      <c r="H277" s="62" t="s">
        <v>456</v>
      </c>
      <c r="I277" s="62" t="s">
        <v>456</v>
      </c>
      <c r="J277" s="62" t="s">
        <v>456</v>
      </c>
      <c r="K277" s="62" t="s">
        <v>456</v>
      </c>
      <c r="L277" s="62" t="s">
        <v>456</v>
      </c>
      <c r="M277" s="62" t="s">
        <v>456</v>
      </c>
      <c r="N277" s="62" t="s">
        <v>456</v>
      </c>
      <c r="O277" s="62" t="s">
        <v>456</v>
      </c>
      <c r="P277" s="62" t="s">
        <v>456</v>
      </c>
      <c r="Q277" s="62" t="s">
        <v>2039</v>
      </c>
      <c r="R277" s="62" t="s">
        <v>456</v>
      </c>
      <c r="S277" s="62" t="s">
        <v>456</v>
      </c>
      <c r="T277" s="62" t="s">
        <v>456</v>
      </c>
      <c r="U277" s="62" t="s">
        <v>456</v>
      </c>
      <c r="V277" s="62" t="s">
        <v>456</v>
      </c>
      <c r="W277" s="62" t="s">
        <v>456</v>
      </c>
      <c r="X277" s="62" t="s">
        <v>456</v>
      </c>
      <c r="Y277" s="62" t="s">
        <v>2039</v>
      </c>
      <c r="Z277" s="62" t="s">
        <v>456</v>
      </c>
      <c r="AA277" s="62" t="s">
        <v>456</v>
      </c>
      <c r="AB277" s="62" t="s">
        <v>456</v>
      </c>
      <c r="AC277" s="62" t="s">
        <v>456</v>
      </c>
      <c r="AD277" s="62" t="s">
        <v>456</v>
      </c>
      <c r="AE277" s="62" t="s">
        <v>456</v>
      </c>
      <c r="AF277" s="62" t="s">
        <v>456</v>
      </c>
      <c r="AG277" s="62" t="s">
        <v>456</v>
      </c>
      <c r="AH277" s="62" t="s">
        <v>456</v>
      </c>
      <c r="AI277" s="62" t="s">
        <v>456</v>
      </c>
      <c r="AJ277" s="62" t="s">
        <v>456</v>
      </c>
      <c r="AK277" s="62" t="s">
        <v>456</v>
      </c>
      <c r="AL277" s="62" t="s">
        <v>456</v>
      </c>
      <c r="AM277" s="62" t="s">
        <v>456</v>
      </c>
      <c r="AN277" s="62" t="s">
        <v>456</v>
      </c>
      <c r="AO277" s="62" t="s">
        <v>456</v>
      </c>
      <c r="AP277" s="62" t="s">
        <v>456</v>
      </c>
      <c r="AQ277" s="62" t="s">
        <v>456</v>
      </c>
      <c r="AR277" s="62" t="s">
        <v>456</v>
      </c>
      <c r="AS277" s="62" t="s">
        <v>456</v>
      </c>
      <c r="AT277" s="62" t="s">
        <v>456</v>
      </c>
      <c r="AU277" s="62" t="s">
        <v>456</v>
      </c>
      <c r="AV277" s="62" t="s">
        <v>456</v>
      </c>
      <c r="AW277" s="62" t="s">
        <v>456</v>
      </c>
      <c r="AX277" s="62" t="s">
        <v>456</v>
      </c>
      <c r="AY277" s="62" t="s">
        <v>456</v>
      </c>
      <c r="AZ277" s="62" t="s">
        <v>456</v>
      </c>
      <c r="BA277" s="62" t="s">
        <v>456</v>
      </c>
      <c r="BB277" s="62" t="s">
        <v>456</v>
      </c>
      <c r="BC277" s="62" t="s">
        <v>456</v>
      </c>
      <c r="BD277" s="62" t="s">
        <v>456</v>
      </c>
      <c r="BE277" s="62" t="s">
        <v>456</v>
      </c>
      <c r="BF277" s="62" t="s">
        <v>456</v>
      </c>
      <c r="BG277" s="62" t="s">
        <v>456</v>
      </c>
      <c r="BH277" s="62" t="s">
        <v>456</v>
      </c>
      <c r="BI277" s="62" t="s">
        <v>456</v>
      </c>
      <c r="BJ277" s="62" t="s">
        <v>456</v>
      </c>
      <c r="BK277" s="62" t="s">
        <v>456</v>
      </c>
      <c r="BL277" s="62" t="s">
        <v>456</v>
      </c>
      <c r="BM277" s="62" t="s">
        <v>456</v>
      </c>
      <c r="BN277" s="62" t="s">
        <v>2039</v>
      </c>
      <c r="BO277" s="62" t="s">
        <v>1957</v>
      </c>
    </row>
    <row r="278" spans="1:67">
      <c r="A278" s="62">
        <v>276</v>
      </c>
      <c r="B278" s="62" t="s">
        <v>456</v>
      </c>
      <c r="C278" s="62" t="s">
        <v>456</v>
      </c>
      <c r="D278" s="62" t="s">
        <v>456</v>
      </c>
      <c r="E278" s="62" t="s">
        <v>456</v>
      </c>
      <c r="F278" s="62" t="s">
        <v>456</v>
      </c>
      <c r="G278" s="62" t="s">
        <v>456</v>
      </c>
      <c r="H278" s="62" t="s">
        <v>456</v>
      </c>
      <c r="I278" s="62" t="s">
        <v>456</v>
      </c>
      <c r="J278" s="62" t="s">
        <v>456</v>
      </c>
      <c r="K278" s="62" t="s">
        <v>456</v>
      </c>
      <c r="L278" s="62" t="s">
        <v>456</v>
      </c>
      <c r="M278" s="62" t="s">
        <v>456</v>
      </c>
      <c r="N278" s="62" t="s">
        <v>456</v>
      </c>
      <c r="O278" s="62" t="s">
        <v>456</v>
      </c>
      <c r="P278" s="62" t="s">
        <v>456</v>
      </c>
      <c r="Q278" s="62" t="s">
        <v>2039</v>
      </c>
      <c r="R278" s="62" t="s">
        <v>456</v>
      </c>
      <c r="S278" s="62" t="s">
        <v>456</v>
      </c>
      <c r="T278" s="62" t="s">
        <v>456</v>
      </c>
      <c r="U278" s="62" t="s">
        <v>456</v>
      </c>
      <c r="V278" s="62" t="s">
        <v>456</v>
      </c>
      <c r="W278" s="62" t="s">
        <v>456</v>
      </c>
      <c r="X278" s="62" t="s">
        <v>456</v>
      </c>
      <c r="Y278" s="62" t="s">
        <v>2039</v>
      </c>
      <c r="Z278" s="62" t="s">
        <v>456</v>
      </c>
      <c r="AA278" s="62" t="s">
        <v>456</v>
      </c>
      <c r="AB278" s="62" t="s">
        <v>456</v>
      </c>
      <c r="AC278" s="62" t="s">
        <v>456</v>
      </c>
      <c r="AD278" s="62" t="s">
        <v>456</v>
      </c>
      <c r="AE278" s="62" t="s">
        <v>456</v>
      </c>
      <c r="AF278" s="62" t="s">
        <v>456</v>
      </c>
      <c r="AG278" s="62" t="s">
        <v>456</v>
      </c>
      <c r="AH278" s="62" t="s">
        <v>456</v>
      </c>
      <c r="AI278" s="62" t="s">
        <v>456</v>
      </c>
      <c r="AJ278" s="62" t="s">
        <v>456</v>
      </c>
      <c r="AK278" s="62" t="s">
        <v>456</v>
      </c>
      <c r="AL278" s="62" t="s">
        <v>456</v>
      </c>
      <c r="AM278" s="62" t="s">
        <v>456</v>
      </c>
      <c r="AN278" s="62" t="s">
        <v>456</v>
      </c>
      <c r="AO278" s="62" t="s">
        <v>456</v>
      </c>
      <c r="AP278" s="62" t="s">
        <v>456</v>
      </c>
      <c r="AQ278" s="62" t="s">
        <v>456</v>
      </c>
      <c r="AR278" s="62" t="s">
        <v>456</v>
      </c>
      <c r="AS278" s="62" t="s">
        <v>456</v>
      </c>
      <c r="AT278" s="62" t="s">
        <v>456</v>
      </c>
      <c r="AU278" s="62" t="s">
        <v>456</v>
      </c>
      <c r="AV278" s="62" t="s">
        <v>456</v>
      </c>
      <c r="AW278" s="62" t="s">
        <v>456</v>
      </c>
      <c r="AX278" s="62" t="s">
        <v>456</v>
      </c>
      <c r="AY278" s="62" t="s">
        <v>456</v>
      </c>
      <c r="AZ278" s="62" t="s">
        <v>456</v>
      </c>
      <c r="BA278" s="62" t="s">
        <v>456</v>
      </c>
      <c r="BB278" s="62" t="s">
        <v>456</v>
      </c>
      <c r="BC278" s="62" t="s">
        <v>456</v>
      </c>
      <c r="BD278" s="62" t="s">
        <v>456</v>
      </c>
      <c r="BE278" s="62" t="s">
        <v>456</v>
      </c>
      <c r="BF278" s="62" t="s">
        <v>456</v>
      </c>
      <c r="BG278" s="62" t="s">
        <v>456</v>
      </c>
      <c r="BH278" s="62" t="s">
        <v>456</v>
      </c>
      <c r="BI278" s="62" t="s">
        <v>456</v>
      </c>
      <c r="BJ278" s="62" t="s">
        <v>456</v>
      </c>
      <c r="BK278" s="62" t="s">
        <v>456</v>
      </c>
      <c r="BL278" s="62" t="s">
        <v>456</v>
      </c>
      <c r="BM278" s="62" t="s">
        <v>456</v>
      </c>
      <c r="BN278" s="62" t="s">
        <v>2039</v>
      </c>
      <c r="BO278" s="62" t="s">
        <v>1957</v>
      </c>
    </row>
    <row r="279" spans="1:67">
      <c r="A279" s="62">
        <v>277</v>
      </c>
      <c r="B279" s="62" t="s">
        <v>456</v>
      </c>
      <c r="C279" s="62" t="s">
        <v>456</v>
      </c>
      <c r="D279" s="62" t="s">
        <v>456</v>
      </c>
      <c r="E279" s="62" t="s">
        <v>456</v>
      </c>
      <c r="F279" s="62" t="s">
        <v>456</v>
      </c>
      <c r="G279" s="62" t="s">
        <v>456</v>
      </c>
      <c r="H279" s="62" t="s">
        <v>456</v>
      </c>
      <c r="I279" s="62" t="s">
        <v>456</v>
      </c>
      <c r="J279" s="62" t="s">
        <v>456</v>
      </c>
      <c r="K279" s="62" t="s">
        <v>456</v>
      </c>
      <c r="L279" s="62" t="s">
        <v>456</v>
      </c>
      <c r="M279" s="62" t="s">
        <v>456</v>
      </c>
      <c r="N279" s="62" t="s">
        <v>456</v>
      </c>
      <c r="O279" s="62" t="s">
        <v>456</v>
      </c>
      <c r="P279" s="62" t="s">
        <v>456</v>
      </c>
      <c r="Q279" s="62" t="s">
        <v>2039</v>
      </c>
      <c r="R279" s="62" t="s">
        <v>456</v>
      </c>
      <c r="S279" s="62" t="s">
        <v>456</v>
      </c>
      <c r="T279" s="62" t="s">
        <v>456</v>
      </c>
      <c r="U279" s="62" t="s">
        <v>456</v>
      </c>
      <c r="V279" s="62" t="s">
        <v>456</v>
      </c>
      <c r="W279" s="62" t="s">
        <v>456</v>
      </c>
      <c r="X279" s="62" t="s">
        <v>456</v>
      </c>
      <c r="Y279" s="62" t="s">
        <v>2039</v>
      </c>
      <c r="Z279" s="62" t="s">
        <v>456</v>
      </c>
      <c r="AA279" s="62" t="s">
        <v>456</v>
      </c>
      <c r="AB279" s="62" t="s">
        <v>456</v>
      </c>
      <c r="AC279" s="62" t="s">
        <v>456</v>
      </c>
      <c r="AD279" s="62" t="s">
        <v>456</v>
      </c>
      <c r="AE279" s="62" t="s">
        <v>456</v>
      </c>
      <c r="AF279" s="62" t="s">
        <v>456</v>
      </c>
      <c r="AG279" s="62" t="s">
        <v>456</v>
      </c>
      <c r="AH279" s="62" t="s">
        <v>456</v>
      </c>
      <c r="AI279" s="62" t="s">
        <v>456</v>
      </c>
      <c r="AJ279" s="62" t="s">
        <v>456</v>
      </c>
      <c r="AK279" s="62" t="s">
        <v>456</v>
      </c>
      <c r="AL279" s="62" t="s">
        <v>456</v>
      </c>
      <c r="AM279" s="62" t="s">
        <v>456</v>
      </c>
      <c r="AN279" s="62" t="s">
        <v>456</v>
      </c>
      <c r="AO279" s="62" t="s">
        <v>456</v>
      </c>
      <c r="AP279" s="62" t="s">
        <v>456</v>
      </c>
      <c r="AQ279" s="62" t="s">
        <v>456</v>
      </c>
      <c r="AR279" s="62" t="s">
        <v>456</v>
      </c>
      <c r="AS279" s="62" t="s">
        <v>456</v>
      </c>
      <c r="AT279" s="62" t="s">
        <v>456</v>
      </c>
      <c r="AU279" s="62" t="s">
        <v>456</v>
      </c>
      <c r="AV279" s="62" t="s">
        <v>456</v>
      </c>
      <c r="AW279" s="62" t="s">
        <v>456</v>
      </c>
      <c r="AX279" s="62" t="s">
        <v>456</v>
      </c>
      <c r="AY279" s="62" t="s">
        <v>456</v>
      </c>
      <c r="AZ279" s="62" t="s">
        <v>456</v>
      </c>
      <c r="BA279" s="62" t="s">
        <v>456</v>
      </c>
      <c r="BB279" s="62" t="s">
        <v>456</v>
      </c>
      <c r="BC279" s="62" t="s">
        <v>456</v>
      </c>
      <c r="BD279" s="62" t="s">
        <v>456</v>
      </c>
      <c r="BE279" s="62" t="s">
        <v>456</v>
      </c>
      <c r="BF279" s="62" t="s">
        <v>456</v>
      </c>
      <c r="BG279" s="62" t="s">
        <v>456</v>
      </c>
      <c r="BH279" s="62" t="s">
        <v>456</v>
      </c>
      <c r="BI279" s="62" t="s">
        <v>456</v>
      </c>
      <c r="BJ279" s="62" t="s">
        <v>456</v>
      </c>
      <c r="BK279" s="62" t="s">
        <v>456</v>
      </c>
      <c r="BL279" s="62" t="s">
        <v>456</v>
      </c>
      <c r="BM279" s="62" t="s">
        <v>456</v>
      </c>
      <c r="BN279" s="62" t="s">
        <v>2039</v>
      </c>
      <c r="BO279" s="62" t="s">
        <v>1957</v>
      </c>
    </row>
    <row r="280" spans="1:67">
      <c r="A280" s="62">
        <v>278</v>
      </c>
      <c r="B280" s="62" t="s">
        <v>456</v>
      </c>
      <c r="C280" s="62" t="s">
        <v>456</v>
      </c>
      <c r="D280" s="62" t="s">
        <v>456</v>
      </c>
      <c r="E280" s="62" t="s">
        <v>456</v>
      </c>
      <c r="F280" s="62" t="s">
        <v>456</v>
      </c>
      <c r="G280" s="62" t="s">
        <v>456</v>
      </c>
      <c r="H280" s="62" t="s">
        <v>456</v>
      </c>
      <c r="I280" s="62" t="s">
        <v>456</v>
      </c>
      <c r="J280" s="62" t="s">
        <v>456</v>
      </c>
      <c r="K280" s="62" t="s">
        <v>456</v>
      </c>
      <c r="L280" s="62" t="s">
        <v>456</v>
      </c>
      <c r="M280" s="62" t="s">
        <v>456</v>
      </c>
      <c r="N280" s="62" t="s">
        <v>456</v>
      </c>
      <c r="O280" s="62" t="s">
        <v>456</v>
      </c>
      <c r="P280" s="62" t="s">
        <v>456</v>
      </c>
      <c r="Q280" s="62" t="s">
        <v>2039</v>
      </c>
      <c r="R280" s="62" t="s">
        <v>456</v>
      </c>
      <c r="S280" s="62" t="s">
        <v>456</v>
      </c>
      <c r="T280" s="62" t="s">
        <v>456</v>
      </c>
      <c r="U280" s="62" t="s">
        <v>456</v>
      </c>
      <c r="V280" s="62" t="s">
        <v>456</v>
      </c>
      <c r="W280" s="62" t="s">
        <v>456</v>
      </c>
      <c r="X280" s="62" t="s">
        <v>456</v>
      </c>
      <c r="Y280" s="62" t="s">
        <v>2039</v>
      </c>
      <c r="Z280" s="62" t="s">
        <v>456</v>
      </c>
      <c r="AA280" s="62" t="s">
        <v>456</v>
      </c>
      <c r="AB280" s="62" t="s">
        <v>456</v>
      </c>
      <c r="AC280" s="62" t="s">
        <v>456</v>
      </c>
      <c r="AD280" s="62" t="s">
        <v>456</v>
      </c>
      <c r="AE280" s="62" t="s">
        <v>456</v>
      </c>
      <c r="AF280" s="62" t="s">
        <v>456</v>
      </c>
      <c r="AG280" s="62" t="s">
        <v>456</v>
      </c>
      <c r="AH280" s="62" t="s">
        <v>456</v>
      </c>
      <c r="AI280" s="62" t="s">
        <v>456</v>
      </c>
      <c r="AJ280" s="62" t="s">
        <v>456</v>
      </c>
      <c r="AK280" s="62" t="s">
        <v>456</v>
      </c>
      <c r="AL280" s="62" t="s">
        <v>456</v>
      </c>
      <c r="AM280" s="62" t="s">
        <v>456</v>
      </c>
      <c r="AN280" s="62" t="s">
        <v>456</v>
      </c>
      <c r="AO280" s="62" t="s">
        <v>456</v>
      </c>
      <c r="AP280" s="62" t="s">
        <v>456</v>
      </c>
      <c r="AQ280" s="62" t="s">
        <v>456</v>
      </c>
      <c r="AR280" s="62" t="s">
        <v>456</v>
      </c>
      <c r="AS280" s="62" t="s">
        <v>456</v>
      </c>
      <c r="AT280" s="62" t="s">
        <v>456</v>
      </c>
      <c r="AU280" s="62" t="s">
        <v>456</v>
      </c>
      <c r="AV280" s="62" t="s">
        <v>456</v>
      </c>
      <c r="AW280" s="62" t="s">
        <v>456</v>
      </c>
      <c r="AX280" s="62" t="s">
        <v>456</v>
      </c>
      <c r="AY280" s="62" t="s">
        <v>456</v>
      </c>
      <c r="AZ280" s="62" t="s">
        <v>456</v>
      </c>
      <c r="BA280" s="62" t="s">
        <v>456</v>
      </c>
      <c r="BB280" s="62" t="s">
        <v>456</v>
      </c>
      <c r="BC280" s="62" t="s">
        <v>456</v>
      </c>
      <c r="BD280" s="62" t="s">
        <v>456</v>
      </c>
      <c r="BE280" s="62" t="s">
        <v>456</v>
      </c>
      <c r="BF280" s="62" t="s">
        <v>456</v>
      </c>
      <c r="BG280" s="62" t="s">
        <v>456</v>
      </c>
      <c r="BH280" s="62" t="s">
        <v>456</v>
      </c>
      <c r="BI280" s="62" t="s">
        <v>456</v>
      </c>
      <c r="BJ280" s="62" t="s">
        <v>456</v>
      </c>
      <c r="BK280" s="62" t="s">
        <v>456</v>
      </c>
      <c r="BL280" s="62" t="s">
        <v>456</v>
      </c>
      <c r="BM280" s="62" t="s">
        <v>456</v>
      </c>
      <c r="BN280" s="62" t="s">
        <v>2039</v>
      </c>
      <c r="BO280" s="62" t="s">
        <v>1957</v>
      </c>
    </row>
    <row r="281" spans="1:67">
      <c r="A281" s="62">
        <v>279</v>
      </c>
      <c r="B281" s="62" t="s">
        <v>456</v>
      </c>
      <c r="C281" s="62" t="s">
        <v>456</v>
      </c>
      <c r="D281" s="62" t="s">
        <v>456</v>
      </c>
      <c r="E281" s="62" t="s">
        <v>456</v>
      </c>
      <c r="F281" s="62" t="s">
        <v>456</v>
      </c>
      <c r="G281" s="62" t="s">
        <v>456</v>
      </c>
      <c r="H281" s="62" t="s">
        <v>456</v>
      </c>
      <c r="I281" s="62" t="s">
        <v>456</v>
      </c>
      <c r="J281" s="62" t="s">
        <v>456</v>
      </c>
      <c r="K281" s="62" t="s">
        <v>456</v>
      </c>
      <c r="L281" s="62" t="s">
        <v>456</v>
      </c>
      <c r="M281" s="62" t="s">
        <v>456</v>
      </c>
      <c r="N281" s="62" t="s">
        <v>456</v>
      </c>
      <c r="O281" s="62" t="s">
        <v>456</v>
      </c>
      <c r="P281" s="62" t="s">
        <v>456</v>
      </c>
      <c r="Q281" s="62" t="s">
        <v>2039</v>
      </c>
      <c r="R281" s="62" t="s">
        <v>456</v>
      </c>
      <c r="S281" s="62" t="s">
        <v>456</v>
      </c>
      <c r="T281" s="62" t="s">
        <v>456</v>
      </c>
      <c r="U281" s="62" t="s">
        <v>456</v>
      </c>
      <c r="V281" s="62" t="s">
        <v>456</v>
      </c>
      <c r="W281" s="62" t="s">
        <v>456</v>
      </c>
      <c r="X281" s="62" t="s">
        <v>456</v>
      </c>
      <c r="Y281" s="62" t="s">
        <v>2039</v>
      </c>
      <c r="Z281" s="62" t="s">
        <v>456</v>
      </c>
      <c r="AA281" s="62" t="s">
        <v>456</v>
      </c>
      <c r="AB281" s="62" t="s">
        <v>456</v>
      </c>
      <c r="AC281" s="62" t="s">
        <v>456</v>
      </c>
      <c r="AD281" s="62" t="s">
        <v>456</v>
      </c>
      <c r="AE281" s="62" t="s">
        <v>456</v>
      </c>
      <c r="AF281" s="62" t="s">
        <v>456</v>
      </c>
      <c r="AG281" s="62" t="s">
        <v>456</v>
      </c>
      <c r="AH281" s="62" t="s">
        <v>456</v>
      </c>
      <c r="AI281" s="62" t="s">
        <v>456</v>
      </c>
      <c r="AJ281" s="62" t="s">
        <v>456</v>
      </c>
      <c r="AK281" s="62" t="s">
        <v>456</v>
      </c>
      <c r="AL281" s="62" t="s">
        <v>456</v>
      </c>
      <c r="AM281" s="62" t="s">
        <v>456</v>
      </c>
      <c r="AN281" s="62" t="s">
        <v>456</v>
      </c>
      <c r="AO281" s="62" t="s">
        <v>456</v>
      </c>
      <c r="AP281" s="62" t="s">
        <v>456</v>
      </c>
      <c r="AQ281" s="62" t="s">
        <v>456</v>
      </c>
      <c r="AR281" s="62" t="s">
        <v>456</v>
      </c>
      <c r="AS281" s="62" t="s">
        <v>456</v>
      </c>
      <c r="AT281" s="62" t="s">
        <v>456</v>
      </c>
      <c r="AU281" s="62" t="s">
        <v>456</v>
      </c>
      <c r="AV281" s="62" t="s">
        <v>456</v>
      </c>
      <c r="AW281" s="62" t="s">
        <v>456</v>
      </c>
      <c r="AX281" s="62" t="s">
        <v>456</v>
      </c>
      <c r="AY281" s="62" t="s">
        <v>456</v>
      </c>
      <c r="AZ281" s="62" t="s">
        <v>456</v>
      </c>
      <c r="BA281" s="62" t="s">
        <v>456</v>
      </c>
      <c r="BB281" s="62" t="s">
        <v>456</v>
      </c>
      <c r="BC281" s="62" t="s">
        <v>456</v>
      </c>
      <c r="BD281" s="62" t="s">
        <v>456</v>
      </c>
      <c r="BE281" s="62" t="s">
        <v>456</v>
      </c>
      <c r="BF281" s="62" t="s">
        <v>456</v>
      </c>
      <c r="BG281" s="62" t="s">
        <v>456</v>
      </c>
      <c r="BH281" s="62" t="s">
        <v>456</v>
      </c>
      <c r="BI281" s="62" t="s">
        <v>456</v>
      </c>
      <c r="BJ281" s="62" t="s">
        <v>456</v>
      </c>
      <c r="BK281" s="62" t="s">
        <v>456</v>
      </c>
      <c r="BL281" s="62" t="s">
        <v>456</v>
      </c>
      <c r="BM281" s="62" t="s">
        <v>456</v>
      </c>
      <c r="BN281" s="62" t="s">
        <v>2039</v>
      </c>
      <c r="BO281" s="62" t="s">
        <v>1957</v>
      </c>
    </row>
    <row r="282" spans="1:67">
      <c r="A282" s="62">
        <v>280</v>
      </c>
      <c r="B282" s="62" t="s">
        <v>456</v>
      </c>
      <c r="C282" s="62" t="s">
        <v>456</v>
      </c>
      <c r="D282" s="62" t="s">
        <v>456</v>
      </c>
      <c r="E282" s="62" t="s">
        <v>456</v>
      </c>
      <c r="F282" s="62" t="s">
        <v>456</v>
      </c>
      <c r="G282" s="62" t="s">
        <v>456</v>
      </c>
      <c r="H282" s="62" t="s">
        <v>456</v>
      </c>
      <c r="I282" s="62" t="s">
        <v>456</v>
      </c>
      <c r="J282" s="62" t="s">
        <v>456</v>
      </c>
      <c r="K282" s="62" t="s">
        <v>456</v>
      </c>
      <c r="L282" s="62" t="s">
        <v>456</v>
      </c>
      <c r="M282" s="62" t="s">
        <v>456</v>
      </c>
      <c r="N282" s="62" t="s">
        <v>456</v>
      </c>
      <c r="O282" s="62" t="s">
        <v>456</v>
      </c>
      <c r="P282" s="62" t="s">
        <v>456</v>
      </c>
      <c r="Q282" s="62" t="s">
        <v>2039</v>
      </c>
      <c r="R282" s="62" t="s">
        <v>456</v>
      </c>
      <c r="S282" s="62" t="s">
        <v>456</v>
      </c>
      <c r="T282" s="62" t="s">
        <v>456</v>
      </c>
      <c r="U282" s="62" t="s">
        <v>456</v>
      </c>
      <c r="V282" s="62" t="s">
        <v>456</v>
      </c>
      <c r="W282" s="62" t="s">
        <v>456</v>
      </c>
      <c r="X282" s="62" t="s">
        <v>456</v>
      </c>
      <c r="Y282" s="62" t="s">
        <v>2039</v>
      </c>
      <c r="Z282" s="62" t="s">
        <v>456</v>
      </c>
      <c r="AA282" s="62" t="s">
        <v>456</v>
      </c>
      <c r="AB282" s="62" t="s">
        <v>456</v>
      </c>
      <c r="AC282" s="62" t="s">
        <v>456</v>
      </c>
      <c r="AD282" s="62" t="s">
        <v>456</v>
      </c>
      <c r="AE282" s="62" t="s">
        <v>456</v>
      </c>
      <c r="AF282" s="62" t="s">
        <v>456</v>
      </c>
      <c r="AG282" s="62" t="s">
        <v>456</v>
      </c>
      <c r="AH282" s="62" t="s">
        <v>456</v>
      </c>
      <c r="AI282" s="62" t="s">
        <v>456</v>
      </c>
      <c r="AJ282" s="62" t="s">
        <v>456</v>
      </c>
      <c r="AK282" s="62" t="s">
        <v>456</v>
      </c>
      <c r="AL282" s="62" t="s">
        <v>456</v>
      </c>
      <c r="AM282" s="62" t="s">
        <v>456</v>
      </c>
      <c r="AN282" s="62" t="s">
        <v>456</v>
      </c>
      <c r="AO282" s="62" t="s">
        <v>456</v>
      </c>
      <c r="AP282" s="62" t="s">
        <v>456</v>
      </c>
      <c r="AQ282" s="62" t="s">
        <v>456</v>
      </c>
      <c r="AR282" s="62" t="s">
        <v>456</v>
      </c>
      <c r="AS282" s="62" t="s">
        <v>456</v>
      </c>
      <c r="AT282" s="62" t="s">
        <v>456</v>
      </c>
      <c r="AU282" s="62" t="s">
        <v>456</v>
      </c>
      <c r="AV282" s="62" t="s">
        <v>456</v>
      </c>
      <c r="AW282" s="62" t="s">
        <v>456</v>
      </c>
      <c r="AX282" s="62" t="s">
        <v>456</v>
      </c>
      <c r="AY282" s="62" t="s">
        <v>456</v>
      </c>
      <c r="AZ282" s="62" t="s">
        <v>456</v>
      </c>
      <c r="BA282" s="62" t="s">
        <v>456</v>
      </c>
      <c r="BB282" s="62" t="s">
        <v>456</v>
      </c>
      <c r="BC282" s="62" t="s">
        <v>456</v>
      </c>
      <c r="BD282" s="62" t="s">
        <v>456</v>
      </c>
      <c r="BE282" s="62" t="s">
        <v>456</v>
      </c>
      <c r="BF282" s="62" t="s">
        <v>456</v>
      </c>
      <c r="BG282" s="62" t="s">
        <v>456</v>
      </c>
      <c r="BH282" s="62" t="s">
        <v>456</v>
      </c>
      <c r="BI282" s="62" t="s">
        <v>456</v>
      </c>
      <c r="BJ282" s="62" t="s">
        <v>456</v>
      </c>
      <c r="BK282" s="62" t="s">
        <v>456</v>
      </c>
      <c r="BL282" s="62" t="s">
        <v>456</v>
      </c>
      <c r="BM282" s="62" t="s">
        <v>456</v>
      </c>
      <c r="BN282" s="62" t="s">
        <v>2039</v>
      </c>
      <c r="BO282" s="62" t="s">
        <v>1957</v>
      </c>
    </row>
    <row r="283" spans="1:67">
      <c r="A283" s="62">
        <v>281</v>
      </c>
      <c r="B283" s="62" t="s">
        <v>456</v>
      </c>
      <c r="C283" s="62" t="s">
        <v>456</v>
      </c>
      <c r="D283" s="62" t="s">
        <v>456</v>
      </c>
      <c r="E283" s="62" t="s">
        <v>456</v>
      </c>
      <c r="F283" s="62" t="s">
        <v>456</v>
      </c>
      <c r="G283" s="62" t="s">
        <v>456</v>
      </c>
      <c r="H283" s="62" t="s">
        <v>456</v>
      </c>
      <c r="I283" s="62" t="s">
        <v>456</v>
      </c>
      <c r="J283" s="62" t="s">
        <v>456</v>
      </c>
      <c r="K283" s="62" t="s">
        <v>456</v>
      </c>
      <c r="L283" s="62" t="s">
        <v>456</v>
      </c>
      <c r="M283" s="62" t="s">
        <v>456</v>
      </c>
      <c r="N283" s="62" t="s">
        <v>456</v>
      </c>
      <c r="O283" s="62" t="s">
        <v>456</v>
      </c>
      <c r="P283" s="62" t="s">
        <v>456</v>
      </c>
      <c r="Q283" s="62" t="s">
        <v>2039</v>
      </c>
      <c r="R283" s="62" t="s">
        <v>456</v>
      </c>
      <c r="S283" s="62" t="s">
        <v>456</v>
      </c>
      <c r="T283" s="62" t="s">
        <v>456</v>
      </c>
      <c r="U283" s="62" t="s">
        <v>456</v>
      </c>
      <c r="V283" s="62" t="s">
        <v>456</v>
      </c>
      <c r="W283" s="62" t="s">
        <v>456</v>
      </c>
      <c r="X283" s="62" t="s">
        <v>456</v>
      </c>
      <c r="Y283" s="62" t="s">
        <v>2039</v>
      </c>
      <c r="Z283" s="62" t="s">
        <v>456</v>
      </c>
      <c r="AA283" s="62" t="s">
        <v>456</v>
      </c>
      <c r="AB283" s="62" t="s">
        <v>456</v>
      </c>
      <c r="AC283" s="62" t="s">
        <v>456</v>
      </c>
      <c r="AD283" s="62" t="s">
        <v>456</v>
      </c>
      <c r="AE283" s="62" t="s">
        <v>456</v>
      </c>
      <c r="AF283" s="62" t="s">
        <v>456</v>
      </c>
      <c r="AG283" s="62" t="s">
        <v>456</v>
      </c>
      <c r="AH283" s="62" t="s">
        <v>456</v>
      </c>
      <c r="AI283" s="62" t="s">
        <v>456</v>
      </c>
      <c r="AJ283" s="62" t="s">
        <v>456</v>
      </c>
      <c r="AK283" s="62" t="s">
        <v>456</v>
      </c>
      <c r="AL283" s="62" t="s">
        <v>456</v>
      </c>
      <c r="AM283" s="62" t="s">
        <v>456</v>
      </c>
      <c r="AN283" s="62" t="s">
        <v>456</v>
      </c>
      <c r="AO283" s="62" t="s">
        <v>456</v>
      </c>
      <c r="AP283" s="62" t="s">
        <v>456</v>
      </c>
      <c r="AQ283" s="62" t="s">
        <v>456</v>
      </c>
      <c r="AR283" s="62" t="s">
        <v>456</v>
      </c>
      <c r="AS283" s="62" t="s">
        <v>456</v>
      </c>
      <c r="AT283" s="62" t="s">
        <v>456</v>
      </c>
      <c r="AU283" s="62" t="s">
        <v>456</v>
      </c>
      <c r="AV283" s="62" t="s">
        <v>456</v>
      </c>
      <c r="AW283" s="62" t="s">
        <v>456</v>
      </c>
      <c r="AX283" s="62" t="s">
        <v>456</v>
      </c>
      <c r="AY283" s="62" t="s">
        <v>456</v>
      </c>
      <c r="AZ283" s="62" t="s">
        <v>456</v>
      </c>
      <c r="BA283" s="62" t="s">
        <v>456</v>
      </c>
      <c r="BB283" s="62" t="s">
        <v>456</v>
      </c>
      <c r="BC283" s="62" t="s">
        <v>456</v>
      </c>
      <c r="BD283" s="62" t="s">
        <v>456</v>
      </c>
      <c r="BE283" s="62" t="s">
        <v>456</v>
      </c>
      <c r="BF283" s="62" t="s">
        <v>456</v>
      </c>
      <c r="BG283" s="62" t="s">
        <v>456</v>
      </c>
      <c r="BH283" s="62" t="s">
        <v>456</v>
      </c>
      <c r="BI283" s="62" t="s">
        <v>456</v>
      </c>
      <c r="BJ283" s="62" t="s">
        <v>456</v>
      </c>
      <c r="BK283" s="62" t="s">
        <v>456</v>
      </c>
      <c r="BL283" s="62" t="s">
        <v>456</v>
      </c>
      <c r="BM283" s="62" t="s">
        <v>456</v>
      </c>
      <c r="BN283" s="62" t="s">
        <v>2039</v>
      </c>
      <c r="BO283" s="62" t="s">
        <v>1957</v>
      </c>
    </row>
    <row r="284" spans="1:67">
      <c r="A284" s="62">
        <v>282</v>
      </c>
      <c r="B284" s="62" t="s">
        <v>456</v>
      </c>
      <c r="C284" s="62" t="s">
        <v>456</v>
      </c>
      <c r="D284" s="62" t="s">
        <v>456</v>
      </c>
      <c r="E284" s="62" t="s">
        <v>456</v>
      </c>
      <c r="F284" s="62" t="s">
        <v>456</v>
      </c>
      <c r="G284" s="62" t="s">
        <v>456</v>
      </c>
      <c r="H284" s="62" t="s">
        <v>456</v>
      </c>
      <c r="I284" s="62" t="s">
        <v>456</v>
      </c>
      <c r="J284" s="62" t="s">
        <v>456</v>
      </c>
      <c r="K284" s="62" t="s">
        <v>456</v>
      </c>
      <c r="L284" s="62" t="s">
        <v>456</v>
      </c>
      <c r="M284" s="62" t="s">
        <v>456</v>
      </c>
      <c r="N284" s="62" t="s">
        <v>456</v>
      </c>
      <c r="O284" s="62" t="s">
        <v>456</v>
      </c>
      <c r="P284" s="62" t="s">
        <v>456</v>
      </c>
      <c r="Q284" s="62" t="s">
        <v>2039</v>
      </c>
      <c r="R284" s="62" t="s">
        <v>456</v>
      </c>
      <c r="S284" s="62" t="s">
        <v>456</v>
      </c>
      <c r="T284" s="62" t="s">
        <v>456</v>
      </c>
      <c r="U284" s="62" t="s">
        <v>456</v>
      </c>
      <c r="V284" s="62" t="s">
        <v>456</v>
      </c>
      <c r="W284" s="62" t="s">
        <v>456</v>
      </c>
      <c r="X284" s="62" t="s">
        <v>456</v>
      </c>
      <c r="Y284" s="62" t="s">
        <v>2039</v>
      </c>
      <c r="Z284" s="62" t="s">
        <v>456</v>
      </c>
      <c r="AA284" s="62" t="s">
        <v>456</v>
      </c>
      <c r="AB284" s="62" t="s">
        <v>456</v>
      </c>
      <c r="AC284" s="62" t="s">
        <v>456</v>
      </c>
      <c r="AD284" s="62" t="s">
        <v>456</v>
      </c>
      <c r="AE284" s="62" t="s">
        <v>456</v>
      </c>
      <c r="AF284" s="62" t="s">
        <v>456</v>
      </c>
      <c r="AG284" s="62" t="s">
        <v>456</v>
      </c>
      <c r="AH284" s="62" t="s">
        <v>456</v>
      </c>
      <c r="AI284" s="62" t="s">
        <v>456</v>
      </c>
      <c r="AJ284" s="62" t="s">
        <v>456</v>
      </c>
      <c r="AK284" s="62" t="s">
        <v>456</v>
      </c>
      <c r="AL284" s="62" t="s">
        <v>456</v>
      </c>
      <c r="AM284" s="62" t="s">
        <v>456</v>
      </c>
      <c r="AN284" s="62" t="s">
        <v>456</v>
      </c>
      <c r="AO284" s="62" t="s">
        <v>456</v>
      </c>
      <c r="AP284" s="62" t="s">
        <v>456</v>
      </c>
      <c r="AQ284" s="62" t="s">
        <v>456</v>
      </c>
      <c r="AR284" s="62" t="s">
        <v>456</v>
      </c>
      <c r="AS284" s="62" t="s">
        <v>456</v>
      </c>
      <c r="AT284" s="62" t="s">
        <v>456</v>
      </c>
      <c r="AU284" s="62" t="s">
        <v>456</v>
      </c>
      <c r="AV284" s="62" t="s">
        <v>456</v>
      </c>
      <c r="AW284" s="62" t="s">
        <v>456</v>
      </c>
      <c r="AX284" s="62" t="s">
        <v>456</v>
      </c>
      <c r="AY284" s="62" t="s">
        <v>456</v>
      </c>
      <c r="AZ284" s="62" t="s">
        <v>456</v>
      </c>
      <c r="BA284" s="62" t="s">
        <v>456</v>
      </c>
      <c r="BB284" s="62" t="s">
        <v>456</v>
      </c>
      <c r="BC284" s="62" t="s">
        <v>456</v>
      </c>
      <c r="BD284" s="62" t="s">
        <v>456</v>
      </c>
      <c r="BE284" s="62" t="s">
        <v>456</v>
      </c>
      <c r="BF284" s="62" t="s">
        <v>456</v>
      </c>
      <c r="BG284" s="62" t="s">
        <v>456</v>
      </c>
      <c r="BH284" s="62" t="s">
        <v>456</v>
      </c>
      <c r="BI284" s="62" t="s">
        <v>456</v>
      </c>
      <c r="BJ284" s="62" t="s">
        <v>456</v>
      </c>
      <c r="BK284" s="62" t="s">
        <v>456</v>
      </c>
      <c r="BL284" s="62" t="s">
        <v>456</v>
      </c>
      <c r="BM284" s="62" t="s">
        <v>456</v>
      </c>
      <c r="BN284" s="62" t="s">
        <v>2039</v>
      </c>
      <c r="BO284" s="62" t="s">
        <v>1957</v>
      </c>
    </row>
    <row r="285" spans="1:67">
      <c r="A285" s="62">
        <v>283</v>
      </c>
      <c r="B285" s="62" t="s">
        <v>456</v>
      </c>
      <c r="C285" s="62" t="s">
        <v>456</v>
      </c>
      <c r="D285" s="62" t="s">
        <v>456</v>
      </c>
      <c r="E285" s="62" t="s">
        <v>456</v>
      </c>
      <c r="F285" s="62" t="s">
        <v>456</v>
      </c>
      <c r="G285" s="62" t="s">
        <v>456</v>
      </c>
      <c r="H285" s="62" t="s">
        <v>456</v>
      </c>
      <c r="I285" s="62" t="s">
        <v>456</v>
      </c>
      <c r="J285" s="62" t="s">
        <v>456</v>
      </c>
      <c r="K285" s="62" t="s">
        <v>456</v>
      </c>
      <c r="L285" s="62" t="s">
        <v>456</v>
      </c>
      <c r="M285" s="62" t="s">
        <v>456</v>
      </c>
      <c r="N285" s="62" t="s">
        <v>456</v>
      </c>
      <c r="O285" s="62" t="s">
        <v>456</v>
      </c>
      <c r="P285" s="62" t="s">
        <v>456</v>
      </c>
      <c r="Q285" s="62" t="s">
        <v>2039</v>
      </c>
      <c r="R285" s="62" t="s">
        <v>456</v>
      </c>
      <c r="S285" s="62" t="s">
        <v>456</v>
      </c>
      <c r="T285" s="62" t="s">
        <v>456</v>
      </c>
      <c r="U285" s="62" t="s">
        <v>456</v>
      </c>
      <c r="V285" s="62" t="s">
        <v>456</v>
      </c>
      <c r="W285" s="62" t="s">
        <v>456</v>
      </c>
      <c r="X285" s="62" t="s">
        <v>456</v>
      </c>
      <c r="Y285" s="62" t="s">
        <v>2039</v>
      </c>
      <c r="Z285" s="62" t="s">
        <v>456</v>
      </c>
      <c r="AA285" s="62" t="s">
        <v>456</v>
      </c>
      <c r="AB285" s="62" t="s">
        <v>456</v>
      </c>
      <c r="AC285" s="62" t="s">
        <v>456</v>
      </c>
      <c r="AD285" s="62" t="s">
        <v>456</v>
      </c>
      <c r="AE285" s="62" t="s">
        <v>456</v>
      </c>
      <c r="AF285" s="62" t="s">
        <v>456</v>
      </c>
      <c r="AG285" s="62" t="s">
        <v>456</v>
      </c>
      <c r="AH285" s="62" t="s">
        <v>456</v>
      </c>
      <c r="AI285" s="62" t="s">
        <v>456</v>
      </c>
      <c r="AJ285" s="62" t="s">
        <v>456</v>
      </c>
      <c r="AK285" s="62" t="s">
        <v>456</v>
      </c>
      <c r="AL285" s="62" t="s">
        <v>456</v>
      </c>
      <c r="AM285" s="62" t="s">
        <v>1957</v>
      </c>
      <c r="AN285" s="62" t="s">
        <v>456</v>
      </c>
      <c r="AO285" s="62" t="s">
        <v>456</v>
      </c>
      <c r="AP285" s="62" t="s">
        <v>456</v>
      </c>
      <c r="AQ285" s="62" t="s">
        <v>456</v>
      </c>
      <c r="AR285" s="62" t="s">
        <v>456</v>
      </c>
      <c r="AS285" s="62" t="s">
        <v>456</v>
      </c>
      <c r="AT285" s="62" t="s">
        <v>456</v>
      </c>
      <c r="AU285" s="62" t="s">
        <v>456</v>
      </c>
      <c r="AV285" s="62" t="s">
        <v>456</v>
      </c>
      <c r="AW285" s="62" t="s">
        <v>456</v>
      </c>
      <c r="AX285" s="62" t="s">
        <v>456</v>
      </c>
      <c r="AY285" s="62" t="s">
        <v>456</v>
      </c>
      <c r="AZ285" s="62" t="s">
        <v>456</v>
      </c>
      <c r="BA285" s="62" t="s">
        <v>456</v>
      </c>
      <c r="BB285" s="62" t="s">
        <v>456</v>
      </c>
      <c r="BC285" s="62" t="s">
        <v>456</v>
      </c>
      <c r="BD285" s="62" t="s">
        <v>456</v>
      </c>
      <c r="BE285" s="62" t="s">
        <v>456</v>
      </c>
      <c r="BF285" s="62" t="s">
        <v>456</v>
      </c>
      <c r="BG285" s="62" t="s">
        <v>456</v>
      </c>
      <c r="BH285" s="62" t="s">
        <v>456</v>
      </c>
      <c r="BI285" s="62" t="s">
        <v>456</v>
      </c>
      <c r="BJ285" s="62" t="s">
        <v>456</v>
      </c>
      <c r="BK285" s="62" t="s">
        <v>456</v>
      </c>
      <c r="BL285" s="62" t="s">
        <v>456</v>
      </c>
      <c r="BM285" s="62" t="s">
        <v>456</v>
      </c>
      <c r="BN285" s="62" t="s">
        <v>2039</v>
      </c>
      <c r="BO285" s="62" t="s">
        <v>1957</v>
      </c>
    </row>
    <row r="286" spans="1:67">
      <c r="A286" s="62">
        <v>284</v>
      </c>
      <c r="B286" s="62" t="s">
        <v>456</v>
      </c>
      <c r="C286" s="62" t="s">
        <v>456</v>
      </c>
      <c r="D286" s="62" t="s">
        <v>456</v>
      </c>
      <c r="E286" s="62" t="s">
        <v>456</v>
      </c>
      <c r="F286" s="62" t="s">
        <v>456</v>
      </c>
      <c r="G286" s="62" t="s">
        <v>456</v>
      </c>
      <c r="H286" s="62" t="s">
        <v>456</v>
      </c>
      <c r="I286" s="62" t="s">
        <v>456</v>
      </c>
      <c r="J286" s="62" t="s">
        <v>456</v>
      </c>
      <c r="K286" s="62" t="s">
        <v>456</v>
      </c>
      <c r="L286" s="62" t="s">
        <v>456</v>
      </c>
      <c r="M286" s="62" t="s">
        <v>456</v>
      </c>
      <c r="N286" s="62" t="s">
        <v>456</v>
      </c>
      <c r="O286" s="62" t="s">
        <v>456</v>
      </c>
      <c r="P286" s="62" t="s">
        <v>456</v>
      </c>
      <c r="Q286" s="62" t="s">
        <v>2039</v>
      </c>
      <c r="R286" s="62" t="s">
        <v>456</v>
      </c>
      <c r="S286" s="62" t="s">
        <v>456</v>
      </c>
      <c r="T286" s="62" t="s">
        <v>456</v>
      </c>
      <c r="U286" s="62" t="s">
        <v>456</v>
      </c>
      <c r="V286" s="62" t="s">
        <v>456</v>
      </c>
      <c r="W286" s="62" t="s">
        <v>456</v>
      </c>
      <c r="X286" s="62" t="s">
        <v>456</v>
      </c>
      <c r="Y286" s="62" t="s">
        <v>2039</v>
      </c>
      <c r="Z286" s="62" t="s">
        <v>456</v>
      </c>
      <c r="AA286" s="62" t="s">
        <v>456</v>
      </c>
      <c r="AB286" s="62" t="s">
        <v>456</v>
      </c>
      <c r="AC286" s="62" t="s">
        <v>456</v>
      </c>
      <c r="AD286" s="62" t="s">
        <v>456</v>
      </c>
      <c r="AE286" s="62" t="s">
        <v>456</v>
      </c>
      <c r="AF286" s="62" t="s">
        <v>456</v>
      </c>
      <c r="AG286" s="62" t="s">
        <v>456</v>
      </c>
      <c r="AH286" s="62" t="s">
        <v>456</v>
      </c>
      <c r="AI286" s="62" t="s">
        <v>456</v>
      </c>
      <c r="AJ286" s="62" t="s">
        <v>456</v>
      </c>
      <c r="AK286" s="62" t="s">
        <v>456</v>
      </c>
      <c r="AL286" s="62" t="s">
        <v>456</v>
      </c>
      <c r="AM286" s="62" t="s">
        <v>456</v>
      </c>
      <c r="AN286" s="62" t="s">
        <v>456</v>
      </c>
      <c r="AO286" s="62" t="s">
        <v>456</v>
      </c>
      <c r="AP286" s="62" t="s">
        <v>456</v>
      </c>
      <c r="AQ286" s="62" t="s">
        <v>456</v>
      </c>
      <c r="AR286" s="62" t="s">
        <v>456</v>
      </c>
      <c r="AS286" s="62" t="s">
        <v>456</v>
      </c>
      <c r="AT286" s="62" t="s">
        <v>456</v>
      </c>
      <c r="AU286" s="62" t="s">
        <v>456</v>
      </c>
      <c r="AV286" s="62" t="s">
        <v>456</v>
      </c>
      <c r="AW286" s="62" t="s">
        <v>456</v>
      </c>
      <c r="AX286" s="62" t="s">
        <v>456</v>
      </c>
      <c r="AY286" s="62" t="s">
        <v>456</v>
      </c>
      <c r="AZ286" s="62" t="s">
        <v>456</v>
      </c>
      <c r="BA286" s="62" t="s">
        <v>456</v>
      </c>
      <c r="BB286" s="62" t="s">
        <v>456</v>
      </c>
      <c r="BC286" s="62" t="s">
        <v>456</v>
      </c>
      <c r="BD286" s="62" t="s">
        <v>456</v>
      </c>
      <c r="BE286" s="62" t="s">
        <v>456</v>
      </c>
      <c r="BF286" s="62" t="s">
        <v>456</v>
      </c>
      <c r="BG286" s="62" t="s">
        <v>456</v>
      </c>
      <c r="BH286" s="62" t="s">
        <v>456</v>
      </c>
      <c r="BI286" s="62" t="s">
        <v>456</v>
      </c>
      <c r="BJ286" s="62" t="s">
        <v>456</v>
      </c>
      <c r="BK286" s="62" t="s">
        <v>456</v>
      </c>
      <c r="BL286" s="62" t="s">
        <v>456</v>
      </c>
      <c r="BM286" s="62" t="s">
        <v>456</v>
      </c>
      <c r="BN286" s="62" t="s">
        <v>2039</v>
      </c>
      <c r="BO286" s="62" t="s">
        <v>1957</v>
      </c>
    </row>
    <row r="287" spans="1:67">
      <c r="A287" s="62">
        <v>285</v>
      </c>
      <c r="B287" s="62" t="s">
        <v>456</v>
      </c>
      <c r="C287" s="62" t="s">
        <v>456</v>
      </c>
      <c r="D287" s="62" t="s">
        <v>456</v>
      </c>
      <c r="E287" s="62" t="s">
        <v>456</v>
      </c>
      <c r="F287" s="62" t="s">
        <v>456</v>
      </c>
      <c r="G287" s="62" t="s">
        <v>456</v>
      </c>
      <c r="H287" s="62" t="s">
        <v>456</v>
      </c>
      <c r="I287" s="62" t="s">
        <v>456</v>
      </c>
      <c r="J287" s="62" t="s">
        <v>456</v>
      </c>
      <c r="K287" s="62" t="s">
        <v>456</v>
      </c>
      <c r="L287" s="62" t="s">
        <v>456</v>
      </c>
      <c r="M287" s="62" t="s">
        <v>456</v>
      </c>
      <c r="N287" s="62" t="s">
        <v>456</v>
      </c>
      <c r="O287" s="62" t="s">
        <v>456</v>
      </c>
      <c r="P287" s="62" t="s">
        <v>456</v>
      </c>
      <c r="Q287" s="62" t="s">
        <v>2039</v>
      </c>
      <c r="R287" s="62" t="s">
        <v>456</v>
      </c>
      <c r="S287" s="62" t="s">
        <v>456</v>
      </c>
      <c r="T287" s="62" t="s">
        <v>456</v>
      </c>
      <c r="U287" s="62" t="s">
        <v>456</v>
      </c>
      <c r="V287" s="62" t="s">
        <v>456</v>
      </c>
      <c r="W287" s="62" t="s">
        <v>456</v>
      </c>
      <c r="X287" s="62" t="s">
        <v>456</v>
      </c>
      <c r="Y287" s="62" t="s">
        <v>2039</v>
      </c>
      <c r="Z287" s="62" t="s">
        <v>456</v>
      </c>
      <c r="AA287" s="62" t="s">
        <v>456</v>
      </c>
      <c r="AB287" s="62" t="s">
        <v>456</v>
      </c>
      <c r="AC287" s="62" t="s">
        <v>456</v>
      </c>
      <c r="AD287" s="62" t="s">
        <v>456</v>
      </c>
      <c r="AE287" s="62" t="s">
        <v>456</v>
      </c>
      <c r="AF287" s="62" t="s">
        <v>456</v>
      </c>
      <c r="AG287" s="62" t="s">
        <v>456</v>
      </c>
      <c r="AH287" s="62" t="s">
        <v>456</v>
      </c>
      <c r="AI287" s="62" t="s">
        <v>456</v>
      </c>
      <c r="AJ287" s="62" t="s">
        <v>456</v>
      </c>
      <c r="AK287" s="62" t="s">
        <v>456</v>
      </c>
      <c r="AL287" s="62" t="s">
        <v>456</v>
      </c>
      <c r="AM287" s="62" t="s">
        <v>456</v>
      </c>
      <c r="AN287" s="62" t="s">
        <v>456</v>
      </c>
      <c r="AO287" s="62" t="s">
        <v>456</v>
      </c>
      <c r="AP287" s="62" t="s">
        <v>456</v>
      </c>
      <c r="AQ287" s="62" t="s">
        <v>456</v>
      </c>
      <c r="AR287" s="62" t="s">
        <v>456</v>
      </c>
      <c r="AS287" s="62" t="s">
        <v>456</v>
      </c>
      <c r="AT287" s="62" t="s">
        <v>456</v>
      </c>
      <c r="AU287" s="62" t="s">
        <v>456</v>
      </c>
      <c r="AV287" s="62" t="s">
        <v>456</v>
      </c>
      <c r="AW287" s="62" t="s">
        <v>456</v>
      </c>
      <c r="AX287" s="62" t="s">
        <v>456</v>
      </c>
      <c r="AY287" s="62" t="s">
        <v>456</v>
      </c>
      <c r="AZ287" s="62" t="s">
        <v>456</v>
      </c>
      <c r="BA287" s="62" t="s">
        <v>456</v>
      </c>
      <c r="BB287" s="62" t="s">
        <v>456</v>
      </c>
      <c r="BC287" s="62" t="s">
        <v>456</v>
      </c>
      <c r="BD287" s="62" t="s">
        <v>456</v>
      </c>
      <c r="BE287" s="62" t="s">
        <v>456</v>
      </c>
      <c r="BF287" s="62" t="s">
        <v>456</v>
      </c>
      <c r="BG287" s="62" t="s">
        <v>456</v>
      </c>
      <c r="BH287" s="62" t="s">
        <v>456</v>
      </c>
      <c r="BI287" s="62" t="s">
        <v>456</v>
      </c>
      <c r="BJ287" s="62" t="s">
        <v>456</v>
      </c>
      <c r="BK287" s="62" t="s">
        <v>456</v>
      </c>
      <c r="BL287" s="62" t="s">
        <v>456</v>
      </c>
      <c r="BM287" s="62" t="s">
        <v>456</v>
      </c>
      <c r="BN287" s="62" t="s">
        <v>2039</v>
      </c>
      <c r="BO287" s="62" t="s">
        <v>1957</v>
      </c>
    </row>
    <row r="288" spans="1:67">
      <c r="A288" s="62">
        <v>286</v>
      </c>
      <c r="B288" s="62" t="s">
        <v>456</v>
      </c>
      <c r="C288" s="62" t="s">
        <v>456</v>
      </c>
      <c r="D288" s="62" t="s">
        <v>456</v>
      </c>
      <c r="E288" s="62" t="s">
        <v>456</v>
      </c>
      <c r="F288" s="62" t="s">
        <v>456</v>
      </c>
      <c r="G288" s="62" t="s">
        <v>456</v>
      </c>
      <c r="H288" s="62" t="s">
        <v>456</v>
      </c>
      <c r="I288" s="62" t="s">
        <v>456</v>
      </c>
      <c r="J288" s="62" t="s">
        <v>456</v>
      </c>
      <c r="K288" s="62" t="s">
        <v>456</v>
      </c>
      <c r="L288" s="62" t="s">
        <v>456</v>
      </c>
      <c r="M288" s="62" t="s">
        <v>456</v>
      </c>
      <c r="N288" s="62" t="s">
        <v>456</v>
      </c>
      <c r="O288" s="62" t="s">
        <v>456</v>
      </c>
      <c r="P288" s="62" t="s">
        <v>456</v>
      </c>
      <c r="Q288" s="62" t="s">
        <v>2039</v>
      </c>
      <c r="R288" s="62" t="s">
        <v>456</v>
      </c>
      <c r="S288" s="62" t="s">
        <v>456</v>
      </c>
      <c r="T288" s="62" t="s">
        <v>456</v>
      </c>
      <c r="U288" s="62" t="s">
        <v>456</v>
      </c>
      <c r="V288" s="62" t="s">
        <v>456</v>
      </c>
      <c r="W288" s="62" t="s">
        <v>456</v>
      </c>
      <c r="X288" s="62" t="s">
        <v>456</v>
      </c>
      <c r="Y288" s="62" t="s">
        <v>2039</v>
      </c>
      <c r="Z288" s="62" t="s">
        <v>456</v>
      </c>
      <c r="AA288" s="62" t="s">
        <v>456</v>
      </c>
      <c r="AB288" s="62" t="s">
        <v>456</v>
      </c>
      <c r="AC288" s="62" t="s">
        <v>456</v>
      </c>
      <c r="AD288" s="62" t="s">
        <v>456</v>
      </c>
      <c r="AE288" s="62" t="s">
        <v>456</v>
      </c>
      <c r="AF288" s="62" t="s">
        <v>456</v>
      </c>
      <c r="AG288" s="62" t="s">
        <v>456</v>
      </c>
      <c r="AH288" s="62" t="s">
        <v>456</v>
      </c>
      <c r="AI288" s="62" t="s">
        <v>456</v>
      </c>
      <c r="AJ288" s="62" t="s">
        <v>456</v>
      </c>
      <c r="AK288" s="62" t="s">
        <v>456</v>
      </c>
      <c r="AL288" s="62" t="s">
        <v>456</v>
      </c>
      <c r="AM288" s="62" t="s">
        <v>456</v>
      </c>
      <c r="AN288" s="62" t="s">
        <v>456</v>
      </c>
      <c r="AO288" s="62" t="s">
        <v>456</v>
      </c>
      <c r="AP288" s="62" t="s">
        <v>456</v>
      </c>
      <c r="AQ288" s="62" t="s">
        <v>456</v>
      </c>
      <c r="AR288" s="62" t="s">
        <v>456</v>
      </c>
      <c r="AS288" s="62" t="s">
        <v>456</v>
      </c>
      <c r="AT288" s="62" t="s">
        <v>456</v>
      </c>
      <c r="AU288" s="62" t="s">
        <v>456</v>
      </c>
      <c r="AV288" s="62" t="s">
        <v>456</v>
      </c>
      <c r="AW288" s="62" t="s">
        <v>456</v>
      </c>
      <c r="AX288" s="62" t="s">
        <v>456</v>
      </c>
      <c r="AY288" s="62" t="s">
        <v>456</v>
      </c>
      <c r="AZ288" s="62" t="s">
        <v>456</v>
      </c>
      <c r="BA288" s="62" t="s">
        <v>456</v>
      </c>
      <c r="BB288" s="62" t="s">
        <v>456</v>
      </c>
      <c r="BC288" s="62" t="s">
        <v>456</v>
      </c>
      <c r="BD288" s="62" t="s">
        <v>456</v>
      </c>
      <c r="BE288" s="62" t="s">
        <v>456</v>
      </c>
      <c r="BF288" s="62" t="s">
        <v>456</v>
      </c>
      <c r="BG288" s="62" t="s">
        <v>456</v>
      </c>
      <c r="BH288" s="62" t="s">
        <v>456</v>
      </c>
      <c r="BI288" s="62" t="s">
        <v>456</v>
      </c>
      <c r="BJ288" s="62" t="s">
        <v>456</v>
      </c>
      <c r="BK288" s="62" t="s">
        <v>456</v>
      </c>
      <c r="BL288" s="62" t="s">
        <v>456</v>
      </c>
      <c r="BM288" s="62" t="s">
        <v>456</v>
      </c>
      <c r="BN288" s="62" t="s">
        <v>2039</v>
      </c>
      <c r="BO288" s="62" t="s">
        <v>1957</v>
      </c>
    </row>
    <row r="289" spans="1:67">
      <c r="A289" s="62">
        <v>287</v>
      </c>
      <c r="B289" s="62" t="s">
        <v>456</v>
      </c>
      <c r="C289" s="62" t="s">
        <v>456</v>
      </c>
      <c r="D289" s="62" t="s">
        <v>456</v>
      </c>
      <c r="E289" s="62" t="s">
        <v>456</v>
      </c>
      <c r="F289" s="62" t="s">
        <v>456</v>
      </c>
      <c r="G289" s="62" t="s">
        <v>456</v>
      </c>
      <c r="H289" s="62" t="s">
        <v>456</v>
      </c>
      <c r="I289" s="62" t="s">
        <v>456</v>
      </c>
      <c r="J289" s="62" t="s">
        <v>456</v>
      </c>
      <c r="K289" s="62" t="s">
        <v>456</v>
      </c>
      <c r="L289" s="62" t="s">
        <v>456</v>
      </c>
      <c r="M289" s="62" t="s">
        <v>456</v>
      </c>
      <c r="N289" s="62" t="s">
        <v>456</v>
      </c>
      <c r="O289" s="62" t="s">
        <v>456</v>
      </c>
      <c r="P289" s="62" t="s">
        <v>456</v>
      </c>
      <c r="Q289" s="62" t="s">
        <v>2039</v>
      </c>
      <c r="R289" s="62" t="s">
        <v>456</v>
      </c>
      <c r="S289" s="62" t="s">
        <v>456</v>
      </c>
      <c r="T289" s="62" t="s">
        <v>456</v>
      </c>
      <c r="U289" s="62" t="s">
        <v>456</v>
      </c>
      <c r="V289" s="62" t="s">
        <v>456</v>
      </c>
      <c r="W289" s="62" t="s">
        <v>456</v>
      </c>
      <c r="X289" s="62" t="s">
        <v>456</v>
      </c>
      <c r="Y289" s="62" t="s">
        <v>2039</v>
      </c>
      <c r="Z289" s="62" t="s">
        <v>456</v>
      </c>
      <c r="AA289" s="62" t="s">
        <v>456</v>
      </c>
      <c r="AB289" s="62" t="s">
        <v>456</v>
      </c>
      <c r="AC289" s="62" t="s">
        <v>456</v>
      </c>
      <c r="AD289" s="62" t="s">
        <v>456</v>
      </c>
      <c r="AE289" s="62" t="s">
        <v>456</v>
      </c>
      <c r="AF289" s="62" t="s">
        <v>456</v>
      </c>
      <c r="AG289" s="62" t="s">
        <v>456</v>
      </c>
      <c r="AH289" s="62" t="s">
        <v>456</v>
      </c>
      <c r="AI289" s="62" t="s">
        <v>456</v>
      </c>
      <c r="AJ289" s="62" t="s">
        <v>456</v>
      </c>
      <c r="AK289" s="62" t="s">
        <v>456</v>
      </c>
      <c r="AL289" s="62" t="s">
        <v>456</v>
      </c>
      <c r="AM289" s="62" t="s">
        <v>456</v>
      </c>
      <c r="AN289" s="62" t="s">
        <v>456</v>
      </c>
      <c r="AO289" s="62" t="s">
        <v>456</v>
      </c>
      <c r="AP289" s="62" t="s">
        <v>456</v>
      </c>
      <c r="AQ289" s="62" t="s">
        <v>456</v>
      </c>
      <c r="AR289" s="62" t="s">
        <v>456</v>
      </c>
      <c r="AS289" s="62" t="s">
        <v>456</v>
      </c>
      <c r="AT289" s="62" t="s">
        <v>456</v>
      </c>
      <c r="AU289" s="62" t="s">
        <v>456</v>
      </c>
      <c r="AV289" s="62" t="s">
        <v>456</v>
      </c>
      <c r="AW289" s="62" t="s">
        <v>456</v>
      </c>
      <c r="AX289" s="62" t="s">
        <v>456</v>
      </c>
      <c r="AY289" s="62" t="s">
        <v>456</v>
      </c>
      <c r="AZ289" s="62" t="s">
        <v>456</v>
      </c>
      <c r="BA289" s="62" t="s">
        <v>456</v>
      </c>
      <c r="BB289" s="62" t="s">
        <v>456</v>
      </c>
      <c r="BC289" s="62" t="s">
        <v>456</v>
      </c>
      <c r="BD289" s="62" t="s">
        <v>456</v>
      </c>
      <c r="BE289" s="62" t="s">
        <v>456</v>
      </c>
      <c r="BF289" s="62" t="s">
        <v>456</v>
      </c>
      <c r="BG289" s="62" t="s">
        <v>456</v>
      </c>
      <c r="BH289" s="62" t="s">
        <v>456</v>
      </c>
      <c r="BI289" s="62" t="s">
        <v>456</v>
      </c>
      <c r="BJ289" s="62" t="s">
        <v>456</v>
      </c>
      <c r="BK289" s="62" t="s">
        <v>456</v>
      </c>
      <c r="BL289" s="62" t="s">
        <v>456</v>
      </c>
      <c r="BM289" s="62" t="s">
        <v>456</v>
      </c>
      <c r="BN289" s="62" t="s">
        <v>2039</v>
      </c>
      <c r="BO289" s="62" t="s">
        <v>1957</v>
      </c>
    </row>
    <row r="290" spans="1:67">
      <c r="A290" s="62">
        <v>288</v>
      </c>
      <c r="B290" s="62" t="s">
        <v>456</v>
      </c>
      <c r="C290" s="62" t="s">
        <v>456</v>
      </c>
      <c r="D290" s="62" t="s">
        <v>456</v>
      </c>
      <c r="E290" s="62" t="s">
        <v>456</v>
      </c>
      <c r="F290" s="62" t="s">
        <v>456</v>
      </c>
      <c r="G290" s="62" t="s">
        <v>456</v>
      </c>
      <c r="H290" s="62" t="s">
        <v>456</v>
      </c>
      <c r="I290" s="62" t="s">
        <v>456</v>
      </c>
      <c r="J290" s="62" t="s">
        <v>456</v>
      </c>
      <c r="K290" s="62" t="s">
        <v>456</v>
      </c>
      <c r="L290" s="62" t="s">
        <v>456</v>
      </c>
      <c r="M290" s="62" t="s">
        <v>456</v>
      </c>
      <c r="N290" s="62" t="s">
        <v>456</v>
      </c>
      <c r="O290" s="62" t="s">
        <v>456</v>
      </c>
      <c r="P290" s="62" t="s">
        <v>456</v>
      </c>
      <c r="Q290" s="62" t="s">
        <v>2039</v>
      </c>
      <c r="R290" s="62" t="s">
        <v>456</v>
      </c>
      <c r="S290" s="62" t="s">
        <v>456</v>
      </c>
      <c r="T290" s="62" t="s">
        <v>456</v>
      </c>
      <c r="U290" s="62" t="s">
        <v>456</v>
      </c>
      <c r="V290" s="62" t="s">
        <v>456</v>
      </c>
      <c r="W290" s="62" t="s">
        <v>456</v>
      </c>
      <c r="X290" s="62" t="s">
        <v>456</v>
      </c>
      <c r="Y290" s="62" t="s">
        <v>2039</v>
      </c>
      <c r="Z290" s="62" t="s">
        <v>456</v>
      </c>
      <c r="AA290" s="62" t="s">
        <v>456</v>
      </c>
      <c r="AB290" s="62" t="s">
        <v>456</v>
      </c>
      <c r="AC290" s="62" t="s">
        <v>456</v>
      </c>
      <c r="AD290" s="62" t="s">
        <v>456</v>
      </c>
      <c r="AE290" s="62" t="s">
        <v>456</v>
      </c>
      <c r="AF290" s="62" t="s">
        <v>456</v>
      </c>
      <c r="AG290" s="62" t="s">
        <v>456</v>
      </c>
      <c r="AH290" s="62" t="s">
        <v>456</v>
      </c>
      <c r="AI290" s="62" t="s">
        <v>456</v>
      </c>
      <c r="AJ290" s="62" t="s">
        <v>456</v>
      </c>
      <c r="AK290" s="62" t="s">
        <v>456</v>
      </c>
      <c r="AL290" s="62" t="s">
        <v>456</v>
      </c>
      <c r="AM290" s="62" t="s">
        <v>456</v>
      </c>
      <c r="AN290" s="62" t="s">
        <v>456</v>
      </c>
      <c r="AO290" s="62" t="s">
        <v>456</v>
      </c>
      <c r="AP290" s="62" t="s">
        <v>456</v>
      </c>
      <c r="AQ290" s="62" t="s">
        <v>456</v>
      </c>
      <c r="AR290" s="62" t="s">
        <v>456</v>
      </c>
      <c r="AS290" s="62" t="s">
        <v>456</v>
      </c>
      <c r="AT290" s="62" t="s">
        <v>456</v>
      </c>
      <c r="AU290" s="62" t="s">
        <v>456</v>
      </c>
      <c r="AV290" s="62" t="s">
        <v>456</v>
      </c>
      <c r="AW290" s="62" t="s">
        <v>456</v>
      </c>
      <c r="AX290" s="62" t="s">
        <v>456</v>
      </c>
      <c r="AY290" s="62" t="s">
        <v>456</v>
      </c>
      <c r="AZ290" s="62" t="s">
        <v>456</v>
      </c>
      <c r="BA290" s="62" t="s">
        <v>456</v>
      </c>
      <c r="BB290" s="62" t="s">
        <v>456</v>
      </c>
      <c r="BC290" s="62" t="s">
        <v>456</v>
      </c>
      <c r="BD290" s="62" t="s">
        <v>456</v>
      </c>
      <c r="BE290" s="62" t="s">
        <v>456</v>
      </c>
      <c r="BF290" s="62" t="s">
        <v>456</v>
      </c>
      <c r="BG290" s="62" t="s">
        <v>456</v>
      </c>
      <c r="BH290" s="62" t="s">
        <v>456</v>
      </c>
      <c r="BI290" s="62" t="s">
        <v>456</v>
      </c>
      <c r="BJ290" s="62" t="s">
        <v>456</v>
      </c>
      <c r="BK290" s="62" t="s">
        <v>456</v>
      </c>
      <c r="BL290" s="62" t="s">
        <v>456</v>
      </c>
      <c r="BM290" s="62" t="s">
        <v>456</v>
      </c>
      <c r="BN290" s="62" t="s">
        <v>2039</v>
      </c>
      <c r="BO290" s="62" t="s">
        <v>1957</v>
      </c>
    </row>
    <row r="291" spans="1:67">
      <c r="A291" s="62">
        <v>289</v>
      </c>
      <c r="B291" s="62" t="s">
        <v>456</v>
      </c>
      <c r="C291" s="62" t="s">
        <v>456</v>
      </c>
      <c r="D291" s="62" t="s">
        <v>456</v>
      </c>
      <c r="E291" s="62" t="s">
        <v>456</v>
      </c>
      <c r="F291" s="62" t="s">
        <v>456</v>
      </c>
      <c r="G291" s="62" t="s">
        <v>456</v>
      </c>
      <c r="H291" s="62" t="s">
        <v>456</v>
      </c>
      <c r="I291" s="62" t="s">
        <v>456</v>
      </c>
      <c r="J291" s="62" t="s">
        <v>456</v>
      </c>
      <c r="K291" s="62" t="s">
        <v>456</v>
      </c>
      <c r="L291" s="62" t="s">
        <v>456</v>
      </c>
      <c r="M291" s="62" t="s">
        <v>456</v>
      </c>
      <c r="N291" s="62" t="s">
        <v>456</v>
      </c>
      <c r="O291" s="62" t="s">
        <v>456</v>
      </c>
      <c r="P291" s="62" t="s">
        <v>456</v>
      </c>
      <c r="Q291" s="62" t="s">
        <v>2039</v>
      </c>
      <c r="R291" s="62" t="s">
        <v>456</v>
      </c>
      <c r="S291" s="62" t="s">
        <v>456</v>
      </c>
      <c r="T291" s="62" t="s">
        <v>456</v>
      </c>
      <c r="U291" s="62" t="s">
        <v>456</v>
      </c>
      <c r="V291" s="62" t="s">
        <v>456</v>
      </c>
      <c r="W291" s="62" t="s">
        <v>456</v>
      </c>
      <c r="X291" s="62" t="s">
        <v>456</v>
      </c>
      <c r="Y291" s="62" t="s">
        <v>2039</v>
      </c>
      <c r="Z291" s="62" t="s">
        <v>456</v>
      </c>
      <c r="AA291" s="62" t="s">
        <v>456</v>
      </c>
      <c r="AB291" s="62" t="s">
        <v>456</v>
      </c>
      <c r="AC291" s="62" t="s">
        <v>456</v>
      </c>
      <c r="AD291" s="62" t="s">
        <v>456</v>
      </c>
      <c r="AE291" s="62" t="s">
        <v>456</v>
      </c>
      <c r="AF291" s="62" t="s">
        <v>456</v>
      </c>
      <c r="AG291" s="62" t="s">
        <v>456</v>
      </c>
      <c r="AH291" s="62" t="s">
        <v>456</v>
      </c>
      <c r="AI291" s="62" t="s">
        <v>456</v>
      </c>
      <c r="AJ291" s="62" t="s">
        <v>456</v>
      </c>
      <c r="AK291" s="62" t="s">
        <v>456</v>
      </c>
      <c r="AL291" s="62" t="s">
        <v>456</v>
      </c>
      <c r="AM291" s="62" t="s">
        <v>456</v>
      </c>
      <c r="AN291" s="62" t="s">
        <v>456</v>
      </c>
      <c r="AO291" s="62" t="s">
        <v>456</v>
      </c>
      <c r="AP291" s="62" t="s">
        <v>456</v>
      </c>
      <c r="AQ291" s="62" t="s">
        <v>456</v>
      </c>
      <c r="AR291" s="62" t="s">
        <v>456</v>
      </c>
      <c r="AS291" s="62" t="s">
        <v>456</v>
      </c>
      <c r="AT291" s="62" t="s">
        <v>456</v>
      </c>
      <c r="AU291" s="62" t="s">
        <v>456</v>
      </c>
      <c r="AV291" s="62" t="s">
        <v>456</v>
      </c>
      <c r="AW291" s="62" t="s">
        <v>456</v>
      </c>
      <c r="AX291" s="62" t="s">
        <v>456</v>
      </c>
      <c r="AY291" s="62" t="s">
        <v>456</v>
      </c>
      <c r="AZ291" s="62" t="s">
        <v>456</v>
      </c>
      <c r="BA291" s="62" t="s">
        <v>456</v>
      </c>
      <c r="BB291" s="62" t="s">
        <v>456</v>
      </c>
      <c r="BC291" s="62" t="s">
        <v>456</v>
      </c>
      <c r="BD291" s="62" t="s">
        <v>456</v>
      </c>
      <c r="BE291" s="62" t="s">
        <v>456</v>
      </c>
      <c r="BF291" s="62" t="s">
        <v>456</v>
      </c>
      <c r="BG291" s="62" t="s">
        <v>456</v>
      </c>
      <c r="BH291" s="62" t="s">
        <v>456</v>
      </c>
      <c r="BI291" s="62" t="s">
        <v>456</v>
      </c>
      <c r="BJ291" s="62" t="s">
        <v>456</v>
      </c>
      <c r="BK291" s="62" t="s">
        <v>456</v>
      </c>
      <c r="BL291" s="62" t="s">
        <v>456</v>
      </c>
      <c r="BM291" s="62" t="s">
        <v>456</v>
      </c>
      <c r="BN291" s="62" t="s">
        <v>2039</v>
      </c>
      <c r="BO291" s="62" t="s">
        <v>1957</v>
      </c>
    </row>
    <row r="292" spans="1:67">
      <c r="A292" s="62">
        <v>290</v>
      </c>
      <c r="B292" s="62" t="s">
        <v>456</v>
      </c>
      <c r="C292" s="62" t="s">
        <v>456</v>
      </c>
      <c r="D292" s="62" t="s">
        <v>456</v>
      </c>
      <c r="E292" s="62" t="s">
        <v>456</v>
      </c>
      <c r="F292" s="62" t="s">
        <v>456</v>
      </c>
      <c r="G292" s="62" t="s">
        <v>456</v>
      </c>
      <c r="H292" s="62" t="s">
        <v>456</v>
      </c>
      <c r="I292" s="62" t="s">
        <v>456</v>
      </c>
      <c r="J292" s="62" t="s">
        <v>456</v>
      </c>
      <c r="K292" s="62" t="s">
        <v>456</v>
      </c>
      <c r="L292" s="62" t="s">
        <v>456</v>
      </c>
      <c r="M292" s="62" t="s">
        <v>456</v>
      </c>
      <c r="N292" s="62" t="s">
        <v>456</v>
      </c>
      <c r="O292" s="62" t="s">
        <v>456</v>
      </c>
      <c r="P292" s="62" t="s">
        <v>456</v>
      </c>
      <c r="Q292" s="62" t="s">
        <v>2039</v>
      </c>
      <c r="R292" s="62" t="s">
        <v>456</v>
      </c>
      <c r="S292" s="62" t="s">
        <v>456</v>
      </c>
      <c r="T292" s="62" t="s">
        <v>456</v>
      </c>
      <c r="U292" s="62" t="s">
        <v>456</v>
      </c>
      <c r="V292" s="62" t="s">
        <v>456</v>
      </c>
      <c r="W292" s="62" t="s">
        <v>456</v>
      </c>
      <c r="X292" s="62" t="s">
        <v>456</v>
      </c>
      <c r="Y292" s="62" t="s">
        <v>2039</v>
      </c>
      <c r="Z292" s="62" t="s">
        <v>456</v>
      </c>
      <c r="AA292" s="62" t="s">
        <v>456</v>
      </c>
      <c r="AB292" s="62" t="s">
        <v>456</v>
      </c>
      <c r="AC292" s="62" t="s">
        <v>456</v>
      </c>
      <c r="AD292" s="62" t="s">
        <v>456</v>
      </c>
      <c r="AE292" s="62" t="s">
        <v>456</v>
      </c>
      <c r="AF292" s="62" t="s">
        <v>456</v>
      </c>
      <c r="AG292" s="62" t="s">
        <v>456</v>
      </c>
      <c r="AH292" s="62" t="s">
        <v>456</v>
      </c>
      <c r="AI292" s="62" t="s">
        <v>456</v>
      </c>
      <c r="AJ292" s="62" t="s">
        <v>456</v>
      </c>
      <c r="AK292" s="62" t="s">
        <v>456</v>
      </c>
      <c r="AL292" s="62" t="s">
        <v>456</v>
      </c>
      <c r="AM292" s="62" t="s">
        <v>456</v>
      </c>
      <c r="AN292" s="62" t="s">
        <v>456</v>
      </c>
      <c r="AO292" s="62" t="s">
        <v>456</v>
      </c>
      <c r="AP292" s="62" t="s">
        <v>456</v>
      </c>
      <c r="AQ292" s="62" t="s">
        <v>456</v>
      </c>
      <c r="AR292" s="62" t="s">
        <v>456</v>
      </c>
      <c r="AS292" s="62" t="s">
        <v>456</v>
      </c>
      <c r="AT292" s="62" t="s">
        <v>456</v>
      </c>
      <c r="AU292" s="62" t="s">
        <v>456</v>
      </c>
      <c r="AV292" s="62" t="s">
        <v>456</v>
      </c>
      <c r="AW292" s="62" t="s">
        <v>456</v>
      </c>
      <c r="AX292" s="62" t="s">
        <v>456</v>
      </c>
      <c r="AY292" s="62" t="s">
        <v>456</v>
      </c>
      <c r="AZ292" s="62" t="s">
        <v>456</v>
      </c>
      <c r="BA292" s="62" t="s">
        <v>456</v>
      </c>
      <c r="BB292" s="62" t="s">
        <v>456</v>
      </c>
      <c r="BC292" s="62" t="s">
        <v>456</v>
      </c>
      <c r="BD292" s="62" t="s">
        <v>456</v>
      </c>
      <c r="BE292" s="62" t="s">
        <v>456</v>
      </c>
      <c r="BF292" s="62" t="s">
        <v>456</v>
      </c>
      <c r="BG292" s="62" t="s">
        <v>456</v>
      </c>
      <c r="BH292" s="62" t="s">
        <v>456</v>
      </c>
      <c r="BI292" s="62" t="s">
        <v>456</v>
      </c>
      <c r="BJ292" s="62" t="s">
        <v>456</v>
      </c>
      <c r="BK292" s="62" t="s">
        <v>456</v>
      </c>
      <c r="BL292" s="62" t="s">
        <v>456</v>
      </c>
      <c r="BM292" s="62" t="s">
        <v>456</v>
      </c>
      <c r="BN292" s="62" t="s">
        <v>2039</v>
      </c>
      <c r="BO292" s="62" t="s">
        <v>1957</v>
      </c>
    </row>
    <row r="293" spans="1:67">
      <c r="A293" s="62">
        <v>291</v>
      </c>
      <c r="B293" s="62" t="s">
        <v>456</v>
      </c>
      <c r="C293" s="62" t="s">
        <v>456</v>
      </c>
      <c r="D293" s="62" t="s">
        <v>456</v>
      </c>
      <c r="E293" s="62" t="s">
        <v>456</v>
      </c>
      <c r="F293" s="62" t="s">
        <v>456</v>
      </c>
      <c r="G293" s="62" t="s">
        <v>456</v>
      </c>
      <c r="H293" s="62" t="s">
        <v>456</v>
      </c>
      <c r="I293" s="62" t="s">
        <v>456</v>
      </c>
      <c r="J293" s="62" t="s">
        <v>456</v>
      </c>
      <c r="K293" s="62" t="s">
        <v>456</v>
      </c>
      <c r="L293" s="62" t="s">
        <v>456</v>
      </c>
      <c r="M293" s="62" t="s">
        <v>456</v>
      </c>
      <c r="N293" s="62" t="s">
        <v>456</v>
      </c>
      <c r="O293" s="62" t="s">
        <v>456</v>
      </c>
      <c r="P293" s="62" t="s">
        <v>456</v>
      </c>
      <c r="Q293" s="62" t="s">
        <v>2039</v>
      </c>
      <c r="R293" s="62" t="s">
        <v>456</v>
      </c>
      <c r="S293" s="62" t="s">
        <v>456</v>
      </c>
      <c r="T293" s="62" t="s">
        <v>456</v>
      </c>
      <c r="U293" s="62" t="s">
        <v>456</v>
      </c>
      <c r="V293" s="62" t="s">
        <v>456</v>
      </c>
      <c r="W293" s="62" t="s">
        <v>456</v>
      </c>
      <c r="X293" s="62" t="s">
        <v>456</v>
      </c>
      <c r="Y293" s="62" t="s">
        <v>2039</v>
      </c>
      <c r="Z293" s="62" t="s">
        <v>456</v>
      </c>
      <c r="AA293" s="62" t="s">
        <v>456</v>
      </c>
      <c r="AB293" s="62" t="s">
        <v>456</v>
      </c>
      <c r="AC293" s="62" t="s">
        <v>456</v>
      </c>
      <c r="AD293" s="62" t="s">
        <v>456</v>
      </c>
      <c r="AE293" s="62" t="s">
        <v>456</v>
      </c>
      <c r="AF293" s="62" t="s">
        <v>456</v>
      </c>
      <c r="AG293" s="62" t="s">
        <v>456</v>
      </c>
      <c r="AH293" s="62" t="s">
        <v>456</v>
      </c>
      <c r="AI293" s="62" t="s">
        <v>456</v>
      </c>
      <c r="AJ293" s="62" t="s">
        <v>456</v>
      </c>
      <c r="AK293" s="62" t="s">
        <v>456</v>
      </c>
      <c r="AL293" s="62" t="s">
        <v>456</v>
      </c>
      <c r="AM293" s="62" t="s">
        <v>456</v>
      </c>
      <c r="AN293" s="62" t="s">
        <v>456</v>
      </c>
      <c r="AO293" s="62" t="s">
        <v>456</v>
      </c>
      <c r="AP293" s="62" t="s">
        <v>456</v>
      </c>
      <c r="AQ293" s="62" t="s">
        <v>456</v>
      </c>
      <c r="AR293" s="62" t="s">
        <v>456</v>
      </c>
      <c r="AS293" s="62" t="s">
        <v>456</v>
      </c>
      <c r="AT293" s="62" t="s">
        <v>456</v>
      </c>
      <c r="AU293" s="62" t="s">
        <v>456</v>
      </c>
      <c r="AV293" s="62" t="s">
        <v>456</v>
      </c>
      <c r="AW293" s="62" t="s">
        <v>456</v>
      </c>
      <c r="AX293" s="62" t="s">
        <v>456</v>
      </c>
      <c r="AY293" s="62" t="s">
        <v>456</v>
      </c>
      <c r="AZ293" s="62" t="s">
        <v>456</v>
      </c>
      <c r="BA293" s="62" t="s">
        <v>456</v>
      </c>
      <c r="BB293" s="62" t="s">
        <v>456</v>
      </c>
      <c r="BC293" s="62" t="s">
        <v>456</v>
      </c>
      <c r="BD293" s="62" t="s">
        <v>456</v>
      </c>
      <c r="BE293" s="62" t="s">
        <v>456</v>
      </c>
      <c r="BF293" s="62" t="s">
        <v>456</v>
      </c>
      <c r="BG293" s="62" t="s">
        <v>456</v>
      </c>
      <c r="BH293" s="62" t="s">
        <v>456</v>
      </c>
      <c r="BI293" s="62" t="s">
        <v>456</v>
      </c>
      <c r="BJ293" s="62" t="s">
        <v>456</v>
      </c>
      <c r="BK293" s="62" t="s">
        <v>456</v>
      </c>
      <c r="BL293" s="62" t="s">
        <v>456</v>
      </c>
      <c r="BM293" s="62" t="s">
        <v>456</v>
      </c>
      <c r="BN293" s="62" t="s">
        <v>2039</v>
      </c>
      <c r="BO293" s="62" t="s">
        <v>1957</v>
      </c>
    </row>
    <row r="294" spans="1:67">
      <c r="A294" s="62">
        <v>292</v>
      </c>
      <c r="B294" s="62" t="s">
        <v>456</v>
      </c>
      <c r="C294" s="62" t="s">
        <v>456</v>
      </c>
      <c r="D294" s="62" t="s">
        <v>456</v>
      </c>
      <c r="E294" s="62" t="s">
        <v>456</v>
      </c>
      <c r="F294" s="62" t="s">
        <v>456</v>
      </c>
      <c r="G294" s="62" t="s">
        <v>456</v>
      </c>
      <c r="H294" s="62" t="s">
        <v>456</v>
      </c>
      <c r="I294" s="62" t="s">
        <v>456</v>
      </c>
      <c r="J294" s="62" t="s">
        <v>456</v>
      </c>
      <c r="K294" s="62" t="s">
        <v>456</v>
      </c>
      <c r="L294" s="62" t="s">
        <v>456</v>
      </c>
      <c r="M294" s="62" t="s">
        <v>456</v>
      </c>
      <c r="N294" s="62" t="s">
        <v>456</v>
      </c>
      <c r="O294" s="62" t="s">
        <v>456</v>
      </c>
      <c r="P294" s="62" t="s">
        <v>456</v>
      </c>
      <c r="Q294" s="62" t="s">
        <v>2039</v>
      </c>
      <c r="R294" s="62" t="s">
        <v>456</v>
      </c>
      <c r="S294" s="62" t="s">
        <v>456</v>
      </c>
      <c r="T294" s="62" t="s">
        <v>456</v>
      </c>
      <c r="U294" s="62" t="s">
        <v>456</v>
      </c>
      <c r="V294" s="62" t="s">
        <v>456</v>
      </c>
      <c r="W294" s="62" t="s">
        <v>456</v>
      </c>
      <c r="X294" s="62" t="s">
        <v>456</v>
      </c>
      <c r="Y294" s="62" t="s">
        <v>2039</v>
      </c>
      <c r="Z294" s="62" t="s">
        <v>456</v>
      </c>
      <c r="AA294" s="62" t="s">
        <v>456</v>
      </c>
      <c r="AB294" s="62" t="s">
        <v>456</v>
      </c>
      <c r="AC294" s="62" t="s">
        <v>456</v>
      </c>
      <c r="AD294" s="62" t="s">
        <v>456</v>
      </c>
      <c r="AE294" s="62" t="s">
        <v>456</v>
      </c>
      <c r="AF294" s="62" t="s">
        <v>456</v>
      </c>
      <c r="AG294" s="62" t="s">
        <v>456</v>
      </c>
      <c r="AH294" s="62" t="s">
        <v>456</v>
      </c>
      <c r="AI294" s="62" t="s">
        <v>456</v>
      </c>
      <c r="AJ294" s="62" t="s">
        <v>456</v>
      </c>
      <c r="AK294" s="62" t="s">
        <v>456</v>
      </c>
      <c r="AL294" s="62" t="s">
        <v>456</v>
      </c>
      <c r="AM294" s="62" t="s">
        <v>1957</v>
      </c>
      <c r="AN294" s="62" t="s">
        <v>456</v>
      </c>
      <c r="AO294" s="62" t="s">
        <v>456</v>
      </c>
      <c r="AP294" s="62" t="s">
        <v>456</v>
      </c>
      <c r="AQ294" s="62" t="s">
        <v>456</v>
      </c>
      <c r="AR294" s="62" t="s">
        <v>456</v>
      </c>
      <c r="AS294" s="62" t="s">
        <v>456</v>
      </c>
      <c r="AT294" s="62" t="s">
        <v>456</v>
      </c>
      <c r="AU294" s="62" t="s">
        <v>456</v>
      </c>
      <c r="AV294" s="62" t="s">
        <v>456</v>
      </c>
      <c r="AW294" s="62" t="s">
        <v>456</v>
      </c>
      <c r="AX294" s="62" t="s">
        <v>456</v>
      </c>
      <c r="AY294" s="62" t="s">
        <v>456</v>
      </c>
      <c r="AZ294" s="62" t="s">
        <v>456</v>
      </c>
      <c r="BA294" s="62" t="s">
        <v>456</v>
      </c>
      <c r="BB294" s="62" t="s">
        <v>456</v>
      </c>
      <c r="BC294" s="62" t="s">
        <v>456</v>
      </c>
      <c r="BD294" s="62" t="s">
        <v>456</v>
      </c>
      <c r="BE294" s="62" t="s">
        <v>456</v>
      </c>
      <c r="BF294" s="62" t="s">
        <v>456</v>
      </c>
      <c r="BG294" s="62" t="s">
        <v>456</v>
      </c>
      <c r="BH294" s="62" t="s">
        <v>456</v>
      </c>
      <c r="BI294" s="62" t="s">
        <v>456</v>
      </c>
      <c r="BJ294" s="62" t="s">
        <v>456</v>
      </c>
      <c r="BK294" s="62" t="s">
        <v>456</v>
      </c>
      <c r="BL294" s="62" t="s">
        <v>456</v>
      </c>
      <c r="BM294" s="62" t="s">
        <v>456</v>
      </c>
      <c r="BN294" s="62" t="s">
        <v>2039</v>
      </c>
      <c r="BO294" s="62" t="s">
        <v>1957</v>
      </c>
    </row>
    <row r="295" spans="1:67">
      <c r="A295" s="62">
        <v>293</v>
      </c>
      <c r="B295" s="62" t="s">
        <v>456</v>
      </c>
      <c r="C295" s="62" t="s">
        <v>456</v>
      </c>
      <c r="D295" s="62" t="s">
        <v>456</v>
      </c>
      <c r="E295" s="62" t="s">
        <v>456</v>
      </c>
      <c r="F295" s="62" t="s">
        <v>456</v>
      </c>
      <c r="G295" s="62" t="s">
        <v>456</v>
      </c>
      <c r="H295" s="62" t="s">
        <v>456</v>
      </c>
      <c r="I295" s="62" t="s">
        <v>456</v>
      </c>
      <c r="J295" s="62" t="s">
        <v>456</v>
      </c>
      <c r="K295" s="62" t="s">
        <v>456</v>
      </c>
      <c r="L295" s="62" t="s">
        <v>456</v>
      </c>
      <c r="M295" s="62" t="s">
        <v>456</v>
      </c>
      <c r="N295" s="62" t="s">
        <v>456</v>
      </c>
      <c r="O295" s="62" t="s">
        <v>456</v>
      </c>
      <c r="P295" s="62" t="s">
        <v>456</v>
      </c>
      <c r="Q295" s="62" t="s">
        <v>2039</v>
      </c>
      <c r="R295" s="62" t="s">
        <v>456</v>
      </c>
      <c r="S295" s="62" t="s">
        <v>456</v>
      </c>
      <c r="T295" s="62" t="s">
        <v>456</v>
      </c>
      <c r="U295" s="62" t="s">
        <v>456</v>
      </c>
      <c r="V295" s="62" t="s">
        <v>456</v>
      </c>
      <c r="W295" s="62" t="s">
        <v>456</v>
      </c>
      <c r="X295" s="62" t="s">
        <v>456</v>
      </c>
      <c r="Y295" s="62" t="s">
        <v>2039</v>
      </c>
      <c r="Z295" s="62" t="s">
        <v>456</v>
      </c>
      <c r="AA295" s="62" t="s">
        <v>456</v>
      </c>
      <c r="AB295" s="62" t="s">
        <v>456</v>
      </c>
      <c r="AC295" s="62" t="s">
        <v>456</v>
      </c>
      <c r="AD295" s="62" t="s">
        <v>456</v>
      </c>
      <c r="AE295" s="62" t="s">
        <v>456</v>
      </c>
      <c r="AF295" s="62" t="s">
        <v>456</v>
      </c>
      <c r="AG295" s="62" t="s">
        <v>456</v>
      </c>
      <c r="AH295" s="62" t="s">
        <v>456</v>
      </c>
      <c r="AI295" s="62" t="s">
        <v>456</v>
      </c>
      <c r="AJ295" s="62" t="s">
        <v>456</v>
      </c>
      <c r="AK295" s="62" t="s">
        <v>456</v>
      </c>
      <c r="AL295" s="62" t="s">
        <v>456</v>
      </c>
      <c r="AM295" s="62" t="s">
        <v>456</v>
      </c>
      <c r="AN295" s="62" t="s">
        <v>456</v>
      </c>
      <c r="AO295" s="62" t="s">
        <v>456</v>
      </c>
      <c r="AP295" s="62" t="s">
        <v>456</v>
      </c>
      <c r="AQ295" s="62" t="s">
        <v>456</v>
      </c>
      <c r="AR295" s="62" t="s">
        <v>456</v>
      </c>
      <c r="AS295" s="62" t="s">
        <v>456</v>
      </c>
      <c r="AT295" s="62" t="s">
        <v>456</v>
      </c>
      <c r="AU295" s="62" t="s">
        <v>456</v>
      </c>
      <c r="AV295" s="62" t="s">
        <v>456</v>
      </c>
      <c r="AW295" s="62" t="s">
        <v>456</v>
      </c>
      <c r="AX295" s="62" t="s">
        <v>456</v>
      </c>
      <c r="AY295" s="62" t="s">
        <v>456</v>
      </c>
      <c r="AZ295" s="62" t="s">
        <v>456</v>
      </c>
      <c r="BA295" s="62" t="s">
        <v>456</v>
      </c>
      <c r="BB295" s="62" t="s">
        <v>456</v>
      </c>
      <c r="BC295" s="62" t="s">
        <v>456</v>
      </c>
      <c r="BD295" s="62" t="s">
        <v>456</v>
      </c>
      <c r="BE295" s="62" t="s">
        <v>456</v>
      </c>
      <c r="BF295" s="62" t="s">
        <v>456</v>
      </c>
      <c r="BG295" s="62" t="s">
        <v>456</v>
      </c>
      <c r="BH295" s="62" t="s">
        <v>456</v>
      </c>
      <c r="BI295" s="62" t="s">
        <v>456</v>
      </c>
      <c r="BJ295" s="62" t="s">
        <v>456</v>
      </c>
      <c r="BK295" s="62" t="s">
        <v>456</v>
      </c>
      <c r="BL295" s="62" t="s">
        <v>456</v>
      </c>
      <c r="BM295" s="62" t="s">
        <v>456</v>
      </c>
      <c r="BN295" s="62" t="s">
        <v>2039</v>
      </c>
      <c r="BO295" s="62" t="s">
        <v>1957</v>
      </c>
    </row>
    <row r="296" spans="1:67">
      <c r="A296" s="62">
        <v>294</v>
      </c>
      <c r="B296" s="62" t="s">
        <v>456</v>
      </c>
      <c r="C296" s="62" t="s">
        <v>456</v>
      </c>
      <c r="D296" s="62" t="s">
        <v>456</v>
      </c>
      <c r="E296" s="62" t="s">
        <v>456</v>
      </c>
      <c r="F296" s="62" t="s">
        <v>456</v>
      </c>
      <c r="G296" s="62" t="s">
        <v>456</v>
      </c>
      <c r="H296" s="62" t="s">
        <v>456</v>
      </c>
      <c r="I296" s="62" t="s">
        <v>456</v>
      </c>
      <c r="J296" s="62" t="s">
        <v>456</v>
      </c>
      <c r="K296" s="62" t="s">
        <v>456</v>
      </c>
      <c r="L296" s="62" t="s">
        <v>456</v>
      </c>
      <c r="M296" s="62" t="s">
        <v>456</v>
      </c>
      <c r="N296" s="62" t="s">
        <v>456</v>
      </c>
      <c r="O296" s="62" t="s">
        <v>456</v>
      </c>
      <c r="P296" s="62" t="s">
        <v>456</v>
      </c>
      <c r="Q296" s="62" t="s">
        <v>2039</v>
      </c>
      <c r="R296" s="62" t="s">
        <v>456</v>
      </c>
      <c r="S296" s="62" t="s">
        <v>456</v>
      </c>
      <c r="T296" s="62" t="s">
        <v>456</v>
      </c>
      <c r="U296" s="62" t="s">
        <v>456</v>
      </c>
      <c r="V296" s="62" t="s">
        <v>456</v>
      </c>
      <c r="W296" s="62" t="s">
        <v>456</v>
      </c>
      <c r="X296" s="62" t="s">
        <v>456</v>
      </c>
      <c r="Y296" s="62" t="s">
        <v>2039</v>
      </c>
      <c r="Z296" s="62" t="s">
        <v>456</v>
      </c>
      <c r="AA296" s="62" t="s">
        <v>456</v>
      </c>
      <c r="AB296" s="62" t="s">
        <v>456</v>
      </c>
      <c r="AC296" s="62" t="s">
        <v>456</v>
      </c>
      <c r="AD296" s="62" t="s">
        <v>456</v>
      </c>
      <c r="AE296" s="62" t="s">
        <v>456</v>
      </c>
      <c r="AF296" s="62" t="s">
        <v>456</v>
      </c>
      <c r="AG296" s="62" t="s">
        <v>456</v>
      </c>
      <c r="AH296" s="62" t="s">
        <v>456</v>
      </c>
      <c r="AI296" s="62" t="s">
        <v>456</v>
      </c>
      <c r="AJ296" s="62" t="s">
        <v>456</v>
      </c>
      <c r="AK296" s="62" t="s">
        <v>456</v>
      </c>
      <c r="AL296" s="62" t="s">
        <v>456</v>
      </c>
      <c r="AM296" s="62" t="s">
        <v>456</v>
      </c>
      <c r="AN296" s="62" t="s">
        <v>456</v>
      </c>
      <c r="AO296" s="62" t="s">
        <v>456</v>
      </c>
      <c r="AP296" s="62" t="s">
        <v>456</v>
      </c>
      <c r="AQ296" s="62" t="s">
        <v>456</v>
      </c>
      <c r="AR296" s="62" t="s">
        <v>456</v>
      </c>
      <c r="AS296" s="62" t="s">
        <v>456</v>
      </c>
      <c r="AT296" s="62" t="s">
        <v>456</v>
      </c>
      <c r="AU296" s="62" t="s">
        <v>456</v>
      </c>
      <c r="AV296" s="62" t="s">
        <v>456</v>
      </c>
      <c r="AW296" s="62" t="s">
        <v>456</v>
      </c>
      <c r="AX296" s="62" t="s">
        <v>456</v>
      </c>
      <c r="AY296" s="62" t="s">
        <v>456</v>
      </c>
      <c r="AZ296" s="62" t="s">
        <v>456</v>
      </c>
      <c r="BA296" s="62" t="s">
        <v>456</v>
      </c>
      <c r="BB296" s="62" t="s">
        <v>456</v>
      </c>
      <c r="BC296" s="62" t="s">
        <v>456</v>
      </c>
      <c r="BD296" s="62" t="s">
        <v>456</v>
      </c>
      <c r="BE296" s="62" t="s">
        <v>456</v>
      </c>
      <c r="BF296" s="62" t="s">
        <v>456</v>
      </c>
      <c r="BG296" s="62" t="s">
        <v>456</v>
      </c>
      <c r="BH296" s="62" t="s">
        <v>456</v>
      </c>
      <c r="BI296" s="62" t="s">
        <v>456</v>
      </c>
      <c r="BJ296" s="62" t="s">
        <v>456</v>
      </c>
      <c r="BK296" s="62" t="s">
        <v>456</v>
      </c>
      <c r="BL296" s="62" t="s">
        <v>456</v>
      </c>
      <c r="BM296" s="62" t="s">
        <v>456</v>
      </c>
      <c r="BN296" s="62" t="s">
        <v>2039</v>
      </c>
      <c r="BO296" s="62" t="s">
        <v>1957</v>
      </c>
    </row>
    <row r="297" spans="1:67">
      <c r="A297" s="62">
        <v>295</v>
      </c>
      <c r="B297" s="62" t="s">
        <v>456</v>
      </c>
      <c r="C297" s="62" t="s">
        <v>456</v>
      </c>
      <c r="D297" s="62" t="s">
        <v>456</v>
      </c>
      <c r="E297" s="62" t="s">
        <v>456</v>
      </c>
      <c r="F297" s="62" t="s">
        <v>456</v>
      </c>
      <c r="G297" s="62" t="s">
        <v>456</v>
      </c>
      <c r="H297" s="62" t="s">
        <v>456</v>
      </c>
      <c r="I297" s="62" t="s">
        <v>456</v>
      </c>
      <c r="J297" s="62" t="s">
        <v>456</v>
      </c>
      <c r="K297" s="62" t="s">
        <v>456</v>
      </c>
      <c r="L297" s="62" t="s">
        <v>456</v>
      </c>
      <c r="M297" s="62" t="s">
        <v>456</v>
      </c>
      <c r="N297" s="62" t="s">
        <v>456</v>
      </c>
      <c r="O297" s="62" t="s">
        <v>456</v>
      </c>
      <c r="P297" s="62" t="s">
        <v>456</v>
      </c>
      <c r="Q297" s="62" t="s">
        <v>2039</v>
      </c>
      <c r="R297" s="62" t="s">
        <v>456</v>
      </c>
      <c r="S297" s="62" t="s">
        <v>456</v>
      </c>
      <c r="T297" s="62" t="s">
        <v>456</v>
      </c>
      <c r="U297" s="62" t="s">
        <v>456</v>
      </c>
      <c r="V297" s="62" t="s">
        <v>456</v>
      </c>
      <c r="W297" s="62" t="s">
        <v>456</v>
      </c>
      <c r="X297" s="62" t="s">
        <v>456</v>
      </c>
      <c r="Y297" s="62" t="s">
        <v>2039</v>
      </c>
      <c r="Z297" s="62" t="s">
        <v>456</v>
      </c>
      <c r="AA297" s="62" t="s">
        <v>456</v>
      </c>
      <c r="AB297" s="62" t="s">
        <v>456</v>
      </c>
      <c r="AC297" s="62" t="s">
        <v>456</v>
      </c>
      <c r="AD297" s="62" t="s">
        <v>456</v>
      </c>
      <c r="AE297" s="62" t="s">
        <v>456</v>
      </c>
      <c r="AF297" s="62" t="s">
        <v>456</v>
      </c>
      <c r="AG297" s="62" t="s">
        <v>456</v>
      </c>
      <c r="AH297" s="62" t="s">
        <v>456</v>
      </c>
      <c r="AI297" s="62" t="s">
        <v>456</v>
      </c>
      <c r="AJ297" s="62" t="s">
        <v>456</v>
      </c>
      <c r="AK297" s="62" t="s">
        <v>456</v>
      </c>
      <c r="AL297" s="62" t="s">
        <v>456</v>
      </c>
      <c r="AM297" s="62" t="s">
        <v>456</v>
      </c>
      <c r="AN297" s="62" t="s">
        <v>456</v>
      </c>
      <c r="AO297" s="62" t="s">
        <v>456</v>
      </c>
      <c r="AP297" s="62" t="s">
        <v>456</v>
      </c>
      <c r="AQ297" s="62" t="s">
        <v>456</v>
      </c>
      <c r="AR297" s="62" t="s">
        <v>456</v>
      </c>
      <c r="AS297" s="62" t="s">
        <v>456</v>
      </c>
      <c r="AT297" s="62" t="s">
        <v>456</v>
      </c>
      <c r="AU297" s="62" t="s">
        <v>456</v>
      </c>
      <c r="AV297" s="62" t="s">
        <v>456</v>
      </c>
      <c r="AW297" s="62" t="s">
        <v>456</v>
      </c>
      <c r="AX297" s="62" t="s">
        <v>456</v>
      </c>
      <c r="AY297" s="62" t="s">
        <v>456</v>
      </c>
      <c r="AZ297" s="62" t="s">
        <v>456</v>
      </c>
      <c r="BA297" s="62" t="s">
        <v>456</v>
      </c>
      <c r="BB297" s="62" t="s">
        <v>456</v>
      </c>
      <c r="BC297" s="62" t="s">
        <v>456</v>
      </c>
      <c r="BD297" s="62" t="s">
        <v>456</v>
      </c>
      <c r="BE297" s="62" t="s">
        <v>456</v>
      </c>
      <c r="BF297" s="62" t="s">
        <v>456</v>
      </c>
      <c r="BG297" s="62" t="s">
        <v>456</v>
      </c>
      <c r="BH297" s="62" t="s">
        <v>456</v>
      </c>
      <c r="BI297" s="62" t="s">
        <v>456</v>
      </c>
      <c r="BJ297" s="62" t="s">
        <v>456</v>
      </c>
      <c r="BK297" s="62" t="s">
        <v>456</v>
      </c>
      <c r="BL297" s="62" t="s">
        <v>456</v>
      </c>
      <c r="BM297" s="62" t="s">
        <v>456</v>
      </c>
      <c r="BN297" s="62" t="s">
        <v>2039</v>
      </c>
      <c r="BO297" s="62" t="s">
        <v>1957</v>
      </c>
    </row>
    <row r="298" spans="1:67">
      <c r="A298" s="62">
        <v>296</v>
      </c>
      <c r="B298" s="62" t="s">
        <v>456</v>
      </c>
      <c r="C298" s="62" t="s">
        <v>456</v>
      </c>
      <c r="D298" s="62" t="s">
        <v>456</v>
      </c>
      <c r="E298" s="62" t="s">
        <v>456</v>
      </c>
      <c r="F298" s="62" t="s">
        <v>456</v>
      </c>
      <c r="G298" s="62" t="s">
        <v>456</v>
      </c>
      <c r="H298" s="62" t="s">
        <v>456</v>
      </c>
      <c r="I298" s="62" t="s">
        <v>456</v>
      </c>
      <c r="J298" s="62" t="s">
        <v>456</v>
      </c>
      <c r="K298" s="62" t="s">
        <v>456</v>
      </c>
      <c r="L298" s="62" t="s">
        <v>456</v>
      </c>
      <c r="M298" s="62" t="s">
        <v>456</v>
      </c>
      <c r="N298" s="62" t="s">
        <v>456</v>
      </c>
      <c r="O298" s="62" t="s">
        <v>456</v>
      </c>
      <c r="P298" s="62" t="s">
        <v>456</v>
      </c>
      <c r="Q298" s="62" t="s">
        <v>2039</v>
      </c>
      <c r="R298" s="62" t="s">
        <v>456</v>
      </c>
      <c r="S298" s="62" t="s">
        <v>456</v>
      </c>
      <c r="T298" s="62" t="s">
        <v>456</v>
      </c>
      <c r="U298" s="62" t="s">
        <v>456</v>
      </c>
      <c r="V298" s="62" t="s">
        <v>456</v>
      </c>
      <c r="W298" s="62" t="s">
        <v>456</v>
      </c>
      <c r="X298" s="62" t="s">
        <v>456</v>
      </c>
      <c r="Y298" s="62" t="s">
        <v>2039</v>
      </c>
      <c r="Z298" s="62" t="s">
        <v>456</v>
      </c>
      <c r="AA298" s="62" t="s">
        <v>456</v>
      </c>
      <c r="AB298" s="62" t="s">
        <v>456</v>
      </c>
      <c r="AC298" s="62" t="s">
        <v>456</v>
      </c>
      <c r="AD298" s="62" t="s">
        <v>456</v>
      </c>
      <c r="AE298" s="62" t="s">
        <v>456</v>
      </c>
      <c r="AF298" s="62" t="s">
        <v>456</v>
      </c>
      <c r="AG298" s="62" t="s">
        <v>456</v>
      </c>
      <c r="AH298" s="62" t="s">
        <v>456</v>
      </c>
      <c r="AI298" s="62" t="s">
        <v>456</v>
      </c>
      <c r="AJ298" s="62" t="s">
        <v>456</v>
      </c>
      <c r="AK298" s="62" t="s">
        <v>456</v>
      </c>
      <c r="AL298" s="62" t="s">
        <v>456</v>
      </c>
      <c r="AM298" s="62" t="s">
        <v>456</v>
      </c>
      <c r="AN298" s="62" t="s">
        <v>456</v>
      </c>
      <c r="AO298" s="62" t="s">
        <v>456</v>
      </c>
      <c r="AP298" s="62" t="s">
        <v>456</v>
      </c>
      <c r="AQ298" s="62" t="s">
        <v>456</v>
      </c>
      <c r="AR298" s="62" t="s">
        <v>456</v>
      </c>
      <c r="AS298" s="62" t="s">
        <v>456</v>
      </c>
      <c r="AT298" s="62" t="s">
        <v>456</v>
      </c>
      <c r="AU298" s="62" t="s">
        <v>456</v>
      </c>
      <c r="AV298" s="62" t="s">
        <v>456</v>
      </c>
      <c r="AW298" s="62" t="s">
        <v>456</v>
      </c>
      <c r="AX298" s="62" t="s">
        <v>456</v>
      </c>
      <c r="AY298" s="62" t="s">
        <v>456</v>
      </c>
      <c r="AZ298" s="62" t="s">
        <v>456</v>
      </c>
      <c r="BA298" s="62" t="s">
        <v>456</v>
      </c>
      <c r="BB298" s="62" t="s">
        <v>456</v>
      </c>
      <c r="BC298" s="62" t="s">
        <v>456</v>
      </c>
      <c r="BD298" s="62" t="s">
        <v>456</v>
      </c>
      <c r="BE298" s="62" t="s">
        <v>456</v>
      </c>
      <c r="BF298" s="62" t="s">
        <v>456</v>
      </c>
      <c r="BG298" s="62" t="s">
        <v>456</v>
      </c>
      <c r="BH298" s="62" t="s">
        <v>456</v>
      </c>
      <c r="BI298" s="62" t="s">
        <v>456</v>
      </c>
      <c r="BJ298" s="62" t="s">
        <v>456</v>
      </c>
      <c r="BK298" s="62" t="s">
        <v>456</v>
      </c>
      <c r="BL298" s="62" t="s">
        <v>456</v>
      </c>
      <c r="BM298" s="62" t="s">
        <v>456</v>
      </c>
      <c r="BN298" s="62" t="s">
        <v>2039</v>
      </c>
      <c r="BO298" s="62" t="s">
        <v>1957</v>
      </c>
    </row>
    <row r="299" spans="1:67">
      <c r="A299" s="62">
        <v>297</v>
      </c>
      <c r="B299" s="62" t="s">
        <v>456</v>
      </c>
      <c r="C299" s="62" t="s">
        <v>456</v>
      </c>
      <c r="D299" s="62" t="s">
        <v>456</v>
      </c>
      <c r="E299" s="62" t="s">
        <v>456</v>
      </c>
      <c r="F299" s="62" t="s">
        <v>456</v>
      </c>
      <c r="G299" s="62" t="s">
        <v>456</v>
      </c>
      <c r="H299" s="62" t="s">
        <v>456</v>
      </c>
      <c r="I299" s="62" t="s">
        <v>456</v>
      </c>
      <c r="J299" s="62" t="s">
        <v>456</v>
      </c>
      <c r="K299" s="62" t="s">
        <v>456</v>
      </c>
      <c r="L299" s="62" t="s">
        <v>456</v>
      </c>
      <c r="M299" s="62" t="s">
        <v>456</v>
      </c>
      <c r="N299" s="62" t="s">
        <v>456</v>
      </c>
      <c r="O299" s="62" t="s">
        <v>456</v>
      </c>
      <c r="P299" s="62" t="s">
        <v>456</v>
      </c>
      <c r="Q299" s="62" t="s">
        <v>2039</v>
      </c>
      <c r="R299" s="62" t="s">
        <v>456</v>
      </c>
      <c r="S299" s="62" t="s">
        <v>456</v>
      </c>
      <c r="T299" s="62" t="s">
        <v>456</v>
      </c>
      <c r="U299" s="62" t="s">
        <v>456</v>
      </c>
      <c r="V299" s="62" t="s">
        <v>456</v>
      </c>
      <c r="W299" s="62" t="s">
        <v>456</v>
      </c>
      <c r="X299" s="62" t="s">
        <v>456</v>
      </c>
      <c r="Y299" s="62" t="s">
        <v>2039</v>
      </c>
      <c r="Z299" s="62" t="s">
        <v>456</v>
      </c>
      <c r="AA299" s="62" t="s">
        <v>456</v>
      </c>
      <c r="AB299" s="62" t="s">
        <v>456</v>
      </c>
      <c r="AC299" s="62" t="s">
        <v>456</v>
      </c>
      <c r="AD299" s="62" t="s">
        <v>456</v>
      </c>
      <c r="AE299" s="62" t="s">
        <v>456</v>
      </c>
      <c r="AF299" s="62" t="s">
        <v>456</v>
      </c>
      <c r="AG299" s="62" t="s">
        <v>456</v>
      </c>
      <c r="AH299" s="62" t="s">
        <v>456</v>
      </c>
      <c r="AI299" s="62" t="s">
        <v>456</v>
      </c>
      <c r="AJ299" s="62" t="s">
        <v>456</v>
      </c>
      <c r="AK299" s="62" t="s">
        <v>456</v>
      </c>
      <c r="AL299" s="62" t="s">
        <v>456</v>
      </c>
      <c r="AM299" s="62" t="s">
        <v>456</v>
      </c>
      <c r="AN299" s="62" t="s">
        <v>456</v>
      </c>
      <c r="AO299" s="62" t="s">
        <v>456</v>
      </c>
      <c r="AP299" s="62" t="s">
        <v>456</v>
      </c>
      <c r="AQ299" s="62" t="s">
        <v>456</v>
      </c>
      <c r="AR299" s="62" t="s">
        <v>456</v>
      </c>
      <c r="AS299" s="62" t="s">
        <v>456</v>
      </c>
      <c r="AT299" s="62" t="s">
        <v>456</v>
      </c>
      <c r="AU299" s="62" t="s">
        <v>456</v>
      </c>
      <c r="AV299" s="62" t="s">
        <v>456</v>
      </c>
      <c r="AW299" s="62" t="s">
        <v>456</v>
      </c>
      <c r="AX299" s="62" t="s">
        <v>456</v>
      </c>
      <c r="AY299" s="62" t="s">
        <v>456</v>
      </c>
      <c r="AZ299" s="62" t="s">
        <v>456</v>
      </c>
      <c r="BA299" s="62" t="s">
        <v>456</v>
      </c>
      <c r="BB299" s="62" t="s">
        <v>456</v>
      </c>
      <c r="BC299" s="62" t="s">
        <v>456</v>
      </c>
      <c r="BD299" s="62" t="s">
        <v>456</v>
      </c>
      <c r="BE299" s="62" t="s">
        <v>456</v>
      </c>
      <c r="BF299" s="62" t="s">
        <v>456</v>
      </c>
      <c r="BG299" s="62" t="s">
        <v>456</v>
      </c>
      <c r="BH299" s="62" t="s">
        <v>456</v>
      </c>
      <c r="BI299" s="62" t="s">
        <v>456</v>
      </c>
      <c r="BJ299" s="62" t="s">
        <v>456</v>
      </c>
      <c r="BK299" s="62" t="s">
        <v>456</v>
      </c>
      <c r="BL299" s="62" t="s">
        <v>456</v>
      </c>
      <c r="BM299" s="62" t="s">
        <v>456</v>
      </c>
      <c r="BN299" s="62" t="s">
        <v>2039</v>
      </c>
      <c r="BO299" s="62" t="s">
        <v>1957</v>
      </c>
    </row>
    <row r="300" spans="1:67">
      <c r="A300" s="62">
        <v>298</v>
      </c>
      <c r="B300" s="62" t="s">
        <v>456</v>
      </c>
      <c r="C300" s="62" t="s">
        <v>456</v>
      </c>
      <c r="D300" s="62" t="s">
        <v>456</v>
      </c>
      <c r="E300" s="62" t="s">
        <v>456</v>
      </c>
      <c r="F300" s="62" t="s">
        <v>456</v>
      </c>
      <c r="G300" s="62" t="s">
        <v>456</v>
      </c>
      <c r="H300" s="62" t="s">
        <v>456</v>
      </c>
      <c r="I300" s="62" t="s">
        <v>456</v>
      </c>
      <c r="J300" s="62" t="s">
        <v>456</v>
      </c>
      <c r="K300" s="62" t="s">
        <v>456</v>
      </c>
      <c r="L300" s="62" t="s">
        <v>456</v>
      </c>
      <c r="M300" s="62" t="s">
        <v>456</v>
      </c>
      <c r="N300" s="62" t="s">
        <v>456</v>
      </c>
      <c r="O300" s="62" t="s">
        <v>456</v>
      </c>
      <c r="P300" s="62" t="s">
        <v>456</v>
      </c>
      <c r="Q300" s="62" t="s">
        <v>2039</v>
      </c>
      <c r="R300" s="62" t="s">
        <v>456</v>
      </c>
      <c r="S300" s="62" t="s">
        <v>456</v>
      </c>
      <c r="T300" s="62" t="s">
        <v>456</v>
      </c>
      <c r="U300" s="62" t="s">
        <v>456</v>
      </c>
      <c r="V300" s="62" t="s">
        <v>456</v>
      </c>
      <c r="W300" s="62" t="s">
        <v>456</v>
      </c>
      <c r="X300" s="62" t="s">
        <v>456</v>
      </c>
      <c r="Y300" s="62" t="s">
        <v>2039</v>
      </c>
      <c r="Z300" s="62" t="s">
        <v>456</v>
      </c>
      <c r="AA300" s="62" t="s">
        <v>456</v>
      </c>
      <c r="AB300" s="62" t="s">
        <v>456</v>
      </c>
      <c r="AC300" s="62" t="s">
        <v>456</v>
      </c>
      <c r="AD300" s="62" t="s">
        <v>456</v>
      </c>
      <c r="AE300" s="62" t="s">
        <v>456</v>
      </c>
      <c r="AF300" s="62" t="s">
        <v>456</v>
      </c>
      <c r="AG300" s="62" t="s">
        <v>456</v>
      </c>
      <c r="AH300" s="62" t="s">
        <v>456</v>
      </c>
      <c r="AI300" s="62" t="s">
        <v>456</v>
      </c>
      <c r="AJ300" s="62" t="s">
        <v>456</v>
      </c>
      <c r="AK300" s="62" t="s">
        <v>456</v>
      </c>
      <c r="AL300" s="62" t="s">
        <v>456</v>
      </c>
      <c r="AM300" s="62" t="s">
        <v>456</v>
      </c>
      <c r="AN300" s="62" t="s">
        <v>456</v>
      </c>
      <c r="AO300" s="62" t="s">
        <v>456</v>
      </c>
      <c r="AP300" s="62" t="s">
        <v>456</v>
      </c>
      <c r="AQ300" s="62" t="s">
        <v>456</v>
      </c>
      <c r="AR300" s="62" t="s">
        <v>456</v>
      </c>
      <c r="AS300" s="62" t="s">
        <v>456</v>
      </c>
      <c r="AT300" s="62" t="s">
        <v>456</v>
      </c>
      <c r="AU300" s="62" t="s">
        <v>456</v>
      </c>
      <c r="AV300" s="62" t="s">
        <v>456</v>
      </c>
      <c r="AW300" s="62" t="s">
        <v>456</v>
      </c>
      <c r="AX300" s="62" t="s">
        <v>456</v>
      </c>
      <c r="AY300" s="62" t="s">
        <v>456</v>
      </c>
      <c r="AZ300" s="62" t="s">
        <v>456</v>
      </c>
      <c r="BA300" s="62" t="s">
        <v>456</v>
      </c>
      <c r="BB300" s="62" t="s">
        <v>456</v>
      </c>
      <c r="BC300" s="62" t="s">
        <v>456</v>
      </c>
      <c r="BD300" s="62" t="s">
        <v>456</v>
      </c>
      <c r="BE300" s="62" t="s">
        <v>456</v>
      </c>
      <c r="BF300" s="62" t="s">
        <v>456</v>
      </c>
      <c r="BG300" s="62" t="s">
        <v>456</v>
      </c>
      <c r="BH300" s="62" t="s">
        <v>456</v>
      </c>
      <c r="BI300" s="62" t="s">
        <v>456</v>
      </c>
      <c r="BJ300" s="62" t="s">
        <v>456</v>
      </c>
      <c r="BK300" s="62" t="s">
        <v>456</v>
      </c>
      <c r="BL300" s="62" t="s">
        <v>456</v>
      </c>
      <c r="BM300" s="62" t="s">
        <v>456</v>
      </c>
      <c r="BN300" s="62" t="s">
        <v>2039</v>
      </c>
      <c r="BO300" s="62" t="s">
        <v>1957</v>
      </c>
    </row>
    <row r="301" spans="1:67">
      <c r="A301" s="62">
        <v>299</v>
      </c>
      <c r="B301" s="62" t="s">
        <v>456</v>
      </c>
      <c r="C301" s="62" t="s">
        <v>456</v>
      </c>
      <c r="D301" s="62" t="s">
        <v>456</v>
      </c>
      <c r="E301" s="62" t="s">
        <v>456</v>
      </c>
      <c r="F301" s="62" t="s">
        <v>456</v>
      </c>
      <c r="G301" s="62" t="s">
        <v>456</v>
      </c>
      <c r="H301" s="62" t="s">
        <v>456</v>
      </c>
      <c r="I301" s="62" t="s">
        <v>456</v>
      </c>
      <c r="J301" s="62" t="s">
        <v>456</v>
      </c>
      <c r="K301" s="62" t="s">
        <v>456</v>
      </c>
      <c r="L301" s="62" t="s">
        <v>456</v>
      </c>
      <c r="M301" s="62" t="s">
        <v>456</v>
      </c>
      <c r="N301" s="62" t="s">
        <v>456</v>
      </c>
      <c r="O301" s="62" t="s">
        <v>456</v>
      </c>
      <c r="P301" s="62" t="s">
        <v>456</v>
      </c>
      <c r="Q301" s="62" t="s">
        <v>2039</v>
      </c>
      <c r="R301" s="62" t="s">
        <v>456</v>
      </c>
      <c r="S301" s="62" t="s">
        <v>456</v>
      </c>
      <c r="T301" s="62" t="s">
        <v>456</v>
      </c>
      <c r="U301" s="62" t="s">
        <v>456</v>
      </c>
      <c r="V301" s="62" t="s">
        <v>456</v>
      </c>
      <c r="W301" s="62" t="s">
        <v>456</v>
      </c>
      <c r="X301" s="62" t="s">
        <v>456</v>
      </c>
      <c r="Y301" s="62" t="s">
        <v>2039</v>
      </c>
      <c r="Z301" s="62" t="s">
        <v>456</v>
      </c>
      <c r="AA301" s="62" t="s">
        <v>456</v>
      </c>
      <c r="AB301" s="62" t="s">
        <v>456</v>
      </c>
      <c r="AC301" s="62" t="s">
        <v>456</v>
      </c>
      <c r="AD301" s="62" t="s">
        <v>456</v>
      </c>
      <c r="AE301" s="62" t="s">
        <v>456</v>
      </c>
      <c r="AF301" s="62" t="s">
        <v>456</v>
      </c>
      <c r="AG301" s="62" t="s">
        <v>456</v>
      </c>
      <c r="AH301" s="62" t="s">
        <v>456</v>
      </c>
      <c r="AI301" s="62" t="s">
        <v>456</v>
      </c>
      <c r="AJ301" s="62" t="s">
        <v>456</v>
      </c>
      <c r="AK301" s="62" t="s">
        <v>456</v>
      </c>
      <c r="AL301" s="62" t="s">
        <v>456</v>
      </c>
      <c r="AM301" s="62" t="s">
        <v>456</v>
      </c>
      <c r="AN301" s="62" t="s">
        <v>456</v>
      </c>
      <c r="AO301" s="62" t="s">
        <v>456</v>
      </c>
      <c r="AP301" s="62" t="s">
        <v>456</v>
      </c>
      <c r="AQ301" s="62" t="s">
        <v>456</v>
      </c>
      <c r="AR301" s="62" t="s">
        <v>456</v>
      </c>
      <c r="AS301" s="62" t="s">
        <v>456</v>
      </c>
      <c r="AT301" s="62" t="s">
        <v>456</v>
      </c>
      <c r="AU301" s="62" t="s">
        <v>456</v>
      </c>
      <c r="AV301" s="62" t="s">
        <v>456</v>
      </c>
      <c r="AW301" s="62" t="s">
        <v>456</v>
      </c>
      <c r="AX301" s="62" t="s">
        <v>456</v>
      </c>
      <c r="AY301" s="62" t="s">
        <v>456</v>
      </c>
      <c r="AZ301" s="62" t="s">
        <v>456</v>
      </c>
      <c r="BA301" s="62" t="s">
        <v>456</v>
      </c>
      <c r="BB301" s="62" t="s">
        <v>456</v>
      </c>
      <c r="BC301" s="62" t="s">
        <v>456</v>
      </c>
      <c r="BD301" s="62" t="s">
        <v>456</v>
      </c>
      <c r="BE301" s="62" t="s">
        <v>456</v>
      </c>
      <c r="BF301" s="62" t="s">
        <v>456</v>
      </c>
      <c r="BG301" s="62" t="s">
        <v>456</v>
      </c>
      <c r="BH301" s="62" t="s">
        <v>456</v>
      </c>
      <c r="BI301" s="62" t="s">
        <v>456</v>
      </c>
      <c r="BJ301" s="62" t="s">
        <v>456</v>
      </c>
      <c r="BK301" s="62" t="s">
        <v>456</v>
      </c>
      <c r="BL301" s="62" t="s">
        <v>456</v>
      </c>
      <c r="BM301" s="62" t="s">
        <v>456</v>
      </c>
      <c r="BN301" s="62" t="s">
        <v>2039</v>
      </c>
      <c r="BO301" s="62" t="s">
        <v>1957</v>
      </c>
    </row>
    <row r="302" spans="1:67">
      <c r="A302" s="62">
        <v>300</v>
      </c>
      <c r="B302" s="62" t="s">
        <v>456</v>
      </c>
      <c r="C302" s="62" t="s">
        <v>456</v>
      </c>
      <c r="D302" s="62" t="s">
        <v>456</v>
      </c>
      <c r="E302" s="62" t="s">
        <v>456</v>
      </c>
      <c r="F302" s="62" t="s">
        <v>456</v>
      </c>
      <c r="G302" s="62" t="s">
        <v>456</v>
      </c>
      <c r="H302" s="62" t="s">
        <v>456</v>
      </c>
      <c r="I302" s="62" t="s">
        <v>456</v>
      </c>
      <c r="J302" s="62" t="s">
        <v>456</v>
      </c>
      <c r="K302" s="62" t="s">
        <v>456</v>
      </c>
      <c r="L302" s="62" t="s">
        <v>456</v>
      </c>
      <c r="M302" s="62" t="s">
        <v>456</v>
      </c>
      <c r="N302" s="62" t="s">
        <v>456</v>
      </c>
      <c r="O302" s="62" t="s">
        <v>456</v>
      </c>
      <c r="P302" s="62" t="s">
        <v>456</v>
      </c>
      <c r="Q302" s="62" t="s">
        <v>2039</v>
      </c>
      <c r="R302" s="62" t="s">
        <v>456</v>
      </c>
      <c r="S302" s="62" t="s">
        <v>456</v>
      </c>
      <c r="T302" s="62" t="s">
        <v>456</v>
      </c>
      <c r="U302" s="62" t="s">
        <v>456</v>
      </c>
      <c r="V302" s="62" t="s">
        <v>456</v>
      </c>
      <c r="W302" s="62" t="s">
        <v>456</v>
      </c>
      <c r="X302" s="62" t="s">
        <v>456</v>
      </c>
      <c r="Y302" s="62" t="s">
        <v>2039</v>
      </c>
      <c r="Z302" s="62" t="s">
        <v>456</v>
      </c>
      <c r="AA302" s="62" t="s">
        <v>456</v>
      </c>
      <c r="AB302" s="62" t="s">
        <v>456</v>
      </c>
      <c r="AC302" s="62" t="s">
        <v>456</v>
      </c>
      <c r="AD302" s="62" t="s">
        <v>456</v>
      </c>
      <c r="AE302" s="62" t="s">
        <v>456</v>
      </c>
      <c r="AF302" s="62" t="s">
        <v>456</v>
      </c>
      <c r="AG302" s="62" t="s">
        <v>456</v>
      </c>
      <c r="AH302" s="62" t="s">
        <v>456</v>
      </c>
      <c r="AI302" s="62" t="s">
        <v>456</v>
      </c>
      <c r="AJ302" s="62" t="s">
        <v>456</v>
      </c>
      <c r="AK302" s="62" t="s">
        <v>456</v>
      </c>
      <c r="AL302" s="62" t="s">
        <v>456</v>
      </c>
      <c r="AM302" s="62" t="s">
        <v>456</v>
      </c>
      <c r="AN302" s="62" t="s">
        <v>456</v>
      </c>
      <c r="AO302" s="62" t="s">
        <v>456</v>
      </c>
      <c r="AP302" s="62" t="s">
        <v>456</v>
      </c>
      <c r="AQ302" s="62" t="s">
        <v>456</v>
      </c>
      <c r="AR302" s="62" t="s">
        <v>456</v>
      </c>
      <c r="AS302" s="62" t="s">
        <v>456</v>
      </c>
      <c r="AT302" s="62" t="s">
        <v>456</v>
      </c>
      <c r="AU302" s="62" t="s">
        <v>456</v>
      </c>
      <c r="AV302" s="62" t="s">
        <v>456</v>
      </c>
      <c r="AW302" s="62" t="s">
        <v>456</v>
      </c>
      <c r="AX302" s="62" t="s">
        <v>456</v>
      </c>
      <c r="AY302" s="62" t="s">
        <v>456</v>
      </c>
      <c r="AZ302" s="62" t="s">
        <v>456</v>
      </c>
      <c r="BA302" s="62" t="s">
        <v>456</v>
      </c>
      <c r="BB302" s="62" t="s">
        <v>456</v>
      </c>
      <c r="BC302" s="62" t="s">
        <v>456</v>
      </c>
      <c r="BD302" s="62" t="s">
        <v>456</v>
      </c>
      <c r="BE302" s="62" t="s">
        <v>456</v>
      </c>
      <c r="BF302" s="62" t="s">
        <v>456</v>
      </c>
      <c r="BG302" s="62" t="s">
        <v>456</v>
      </c>
      <c r="BH302" s="62" t="s">
        <v>456</v>
      </c>
      <c r="BI302" s="62" t="s">
        <v>456</v>
      </c>
      <c r="BJ302" s="62" t="s">
        <v>456</v>
      </c>
      <c r="BK302" s="62" t="s">
        <v>456</v>
      </c>
      <c r="BL302" s="62" t="s">
        <v>456</v>
      </c>
      <c r="BM302" s="62" t="s">
        <v>456</v>
      </c>
      <c r="BN302" s="62" t="s">
        <v>2039</v>
      </c>
      <c r="BO302" s="62" t="s">
        <v>1957</v>
      </c>
    </row>
    <row r="303" spans="1:67">
      <c r="A303" s="62">
        <v>301</v>
      </c>
      <c r="B303" s="62" t="s">
        <v>456</v>
      </c>
      <c r="C303" s="62" t="s">
        <v>456</v>
      </c>
      <c r="D303" s="62" t="s">
        <v>456</v>
      </c>
      <c r="E303" s="62" t="s">
        <v>456</v>
      </c>
      <c r="F303" s="62" t="s">
        <v>456</v>
      </c>
      <c r="G303" s="62" t="s">
        <v>456</v>
      </c>
      <c r="H303" s="62" t="s">
        <v>456</v>
      </c>
      <c r="I303" s="62" t="s">
        <v>456</v>
      </c>
      <c r="J303" s="62" t="s">
        <v>456</v>
      </c>
      <c r="K303" s="62" t="s">
        <v>456</v>
      </c>
      <c r="L303" s="62" t="s">
        <v>456</v>
      </c>
      <c r="M303" s="62" t="s">
        <v>456</v>
      </c>
      <c r="N303" s="62" t="s">
        <v>456</v>
      </c>
      <c r="O303" s="62" t="s">
        <v>456</v>
      </c>
      <c r="P303" s="62" t="s">
        <v>456</v>
      </c>
      <c r="Q303" s="62" t="s">
        <v>2039</v>
      </c>
      <c r="R303" s="62" t="s">
        <v>456</v>
      </c>
      <c r="S303" s="62" t="s">
        <v>456</v>
      </c>
      <c r="T303" s="62" t="s">
        <v>456</v>
      </c>
      <c r="U303" s="62" t="s">
        <v>456</v>
      </c>
      <c r="V303" s="62" t="s">
        <v>456</v>
      </c>
      <c r="W303" s="62" t="s">
        <v>456</v>
      </c>
      <c r="X303" s="62" t="s">
        <v>456</v>
      </c>
      <c r="Y303" s="62" t="s">
        <v>2039</v>
      </c>
      <c r="Z303" s="62" t="s">
        <v>456</v>
      </c>
      <c r="AA303" s="62" t="s">
        <v>456</v>
      </c>
      <c r="AB303" s="62" t="s">
        <v>456</v>
      </c>
      <c r="AC303" s="62" t="s">
        <v>456</v>
      </c>
      <c r="AD303" s="62" t="s">
        <v>456</v>
      </c>
      <c r="AE303" s="62" t="s">
        <v>456</v>
      </c>
      <c r="AF303" s="62" t="s">
        <v>456</v>
      </c>
      <c r="AG303" s="62" t="s">
        <v>456</v>
      </c>
      <c r="AH303" s="62" t="s">
        <v>456</v>
      </c>
      <c r="AI303" s="62" t="s">
        <v>456</v>
      </c>
      <c r="AJ303" s="62" t="s">
        <v>456</v>
      </c>
      <c r="AK303" s="62" t="s">
        <v>456</v>
      </c>
      <c r="AL303" s="62" t="s">
        <v>456</v>
      </c>
      <c r="AM303" s="62" t="s">
        <v>1957</v>
      </c>
      <c r="AN303" s="62" t="s">
        <v>456</v>
      </c>
      <c r="AO303" s="62" t="s">
        <v>456</v>
      </c>
      <c r="AP303" s="62" t="s">
        <v>456</v>
      </c>
      <c r="AQ303" s="62" t="s">
        <v>456</v>
      </c>
      <c r="AR303" s="62" t="s">
        <v>456</v>
      </c>
      <c r="AS303" s="62" t="s">
        <v>456</v>
      </c>
      <c r="AT303" s="62" t="s">
        <v>456</v>
      </c>
      <c r="AU303" s="62" t="s">
        <v>456</v>
      </c>
      <c r="AV303" s="62" t="s">
        <v>456</v>
      </c>
      <c r="AW303" s="62" t="s">
        <v>456</v>
      </c>
      <c r="AX303" s="62" t="s">
        <v>456</v>
      </c>
      <c r="AY303" s="62" t="s">
        <v>456</v>
      </c>
      <c r="AZ303" s="62" t="s">
        <v>456</v>
      </c>
      <c r="BA303" s="62" t="s">
        <v>456</v>
      </c>
      <c r="BB303" s="62" t="s">
        <v>456</v>
      </c>
      <c r="BC303" s="62" t="s">
        <v>456</v>
      </c>
      <c r="BD303" s="62" t="s">
        <v>456</v>
      </c>
      <c r="BE303" s="62" t="s">
        <v>456</v>
      </c>
      <c r="BF303" s="62" t="s">
        <v>456</v>
      </c>
      <c r="BG303" s="62" t="s">
        <v>456</v>
      </c>
      <c r="BH303" s="62" t="s">
        <v>456</v>
      </c>
      <c r="BI303" s="62" t="s">
        <v>456</v>
      </c>
      <c r="BJ303" s="62" t="s">
        <v>456</v>
      </c>
      <c r="BK303" s="62" t="s">
        <v>456</v>
      </c>
      <c r="BL303" s="62" t="s">
        <v>456</v>
      </c>
      <c r="BM303" s="62" t="s">
        <v>456</v>
      </c>
      <c r="BN303" s="62" t="s">
        <v>2039</v>
      </c>
      <c r="BO303" s="62" t="s">
        <v>1957</v>
      </c>
    </row>
    <row r="304" spans="1:67">
      <c r="A304" s="62">
        <v>302</v>
      </c>
      <c r="B304" s="62" t="s">
        <v>456</v>
      </c>
      <c r="C304" s="62" t="s">
        <v>456</v>
      </c>
      <c r="D304" s="62" t="s">
        <v>456</v>
      </c>
      <c r="E304" s="62" t="s">
        <v>456</v>
      </c>
      <c r="F304" s="62" t="s">
        <v>456</v>
      </c>
      <c r="G304" s="62" t="s">
        <v>456</v>
      </c>
      <c r="H304" s="62" t="s">
        <v>456</v>
      </c>
      <c r="I304" s="62" t="s">
        <v>456</v>
      </c>
      <c r="J304" s="62" t="s">
        <v>456</v>
      </c>
      <c r="K304" s="62" t="s">
        <v>456</v>
      </c>
      <c r="L304" s="62" t="s">
        <v>456</v>
      </c>
      <c r="M304" s="62" t="s">
        <v>456</v>
      </c>
      <c r="N304" s="62" t="s">
        <v>456</v>
      </c>
      <c r="O304" s="62" t="s">
        <v>456</v>
      </c>
      <c r="P304" s="62" t="s">
        <v>456</v>
      </c>
      <c r="Q304" s="62" t="s">
        <v>2039</v>
      </c>
      <c r="R304" s="62" t="s">
        <v>456</v>
      </c>
      <c r="S304" s="62" t="s">
        <v>456</v>
      </c>
      <c r="T304" s="62" t="s">
        <v>456</v>
      </c>
      <c r="U304" s="62" t="s">
        <v>456</v>
      </c>
      <c r="V304" s="62" t="s">
        <v>456</v>
      </c>
      <c r="W304" s="62" t="s">
        <v>456</v>
      </c>
      <c r="X304" s="62" t="s">
        <v>456</v>
      </c>
      <c r="Y304" s="62" t="s">
        <v>2039</v>
      </c>
      <c r="Z304" s="62" t="s">
        <v>456</v>
      </c>
      <c r="AA304" s="62" t="s">
        <v>456</v>
      </c>
      <c r="AB304" s="62" t="s">
        <v>456</v>
      </c>
      <c r="AC304" s="62" t="s">
        <v>456</v>
      </c>
      <c r="AD304" s="62" t="s">
        <v>456</v>
      </c>
      <c r="AE304" s="62" t="s">
        <v>456</v>
      </c>
      <c r="AF304" s="62" t="s">
        <v>456</v>
      </c>
      <c r="AG304" s="62" t="s">
        <v>456</v>
      </c>
      <c r="AH304" s="62" t="s">
        <v>456</v>
      </c>
      <c r="AI304" s="62" t="s">
        <v>456</v>
      </c>
      <c r="AJ304" s="62" t="s">
        <v>456</v>
      </c>
      <c r="AK304" s="62" t="s">
        <v>456</v>
      </c>
      <c r="AL304" s="62" t="s">
        <v>456</v>
      </c>
      <c r="AM304" s="62" t="s">
        <v>456</v>
      </c>
      <c r="AN304" s="62" t="s">
        <v>456</v>
      </c>
      <c r="AO304" s="62" t="s">
        <v>456</v>
      </c>
      <c r="AP304" s="62" t="s">
        <v>456</v>
      </c>
      <c r="AQ304" s="62" t="s">
        <v>456</v>
      </c>
      <c r="AR304" s="62" t="s">
        <v>456</v>
      </c>
      <c r="AS304" s="62" t="s">
        <v>456</v>
      </c>
      <c r="AT304" s="62" t="s">
        <v>456</v>
      </c>
      <c r="AU304" s="62" t="s">
        <v>456</v>
      </c>
      <c r="AV304" s="62" t="s">
        <v>456</v>
      </c>
      <c r="AW304" s="62" t="s">
        <v>456</v>
      </c>
      <c r="AX304" s="62" t="s">
        <v>456</v>
      </c>
      <c r="AY304" s="62" t="s">
        <v>456</v>
      </c>
      <c r="AZ304" s="62" t="s">
        <v>456</v>
      </c>
      <c r="BA304" s="62" t="s">
        <v>456</v>
      </c>
      <c r="BB304" s="62" t="s">
        <v>456</v>
      </c>
      <c r="BC304" s="62" t="s">
        <v>456</v>
      </c>
      <c r="BD304" s="62" t="s">
        <v>456</v>
      </c>
      <c r="BE304" s="62" t="s">
        <v>456</v>
      </c>
      <c r="BF304" s="62" t="s">
        <v>456</v>
      </c>
      <c r="BG304" s="62" t="s">
        <v>456</v>
      </c>
      <c r="BH304" s="62" t="s">
        <v>456</v>
      </c>
      <c r="BI304" s="62" t="s">
        <v>456</v>
      </c>
      <c r="BJ304" s="62" t="s">
        <v>456</v>
      </c>
      <c r="BK304" s="62" t="s">
        <v>456</v>
      </c>
      <c r="BL304" s="62" t="s">
        <v>456</v>
      </c>
      <c r="BM304" s="62" t="s">
        <v>456</v>
      </c>
      <c r="BN304" s="62" t="s">
        <v>2039</v>
      </c>
      <c r="BO304" s="62" t="s">
        <v>1957</v>
      </c>
    </row>
    <row r="305" spans="1:67">
      <c r="A305" s="62">
        <v>303</v>
      </c>
      <c r="B305" s="62" t="s">
        <v>456</v>
      </c>
      <c r="C305" s="62" t="s">
        <v>456</v>
      </c>
      <c r="D305" s="62" t="s">
        <v>456</v>
      </c>
      <c r="E305" s="62" t="s">
        <v>456</v>
      </c>
      <c r="F305" s="62" t="s">
        <v>456</v>
      </c>
      <c r="G305" s="62" t="s">
        <v>456</v>
      </c>
      <c r="H305" s="62" t="s">
        <v>456</v>
      </c>
      <c r="I305" s="62" t="s">
        <v>456</v>
      </c>
      <c r="J305" s="62" t="s">
        <v>456</v>
      </c>
      <c r="K305" s="62" t="s">
        <v>456</v>
      </c>
      <c r="L305" s="62" t="s">
        <v>456</v>
      </c>
      <c r="M305" s="62" t="s">
        <v>456</v>
      </c>
      <c r="N305" s="62" t="s">
        <v>456</v>
      </c>
      <c r="O305" s="62" t="s">
        <v>456</v>
      </c>
      <c r="P305" s="62" t="s">
        <v>456</v>
      </c>
      <c r="Q305" s="62" t="s">
        <v>2039</v>
      </c>
      <c r="R305" s="62" t="s">
        <v>456</v>
      </c>
      <c r="S305" s="62" t="s">
        <v>456</v>
      </c>
      <c r="T305" s="62" t="s">
        <v>456</v>
      </c>
      <c r="U305" s="62" t="s">
        <v>456</v>
      </c>
      <c r="V305" s="62" t="s">
        <v>456</v>
      </c>
      <c r="W305" s="62" t="s">
        <v>456</v>
      </c>
      <c r="X305" s="62" t="s">
        <v>456</v>
      </c>
      <c r="Y305" s="62" t="s">
        <v>2039</v>
      </c>
      <c r="Z305" s="62" t="s">
        <v>456</v>
      </c>
      <c r="AA305" s="62" t="s">
        <v>456</v>
      </c>
      <c r="AB305" s="62" t="s">
        <v>456</v>
      </c>
      <c r="AC305" s="62" t="s">
        <v>456</v>
      </c>
      <c r="AD305" s="62" t="s">
        <v>456</v>
      </c>
      <c r="AE305" s="62" t="s">
        <v>456</v>
      </c>
      <c r="AF305" s="62" t="s">
        <v>456</v>
      </c>
      <c r="AG305" s="62" t="s">
        <v>456</v>
      </c>
      <c r="AH305" s="62" t="s">
        <v>456</v>
      </c>
      <c r="AI305" s="62" t="s">
        <v>456</v>
      </c>
      <c r="AJ305" s="62" t="s">
        <v>456</v>
      </c>
      <c r="AK305" s="62" t="s">
        <v>456</v>
      </c>
      <c r="AL305" s="62" t="s">
        <v>456</v>
      </c>
      <c r="AM305" s="62" t="s">
        <v>456</v>
      </c>
      <c r="AN305" s="62" t="s">
        <v>456</v>
      </c>
      <c r="AO305" s="62" t="s">
        <v>456</v>
      </c>
      <c r="AP305" s="62" t="s">
        <v>456</v>
      </c>
      <c r="AQ305" s="62" t="s">
        <v>456</v>
      </c>
      <c r="AR305" s="62" t="s">
        <v>456</v>
      </c>
      <c r="AS305" s="62" t="s">
        <v>456</v>
      </c>
      <c r="AT305" s="62" t="s">
        <v>456</v>
      </c>
      <c r="AU305" s="62" t="s">
        <v>456</v>
      </c>
      <c r="AV305" s="62" t="s">
        <v>456</v>
      </c>
      <c r="AW305" s="62" t="s">
        <v>456</v>
      </c>
      <c r="AX305" s="62" t="s">
        <v>456</v>
      </c>
      <c r="AY305" s="62" t="s">
        <v>456</v>
      </c>
      <c r="AZ305" s="62" t="s">
        <v>456</v>
      </c>
      <c r="BA305" s="62" t="s">
        <v>456</v>
      </c>
      <c r="BB305" s="62" t="s">
        <v>456</v>
      </c>
      <c r="BC305" s="62" t="s">
        <v>456</v>
      </c>
      <c r="BD305" s="62" t="s">
        <v>456</v>
      </c>
      <c r="BE305" s="62" t="s">
        <v>456</v>
      </c>
      <c r="BF305" s="62" t="s">
        <v>456</v>
      </c>
      <c r="BG305" s="62" t="s">
        <v>456</v>
      </c>
      <c r="BH305" s="62" t="s">
        <v>456</v>
      </c>
      <c r="BI305" s="62" t="s">
        <v>456</v>
      </c>
      <c r="BJ305" s="62" t="s">
        <v>456</v>
      </c>
      <c r="BK305" s="62" t="s">
        <v>456</v>
      </c>
      <c r="BL305" s="62" t="s">
        <v>456</v>
      </c>
      <c r="BM305" s="62" t="s">
        <v>456</v>
      </c>
      <c r="BN305" s="62" t="s">
        <v>2039</v>
      </c>
      <c r="BO305" s="62" t="s">
        <v>1957</v>
      </c>
    </row>
    <row r="306" spans="1:67">
      <c r="A306" s="62">
        <v>304</v>
      </c>
      <c r="B306" s="62" t="s">
        <v>456</v>
      </c>
      <c r="C306" s="62" t="s">
        <v>456</v>
      </c>
      <c r="D306" s="62" t="s">
        <v>456</v>
      </c>
      <c r="E306" s="62" t="s">
        <v>456</v>
      </c>
      <c r="F306" s="62" t="s">
        <v>456</v>
      </c>
      <c r="G306" s="62" t="s">
        <v>456</v>
      </c>
      <c r="H306" s="62" t="s">
        <v>456</v>
      </c>
      <c r="I306" s="62" t="s">
        <v>456</v>
      </c>
      <c r="J306" s="62" t="s">
        <v>456</v>
      </c>
      <c r="K306" s="62" t="s">
        <v>456</v>
      </c>
      <c r="L306" s="62" t="s">
        <v>456</v>
      </c>
      <c r="M306" s="62" t="s">
        <v>456</v>
      </c>
      <c r="N306" s="62" t="s">
        <v>456</v>
      </c>
      <c r="O306" s="62" t="s">
        <v>456</v>
      </c>
      <c r="P306" s="62" t="s">
        <v>456</v>
      </c>
      <c r="Q306" s="62" t="s">
        <v>2039</v>
      </c>
      <c r="R306" s="62" t="s">
        <v>456</v>
      </c>
      <c r="S306" s="62" t="s">
        <v>456</v>
      </c>
      <c r="T306" s="62" t="s">
        <v>456</v>
      </c>
      <c r="U306" s="62" t="s">
        <v>456</v>
      </c>
      <c r="V306" s="62" t="s">
        <v>456</v>
      </c>
      <c r="W306" s="62" t="s">
        <v>456</v>
      </c>
      <c r="X306" s="62" t="s">
        <v>456</v>
      </c>
      <c r="Y306" s="62" t="s">
        <v>2039</v>
      </c>
      <c r="Z306" s="62" t="s">
        <v>456</v>
      </c>
      <c r="AA306" s="62" t="s">
        <v>456</v>
      </c>
      <c r="AB306" s="62" t="s">
        <v>456</v>
      </c>
      <c r="AC306" s="62" t="s">
        <v>456</v>
      </c>
      <c r="AD306" s="62" t="s">
        <v>456</v>
      </c>
      <c r="AE306" s="62" t="s">
        <v>456</v>
      </c>
      <c r="AF306" s="62" t="s">
        <v>456</v>
      </c>
      <c r="AG306" s="62" t="s">
        <v>456</v>
      </c>
      <c r="AH306" s="62" t="s">
        <v>456</v>
      </c>
      <c r="AI306" s="62" t="s">
        <v>456</v>
      </c>
      <c r="AJ306" s="62" t="s">
        <v>456</v>
      </c>
      <c r="AK306" s="62" t="s">
        <v>456</v>
      </c>
      <c r="AL306" s="62" t="s">
        <v>456</v>
      </c>
      <c r="AM306" s="62" t="s">
        <v>456</v>
      </c>
      <c r="AN306" s="62" t="s">
        <v>456</v>
      </c>
      <c r="AO306" s="62" t="s">
        <v>456</v>
      </c>
      <c r="AP306" s="62" t="s">
        <v>456</v>
      </c>
      <c r="AQ306" s="62" t="s">
        <v>456</v>
      </c>
      <c r="AR306" s="62" t="s">
        <v>456</v>
      </c>
      <c r="AS306" s="62" t="s">
        <v>456</v>
      </c>
      <c r="AT306" s="62" t="s">
        <v>456</v>
      </c>
      <c r="AU306" s="62" t="s">
        <v>456</v>
      </c>
      <c r="AV306" s="62" t="s">
        <v>456</v>
      </c>
      <c r="AW306" s="62" t="s">
        <v>456</v>
      </c>
      <c r="AX306" s="62" t="s">
        <v>456</v>
      </c>
      <c r="AY306" s="62" t="s">
        <v>456</v>
      </c>
      <c r="AZ306" s="62" t="s">
        <v>456</v>
      </c>
      <c r="BA306" s="62" t="s">
        <v>456</v>
      </c>
      <c r="BB306" s="62" t="s">
        <v>456</v>
      </c>
      <c r="BC306" s="62" t="s">
        <v>456</v>
      </c>
      <c r="BD306" s="62" t="s">
        <v>456</v>
      </c>
      <c r="BE306" s="62" t="s">
        <v>456</v>
      </c>
      <c r="BF306" s="62" t="s">
        <v>456</v>
      </c>
      <c r="BG306" s="62" t="s">
        <v>456</v>
      </c>
      <c r="BH306" s="62" t="s">
        <v>456</v>
      </c>
      <c r="BI306" s="62" t="s">
        <v>456</v>
      </c>
      <c r="BJ306" s="62" t="s">
        <v>456</v>
      </c>
      <c r="BK306" s="62" t="s">
        <v>456</v>
      </c>
      <c r="BL306" s="62" t="s">
        <v>456</v>
      </c>
      <c r="BM306" s="62" t="s">
        <v>456</v>
      </c>
      <c r="BN306" s="62" t="s">
        <v>2039</v>
      </c>
      <c r="BO306" s="62" t="s">
        <v>1957</v>
      </c>
    </row>
    <row r="307" spans="1:67">
      <c r="A307" s="62">
        <v>305</v>
      </c>
      <c r="B307" s="62" t="s">
        <v>456</v>
      </c>
      <c r="C307" s="62" t="s">
        <v>456</v>
      </c>
      <c r="D307" s="62" t="s">
        <v>456</v>
      </c>
      <c r="E307" s="62" t="s">
        <v>456</v>
      </c>
      <c r="F307" s="62" t="s">
        <v>456</v>
      </c>
      <c r="G307" s="62" t="s">
        <v>456</v>
      </c>
      <c r="H307" s="62" t="s">
        <v>456</v>
      </c>
      <c r="I307" s="62" t="s">
        <v>456</v>
      </c>
      <c r="J307" s="62" t="s">
        <v>456</v>
      </c>
      <c r="K307" s="62" t="s">
        <v>456</v>
      </c>
      <c r="L307" s="62" t="s">
        <v>456</v>
      </c>
      <c r="M307" s="62" t="s">
        <v>456</v>
      </c>
      <c r="N307" s="62" t="s">
        <v>456</v>
      </c>
      <c r="O307" s="62" t="s">
        <v>456</v>
      </c>
      <c r="P307" s="62" t="s">
        <v>456</v>
      </c>
      <c r="Q307" s="62" t="s">
        <v>2039</v>
      </c>
      <c r="R307" s="62" t="s">
        <v>456</v>
      </c>
      <c r="S307" s="62" t="s">
        <v>456</v>
      </c>
      <c r="T307" s="62" t="s">
        <v>456</v>
      </c>
      <c r="U307" s="62" t="s">
        <v>456</v>
      </c>
      <c r="V307" s="62" t="s">
        <v>456</v>
      </c>
      <c r="W307" s="62" t="s">
        <v>456</v>
      </c>
      <c r="X307" s="62" t="s">
        <v>456</v>
      </c>
      <c r="Y307" s="62" t="s">
        <v>2039</v>
      </c>
      <c r="Z307" s="62" t="s">
        <v>456</v>
      </c>
      <c r="AA307" s="62" t="s">
        <v>456</v>
      </c>
      <c r="AB307" s="62" t="s">
        <v>456</v>
      </c>
      <c r="AC307" s="62" t="s">
        <v>456</v>
      </c>
      <c r="AD307" s="62" t="s">
        <v>456</v>
      </c>
      <c r="AE307" s="62" t="s">
        <v>456</v>
      </c>
      <c r="AF307" s="62" t="s">
        <v>456</v>
      </c>
      <c r="AG307" s="62" t="s">
        <v>456</v>
      </c>
      <c r="AH307" s="62" t="s">
        <v>456</v>
      </c>
      <c r="AI307" s="62" t="s">
        <v>456</v>
      </c>
      <c r="AJ307" s="62" t="s">
        <v>456</v>
      </c>
      <c r="AK307" s="62" t="s">
        <v>456</v>
      </c>
      <c r="AL307" s="62" t="s">
        <v>456</v>
      </c>
      <c r="AM307" s="62" t="s">
        <v>456</v>
      </c>
      <c r="AN307" s="62" t="s">
        <v>456</v>
      </c>
      <c r="AO307" s="62" t="s">
        <v>456</v>
      </c>
      <c r="AP307" s="62" t="s">
        <v>456</v>
      </c>
      <c r="AQ307" s="62" t="s">
        <v>456</v>
      </c>
      <c r="AR307" s="62" t="s">
        <v>456</v>
      </c>
      <c r="AS307" s="62" t="s">
        <v>456</v>
      </c>
      <c r="AT307" s="62" t="s">
        <v>456</v>
      </c>
      <c r="AU307" s="62" t="s">
        <v>456</v>
      </c>
      <c r="AV307" s="62" t="s">
        <v>456</v>
      </c>
      <c r="AW307" s="62" t="s">
        <v>456</v>
      </c>
      <c r="AX307" s="62" t="s">
        <v>456</v>
      </c>
      <c r="AY307" s="62" t="s">
        <v>456</v>
      </c>
      <c r="AZ307" s="62" t="s">
        <v>456</v>
      </c>
      <c r="BA307" s="62" t="s">
        <v>456</v>
      </c>
      <c r="BB307" s="62" t="s">
        <v>456</v>
      </c>
      <c r="BC307" s="62" t="s">
        <v>456</v>
      </c>
      <c r="BD307" s="62" t="s">
        <v>456</v>
      </c>
      <c r="BE307" s="62" t="s">
        <v>456</v>
      </c>
      <c r="BF307" s="62" t="s">
        <v>456</v>
      </c>
      <c r="BG307" s="62" t="s">
        <v>456</v>
      </c>
      <c r="BH307" s="62" t="s">
        <v>456</v>
      </c>
      <c r="BI307" s="62" t="s">
        <v>456</v>
      </c>
      <c r="BJ307" s="62" t="s">
        <v>456</v>
      </c>
      <c r="BK307" s="62" t="s">
        <v>456</v>
      </c>
      <c r="BL307" s="62" t="s">
        <v>456</v>
      </c>
      <c r="BM307" s="62" t="s">
        <v>456</v>
      </c>
      <c r="BN307" s="62" t="s">
        <v>2039</v>
      </c>
      <c r="BO307" s="62" t="s">
        <v>1957</v>
      </c>
    </row>
    <row r="308" spans="1:67">
      <c r="A308" s="62">
        <v>306</v>
      </c>
      <c r="B308" s="62" t="s">
        <v>456</v>
      </c>
      <c r="C308" s="62" t="s">
        <v>456</v>
      </c>
      <c r="D308" s="62" t="s">
        <v>456</v>
      </c>
      <c r="E308" s="62" t="s">
        <v>456</v>
      </c>
      <c r="F308" s="62" t="s">
        <v>456</v>
      </c>
      <c r="G308" s="62" t="s">
        <v>456</v>
      </c>
      <c r="H308" s="62" t="s">
        <v>456</v>
      </c>
      <c r="I308" s="62" t="s">
        <v>456</v>
      </c>
      <c r="J308" s="62" t="s">
        <v>456</v>
      </c>
      <c r="K308" s="62" t="s">
        <v>456</v>
      </c>
      <c r="L308" s="62" t="s">
        <v>456</v>
      </c>
      <c r="M308" s="62" t="s">
        <v>456</v>
      </c>
      <c r="N308" s="62" t="s">
        <v>456</v>
      </c>
      <c r="O308" s="62" t="s">
        <v>456</v>
      </c>
      <c r="P308" s="62" t="s">
        <v>456</v>
      </c>
      <c r="Q308" s="62" t="s">
        <v>2039</v>
      </c>
      <c r="R308" s="62" t="s">
        <v>456</v>
      </c>
      <c r="S308" s="62" t="s">
        <v>456</v>
      </c>
      <c r="T308" s="62" t="s">
        <v>456</v>
      </c>
      <c r="U308" s="62" t="s">
        <v>456</v>
      </c>
      <c r="V308" s="62" t="s">
        <v>456</v>
      </c>
      <c r="W308" s="62" t="s">
        <v>456</v>
      </c>
      <c r="X308" s="62" t="s">
        <v>456</v>
      </c>
      <c r="Y308" s="62" t="s">
        <v>2039</v>
      </c>
      <c r="Z308" s="62" t="s">
        <v>456</v>
      </c>
      <c r="AA308" s="62" t="s">
        <v>456</v>
      </c>
      <c r="AB308" s="62" t="s">
        <v>456</v>
      </c>
      <c r="AC308" s="62" t="s">
        <v>456</v>
      </c>
      <c r="AD308" s="62" t="s">
        <v>456</v>
      </c>
      <c r="AE308" s="62" t="s">
        <v>456</v>
      </c>
      <c r="AF308" s="62" t="s">
        <v>456</v>
      </c>
      <c r="AG308" s="62" t="s">
        <v>456</v>
      </c>
      <c r="AH308" s="62" t="s">
        <v>456</v>
      </c>
      <c r="AI308" s="62" t="s">
        <v>456</v>
      </c>
      <c r="AJ308" s="62" t="s">
        <v>456</v>
      </c>
      <c r="AK308" s="62" t="s">
        <v>456</v>
      </c>
      <c r="AL308" s="62" t="s">
        <v>456</v>
      </c>
      <c r="AM308" s="62" t="s">
        <v>456</v>
      </c>
      <c r="AN308" s="62" t="s">
        <v>456</v>
      </c>
      <c r="AO308" s="62" t="s">
        <v>456</v>
      </c>
      <c r="AP308" s="62" t="s">
        <v>456</v>
      </c>
      <c r="AQ308" s="62" t="s">
        <v>456</v>
      </c>
      <c r="AR308" s="62" t="s">
        <v>456</v>
      </c>
      <c r="AS308" s="62" t="s">
        <v>456</v>
      </c>
      <c r="AT308" s="62" t="s">
        <v>456</v>
      </c>
      <c r="AU308" s="62" t="s">
        <v>456</v>
      </c>
      <c r="AV308" s="62" t="s">
        <v>456</v>
      </c>
      <c r="AW308" s="62" t="s">
        <v>456</v>
      </c>
      <c r="AX308" s="62" t="s">
        <v>456</v>
      </c>
      <c r="AY308" s="62" t="s">
        <v>456</v>
      </c>
      <c r="AZ308" s="62" t="s">
        <v>456</v>
      </c>
      <c r="BA308" s="62" t="s">
        <v>456</v>
      </c>
      <c r="BB308" s="62" t="s">
        <v>456</v>
      </c>
      <c r="BC308" s="62" t="s">
        <v>456</v>
      </c>
      <c r="BD308" s="62" t="s">
        <v>456</v>
      </c>
      <c r="BE308" s="62" t="s">
        <v>456</v>
      </c>
      <c r="BF308" s="62" t="s">
        <v>456</v>
      </c>
      <c r="BG308" s="62" t="s">
        <v>456</v>
      </c>
      <c r="BH308" s="62" t="s">
        <v>456</v>
      </c>
      <c r="BI308" s="62" t="s">
        <v>456</v>
      </c>
      <c r="BJ308" s="62" t="s">
        <v>456</v>
      </c>
      <c r="BK308" s="62" t="s">
        <v>456</v>
      </c>
      <c r="BL308" s="62" t="s">
        <v>456</v>
      </c>
      <c r="BM308" s="62" t="s">
        <v>456</v>
      </c>
      <c r="BN308" s="62" t="s">
        <v>2039</v>
      </c>
      <c r="BO308" s="62" t="s">
        <v>1957</v>
      </c>
    </row>
    <row r="309" spans="1:67">
      <c r="A309" s="62">
        <v>307</v>
      </c>
      <c r="B309" s="62" t="s">
        <v>456</v>
      </c>
      <c r="C309" s="62" t="s">
        <v>456</v>
      </c>
      <c r="D309" s="62" t="s">
        <v>456</v>
      </c>
      <c r="E309" s="62" t="s">
        <v>456</v>
      </c>
      <c r="F309" s="62" t="s">
        <v>456</v>
      </c>
      <c r="G309" s="62" t="s">
        <v>456</v>
      </c>
      <c r="H309" s="62" t="s">
        <v>456</v>
      </c>
      <c r="I309" s="62" t="s">
        <v>456</v>
      </c>
      <c r="J309" s="62" t="s">
        <v>456</v>
      </c>
      <c r="K309" s="62" t="s">
        <v>456</v>
      </c>
      <c r="L309" s="62" t="s">
        <v>456</v>
      </c>
      <c r="M309" s="62" t="s">
        <v>456</v>
      </c>
      <c r="N309" s="62" t="s">
        <v>456</v>
      </c>
      <c r="O309" s="62" t="s">
        <v>456</v>
      </c>
      <c r="P309" s="62" t="s">
        <v>456</v>
      </c>
      <c r="Q309" s="62" t="s">
        <v>2039</v>
      </c>
      <c r="R309" s="62" t="s">
        <v>456</v>
      </c>
      <c r="S309" s="62" t="s">
        <v>456</v>
      </c>
      <c r="T309" s="62" t="s">
        <v>456</v>
      </c>
      <c r="U309" s="62" t="s">
        <v>456</v>
      </c>
      <c r="V309" s="62" t="s">
        <v>456</v>
      </c>
      <c r="W309" s="62" t="s">
        <v>456</v>
      </c>
      <c r="X309" s="62" t="s">
        <v>456</v>
      </c>
      <c r="Y309" s="62" t="s">
        <v>2039</v>
      </c>
      <c r="Z309" s="62" t="s">
        <v>456</v>
      </c>
      <c r="AA309" s="62" t="s">
        <v>456</v>
      </c>
      <c r="AB309" s="62" t="s">
        <v>456</v>
      </c>
      <c r="AC309" s="62" t="s">
        <v>456</v>
      </c>
      <c r="AD309" s="62" t="s">
        <v>456</v>
      </c>
      <c r="AE309" s="62" t="s">
        <v>456</v>
      </c>
      <c r="AF309" s="62" t="s">
        <v>456</v>
      </c>
      <c r="AG309" s="62" t="s">
        <v>456</v>
      </c>
      <c r="AH309" s="62" t="s">
        <v>456</v>
      </c>
      <c r="AI309" s="62" t="s">
        <v>456</v>
      </c>
      <c r="AJ309" s="62" t="s">
        <v>456</v>
      </c>
      <c r="AK309" s="62" t="s">
        <v>456</v>
      </c>
      <c r="AL309" s="62" t="s">
        <v>456</v>
      </c>
      <c r="AM309" s="62" t="s">
        <v>456</v>
      </c>
      <c r="AN309" s="62" t="s">
        <v>456</v>
      </c>
      <c r="AO309" s="62" t="s">
        <v>456</v>
      </c>
      <c r="AP309" s="62" t="s">
        <v>456</v>
      </c>
      <c r="AQ309" s="62" t="s">
        <v>456</v>
      </c>
      <c r="AR309" s="62" t="s">
        <v>456</v>
      </c>
      <c r="AS309" s="62" t="s">
        <v>456</v>
      </c>
      <c r="AT309" s="62" t="s">
        <v>456</v>
      </c>
      <c r="AU309" s="62" t="s">
        <v>456</v>
      </c>
      <c r="AV309" s="62" t="s">
        <v>456</v>
      </c>
      <c r="AW309" s="62" t="s">
        <v>456</v>
      </c>
      <c r="AX309" s="62" t="s">
        <v>456</v>
      </c>
      <c r="AY309" s="62" t="s">
        <v>456</v>
      </c>
      <c r="AZ309" s="62" t="s">
        <v>456</v>
      </c>
      <c r="BA309" s="62" t="s">
        <v>456</v>
      </c>
      <c r="BB309" s="62" t="s">
        <v>456</v>
      </c>
      <c r="BC309" s="62" t="s">
        <v>456</v>
      </c>
      <c r="BD309" s="62" t="s">
        <v>456</v>
      </c>
      <c r="BE309" s="62" t="s">
        <v>456</v>
      </c>
      <c r="BF309" s="62" t="s">
        <v>456</v>
      </c>
      <c r="BG309" s="62" t="s">
        <v>456</v>
      </c>
      <c r="BH309" s="62" t="s">
        <v>456</v>
      </c>
      <c r="BI309" s="62" t="s">
        <v>456</v>
      </c>
      <c r="BJ309" s="62" t="s">
        <v>456</v>
      </c>
      <c r="BK309" s="62" t="s">
        <v>456</v>
      </c>
      <c r="BL309" s="62" t="s">
        <v>456</v>
      </c>
      <c r="BM309" s="62" t="s">
        <v>456</v>
      </c>
      <c r="BN309" s="62" t="s">
        <v>2039</v>
      </c>
      <c r="BO309" s="62" t="s">
        <v>1957</v>
      </c>
    </row>
    <row r="310" spans="1:67">
      <c r="A310" s="62">
        <v>308</v>
      </c>
      <c r="B310" s="62" t="s">
        <v>456</v>
      </c>
      <c r="C310" s="62" t="s">
        <v>456</v>
      </c>
      <c r="D310" s="62" t="s">
        <v>456</v>
      </c>
      <c r="E310" s="62" t="s">
        <v>456</v>
      </c>
      <c r="F310" s="62" t="s">
        <v>456</v>
      </c>
      <c r="G310" s="62" t="s">
        <v>456</v>
      </c>
      <c r="H310" s="62" t="s">
        <v>456</v>
      </c>
      <c r="I310" s="62" t="s">
        <v>456</v>
      </c>
      <c r="J310" s="62" t="s">
        <v>456</v>
      </c>
      <c r="K310" s="62" t="s">
        <v>456</v>
      </c>
      <c r="L310" s="62" t="s">
        <v>456</v>
      </c>
      <c r="M310" s="62" t="s">
        <v>456</v>
      </c>
      <c r="N310" s="62" t="s">
        <v>456</v>
      </c>
      <c r="O310" s="62" t="s">
        <v>456</v>
      </c>
      <c r="P310" s="62" t="s">
        <v>456</v>
      </c>
      <c r="Q310" s="62" t="s">
        <v>2039</v>
      </c>
      <c r="R310" s="62" t="s">
        <v>456</v>
      </c>
      <c r="S310" s="62" t="s">
        <v>456</v>
      </c>
      <c r="T310" s="62" t="s">
        <v>456</v>
      </c>
      <c r="U310" s="62" t="s">
        <v>456</v>
      </c>
      <c r="V310" s="62" t="s">
        <v>456</v>
      </c>
      <c r="W310" s="62" t="s">
        <v>456</v>
      </c>
      <c r="X310" s="62" t="s">
        <v>456</v>
      </c>
      <c r="Y310" s="62" t="s">
        <v>2039</v>
      </c>
      <c r="Z310" s="62" t="s">
        <v>456</v>
      </c>
      <c r="AA310" s="62" t="s">
        <v>456</v>
      </c>
      <c r="AB310" s="62" t="s">
        <v>456</v>
      </c>
      <c r="AC310" s="62" t="s">
        <v>456</v>
      </c>
      <c r="AD310" s="62" t="s">
        <v>456</v>
      </c>
      <c r="AE310" s="62" t="s">
        <v>456</v>
      </c>
      <c r="AF310" s="62" t="s">
        <v>456</v>
      </c>
      <c r="AG310" s="62" t="s">
        <v>456</v>
      </c>
      <c r="AH310" s="62" t="s">
        <v>456</v>
      </c>
      <c r="AI310" s="62" t="s">
        <v>456</v>
      </c>
      <c r="AJ310" s="62" t="s">
        <v>456</v>
      </c>
      <c r="AK310" s="62" t="s">
        <v>456</v>
      </c>
      <c r="AL310" s="62" t="s">
        <v>456</v>
      </c>
      <c r="AM310" s="62" t="s">
        <v>456</v>
      </c>
      <c r="AN310" s="62" t="s">
        <v>456</v>
      </c>
      <c r="AO310" s="62" t="s">
        <v>456</v>
      </c>
      <c r="AP310" s="62" t="s">
        <v>456</v>
      </c>
      <c r="AQ310" s="62" t="s">
        <v>456</v>
      </c>
      <c r="AR310" s="62" t="s">
        <v>456</v>
      </c>
      <c r="AS310" s="62" t="s">
        <v>456</v>
      </c>
      <c r="AT310" s="62" t="s">
        <v>456</v>
      </c>
      <c r="AU310" s="62" t="s">
        <v>456</v>
      </c>
      <c r="AV310" s="62" t="s">
        <v>456</v>
      </c>
      <c r="AW310" s="62" t="s">
        <v>456</v>
      </c>
      <c r="AX310" s="62" t="s">
        <v>456</v>
      </c>
      <c r="AY310" s="62" t="s">
        <v>456</v>
      </c>
      <c r="AZ310" s="62" t="s">
        <v>456</v>
      </c>
      <c r="BA310" s="62" t="s">
        <v>456</v>
      </c>
      <c r="BB310" s="62" t="s">
        <v>456</v>
      </c>
      <c r="BC310" s="62" t="s">
        <v>456</v>
      </c>
      <c r="BD310" s="62" t="s">
        <v>456</v>
      </c>
      <c r="BE310" s="62" t="s">
        <v>456</v>
      </c>
      <c r="BF310" s="62" t="s">
        <v>456</v>
      </c>
      <c r="BG310" s="62" t="s">
        <v>456</v>
      </c>
      <c r="BH310" s="62" t="s">
        <v>456</v>
      </c>
      <c r="BI310" s="62" t="s">
        <v>456</v>
      </c>
      <c r="BJ310" s="62" t="s">
        <v>456</v>
      </c>
      <c r="BK310" s="62" t="s">
        <v>456</v>
      </c>
      <c r="BL310" s="62" t="s">
        <v>456</v>
      </c>
      <c r="BM310" s="62" t="s">
        <v>456</v>
      </c>
      <c r="BN310" s="62" t="s">
        <v>2039</v>
      </c>
      <c r="BO310" s="62" t="s">
        <v>1957</v>
      </c>
    </row>
    <row r="311" spans="1:67">
      <c r="A311" s="62">
        <v>309</v>
      </c>
      <c r="B311" s="62" t="s">
        <v>456</v>
      </c>
      <c r="C311" s="62" t="s">
        <v>456</v>
      </c>
      <c r="D311" s="62" t="s">
        <v>456</v>
      </c>
      <c r="E311" s="62" t="s">
        <v>456</v>
      </c>
      <c r="F311" s="62" t="s">
        <v>456</v>
      </c>
      <c r="G311" s="62" t="s">
        <v>456</v>
      </c>
      <c r="H311" s="62" t="s">
        <v>456</v>
      </c>
      <c r="I311" s="62" t="s">
        <v>456</v>
      </c>
      <c r="J311" s="62" t="s">
        <v>456</v>
      </c>
      <c r="K311" s="62" t="s">
        <v>456</v>
      </c>
      <c r="L311" s="62" t="s">
        <v>456</v>
      </c>
      <c r="M311" s="62" t="s">
        <v>456</v>
      </c>
      <c r="N311" s="62" t="s">
        <v>456</v>
      </c>
      <c r="O311" s="62" t="s">
        <v>456</v>
      </c>
      <c r="P311" s="62" t="s">
        <v>456</v>
      </c>
      <c r="Q311" s="62" t="s">
        <v>2039</v>
      </c>
      <c r="R311" s="62" t="s">
        <v>456</v>
      </c>
      <c r="S311" s="62" t="s">
        <v>456</v>
      </c>
      <c r="T311" s="62" t="s">
        <v>456</v>
      </c>
      <c r="U311" s="62" t="s">
        <v>456</v>
      </c>
      <c r="V311" s="62" t="s">
        <v>456</v>
      </c>
      <c r="W311" s="62" t="s">
        <v>456</v>
      </c>
      <c r="X311" s="62" t="s">
        <v>456</v>
      </c>
      <c r="Y311" s="62" t="s">
        <v>2039</v>
      </c>
      <c r="Z311" s="62" t="s">
        <v>456</v>
      </c>
      <c r="AA311" s="62" t="s">
        <v>456</v>
      </c>
      <c r="AB311" s="62" t="s">
        <v>456</v>
      </c>
      <c r="AC311" s="62" t="s">
        <v>456</v>
      </c>
      <c r="AD311" s="62" t="s">
        <v>456</v>
      </c>
      <c r="AE311" s="62" t="s">
        <v>456</v>
      </c>
      <c r="AF311" s="62" t="s">
        <v>456</v>
      </c>
      <c r="AG311" s="62" t="s">
        <v>456</v>
      </c>
      <c r="AH311" s="62" t="s">
        <v>456</v>
      </c>
      <c r="AI311" s="62" t="s">
        <v>456</v>
      </c>
      <c r="AJ311" s="62" t="s">
        <v>456</v>
      </c>
      <c r="AK311" s="62" t="s">
        <v>456</v>
      </c>
      <c r="AL311" s="62" t="s">
        <v>456</v>
      </c>
      <c r="AM311" s="62" t="s">
        <v>456</v>
      </c>
      <c r="AN311" s="62" t="s">
        <v>456</v>
      </c>
      <c r="AO311" s="62" t="s">
        <v>456</v>
      </c>
      <c r="AP311" s="62" t="s">
        <v>456</v>
      </c>
      <c r="AQ311" s="62" t="s">
        <v>456</v>
      </c>
      <c r="AR311" s="62" t="s">
        <v>456</v>
      </c>
      <c r="AS311" s="62" t="s">
        <v>456</v>
      </c>
      <c r="AT311" s="62" t="s">
        <v>456</v>
      </c>
      <c r="AU311" s="62" t="s">
        <v>456</v>
      </c>
      <c r="AV311" s="62" t="s">
        <v>456</v>
      </c>
      <c r="AW311" s="62" t="s">
        <v>456</v>
      </c>
      <c r="AX311" s="62" t="s">
        <v>456</v>
      </c>
      <c r="AY311" s="62" t="s">
        <v>456</v>
      </c>
      <c r="AZ311" s="62" t="s">
        <v>456</v>
      </c>
      <c r="BA311" s="62" t="s">
        <v>456</v>
      </c>
      <c r="BB311" s="62" t="s">
        <v>456</v>
      </c>
      <c r="BC311" s="62" t="s">
        <v>456</v>
      </c>
      <c r="BD311" s="62" t="s">
        <v>456</v>
      </c>
      <c r="BE311" s="62" t="s">
        <v>456</v>
      </c>
      <c r="BF311" s="62" t="s">
        <v>456</v>
      </c>
      <c r="BG311" s="62" t="s">
        <v>456</v>
      </c>
      <c r="BH311" s="62" t="s">
        <v>456</v>
      </c>
      <c r="BI311" s="62" t="s">
        <v>456</v>
      </c>
      <c r="BJ311" s="62" t="s">
        <v>456</v>
      </c>
      <c r="BK311" s="62" t="s">
        <v>456</v>
      </c>
      <c r="BL311" s="62" t="s">
        <v>456</v>
      </c>
      <c r="BM311" s="62" t="s">
        <v>456</v>
      </c>
      <c r="BN311" s="62" t="s">
        <v>2039</v>
      </c>
      <c r="BO311" s="62" t="s">
        <v>1957</v>
      </c>
    </row>
    <row r="312" spans="1:67">
      <c r="A312" s="62">
        <v>310</v>
      </c>
      <c r="B312" s="62" t="s">
        <v>456</v>
      </c>
      <c r="C312" s="62" t="s">
        <v>456</v>
      </c>
      <c r="D312" s="62" t="s">
        <v>456</v>
      </c>
      <c r="E312" s="62" t="s">
        <v>456</v>
      </c>
      <c r="F312" s="62" t="s">
        <v>456</v>
      </c>
      <c r="G312" s="62" t="s">
        <v>456</v>
      </c>
      <c r="H312" s="62" t="s">
        <v>456</v>
      </c>
      <c r="I312" s="62" t="s">
        <v>456</v>
      </c>
      <c r="J312" s="62" t="s">
        <v>456</v>
      </c>
      <c r="K312" s="62" t="s">
        <v>456</v>
      </c>
      <c r="L312" s="62" t="s">
        <v>456</v>
      </c>
      <c r="M312" s="62" t="s">
        <v>456</v>
      </c>
      <c r="N312" s="62" t="s">
        <v>456</v>
      </c>
      <c r="O312" s="62" t="s">
        <v>456</v>
      </c>
      <c r="P312" s="62" t="s">
        <v>456</v>
      </c>
      <c r="Q312" s="62" t="s">
        <v>2039</v>
      </c>
      <c r="R312" s="62" t="s">
        <v>456</v>
      </c>
      <c r="S312" s="62" t="s">
        <v>456</v>
      </c>
      <c r="T312" s="62" t="s">
        <v>456</v>
      </c>
      <c r="U312" s="62" t="s">
        <v>456</v>
      </c>
      <c r="V312" s="62" t="s">
        <v>456</v>
      </c>
      <c r="W312" s="62" t="s">
        <v>456</v>
      </c>
      <c r="X312" s="62" t="s">
        <v>456</v>
      </c>
      <c r="Y312" s="62" t="s">
        <v>2039</v>
      </c>
      <c r="Z312" s="62" t="s">
        <v>456</v>
      </c>
      <c r="AA312" s="62" t="s">
        <v>456</v>
      </c>
      <c r="AB312" s="62" t="s">
        <v>456</v>
      </c>
      <c r="AC312" s="62" t="s">
        <v>456</v>
      </c>
      <c r="AD312" s="62" t="s">
        <v>456</v>
      </c>
      <c r="AE312" s="62" t="s">
        <v>456</v>
      </c>
      <c r="AF312" s="62" t="s">
        <v>456</v>
      </c>
      <c r="AG312" s="62" t="s">
        <v>456</v>
      </c>
      <c r="AH312" s="62" t="s">
        <v>456</v>
      </c>
      <c r="AI312" s="62" t="s">
        <v>456</v>
      </c>
      <c r="AJ312" s="62" t="s">
        <v>456</v>
      </c>
      <c r="AK312" s="62" t="s">
        <v>456</v>
      </c>
      <c r="AL312" s="62" t="s">
        <v>456</v>
      </c>
      <c r="AM312" s="62" t="s">
        <v>1957</v>
      </c>
      <c r="AN312" s="62" t="s">
        <v>456</v>
      </c>
      <c r="AO312" s="62" t="s">
        <v>456</v>
      </c>
      <c r="AP312" s="62" t="s">
        <v>456</v>
      </c>
      <c r="AQ312" s="62" t="s">
        <v>456</v>
      </c>
      <c r="AR312" s="62" t="s">
        <v>456</v>
      </c>
      <c r="AS312" s="62" t="s">
        <v>456</v>
      </c>
      <c r="AT312" s="62" t="s">
        <v>456</v>
      </c>
      <c r="AU312" s="62" t="s">
        <v>456</v>
      </c>
      <c r="AV312" s="62" t="s">
        <v>456</v>
      </c>
      <c r="AW312" s="62" t="s">
        <v>456</v>
      </c>
      <c r="AX312" s="62" t="s">
        <v>456</v>
      </c>
      <c r="AY312" s="62" t="s">
        <v>456</v>
      </c>
      <c r="AZ312" s="62" t="s">
        <v>456</v>
      </c>
      <c r="BA312" s="62" t="s">
        <v>456</v>
      </c>
      <c r="BB312" s="62" t="s">
        <v>456</v>
      </c>
      <c r="BC312" s="62" t="s">
        <v>456</v>
      </c>
      <c r="BD312" s="62" t="s">
        <v>456</v>
      </c>
      <c r="BE312" s="62" t="s">
        <v>456</v>
      </c>
      <c r="BF312" s="62" t="s">
        <v>456</v>
      </c>
      <c r="BG312" s="62" t="s">
        <v>456</v>
      </c>
      <c r="BH312" s="62" t="s">
        <v>456</v>
      </c>
      <c r="BI312" s="62" t="s">
        <v>456</v>
      </c>
      <c r="BJ312" s="62" t="s">
        <v>456</v>
      </c>
      <c r="BK312" s="62" t="s">
        <v>456</v>
      </c>
      <c r="BL312" s="62" t="s">
        <v>456</v>
      </c>
      <c r="BM312" s="62" t="s">
        <v>456</v>
      </c>
      <c r="BN312" s="62" t="s">
        <v>2039</v>
      </c>
      <c r="BO312" s="62" t="s">
        <v>1957</v>
      </c>
    </row>
    <row r="313" spans="1:67">
      <c r="A313" s="62">
        <v>311</v>
      </c>
      <c r="B313" s="62" t="s">
        <v>456</v>
      </c>
      <c r="C313" s="62" t="s">
        <v>456</v>
      </c>
      <c r="D313" s="62" t="s">
        <v>456</v>
      </c>
      <c r="E313" s="62" t="s">
        <v>456</v>
      </c>
      <c r="F313" s="62" t="s">
        <v>456</v>
      </c>
      <c r="G313" s="62" t="s">
        <v>456</v>
      </c>
      <c r="H313" s="62" t="s">
        <v>456</v>
      </c>
      <c r="I313" s="62" t="s">
        <v>456</v>
      </c>
      <c r="J313" s="62" t="s">
        <v>456</v>
      </c>
      <c r="K313" s="62" t="s">
        <v>456</v>
      </c>
      <c r="L313" s="62" t="s">
        <v>456</v>
      </c>
      <c r="M313" s="62" t="s">
        <v>456</v>
      </c>
      <c r="N313" s="62" t="s">
        <v>456</v>
      </c>
      <c r="O313" s="62" t="s">
        <v>456</v>
      </c>
      <c r="P313" s="62" t="s">
        <v>456</v>
      </c>
      <c r="Q313" s="62" t="s">
        <v>2039</v>
      </c>
      <c r="R313" s="62" t="s">
        <v>456</v>
      </c>
      <c r="S313" s="62" t="s">
        <v>456</v>
      </c>
      <c r="T313" s="62" t="s">
        <v>456</v>
      </c>
      <c r="U313" s="62" t="s">
        <v>456</v>
      </c>
      <c r="V313" s="62" t="s">
        <v>456</v>
      </c>
      <c r="W313" s="62" t="s">
        <v>456</v>
      </c>
      <c r="X313" s="62" t="s">
        <v>456</v>
      </c>
      <c r="Y313" s="62" t="s">
        <v>2039</v>
      </c>
      <c r="Z313" s="62" t="s">
        <v>456</v>
      </c>
      <c r="AA313" s="62" t="s">
        <v>456</v>
      </c>
      <c r="AB313" s="62" t="s">
        <v>456</v>
      </c>
      <c r="AC313" s="62" t="s">
        <v>456</v>
      </c>
      <c r="AD313" s="62" t="s">
        <v>456</v>
      </c>
      <c r="AE313" s="62" t="s">
        <v>456</v>
      </c>
      <c r="AF313" s="62" t="s">
        <v>456</v>
      </c>
      <c r="AG313" s="62" t="s">
        <v>456</v>
      </c>
      <c r="AH313" s="62" t="s">
        <v>456</v>
      </c>
      <c r="AI313" s="62" t="s">
        <v>456</v>
      </c>
      <c r="AJ313" s="62" t="s">
        <v>456</v>
      </c>
      <c r="AK313" s="62" t="s">
        <v>456</v>
      </c>
      <c r="AL313" s="62" t="s">
        <v>456</v>
      </c>
      <c r="AM313" s="62" t="s">
        <v>456</v>
      </c>
      <c r="AN313" s="62" t="s">
        <v>456</v>
      </c>
      <c r="AO313" s="62" t="s">
        <v>456</v>
      </c>
      <c r="AP313" s="62" t="s">
        <v>456</v>
      </c>
      <c r="AQ313" s="62" t="s">
        <v>456</v>
      </c>
      <c r="AR313" s="62" t="s">
        <v>456</v>
      </c>
      <c r="AS313" s="62" t="s">
        <v>456</v>
      </c>
      <c r="AT313" s="62" t="s">
        <v>456</v>
      </c>
      <c r="AU313" s="62" t="s">
        <v>456</v>
      </c>
      <c r="AV313" s="62" t="s">
        <v>456</v>
      </c>
      <c r="AW313" s="62" t="s">
        <v>456</v>
      </c>
      <c r="AX313" s="62" t="s">
        <v>456</v>
      </c>
      <c r="AY313" s="62" t="s">
        <v>456</v>
      </c>
      <c r="AZ313" s="62" t="s">
        <v>456</v>
      </c>
      <c r="BA313" s="62" t="s">
        <v>456</v>
      </c>
      <c r="BB313" s="62" t="s">
        <v>456</v>
      </c>
      <c r="BC313" s="62" t="s">
        <v>456</v>
      </c>
      <c r="BD313" s="62" t="s">
        <v>456</v>
      </c>
      <c r="BE313" s="62" t="s">
        <v>456</v>
      </c>
      <c r="BF313" s="62" t="s">
        <v>456</v>
      </c>
      <c r="BG313" s="62" t="s">
        <v>456</v>
      </c>
      <c r="BH313" s="62" t="s">
        <v>456</v>
      </c>
      <c r="BI313" s="62" t="s">
        <v>456</v>
      </c>
      <c r="BJ313" s="62" t="s">
        <v>456</v>
      </c>
      <c r="BK313" s="62" t="s">
        <v>456</v>
      </c>
      <c r="BL313" s="62" t="s">
        <v>456</v>
      </c>
      <c r="BM313" s="62" t="s">
        <v>456</v>
      </c>
      <c r="BN313" s="62" t="s">
        <v>2039</v>
      </c>
      <c r="BO313" s="62" t="s">
        <v>1957</v>
      </c>
    </row>
    <row r="314" spans="1:67">
      <c r="A314" s="62">
        <v>312</v>
      </c>
      <c r="B314" s="62" t="s">
        <v>456</v>
      </c>
      <c r="C314" s="62" t="s">
        <v>456</v>
      </c>
      <c r="D314" s="62" t="s">
        <v>456</v>
      </c>
      <c r="E314" s="62" t="s">
        <v>456</v>
      </c>
      <c r="F314" s="62" t="s">
        <v>456</v>
      </c>
      <c r="G314" s="62" t="s">
        <v>456</v>
      </c>
      <c r="H314" s="62" t="s">
        <v>456</v>
      </c>
      <c r="I314" s="62" t="s">
        <v>456</v>
      </c>
      <c r="J314" s="62" t="s">
        <v>456</v>
      </c>
      <c r="K314" s="62" t="s">
        <v>456</v>
      </c>
      <c r="L314" s="62" t="s">
        <v>456</v>
      </c>
      <c r="M314" s="62" t="s">
        <v>456</v>
      </c>
      <c r="N314" s="62" t="s">
        <v>456</v>
      </c>
      <c r="O314" s="62" t="s">
        <v>456</v>
      </c>
      <c r="P314" s="62" t="s">
        <v>456</v>
      </c>
      <c r="Q314" s="62" t="s">
        <v>2039</v>
      </c>
      <c r="R314" s="62" t="s">
        <v>456</v>
      </c>
      <c r="S314" s="62" t="s">
        <v>456</v>
      </c>
      <c r="T314" s="62" t="s">
        <v>456</v>
      </c>
      <c r="U314" s="62" t="s">
        <v>456</v>
      </c>
      <c r="V314" s="62" t="s">
        <v>456</v>
      </c>
      <c r="W314" s="62" t="s">
        <v>456</v>
      </c>
      <c r="X314" s="62" t="s">
        <v>456</v>
      </c>
      <c r="Y314" s="62" t="s">
        <v>2039</v>
      </c>
      <c r="Z314" s="62" t="s">
        <v>456</v>
      </c>
      <c r="AA314" s="62" t="s">
        <v>456</v>
      </c>
      <c r="AB314" s="62" t="s">
        <v>456</v>
      </c>
      <c r="AC314" s="62" t="s">
        <v>456</v>
      </c>
      <c r="AD314" s="62" t="s">
        <v>456</v>
      </c>
      <c r="AE314" s="62" t="s">
        <v>456</v>
      </c>
      <c r="AF314" s="62" t="s">
        <v>456</v>
      </c>
      <c r="AG314" s="62" t="s">
        <v>456</v>
      </c>
      <c r="AH314" s="62" t="s">
        <v>456</v>
      </c>
      <c r="AI314" s="62" t="s">
        <v>456</v>
      </c>
      <c r="AJ314" s="62" t="s">
        <v>456</v>
      </c>
      <c r="AK314" s="62" t="s">
        <v>456</v>
      </c>
      <c r="AL314" s="62" t="s">
        <v>456</v>
      </c>
      <c r="AM314" s="62" t="s">
        <v>456</v>
      </c>
      <c r="AN314" s="62" t="s">
        <v>456</v>
      </c>
      <c r="AO314" s="62" t="s">
        <v>456</v>
      </c>
      <c r="AP314" s="62" t="s">
        <v>456</v>
      </c>
      <c r="AQ314" s="62" t="s">
        <v>456</v>
      </c>
      <c r="AR314" s="62" t="s">
        <v>456</v>
      </c>
      <c r="AS314" s="62" t="s">
        <v>456</v>
      </c>
      <c r="AT314" s="62" t="s">
        <v>456</v>
      </c>
      <c r="AU314" s="62" t="s">
        <v>456</v>
      </c>
      <c r="AV314" s="62" t="s">
        <v>456</v>
      </c>
      <c r="AW314" s="62" t="s">
        <v>456</v>
      </c>
      <c r="AX314" s="62" t="s">
        <v>456</v>
      </c>
      <c r="AY314" s="62" t="s">
        <v>456</v>
      </c>
      <c r="AZ314" s="62" t="s">
        <v>456</v>
      </c>
      <c r="BA314" s="62" t="s">
        <v>456</v>
      </c>
      <c r="BB314" s="62" t="s">
        <v>456</v>
      </c>
      <c r="BC314" s="62" t="s">
        <v>456</v>
      </c>
      <c r="BD314" s="62" t="s">
        <v>456</v>
      </c>
      <c r="BE314" s="62" t="s">
        <v>456</v>
      </c>
      <c r="BF314" s="62" t="s">
        <v>456</v>
      </c>
      <c r="BG314" s="62" t="s">
        <v>456</v>
      </c>
      <c r="BH314" s="62" t="s">
        <v>456</v>
      </c>
      <c r="BI314" s="62" t="s">
        <v>456</v>
      </c>
      <c r="BJ314" s="62" t="s">
        <v>456</v>
      </c>
      <c r="BK314" s="62" t="s">
        <v>456</v>
      </c>
      <c r="BL314" s="62" t="s">
        <v>456</v>
      </c>
      <c r="BM314" s="62" t="s">
        <v>456</v>
      </c>
      <c r="BN314" s="62" t="s">
        <v>2039</v>
      </c>
      <c r="BO314" s="62" t="s">
        <v>1957</v>
      </c>
    </row>
    <row r="315" spans="1:67">
      <c r="A315" s="62">
        <v>313</v>
      </c>
      <c r="B315" s="62" t="s">
        <v>456</v>
      </c>
      <c r="C315" s="62" t="s">
        <v>456</v>
      </c>
      <c r="D315" s="62" t="s">
        <v>456</v>
      </c>
      <c r="E315" s="62" t="s">
        <v>456</v>
      </c>
      <c r="F315" s="62" t="s">
        <v>456</v>
      </c>
      <c r="G315" s="62" t="s">
        <v>456</v>
      </c>
      <c r="H315" s="62" t="s">
        <v>456</v>
      </c>
      <c r="I315" s="62" t="s">
        <v>456</v>
      </c>
      <c r="J315" s="62" t="s">
        <v>456</v>
      </c>
      <c r="K315" s="62" t="s">
        <v>456</v>
      </c>
      <c r="L315" s="62" t="s">
        <v>456</v>
      </c>
      <c r="M315" s="62" t="s">
        <v>456</v>
      </c>
      <c r="N315" s="62" t="s">
        <v>456</v>
      </c>
      <c r="O315" s="62" t="s">
        <v>456</v>
      </c>
      <c r="P315" s="62" t="s">
        <v>456</v>
      </c>
      <c r="Q315" s="62" t="s">
        <v>2039</v>
      </c>
      <c r="R315" s="62" t="s">
        <v>456</v>
      </c>
      <c r="S315" s="62" t="s">
        <v>456</v>
      </c>
      <c r="T315" s="62" t="s">
        <v>456</v>
      </c>
      <c r="U315" s="62" t="s">
        <v>456</v>
      </c>
      <c r="V315" s="62" t="s">
        <v>456</v>
      </c>
      <c r="W315" s="62" t="s">
        <v>456</v>
      </c>
      <c r="X315" s="62" t="s">
        <v>456</v>
      </c>
      <c r="Y315" s="62" t="s">
        <v>2039</v>
      </c>
      <c r="Z315" s="62" t="s">
        <v>456</v>
      </c>
      <c r="AA315" s="62" t="s">
        <v>456</v>
      </c>
      <c r="AB315" s="62" t="s">
        <v>456</v>
      </c>
      <c r="AC315" s="62" t="s">
        <v>456</v>
      </c>
      <c r="AD315" s="62" t="s">
        <v>456</v>
      </c>
      <c r="AE315" s="62" t="s">
        <v>456</v>
      </c>
      <c r="AF315" s="62" t="s">
        <v>456</v>
      </c>
      <c r="AG315" s="62" t="s">
        <v>456</v>
      </c>
      <c r="AH315" s="62" t="s">
        <v>456</v>
      </c>
      <c r="AI315" s="62" t="s">
        <v>456</v>
      </c>
      <c r="AJ315" s="62" t="s">
        <v>456</v>
      </c>
      <c r="AK315" s="62" t="s">
        <v>456</v>
      </c>
      <c r="AL315" s="62" t="s">
        <v>456</v>
      </c>
      <c r="AM315" s="62" t="s">
        <v>456</v>
      </c>
      <c r="AN315" s="62" t="s">
        <v>456</v>
      </c>
      <c r="AO315" s="62" t="s">
        <v>456</v>
      </c>
      <c r="AP315" s="62" t="s">
        <v>456</v>
      </c>
      <c r="AQ315" s="62" t="s">
        <v>456</v>
      </c>
      <c r="AR315" s="62" t="s">
        <v>456</v>
      </c>
      <c r="AS315" s="62" t="s">
        <v>456</v>
      </c>
      <c r="AT315" s="62" t="s">
        <v>456</v>
      </c>
      <c r="AU315" s="62" t="s">
        <v>456</v>
      </c>
      <c r="AV315" s="62" t="s">
        <v>456</v>
      </c>
      <c r="AW315" s="62" t="s">
        <v>456</v>
      </c>
      <c r="AX315" s="62" t="s">
        <v>456</v>
      </c>
      <c r="AY315" s="62" t="s">
        <v>456</v>
      </c>
      <c r="AZ315" s="62" t="s">
        <v>456</v>
      </c>
      <c r="BA315" s="62" t="s">
        <v>456</v>
      </c>
      <c r="BB315" s="62" t="s">
        <v>456</v>
      </c>
      <c r="BC315" s="62" t="s">
        <v>456</v>
      </c>
      <c r="BD315" s="62" t="s">
        <v>456</v>
      </c>
      <c r="BE315" s="62" t="s">
        <v>456</v>
      </c>
      <c r="BF315" s="62" t="s">
        <v>456</v>
      </c>
      <c r="BG315" s="62" t="s">
        <v>456</v>
      </c>
      <c r="BH315" s="62" t="s">
        <v>456</v>
      </c>
      <c r="BI315" s="62" t="s">
        <v>456</v>
      </c>
      <c r="BJ315" s="62" t="s">
        <v>456</v>
      </c>
      <c r="BK315" s="62" t="s">
        <v>456</v>
      </c>
      <c r="BL315" s="62" t="s">
        <v>456</v>
      </c>
      <c r="BM315" s="62" t="s">
        <v>456</v>
      </c>
      <c r="BN315" s="62" t="s">
        <v>2039</v>
      </c>
      <c r="BO315" s="62" t="s">
        <v>1957</v>
      </c>
    </row>
    <row r="316" spans="1:67">
      <c r="A316" s="62">
        <v>314</v>
      </c>
      <c r="B316" s="62" t="s">
        <v>456</v>
      </c>
      <c r="C316" s="62" t="s">
        <v>456</v>
      </c>
      <c r="D316" s="62" t="s">
        <v>456</v>
      </c>
      <c r="E316" s="62" t="s">
        <v>456</v>
      </c>
      <c r="F316" s="62" t="s">
        <v>456</v>
      </c>
      <c r="G316" s="62" t="s">
        <v>456</v>
      </c>
      <c r="H316" s="62" t="s">
        <v>456</v>
      </c>
      <c r="I316" s="62" t="s">
        <v>456</v>
      </c>
      <c r="J316" s="62" t="s">
        <v>456</v>
      </c>
      <c r="K316" s="62" t="s">
        <v>456</v>
      </c>
      <c r="L316" s="62" t="s">
        <v>456</v>
      </c>
      <c r="M316" s="62" t="s">
        <v>456</v>
      </c>
      <c r="N316" s="62" t="s">
        <v>456</v>
      </c>
      <c r="O316" s="62" t="s">
        <v>456</v>
      </c>
      <c r="P316" s="62" t="s">
        <v>456</v>
      </c>
      <c r="Q316" s="62" t="s">
        <v>2039</v>
      </c>
      <c r="R316" s="62" t="s">
        <v>456</v>
      </c>
      <c r="S316" s="62" t="s">
        <v>456</v>
      </c>
      <c r="T316" s="62" t="s">
        <v>456</v>
      </c>
      <c r="U316" s="62" t="s">
        <v>456</v>
      </c>
      <c r="V316" s="62" t="s">
        <v>456</v>
      </c>
      <c r="W316" s="62" t="s">
        <v>456</v>
      </c>
      <c r="X316" s="62" t="s">
        <v>456</v>
      </c>
      <c r="Y316" s="62" t="s">
        <v>2039</v>
      </c>
      <c r="Z316" s="62" t="s">
        <v>456</v>
      </c>
      <c r="AA316" s="62" t="s">
        <v>456</v>
      </c>
      <c r="AB316" s="62" t="s">
        <v>456</v>
      </c>
      <c r="AC316" s="62" t="s">
        <v>456</v>
      </c>
      <c r="AD316" s="62" t="s">
        <v>456</v>
      </c>
      <c r="AE316" s="62" t="s">
        <v>456</v>
      </c>
      <c r="AF316" s="62" t="s">
        <v>456</v>
      </c>
      <c r="AG316" s="62" t="s">
        <v>456</v>
      </c>
      <c r="AH316" s="62" t="s">
        <v>456</v>
      </c>
      <c r="AI316" s="62" t="s">
        <v>456</v>
      </c>
      <c r="AJ316" s="62" t="s">
        <v>456</v>
      </c>
      <c r="AK316" s="62" t="s">
        <v>456</v>
      </c>
      <c r="AL316" s="62" t="s">
        <v>456</v>
      </c>
      <c r="AM316" s="62" t="s">
        <v>456</v>
      </c>
      <c r="AN316" s="62" t="s">
        <v>456</v>
      </c>
      <c r="AO316" s="62" t="s">
        <v>456</v>
      </c>
      <c r="AP316" s="62" t="s">
        <v>456</v>
      </c>
      <c r="AQ316" s="62" t="s">
        <v>456</v>
      </c>
      <c r="AR316" s="62" t="s">
        <v>456</v>
      </c>
      <c r="AS316" s="62" t="s">
        <v>456</v>
      </c>
      <c r="AT316" s="62" t="s">
        <v>456</v>
      </c>
      <c r="AU316" s="62" t="s">
        <v>456</v>
      </c>
      <c r="AV316" s="62" t="s">
        <v>456</v>
      </c>
      <c r="AW316" s="62" t="s">
        <v>456</v>
      </c>
      <c r="AX316" s="62" t="s">
        <v>456</v>
      </c>
      <c r="AY316" s="62" t="s">
        <v>456</v>
      </c>
      <c r="AZ316" s="62" t="s">
        <v>456</v>
      </c>
      <c r="BA316" s="62" t="s">
        <v>456</v>
      </c>
      <c r="BB316" s="62" t="s">
        <v>456</v>
      </c>
      <c r="BC316" s="62" t="s">
        <v>456</v>
      </c>
      <c r="BD316" s="62" t="s">
        <v>456</v>
      </c>
      <c r="BE316" s="62" t="s">
        <v>456</v>
      </c>
      <c r="BF316" s="62" t="s">
        <v>456</v>
      </c>
      <c r="BG316" s="62" t="s">
        <v>456</v>
      </c>
      <c r="BH316" s="62" t="s">
        <v>456</v>
      </c>
      <c r="BI316" s="62" t="s">
        <v>456</v>
      </c>
      <c r="BJ316" s="62" t="s">
        <v>456</v>
      </c>
      <c r="BK316" s="62" t="s">
        <v>456</v>
      </c>
      <c r="BL316" s="62" t="s">
        <v>456</v>
      </c>
      <c r="BM316" s="62" t="s">
        <v>456</v>
      </c>
      <c r="BN316" s="62" t="s">
        <v>2039</v>
      </c>
      <c r="BO316" s="62" t="s">
        <v>1957</v>
      </c>
    </row>
    <row r="317" spans="1:67">
      <c r="A317" s="62">
        <v>315</v>
      </c>
      <c r="B317" s="62" t="s">
        <v>456</v>
      </c>
      <c r="C317" s="62" t="s">
        <v>456</v>
      </c>
      <c r="D317" s="62" t="s">
        <v>456</v>
      </c>
      <c r="E317" s="62" t="s">
        <v>456</v>
      </c>
      <c r="F317" s="62" t="s">
        <v>456</v>
      </c>
      <c r="G317" s="62" t="s">
        <v>456</v>
      </c>
      <c r="H317" s="62" t="s">
        <v>456</v>
      </c>
      <c r="I317" s="62" t="s">
        <v>456</v>
      </c>
      <c r="J317" s="62" t="s">
        <v>456</v>
      </c>
      <c r="K317" s="62" t="s">
        <v>456</v>
      </c>
      <c r="L317" s="62" t="s">
        <v>456</v>
      </c>
      <c r="M317" s="62" t="s">
        <v>456</v>
      </c>
      <c r="N317" s="62" t="s">
        <v>456</v>
      </c>
      <c r="O317" s="62" t="s">
        <v>456</v>
      </c>
      <c r="P317" s="62" t="s">
        <v>456</v>
      </c>
      <c r="Q317" s="62" t="s">
        <v>2039</v>
      </c>
      <c r="R317" s="62" t="s">
        <v>456</v>
      </c>
      <c r="S317" s="62" t="s">
        <v>456</v>
      </c>
      <c r="T317" s="62" t="s">
        <v>456</v>
      </c>
      <c r="U317" s="62" t="s">
        <v>456</v>
      </c>
      <c r="V317" s="62" t="s">
        <v>456</v>
      </c>
      <c r="W317" s="62" t="s">
        <v>456</v>
      </c>
      <c r="X317" s="62" t="s">
        <v>456</v>
      </c>
      <c r="Y317" s="62" t="s">
        <v>2039</v>
      </c>
      <c r="Z317" s="62" t="s">
        <v>456</v>
      </c>
      <c r="AA317" s="62" t="s">
        <v>456</v>
      </c>
      <c r="AB317" s="62" t="s">
        <v>456</v>
      </c>
      <c r="AC317" s="62" t="s">
        <v>456</v>
      </c>
      <c r="AD317" s="62" t="s">
        <v>456</v>
      </c>
      <c r="AE317" s="62" t="s">
        <v>456</v>
      </c>
      <c r="AF317" s="62" t="s">
        <v>456</v>
      </c>
      <c r="AG317" s="62" t="s">
        <v>456</v>
      </c>
      <c r="AH317" s="62" t="s">
        <v>456</v>
      </c>
      <c r="AI317" s="62" t="s">
        <v>456</v>
      </c>
      <c r="AJ317" s="62" t="s">
        <v>456</v>
      </c>
      <c r="AK317" s="62" t="s">
        <v>456</v>
      </c>
      <c r="AL317" s="62" t="s">
        <v>456</v>
      </c>
      <c r="AM317" s="62" t="s">
        <v>456</v>
      </c>
      <c r="AN317" s="62" t="s">
        <v>456</v>
      </c>
      <c r="AO317" s="62" t="s">
        <v>456</v>
      </c>
      <c r="AP317" s="62" t="s">
        <v>456</v>
      </c>
      <c r="AQ317" s="62" t="s">
        <v>456</v>
      </c>
      <c r="AR317" s="62" t="s">
        <v>456</v>
      </c>
      <c r="AS317" s="62" t="s">
        <v>456</v>
      </c>
      <c r="AT317" s="62" t="s">
        <v>456</v>
      </c>
      <c r="AU317" s="62" t="s">
        <v>456</v>
      </c>
      <c r="AV317" s="62" t="s">
        <v>456</v>
      </c>
      <c r="AW317" s="62" t="s">
        <v>456</v>
      </c>
      <c r="AX317" s="62" t="s">
        <v>456</v>
      </c>
      <c r="AY317" s="62" t="s">
        <v>456</v>
      </c>
      <c r="AZ317" s="62" t="s">
        <v>456</v>
      </c>
      <c r="BA317" s="62" t="s">
        <v>456</v>
      </c>
      <c r="BB317" s="62" t="s">
        <v>456</v>
      </c>
      <c r="BC317" s="62" t="s">
        <v>456</v>
      </c>
      <c r="BD317" s="62" t="s">
        <v>456</v>
      </c>
      <c r="BE317" s="62" t="s">
        <v>456</v>
      </c>
      <c r="BF317" s="62" t="s">
        <v>456</v>
      </c>
      <c r="BG317" s="62" t="s">
        <v>456</v>
      </c>
      <c r="BH317" s="62" t="s">
        <v>456</v>
      </c>
      <c r="BI317" s="62" t="s">
        <v>456</v>
      </c>
      <c r="BJ317" s="62" t="s">
        <v>456</v>
      </c>
      <c r="BK317" s="62" t="s">
        <v>456</v>
      </c>
      <c r="BL317" s="62" t="s">
        <v>456</v>
      </c>
      <c r="BM317" s="62" t="s">
        <v>456</v>
      </c>
      <c r="BN317" s="62" t="s">
        <v>2039</v>
      </c>
      <c r="BO317" s="147" t="s">
        <v>1957</v>
      </c>
    </row>
    <row r="318" spans="1:67">
      <c r="A318" s="62">
        <v>316</v>
      </c>
      <c r="B318" s="62" t="s">
        <v>456</v>
      </c>
      <c r="C318" s="62" t="s">
        <v>456</v>
      </c>
      <c r="D318" s="62" t="s">
        <v>456</v>
      </c>
      <c r="E318" s="62" t="s">
        <v>456</v>
      </c>
      <c r="F318" s="62" t="s">
        <v>456</v>
      </c>
      <c r="G318" s="62" t="s">
        <v>456</v>
      </c>
      <c r="H318" s="62" t="s">
        <v>456</v>
      </c>
      <c r="I318" s="62" t="s">
        <v>456</v>
      </c>
      <c r="J318" s="62" t="s">
        <v>456</v>
      </c>
      <c r="K318" s="62" t="s">
        <v>456</v>
      </c>
      <c r="L318" s="62" t="s">
        <v>456</v>
      </c>
      <c r="M318" s="62" t="s">
        <v>456</v>
      </c>
      <c r="N318" s="62" t="s">
        <v>456</v>
      </c>
      <c r="O318" s="62" t="s">
        <v>456</v>
      </c>
      <c r="P318" s="62" t="s">
        <v>456</v>
      </c>
      <c r="Q318" s="62" t="s">
        <v>2039</v>
      </c>
      <c r="R318" s="62" t="s">
        <v>456</v>
      </c>
      <c r="S318" s="62" t="s">
        <v>456</v>
      </c>
      <c r="T318" s="62" t="s">
        <v>456</v>
      </c>
      <c r="U318" s="62" t="s">
        <v>456</v>
      </c>
      <c r="V318" s="62" t="s">
        <v>456</v>
      </c>
      <c r="W318" s="62" t="s">
        <v>456</v>
      </c>
      <c r="X318" s="62" t="s">
        <v>456</v>
      </c>
      <c r="Y318" s="62" t="s">
        <v>2039</v>
      </c>
      <c r="Z318" s="62" t="s">
        <v>456</v>
      </c>
      <c r="AA318" s="62" t="s">
        <v>456</v>
      </c>
      <c r="AB318" s="62" t="s">
        <v>456</v>
      </c>
      <c r="AC318" s="62" t="s">
        <v>456</v>
      </c>
      <c r="AD318" s="62" t="s">
        <v>456</v>
      </c>
      <c r="AE318" s="62" t="s">
        <v>456</v>
      </c>
      <c r="AF318" s="62" t="s">
        <v>456</v>
      </c>
      <c r="AG318" s="62" t="s">
        <v>456</v>
      </c>
      <c r="AH318" s="62" t="s">
        <v>456</v>
      </c>
      <c r="AI318" s="62" t="s">
        <v>456</v>
      </c>
      <c r="AJ318" s="62" t="s">
        <v>456</v>
      </c>
      <c r="AK318" s="62" t="s">
        <v>456</v>
      </c>
      <c r="AL318" s="62" t="s">
        <v>456</v>
      </c>
      <c r="AM318" s="62" t="s">
        <v>456</v>
      </c>
      <c r="AN318" s="62" t="s">
        <v>456</v>
      </c>
      <c r="AO318" s="62" t="s">
        <v>456</v>
      </c>
      <c r="AP318" s="62" t="s">
        <v>456</v>
      </c>
      <c r="AQ318" s="62" t="s">
        <v>456</v>
      </c>
      <c r="AR318" s="62" t="s">
        <v>456</v>
      </c>
      <c r="AS318" s="62" t="s">
        <v>456</v>
      </c>
      <c r="AT318" s="62" t="s">
        <v>456</v>
      </c>
      <c r="AU318" s="62" t="s">
        <v>456</v>
      </c>
      <c r="AV318" s="62" t="s">
        <v>456</v>
      </c>
      <c r="AW318" s="62" t="s">
        <v>456</v>
      </c>
      <c r="AX318" s="62" t="s">
        <v>456</v>
      </c>
      <c r="AY318" s="62" t="s">
        <v>456</v>
      </c>
      <c r="AZ318" s="62" t="s">
        <v>456</v>
      </c>
      <c r="BA318" s="62" t="s">
        <v>456</v>
      </c>
      <c r="BB318" s="62" t="s">
        <v>456</v>
      </c>
      <c r="BC318" s="62" t="s">
        <v>456</v>
      </c>
      <c r="BD318" s="62" t="s">
        <v>456</v>
      </c>
      <c r="BE318" s="62" t="s">
        <v>456</v>
      </c>
      <c r="BF318" s="62" t="s">
        <v>456</v>
      </c>
      <c r="BG318" s="62" t="s">
        <v>456</v>
      </c>
      <c r="BH318" s="62" t="s">
        <v>456</v>
      </c>
      <c r="BI318" s="62" t="s">
        <v>456</v>
      </c>
      <c r="BJ318" s="62" t="s">
        <v>456</v>
      </c>
      <c r="BK318" s="62" t="s">
        <v>456</v>
      </c>
      <c r="BL318" s="62" t="s">
        <v>456</v>
      </c>
      <c r="BM318" s="62" t="s">
        <v>456</v>
      </c>
      <c r="BN318" s="62" t="s">
        <v>2039</v>
      </c>
      <c r="BO318" s="147" t="s">
        <v>1957</v>
      </c>
    </row>
  </sheetData>
  <phoneticPr fontId="10"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2" tint="0.499984740745262"/>
  </sheetPr>
  <dimension ref="A1:CH1622"/>
  <sheetViews>
    <sheetView showGridLines="0" topLeftCell="BF1" zoomScale="85" zoomScaleNormal="85" workbookViewId="0">
      <selection activeCell="CA2" sqref="CA2"/>
    </sheetView>
  </sheetViews>
  <sheetFormatPr defaultColWidth="9.109375" defaultRowHeight="15"/>
  <cols>
    <col min="1" max="1" width="4.21875" style="9" bestFit="1" customWidth="1"/>
    <col min="2" max="2" width="22.88671875" style="11" customWidth="1"/>
    <col min="3" max="6" width="13.109375" style="11" customWidth="1"/>
    <col min="7" max="8" width="16.77734375" style="11" customWidth="1"/>
    <col min="9" max="9" width="6.109375" style="11" customWidth="1"/>
    <col min="10" max="10" width="25.33203125" style="11" customWidth="1"/>
    <col min="11" max="12" width="9.5546875" style="11" customWidth="1"/>
    <col min="13" max="15" width="9.5546875" style="12" customWidth="1"/>
    <col min="16" max="16" width="27.33203125" style="13" customWidth="1"/>
    <col min="17" max="17" width="15.88671875" style="16" customWidth="1"/>
    <col min="18" max="20" width="13.44140625" style="16" customWidth="1"/>
    <col min="21" max="21" width="9.109375" style="16"/>
    <col min="22" max="22" width="28.44140625" style="16" customWidth="1"/>
    <col min="23" max="23" width="7.33203125" style="11" customWidth="1"/>
    <col min="24" max="25" width="13.44140625" style="11" customWidth="1"/>
    <col min="26" max="26" width="9.44140625" style="11" customWidth="1"/>
    <col min="27" max="27" width="11" style="14" customWidth="1"/>
    <col min="28" max="28" width="48.5546875" style="15" customWidth="1"/>
    <col min="29" max="16384" width="9.109375" style="11"/>
  </cols>
  <sheetData>
    <row r="1" spans="1:86" ht="15.75">
      <c r="A1"/>
      <c r="B1"/>
      <c r="C1"/>
      <c r="D1"/>
      <c r="E1"/>
      <c r="F1"/>
      <c r="G1"/>
      <c r="H1"/>
      <c r="I1"/>
      <c r="J1"/>
      <c r="K1"/>
      <c r="L1"/>
      <c r="M1"/>
      <c r="N1"/>
      <c r="O1"/>
      <c r="P1"/>
      <c r="W1" s="16"/>
      <c r="X1" s="16"/>
      <c r="AA1" s="11"/>
      <c r="AB1" s="11"/>
      <c r="BL1" s="11" t="s">
        <v>530</v>
      </c>
      <c r="BM1" s="11" t="s">
        <v>488</v>
      </c>
      <c r="BN1" s="11" t="s">
        <v>98</v>
      </c>
      <c r="BO1" s="11" t="s">
        <v>477</v>
      </c>
      <c r="BP1" s="11" t="s">
        <v>46</v>
      </c>
      <c r="BV1" s="269"/>
      <c r="BX1" s="11" t="s">
        <v>786</v>
      </c>
      <c r="BY1" s="11" t="s">
        <v>787</v>
      </c>
      <c r="CC1" s="11" t="s">
        <v>788</v>
      </c>
    </row>
    <row r="2" spans="1:86" ht="15.75">
      <c r="A2" s="56" t="s">
        <v>36</v>
      </c>
      <c r="B2" s="37" t="s">
        <v>4</v>
      </c>
      <c r="C2" s="38" t="s">
        <v>156</v>
      </c>
      <c r="D2" s="38" t="s">
        <v>157</v>
      </c>
      <c r="E2" s="38" t="s">
        <v>158</v>
      </c>
      <c r="F2" s="38" t="s">
        <v>159</v>
      </c>
      <c r="G2" s="39" t="s">
        <v>576</v>
      </c>
      <c r="H2" s="39" t="s">
        <v>188</v>
      </c>
      <c r="I2" s="31"/>
      <c r="J2" s="160" t="s">
        <v>36</v>
      </c>
      <c r="K2" s="161" t="s">
        <v>340</v>
      </c>
      <c r="L2" s="162" t="s">
        <v>156</v>
      </c>
      <c r="M2" s="162" t="s">
        <v>157</v>
      </c>
      <c r="N2" s="161" t="s">
        <v>158</v>
      </c>
      <c r="O2" s="161" t="s">
        <v>159</v>
      </c>
      <c r="P2" s="163" t="s">
        <v>576</v>
      </c>
      <c r="Q2" s="164" t="s">
        <v>188</v>
      </c>
      <c r="R2" s="34"/>
      <c r="S2" s="160" t="s">
        <v>36</v>
      </c>
      <c r="T2" s="163" t="s">
        <v>47</v>
      </c>
      <c r="U2" s="163" t="s">
        <v>330</v>
      </c>
      <c r="V2" s="163" t="s">
        <v>15</v>
      </c>
      <c r="W2" s="163" t="s">
        <v>16</v>
      </c>
      <c r="X2" s="163" t="s">
        <v>17</v>
      </c>
      <c r="Y2" s="163" t="s">
        <v>18</v>
      </c>
      <c r="Z2" s="163" t="s">
        <v>577</v>
      </c>
      <c r="AA2" s="163" t="s">
        <v>578</v>
      </c>
      <c r="AB2" s="163" t="s">
        <v>579</v>
      </c>
      <c r="AC2" s="163" t="s">
        <v>580</v>
      </c>
      <c r="AD2" s="163" t="s">
        <v>581</v>
      </c>
      <c r="AE2" s="164" t="s">
        <v>582</v>
      </c>
      <c r="AF2" s="36"/>
      <c r="AG2" s="160" t="s">
        <v>36</v>
      </c>
      <c r="AH2" s="175" t="s">
        <v>552</v>
      </c>
      <c r="AI2" s="175" t="s">
        <v>1927</v>
      </c>
      <c r="AJ2" s="175" t="s">
        <v>1928</v>
      </c>
      <c r="AK2" s="175" t="s">
        <v>1929</v>
      </c>
      <c r="AL2" s="175" t="s">
        <v>1930</v>
      </c>
      <c r="AM2" s="175" t="s">
        <v>583</v>
      </c>
      <c r="AN2" s="163" t="s">
        <v>577</v>
      </c>
      <c r="AO2" s="163" t="s">
        <v>578</v>
      </c>
      <c r="AP2" s="163" t="s">
        <v>579</v>
      </c>
      <c r="AQ2" s="163" t="s">
        <v>580</v>
      </c>
      <c r="AR2" s="163" t="s">
        <v>581</v>
      </c>
      <c r="AS2" s="164" t="s">
        <v>582</v>
      </c>
      <c r="AT2" s="31"/>
      <c r="AU2" s="31"/>
      <c r="AV2" s="31"/>
      <c r="AW2" s="31"/>
      <c r="AX2" s="31"/>
      <c r="AY2" s="31"/>
      <c r="AZ2" s="31"/>
      <c r="BA2" s="31"/>
      <c r="BB2" s="31"/>
      <c r="BC2" s="181"/>
      <c r="BD2" s="182" t="s">
        <v>337</v>
      </c>
      <c r="BE2" s="183" t="s">
        <v>339</v>
      </c>
      <c r="BI2" s="11" t="s">
        <v>36</v>
      </c>
      <c r="BJ2" s="11" t="s">
        <v>151</v>
      </c>
      <c r="BK2" s="11" t="s">
        <v>385</v>
      </c>
      <c r="BL2" s="11" t="s">
        <v>491</v>
      </c>
      <c r="BM2" s="11" t="s">
        <v>492</v>
      </c>
      <c r="BN2" s="11" t="s">
        <v>98</v>
      </c>
      <c r="BO2" s="11" t="s">
        <v>493</v>
      </c>
      <c r="BP2" s="11" t="s">
        <v>494</v>
      </c>
      <c r="BV2" s="269">
        <v>45278</v>
      </c>
      <c r="BX2" s="11" t="s">
        <v>789</v>
      </c>
      <c r="BY2" s="11">
        <v>20230101</v>
      </c>
      <c r="BZ2" s="11" t="s">
        <v>790</v>
      </c>
      <c r="CA2" s="11">
        <v>20230331</v>
      </c>
      <c r="CB2" s="11" t="s">
        <v>791</v>
      </c>
      <c r="CC2" s="11" t="s">
        <v>792</v>
      </c>
    </row>
    <row r="3" spans="1:86" ht="63">
      <c r="A3" s="57">
        <v>1</v>
      </c>
      <c r="B3" s="40" t="s">
        <v>160</v>
      </c>
      <c r="C3" s="41"/>
      <c r="D3" s="41"/>
      <c r="E3" s="41"/>
      <c r="F3" s="41"/>
      <c r="G3" s="34"/>
      <c r="H3" s="34"/>
      <c r="I3" s="31"/>
      <c r="J3" s="165">
        <v>1</v>
      </c>
      <c r="K3" s="155" t="s">
        <v>341</v>
      </c>
      <c r="L3" s="156">
        <v>2.0737999536469577E-2</v>
      </c>
      <c r="M3" s="157" t="s">
        <v>2129</v>
      </c>
      <c r="N3" s="157">
        <v>8</v>
      </c>
      <c r="O3" s="157">
        <v>62</v>
      </c>
      <c r="P3" s="150" t="s">
        <v>342</v>
      </c>
      <c r="Q3" s="166" t="s">
        <v>187</v>
      </c>
      <c r="R3" s="34"/>
      <c r="S3" s="165">
        <v>1</v>
      </c>
      <c r="T3" s="150" t="s">
        <v>324</v>
      </c>
      <c r="U3" s="150">
        <v>2.3050000000000001E-2</v>
      </c>
      <c r="V3" s="150">
        <v>2.3450000000000002E-2</v>
      </c>
      <c r="W3" s="150">
        <v>2.3900000000000001E-2</v>
      </c>
      <c r="X3" s="150">
        <v>2.5070000000000002E-2</v>
      </c>
      <c r="Y3" s="150">
        <v>2.6360000000000001E-2</v>
      </c>
      <c r="Z3" s="150" t="s">
        <v>332</v>
      </c>
      <c r="AA3" s="150" t="s">
        <v>333</v>
      </c>
      <c r="AB3" s="150" t="s">
        <v>182</v>
      </c>
      <c r="AC3" s="150" t="s">
        <v>336</v>
      </c>
      <c r="AD3" s="150" t="s">
        <v>338</v>
      </c>
      <c r="AE3" s="166" t="s">
        <v>187</v>
      </c>
      <c r="AF3" s="31"/>
      <c r="AG3" s="165">
        <v>1</v>
      </c>
      <c r="AH3" s="159" t="s">
        <v>1931</v>
      </c>
      <c r="AI3" s="159">
        <v>7.4999999999999997E-2</v>
      </c>
      <c r="AJ3" s="159">
        <v>7.4800000000000005E-2</v>
      </c>
      <c r="AK3" s="159">
        <v>7.4999999999999997E-2</v>
      </c>
      <c r="AL3" s="159">
        <v>7.4499999999999997E-2</v>
      </c>
      <c r="AM3" s="159">
        <v>7.4099999999999999E-2</v>
      </c>
      <c r="AN3" s="159" t="s">
        <v>1932</v>
      </c>
      <c r="AO3" s="159" t="s">
        <v>1933</v>
      </c>
      <c r="AP3" s="159" t="s">
        <v>1934</v>
      </c>
      <c r="AQ3" s="159" t="s">
        <v>1935</v>
      </c>
      <c r="AR3" s="159" t="s">
        <v>1936</v>
      </c>
      <c r="AS3" s="176" t="s">
        <v>1937</v>
      </c>
      <c r="AT3" s="31"/>
      <c r="AU3" s="31"/>
      <c r="AV3" s="31"/>
      <c r="AW3" s="31"/>
      <c r="AX3" s="31"/>
      <c r="AY3" s="31"/>
      <c r="AZ3" s="31"/>
      <c r="BA3" s="31"/>
      <c r="BB3" s="31"/>
      <c r="BC3" s="184">
        <v>45275</v>
      </c>
      <c r="BD3" s="34">
        <v>2.7858999999999998</v>
      </c>
      <c r="BE3" s="185">
        <v>3.1280000000000001</v>
      </c>
      <c r="BI3" s="11">
        <v>1</v>
      </c>
      <c r="BJ3" s="11" t="s">
        <v>495</v>
      </c>
      <c r="BK3" s="11" t="s">
        <v>531</v>
      </c>
      <c r="BL3" s="11" t="s">
        <v>72</v>
      </c>
      <c r="BM3" s="11" t="s">
        <v>455</v>
      </c>
      <c r="BN3" s="11" t="s">
        <v>72</v>
      </c>
      <c r="BO3" s="11" t="s">
        <v>64</v>
      </c>
      <c r="BP3" s="11" t="s">
        <v>80</v>
      </c>
    </row>
    <row r="4" spans="1:86" ht="47.25">
      <c r="A4" s="58">
        <v>2</v>
      </c>
      <c r="B4" s="42" t="s">
        <v>5</v>
      </c>
      <c r="C4" s="43">
        <v>37305.160000000003</v>
      </c>
      <c r="D4" s="44">
        <v>2.9168334580762973E-2</v>
      </c>
      <c r="E4" s="45">
        <v>0.1254375551516341</v>
      </c>
      <c r="F4" s="45">
        <v>0.12357426702190402</v>
      </c>
      <c r="G4" s="34" t="s">
        <v>189</v>
      </c>
      <c r="H4" s="34" t="s">
        <v>187</v>
      </c>
      <c r="I4" s="31"/>
      <c r="J4" s="167">
        <v>2</v>
      </c>
      <c r="K4" s="155" t="s">
        <v>343</v>
      </c>
      <c r="L4" s="156">
        <v>2.5069999439641836E-2</v>
      </c>
      <c r="M4" s="157" t="s">
        <v>1949</v>
      </c>
      <c r="N4" s="157">
        <v>-12</v>
      </c>
      <c r="O4" s="157">
        <v>-19</v>
      </c>
      <c r="P4" s="150" t="s">
        <v>336</v>
      </c>
      <c r="Q4" s="166" t="s">
        <v>187</v>
      </c>
      <c r="R4" s="34"/>
      <c r="S4" s="167">
        <v>2</v>
      </c>
      <c r="T4" s="150" t="s">
        <v>486</v>
      </c>
      <c r="U4" s="150">
        <v>2.6556000000000003E-2</v>
      </c>
      <c r="V4" s="150">
        <v>2.6853999999999999E-2</v>
      </c>
      <c r="W4" s="150">
        <v>2.7345999999999999E-2</v>
      </c>
      <c r="X4" s="150">
        <v>2.7858999999999998E-2</v>
      </c>
      <c r="Y4" s="150">
        <v>3.1280000000000002E-2</v>
      </c>
      <c r="Z4" s="150" t="s">
        <v>328</v>
      </c>
      <c r="AA4" s="150" t="s">
        <v>334</v>
      </c>
      <c r="AB4" s="150" t="s">
        <v>335</v>
      </c>
      <c r="AC4" s="150" t="s">
        <v>337</v>
      </c>
      <c r="AD4" s="150" t="s">
        <v>339</v>
      </c>
      <c r="AE4" s="166" t="s">
        <v>187</v>
      </c>
      <c r="AF4" s="31"/>
      <c r="AG4" s="167">
        <v>2</v>
      </c>
      <c r="AH4" s="159" t="s">
        <v>1938</v>
      </c>
      <c r="AI4" s="159">
        <v>7.2300000000000003E-2</v>
      </c>
      <c r="AJ4" s="159">
        <v>7.1500000000000008E-2</v>
      </c>
      <c r="AK4" s="159">
        <v>7.0999999999999994E-2</v>
      </c>
      <c r="AL4" s="159">
        <v>7.0499999999999993E-2</v>
      </c>
      <c r="AM4" s="159">
        <v>7.0000000000000007E-2</v>
      </c>
      <c r="AN4" s="159" t="s">
        <v>1932</v>
      </c>
      <c r="AO4" s="159" t="s">
        <v>1933</v>
      </c>
      <c r="AP4" s="159" t="s">
        <v>1934</v>
      </c>
      <c r="AQ4" s="159" t="s">
        <v>1935</v>
      </c>
      <c r="AR4" s="159" t="s">
        <v>1936</v>
      </c>
      <c r="AS4" s="176" t="s">
        <v>1939</v>
      </c>
      <c r="AT4" s="31"/>
      <c r="AU4" s="31"/>
      <c r="AV4" s="31"/>
      <c r="AW4" s="31"/>
      <c r="AX4" s="31"/>
      <c r="AY4" s="31"/>
      <c r="AZ4" s="31"/>
      <c r="BA4" s="31"/>
      <c r="BB4" s="31"/>
      <c r="BC4" s="186">
        <v>45274</v>
      </c>
      <c r="BD4" s="31">
        <v>2.7858999999999998</v>
      </c>
      <c r="BE4" s="185">
        <v>3.1280000000000001</v>
      </c>
      <c r="BI4" s="11">
        <v>2</v>
      </c>
      <c r="BJ4" s="11" t="s">
        <v>497</v>
      </c>
      <c r="BK4" s="11" t="s">
        <v>532</v>
      </c>
      <c r="BL4" s="11" t="s">
        <v>72</v>
      </c>
      <c r="BM4" s="11" t="s">
        <v>455</v>
      </c>
      <c r="BN4" s="11" t="s">
        <v>72</v>
      </c>
      <c r="BO4" s="11" t="s">
        <v>64</v>
      </c>
      <c r="BP4" s="11" t="s">
        <v>64</v>
      </c>
      <c r="BX4" s="11" t="s">
        <v>11</v>
      </c>
      <c r="BY4" s="11" t="s">
        <v>593</v>
      </c>
      <c r="BZ4" s="11" t="s">
        <v>780</v>
      </c>
      <c r="CA4" s="11" t="s">
        <v>795</v>
      </c>
      <c r="CB4" s="11" t="s">
        <v>796</v>
      </c>
      <c r="CC4" s="11" t="s">
        <v>797</v>
      </c>
      <c r="CD4" s="11" t="s">
        <v>794</v>
      </c>
      <c r="CE4" s="11" t="s">
        <v>798</v>
      </c>
      <c r="CF4" s="11" t="s">
        <v>781</v>
      </c>
      <c r="CG4" s="11" t="s">
        <v>799</v>
      </c>
      <c r="CH4" s="11" t="s">
        <v>793</v>
      </c>
    </row>
    <row r="5" spans="1:86" ht="47.25">
      <c r="A5" s="58">
        <v>3</v>
      </c>
      <c r="B5" s="42" t="s">
        <v>6</v>
      </c>
      <c r="C5" s="43">
        <v>4719.1899999999996</v>
      </c>
      <c r="D5" s="44">
        <v>2.4937179244934642E-2</v>
      </c>
      <c r="E5" s="45">
        <v>0.22911577028258878</v>
      </c>
      <c r="F5" s="45">
        <v>0.21136879933260594</v>
      </c>
      <c r="G5" s="34" t="s">
        <v>190</v>
      </c>
      <c r="H5" s="34" t="s">
        <v>187</v>
      </c>
      <c r="I5" s="31"/>
      <c r="J5" s="167">
        <v>3</v>
      </c>
      <c r="K5" s="155" t="s">
        <v>345</v>
      </c>
      <c r="L5" s="156">
        <v>2.6359999410808087E-2</v>
      </c>
      <c r="M5" s="157" t="s">
        <v>1949</v>
      </c>
      <c r="N5" s="157">
        <v>-20</v>
      </c>
      <c r="O5" s="157">
        <v>-28</v>
      </c>
      <c r="P5" s="150" t="s">
        <v>338</v>
      </c>
      <c r="Q5" s="166" t="s">
        <v>187</v>
      </c>
      <c r="R5" s="34"/>
      <c r="S5" s="174">
        <v>3</v>
      </c>
      <c r="T5" s="172" t="s">
        <v>331</v>
      </c>
      <c r="U5" s="172">
        <v>-35</v>
      </c>
      <c r="V5" s="172">
        <v>-34</v>
      </c>
      <c r="W5" s="172">
        <v>-34</v>
      </c>
      <c r="X5" s="172">
        <v>-28</v>
      </c>
      <c r="Y5" s="172">
        <v>-49</v>
      </c>
      <c r="Z5" s="172"/>
      <c r="AA5" s="172"/>
      <c r="AB5" s="172"/>
      <c r="AC5" s="172"/>
      <c r="AD5" s="172"/>
      <c r="AE5" s="173"/>
      <c r="AF5" s="31"/>
      <c r="AG5" s="167">
        <v>3</v>
      </c>
      <c r="AH5" s="159" t="s">
        <v>1940</v>
      </c>
      <c r="AI5" s="159">
        <v>7.22E-2</v>
      </c>
      <c r="AJ5" s="159">
        <v>7.1599999999999997E-2</v>
      </c>
      <c r="AK5" s="159">
        <v>7.1199999999999999E-2</v>
      </c>
      <c r="AL5" s="159">
        <v>7.0599999999999996E-2</v>
      </c>
      <c r="AM5" s="159">
        <v>7.0099999999999996E-2</v>
      </c>
      <c r="AN5" s="159" t="s">
        <v>1932</v>
      </c>
      <c r="AO5" s="159" t="s">
        <v>1933</v>
      </c>
      <c r="AP5" s="159" t="s">
        <v>1934</v>
      </c>
      <c r="AQ5" s="159" t="s">
        <v>1935</v>
      </c>
      <c r="AR5" s="159" t="s">
        <v>1936</v>
      </c>
      <c r="AS5" s="176" t="s">
        <v>1941</v>
      </c>
      <c r="AT5" s="31"/>
      <c r="AU5" s="31"/>
      <c r="AV5" s="31"/>
      <c r="AW5" s="31"/>
      <c r="AX5" s="31"/>
      <c r="AY5" s="31"/>
      <c r="AZ5" s="31"/>
      <c r="BA5" s="31"/>
      <c r="BB5" s="31"/>
      <c r="BC5" s="186">
        <v>45273</v>
      </c>
      <c r="BD5" s="31">
        <v>2.7858999999999998</v>
      </c>
      <c r="BE5" s="185">
        <v>3.1280000000000001</v>
      </c>
      <c r="BI5" s="11">
        <v>3</v>
      </c>
      <c r="BJ5" s="11" t="s">
        <v>499</v>
      </c>
      <c r="BK5" s="11" t="s">
        <v>500</v>
      </c>
      <c r="BL5" s="11" t="s">
        <v>72</v>
      </c>
      <c r="BM5" s="11" t="s">
        <v>455</v>
      </c>
      <c r="BN5" s="11" t="s">
        <v>72</v>
      </c>
      <c r="BO5" s="11" t="s">
        <v>64</v>
      </c>
      <c r="BP5" s="11" t="s">
        <v>64</v>
      </c>
      <c r="BW5" s="11" t="s">
        <v>11</v>
      </c>
      <c r="BX5" s="11">
        <v>1</v>
      </c>
      <c r="BY5" s="11">
        <v>6.8703000000000003</v>
      </c>
      <c r="BZ5" s="11">
        <v>7.8498000000000001</v>
      </c>
      <c r="CA5" s="11">
        <v>0.92259999999999998</v>
      </c>
      <c r="CB5" s="11">
        <v>1.3309</v>
      </c>
      <c r="CC5" s="11">
        <v>8.0853000000000002</v>
      </c>
      <c r="CD5" s="11">
        <v>0.81059999999999999</v>
      </c>
      <c r="CE5" s="11">
        <v>1.4958</v>
      </c>
      <c r="CF5" s="11">
        <v>1.5980000000000001</v>
      </c>
      <c r="CG5" s="11">
        <v>1.3515999999999999</v>
      </c>
      <c r="CH5" s="11">
        <v>132.86000000000001</v>
      </c>
    </row>
    <row r="6" spans="1:86" ht="47.25">
      <c r="A6" s="58">
        <v>4</v>
      </c>
      <c r="B6" s="42" t="s">
        <v>7</v>
      </c>
      <c r="C6" s="43">
        <v>14813.92</v>
      </c>
      <c r="D6" s="44">
        <v>2.8460903487024809E-2</v>
      </c>
      <c r="E6" s="45">
        <v>0.41536791738960954</v>
      </c>
      <c r="F6" s="45">
        <v>0.37032319414496784</v>
      </c>
      <c r="G6" s="34" t="s">
        <v>191</v>
      </c>
      <c r="H6" s="34" t="s">
        <v>187</v>
      </c>
      <c r="I6" s="31"/>
      <c r="J6" s="165">
        <v>4</v>
      </c>
      <c r="K6" s="155" t="s">
        <v>347</v>
      </c>
      <c r="L6" s="156">
        <v>2.1038999529741705E-2</v>
      </c>
      <c r="M6" s="157" t="s">
        <v>2130</v>
      </c>
      <c r="N6" s="157">
        <v>-27</v>
      </c>
      <c r="O6" s="157">
        <v>-32</v>
      </c>
      <c r="P6" s="150" t="s">
        <v>348</v>
      </c>
      <c r="Q6" s="166" t="s">
        <v>187</v>
      </c>
      <c r="R6" s="31"/>
      <c r="S6" s="31"/>
      <c r="T6" s="31"/>
      <c r="U6" s="31"/>
      <c r="V6" s="31"/>
      <c r="W6" s="31"/>
      <c r="X6" s="31"/>
      <c r="Y6" s="31"/>
      <c r="Z6" s="31"/>
      <c r="AA6"/>
      <c r="AB6"/>
      <c r="AC6"/>
      <c r="AD6"/>
      <c r="AE6" s="31"/>
      <c r="AF6" s="31"/>
      <c r="AG6" s="167">
        <v>4</v>
      </c>
      <c r="AH6" s="159" t="s">
        <v>1942</v>
      </c>
      <c r="AI6" s="159">
        <v>7.0000000000000007E-2</v>
      </c>
      <c r="AJ6" s="159">
        <v>6.9000000000000006E-2</v>
      </c>
      <c r="AK6" s="159">
        <v>6.7000000000000004E-2</v>
      </c>
      <c r="AL6" s="159">
        <v>6.5000000000000002E-2</v>
      </c>
      <c r="AM6" s="159">
        <v>6.7000000000000004E-2</v>
      </c>
      <c r="AN6" s="159" t="s">
        <v>1932</v>
      </c>
      <c r="AO6" s="159" t="s">
        <v>1933</v>
      </c>
      <c r="AP6" s="159" t="s">
        <v>1934</v>
      </c>
      <c r="AQ6" s="159" t="s">
        <v>1935</v>
      </c>
      <c r="AR6" s="159" t="s">
        <v>1936</v>
      </c>
      <c r="AS6" s="176" t="s">
        <v>1943</v>
      </c>
      <c r="AT6" s="31"/>
      <c r="AU6" s="31"/>
      <c r="AV6" s="31"/>
      <c r="AW6" s="31"/>
      <c r="AX6" s="31"/>
      <c r="AY6" s="31"/>
      <c r="AZ6" s="31"/>
      <c r="BA6" s="31"/>
      <c r="BB6" s="31"/>
      <c r="BC6" s="186">
        <v>45272</v>
      </c>
      <c r="BD6" s="31">
        <v>2.7858999999999998</v>
      </c>
      <c r="BE6" s="185">
        <v>3.1280000000000001</v>
      </c>
      <c r="BI6" s="11">
        <v>4</v>
      </c>
      <c r="BJ6" s="11" t="s">
        <v>501</v>
      </c>
      <c r="BK6" s="11" t="s">
        <v>533</v>
      </c>
      <c r="BL6" s="11" t="s">
        <v>68</v>
      </c>
      <c r="BM6" s="11" t="s">
        <v>455</v>
      </c>
      <c r="BN6" s="11" t="s">
        <v>68</v>
      </c>
      <c r="BO6" s="11" t="s">
        <v>74</v>
      </c>
      <c r="BP6" s="11" t="s">
        <v>455</v>
      </c>
      <c r="BW6" s="11" t="s">
        <v>593</v>
      </c>
      <c r="BX6" s="11">
        <v>0.14560000000000001</v>
      </c>
      <c r="BY6" s="11">
        <v>1</v>
      </c>
      <c r="BZ6" s="11">
        <v>1.1418999999999999</v>
      </c>
      <c r="CA6" s="11">
        <v>0.13420000000000001</v>
      </c>
      <c r="CB6" s="11">
        <v>0.1938</v>
      </c>
      <c r="CC6" s="11">
        <v>1.1761999999999999</v>
      </c>
      <c r="CD6" s="11">
        <v>1.1796</v>
      </c>
      <c r="CE6" s="11">
        <v>0.21759999999999999</v>
      </c>
      <c r="CF6" s="11">
        <v>0.23250000000000001</v>
      </c>
      <c r="CG6" s="11">
        <v>0.1966</v>
      </c>
      <c r="CH6" s="11">
        <v>19.322500000000002</v>
      </c>
    </row>
    <row r="7" spans="1:86" ht="47.25">
      <c r="A7" s="58">
        <v>5</v>
      </c>
      <c r="B7" s="42" t="s">
        <v>8</v>
      </c>
      <c r="C7" s="43">
        <v>7576.36</v>
      </c>
      <c r="D7" s="44">
        <v>2.8976222024840151E-3</v>
      </c>
      <c r="E7" s="45">
        <v>1.6723610861355858E-2</v>
      </c>
      <c r="F7" s="45">
        <v>2.0224422548904698E-2</v>
      </c>
      <c r="G7" s="34" t="s">
        <v>192</v>
      </c>
      <c r="H7" s="34" t="s">
        <v>187</v>
      </c>
      <c r="I7" s="31"/>
      <c r="J7" s="167">
        <v>5</v>
      </c>
      <c r="K7" s="155" t="s">
        <v>349</v>
      </c>
      <c r="L7" s="156">
        <v>2.1772999513335525E-2</v>
      </c>
      <c r="M7" s="157" t="s">
        <v>1951</v>
      </c>
      <c r="N7" s="157">
        <v>-36</v>
      </c>
      <c r="O7" s="157">
        <v>-41</v>
      </c>
      <c r="P7" s="150" t="s">
        <v>584</v>
      </c>
      <c r="Q7" s="166" t="s">
        <v>187</v>
      </c>
      <c r="R7" s="31"/>
      <c r="S7" s="31"/>
      <c r="T7" s="31"/>
      <c r="U7" s="31"/>
      <c r="V7" s="31"/>
      <c r="W7" s="31"/>
      <c r="X7" s="31"/>
      <c r="Y7" s="31"/>
      <c r="Z7" s="31"/>
      <c r="AA7"/>
      <c r="AB7"/>
      <c r="AC7"/>
      <c r="AD7"/>
      <c r="AE7" s="31"/>
      <c r="AF7" s="31"/>
      <c r="AG7" s="177"/>
      <c r="AH7" s="178"/>
      <c r="AI7" s="179" t="s">
        <v>1944</v>
      </c>
      <c r="AJ7" s="179" t="s">
        <v>1945</v>
      </c>
      <c r="AK7" s="179" t="s">
        <v>1946</v>
      </c>
      <c r="AL7" s="179" t="s">
        <v>1947</v>
      </c>
      <c r="AM7" s="179" t="s">
        <v>1948</v>
      </c>
      <c r="AN7" s="178"/>
      <c r="AO7" s="178"/>
      <c r="AP7" s="178"/>
      <c r="AQ7" s="178"/>
      <c r="AR7" s="178"/>
      <c r="AS7" s="180"/>
      <c r="AT7" s="31"/>
      <c r="AU7" s="31"/>
      <c r="AV7" s="31"/>
      <c r="AW7" s="31"/>
      <c r="AX7" s="31"/>
      <c r="AY7" s="31"/>
      <c r="AZ7" s="31"/>
      <c r="BA7" s="31"/>
      <c r="BB7" s="31"/>
      <c r="BC7" s="186">
        <v>45271</v>
      </c>
      <c r="BD7" s="31">
        <v>2.7858999999999998</v>
      </c>
      <c r="BE7" s="185">
        <v>3.1280000000000001</v>
      </c>
      <c r="BI7" s="11">
        <v>5</v>
      </c>
      <c r="BJ7" s="11" t="s">
        <v>503</v>
      </c>
      <c r="BK7" s="11" t="s">
        <v>504</v>
      </c>
      <c r="BL7" s="11" t="s">
        <v>1743</v>
      </c>
      <c r="BM7" s="11" t="s">
        <v>455</v>
      </c>
      <c r="BN7" s="11" t="s">
        <v>1743</v>
      </c>
      <c r="BO7" s="11" t="s">
        <v>74</v>
      </c>
      <c r="BP7" s="11" t="s">
        <v>455</v>
      </c>
      <c r="BW7" s="11" t="s">
        <v>780</v>
      </c>
      <c r="BX7" s="11">
        <v>0.12739</v>
      </c>
      <c r="BY7" s="11">
        <v>0.87570000000000003</v>
      </c>
      <c r="BZ7" s="11">
        <v>1</v>
      </c>
      <c r="CA7" s="11">
        <v>0.11749999999999999</v>
      </c>
      <c r="CB7" s="11">
        <v>0.16969999999999999</v>
      </c>
      <c r="CC7" s="11">
        <v>1.03</v>
      </c>
      <c r="CD7" s="11">
        <v>0.1033</v>
      </c>
      <c r="CE7" s="11">
        <v>0.1905</v>
      </c>
      <c r="CF7" s="11">
        <v>0.2036</v>
      </c>
      <c r="CG7" s="11">
        <v>0.17219000000000001</v>
      </c>
      <c r="CH7" s="11">
        <v>16.9176</v>
      </c>
    </row>
    <row r="8" spans="1:86" ht="47.25">
      <c r="A8" s="58">
        <v>6</v>
      </c>
      <c r="B8" s="42" t="s">
        <v>27</v>
      </c>
      <c r="C8" s="43">
        <v>32970.550000000003</v>
      </c>
      <c r="D8" s="44">
        <v>2.0511726867703473E-2</v>
      </c>
      <c r="E8" s="45">
        <v>0.2635057195960836</v>
      </c>
      <c r="F8" s="45">
        <v>0.17534944406221378</v>
      </c>
      <c r="G8" s="34" t="s">
        <v>585</v>
      </c>
      <c r="H8" s="34" t="s">
        <v>187</v>
      </c>
      <c r="I8" s="31"/>
      <c r="J8" s="167">
        <v>6</v>
      </c>
      <c r="K8" s="155" t="s">
        <v>351</v>
      </c>
      <c r="L8" s="156">
        <v>2.3713999469950793E-2</v>
      </c>
      <c r="M8" s="157" t="s">
        <v>1950</v>
      </c>
      <c r="N8" s="157">
        <v>-39</v>
      </c>
      <c r="O8" s="157">
        <v>-43</v>
      </c>
      <c r="P8" s="150" t="s">
        <v>586</v>
      </c>
      <c r="Q8" s="166" t="s">
        <v>187</v>
      </c>
      <c r="R8" s="31"/>
      <c r="S8" s="31"/>
      <c r="T8" s="31"/>
      <c r="U8" s="31"/>
      <c r="V8" s="31"/>
      <c r="W8" s="31"/>
      <c r="X8" s="31"/>
      <c r="Y8" s="31"/>
      <c r="Z8" s="31"/>
      <c r="AA8"/>
      <c r="AB8"/>
      <c r="AC8"/>
      <c r="AD8"/>
      <c r="AE8" s="31"/>
      <c r="AF8" s="31"/>
      <c r="AG8" s="31"/>
      <c r="AH8" s="31"/>
      <c r="AI8" s="31"/>
      <c r="AJ8" s="31"/>
      <c r="AK8" s="31"/>
      <c r="AL8" s="31"/>
      <c r="AM8" s="31"/>
      <c r="AN8" s="31"/>
      <c r="AO8" s="31"/>
      <c r="AP8" s="31"/>
      <c r="AQ8" s="31"/>
      <c r="AR8" s="31"/>
      <c r="AS8" s="31"/>
      <c r="AT8" s="31"/>
      <c r="AU8" s="31"/>
      <c r="AV8" s="31"/>
      <c r="AW8" s="31"/>
      <c r="AX8" s="31"/>
      <c r="AY8" s="31"/>
      <c r="AZ8" s="31"/>
      <c r="BA8" s="31"/>
      <c r="BB8" s="31"/>
      <c r="BC8" s="186">
        <v>45268</v>
      </c>
      <c r="BD8" s="31">
        <v>2.7858999999999998</v>
      </c>
      <c r="BE8" s="185">
        <v>3.1280000000000001</v>
      </c>
      <c r="BI8" s="11">
        <v>6</v>
      </c>
      <c r="BJ8" s="11" t="s">
        <v>505</v>
      </c>
      <c r="BK8" s="11" t="s">
        <v>534</v>
      </c>
      <c r="BL8" s="11" t="s">
        <v>68</v>
      </c>
      <c r="BM8" s="11" t="s">
        <v>455</v>
      </c>
      <c r="BN8" s="11" t="s">
        <v>68</v>
      </c>
      <c r="BO8" s="11" t="s">
        <v>63</v>
      </c>
      <c r="BP8" s="11" t="s">
        <v>1601</v>
      </c>
      <c r="BW8" s="11" t="s">
        <v>795</v>
      </c>
      <c r="BX8" s="11">
        <v>1.0839000000000001</v>
      </c>
      <c r="BY8" s="11">
        <v>7.4484000000000004</v>
      </c>
      <c r="BZ8" s="11">
        <v>8.5101999999999993</v>
      </c>
      <c r="CA8" s="11">
        <v>1</v>
      </c>
      <c r="CB8" s="11">
        <v>1.4433</v>
      </c>
      <c r="CC8" s="11">
        <v>8.7660999999999998</v>
      </c>
      <c r="CD8" s="11">
        <v>0.87902000000000002</v>
      </c>
      <c r="CE8" s="11">
        <v>1.6216699999999999</v>
      </c>
      <c r="CF8" s="11">
        <v>1.7323999999999999</v>
      </c>
      <c r="CG8" s="11">
        <v>1.46526</v>
      </c>
      <c r="CH8" s="11">
        <v>144.09</v>
      </c>
    </row>
    <row r="9" spans="1:86" ht="31.5">
      <c r="A9" s="58">
        <v>7</v>
      </c>
      <c r="B9" s="42" t="s">
        <v>12</v>
      </c>
      <c r="C9" s="43">
        <v>16792.189999999999</v>
      </c>
      <c r="D9" s="44">
        <v>2.8028016997288407E-2</v>
      </c>
      <c r="E9" s="45">
        <v>-0.15111258499773278</v>
      </c>
      <c r="F9" s="45">
        <v>-0.13301949186801937</v>
      </c>
      <c r="G9" s="34" t="s">
        <v>194</v>
      </c>
      <c r="H9" s="34" t="s">
        <v>187</v>
      </c>
      <c r="I9" s="31"/>
      <c r="J9" s="165">
        <v>7</v>
      </c>
      <c r="K9" s="155" t="s">
        <v>353</v>
      </c>
      <c r="L9" s="156">
        <v>3.5122699214946478E-2</v>
      </c>
      <c r="M9" s="157" t="s">
        <v>2131</v>
      </c>
      <c r="N9" s="157">
        <v>133</v>
      </c>
      <c r="O9" s="157">
        <v>165</v>
      </c>
      <c r="P9" s="150" t="s">
        <v>354</v>
      </c>
      <c r="Q9" s="166" t="s">
        <v>187</v>
      </c>
      <c r="R9" s="31"/>
      <c r="S9" s="31"/>
      <c r="T9" s="31"/>
      <c r="U9" s="31"/>
      <c r="V9" s="31"/>
      <c r="W9" s="31"/>
      <c r="X9" s="31"/>
      <c r="Y9" s="31"/>
      <c r="Z9" s="31"/>
      <c r="AA9"/>
      <c r="AB9"/>
      <c r="AC9"/>
      <c r="AD9"/>
      <c r="AE9" s="31"/>
      <c r="AF9" s="31"/>
      <c r="AG9" s="31"/>
      <c r="AH9" s="31"/>
      <c r="AI9" s="31"/>
      <c r="AJ9" s="31"/>
      <c r="AK9" s="31"/>
      <c r="AL9" s="31"/>
      <c r="AM9" s="31"/>
      <c r="AN9" s="31"/>
      <c r="AO9" s="31"/>
      <c r="AP9" s="31"/>
      <c r="AQ9" s="31"/>
      <c r="AR9" s="31"/>
      <c r="AS9" s="31"/>
      <c r="AT9" s="31"/>
      <c r="AU9" s="31"/>
      <c r="AV9" s="31"/>
      <c r="AW9" s="31"/>
      <c r="AX9" s="31"/>
      <c r="AY9" s="31"/>
      <c r="AZ9" s="31"/>
      <c r="BA9" s="31"/>
      <c r="BB9" s="31"/>
      <c r="BC9" s="186">
        <v>45267</v>
      </c>
      <c r="BD9" s="31">
        <v>2.7858999999999998</v>
      </c>
      <c r="BE9" s="185">
        <v>3.1280000000000001</v>
      </c>
      <c r="BI9" s="11">
        <v>7</v>
      </c>
      <c r="BJ9" s="11" t="s">
        <v>277</v>
      </c>
      <c r="BK9" s="11" t="s">
        <v>507</v>
      </c>
      <c r="BL9" s="11" t="s">
        <v>79</v>
      </c>
      <c r="BM9" s="11" t="s">
        <v>455</v>
      </c>
      <c r="BN9" s="11" t="s">
        <v>79</v>
      </c>
      <c r="BO9" s="11" t="s">
        <v>455</v>
      </c>
      <c r="BP9" s="11" t="s">
        <v>455</v>
      </c>
      <c r="BW9" s="11" t="s">
        <v>796</v>
      </c>
      <c r="BX9" s="11">
        <v>0.75139999999999996</v>
      </c>
      <c r="BY9" s="11">
        <v>5.1614000000000004</v>
      </c>
      <c r="BZ9" s="11">
        <v>5.8973000000000004</v>
      </c>
      <c r="CA9" s="11">
        <v>0.69259999999999999</v>
      </c>
      <c r="CB9" s="11">
        <v>1</v>
      </c>
      <c r="CC9" s="11">
        <v>6.0709999999999997</v>
      </c>
      <c r="CD9" s="11">
        <v>0.6089</v>
      </c>
      <c r="CE9" s="11">
        <v>1.1237999999999999</v>
      </c>
      <c r="CF9" s="11">
        <v>1.2009000000000001</v>
      </c>
      <c r="CG9" s="11">
        <v>1.0156000000000001</v>
      </c>
      <c r="CH9" s="11">
        <v>99.756900000000002</v>
      </c>
    </row>
    <row r="10" spans="1:86" ht="63">
      <c r="A10" s="58">
        <v>8</v>
      </c>
      <c r="B10" s="42" t="s">
        <v>13</v>
      </c>
      <c r="C10" s="43">
        <v>2942.5569999999998</v>
      </c>
      <c r="D10" s="44">
        <v>-9.0929326543100868E-3</v>
      </c>
      <c r="E10" s="45">
        <v>-4.7487454916358564E-2</v>
      </c>
      <c r="F10" s="45">
        <v>-7.1352513753500019E-2</v>
      </c>
      <c r="G10" s="34" t="s">
        <v>195</v>
      </c>
      <c r="H10" s="34" t="s">
        <v>187</v>
      </c>
      <c r="I10" s="31"/>
      <c r="J10" s="167">
        <v>8</v>
      </c>
      <c r="K10" s="155" t="s">
        <v>355</v>
      </c>
      <c r="L10" s="156">
        <v>2.4899999443441633E-2</v>
      </c>
      <c r="M10" s="157" t="s">
        <v>1952</v>
      </c>
      <c r="N10" s="157">
        <v>-15</v>
      </c>
      <c r="O10" s="157">
        <v>-20</v>
      </c>
      <c r="P10" s="150" t="s">
        <v>325</v>
      </c>
      <c r="Q10" s="166" t="s">
        <v>187</v>
      </c>
      <c r="R10" s="31"/>
      <c r="S10" s="31"/>
      <c r="T10" s="31"/>
      <c r="U10" s="31"/>
      <c r="V10" s="31"/>
      <c r="W10" s="31"/>
      <c r="X10" s="31"/>
      <c r="Y10" s="31"/>
      <c r="Z10" s="31"/>
      <c r="AA10"/>
      <c r="AB10"/>
      <c r="AC10"/>
      <c r="AD10"/>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186">
        <v>45266</v>
      </c>
      <c r="BD10" s="31">
        <v>2.7858999999999998</v>
      </c>
      <c r="BE10" s="185">
        <v>3.1280000000000001</v>
      </c>
      <c r="BI10" s="11">
        <v>8</v>
      </c>
      <c r="BJ10" s="11" t="s">
        <v>279</v>
      </c>
      <c r="BK10" s="11" t="s">
        <v>508</v>
      </c>
      <c r="BL10" s="11" t="s">
        <v>455</v>
      </c>
      <c r="BM10" s="11" t="s">
        <v>79</v>
      </c>
      <c r="BN10" s="11" t="s">
        <v>79</v>
      </c>
      <c r="BO10" s="11" t="s">
        <v>455</v>
      </c>
      <c r="BP10" s="11" t="s">
        <v>455</v>
      </c>
      <c r="BW10" s="11" t="s">
        <v>797</v>
      </c>
      <c r="BX10" s="11">
        <v>0.1237</v>
      </c>
      <c r="BY10" s="11">
        <v>0.85019999999999996</v>
      </c>
      <c r="BZ10" s="11">
        <v>0.97087999999999997</v>
      </c>
      <c r="CA10" s="11">
        <v>0.11409999999999999</v>
      </c>
      <c r="CB10" s="11">
        <v>0.16470000000000001</v>
      </c>
      <c r="CC10" s="11">
        <v>1</v>
      </c>
      <c r="CD10" s="11">
        <v>0.10030799999999999</v>
      </c>
      <c r="CE10" s="11">
        <v>0.185</v>
      </c>
      <c r="CF10" s="11">
        <v>0.19771</v>
      </c>
      <c r="CG10" s="11">
        <v>0.16719999999999999</v>
      </c>
      <c r="CH10" s="11">
        <v>16.425899999999999</v>
      </c>
    </row>
    <row r="11" spans="1:86" ht="63">
      <c r="A11" s="58">
        <v>9</v>
      </c>
      <c r="B11" s="46" t="s">
        <v>19</v>
      </c>
      <c r="C11" s="43">
        <v>12.28</v>
      </c>
      <c r="D11" s="44">
        <v>-5.6680161943320068E-3</v>
      </c>
      <c r="E11" s="45">
        <v>-0.43331795108444859</v>
      </c>
      <c r="F11" s="45">
        <v>-0.46211125711782741</v>
      </c>
      <c r="G11" s="34" t="s">
        <v>175</v>
      </c>
      <c r="H11" s="34" t="s">
        <v>187</v>
      </c>
      <c r="I11" s="31"/>
      <c r="J11" s="167">
        <v>9</v>
      </c>
      <c r="K11" s="155" t="s">
        <v>356</v>
      </c>
      <c r="L11" s="156">
        <v>2.4799999445676804E-2</v>
      </c>
      <c r="M11" s="272" t="s">
        <v>2132</v>
      </c>
      <c r="N11" s="157">
        <v>-20</v>
      </c>
      <c r="O11" s="157">
        <v>-17</v>
      </c>
      <c r="P11" s="150" t="s">
        <v>587</v>
      </c>
      <c r="Q11" s="166" t="s">
        <v>187</v>
      </c>
      <c r="R11" s="31"/>
      <c r="S11" s="31"/>
      <c r="T11" s="31"/>
      <c r="U11" s="31"/>
      <c r="V11" s="31"/>
      <c r="W11" s="31"/>
      <c r="X11" s="31"/>
      <c r="Y11" s="31"/>
      <c r="Z11" s="31"/>
      <c r="AA11"/>
      <c r="AB11"/>
      <c r="AC11"/>
      <c r="AD1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186">
        <v>45265</v>
      </c>
      <c r="BD11" s="31">
        <v>2.7858999999999998</v>
      </c>
      <c r="BE11" s="185">
        <v>3.1280000000000001</v>
      </c>
      <c r="BI11" s="11">
        <v>9</v>
      </c>
      <c r="BJ11" s="11" t="s">
        <v>509</v>
      </c>
      <c r="BK11" s="11" t="s">
        <v>510</v>
      </c>
      <c r="BL11" s="11" t="s">
        <v>79</v>
      </c>
      <c r="BM11" s="11" t="s">
        <v>455</v>
      </c>
      <c r="BN11" s="11" t="s">
        <v>79</v>
      </c>
      <c r="BO11" s="11" t="s">
        <v>455</v>
      </c>
      <c r="BP11" s="11" t="s">
        <v>455</v>
      </c>
      <c r="BW11" s="11" t="s">
        <v>794</v>
      </c>
      <c r="BX11" s="11">
        <v>1.2337</v>
      </c>
      <c r="BY11" s="11">
        <v>8.4771000000000001</v>
      </c>
      <c r="BZ11" s="11">
        <v>9.6807999999999996</v>
      </c>
      <c r="CA11" s="11">
        <v>1.1374</v>
      </c>
      <c r="CB11" s="11">
        <v>1.6419999999999999</v>
      </c>
      <c r="CC11" s="11">
        <v>9.9712999999999994</v>
      </c>
      <c r="CD11" s="11">
        <v>1</v>
      </c>
      <c r="CE11" s="11">
        <v>1.8452999999999999</v>
      </c>
      <c r="CF11" s="11">
        <v>1.9715</v>
      </c>
      <c r="CG11" s="11">
        <v>1.6676</v>
      </c>
      <c r="CH11" s="11">
        <v>163.82300000000001</v>
      </c>
    </row>
    <row r="12" spans="1:86" ht="63">
      <c r="A12" s="58">
        <v>10</v>
      </c>
      <c r="B12" s="40" t="s">
        <v>161</v>
      </c>
      <c r="C12" s="41"/>
      <c r="D12" s="41"/>
      <c r="E12" s="41"/>
      <c r="F12" s="41"/>
      <c r="G12" s="34"/>
      <c r="H12" s="34"/>
      <c r="I12" s="31"/>
      <c r="J12" s="168">
        <v>10</v>
      </c>
      <c r="K12" s="169" t="s">
        <v>357</v>
      </c>
      <c r="L12" s="170">
        <v>2.454999945126474E-2</v>
      </c>
      <c r="M12" s="273" t="s">
        <v>2133</v>
      </c>
      <c r="N12" s="171">
        <v>-10</v>
      </c>
      <c r="O12" s="171">
        <v>-8</v>
      </c>
      <c r="P12" s="172" t="s">
        <v>588</v>
      </c>
      <c r="Q12" s="173" t="s">
        <v>187</v>
      </c>
      <c r="R12" s="31"/>
      <c r="S12" s="31"/>
      <c r="T12" s="31"/>
      <c r="U12" s="31"/>
      <c r="V12" s="31"/>
      <c r="W12" s="31"/>
      <c r="X12" s="31"/>
      <c r="Y12" s="31"/>
      <c r="Z12" s="31"/>
      <c r="AA12"/>
      <c r="AB12"/>
      <c r="AC12"/>
      <c r="AD12"/>
      <c r="AE12" s="31"/>
      <c r="AF12" s="31"/>
      <c r="AG12" s="31"/>
      <c r="AH12" s="31"/>
      <c r="AI12" s="31"/>
      <c r="AJ12" s="31"/>
      <c r="AK12" s="31"/>
      <c r="AL12" s="31"/>
      <c r="AM12" s="31"/>
      <c r="AN12" s="31"/>
      <c r="AO12" s="31"/>
      <c r="AP12" s="31"/>
      <c r="AQ12" s="31"/>
      <c r="AR12" s="31"/>
      <c r="AS12" s="31"/>
      <c r="AT12" s="31"/>
      <c r="AU12" s="31"/>
      <c r="AV12" s="31"/>
      <c r="AW12" s="31"/>
      <c r="AX12" s="31"/>
      <c r="AY12" s="31"/>
      <c r="AZ12" s="31"/>
      <c r="BA12" s="31"/>
      <c r="BB12" s="31"/>
      <c r="BC12" s="186">
        <v>45264</v>
      </c>
      <c r="BD12" s="31">
        <v>2.7858999999999998</v>
      </c>
      <c r="BE12" s="185">
        <v>3.1280000000000001</v>
      </c>
      <c r="BI12" s="11">
        <v>10</v>
      </c>
      <c r="BJ12" s="11" t="s">
        <v>511</v>
      </c>
      <c r="BK12" s="11" t="s">
        <v>512</v>
      </c>
      <c r="BL12" s="11" t="s">
        <v>79</v>
      </c>
      <c r="BM12" s="11" t="s">
        <v>455</v>
      </c>
      <c r="BN12" s="11" t="s">
        <v>79</v>
      </c>
      <c r="BO12" s="11" t="s">
        <v>66</v>
      </c>
      <c r="BP12" s="11" t="s">
        <v>66</v>
      </c>
      <c r="BW12" s="11" t="s">
        <v>798</v>
      </c>
      <c r="BX12" s="11">
        <v>0.66849999999999998</v>
      </c>
      <c r="BY12" s="11">
        <v>4.5955000000000004</v>
      </c>
      <c r="BZ12" s="11">
        <v>5.2480000000000002</v>
      </c>
      <c r="CA12" s="11">
        <v>0.61660000000000004</v>
      </c>
      <c r="CB12" s="11">
        <v>0.88990000000000002</v>
      </c>
      <c r="CC12" s="11">
        <v>5.4055</v>
      </c>
      <c r="CD12" s="11">
        <v>0.54198000000000002</v>
      </c>
      <c r="CE12" s="11">
        <v>1</v>
      </c>
      <c r="CF12" s="11">
        <v>1.0684</v>
      </c>
      <c r="CG12" s="11">
        <v>0.90359999999999996</v>
      </c>
      <c r="CH12" s="11">
        <v>88.772999999999996</v>
      </c>
    </row>
    <row r="13" spans="1:86" ht="15.75">
      <c r="A13" s="58">
        <v>11</v>
      </c>
      <c r="B13" s="42" t="s">
        <v>20</v>
      </c>
      <c r="C13" s="47">
        <v>4.4428000000000002E-2</v>
      </c>
      <c r="D13" s="48" t="s">
        <v>2134</v>
      </c>
      <c r="E13" s="49" t="s">
        <v>1953</v>
      </c>
      <c r="F13" s="49" t="s">
        <v>2135</v>
      </c>
      <c r="G13" s="34" t="s">
        <v>176</v>
      </c>
      <c r="H13" s="34" t="s">
        <v>187</v>
      </c>
      <c r="I13" s="34"/>
      <c r="J13" s="34"/>
      <c r="K13" s="34"/>
      <c r="L13" s="34"/>
      <c r="M13" s="34"/>
      <c r="N13" s="34"/>
      <c r="O13" s="34"/>
      <c r="P13" s="34"/>
      <c r="Q13" s="34"/>
      <c r="R13" s="31"/>
      <c r="S13" s="31"/>
      <c r="T13" s="31"/>
      <c r="U13" s="31"/>
      <c r="V13" s="31"/>
      <c r="W13" s="31"/>
      <c r="X13" s="31"/>
      <c r="Y13" s="31"/>
      <c r="Z13" s="31"/>
      <c r="AA13"/>
      <c r="AB13"/>
      <c r="AC13"/>
      <c r="AD13"/>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186">
        <v>45261</v>
      </c>
      <c r="BD13" s="31">
        <v>2.7858999999999998</v>
      </c>
      <c r="BE13" s="185">
        <v>3.1280000000000001</v>
      </c>
      <c r="BI13" s="11">
        <v>11</v>
      </c>
      <c r="BJ13" s="11" t="s">
        <v>513</v>
      </c>
      <c r="BK13" s="11" t="s">
        <v>514</v>
      </c>
      <c r="BL13" s="11" t="s">
        <v>79</v>
      </c>
      <c r="BM13" s="11" t="s">
        <v>455</v>
      </c>
      <c r="BN13" s="11" t="s">
        <v>79</v>
      </c>
      <c r="BO13" s="11" t="s">
        <v>455</v>
      </c>
      <c r="BP13" s="11" t="s">
        <v>455</v>
      </c>
      <c r="BW13" s="11" t="s">
        <v>781</v>
      </c>
      <c r="BX13" s="11">
        <v>0.62580000000000002</v>
      </c>
      <c r="BY13" s="11">
        <v>4.3</v>
      </c>
      <c r="BZ13" s="11">
        <v>4.9109999999999996</v>
      </c>
      <c r="CA13" s="11">
        <v>0.57699999999999996</v>
      </c>
      <c r="CB13" s="11">
        <v>0.83289999999999997</v>
      </c>
      <c r="CC13" s="11">
        <v>5.0578000000000003</v>
      </c>
      <c r="CD13" s="11">
        <v>0.50690000000000002</v>
      </c>
      <c r="CE13" s="11">
        <v>0.93569999999999998</v>
      </c>
      <c r="CF13" s="11">
        <v>1</v>
      </c>
      <c r="CG13" s="11">
        <v>0.8458</v>
      </c>
      <c r="CH13" s="11">
        <v>83.114000000000004</v>
      </c>
    </row>
    <row r="14" spans="1:86" ht="15.75">
      <c r="A14" s="58">
        <v>12</v>
      </c>
      <c r="B14" s="42" t="s">
        <v>21</v>
      </c>
      <c r="C14" s="47">
        <v>3.9087999999999998E-2</v>
      </c>
      <c r="D14" s="48" t="s">
        <v>2136</v>
      </c>
      <c r="E14" s="49" t="s">
        <v>1951</v>
      </c>
      <c r="F14" s="49" t="s">
        <v>2137</v>
      </c>
      <c r="G14" s="34" t="s">
        <v>178</v>
      </c>
      <c r="H14" s="34" t="s">
        <v>187</v>
      </c>
      <c r="I14" s="56"/>
      <c r="J14" s="31"/>
      <c r="K14" s="31"/>
      <c r="L14" s="31"/>
      <c r="M14" s="31"/>
      <c r="N14" s="32"/>
      <c r="O14" s="32"/>
      <c r="P14" s="32"/>
      <c r="Q14" s="34"/>
      <c r="R14" s="31"/>
      <c r="S14" s="31"/>
      <c r="T14" s="31"/>
      <c r="U14" s="31"/>
      <c r="V14" s="31"/>
      <c r="W14" s="31"/>
      <c r="X14" s="31"/>
      <c r="Y14" s="31"/>
      <c r="Z14" s="31"/>
      <c r="AA14"/>
      <c r="AB14"/>
      <c r="AC14"/>
      <c r="AD14"/>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186">
        <v>45260</v>
      </c>
      <c r="BD14" s="31">
        <v>2.7858999999999998</v>
      </c>
      <c r="BE14" s="185">
        <v>3.1280000000000001</v>
      </c>
      <c r="BI14" s="11">
        <v>12</v>
      </c>
      <c r="BJ14" s="11" t="s">
        <v>515</v>
      </c>
      <c r="BK14" s="11" t="s">
        <v>516</v>
      </c>
      <c r="BL14" s="11" t="s">
        <v>78</v>
      </c>
      <c r="BM14" s="11" t="s">
        <v>455</v>
      </c>
      <c r="BN14" s="11" t="s">
        <v>78</v>
      </c>
      <c r="BO14" s="11" t="s">
        <v>74</v>
      </c>
      <c r="BP14" s="11" t="s">
        <v>455</v>
      </c>
      <c r="BW14" s="11" t="s">
        <v>799</v>
      </c>
      <c r="BX14" s="11">
        <v>0.73980000000000001</v>
      </c>
      <c r="BY14" s="11">
        <v>5.0848000000000004</v>
      </c>
      <c r="BZ14" s="11">
        <v>5.8075000000000001</v>
      </c>
      <c r="CA14" s="11">
        <v>0.68230000000000002</v>
      </c>
      <c r="CB14" s="11">
        <v>0.98499999999999999</v>
      </c>
      <c r="CC14" s="11">
        <v>5.9813999999999998</v>
      </c>
      <c r="CD14" s="11">
        <v>0.59989999999999999</v>
      </c>
      <c r="CE14" s="11">
        <v>1.1066</v>
      </c>
      <c r="CF14" s="11">
        <v>1.1827000000000001</v>
      </c>
      <c r="CG14" s="11">
        <v>1</v>
      </c>
      <c r="CH14" s="11">
        <v>98.278000000000006</v>
      </c>
    </row>
    <row r="15" spans="1:86" ht="15.75">
      <c r="A15" s="58">
        <v>13</v>
      </c>
      <c r="B15" s="42" t="s">
        <v>28</v>
      </c>
      <c r="C15" s="47">
        <v>3.9109999999999999E-2</v>
      </c>
      <c r="D15" s="48" t="s">
        <v>2138</v>
      </c>
      <c r="E15" s="49" t="s">
        <v>2139</v>
      </c>
      <c r="F15" s="49" t="s">
        <v>2140</v>
      </c>
      <c r="G15" s="34" t="s">
        <v>589</v>
      </c>
      <c r="H15" s="34" t="s">
        <v>187</v>
      </c>
      <c r="I15" s="57"/>
      <c r="J15" s="31"/>
      <c r="K15" s="31"/>
      <c r="L15" s="31"/>
      <c r="M15" s="31"/>
      <c r="N15" s="32"/>
      <c r="O15" s="32"/>
      <c r="P15" s="32"/>
      <c r="Q15" s="34"/>
      <c r="R15" s="31"/>
      <c r="S15" s="31"/>
      <c r="T15" s="31"/>
      <c r="U15" s="31"/>
      <c r="V15" s="31"/>
      <c r="W15" s="31"/>
      <c r="X15" s="31"/>
      <c r="Y15" s="31"/>
      <c r="Z15" s="31"/>
      <c r="AA15"/>
      <c r="AB15"/>
      <c r="AC15"/>
      <c r="AD15"/>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186">
        <v>45259</v>
      </c>
      <c r="BD15" s="31">
        <v>2.7858999999999998</v>
      </c>
      <c r="BE15" s="185">
        <v>3.1280000000000001</v>
      </c>
      <c r="BI15" s="11">
        <v>13</v>
      </c>
      <c r="BJ15" s="11" t="s">
        <v>517</v>
      </c>
      <c r="BK15" s="11" t="s">
        <v>518</v>
      </c>
      <c r="BL15" s="11" t="s">
        <v>78</v>
      </c>
      <c r="BM15" s="11" t="s">
        <v>455</v>
      </c>
      <c r="BN15" s="11" t="s">
        <v>78</v>
      </c>
      <c r="BO15" s="11" t="s">
        <v>70</v>
      </c>
      <c r="BP15" s="11" t="s">
        <v>455</v>
      </c>
      <c r="BW15" s="11" t="s">
        <v>793</v>
      </c>
      <c r="BX15" s="11">
        <v>7.5269999999999998E-3</v>
      </c>
      <c r="BY15" s="11">
        <v>5.1778000000000004</v>
      </c>
      <c r="BZ15" s="11">
        <v>5.9119000000000002</v>
      </c>
      <c r="CA15" s="11">
        <v>0.69466000000000006</v>
      </c>
      <c r="CB15" s="11">
        <v>1.0029999999999999</v>
      </c>
      <c r="CC15" s="11">
        <v>6.0900000000000003E-2</v>
      </c>
      <c r="CD15" s="11">
        <v>0.61070000000000002</v>
      </c>
      <c r="CE15" s="11">
        <v>1.1264000000000001</v>
      </c>
      <c r="CF15" s="11">
        <v>1.204E-2</v>
      </c>
      <c r="CG15" s="11">
        <v>1.01806E-2</v>
      </c>
      <c r="CH15" s="11">
        <v>1</v>
      </c>
    </row>
    <row r="16" spans="1:86" ht="15.75">
      <c r="A16" s="58">
        <v>14</v>
      </c>
      <c r="B16" s="46" t="s">
        <v>22</v>
      </c>
      <c r="C16" s="47">
        <v>4.0079999999999998E-2</v>
      </c>
      <c r="D16" s="48" t="s">
        <v>1954</v>
      </c>
      <c r="E16" s="49" t="s">
        <v>2133</v>
      </c>
      <c r="F16" s="49" t="s">
        <v>1955</v>
      </c>
      <c r="G16" s="34" t="s">
        <v>181</v>
      </c>
      <c r="H16" s="34" t="s">
        <v>187</v>
      </c>
      <c r="I16" s="57"/>
      <c r="J16" s="31"/>
      <c r="K16" s="31"/>
      <c r="L16" s="31"/>
      <c r="M16" s="31"/>
      <c r="N16" s="32"/>
      <c r="O16" s="32"/>
      <c r="P16" s="32"/>
      <c r="Q16" s="34"/>
      <c r="R16" s="31"/>
      <c r="S16" s="31"/>
      <c r="T16" s="31"/>
      <c r="U16" s="31"/>
      <c r="V16" s="31"/>
      <c r="W16" s="31"/>
      <c r="X16" s="31"/>
      <c r="Y16" s="31"/>
      <c r="Z16" s="31"/>
      <c r="AA16"/>
      <c r="AB16"/>
      <c r="AC16"/>
      <c r="AD16"/>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186">
        <v>45258</v>
      </c>
      <c r="BD16" s="31">
        <v>2.7858999999999998</v>
      </c>
      <c r="BE16" s="185">
        <v>3.1280000000000001</v>
      </c>
      <c r="BI16" s="11">
        <v>14</v>
      </c>
      <c r="BJ16" s="11" t="s">
        <v>519</v>
      </c>
      <c r="BK16" s="11" t="s">
        <v>535</v>
      </c>
      <c r="BL16" s="11" t="s">
        <v>78</v>
      </c>
      <c r="BM16" s="11" t="s">
        <v>455</v>
      </c>
      <c r="BN16" s="11" t="s">
        <v>78</v>
      </c>
      <c r="BO16" s="11" t="s">
        <v>70</v>
      </c>
      <c r="BP16" s="11" t="s">
        <v>455</v>
      </c>
    </row>
    <row r="17" spans="1:68" ht="15.75">
      <c r="A17" s="58">
        <v>15</v>
      </c>
      <c r="B17" s="40" t="s">
        <v>162</v>
      </c>
      <c r="C17" s="41"/>
      <c r="D17" s="41"/>
      <c r="E17" s="41"/>
      <c r="F17" s="41"/>
      <c r="G17" s="34"/>
      <c r="H17" s="34"/>
      <c r="I17" s="57"/>
      <c r="J17" s="31"/>
      <c r="K17" s="31"/>
      <c r="L17" s="31"/>
      <c r="M17" s="31"/>
      <c r="N17" s="32"/>
      <c r="O17" s="32"/>
      <c r="P17" s="32"/>
      <c r="Q17" s="34"/>
      <c r="R17" s="31"/>
      <c r="S17" s="31"/>
      <c r="T17" s="31"/>
      <c r="U17" s="31"/>
      <c r="V17" s="31"/>
      <c r="W17" s="31"/>
      <c r="X17" s="31"/>
      <c r="Y17" s="31"/>
      <c r="Z17" s="31"/>
      <c r="AA17"/>
      <c r="AB17"/>
      <c r="AC17"/>
      <c r="AD17"/>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186">
        <v>45257</v>
      </c>
      <c r="BD17" s="31">
        <v>2.7858999999999998</v>
      </c>
      <c r="BE17" s="185">
        <v>3.1280000000000001</v>
      </c>
      <c r="BI17" s="11">
        <v>15</v>
      </c>
      <c r="BJ17" s="11" t="s">
        <v>521</v>
      </c>
      <c r="BK17" s="11" t="s">
        <v>536</v>
      </c>
      <c r="BL17" s="11" t="s">
        <v>455</v>
      </c>
      <c r="BM17" s="11" t="s">
        <v>455</v>
      </c>
      <c r="BN17" s="11" t="s">
        <v>455</v>
      </c>
      <c r="BO17" s="11" t="s">
        <v>455</v>
      </c>
      <c r="BP17" s="11" t="s">
        <v>1602</v>
      </c>
    </row>
    <row r="18" spans="1:68" ht="15.75">
      <c r="A18" s="58">
        <v>16</v>
      </c>
      <c r="B18" s="46" t="s">
        <v>29</v>
      </c>
      <c r="C18" s="43">
        <v>100.5</v>
      </c>
      <c r="D18" s="271">
        <v>0</v>
      </c>
      <c r="E18" s="45">
        <v>-0.23733636881047243</v>
      </c>
      <c r="F18" s="45">
        <v>-0.19566539680507086</v>
      </c>
      <c r="G18" s="34" t="s">
        <v>174</v>
      </c>
      <c r="H18" s="34" t="s">
        <v>187</v>
      </c>
      <c r="I18" s="57"/>
      <c r="J18" s="31"/>
      <c r="K18" s="31"/>
      <c r="L18" s="31"/>
      <c r="M18" s="31"/>
      <c r="N18" s="32"/>
      <c r="O18" s="32"/>
      <c r="P18" s="32"/>
      <c r="Q18" s="34"/>
      <c r="R18" s="31"/>
      <c r="S18" s="31"/>
      <c r="T18" s="31"/>
      <c r="U18" s="31"/>
      <c r="V18" s="31"/>
      <c r="W18" s="31"/>
      <c r="X18" s="31"/>
      <c r="Y18" s="31"/>
      <c r="Z18" s="31"/>
      <c r="AA18"/>
      <c r="AB18"/>
      <c r="AC18"/>
      <c r="AD18"/>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186">
        <v>45254</v>
      </c>
      <c r="BD18" s="31">
        <v>2.7858999999999998</v>
      </c>
      <c r="BE18" s="185">
        <v>3.1280000000000001</v>
      </c>
      <c r="BI18" s="11">
        <v>16</v>
      </c>
      <c r="BJ18" s="11" t="s">
        <v>523</v>
      </c>
      <c r="BK18" s="11" t="s">
        <v>524</v>
      </c>
      <c r="BL18" s="11" t="s">
        <v>455</v>
      </c>
      <c r="BM18" s="11" t="s">
        <v>455</v>
      </c>
      <c r="BN18" s="11" t="s">
        <v>455</v>
      </c>
      <c r="BO18" s="11" t="s">
        <v>70</v>
      </c>
      <c r="BP18" s="11" t="s">
        <v>1602</v>
      </c>
    </row>
    <row r="19" spans="1:68" ht="15.75">
      <c r="A19" s="58">
        <v>17</v>
      </c>
      <c r="B19" s="40" t="s">
        <v>163</v>
      </c>
      <c r="C19" s="41"/>
      <c r="D19" s="41"/>
      <c r="E19" s="50"/>
      <c r="F19" s="50"/>
      <c r="G19" s="34"/>
      <c r="H19" s="34"/>
      <c r="I19" s="57"/>
      <c r="J19" s="31"/>
      <c r="K19" s="31"/>
      <c r="L19" s="31"/>
      <c r="M19" s="31"/>
      <c r="N19" s="32"/>
      <c r="O19" s="32"/>
      <c r="P19" s="32"/>
      <c r="Q19" s="34"/>
      <c r="R19" s="31"/>
      <c r="S19" s="31"/>
      <c r="T19" s="31"/>
      <c r="U19" s="31"/>
      <c r="V19" s="31"/>
      <c r="W19" s="31"/>
      <c r="X19" s="31"/>
      <c r="Y19" s="31"/>
      <c r="Z19" s="31"/>
      <c r="AA19"/>
      <c r="AB19"/>
      <c r="AC19"/>
      <c r="AD19"/>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186">
        <v>45253</v>
      </c>
      <c r="BD19" s="31">
        <v>2.7858999999999998</v>
      </c>
      <c r="BE19" s="185">
        <v>3.1280000000000001</v>
      </c>
      <c r="BI19" s="11">
        <v>17</v>
      </c>
      <c r="BJ19" s="11" t="s">
        <v>280</v>
      </c>
      <c r="BK19" s="11" t="s">
        <v>525</v>
      </c>
      <c r="BL19" s="11" t="s">
        <v>455</v>
      </c>
      <c r="BM19" s="11" t="s">
        <v>455</v>
      </c>
      <c r="BN19" s="11" t="s">
        <v>455</v>
      </c>
      <c r="BO19" s="11" t="s">
        <v>455</v>
      </c>
      <c r="BP19" s="11" t="s">
        <v>455</v>
      </c>
    </row>
    <row r="20" spans="1:68" ht="15.75">
      <c r="A20" s="58">
        <v>18</v>
      </c>
      <c r="B20" s="42" t="s">
        <v>30</v>
      </c>
      <c r="C20" s="43">
        <v>177.3792</v>
      </c>
      <c r="D20" s="44">
        <v>1.3378276083696369E-2</v>
      </c>
      <c r="E20" s="45">
        <v>3.7077227463434941E-2</v>
      </c>
      <c r="F20" s="45">
        <v>3.1606091958635452E-2</v>
      </c>
      <c r="G20" s="34" t="s">
        <v>1956</v>
      </c>
      <c r="H20" s="34" t="s">
        <v>187</v>
      </c>
      <c r="I20" s="34"/>
      <c r="J20" s="34"/>
      <c r="K20" s="34"/>
      <c r="L20" s="34"/>
      <c r="M20" s="34"/>
      <c r="N20" s="34"/>
      <c r="O20" s="34"/>
      <c r="P20" s="34"/>
      <c r="Q20" s="34"/>
      <c r="R20" s="31"/>
      <c r="S20" s="31"/>
      <c r="T20" s="31"/>
      <c r="U20" s="31"/>
      <c r="V20" s="31"/>
      <c r="W20" s="31"/>
      <c r="X20" s="31"/>
      <c r="Y20" s="31"/>
      <c r="Z20" s="31"/>
      <c r="AA20"/>
      <c r="AB20"/>
      <c r="AC20"/>
      <c r="AD20"/>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186">
        <v>45252</v>
      </c>
      <c r="BD20" s="31">
        <v>2.7858999999999998</v>
      </c>
      <c r="BE20" s="185">
        <v>3.1280000000000001</v>
      </c>
      <c r="BI20" s="11">
        <v>18</v>
      </c>
      <c r="BJ20" s="11" t="s">
        <v>526</v>
      </c>
      <c r="BK20" s="11" t="s">
        <v>527</v>
      </c>
      <c r="BL20" s="11" t="s">
        <v>455</v>
      </c>
      <c r="BM20" s="11" t="s">
        <v>455</v>
      </c>
      <c r="BN20" s="11" t="s">
        <v>455</v>
      </c>
      <c r="BO20" s="11" t="s">
        <v>455</v>
      </c>
      <c r="BP20" s="11" t="s">
        <v>455</v>
      </c>
    </row>
    <row r="21" spans="1:68" ht="15.75">
      <c r="A21" s="58">
        <v>19</v>
      </c>
      <c r="B21" s="42" t="s">
        <v>31</v>
      </c>
      <c r="C21" s="43">
        <v>178.47540000000001</v>
      </c>
      <c r="D21" s="44">
        <v>1.3735308751928426E-2</v>
      </c>
      <c r="E21" s="45">
        <v>6.5102550391964151E-2</v>
      </c>
      <c r="F21" s="45">
        <v>5.4999346815147579E-2</v>
      </c>
      <c r="G21" s="34" t="s">
        <v>197</v>
      </c>
      <c r="H21" s="34" t="s">
        <v>187</v>
      </c>
      <c r="I21" s="56"/>
      <c r="J21" s="31"/>
      <c r="K21" s="31"/>
      <c r="L21" s="31"/>
      <c r="M21" s="31"/>
      <c r="N21" s="32"/>
      <c r="O21" s="32"/>
      <c r="P21" s="32"/>
      <c r="Q21" s="33"/>
      <c r="R21" s="34"/>
      <c r="S21" s="34"/>
      <c r="T21" s="34"/>
      <c r="U21" s="34"/>
      <c r="V21" s="34"/>
      <c r="W21" s="31"/>
      <c r="X21" s="31"/>
      <c r="Y21" s="31"/>
      <c r="Z21" s="31"/>
      <c r="AA21"/>
      <c r="AB21"/>
      <c r="AC21"/>
      <c r="AD2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186">
        <v>45251</v>
      </c>
      <c r="BD21" s="31">
        <v>2.7858999999999998</v>
      </c>
      <c r="BE21" s="185">
        <v>3.1280000000000001</v>
      </c>
      <c r="BI21" s="11">
        <v>19</v>
      </c>
      <c r="BJ21" s="11" t="s">
        <v>528</v>
      </c>
      <c r="BK21" s="11" t="s">
        <v>529</v>
      </c>
      <c r="BL21" s="11" t="s">
        <v>455</v>
      </c>
      <c r="BM21" s="11" t="s">
        <v>455</v>
      </c>
      <c r="BN21" s="11" t="s">
        <v>455</v>
      </c>
      <c r="BO21" s="11" t="s">
        <v>455</v>
      </c>
      <c r="BP21" s="11" t="s">
        <v>455</v>
      </c>
    </row>
    <row r="22" spans="1:68" ht="15.75">
      <c r="A22" s="58">
        <v>20</v>
      </c>
      <c r="B22" s="42" t="s">
        <v>32</v>
      </c>
      <c r="C22" s="43">
        <v>130.95339999999999</v>
      </c>
      <c r="D22" s="44">
        <v>1.0694795076241884E-2</v>
      </c>
      <c r="E22" s="45">
        <v>-0.12491621933527448</v>
      </c>
      <c r="F22" s="45">
        <v>-0.10807506550489006</v>
      </c>
      <c r="G22" s="34" t="s">
        <v>173</v>
      </c>
      <c r="H22" s="34" t="s">
        <v>187</v>
      </c>
      <c r="I22" s="34"/>
      <c r="J22" s="31"/>
      <c r="K22" s="31"/>
      <c r="L22" s="31"/>
      <c r="M22" s="31"/>
      <c r="N22" s="32"/>
      <c r="O22" s="32"/>
      <c r="P22" s="32"/>
      <c r="Q22" s="33"/>
      <c r="R22" s="34"/>
      <c r="S22" s="34"/>
      <c r="T22" s="34"/>
      <c r="U22" s="34"/>
      <c r="V22" s="34"/>
      <c r="W22" s="31"/>
      <c r="X22" s="31"/>
      <c r="Y22" s="31"/>
      <c r="Z22" s="31"/>
      <c r="AA22"/>
      <c r="AB22"/>
      <c r="AC22"/>
      <c r="AD22"/>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186">
        <v>45250</v>
      </c>
      <c r="BD22" s="31">
        <v>2.7858999999999998</v>
      </c>
      <c r="BE22" s="185">
        <v>3.1280000000000001</v>
      </c>
    </row>
    <row r="23" spans="1:68" ht="15.75">
      <c r="A23" s="58">
        <v>21</v>
      </c>
      <c r="B23" s="40" t="s">
        <v>164</v>
      </c>
      <c r="C23" s="41"/>
      <c r="D23" s="41"/>
      <c r="E23" s="41"/>
      <c r="F23" s="41"/>
      <c r="G23" s="34"/>
      <c r="H23" s="34"/>
      <c r="I23" s="34"/>
      <c r="J23" s="31"/>
      <c r="K23" s="31"/>
      <c r="L23" s="31"/>
      <c r="M23" s="31"/>
      <c r="N23" s="32"/>
      <c r="O23" s="32"/>
      <c r="P23" s="32"/>
      <c r="Q23" s="33"/>
      <c r="R23" s="34"/>
      <c r="S23" s="34"/>
      <c r="T23" s="34"/>
      <c r="U23" s="34"/>
      <c r="V23" s="34"/>
      <c r="W23" s="31"/>
      <c r="X23" s="31"/>
      <c r="Y23" s="31"/>
      <c r="Z23" s="31"/>
      <c r="AA23"/>
      <c r="AB23"/>
      <c r="AC23"/>
      <c r="AD23"/>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186">
        <v>45247</v>
      </c>
      <c r="BD23" s="31">
        <v>2.7858999999999998</v>
      </c>
      <c r="BE23" s="185">
        <v>3.1280000000000001</v>
      </c>
    </row>
    <row r="24" spans="1:68" ht="15.75">
      <c r="A24" s="58">
        <v>22</v>
      </c>
      <c r="B24" s="42" t="s">
        <v>33</v>
      </c>
      <c r="C24" s="43">
        <v>5735</v>
      </c>
      <c r="D24" s="44">
        <v>-3.0267162664863036E-2</v>
      </c>
      <c r="E24" s="45">
        <v>-0.19452247191011235</v>
      </c>
      <c r="F24" s="45">
        <v>-0.23655484558040468</v>
      </c>
      <c r="G24" s="34" t="s">
        <v>590</v>
      </c>
      <c r="H24" s="34" t="s">
        <v>187</v>
      </c>
      <c r="I24" s="34"/>
      <c r="J24" s="31"/>
      <c r="K24" s="31"/>
      <c r="L24" s="31"/>
      <c r="M24" s="31"/>
      <c r="N24" s="32"/>
      <c r="O24" s="32"/>
      <c r="P24" s="32"/>
      <c r="Q24" s="33"/>
      <c r="R24" s="34"/>
      <c r="S24" s="34"/>
      <c r="T24" s="34"/>
      <c r="U24" s="34"/>
      <c r="V24" s="34"/>
      <c r="W24" s="31"/>
      <c r="X24" s="31"/>
      <c r="Y24" s="31"/>
      <c r="Z24" s="31"/>
      <c r="AA24"/>
      <c r="AB24"/>
      <c r="AC24"/>
      <c r="AD24"/>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186">
        <v>45246</v>
      </c>
      <c r="BD24" s="31">
        <v>2.7858999999999998</v>
      </c>
      <c r="BE24" s="185">
        <v>3.1280000000000001</v>
      </c>
    </row>
    <row r="25" spans="1:68" ht="15.75">
      <c r="A25" s="58">
        <v>23</v>
      </c>
      <c r="B25" s="46" t="s">
        <v>34</v>
      </c>
      <c r="C25" s="43">
        <v>2032.3</v>
      </c>
      <c r="D25" s="44">
        <v>1.2051192669687788E-2</v>
      </c>
      <c r="E25" s="45">
        <v>0.12049620951068227</v>
      </c>
      <c r="F25" s="45">
        <v>0.13946903647220432</v>
      </c>
      <c r="G25" s="34" t="s">
        <v>199</v>
      </c>
      <c r="H25" s="34" t="s">
        <v>187</v>
      </c>
      <c r="I25" s="34"/>
      <c r="J25" s="34"/>
      <c r="K25" s="34"/>
      <c r="L25" s="34"/>
      <c r="M25" s="34"/>
      <c r="N25" s="34"/>
      <c r="O25" s="34"/>
      <c r="P25" s="34"/>
      <c r="Q25" s="34"/>
      <c r="R25" s="31"/>
      <c r="S25" s="31"/>
      <c r="T25" s="31"/>
      <c r="U25" s="31"/>
      <c r="V25" s="31"/>
      <c r="W25" s="31"/>
      <c r="X25" s="31"/>
      <c r="Y25" s="31"/>
      <c r="Z25" s="31"/>
      <c r="AA25"/>
      <c r="AB25"/>
      <c r="AC25"/>
      <c r="AD25"/>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186">
        <v>45245</v>
      </c>
      <c r="BD25" s="31">
        <v>2.7858999999999998</v>
      </c>
      <c r="BE25" s="185">
        <v>3.1280000000000001</v>
      </c>
    </row>
    <row r="26" spans="1:68" ht="15.75">
      <c r="A26" s="58">
        <v>24</v>
      </c>
      <c r="B26" s="40" t="s">
        <v>165</v>
      </c>
      <c r="C26" s="41"/>
      <c r="D26" s="41"/>
      <c r="E26" s="50"/>
      <c r="F26" s="50"/>
      <c r="G26" s="34"/>
      <c r="H26" s="34"/>
      <c r="I26" s="56"/>
      <c r="J26" s="31"/>
      <c r="K26" s="31"/>
      <c r="L26" s="31"/>
      <c r="M26" s="31"/>
      <c r="N26" s="32"/>
      <c r="O26" s="32"/>
      <c r="P26" s="32"/>
      <c r="Q26" s="33"/>
      <c r="R26" s="31"/>
      <c r="S26" s="31"/>
      <c r="T26" s="31"/>
      <c r="U26" s="31"/>
      <c r="V26" s="31"/>
      <c r="W26" s="31"/>
      <c r="X26" s="31"/>
      <c r="Y26" s="31"/>
      <c r="Z26" s="31"/>
      <c r="AA26"/>
      <c r="AB26"/>
      <c r="AC26"/>
      <c r="AD26"/>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186">
        <v>45244</v>
      </c>
      <c r="BD26" s="31">
        <v>2.7858999999999998</v>
      </c>
      <c r="BE26" s="185">
        <v>3.1280000000000001</v>
      </c>
    </row>
    <row r="27" spans="1:68" ht="15.75">
      <c r="A27" s="58">
        <v>25</v>
      </c>
      <c r="B27" s="42" t="s">
        <v>35</v>
      </c>
      <c r="C27" s="43">
        <v>102.55</v>
      </c>
      <c r="D27" s="44">
        <v>-1.4037111816171597E-2</v>
      </c>
      <c r="E27" s="45">
        <v>-9.3893085527714717E-3</v>
      </c>
      <c r="F27" s="45">
        <v>-1.9204651963503603E-2</v>
      </c>
      <c r="G27" s="34" t="s">
        <v>200</v>
      </c>
      <c r="H27" s="34" t="s">
        <v>187</v>
      </c>
      <c r="I27" s="34"/>
      <c r="J27" s="31"/>
      <c r="K27" s="31"/>
      <c r="L27" s="31"/>
      <c r="M27" s="31"/>
      <c r="N27" s="32"/>
      <c r="O27" s="32"/>
      <c r="P27" s="32"/>
      <c r="Q27" s="33"/>
      <c r="R27" s="31"/>
      <c r="S27" s="31"/>
      <c r="T27" s="31"/>
      <c r="U27" s="31"/>
      <c r="V27" s="31"/>
      <c r="W27" s="31"/>
      <c r="X27" s="31"/>
      <c r="Y27" s="31"/>
      <c r="Z27" s="31"/>
      <c r="AA27"/>
      <c r="AB27"/>
      <c r="AC27"/>
      <c r="AD27"/>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186">
        <v>45243</v>
      </c>
      <c r="BD27" s="31">
        <v>2.7858999999999998</v>
      </c>
      <c r="BE27" s="185">
        <v>3.1280000000000001</v>
      </c>
    </row>
    <row r="28" spans="1:68" ht="15.75">
      <c r="A28" s="58">
        <v>26</v>
      </c>
      <c r="B28" s="51" t="s">
        <v>26</v>
      </c>
      <c r="C28" s="52">
        <v>7.1345999999999998</v>
      </c>
      <c r="D28" s="53">
        <v>-7.3185663401602822E-3</v>
      </c>
      <c r="E28" s="54">
        <v>3.0713666570355406E-2</v>
      </c>
      <c r="F28" s="54">
        <v>2.0496903294094086E-2</v>
      </c>
      <c r="G28" s="34" t="s">
        <v>201</v>
      </c>
      <c r="H28" s="34" t="s">
        <v>187</v>
      </c>
      <c r="I28" s="34"/>
      <c r="J28" s="31"/>
      <c r="K28" s="31"/>
      <c r="L28" s="31"/>
      <c r="M28" s="31"/>
      <c r="N28" s="32"/>
      <c r="O28" s="32"/>
      <c r="P28" s="32"/>
      <c r="Q28" s="33"/>
      <c r="R28" s="31"/>
      <c r="S28" s="31"/>
      <c r="T28" s="31"/>
      <c r="U28" s="31"/>
      <c r="V28" s="31"/>
      <c r="W28" s="31"/>
      <c r="X28" s="31"/>
      <c r="Y28" s="31"/>
      <c r="Z28" s="31"/>
      <c r="AA28"/>
      <c r="AB28"/>
      <c r="AC28"/>
      <c r="AD28"/>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186">
        <v>45240</v>
      </c>
      <c r="BD28" s="31">
        <v>2.7858999999999998</v>
      </c>
      <c r="BE28" s="185">
        <v>3.1280000000000001</v>
      </c>
    </row>
    <row r="29" spans="1:68" ht="15.75">
      <c r="A29" s="59"/>
      <c r="B29" s="31"/>
      <c r="C29" s="34"/>
      <c r="D29" s="33"/>
      <c r="E29" s="33"/>
      <c r="F29" s="33"/>
      <c r="G29" s="34"/>
      <c r="H29" s="34"/>
      <c r="I29" s="34"/>
      <c r="J29" s="31"/>
      <c r="K29" s="31"/>
      <c r="L29" s="31"/>
      <c r="M29" s="31"/>
      <c r="N29" s="32"/>
      <c r="O29" s="32"/>
      <c r="P29" s="32"/>
      <c r="Q29" s="33"/>
      <c r="R29" s="31"/>
      <c r="S29" s="31"/>
      <c r="T29" s="31"/>
      <c r="U29" s="31"/>
      <c r="V29" s="31"/>
      <c r="W29" s="31"/>
      <c r="X29" s="31"/>
      <c r="Y29" s="31"/>
      <c r="Z29" s="31"/>
      <c r="AA29"/>
      <c r="AB29"/>
      <c r="AC29"/>
      <c r="AD29"/>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186">
        <v>45239</v>
      </c>
      <c r="BD29" s="31">
        <v>2.7858999999999998</v>
      </c>
      <c r="BE29" s="185">
        <v>3.1280000000000001</v>
      </c>
    </row>
    <row r="30" spans="1:68" ht="15.75">
      <c r="A30" s="59"/>
      <c r="B30" s="31"/>
      <c r="C30" s="34"/>
      <c r="D30" s="33"/>
      <c r="E30" s="33"/>
      <c r="F30" s="33"/>
      <c r="G30" s="34"/>
      <c r="H30" s="34"/>
      <c r="I30" s="34"/>
      <c r="J30" s="31"/>
      <c r="K30" s="31"/>
      <c r="L30" s="31"/>
      <c r="M30" s="31"/>
      <c r="N30" s="32"/>
      <c r="O30" s="32"/>
      <c r="P30" s="32"/>
      <c r="Q30" s="33"/>
      <c r="R30" s="31"/>
      <c r="S30" s="31"/>
      <c r="T30" s="31"/>
      <c r="U30" s="31"/>
      <c r="V30" s="31"/>
      <c r="W30" s="31"/>
      <c r="X30" s="31"/>
      <c r="Y30" s="31"/>
      <c r="Z30" s="31"/>
      <c r="AA30"/>
      <c r="AB30"/>
      <c r="AC30"/>
      <c r="AD30"/>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186">
        <v>45238</v>
      </c>
      <c r="BD30" s="31">
        <v>2.7858999999999998</v>
      </c>
      <c r="BE30" s="185">
        <v>3.1280000000000001</v>
      </c>
    </row>
    <row r="31" spans="1:68" ht="15.75">
      <c r="A31" s="59"/>
      <c r="B31" s="31"/>
      <c r="C31" s="34"/>
      <c r="D31" s="33"/>
      <c r="E31" s="33"/>
      <c r="F31" s="33"/>
      <c r="G31" s="34"/>
      <c r="H31" s="34"/>
      <c r="I31" s="34"/>
      <c r="J31" s="31"/>
      <c r="K31" s="31"/>
      <c r="L31" s="31"/>
      <c r="M31" s="31"/>
      <c r="N31" s="32"/>
      <c r="O31" s="32"/>
      <c r="P31" s="32"/>
      <c r="Q31" s="33"/>
      <c r="R31" s="31"/>
      <c r="S31" s="96"/>
      <c r="T31" s="31"/>
      <c r="U31" s="96"/>
      <c r="V31" s="31"/>
      <c r="W31" s="31"/>
      <c r="X31" s="31"/>
      <c r="Y31" s="31"/>
      <c r="Z31" s="31"/>
      <c r="AA31"/>
      <c r="AB31"/>
      <c r="AC31"/>
      <c r="AD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186">
        <v>45237</v>
      </c>
      <c r="BD31" s="31">
        <v>2.7858999999999998</v>
      </c>
      <c r="BE31" s="185">
        <v>3.1280000000000001</v>
      </c>
    </row>
    <row r="32" spans="1:68" ht="15.75">
      <c r="A32" s="59"/>
      <c r="B32" s="31"/>
      <c r="C32" s="34"/>
      <c r="D32" s="33"/>
      <c r="E32" s="33"/>
      <c r="F32" s="33"/>
      <c r="G32" s="34"/>
      <c r="H32" s="34"/>
      <c r="I32" s="34"/>
      <c r="J32" s="31"/>
      <c r="K32" s="31"/>
      <c r="L32" s="31"/>
      <c r="M32" s="31"/>
      <c r="N32" s="32"/>
      <c r="O32" s="32"/>
      <c r="P32" s="32"/>
      <c r="Q32" s="33"/>
      <c r="R32" s="31"/>
      <c r="S32" s="96"/>
      <c r="T32" s="31"/>
      <c r="U32" s="96"/>
      <c r="V32" s="31"/>
      <c r="W32" s="31"/>
      <c r="X32" s="31"/>
      <c r="Y32" s="31"/>
      <c r="Z32" s="31"/>
      <c r="AA32"/>
      <c r="AB32"/>
      <c r="AC32"/>
      <c r="AD32"/>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186">
        <v>45236</v>
      </c>
      <c r="BD32" s="31">
        <v>2.7858999999999998</v>
      </c>
      <c r="BE32" s="185">
        <v>3.1280000000000001</v>
      </c>
    </row>
    <row r="33" spans="1:57" ht="15.75">
      <c r="A33" s="59"/>
      <c r="B33" s="31"/>
      <c r="C33" s="34"/>
      <c r="D33" s="33"/>
      <c r="E33" s="33"/>
      <c r="F33" s="33"/>
      <c r="G33" s="34"/>
      <c r="H33" s="34"/>
      <c r="I33" s="34"/>
      <c r="J33" s="31"/>
      <c r="K33" s="31"/>
      <c r="L33" s="31"/>
      <c r="M33" s="31"/>
      <c r="N33" s="32"/>
      <c r="O33" s="32"/>
      <c r="P33" s="32"/>
      <c r="Q33" s="33"/>
      <c r="R33" s="31"/>
      <c r="S33" s="96"/>
      <c r="T33" s="31"/>
      <c r="U33" s="96"/>
      <c r="V33" s="31"/>
      <c r="W33" s="31"/>
      <c r="X33" s="31"/>
      <c r="Y33" s="31"/>
      <c r="Z33" s="31"/>
      <c r="AA33"/>
      <c r="AB33"/>
      <c r="AC33"/>
      <c r="AD33"/>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186">
        <v>45233</v>
      </c>
      <c r="BD33" s="31">
        <v>2.7858999999999998</v>
      </c>
      <c r="BE33" s="185">
        <v>3.1280000000000001</v>
      </c>
    </row>
    <row r="34" spans="1:57" ht="15.75">
      <c r="A34" s="59"/>
      <c r="B34" s="31"/>
      <c r="C34" s="34"/>
      <c r="D34" s="33"/>
      <c r="E34" s="33"/>
      <c r="F34" s="33"/>
      <c r="G34" s="34"/>
      <c r="H34" s="34"/>
      <c r="I34" s="34"/>
      <c r="J34" s="31"/>
      <c r="K34" s="31"/>
      <c r="L34" s="31"/>
      <c r="M34" s="31"/>
      <c r="N34" s="32"/>
      <c r="O34" s="32"/>
      <c r="P34" s="32"/>
      <c r="Q34" s="33"/>
      <c r="R34" s="31"/>
      <c r="S34" s="96"/>
      <c r="T34" s="31"/>
      <c r="U34" s="96"/>
      <c r="V34" s="31"/>
      <c r="W34" s="31"/>
      <c r="X34" s="31"/>
      <c r="Y34" s="31"/>
      <c r="Z34" s="31"/>
      <c r="AA34"/>
      <c r="AB34"/>
      <c r="AC34"/>
      <c r="AD34"/>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186">
        <v>45232</v>
      </c>
      <c r="BD34" s="31">
        <v>2.7858999999999998</v>
      </c>
      <c r="BE34" s="185">
        <v>3.1280000000000001</v>
      </c>
    </row>
    <row r="35" spans="1:57" ht="15.75">
      <c r="A35" s="59"/>
      <c r="B35" s="31"/>
      <c r="C35" s="34"/>
      <c r="D35" s="33"/>
      <c r="E35" s="33"/>
      <c r="F35" s="33"/>
      <c r="G35" s="34"/>
      <c r="H35" s="34"/>
      <c r="I35" s="34"/>
      <c r="J35" s="31"/>
      <c r="K35" s="31"/>
      <c r="L35" s="31"/>
      <c r="M35" s="31"/>
      <c r="N35" s="32"/>
      <c r="O35" s="32"/>
      <c r="P35" s="32"/>
      <c r="Q35" s="33"/>
      <c r="R35" s="31"/>
      <c r="S35" s="96"/>
      <c r="T35" s="31"/>
      <c r="U35" s="96"/>
      <c r="V35" s="31"/>
      <c r="W35" s="31"/>
      <c r="X35" s="31"/>
      <c r="Y35" s="31"/>
      <c r="Z35" s="31"/>
      <c r="AA35"/>
      <c r="AB35"/>
      <c r="AC35"/>
      <c r="AD35"/>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186">
        <v>45231</v>
      </c>
      <c r="BD35" s="31">
        <v>2.7858999999999998</v>
      </c>
      <c r="BE35" s="185">
        <v>3.1280000000000001</v>
      </c>
    </row>
    <row r="36" spans="1:57" ht="15.75">
      <c r="A36" s="59"/>
      <c r="B36" s="31"/>
      <c r="C36" s="34"/>
      <c r="D36" s="33"/>
      <c r="E36" s="33"/>
      <c r="F36" s="33"/>
      <c r="G36" s="34"/>
      <c r="H36" s="34"/>
      <c r="I36" s="34"/>
      <c r="J36" s="31"/>
      <c r="K36" s="31"/>
      <c r="L36" s="31"/>
      <c r="M36" s="31"/>
      <c r="N36" s="32"/>
      <c r="O36" s="32"/>
      <c r="P36" s="32"/>
      <c r="Q36" s="33"/>
      <c r="R36" s="31"/>
      <c r="S36" s="96"/>
      <c r="T36" s="31"/>
      <c r="U36" s="96"/>
      <c r="V36" s="31"/>
      <c r="W36" s="31"/>
      <c r="X36" s="31"/>
      <c r="Y36" s="31"/>
      <c r="Z36" s="31"/>
      <c r="AA36"/>
      <c r="AB36"/>
      <c r="AC36"/>
      <c r="AD36"/>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186">
        <v>45230</v>
      </c>
      <c r="BD36" s="31">
        <v>2.7858999999999998</v>
      </c>
      <c r="BE36" s="185">
        <v>3.1280000000000001</v>
      </c>
    </row>
    <row r="37" spans="1:57" ht="15.75">
      <c r="A37" s="59"/>
      <c r="B37" s="31"/>
      <c r="C37" s="34"/>
      <c r="D37" s="33"/>
      <c r="E37" s="33"/>
      <c r="F37" s="33"/>
      <c r="G37" s="34"/>
      <c r="H37" s="34"/>
      <c r="I37" s="18"/>
      <c r="J37" s="18"/>
      <c r="K37" s="18"/>
      <c r="L37" s="18"/>
      <c r="M37" s="18"/>
      <c r="N37" s="18"/>
      <c r="O37" s="18"/>
      <c r="P37" s="18"/>
      <c r="Q37" s="18"/>
      <c r="R37" s="18"/>
      <c r="S37" s="18"/>
      <c r="T37" s="18"/>
      <c r="U37" s="18"/>
      <c r="V37" s="18"/>
      <c r="W37" s="31"/>
      <c r="X37" s="31"/>
      <c r="Y37" s="31"/>
      <c r="Z37" s="31"/>
      <c r="AA37"/>
      <c r="AB37"/>
      <c r="AC37"/>
      <c r="AD37"/>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186">
        <v>45229</v>
      </c>
      <c r="BD37" s="31">
        <v>2.7858999999999998</v>
      </c>
      <c r="BE37" s="185">
        <v>3.1280000000000001</v>
      </c>
    </row>
    <row r="38" spans="1:57" ht="15.75">
      <c r="A38" s="59"/>
      <c r="B38" s="31"/>
      <c r="C38" s="34"/>
      <c r="D38" s="33"/>
      <c r="E38" s="33"/>
      <c r="F38" s="33"/>
      <c r="G38" s="34"/>
      <c r="H38" s="34"/>
      <c r="I38" s="146"/>
      <c r="J38" s="31"/>
      <c r="K38" s="31"/>
      <c r="L38" s="31"/>
      <c r="M38" s="31"/>
      <c r="N38" s="32"/>
      <c r="O38" s="32"/>
      <c r="P38" s="32"/>
      <c r="Q38" s="33"/>
      <c r="R38" s="34"/>
      <c r="S38" s="34"/>
      <c r="T38" s="34"/>
      <c r="U38" s="34"/>
      <c r="V38" s="34"/>
      <c r="W38" s="31"/>
      <c r="X38" s="31"/>
      <c r="Y38" s="31"/>
      <c r="Z38" s="31"/>
      <c r="AA38"/>
      <c r="AB38"/>
      <c r="AC38"/>
      <c r="AD38"/>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186">
        <v>45226</v>
      </c>
      <c r="BD38" s="31">
        <v>2.7858999999999998</v>
      </c>
      <c r="BE38" s="185">
        <v>3.1280000000000001</v>
      </c>
    </row>
    <row r="39" spans="1:57" ht="15.75">
      <c r="A39" s="59"/>
      <c r="B39" s="31"/>
      <c r="C39" s="34"/>
      <c r="D39" s="33"/>
      <c r="E39" s="33"/>
      <c r="F39" s="33"/>
      <c r="G39" s="34"/>
      <c r="H39" s="34"/>
      <c r="I39" s="56"/>
      <c r="J39" s="31"/>
      <c r="K39" s="31"/>
      <c r="L39" s="31"/>
      <c r="M39" s="31"/>
      <c r="N39" s="32"/>
      <c r="O39" s="32"/>
      <c r="P39" s="32"/>
      <c r="Q39" s="33"/>
      <c r="R39" s="34"/>
      <c r="S39" s="34"/>
      <c r="T39" s="34"/>
      <c r="U39" s="34"/>
      <c r="V39" s="34"/>
      <c r="W39" s="31"/>
      <c r="X39" s="31"/>
      <c r="Y39" s="31"/>
      <c r="Z39" s="31"/>
      <c r="AA39"/>
      <c r="AB39"/>
      <c r="AC39"/>
      <c r="AD39"/>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186">
        <v>45225</v>
      </c>
      <c r="BD39" s="31">
        <v>2.7858999999999998</v>
      </c>
      <c r="BE39" s="185">
        <v>3.1280000000000001</v>
      </c>
    </row>
    <row r="40" spans="1:57" ht="15.75">
      <c r="A40" s="59"/>
      <c r="B40" s="31"/>
      <c r="C40" s="34"/>
      <c r="D40" s="33"/>
      <c r="E40" s="33"/>
      <c r="F40" s="33"/>
      <c r="G40" s="34"/>
      <c r="H40" s="34"/>
      <c r="I40" s="146"/>
      <c r="J40" s="31"/>
      <c r="K40" s="31"/>
      <c r="L40" s="31"/>
      <c r="M40" s="31"/>
      <c r="N40" s="32"/>
      <c r="O40" s="32"/>
      <c r="P40" s="32"/>
      <c r="Q40" s="33"/>
      <c r="R40" s="34"/>
      <c r="S40" s="34"/>
      <c r="T40" s="34"/>
      <c r="U40" s="34"/>
      <c r="V40" s="34"/>
      <c r="W40" s="31"/>
      <c r="X40" s="31"/>
      <c r="Y40" s="31"/>
      <c r="Z40" s="31"/>
      <c r="AA40"/>
      <c r="AB40"/>
      <c r="AC40"/>
      <c r="AD40"/>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186">
        <v>45224</v>
      </c>
      <c r="BD40" s="31">
        <v>2.7858999999999998</v>
      </c>
      <c r="BE40" s="185">
        <v>3.1280000000000001</v>
      </c>
    </row>
    <row r="41" spans="1:57" ht="15.75">
      <c r="A41" s="59"/>
      <c r="B41" s="31"/>
      <c r="C41" s="34"/>
      <c r="D41" s="33"/>
      <c r="E41" s="33"/>
      <c r="F41" s="33"/>
      <c r="G41" s="34"/>
      <c r="H41" s="34"/>
      <c r="I41" s="146"/>
      <c r="J41" s="31"/>
      <c r="K41" s="31"/>
      <c r="L41" s="31"/>
      <c r="M41" s="31"/>
      <c r="N41" s="32"/>
      <c r="O41" s="32"/>
      <c r="P41" s="32"/>
      <c r="Q41" s="33"/>
      <c r="R41" s="34"/>
      <c r="S41" s="34"/>
      <c r="T41" s="34"/>
      <c r="U41" s="34"/>
      <c r="V41" s="34"/>
      <c r="W41" s="31"/>
      <c r="X41" s="31"/>
      <c r="Y41" s="31"/>
      <c r="Z41" s="31"/>
      <c r="AA41"/>
      <c r="AB41"/>
      <c r="AC41"/>
      <c r="AD4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186">
        <v>45223</v>
      </c>
      <c r="BD41" s="31">
        <v>2.7858999999999998</v>
      </c>
      <c r="BE41" s="185">
        <v>3.1280000000000001</v>
      </c>
    </row>
    <row r="42" spans="1:57" ht="15.75">
      <c r="A42" s="59"/>
      <c r="B42" s="31"/>
      <c r="C42" s="34"/>
      <c r="D42" s="33"/>
      <c r="E42" s="33"/>
      <c r="F42" s="33"/>
      <c r="G42" s="34"/>
      <c r="H42" s="34"/>
      <c r="I42" s="146"/>
      <c r="J42" s="31"/>
      <c r="K42" s="31"/>
      <c r="L42" s="31"/>
      <c r="M42" s="31"/>
      <c r="N42" s="32"/>
      <c r="O42" s="32"/>
      <c r="P42" s="32"/>
      <c r="Q42" s="33"/>
      <c r="R42" s="34"/>
      <c r="S42" s="34"/>
      <c r="T42" s="34"/>
      <c r="U42" s="34"/>
      <c r="V42" s="34"/>
      <c r="W42" s="31"/>
      <c r="X42" s="31"/>
      <c r="Y42" s="31"/>
      <c r="Z42" s="31"/>
      <c r="AA42"/>
      <c r="AB42"/>
      <c r="AC42"/>
      <c r="AD42"/>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186">
        <v>45222</v>
      </c>
      <c r="BD42" s="31">
        <v>2.7858999999999998</v>
      </c>
      <c r="BE42" s="185">
        <v>3.1280000000000001</v>
      </c>
    </row>
    <row r="43" spans="1:57" ht="15.75">
      <c r="A43" s="59"/>
      <c r="B43" s="31"/>
      <c r="C43" s="34"/>
      <c r="D43" s="33"/>
      <c r="E43" s="33"/>
      <c r="F43" s="33"/>
      <c r="G43" s="34"/>
      <c r="H43" s="34"/>
      <c r="I43" s="146"/>
      <c r="J43" s="31"/>
      <c r="K43" s="31"/>
      <c r="L43" s="31"/>
      <c r="M43" s="31"/>
      <c r="N43" s="32"/>
      <c r="O43" s="32"/>
      <c r="P43" s="32"/>
      <c r="Q43" s="33"/>
      <c r="R43" s="34"/>
      <c r="S43" s="34"/>
      <c r="T43" s="34"/>
      <c r="U43" s="34"/>
      <c r="V43" s="34"/>
      <c r="W43" s="31"/>
      <c r="X43" s="31"/>
      <c r="Y43" s="31"/>
      <c r="Z43" s="31"/>
      <c r="AA43"/>
      <c r="AB43"/>
      <c r="AC43"/>
      <c r="AD43"/>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186">
        <v>45219</v>
      </c>
      <c r="BD43" s="31">
        <v>2.7858999999999998</v>
      </c>
      <c r="BE43" s="185">
        <v>3.1280000000000001</v>
      </c>
    </row>
    <row r="44" spans="1:57" ht="15.75">
      <c r="A44" s="59"/>
      <c r="B44" s="31"/>
      <c r="C44" s="34"/>
      <c r="D44" s="33"/>
      <c r="E44" s="33"/>
      <c r="F44" s="33"/>
      <c r="G44" s="34"/>
      <c r="H44" s="34"/>
      <c r="I44" s="18"/>
      <c r="J44" s="31"/>
      <c r="K44" s="31"/>
      <c r="L44" s="31"/>
      <c r="M44" s="31"/>
      <c r="N44" s="32"/>
      <c r="O44" s="32"/>
      <c r="P44" s="32"/>
      <c r="Q44" s="33"/>
      <c r="R44" s="34"/>
      <c r="S44" s="34"/>
      <c r="T44" s="34"/>
      <c r="U44" s="34"/>
      <c r="V44" s="34"/>
      <c r="W44" s="31"/>
      <c r="X44" s="31"/>
      <c r="Y44" s="31"/>
      <c r="Z44" s="31"/>
      <c r="AA44"/>
      <c r="AB44"/>
      <c r="AC44"/>
      <c r="AD44"/>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186">
        <v>45218</v>
      </c>
      <c r="BD44" s="31">
        <v>2.7858999999999998</v>
      </c>
      <c r="BE44" s="185">
        <v>3.1280000000000001</v>
      </c>
    </row>
    <row r="45" spans="1:57" ht="15.75">
      <c r="A45" s="59"/>
      <c r="B45" s="31"/>
      <c r="C45" s="34"/>
      <c r="D45" s="33"/>
      <c r="E45" s="33"/>
      <c r="F45" s="33"/>
      <c r="G45" s="34"/>
      <c r="H45" s="34"/>
      <c r="I45" s="18"/>
      <c r="J45" s="18"/>
      <c r="K45" s="18"/>
      <c r="L45" s="18"/>
      <c r="M45" s="18"/>
      <c r="N45" s="18"/>
      <c r="O45" s="18"/>
      <c r="P45" s="18"/>
      <c r="Q45" s="18"/>
      <c r="R45" s="18"/>
      <c r="S45" s="18"/>
      <c r="T45" s="18"/>
      <c r="U45" s="18"/>
      <c r="V45" s="18"/>
      <c r="W45" s="31"/>
      <c r="X45" s="31"/>
      <c r="Y45" s="31"/>
      <c r="Z45" s="31"/>
      <c r="AA45"/>
      <c r="AB45"/>
      <c r="AC45"/>
      <c r="AD45"/>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186">
        <v>45217</v>
      </c>
      <c r="BD45" s="31">
        <v>2.7858999999999998</v>
      </c>
      <c r="BE45" s="185">
        <v>3.1280000000000001</v>
      </c>
    </row>
    <row r="46" spans="1:57" ht="15.75">
      <c r="A46" s="59"/>
      <c r="B46" s="31"/>
      <c r="C46" s="34"/>
      <c r="D46" s="33"/>
      <c r="E46" s="33"/>
      <c r="F46" s="33"/>
      <c r="G46" s="34"/>
      <c r="H46" s="34"/>
      <c r="I46" s="18"/>
      <c r="J46" s="18"/>
      <c r="K46" s="18"/>
      <c r="L46" s="18"/>
      <c r="M46" s="18"/>
      <c r="N46" s="18"/>
      <c r="O46" s="18"/>
      <c r="P46" s="18"/>
      <c r="Q46" s="18"/>
      <c r="R46" s="18"/>
      <c r="S46" s="18"/>
      <c r="T46" s="18"/>
      <c r="U46" s="18"/>
      <c r="V46" s="18"/>
      <c r="W46" s="31"/>
      <c r="X46" s="31"/>
      <c r="Y46" s="31"/>
      <c r="Z46" s="31"/>
      <c r="AA46"/>
      <c r="AB46"/>
      <c r="AC46"/>
      <c r="AD46"/>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186">
        <v>45216</v>
      </c>
      <c r="BD46" s="31">
        <v>2.7858999999999998</v>
      </c>
      <c r="BE46" s="185">
        <v>3.1280000000000001</v>
      </c>
    </row>
    <row r="47" spans="1:57" ht="15.75">
      <c r="A47" s="59"/>
      <c r="B47" s="31"/>
      <c r="C47" s="34"/>
      <c r="D47" s="33"/>
      <c r="E47" s="33"/>
      <c r="F47" s="33"/>
      <c r="G47" s="34"/>
      <c r="H47" s="34"/>
      <c r="I47" s="34"/>
      <c r="J47" s="34"/>
      <c r="K47" s="34"/>
      <c r="L47" s="34"/>
      <c r="M47" s="34"/>
      <c r="N47" s="34"/>
      <c r="O47" s="34"/>
      <c r="P47" s="34"/>
      <c r="Q47" s="34"/>
      <c r="R47" s="31"/>
      <c r="S47" s="96"/>
      <c r="T47" s="31"/>
      <c r="U47" s="96"/>
      <c r="V47" s="31"/>
      <c r="W47" s="31"/>
      <c r="X47" s="31"/>
      <c r="Y47" s="31"/>
      <c r="Z47" s="31"/>
      <c r="AA47"/>
      <c r="AB47"/>
      <c r="AC47"/>
      <c r="AD47"/>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186">
        <v>45215</v>
      </c>
      <c r="BD47" s="31">
        <v>2.7858999999999998</v>
      </c>
      <c r="BE47" s="185">
        <v>3.1280000000000001</v>
      </c>
    </row>
    <row r="48" spans="1:57" ht="15.75">
      <c r="A48" s="59"/>
      <c r="B48" s="31"/>
      <c r="C48" s="34"/>
      <c r="D48" s="33"/>
      <c r="E48" s="33"/>
      <c r="F48" s="33"/>
      <c r="G48" s="34"/>
      <c r="H48" s="34"/>
      <c r="I48" s="34"/>
      <c r="J48" s="34"/>
      <c r="K48" s="34"/>
      <c r="L48" s="34"/>
      <c r="M48" s="34"/>
      <c r="N48" s="34"/>
      <c r="O48" s="34"/>
      <c r="P48" s="34"/>
      <c r="Q48" s="34"/>
      <c r="R48" s="31"/>
      <c r="S48" s="96"/>
      <c r="T48" s="31"/>
      <c r="U48" s="96"/>
      <c r="V48" s="31"/>
      <c r="W48" s="31"/>
      <c r="X48" s="31"/>
      <c r="Y48" s="31"/>
      <c r="Z48" s="31"/>
      <c r="AA48"/>
      <c r="AB48"/>
      <c r="AC48"/>
      <c r="AD48"/>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186">
        <v>45212</v>
      </c>
      <c r="BD48" s="31">
        <v>2.7858999999999998</v>
      </c>
      <c r="BE48" s="185">
        <v>3.1280000000000001</v>
      </c>
    </row>
    <row r="49" spans="1:57" ht="15.75">
      <c r="A49" s="59"/>
      <c r="B49" s="31"/>
      <c r="C49" s="34"/>
      <c r="D49" s="33"/>
      <c r="E49" s="33"/>
      <c r="F49" s="33"/>
      <c r="G49" s="34"/>
      <c r="H49" s="34"/>
      <c r="I49" s="34"/>
      <c r="J49" s="34"/>
      <c r="K49" s="34"/>
      <c r="L49" s="34"/>
      <c r="M49" s="34"/>
      <c r="N49" s="34"/>
      <c r="O49" s="34"/>
      <c r="P49" s="34"/>
      <c r="Q49" s="34"/>
      <c r="R49" s="31"/>
      <c r="S49" s="96"/>
      <c r="T49" s="31"/>
      <c r="U49" s="96"/>
      <c r="V49" s="31"/>
      <c r="W49" s="31"/>
      <c r="X49" s="31"/>
      <c r="Y49" s="31"/>
      <c r="Z49" s="31"/>
      <c r="AA49"/>
      <c r="AB49"/>
      <c r="AC49"/>
      <c r="AD49"/>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186">
        <v>45211</v>
      </c>
      <c r="BD49" s="31">
        <v>2.7858999999999998</v>
      </c>
      <c r="BE49" s="185">
        <v>3.1280000000000001</v>
      </c>
    </row>
    <row r="50" spans="1:57" ht="15.75">
      <c r="A50" s="59"/>
      <c r="B50" s="31"/>
      <c r="C50" s="34"/>
      <c r="D50" s="33"/>
      <c r="E50" s="33"/>
      <c r="F50" s="33"/>
      <c r="G50" s="34"/>
      <c r="H50" s="34"/>
      <c r="I50" s="34"/>
      <c r="J50" s="34"/>
      <c r="K50" s="34"/>
      <c r="L50" s="34"/>
      <c r="M50" s="34"/>
      <c r="N50" s="34"/>
      <c r="O50" s="34"/>
      <c r="P50" s="34"/>
      <c r="Q50" s="34"/>
      <c r="R50" s="31"/>
      <c r="S50" s="31"/>
      <c r="T50" s="31"/>
      <c r="U50" s="96"/>
      <c r="V50" s="31"/>
      <c r="W50" s="31"/>
      <c r="X50" s="31"/>
      <c r="Y50" s="31"/>
      <c r="Z50" s="31"/>
      <c r="AA50"/>
      <c r="AB50"/>
      <c r="AC50"/>
      <c r="AD50"/>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186">
        <v>45210</v>
      </c>
      <c r="BD50" s="31">
        <v>2.7858999999999998</v>
      </c>
      <c r="BE50" s="185">
        <v>3.1280000000000001</v>
      </c>
    </row>
    <row r="51" spans="1:57" ht="15.75">
      <c r="A51" s="59"/>
      <c r="B51" s="31"/>
      <c r="C51" s="34"/>
      <c r="D51" s="33"/>
      <c r="E51" s="33"/>
      <c r="F51" s="33"/>
      <c r="G51" s="34"/>
      <c r="H51" s="34"/>
      <c r="I51" s="34"/>
      <c r="J51" s="34"/>
      <c r="K51" s="34"/>
      <c r="L51" s="34"/>
      <c r="M51" s="34"/>
      <c r="N51" s="34"/>
      <c r="O51" s="34"/>
      <c r="P51" s="34"/>
      <c r="Q51" s="34"/>
      <c r="R51" s="31"/>
      <c r="S51" s="31"/>
      <c r="T51" s="31"/>
      <c r="U51" s="96"/>
      <c r="V51" s="31"/>
      <c r="W51" s="31"/>
      <c r="X51" s="31"/>
      <c r="Y51" s="31"/>
      <c r="Z51" s="31"/>
      <c r="AA51"/>
      <c r="AB51"/>
      <c r="AC51"/>
      <c r="AD5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186">
        <v>45209</v>
      </c>
      <c r="BD51" s="31">
        <v>2.7858999999999998</v>
      </c>
      <c r="BE51" s="185">
        <v>3.1280000000000001</v>
      </c>
    </row>
    <row r="52" spans="1:57" ht="15.75">
      <c r="A52" s="59"/>
      <c r="B52" s="31"/>
      <c r="C52" s="34"/>
      <c r="D52" s="33"/>
      <c r="E52" s="33"/>
      <c r="F52" s="33"/>
      <c r="G52" s="34"/>
      <c r="H52" s="34"/>
      <c r="I52" s="34"/>
      <c r="J52" s="34"/>
      <c r="K52" s="34"/>
      <c r="L52" s="34"/>
      <c r="M52" s="34"/>
      <c r="N52" s="34"/>
      <c r="O52" s="34"/>
      <c r="P52" s="34"/>
      <c r="Q52" s="34"/>
      <c r="R52" s="31"/>
      <c r="S52" s="31"/>
      <c r="T52" s="31"/>
      <c r="U52" s="96"/>
      <c r="V52" s="31"/>
      <c r="W52" s="31"/>
      <c r="X52" s="31"/>
      <c r="Y52" s="31"/>
      <c r="Z52" s="31"/>
      <c r="AA52"/>
      <c r="AB52"/>
      <c r="AC52"/>
      <c r="AD52"/>
      <c r="AE52" s="31"/>
      <c r="AF52" s="31"/>
      <c r="AG52" s="31"/>
      <c r="AH52" s="31"/>
      <c r="AI52" s="31"/>
      <c r="AJ52" s="31"/>
      <c r="AK52" s="31"/>
      <c r="AL52" s="31"/>
      <c r="AM52" s="31"/>
      <c r="AN52" s="31"/>
      <c r="AO52" s="31"/>
      <c r="AP52" s="31"/>
      <c r="AQ52" s="31"/>
      <c r="AR52" s="31"/>
      <c r="AS52" s="31"/>
      <c r="AT52" s="31"/>
      <c r="AU52" s="31"/>
      <c r="AV52" s="31"/>
      <c r="AW52" s="31"/>
      <c r="AX52" s="31"/>
      <c r="AY52" s="31"/>
      <c r="AZ52" s="31"/>
      <c r="BA52" s="31"/>
      <c r="BB52" s="31"/>
      <c r="BC52" s="186">
        <v>45208</v>
      </c>
      <c r="BD52" s="31">
        <v>2.7858999999999998</v>
      </c>
      <c r="BE52" s="185">
        <v>3.1280000000000001</v>
      </c>
    </row>
    <row r="53" spans="1:57" ht="15.75">
      <c r="A53" s="59"/>
      <c r="B53" s="31"/>
      <c r="C53" s="34"/>
      <c r="D53" s="33"/>
      <c r="E53" s="33"/>
      <c r="F53" s="33"/>
      <c r="G53" s="34"/>
      <c r="H53" s="34"/>
      <c r="I53" s="34"/>
      <c r="J53" s="34"/>
      <c r="K53" s="34"/>
      <c r="L53" s="34"/>
      <c r="M53" s="34"/>
      <c r="N53" s="34"/>
      <c r="O53" s="34"/>
      <c r="P53" s="34"/>
      <c r="Q53" s="34"/>
      <c r="R53" s="31"/>
      <c r="S53" s="31"/>
      <c r="T53" s="31"/>
      <c r="U53" s="96"/>
      <c r="V53" s="31"/>
      <c r="W53" s="31"/>
      <c r="X53" s="31"/>
      <c r="Y53" s="31"/>
      <c r="Z53" s="31"/>
      <c r="AA53"/>
      <c r="AB53"/>
      <c r="AC53"/>
      <c r="AD53"/>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186">
        <v>45205</v>
      </c>
      <c r="BD53" s="31">
        <v>2.7858999999999998</v>
      </c>
      <c r="BE53" s="185">
        <v>3.1280000000000001</v>
      </c>
    </row>
    <row r="54" spans="1:57" ht="15.75">
      <c r="A54" s="59"/>
      <c r="B54" s="31"/>
      <c r="C54" s="34"/>
      <c r="D54" s="33"/>
      <c r="E54" s="33"/>
      <c r="F54" s="33"/>
      <c r="G54" s="34"/>
      <c r="H54" s="34"/>
      <c r="I54" s="34"/>
      <c r="J54" s="34"/>
      <c r="K54" s="34"/>
      <c r="L54" s="34"/>
      <c r="M54" s="34"/>
      <c r="N54" s="34"/>
      <c r="O54" s="34"/>
      <c r="P54" s="34"/>
      <c r="Q54" s="34"/>
      <c r="R54" s="31"/>
      <c r="S54" s="31"/>
      <c r="T54" s="31"/>
      <c r="U54" s="96"/>
      <c r="V54" s="31"/>
      <c r="W54" s="31"/>
      <c r="X54" s="31"/>
      <c r="Y54" s="31"/>
      <c r="Z54" s="31"/>
      <c r="AA54"/>
      <c r="AB54"/>
      <c r="AC54"/>
      <c r="AD54"/>
      <c r="AE54" s="31"/>
      <c r="AF54" s="31"/>
      <c r="AG54" s="31"/>
      <c r="AH54" s="31"/>
      <c r="AI54" s="31"/>
      <c r="AJ54" s="31"/>
      <c r="AK54" s="31"/>
      <c r="AL54" s="31"/>
      <c r="AM54" s="31"/>
      <c r="AN54" s="31"/>
      <c r="AO54" s="31"/>
      <c r="AP54" s="31"/>
      <c r="AQ54" s="31"/>
      <c r="AR54" s="31"/>
      <c r="AS54" s="31"/>
      <c r="AT54" s="31"/>
      <c r="AU54" s="31"/>
      <c r="AV54" s="31"/>
      <c r="AW54" s="31"/>
      <c r="AX54" s="31"/>
      <c r="AY54" s="31"/>
      <c r="AZ54" s="31"/>
      <c r="BA54" s="31"/>
      <c r="BB54" s="31"/>
      <c r="BC54" s="186">
        <v>45204</v>
      </c>
      <c r="BD54" s="31">
        <v>2.7858999999999998</v>
      </c>
      <c r="BE54" s="185">
        <v>3.1280000000000001</v>
      </c>
    </row>
    <row r="55" spans="1:57" ht="15.75">
      <c r="A55" s="59"/>
      <c r="B55" s="31"/>
      <c r="C55" s="34"/>
      <c r="D55" s="33"/>
      <c r="E55" s="33"/>
      <c r="F55" s="33"/>
      <c r="G55" s="34"/>
      <c r="H55" s="34"/>
      <c r="I55" s="34"/>
      <c r="J55" s="34"/>
      <c r="K55" s="34"/>
      <c r="L55" s="34"/>
      <c r="M55" s="34"/>
      <c r="N55" s="34"/>
      <c r="O55" s="34"/>
      <c r="P55" s="34"/>
      <c r="Q55" s="34"/>
      <c r="R55" s="31"/>
      <c r="S55" s="31"/>
      <c r="T55" s="31"/>
      <c r="U55" s="96"/>
      <c r="V55" s="31"/>
      <c r="W55" s="31"/>
      <c r="X55" s="31"/>
      <c r="Y55" s="31"/>
      <c r="Z55" s="31"/>
      <c r="AA55"/>
      <c r="AB55"/>
      <c r="AC55"/>
      <c r="AD55"/>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186">
        <v>45203</v>
      </c>
      <c r="BD55" s="31">
        <v>2.7858999999999998</v>
      </c>
      <c r="BE55" s="185">
        <v>3.1280000000000001</v>
      </c>
    </row>
    <row r="56" spans="1:57" ht="15.75">
      <c r="A56" s="59"/>
      <c r="B56" s="31"/>
      <c r="C56" s="34"/>
      <c r="D56" s="33"/>
      <c r="E56" s="33"/>
      <c r="F56" s="33"/>
      <c r="G56" s="34"/>
      <c r="H56" s="34"/>
      <c r="I56" s="34"/>
      <c r="J56" s="34"/>
      <c r="K56" s="34"/>
      <c r="L56" s="34"/>
      <c r="M56" s="34"/>
      <c r="N56" s="34"/>
      <c r="O56" s="34"/>
      <c r="P56" s="34"/>
      <c r="Q56" s="34"/>
      <c r="R56" s="31"/>
      <c r="S56" s="31"/>
      <c r="T56" s="31"/>
      <c r="U56" s="96"/>
      <c r="V56" s="31"/>
      <c r="W56" s="31"/>
      <c r="X56" s="31"/>
      <c r="Y56" s="31"/>
      <c r="Z56" s="31"/>
      <c r="AA56"/>
      <c r="AB56"/>
      <c r="AC56"/>
      <c r="AD56"/>
      <c r="AE56" s="31"/>
      <c r="AF56" s="31"/>
      <c r="AG56" s="31"/>
      <c r="AH56" s="31"/>
      <c r="AI56" s="31"/>
      <c r="AJ56" s="31"/>
      <c r="AK56" s="31"/>
      <c r="AL56" s="31"/>
      <c r="AM56" s="31"/>
      <c r="AN56" s="31"/>
      <c r="AO56" s="31"/>
      <c r="AP56" s="31"/>
      <c r="AQ56" s="31"/>
      <c r="AR56" s="31"/>
      <c r="AS56" s="31"/>
      <c r="AT56" s="31"/>
      <c r="AU56" s="31"/>
      <c r="AV56" s="31"/>
      <c r="AW56" s="31"/>
      <c r="AX56" s="31"/>
      <c r="AY56" s="31"/>
      <c r="AZ56" s="31"/>
      <c r="BA56" s="31"/>
      <c r="BB56" s="31"/>
      <c r="BC56" s="186">
        <v>45202</v>
      </c>
      <c r="BD56" s="31">
        <v>2.7858999999999998</v>
      </c>
      <c r="BE56" s="185">
        <v>3.1280000000000001</v>
      </c>
    </row>
    <row r="57" spans="1:57" ht="15.75">
      <c r="A57" s="59"/>
      <c r="B57" s="31"/>
      <c r="C57" s="34"/>
      <c r="D57" s="33"/>
      <c r="E57" s="33"/>
      <c r="F57" s="33"/>
      <c r="G57" s="34"/>
      <c r="H57" s="34"/>
      <c r="I57" s="34"/>
      <c r="J57" s="34"/>
      <c r="K57" s="34"/>
      <c r="L57" s="34"/>
      <c r="M57" s="34"/>
      <c r="N57" s="34"/>
      <c r="O57" s="34"/>
      <c r="P57" s="34"/>
      <c r="Q57" s="34"/>
      <c r="R57" s="31"/>
      <c r="S57" s="31"/>
      <c r="T57" s="31"/>
      <c r="U57" s="96"/>
      <c r="V57" s="31"/>
      <c r="W57" s="31"/>
      <c r="X57" s="31"/>
      <c r="Y57" s="31"/>
      <c r="Z57" s="31"/>
      <c r="AA57"/>
      <c r="AB57"/>
      <c r="AC57"/>
      <c r="AD57"/>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186">
        <v>45201</v>
      </c>
      <c r="BD57" s="31">
        <v>2.7858999999999998</v>
      </c>
      <c r="BE57" s="185">
        <v>3.1280000000000001</v>
      </c>
    </row>
    <row r="58" spans="1:57" ht="15.75">
      <c r="A58" s="59"/>
      <c r="B58" s="31"/>
      <c r="C58" s="34"/>
      <c r="D58" s="33"/>
      <c r="E58" s="33"/>
      <c r="F58" s="33"/>
      <c r="G58" s="34"/>
      <c r="H58" s="34"/>
      <c r="I58" s="34"/>
      <c r="J58" s="34"/>
      <c r="K58" s="34"/>
      <c r="L58" s="34"/>
      <c r="M58" s="34"/>
      <c r="N58" s="34"/>
      <c r="O58" s="34"/>
      <c r="P58" s="34"/>
      <c r="Q58" s="34"/>
      <c r="R58" s="31"/>
      <c r="S58" s="31"/>
      <c r="T58" s="31"/>
      <c r="U58" s="96"/>
      <c r="V58" s="31"/>
      <c r="W58" s="31"/>
      <c r="X58" s="31"/>
      <c r="Y58" s="31"/>
      <c r="Z58" s="31"/>
      <c r="AA58"/>
      <c r="AB58"/>
      <c r="AC58"/>
      <c r="AD58"/>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186">
        <v>45198</v>
      </c>
      <c r="BD58" s="31">
        <v>2.7858999999999998</v>
      </c>
      <c r="BE58" s="185">
        <v>3.1280000000000001</v>
      </c>
    </row>
    <row r="59" spans="1:57" ht="15.75">
      <c r="A59" s="59"/>
      <c r="B59" s="31"/>
      <c r="C59" s="34"/>
      <c r="D59" s="33"/>
      <c r="E59" s="33"/>
      <c r="F59" s="33"/>
      <c r="G59" s="34"/>
      <c r="H59" s="34"/>
      <c r="I59" s="34"/>
      <c r="J59" s="34"/>
      <c r="K59" s="34"/>
      <c r="L59" s="34"/>
      <c r="M59" s="34"/>
      <c r="N59" s="34"/>
      <c r="O59" s="34"/>
      <c r="P59" s="34"/>
      <c r="Q59" s="34"/>
      <c r="R59" s="31"/>
      <c r="S59" s="31"/>
      <c r="T59" s="31"/>
      <c r="U59" s="96"/>
      <c r="V59" s="31"/>
      <c r="W59" s="31"/>
      <c r="X59" s="31"/>
      <c r="Y59" s="31"/>
      <c r="Z59" s="31"/>
      <c r="AA59"/>
      <c r="AB59"/>
      <c r="AC59"/>
      <c r="AD59"/>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186">
        <v>45197</v>
      </c>
      <c r="BD59" s="31">
        <v>2.7858999999999998</v>
      </c>
      <c r="BE59" s="185">
        <v>3.1280000000000001</v>
      </c>
    </row>
    <row r="60" spans="1:57" ht="15.75">
      <c r="A60" s="59"/>
      <c r="B60" s="31"/>
      <c r="C60" s="34"/>
      <c r="D60" s="33"/>
      <c r="E60" s="33"/>
      <c r="F60" s="33"/>
      <c r="G60" s="34"/>
      <c r="H60" s="34"/>
      <c r="I60" s="34"/>
      <c r="J60" s="34"/>
      <c r="K60" s="34"/>
      <c r="L60" s="34"/>
      <c r="M60" s="34"/>
      <c r="N60" s="34"/>
      <c r="O60" s="34"/>
      <c r="P60" s="34"/>
      <c r="Q60" s="34"/>
      <c r="R60" s="31"/>
      <c r="S60" s="31"/>
      <c r="T60" s="31"/>
      <c r="U60" s="96"/>
      <c r="V60" s="31"/>
      <c r="W60" s="31"/>
      <c r="X60" s="31"/>
      <c r="Y60" s="31"/>
      <c r="Z60" s="31"/>
      <c r="AA60"/>
      <c r="AB60"/>
      <c r="AC60"/>
      <c r="AD60"/>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186">
        <v>45196</v>
      </c>
      <c r="BD60" s="31">
        <v>2.7858999999999998</v>
      </c>
      <c r="BE60" s="185">
        <v>3.1280000000000001</v>
      </c>
    </row>
    <row r="61" spans="1:57" ht="15.75">
      <c r="A61" s="59"/>
      <c r="B61" s="31"/>
      <c r="C61" s="34"/>
      <c r="D61" s="33"/>
      <c r="E61" s="33"/>
      <c r="F61" s="33"/>
      <c r="G61" s="34"/>
      <c r="H61" s="34"/>
      <c r="I61" s="34"/>
      <c r="J61" s="34"/>
      <c r="K61" s="34"/>
      <c r="L61" s="34"/>
      <c r="M61" s="34"/>
      <c r="N61" s="34"/>
      <c r="O61" s="34"/>
      <c r="P61" s="34"/>
      <c r="Q61" s="34"/>
      <c r="R61" s="31"/>
      <c r="S61" s="31"/>
      <c r="T61" s="31"/>
      <c r="U61" s="96"/>
      <c r="V61" s="31"/>
      <c r="W61" s="31"/>
      <c r="X61" s="31"/>
      <c r="Y61" s="31"/>
      <c r="Z61" s="31"/>
      <c r="AA61"/>
      <c r="AB61"/>
      <c r="AC61"/>
      <c r="AD6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186">
        <v>45195</v>
      </c>
      <c r="BD61" s="31">
        <v>2.7858999999999998</v>
      </c>
      <c r="BE61" s="185">
        <v>3.1280000000000001</v>
      </c>
    </row>
    <row r="62" spans="1:57" ht="15.75">
      <c r="A62" s="59"/>
      <c r="B62" s="31"/>
      <c r="C62" s="34"/>
      <c r="D62" s="33"/>
      <c r="E62" s="33"/>
      <c r="F62" s="33"/>
      <c r="G62" s="34"/>
      <c r="H62" s="34"/>
      <c r="I62" s="34"/>
      <c r="J62" s="34"/>
      <c r="K62" s="34"/>
      <c r="L62" s="34"/>
      <c r="M62" s="34"/>
      <c r="N62" s="34"/>
      <c r="O62" s="34"/>
      <c r="P62" s="34"/>
      <c r="Q62" s="34"/>
      <c r="R62" s="31"/>
      <c r="S62" s="31"/>
      <c r="T62" s="31"/>
      <c r="U62" s="96"/>
      <c r="V62" s="31"/>
      <c r="W62" s="31"/>
      <c r="X62" s="31"/>
      <c r="Y62" s="31"/>
      <c r="Z62" s="31"/>
      <c r="AA62"/>
      <c r="AB62"/>
      <c r="AC62"/>
      <c r="AD62"/>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186">
        <v>45194</v>
      </c>
      <c r="BD62" s="31">
        <v>2.7858999999999998</v>
      </c>
      <c r="BE62" s="185">
        <v>3.1280000000000001</v>
      </c>
    </row>
    <row r="63" spans="1:57" ht="15.75">
      <c r="A63" s="59"/>
      <c r="B63" s="31"/>
      <c r="C63" s="34"/>
      <c r="D63" s="33"/>
      <c r="E63" s="33"/>
      <c r="F63" s="33"/>
      <c r="G63" s="34"/>
      <c r="H63" s="34"/>
      <c r="I63" s="34"/>
      <c r="J63" s="34"/>
      <c r="K63" s="34"/>
      <c r="L63" s="34"/>
      <c r="M63" s="34"/>
      <c r="N63" s="34"/>
      <c r="O63" s="34"/>
      <c r="P63" s="34"/>
      <c r="Q63" s="34"/>
      <c r="R63" s="31"/>
      <c r="S63" s="31"/>
      <c r="T63" s="31"/>
      <c r="U63" s="96"/>
      <c r="V63" s="31"/>
      <c r="W63" s="31"/>
      <c r="X63" s="31"/>
      <c r="Y63" s="31"/>
      <c r="Z63" s="31"/>
      <c r="AA63"/>
      <c r="AB63"/>
      <c r="AC63"/>
      <c r="AD63"/>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186">
        <v>45191</v>
      </c>
      <c r="BD63" s="31">
        <v>2.7858999999999998</v>
      </c>
      <c r="BE63" s="185">
        <v>3.1280000000000001</v>
      </c>
    </row>
    <row r="64" spans="1:57" ht="15.75">
      <c r="A64" s="59"/>
      <c r="B64" s="31"/>
      <c r="C64" s="34"/>
      <c r="D64" s="33"/>
      <c r="E64" s="33"/>
      <c r="F64" s="33"/>
      <c r="G64" s="34"/>
      <c r="H64" s="34"/>
      <c r="I64" s="34"/>
      <c r="J64" s="34"/>
      <c r="K64" s="34"/>
      <c r="L64" s="34"/>
      <c r="M64" s="34"/>
      <c r="N64" s="34"/>
      <c r="O64" s="34"/>
      <c r="P64" s="34"/>
      <c r="Q64" s="34"/>
      <c r="R64" s="31"/>
      <c r="S64" s="31"/>
      <c r="T64" s="31"/>
      <c r="U64" s="96"/>
      <c r="V64" s="31"/>
      <c r="W64" s="31"/>
      <c r="X64" s="31"/>
      <c r="Y64" s="31"/>
      <c r="Z64" s="31"/>
      <c r="AA64"/>
      <c r="AB64"/>
      <c r="AC64"/>
      <c r="AD64"/>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186">
        <v>45190</v>
      </c>
      <c r="BD64" s="31">
        <v>2.7858999999999998</v>
      </c>
      <c r="BE64" s="185">
        <v>3.1280000000000001</v>
      </c>
    </row>
    <row r="65" spans="1:57" ht="15.75">
      <c r="A65" s="59"/>
      <c r="B65" s="31"/>
      <c r="C65" s="34"/>
      <c r="D65" s="33"/>
      <c r="E65" s="33"/>
      <c r="F65" s="33"/>
      <c r="G65" s="34"/>
      <c r="H65" s="34"/>
      <c r="I65" s="34"/>
      <c r="J65" s="34"/>
      <c r="K65" s="34"/>
      <c r="L65" s="34"/>
      <c r="M65" s="34"/>
      <c r="N65" s="34"/>
      <c r="O65" s="34"/>
      <c r="P65" s="34"/>
      <c r="Q65" s="34"/>
      <c r="R65" s="31"/>
      <c r="S65" s="31"/>
      <c r="T65" s="31"/>
      <c r="U65" s="96"/>
      <c r="V65" s="31"/>
      <c r="W65" s="31"/>
      <c r="X65" s="31"/>
      <c r="Y65" s="31"/>
      <c r="Z65" s="31"/>
      <c r="AA65"/>
      <c r="AB65"/>
      <c r="AC65"/>
      <c r="AD65"/>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186">
        <v>45189</v>
      </c>
      <c r="BD65" s="31">
        <v>2.7858999999999998</v>
      </c>
      <c r="BE65" s="185">
        <v>3.1280000000000001</v>
      </c>
    </row>
    <row r="66" spans="1:57" ht="15.75">
      <c r="A66" s="59"/>
      <c r="B66" s="31"/>
      <c r="C66" s="34"/>
      <c r="D66" s="33"/>
      <c r="E66" s="33"/>
      <c r="F66" s="33"/>
      <c r="G66" s="34"/>
      <c r="H66" s="34"/>
      <c r="I66" s="34"/>
      <c r="J66" s="34"/>
      <c r="K66" s="34"/>
      <c r="L66" s="34"/>
      <c r="M66" s="34"/>
      <c r="N66" s="34"/>
      <c r="O66" s="34"/>
      <c r="P66" s="34"/>
      <c r="Q66" s="34"/>
      <c r="R66" s="31"/>
      <c r="S66" s="31"/>
      <c r="T66" s="31"/>
      <c r="U66" s="96"/>
      <c r="V66" s="31"/>
      <c r="W66" s="31"/>
      <c r="X66" s="31"/>
      <c r="Y66" s="31"/>
      <c r="Z66" s="31"/>
      <c r="AA66"/>
      <c r="AB66"/>
      <c r="AC66"/>
      <c r="AD66"/>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186">
        <v>45188</v>
      </c>
      <c r="BD66" s="31">
        <v>2.7858999999999998</v>
      </c>
      <c r="BE66" s="185">
        <v>3.1280000000000001</v>
      </c>
    </row>
    <row r="67" spans="1:57" ht="15.75">
      <c r="A67" s="59"/>
      <c r="B67" s="31"/>
      <c r="C67" s="34"/>
      <c r="D67" s="33"/>
      <c r="E67" s="33"/>
      <c r="F67" s="33"/>
      <c r="G67" s="34"/>
      <c r="H67" s="34"/>
      <c r="I67" s="34"/>
      <c r="J67" s="34"/>
      <c r="K67" s="34"/>
      <c r="L67" s="34"/>
      <c r="M67" s="34"/>
      <c r="N67" s="34"/>
      <c r="O67" s="34"/>
      <c r="P67" s="34"/>
      <c r="Q67" s="34"/>
      <c r="R67" s="31"/>
      <c r="S67" s="31"/>
      <c r="T67" s="31"/>
      <c r="U67" s="96"/>
      <c r="V67" s="31"/>
      <c r="W67" s="31"/>
      <c r="X67" s="31"/>
      <c r="Y67" s="31"/>
      <c r="Z67" s="31"/>
      <c r="AA67"/>
      <c r="AB67"/>
      <c r="AC67"/>
      <c r="AD67"/>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186">
        <v>45187</v>
      </c>
      <c r="BD67" s="31">
        <v>2.7858999999999998</v>
      </c>
      <c r="BE67" s="185">
        <v>3.1280000000000001</v>
      </c>
    </row>
    <row r="68" spans="1:57" ht="15.75">
      <c r="A68" s="59"/>
      <c r="B68" s="31"/>
      <c r="C68" s="34"/>
      <c r="D68" s="33"/>
      <c r="E68" s="33"/>
      <c r="F68" s="33"/>
      <c r="G68" s="34"/>
      <c r="H68" s="34"/>
      <c r="I68" s="34"/>
      <c r="J68" s="34"/>
      <c r="K68" s="34"/>
      <c r="L68" s="34"/>
      <c r="M68" s="34"/>
      <c r="N68" s="34"/>
      <c r="O68" s="34"/>
      <c r="P68" s="34"/>
      <c r="Q68" s="34"/>
      <c r="R68" s="31"/>
      <c r="S68" s="31"/>
      <c r="T68" s="31"/>
      <c r="U68" s="96"/>
      <c r="V68" s="31"/>
      <c r="W68" s="31"/>
      <c r="X68" s="31"/>
      <c r="Y68" s="31"/>
      <c r="Z68" s="31"/>
      <c r="AA68"/>
      <c r="AB68"/>
      <c r="AC68"/>
      <c r="AD68"/>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186">
        <v>45184</v>
      </c>
      <c r="BD68" s="31">
        <v>2.7858999999999998</v>
      </c>
      <c r="BE68" s="185">
        <v>3.1280000000000001</v>
      </c>
    </row>
    <row r="69" spans="1:57" ht="15.75">
      <c r="A69" s="59"/>
      <c r="B69" s="31"/>
      <c r="C69" s="34"/>
      <c r="D69" s="33"/>
      <c r="E69" s="33"/>
      <c r="F69" s="33"/>
      <c r="G69" s="34"/>
      <c r="H69" s="34"/>
      <c r="I69" s="34"/>
      <c r="J69" s="34"/>
      <c r="K69" s="34"/>
      <c r="L69" s="34"/>
      <c r="M69" s="34"/>
      <c r="N69" s="34"/>
      <c r="O69" s="34"/>
      <c r="P69" s="34"/>
      <c r="Q69" s="34"/>
      <c r="R69" s="31"/>
      <c r="S69" s="31"/>
      <c r="T69" s="31"/>
      <c r="U69" s="96"/>
      <c r="V69" s="31"/>
      <c r="W69" s="31"/>
      <c r="X69" s="31"/>
      <c r="Y69" s="31"/>
      <c r="Z69" s="31"/>
      <c r="AA69"/>
      <c r="AB69"/>
      <c r="AC69"/>
      <c r="AD69"/>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186">
        <v>45183</v>
      </c>
      <c r="BD69" s="31">
        <v>2.7858999999999998</v>
      </c>
      <c r="BE69" s="185">
        <v>3.1280000000000001</v>
      </c>
    </row>
    <row r="70" spans="1:57" ht="15.75">
      <c r="A70" s="59"/>
      <c r="B70" s="31"/>
      <c r="C70" s="34"/>
      <c r="D70" s="33"/>
      <c r="E70" s="33"/>
      <c r="F70" s="33"/>
      <c r="G70" s="34"/>
      <c r="H70" s="34"/>
      <c r="I70" s="34"/>
      <c r="J70" s="34"/>
      <c r="K70" s="34"/>
      <c r="L70" s="34"/>
      <c r="M70" s="34"/>
      <c r="N70" s="34"/>
      <c r="O70" s="34"/>
      <c r="P70" s="34"/>
      <c r="Q70" s="34"/>
      <c r="R70" s="31"/>
      <c r="S70" s="31"/>
      <c r="T70" s="31"/>
      <c r="U70" s="96"/>
      <c r="V70" s="31"/>
      <c r="W70" s="31"/>
      <c r="X70" s="31"/>
      <c r="Y70" s="31"/>
      <c r="Z70" s="31"/>
      <c r="AA70"/>
      <c r="AB70"/>
      <c r="AC70"/>
      <c r="AD70"/>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186">
        <v>45182</v>
      </c>
      <c r="BD70" s="31">
        <v>2.7858999999999998</v>
      </c>
      <c r="BE70" s="185">
        <v>3.1280000000000001</v>
      </c>
    </row>
    <row r="71" spans="1:57" ht="15.75">
      <c r="A71" s="59"/>
      <c r="B71" s="31"/>
      <c r="C71" s="34"/>
      <c r="D71" s="33"/>
      <c r="E71" s="33"/>
      <c r="F71" s="33"/>
      <c r="G71" s="34"/>
      <c r="H71" s="34"/>
      <c r="I71" s="34"/>
      <c r="J71" s="34"/>
      <c r="K71" s="34"/>
      <c r="L71" s="34"/>
      <c r="M71" s="34"/>
      <c r="N71" s="34"/>
      <c r="O71" s="34"/>
      <c r="P71" s="34"/>
      <c r="Q71" s="34"/>
      <c r="R71" s="31"/>
      <c r="S71" s="31"/>
      <c r="T71" s="31"/>
      <c r="U71" s="96"/>
      <c r="V71" s="31"/>
      <c r="W71" s="31"/>
      <c r="X71" s="31"/>
      <c r="Y71" s="31"/>
      <c r="Z71" s="31"/>
      <c r="AA71"/>
      <c r="AB71"/>
      <c r="AC71"/>
      <c r="AD7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186">
        <v>45181</v>
      </c>
      <c r="BD71" s="31">
        <v>2.7858999999999998</v>
      </c>
      <c r="BE71" s="185">
        <v>3.1280000000000001</v>
      </c>
    </row>
    <row r="72" spans="1:57" ht="15.75">
      <c r="A72" s="59"/>
      <c r="B72" s="31"/>
      <c r="C72" s="34"/>
      <c r="D72" s="33"/>
      <c r="E72" s="33"/>
      <c r="F72" s="33"/>
      <c r="G72" s="34"/>
      <c r="H72" s="34"/>
      <c r="I72" s="34"/>
      <c r="J72" s="34"/>
      <c r="K72" s="34"/>
      <c r="L72" s="34"/>
      <c r="M72" s="34"/>
      <c r="N72" s="34"/>
      <c r="O72" s="34"/>
      <c r="P72" s="34"/>
      <c r="Q72" s="34"/>
      <c r="R72" s="31"/>
      <c r="S72" s="31"/>
      <c r="T72" s="31"/>
      <c r="U72" s="96"/>
      <c r="V72" s="31"/>
      <c r="W72" s="31"/>
      <c r="X72" s="31"/>
      <c r="Y72" s="31"/>
      <c r="Z72" s="31"/>
      <c r="AA72"/>
      <c r="AB72"/>
      <c r="AC72"/>
      <c r="AD72"/>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186">
        <v>45180</v>
      </c>
      <c r="BD72" s="31">
        <v>2.7858999999999998</v>
      </c>
      <c r="BE72" s="185">
        <v>3.1280000000000001</v>
      </c>
    </row>
    <row r="73" spans="1:57" ht="15.75">
      <c r="A73" s="59"/>
      <c r="B73" s="31"/>
      <c r="C73" s="34"/>
      <c r="D73" s="33"/>
      <c r="E73" s="33"/>
      <c r="F73" s="33"/>
      <c r="G73" s="34"/>
      <c r="H73" s="34"/>
      <c r="I73" s="34"/>
      <c r="J73" s="34"/>
      <c r="K73" s="34"/>
      <c r="L73" s="34"/>
      <c r="M73" s="34"/>
      <c r="N73" s="34"/>
      <c r="O73" s="34"/>
      <c r="P73" s="34"/>
      <c r="Q73" s="34"/>
      <c r="R73" s="31"/>
      <c r="S73" s="31"/>
      <c r="T73" s="31"/>
      <c r="U73" s="96"/>
      <c r="V73" s="31"/>
      <c r="W73" s="31"/>
      <c r="X73" s="31"/>
      <c r="Y73" s="31"/>
      <c r="Z73" s="31"/>
      <c r="AA73"/>
      <c r="AB73"/>
      <c r="AC73"/>
      <c r="AD73"/>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186">
        <v>45177</v>
      </c>
      <c r="BD73" s="31">
        <v>2.7858999999999998</v>
      </c>
      <c r="BE73" s="185">
        <v>3.1280000000000001</v>
      </c>
    </row>
    <row r="74" spans="1:57" ht="15.75">
      <c r="A74" s="59"/>
      <c r="B74" s="31"/>
      <c r="C74" s="34"/>
      <c r="D74" s="33"/>
      <c r="E74" s="33"/>
      <c r="F74" s="33"/>
      <c r="G74" s="34"/>
      <c r="H74" s="34"/>
      <c r="I74" s="34"/>
      <c r="J74" s="34"/>
      <c r="K74" s="34"/>
      <c r="L74" s="34"/>
      <c r="M74" s="34"/>
      <c r="N74" s="34"/>
      <c r="O74" s="34"/>
      <c r="P74" s="34"/>
      <c r="Q74" s="34"/>
      <c r="R74" s="31"/>
      <c r="S74" s="31"/>
      <c r="T74" s="31"/>
      <c r="U74" s="96"/>
      <c r="V74" s="31"/>
      <c r="W74" s="31"/>
      <c r="X74" s="31"/>
      <c r="Y74" s="31"/>
      <c r="Z74" s="31"/>
      <c r="AA74"/>
      <c r="AB74"/>
      <c r="AC74"/>
      <c r="AD74"/>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186">
        <v>45176</v>
      </c>
      <c r="BD74" s="31">
        <v>2.7858999999999998</v>
      </c>
      <c r="BE74" s="185">
        <v>3.1280000000000001</v>
      </c>
    </row>
    <row r="75" spans="1:57" ht="15.75">
      <c r="A75" s="59"/>
      <c r="B75" s="31"/>
      <c r="C75" s="34"/>
      <c r="D75" s="33"/>
      <c r="E75" s="33"/>
      <c r="F75" s="33"/>
      <c r="G75" s="34"/>
      <c r="H75" s="34"/>
      <c r="I75" s="34"/>
      <c r="J75" s="34"/>
      <c r="K75" s="34"/>
      <c r="L75" s="34"/>
      <c r="M75" s="34"/>
      <c r="N75" s="34"/>
      <c r="O75" s="34"/>
      <c r="P75" s="34"/>
      <c r="Q75" s="34"/>
      <c r="R75" s="31"/>
      <c r="S75" s="31"/>
      <c r="T75" s="31"/>
      <c r="U75" s="96"/>
      <c r="V75" s="31"/>
      <c r="W75" s="31"/>
      <c r="X75" s="31"/>
      <c r="Y75" s="31"/>
      <c r="Z75" s="31"/>
      <c r="AA75"/>
      <c r="AB75"/>
      <c r="AC75"/>
      <c r="AD75"/>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186">
        <v>45175</v>
      </c>
      <c r="BD75" s="31">
        <v>2.7858999999999998</v>
      </c>
      <c r="BE75" s="185">
        <v>3.1280000000000001</v>
      </c>
    </row>
    <row r="76" spans="1:57" ht="15.75">
      <c r="A76" s="59"/>
      <c r="B76" s="31"/>
      <c r="C76" s="34"/>
      <c r="D76" s="33"/>
      <c r="E76" s="33"/>
      <c r="F76" s="33"/>
      <c r="G76" s="34"/>
      <c r="H76" s="34"/>
      <c r="I76" s="34"/>
      <c r="J76" s="34"/>
      <c r="K76" s="34"/>
      <c r="L76" s="34"/>
      <c r="M76" s="34"/>
      <c r="N76" s="34"/>
      <c r="O76" s="34"/>
      <c r="P76" s="34"/>
      <c r="Q76" s="34"/>
      <c r="R76" s="31"/>
      <c r="S76" s="31"/>
      <c r="T76" s="31"/>
      <c r="U76" s="96"/>
      <c r="V76" s="31"/>
      <c r="W76" s="31"/>
      <c r="X76" s="31"/>
      <c r="Y76" s="31"/>
      <c r="Z76" s="31"/>
      <c r="AA76"/>
      <c r="AB76"/>
      <c r="AC76"/>
      <c r="AD76"/>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186">
        <v>45174</v>
      </c>
      <c r="BD76" s="31">
        <v>2.7858999999999998</v>
      </c>
      <c r="BE76" s="185">
        <v>3.1280000000000001</v>
      </c>
    </row>
    <row r="77" spans="1:57" ht="15.75">
      <c r="A77" s="59"/>
      <c r="B77" s="31"/>
      <c r="C77" s="34"/>
      <c r="D77" s="33"/>
      <c r="E77" s="33"/>
      <c r="F77" s="33"/>
      <c r="G77" s="34"/>
      <c r="H77" s="34"/>
      <c r="I77" s="34"/>
      <c r="J77" s="34"/>
      <c r="K77" s="34"/>
      <c r="L77" s="34"/>
      <c r="M77" s="34"/>
      <c r="N77" s="34"/>
      <c r="O77" s="34"/>
      <c r="P77" s="34"/>
      <c r="Q77" s="34"/>
      <c r="R77" s="31"/>
      <c r="S77" s="31"/>
      <c r="T77" s="31"/>
      <c r="U77" s="96"/>
      <c r="V77" s="31"/>
      <c r="W77" s="31"/>
      <c r="X77" s="31"/>
      <c r="Y77" s="31"/>
      <c r="Z77" s="31"/>
      <c r="AA77"/>
      <c r="AB77"/>
      <c r="AC77"/>
      <c r="AD77"/>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186">
        <v>45173</v>
      </c>
      <c r="BD77" s="31">
        <v>2.7858999999999998</v>
      </c>
      <c r="BE77" s="185">
        <v>3.1280000000000001</v>
      </c>
    </row>
    <row r="78" spans="1:57" ht="15.75">
      <c r="A78" s="59"/>
      <c r="B78" s="31"/>
      <c r="C78" s="34"/>
      <c r="D78" s="33"/>
      <c r="E78" s="33"/>
      <c r="F78" s="33"/>
      <c r="G78" s="34"/>
      <c r="H78" s="34"/>
      <c r="I78" s="34"/>
      <c r="J78" s="34"/>
      <c r="K78" s="34"/>
      <c r="L78" s="34"/>
      <c r="M78" s="34"/>
      <c r="N78" s="34"/>
      <c r="O78" s="34"/>
      <c r="P78" s="34"/>
      <c r="Q78" s="34"/>
      <c r="R78" s="31"/>
      <c r="S78" s="31"/>
      <c r="T78" s="31"/>
      <c r="U78" s="96"/>
      <c r="V78" s="31"/>
      <c r="W78" s="31"/>
      <c r="X78" s="31"/>
      <c r="Y78" s="31"/>
      <c r="Z78" s="31"/>
      <c r="AA78"/>
      <c r="AB78"/>
      <c r="AC78"/>
      <c r="AD78"/>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186">
        <v>45170</v>
      </c>
      <c r="BD78" s="31">
        <v>2.7858999999999998</v>
      </c>
      <c r="BE78" s="185">
        <v>3.1280000000000001</v>
      </c>
    </row>
    <row r="79" spans="1:57" ht="15.75">
      <c r="A79" s="59"/>
      <c r="B79" s="31"/>
      <c r="C79" s="34"/>
      <c r="D79" s="33"/>
      <c r="E79" s="33"/>
      <c r="F79" s="33"/>
      <c r="G79" s="34"/>
      <c r="H79" s="34"/>
      <c r="I79" s="34"/>
      <c r="J79" s="34"/>
      <c r="K79" s="34"/>
      <c r="L79" s="34"/>
      <c r="M79" s="34"/>
      <c r="N79" s="34"/>
      <c r="O79" s="34"/>
      <c r="P79" s="34"/>
      <c r="Q79" s="34"/>
      <c r="R79" s="31"/>
      <c r="S79" s="31"/>
      <c r="T79" s="31"/>
      <c r="U79" s="96"/>
      <c r="V79" s="31"/>
      <c r="W79" s="31"/>
      <c r="X79" s="31"/>
      <c r="Y79" s="31"/>
      <c r="Z79" s="31"/>
      <c r="AA79"/>
      <c r="AB79"/>
      <c r="AC79"/>
      <c r="AD79"/>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186">
        <v>45169</v>
      </c>
      <c r="BD79" s="31">
        <v>2.7858999999999998</v>
      </c>
      <c r="BE79" s="185">
        <v>3.1280000000000001</v>
      </c>
    </row>
    <row r="80" spans="1:57" ht="15.75">
      <c r="A80" s="59"/>
      <c r="B80" s="31"/>
      <c r="C80" s="34"/>
      <c r="D80" s="33"/>
      <c r="E80" s="33"/>
      <c r="F80" s="33"/>
      <c r="G80" s="34"/>
      <c r="H80" s="34"/>
      <c r="I80" s="34"/>
      <c r="J80" s="34"/>
      <c r="K80" s="34"/>
      <c r="L80" s="34"/>
      <c r="M80" s="34"/>
      <c r="N80" s="34"/>
      <c r="O80" s="34"/>
      <c r="P80" s="34"/>
      <c r="Q80" s="34"/>
      <c r="R80" s="31"/>
      <c r="S80" s="31"/>
      <c r="T80" s="31"/>
      <c r="U80" s="96"/>
      <c r="V80" s="31"/>
      <c r="W80" s="31"/>
      <c r="X80" s="31"/>
      <c r="Y80" s="31"/>
      <c r="Z80" s="31"/>
      <c r="AA80"/>
      <c r="AB80"/>
      <c r="AC80"/>
      <c r="AD80"/>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186">
        <v>45168</v>
      </c>
      <c r="BD80" s="31">
        <v>2.7858999999999998</v>
      </c>
      <c r="BE80" s="185">
        <v>3.1280000000000001</v>
      </c>
    </row>
    <row r="81" spans="1:57" ht="15.75">
      <c r="A81" s="59"/>
      <c r="B81" s="31"/>
      <c r="C81" s="34"/>
      <c r="D81" s="33"/>
      <c r="E81" s="33"/>
      <c r="F81" s="33"/>
      <c r="G81" s="34"/>
      <c r="H81" s="34"/>
      <c r="I81" s="34"/>
      <c r="J81" s="34"/>
      <c r="K81" s="34"/>
      <c r="L81" s="34"/>
      <c r="M81" s="34"/>
      <c r="N81" s="34"/>
      <c r="O81" s="34"/>
      <c r="P81" s="34"/>
      <c r="Q81" s="34"/>
      <c r="R81" s="31"/>
      <c r="S81" s="31"/>
      <c r="T81" s="31"/>
      <c r="U81" s="96"/>
      <c r="V81" s="31"/>
      <c r="W81" s="31"/>
      <c r="X81" s="31"/>
      <c r="Y81" s="31"/>
      <c r="Z81" s="31"/>
      <c r="AA81"/>
      <c r="AB81"/>
      <c r="AC81"/>
      <c r="AD8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186">
        <v>45167</v>
      </c>
      <c r="BD81" s="31">
        <v>2.7858999999999998</v>
      </c>
      <c r="BE81" s="185">
        <v>3.1280000000000001</v>
      </c>
    </row>
    <row r="82" spans="1:57" ht="15.75">
      <c r="A82" s="59"/>
      <c r="B82" s="31"/>
      <c r="C82" s="34"/>
      <c r="D82" s="33"/>
      <c r="E82" s="33"/>
      <c r="F82" s="33"/>
      <c r="G82" s="34"/>
      <c r="H82" s="34"/>
      <c r="I82" s="34"/>
      <c r="J82" s="34"/>
      <c r="K82" s="34"/>
      <c r="L82" s="34"/>
      <c r="M82" s="34"/>
      <c r="N82" s="34"/>
      <c r="O82" s="34"/>
      <c r="P82" s="34"/>
      <c r="Q82" s="34"/>
      <c r="R82" s="31"/>
      <c r="S82" s="31"/>
      <c r="T82" s="31"/>
      <c r="U82" s="96"/>
      <c r="V82" s="31"/>
      <c r="W82" s="31"/>
      <c r="X82" s="31"/>
      <c r="Y82" s="31"/>
      <c r="Z82" s="31"/>
      <c r="AA82"/>
      <c r="AB82"/>
      <c r="AC82"/>
      <c r="AD82"/>
      <c r="AE82" s="31"/>
      <c r="AF82" s="31"/>
      <c r="AG82" s="31"/>
      <c r="AH82" s="31"/>
      <c r="AI82" s="31"/>
      <c r="AJ82" s="31"/>
      <c r="AK82" s="31"/>
      <c r="AL82" s="31"/>
      <c r="AM82" s="31"/>
      <c r="AN82" s="31"/>
      <c r="AO82" s="31"/>
      <c r="AP82" s="31"/>
      <c r="AQ82" s="31"/>
      <c r="AR82" s="31"/>
      <c r="AS82" s="31"/>
      <c r="AT82" s="31"/>
      <c r="AU82" s="31"/>
      <c r="AV82" s="31"/>
      <c r="AW82" s="31"/>
      <c r="AX82" s="31"/>
      <c r="AY82" s="31"/>
      <c r="AZ82" s="31"/>
      <c r="BA82" s="31"/>
      <c r="BB82" s="31"/>
      <c r="BC82" s="186">
        <v>45166</v>
      </c>
      <c r="BD82" s="31">
        <v>2.7858999999999998</v>
      </c>
      <c r="BE82" s="185">
        <v>3.1280000000000001</v>
      </c>
    </row>
    <row r="83" spans="1:57" ht="15.75">
      <c r="A83" s="59"/>
      <c r="B83" s="31"/>
      <c r="C83" s="34"/>
      <c r="D83" s="33"/>
      <c r="E83" s="33"/>
      <c r="F83" s="33"/>
      <c r="G83" s="34"/>
      <c r="H83" s="34"/>
      <c r="I83" s="34"/>
      <c r="J83" s="34"/>
      <c r="K83" s="34"/>
      <c r="L83" s="34"/>
      <c r="M83" s="34"/>
      <c r="N83" s="34"/>
      <c r="O83" s="34"/>
      <c r="P83" s="34"/>
      <c r="Q83" s="34"/>
      <c r="R83" s="31"/>
      <c r="S83" s="31"/>
      <c r="T83" s="31"/>
      <c r="U83" s="96"/>
      <c r="V83" s="31"/>
      <c r="W83" s="31"/>
      <c r="X83" s="31"/>
      <c r="Y83" s="31"/>
      <c r="Z83" s="31"/>
      <c r="AA83"/>
      <c r="AB83"/>
      <c r="AC83"/>
      <c r="AD83"/>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186">
        <v>45163</v>
      </c>
      <c r="BD83" s="31">
        <v>2.7858999999999998</v>
      </c>
      <c r="BE83" s="185">
        <v>3.1280000000000001</v>
      </c>
    </row>
    <row r="84" spans="1:57" ht="15.75">
      <c r="A84" s="59"/>
      <c r="B84" s="31"/>
      <c r="C84" s="34"/>
      <c r="D84" s="33"/>
      <c r="E84" s="33"/>
      <c r="F84" s="33"/>
      <c r="G84" s="34"/>
      <c r="H84" s="34"/>
      <c r="I84" s="34"/>
      <c r="J84" s="34"/>
      <c r="K84" s="34"/>
      <c r="L84" s="34"/>
      <c r="M84" s="34"/>
      <c r="N84" s="34"/>
      <c r="O84" s="34"/>
      <c r="P84" s="34"/>
      <c r="Q84" s="34"/>
      <c r="R84" s="31"/>
      <c r="S84" s="31"/>
      <c r="T84" s="31"/>
      <c r="U84" s="96"/>
      <c r="V84" s="31"/>
      <c r="W84" s="31"/>
      <c r="X84" s="31"/>
      <c r="Y84" s="31"/>
      <c r="Z84" s="31"/>
      <c r="AA84"/>
      <c r="AB84"/>
      <c r="AC84"/>
      <c r="AD84"/>
      <c r="AE84" s="31"/>
      <c r="AF84" s="31"/>
      <c r="AG84" s="31"/>
      <c r="AH84" s="31"/>
      <c r="AI84" s="31"/>
      <c r="AJ84" s="31"/>
      <c r="AK84" s="31"/>
      <c r="AL84" s="31"/>
      <c r="AM84" s="31"/>
      <c r="AN84" s="31"/>
      <c r="AO84" s="31"/>
      <c r="AP84" s="31"/>
      <c r="AQ84" s="31"/>
      <c r="AR84" s="31"/>
      <c r="AS84" s="31"/>
      <c r="AT84" s="31"/>
      <c r="AU84" s="31"/>
      <c r="AV84" s="31"/>
      <c r="AW84" s="31"/>
      <c r="AX84" s="31"/>
      <c r="AY84" s="31"/>
      <c r="AZ84" s="31"/>
      <c r="BA84" s="31"/>
      <c r="BB84" s="31"/>
      <c r="BC84" s="186">
        <v>45162</v>
      </c>
      <c r="BD84" s="31">
        <v>2.7858999999999998</v>
      </c>
      <c r="BE84" s="185">
        <v>3.1280000000000001</v>
      </c>
    </row>
    <row r="85" spans="1:57" ht="15.75">
      <c r="A85" s="59"/>
      <c r="B85" s="31"/>
      <c r="C85" s="34"/>
      <c r="D85" s="33"/>
      <c r="E85" s="33"/>
      <c r="F85" s="33"/>
      <c r="G85" s="34"/>
      <c r="H85" s="34"/>
      <c r="I85" s="34"/>
      <c r="J85" s="34"/>
      <c r="K85" s="34"/>
      <c r="L85" s="34"/>
      <c r="M85" s="34"/>
      <c r="N85" s="34"/>
      <c r="O85" s="34"/>
      <c r="P85" s="34"/>
      <c r="Q85" s="34"/>
      <c r="R85" s="31"/>
      <c r="S85" s="31"/>
      <c r="T85" s="31"/>
      <c r="U85" s="96"/>
      <c r="V85" s="31"/>
      <c r="W85" s="31"/>
      <c r="X85" s="31"/>
      <c r="Y85" s="31"/>
      <c r="Z85" s="31"/>
      <c r="AA85"/>
      <c r="AB85"/>
      <c r="AC85"/>
      <c r="AD85"/>
      <c r="AE85" s="31"/>
      <c r="AF85" s="31"/>
      <c r="AG85" s="31"/>
      <c r="AH85" s="31"/>
      <c r="AI85" s="31"/>
      <c r="AJ85" s="31"/>
      <c r="AK85" s="31"/>
      <c r="AL85" s="31"/>
      <c r="AM85" s="31"/>
      <c r="AN85" s="31"/>
      <c r="AO85" s="31"/>
      <c r="AP85" s="31"/>
      <c r="AQ85" s="31"/>
      <c r="AR85" s="31"/>
      <c r="AS85" s="31"/>
      <c r="AT85" s="31"/>
      <c r="AU85" s="31"/>
      <c r="AV85" s="31"/>
      <c r="AW85" s="31"/>
      <c r="AX85" s="31"/>
      <c r="AY85" s="31"/>
      <c r="AZ85" s="31"/>
      <c r="BA85" s="31"/>
      <c r="BB85" s="31"/>
      <c r="BC85" s="186">
        <v>45161</v>
      </c>
      <c r="BD85" s="31">
        <v>2.7858999999999998</v>
      </c>
      <c r="BE85" s="185">
        <v>3.1280000000000001</v>
      </c>
    </row>
    <row r="86" spans="1:57" ht="15.75">
      <c r="A86" s="59"/>
      <c r="B86" s="31"/>
      <c r="C86" s="34"/>
      <c r="D86" s="33"/>
      <c r="E86" s="33"/>
      <c r="F86" s="33"/>
      <c r="G86" s="34"/>
      <c r="H86" s="34"/>
      <c r="I86" s="34"/>
      <c r="J86" s="34"/>
      <c r="K86" s="34"/>
      <c r="L86" s="34"/>
      <c r="M86" s="34"/>
      <c r="N86" s="34"/>
      <c r="O86" s="34"/>
      <c r="P86" s="34"/>
      <c r="Q86" s="34"/>
      <c r="R86" s="31"/>
      <c r="S86" s="31"/>
      <c r="T86" s="31"/>
      <c r="U86" s="96"/>
      <c r="V86" s="31"/>
      <c r="W86" s="31"/>
      <c r="X86" s="31"/>
      <c r="Y86" s="31"/>
      <c r="Z86" s="31"/>
      <c r="AA86"/>
      <c r="AB86"/>
      <c r="AC86"/>
      <c r="AD86"/>
      <c r="AE86" s="31"/>
      <c r="AF86" s="31"/>
      <c r="AG86" s="31"/>
      <c r="AH86" s="31"/>
      <c r="AI86" s="31"/>
      <c r="AJ86" s="31"/>
      <c r="AK86" s="31"/>
      <c r="AL86" s="31"/>
      <c r="AM86" s="31"/>
      <c r="AN86" s="31"/>
      <c r="AO86" s="31"/>
      <c r="AP86" s="31"/>
      <c r="AQ86" s="31"/>
      <c r="AR86" s="31"/>
      <c r="AS86" s="31"/>
      <c r="AT86" s="31"/>
      <c r="AU86" s="31"/>
      <c r="AV86" s="31"/>
      <c r="AW86" s="31"/>
      <c r="AX86" s="31"/>
      <c r="AY86" s="31"/>
      <c r="AZ86" s="31"/>
      <c r="BA86" s="31"/>
      <c r="BB86" s="31"/>
      <c r="BC86" s="186">
        <v>45160</v>
      </c>
      <c r="BD86" s="31">
        <v>2.7858999999999998</v>
      </c>
      <c r="BE86" s="185">
        <v>3.1280000000000001</v>
      </c>
    </row>
    <row r="87" spans="1:57" ht="15.75">
      <c r="A87" s="59"/>
      <c r="B87" s="31"/>
      <c r="C87" s="34"/>
      <c r="D87" s="33"/>
      <c r="E87" s="33"/>
      <c r="F87" s="33"/>
      <c r="G87" s="34"/>
      <c r="H87" s="34"/>
      <c r="I87" s="34"/>
      <c r="J87" s="34"/>
      <c r="K87" s="34"/>
      <c r="L87" s="34"/>
      <c r="M87" s="34"/>
      <c r="N87" s="34"/>
      <c r="O87" s="34"/>
      <c r="P87" s="34"/>
      <c r="Q87" s="34"/>
      <c r="R87" s="31"/>
      <c r="S87" s="31"/>
      <c r="T87" s="31"/>
      <c r="U87" s="96"/>
      <c r="V87" s="31"/>
      <c r="W87" s="31"/>
      <c r="X87" s="31"/>
      <c r="Y87" s="31"/>
      <c r="Z87" s="31"/>
      <c r="AA87"/>
      <c r="AB87"/>
      <c r="AC87"/>
      <c r="AD87"/>
      <c r="AE87" s="31"/>
      <c r="AF87" s="31"/>
      <c r="AG87" s="31"/>
      <c r="AH87" s="31"/>
      <c r="AI87" s="31"/>
      <c r="AJ87" s="31"/>
      <c r="AK87" s="31"/>
      <c r="AL87" s="31"/>
      <c r="AM87" s="31"/>
      <c r="AN87" s="31"/>
      <c r="AO87" s="31"/>
      <c r="AP87" s="31"/>
      <c r="AQ87" s="31"/>
      <c r="AR87" s="31"/>
      <c r="AS87" s="31"/>
      <c r="AT87" s="31"/>
      <c r="AU87" s="31"/>
      <c r="AV87" s="31"/>
      <c r="AW87" s="31"/>
      <c r="AX87" s="31"/>
      <c r="AY87" s="31"/>
      <c r="AZ87" s="31"/>
      <c r="BA87" s="31"/>
      <c r="BB87" s="31"/>
      <c r="BC87" s="186">
        <v>45159</v>
      </c>
      <c r="BD87" s="31">
        <v>2.7858999999999998</v>
      </c>
      <c r="BE87" s="185">
        <v>3.1280000000000001</v>
      </c>
    </row>
    <row r="88" spans="1:57" ht="15.75">
      <c r="A88" s="59"/>
      <c r="B88" s="31"/>
      <c r="C88" s="34"/>
      <c r="D88" s="33"/>
      <c r="E88" s="33"/>
      <c r="F88" s="33"/>
      <c r="G88" s="34"/>
      <c r="H88" s="34"/>
      <c r="I88" s="34"/>
      <c r="J88" s="34"/>
      <c r="K88" s="34"/>
      <c r="L88" s="34"/>
      <c r="M88" s="34"/>
      <c r="N88" s="34"/>
      <c r="O88" s="34"/>
      <c r="P88" s="34"/>
      <c r="Q88" s="34"/>
      <c r="R88" s="31"/>
      <c r="S88" s="31"/>
      <c r="T88" s="31"/>
      <c r="U88" s="96"/>
      <c r="V88" s="31"/>
      <c r="W88" s="31"/>
      <c r="X88" s="31"/>
      <c r="Y88" s="31"/>
      <c r="Z88" s="31"/>
      <c r="AA88"/>
      <c r="AB88"/>
      <c r="AC88"/>
      <c r="AD88"/>
      <c r="AE88" s="31"/>
      <c r="AF88" s="31"/>
      <c r="AG88" s="31"/>
      <c r="AH88" s="31"/>
      <c r="AI88" s="31"/>
      <c r="AJ88" s="31"/>
      <c r="AK88" s="31"/>
      <c r="AL88" s="31"/>
      <c r="AM88" s="31"/>
      <c r="AN88" s="31"/>
      <c r="AO88" s="31"/>
      <c r="AP88" s="31"/>
      <c r="AQ88" s="31"/>
      <c r="AR88" s="31"/>
      <c r="AS88" s="31"/>
      <c r="AT88" s="31"/>
      <c r="AU88" s="31"/>
      <c r="AV88" s="31"/>
      <c r="AW88" s="31"/>
      <c r="AX88" s="31"/>
      <c r="AY88" s="31"/>
      <c r="AZ88" s="31"/>
      <c r="BA88" s="31"/>
      <c r="BB88" s="31"/>
      <c r="BC88" s="186">
        <v>45156</v>
      </c>
      <c r="BD88" s="31">
        <v>2.7858999999999998</v>
      </c>
      <c r="BE88" s="185">
        <v>3.1280000000000001</v>
      </c>
    </row>
    <row r="89" spans="1:57" ht="15.75">
      <c r="A89" s="59"/>
      <c r="B89" s="31"/>
      <c r="C89" s="34"/>
      <c r="D89" s="33"/>
      <c r="E89" s="33"/>
      <c r="F89" s="33"/>
      <c r="G89" s="34"/>
      <c r="H89" s="34"/>
      <c r="I89" s="34"/>
      <c r="J89" s="34"/>
      <c r="K89" s="34"/>
      <c r="L89" s="34"/>
      <c r="M89" s="34"/>
      <c r="N89" s="34"/>
      <c r="O89" s="34"/>
      <c r="P89" s="34"/>
      <c r="Q89" s="34"/>
      <c r="R89" s="31"/>
      <c r="S89" s="31"/>
      <c r="T89" s="31"/>
      <c r="U89" s="96"/>
      <c r="V89" s="31"/>
      <c r="W89" s="31"/>
      <c r="X89" s="31"/>
      <c r="Y89" s="31"/>
      <c r="Z89" s="31"/>
      <c r="AA89"/>
      <c r="AB89"/>
      <c r="AC89"/>
      <c r="AD89"/>
      <c r="AE89" s="31"/>
      <c r="AF89" s="31"/>
      <c r="AG89" s="31"/>
      <c r="AH89" s="31"/>
      <c r="AI89" s="31"/>
      <c r="AJ89" s="31"/>
      <c r="AK89" s="31"/>
      <c r="AL89" s="31"/>
      <c r="AM89" s="31"/>
      <c r="AN89" s="31"/>
      <c r="AO89" s="31"/>
      <c r="AP89" s="31"/>
      <c r="AQ89" s="31"/>
      <c r="AR89" s="31"/>
      <c r="AS89" s="31"/>
      <c r="AT89" s="31"/>
      <c r="AU89" s="31"/>
      <c r="AV89" s="31"/>
      <c r="AW89" s="31"/>
      <c r="AX89" s="31"/>
      <c r="AY89" s="31"/>
      <c r="AZ89" s="31"/>
      <c r="BA89" s="31"/>
      <c r="BB89" s="31"/>
      <c r="BC89" s="186">
        <v>45155</v>
      </c>
      <c r="BD89" s="31">
        <v>2.7858999999999998</v>
      </c>
      <c r="BE89" s="185">
        <v>3.1280000000000001</v>
      </c>
    </row>
    <row r="90" spans="1:57" ht="15.75">
      <c r="A90" s="59"/>
      <c r="B90" s="31"/>
      <c r="C90" s="34"/>
      <c r="D90" s="33"/>
      <c r="E90" s="33"/>
      <c r="F90" s="33"/>
      <c r="G90" s="34"/>
      <c r="H90" s="34"/>
      <c r="I90" s="34"/>
      <c r="J90" s="34"/>
      <c r="K90" s="34"/>
      <c r="L90" s="34"/>
      <c r="M90" s="34"/>
      <c r="N90" s="34"/>
      <c r="O90" s="34"/>
      <c r="P90" s="34"/>
      <c r="Q90" s="34"/>
      <c r="R90" s="31"/>
      <c r="S90" s="31"/>
      <c r="T90" s="31"/>
      <c r="U90" s="96"/>
      <c r="V90" s="31"/>
      <c r="W90" s="31"/>
      <c r="X90" s="31"/>
      <c r="Y90" s="31"/>
      <c r="Z90" s="31"/>
      <c r="AA90"/>
      <c r="AB90"/>
      <c r="AC90"/>
      <c r="AD90"/>
      <c r="AE90" s="31"/>
      <c r="AF90" s="31"/>
      <c r="AG90" s="31"/>
      <c r="AH90" s="31"/>
      <c r="AI90" s="31"/>
      <c r="AJ90" s="31"/>
      <c r="AK90" s="31"/>
      <c r="AL90" s="31"/>
      <c r="AM90" s="31"/>
      <c r="AN90" s="31"/>
      <c r="AO90" s="31"/>
      <c r="AP90" s="31"/>
      <c r="AQ90" s="31"/>
      <c r="AR90" s="31"/>
      <c r="AS90" s="31"/>
      <c r="AT90" s="31"/>
      <c r="AU90" s="31"/>
      <c r="AV90" s="31"/>
      <c r="AW90" s="31"/>
      <c r="AX90" s="31"/>
      <c r="AY90" s="31"/>
      <c r="AZ90" s="31"/>
      <c r="BA90" s="31"/>
      <c r="BB90" s="31"/>
      <c r="BC90" s="186">
        <v>45154</v>
      </c>
      <c r="BD90" s="31">
        <v>2.7858999999999998</v>
      </c>
      <c r="BE90" s="185">
        <v>3.1280000000000001</v>
      </c>
    </row>
    <row r="91" spans="1:57" ht="15.75">
      <c r="A91" s="59"/>
      <c r="B91" s="31"/>
      <c r="C91" s="34"/>
      <c r="D91" s="33"/>
      <c r="E91" s="33"/>
      <c r="F91" s="33"/>
      <c r="G91" s="34"/>
      <c r="H91" s="34"/>
      <c r="I91" s="34"/>
      <c r="J91" s="34"/>
      <c r="K91" s="34"/>
      <c r="L91" s="34"/>
      <c r="M91" s="34"/>
      <c r="N91" s="34"/>
      <c r="O91" s="34"/>
      <c r="P91" s="34"/>
      <c r="Q91" s="34"/>
      <c r="R91" s="31"/>
      <c r="S91" s="31"/>
      <c r="T91" s="31"/>
      <c r="U91" s="96"/>
      <c r="V91" s="31"/>
      <c r="W91" s="31"/>
      <c r="X91" s="31"/>
      <c r="Y91" s="31"/>
      <c r="Z91" s="31"/>
      <c r="AA91"/>
      <c r="AB91"/>
      <c r="AC91"/>
      <c r="AD9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186">
        <v>45153</v>
      </c>
      <c r="BD91" s="31">
        <v>2.7858999999999998</v>
      </c>
      <c r="BE91" s="185">
        <v>3.1280000000000001</v>
      </c>
    </row>
    <row r="92" spans="1:57" ht="15.75">
      <c r="A92" s="59"/>
      <c r="B92" s="31"/>
      <c r="C92" s="34"/>
      <c r="D92" s="33"/>
      <c r="E92" s="33"/>
      <c r="F92" s="33"/>
      <c r="G92" s="34"/>
      <c r="H92" s="34"/>
      <c r="I92" s="34"/>
      <c r="J92" s="34"/>
      <c r="K92" s="34"/>
      <c r="L92" s="34"/>
      <c r="M92" s="34"/>
      <c r="N92" s="34"/>
      <c r="O92" s="34"/>
      <c r="P92" s="34"/>
      <c r="Q92" s="34"/>
      <c r="R92" s="31"/>
      <c r="S92" s="31"/>
      <c r="T92" s="31"/>
      <c r="U92" s="96"/>
      <c r="V92" s="31"/>
      <c r="W92" s="31"/>
      <c r="X92" s="31"/>
      <c r="Y92" s="31"/>
      <c r="Z92" s="31"/>
      <c r="AA92"/>
      <c r="AB92"/>
      <c r="AC92"/>
      <c r="AD92"/>
      <c r="AE92" s="31"/>
      <c r="AF92" s="31"/>
      <c r="AG92" s="31"/>
      <c r="AH92" s="31"/>
      <c r="AI92" s="31"/>
      <c r="AJ92" s="31"/>
      <c r="AK92" s="31"/>
      <c r="AL92" s="31"/>
      <c r="AM92" s="31"/>
      <c r="AN92" s="31"/>
      <c r="AO92" s="31"/>
      <c r="AP92" s="31"/>
      <c r="AQ92" s="31"/>
      <c r="AR92" s="31"/>
      <c r="AS92" s="31"/>
      <c r="AT92" s="31"/>
      <c r="AU92" s="31"/>
      <c r="AV92" s="31"/>
      <c r="AW92" s="31"/>
      <c r="AX92" s="31"/>
      <c r="AY92" s="31"/>
      <c r="AZ92" s="31"/>
      <c r="BA92" s="31"/>
      <c r="BB92" s="31"/>
      <c r="BC92" s="186">
        <v>45152</v>
      </c>
      <c r="BD92" s="31">
        <v>2.7858999999999998</v>
      </c>
      <c r="BE92" s="185">
        <v>3.1280000000000001</v>
      </c>
    </row>
    <row r="93" spans="1:57" ht="15.75">
      <c r="A93" s="59"/>
      <c r="B93" s="31"/>
      <c r="C93" s="34"/>
      <c r="D93" s="33"/>
      <c r="E93" s="33"/>
      <c r="F93" s="33"/>
      <c r="G93" s="34"/>
      <c r="H93" s="34"/>
      <c r="I93" s="34"/>
      <c r="J93" s="34"/>
      <c r="K93" s="34"/>
      <c r="L93" s="34"/>
      <c r="M93" s="34"/>
      <c r="N93" s="34"/>
      <c r="O93" s="34"/>
      <c r="P93" s="34"/>
      <c r="Q93" s="34"/>
      <c r="R93" s="31"/>
      <c r="S93" s="31"/>
      <c r="T93" s="31"/>
      <c r="U93" s="96"/>
      <c r="V93" s="31"/>
      <c r="W93" s="31"/>
      <c r="X93" s="31"/>
      <c r="Y93" s="31"/>
      <c r="Z93" s="31"/>
      <c r="AA93"/>
      <c r="AB93"/>
      <c r="AC93"/>
      <c r="AD93"/>
      <c r="AE93" s="31"/>
      <c r="AF93" s="31"/>
      <c r="AG93" s="31"/>
      <c r="AH93" s="31"/>
      <c r="AI93" s="31"/>
      <c r="AJ93" s="31"/>
      <c r="AK93" s="31"/>
      <c r="AL93" s="31"/>
      <c r="AM93" s="31"/>
      <c r="AN93" s="31"/>
      <c r="AO93" s="31"/>
      <c r="AP93" s="31"/>
      <c r="AQ93" s="31"/>
      <c r="AR93" s="31"/>
      <c r="AS93" s="31"/>
      <c r="AT93" s="31"/>
      <c r="AU93" s="31"/>
      <c r="AV93" s="31"/>
      <c r="AW93" s="31"/>
      <c r="AX93" s="31"/>
      <c r="AY93" s="31"/>
      <c r="AZ93" s="31"/>
      <c r="BA93" s="31"/>
      <c r="BB93" s="31"/>
      <c r="BC93" s="186">
        <v>45149</v>
      </c>
      <c r="BD93" s="31">
        <v>2.7858999999999998</v>
      </c>
      <c r="BE93" s="185">
        <v>3.1280000000000001</v>
      </c>
    </row>
    <row r="94" spans="1:57" ht="15.75">
      <c r="A94" s="59"/>
      <c r="B94" s="31"/>
      <c r="C94" s="34"/>
      <c r="D94" s="33"/>
      <c r="E94" s="33"/>
      <c r="F94" s="33"/>
      <c r="G94" s="34"/>
      <c r="H94" s="34"/>
      <c r="I94" s="34"/>
      <c r="J94" s="34"/>
      <c r="K94" s="34"/>
      <c r="L94" s="34"/>
      <c r="M94" s="34"/>
      <c r="N94" s="34"/>
      <c r="O94" s="34"/>
      <c r="P94" s="34"/>
      <c r="Q94" s="34"/>
      <c r="R94" s="31"/>
      <c r="S94" s="31"/>
      <c r="T94" s="31"/>
      <c r="U94" s="96"/>
      <c r="V94" s="31"/>
      <c r="W94" s="31"/>
      <c r="X94" s="31"/>
      <c r="Y94" s="31"/>
      <c r="Z94" s="31"/>
      <c r="AA94"/>
      <c r="AB94"/>
      <c r="AC94"/>
      <c r="AD94"/>
      <c r="AE94" s="31"/>
      <c r="AF94" s="31"/>
      <c r="AG94" s="31"/>
      <c r="AH94" s="31"/>
      <c r="AI94" s="31"/>
      <c r="AJ94" s="31"/>
      <c r="AK94" s="31"/>
      <c r="AL94" s="31"/>
      <c r="AM94" s="31"/>
      <c r="AN94" s="31"/>
      <c r="AO94" s="31"/>
      <c r="AP94" s="31"/>
      <c r="AQ94" s="31"/>
      <c r="AR94" s="31"/>
      <c r="AS94" s="31"/>
      <c r="AT94" s="31"/>
      <c r="AU94" s="31"/>
      <c r="AV94" s="31"/>
      <c r="AW94" s="31"/>
      <c r="AX94" s="31"/>
      <c r="AY94" s="31"/>
      <c r="AZ94" s="31"/>
      <c r="BA94" s="31"/>
      <c r="BB94" s="31"/>
      <c r="BC94" s="186">
        <v>45148</v>
      </c>
      <c r="BD94" s="31">
        <v>2.7858999999999998</v>
      </c>
      <c r="BE94" s="185">
        <v>3.1280000000000001</v>
      </c>
    </row>
    <row r="95" spans="1:57" ht="15.75">
      <c r="A95" s="59"/>
      <c r="B95" s="31"/>
      <c r="C95" s="34"/>
      <c r="D95" s="33"/>
      <c r="E95" s="33"/>
      <c r="F95" s="33"/>
      <c r="G95" s="34"/>
      <c r="H95" s="34"/>
      <c r="I95" s="34"/>
      <c r="J95" s="34"/>
      <c r="K95" s="34"/>
      <c r="L95" s="34"/>
      <c r="M95" s="34"/>
      <c r="N95" s="34"/>
      <c r="O95" s="34"/>
      <c r="P95" s="34"/>
      <c r="Q95" s="34"/>
      <c r="R95" s="31"/>
      <c r="S95" s="31"/>
      <c r="T95" s="31"/>
      <c r="U95" s="96"/>
      <c r="V95" s="31"/>
      <c r="W95" s="31"/>
      <c r="X95" s="31"/>
      <c r="Y95" s="31"/>
      <c r="Z95" s="31"/>
      <c r="AA95"/>
      <c r="AB95"/>
      <c r="AC95"/>
      <c r="AD95"/>
      <c r="AE95" s="31"/>
      <c r="AF95" s="31"/>
      <c r="AG95" s="31"/>
      <c r="AH95" s="31"/>
      <c r="AI95" s="31"/>
      <c r="AJ95" s="31"/>
      <c r="AK95" s="31"/>
      <c r="AL95" s="31"/>
      <c r="AM95" s="31"/>
      <c r="AN95" s="31"/>
      <c r="AO95" s="31"/>
      <c r="AP95" s="31"/>
      <c r="AQ95" s="31"/>
      <c r="AR95" s="31"/>
      <c r="AS95" s="31"/>
      <c r="AT95" s="31"/>
      <c r="AU95" s="31"/>
      <c r="AV95" s="31"/>
      <c r="AW95" s="31"/>
      <c r="AX95" s="31"/>
      <c r="AY95" s="31"/>
      <c r="AZ95" s="31"/>
      <c r="BA95" s="31"/>
      <c r="BB95" s="31"/>
      <c r="BC95" s="186">
        <v>45147</v>
      </c>
      <c r="BD95" s="31">
        <v>2.7858999999999998</v>
      </c>
      <c r="BE95" s="185">
        <v>3.1280000000000001</v>
      </c>
    </row>
    <row r="96" spans="1:57" ht="15.75">
      <c r="A96" s="59"/>
      <c r="B96" s="31"/>
      <c r="C96" s="34"/>
      <c r="D96" s="33"/>
      <c r="E96" s="33"/>
      <c r="F96" s="33"/>
      <c r="G96" s="34"/>
      <c r="H96" s="34"/>
      <c r="I96" s="34"/>
      <c r="J96" s="34"/>
      <c r="K96" s="34"/>
      <c r="L96" s="34"/>
      <c r="M96" s="34"/>
      <c r="N96" s="34"/>
      <c r="O96" s="34"/>
      <c r="P96" s="34"/>
      <c r="Q96" s="34"/>
      <c r="R96" s="31"/>
      <c r="S96" s="31"/>
      <c r="T96" s="31"/>
      <c r="U96" s="96"/>
      <c r="V96" s="31"/>
      <c r="W96" s="31"/>
      <c r="X96" s="31"/>
      <c r="Y96" s="31"/>
      <c r="Z96" s="31"/>
      <c r="AA96"/>
      <c r="AB96"/>
      <c r="AC96"/>
      <c r="AD96"/>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186">
        <v>45146</v>
      </c>
      <c r="BD96" s="31">
        <v>2.7858999999999998</v>
      </c>
      <c r="BE96" s="185">
        <v>3.1280000000000001</v>
      </c>
    </row>
    <row r="97" spans="1:57" ht="15.75">
      <c r="A97" s="59"/>
      <c r="B97" s="31"/>
      <c r="C97" s="34"/>
      <c r="D97" s="33"/>
      <c r="E97" s="33"/>
      <c r="F97" s="33"/>
      <c r="G97" s="34"/>
      <c r="H97" s="34"/>
      <c r="I97" s="34"/>
      <c r="J97" s="34"/>
      <c r="K97" s="34"/>
      <c r="L97" s="34"/>
      <c r="M97" s="34"/>
      <c r="N97" s="34"/>
      <c r="O97" s="34"/>
      <c r="P97" s="34"/>
      <c r="Q97" s="34"/>
      <c r="R97" s="31"/>
      <c r="S97" s="31"/>
      <c r="T97" s="31"/>
      <c r="U97" s="96"/>
      <c r="V97" s="31"/>
      <c r="W97" s="31"/>
      <c r="X97" s="31"/>
      <c r="Y97" s="31"/>
      <c r="Z97" s="31"/>
      <c r="AA97"/>
      <c r="AB97"/>
      <c r="AC97"/>
      <c r="AD97"/>
      <c r="AE97" s="31"/>
      <c r="AF97" s="31"/>
      <c r="AG97" s="31"/>
      <c r="AH97" s="31"/>
      <c r="AI97" s="31"/>
      <c r="AJ97" s="31"/>
      <c r="AK97" s="31"/>
      <c r="AL97" s="31"/>
      <c r="AM97" s="31"/>
      <c r="AN97" s="31"/>
      <c r="AO97" s="31"/>
      <c r="AP97" s="31"/>
      <c r="AQ97" s="31"/>
      <c r="AR97" s="31"/>
      <c r="AS97" s="31"/>
      <c r="AT97" s="31"/>
      <c r="AU97" s="31"/>
      <c r="AV97" s="31"/>
      <c r="AW97" s="31"/>
      <c r="AX97" s="31"/>
      <c r="AY97" s="31"/>
      <c r="AZ97" s="31"/>
      <c r="BA97" s="31"/>
      <c r="BB97" s="31"/>
      <c r="BC97" s="186">
        <v>45145</v>
      </c>
      <c r="BD97" s="31">
        <v>2.7858999999999998</v>
      </c>
      <c r="BE97" s="185">
        <v>3.1280000000000001</v>
      </c>
    </row>
    <row r="98" spans="1:57" ht="15.75">
      <c r="A98" s="59"/>
      <c r="B98" s="31"/>
      <c r="C98" s="34"/>
      <c r="D98" s="33"/>
      <c r="E98" s="33"/>
      <c r="F98" s="33"/>
      <c r="G98" s="34"/>
      <c r="H98" s="34"/>
      <c r="I98" s="34"/>
      <c r="J98" s="34"/>
      <c r="K98" s="34"/>
      <c r="L98" s="34"/>
      <c r="M98" s="34"/>
      <c r="N98" s="34"/>
      <c r="O98" s="34"/>
      <c r="P98" s="34"/>
      <c r="Q98" s="34"/>
      <c r="R98" s="31"/>
      <c r="S98" s="31"/>
      <c r="T98" s="31"/>
      <c r="U98" s="96"/>
      <c r="V98" s="31"/>
      <c r="W98" s="31"/>
      <c r="X98" s="31"/>
      <c r="Y98" s="31"/>
      <c r="Z98" s="31"/>
      <c r="AA98"/>
      <c r="AB98"/>
      <c r="AC98"/>
      <c r="AD98"/>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186">
        <v>45142</v>
      </c>
      <c r="BD98" s="31">
        <v>2.7858999999999998</v>
      </c>
      <c r="BE98" s="185">
        <v>3.1280000000000001</v>
      </c>
    </row>
    <row r="99" spans="1:57" ht="15.75">
      <c r="A99" s="59"/>
      <c r="B99" s="31"/>
      <c r="C99" s="34"/>
      <c r="D99" s="33"/>
      <c r="E99" s="33"/>
      <c r="F99" s="33"/>
      <c r="G99" s="34"/>
      <c r="H99" s="34"/>
      <c r="I99" s="34"/>
      <c r="J99" s="34"/>
      <c r="K99" s="34"/>
      <c r="L99" s="34"/>
      <c r="M99" s="34"/>
      <c r="N99" s="34"/>
      <c r="O99" s="34"/>
      <c r="P99" s="34"/>
      <c r="Q99" s="34"/>
      <c r="R99" s="31"/>
      <c r="S99" s="31"/>
      <c r="T99" s="31"/>
      <c r="U99" s="96"/>
      <c r="V99" s="31"/>
      <c r="W99" s="31"/>
      <c r="X99" s="31"/>
      <c r="Y99" s="31"/>
      <c r="Z99" s="31"/>
      <c r="AA99"/>
      <c r="AB99"/>
      <c r="AC99"/>
      <c r="AD99"/>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186">
        <v>45141</v>
      </c>
      <c r="BD99" s="31">
        <v>2.7858999999999998</v>
      </c>
      <c r="BE99" s="185">
        <v>3.1280000000000001</v>
      </c>
    </row>
    <row r="100" spans="1:57" ht="15.75">
      <c r="A100" s="59"/>
      <c r="B100" s="31"/>
      <c r="C100" s="34"/>
      <c r="D100" s="33"/>
      <c r="E100" s="33"/>
      <c r="F100" s="33"/>
      <c r="G100" s="34"/>
      <c r="H100" s="34"/>
      <c r="I100" s="34"/>
      <c r="J100" s="34"/>
      <c r="K100" s="34"/>
      <c r="L100" s="34"/>
      <c r="M100" s="34"/>
      <c r="N100" s="34"/>
      <c r="O100" s="34"/>
      <c r="P100" s="34"/>
      <c r="Q100" s="34"/>
      <c r="R100" s="31"/>
      <c r="S100" s="31"/>
      <c r="T100" s="31"/>
      <c r="U100" s="96"/>
      <c r="V100" s="31"/>
      <c r="W100" s="31"/>
      <c r="X100" s="31"/>
      <c r="Y100" s="31"/>
      <c r="Z100" s="31"/>
      <c r="AA100"/>
      <c r="AB100"/>
      <c r="AC100"/>
      <c r="AD100"/>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186">
        <v>45140</v>
      </c>
      <c r="BD100" s="31">
        <v>2.7858999999999998</v>
      </c>
      <c r="BE100" s="185">
        <v>3.1280000000000001</v>
      </c>
    </row>
    <row r="101" spans="1:57" ht="15.75">
      <c r="A101" s="59"/>
      <c r="B101" s="31"/>
      <c r="C101" s="34"/>
      <c r="D101" s="33"/>
      <c r="E101" s="33"/>
      <c r="F101" s="33"/>
      <c r="G101" s="34"/>
      <c r="H101" s="34"/>
      <c r="I101" s="34"/>
      <c r="J101" s="34"/>
      <c r="K101" s="34"/>
      <c r="L101" s="34"/>
      <c r="M101" s="34"/>
      <c r="N101" s="34"/>
      <c r="O101" s="34"/>
      <c r="P101" s="34"/>
      <c r="Q101" s="34"/>
      <c r="R101" s="31"/>
      <c r="S101" s="31"/>
      <c r="T101" s="31"/>
      <c r="U101" s="96"/>
      <c r="V101" s="31"/>
      <c r="W101" s="31"/>
      <c r="X101" s="31"/>
      <c r="Y101" s="31"/>
      <c r="Z101" s="31"/>
      <c r="AA101"/>
      <c r="AB101"/>
      <c r="AC101"/>
      <c r="AD10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c r="BB101" s="31"/>
      <c r="BC101" s="186">
        <v>45139</v>
      </c>
      <c r="BD101" s="31">
        <v>2.7858999999999998</v>
      </c>
      <c r="BE101" s="185">
        <v>3.1280000000000001</v>
      </c>
    </row>
    <row r="102" spans="1:57" ht="15.75">
      <c r="A102" s="59"/>
      <c r="B102" s="31"/>
      <c r="C102" s="34"/>
      <c r="D102" s="33"/>
      <c r="E102" s="33"/>
      <c r="F102" s="33"/>
      <c r="G102" s="34"/>
      <c r="H102" s="34"/>
      <c r="I102" s="34"/>
      <c r="J102" s="34"/>
      <c r="K102" s="34"/>
      <c r="L102" s="34"/>
      <c r="M102" s="34"/>
      <c r="N102" s="34"/>
      <c r="O102" s="34"/>
      <c r="P102" s="34"/>
      <c r="Q102" s="34"/>
      <c r="R102" s="31"/>
      <c r="S102" s="31"/>
      <c r="T102" s="31"/>
      <c r="U102" s="96"/>
      <c r="V102" s="31"/>
      <c r="W102" s="31"/>
      <c r="X102" s="31"/>
      <c r="Y102" s="31"/>
      <c r="Z102" s="31"/>
      <c r="AA102"/>
      <c r="AB102"/>
      <c r="AC102"/>
      <c r="AD102"/>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186">
        <v>45138</v>
      </c>
      <c r="BD102" s="31">
        <v>2.7858999999999998</v>
      </c>
      <c r="BE102" s="185">
        <v>3.1280000000000001</v>
      </c>
    </row>
    <row r="103" spans="1:57" ht="15.75">
      <c r="A103" s="59"/>
      <c r="B103" s="31"/>
      <c r="C103" s="34"/>
      <c r="D103" s="33"/>
      <c r="E103" s="33"/>
      <c r="F103" s="33"/>
      <c r="G103" s="34"/>
      <c r="H103" s="34"/>
      <c r="I103" s="34"/>
      <c r="J103" s="34"/>
      <c r="K103" s="34"/>
      <c r="L103" s="34"/>
      <c r="M103" s="34"/>
      <c r="N103" s="34"/>
      <c r="O103" s="34"/>
      <c r="P103" s="34"/>
      <c r="Q103" s="34"/>
      <c r="R103" s="31"/>
      <c r="S103" s="31"/>
      <c r="T103" s="31"/>
      <c r="U103" s="96"/>
      <c r="V103" s="31"/>
      <c r="W103" s="31"/>
      <c r="X103" s="31"/>
      <c r="Y103" s="31"/>
      <c r="Z103" s="31"/>
      <c r="AA103"/>
      <c r="AB103"/>
      <c r="AC103"/>
      <c r="AD103"/>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c r="BB103" s="31"/>
      <c r="BC103" s="186">
        <v>45135</v>
      </c>
      <c r="BD103" s="31">
        <v>2.7858999999999998</v>
      </c>
      <c r="BE103" s="185">
        <v>3.1280000000000001</v>
      </c>
    </row>
    <row r="104" spans="1:57" ht="15.75">
      <c r="A104" s="59"/>
      <c r="B104" s="31"/>
      <c r="C104" s="34"/>
      <c r="D104" s="33"/>
      <c r="E104" s="33"/>
      <c r="F104" s="33"/>
      <c r="G104" s="34"/>
      <c r="H104" s="34"/>
      <c r="I104" s="34"/>
      <c r="J104" s="34"/>
      <c r="K104" s="34"/>
      <c r="L104" s="34"/>
      <c r="M104" s="34"/>
      <c r="N104" s="34"/>
      <c r="O104" s="34"/>
      <c r="P104" s="34"/>
      <c r="Q104" s="34"/>
      <c r="R104" s="31"/>
      <c r="S104" s="31"/>
      <c r="T104" s="31"/>
      <c r="U104" s="96"/>
      <c r="V104" s="31"/>
      <c r="W104" s="31"/>
      <c r="X104" s="31"/>
      <c r="Y104" s="31"/>
      <c r="Z104" s="31"/>
      <c r="AA104"/>
      <c r="AB104"/>
      <c r="AC104"/>
      <c r="AD104"/>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c r="BB104" s="31"/>
      <c r="BC104" s="186">
        <v>45134</v>
      </c>
      <c r="BD104" s="31">
        <v>2.7858999999999998</v>
      </c>
      <c r="BE104" s="185">
        <v>3.1280000000000001</v>
      </c>
    </row>
    <row r="105" spans="1:57" ht="15.75">
      <c r="A105" s="59"/>
      <c r="B105" s="31"/>
      <c r="C105" s="34"/>
      <c r="D105" s="33"/>
      <c r="E105" s="33"/>
      <c r="F105" s="33"/>
      <c r="G105" s="34"/>
      <c r="H105" s="34"/>
      <c r="I105" s="34"/>
      <c r="J105" s="34"/>
      <c r="K105" s="34"/>
      <c r="L105" s="34"/>
      <c r="M105" s="34"/>
      <c r="N105" s="34"/>
      <c r="O105" s="34"/>
      <c r="P105" s="34"/>
      <c r="Q105" s="34"/>
      <c r="R105" s="31"/>
      <c r="S105" s="31"/>
      <c r="T105" s="31"/>
      <c r="U105" s="96"/>
      <c r="V105" s="31"/>
      <c r="W105" s="31"/>
      <c r="X105" s="31"/>
      <c r="Y105" s="31"/>
      <c r="Z105" s="31"/>
      <c r="AA105"/>
      <c r="AB105"/>
      <c r="AC105"/>
      <c r="AD105"/>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186">
        <v>45133</v>
      </c>
      <c r="BD105" s="31">
        <v>2.7858999999999998</v>
      </c>
      <c r="BE105" s="185">
        <v>3.1280000000000001</v>
      </c>
    </row>
    <row r="106" spans="1:57" ht="15.75">
      <c r="A106" s="59"/>
      <c r="B106" s="31"/>
      <c r="C106" s="34"/>
      <c r="D106" s="33"/>
      <c r="E106" s="33"/>
      <c r="F106" s="33"/>
      <c r="G106" s="34"/>
      <c r="H106" s="34"/>
      <c r="I106" s="34"/>
      <c r="J106" s="34"/>
      <c r="K106" s="34"/>
      <c r="L106" s="34"/>
      <c r="M106" s="34"/>
      <c r="N106" s="34"/>
      <c r="O106" s="34"/>
      <c r="P106" s="34"/>
      <c r="Q106" s="34"/>
      <c r="R106" s="31"/>
      <c r="S106" s="31"/>
      <c r="T106" s="31"/>
      <c r="U106" s="96"/>
      <c r="V106" s="31"/>
      <c r="W106" s="31"/>
      <c r="X106" s="31"/>
      <c r="Y106" s="31"/>
      <c r="Z106" s="31"/>
      <c r="AA106"/>
      <c r="AB106"/>
      <c r="AC106"/>
      <c r="AD106"/>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186">
        <v>45132</v>
      </c>
      <c r="BD106" s="31">
        <v>2.7858999999999998</v>
      </c>
      <c r="BE106" s="185">
        <v>3.1280000000000001</v>
      </c>
    </row>
    <row r="107" spans="1:57" ht="15.75">
      <c r="A107" s="59"/>
      <c r="B107" s="31"/>
      <c r="C107" s="34"/>
      <c r="D107" s="33"/>
      <c r="E107" s="33"/>
      <c r="F107" s="33"/>
      <c r="G107" s="34"/>
      <c r="H107" s="34"/>
      <c r="I107" s="34"/>
      <c r="J107" s="34"/>
      <c r="K107" s="34"/>
      <c r="L107" s="34"/>
      <c r="M107" s="34"/>
      <c r="N107" s="34"/>
      <c r="O107" s="34"/>
      <c r="P107" s="34"/>
      <c r="Q107" s="34"/>
      <c r="R107" s="31"/>
      <c r="S107" s="31"/>
      <c r="T107" s="31"/>
      <c r="U107" s="96"/>
      <c r="V107" s="31"/>
      <c r="W107" s="31"/>
      <c r="X107" s="31"/>
      <c r="Y107" s="31"/>
      <c r="Z107" s="31"/>
      <c r="AA107"/>
      <c r="AB107"/>
      <c r="AC107"/>
      <c r="AD107"/>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c r="BB107" s="31"/>
      <c r="BC107" s="186">
        <v>45131</v>
      </c>
      <c r="BD107" s="31">
        <v>2.7858999999999998</v>
      </c>
      <c r="BE107" s="185">
        <v>3.1280000000000001</v>
      </c>
    </row>
    <row r="108" spans="1:57" ht="15.75">
      <c r="A108" s="59"/>
      <c r="B108" s="31"/>
      <c r="C108" s="34"/>
      <c r="D108" s="33"/>
      <c r="E108" s="33"/>
      <c r="F108" s="33"/>
      <c r="G108" s="34"/>
      <c r="H108" s="34"/>
      <c r="I108" s="34"/>
      <c r="J108" s="34"/>
      <c r="K108" s="34"/>
      <c r="L108" s="34"/>
      <c r="M108" s="34"/>
      <c r="N108" s="34"/>
      <c r="O108" s="34"/>
      <c r="P108" s="34"/>
      <c r="Q108" s="34"/>
      <c r="R108" s="31"/>
      <c r="S108" s="31"/>
      <c r="T108" s="31"/>
      <c r="U108" s="96"/>
      <c r="V108" s="31"/>
      <c r="W108" s="31"/>
      <c r="X108" s="31"/>
      <c r="Y108" s="31"/>
      <c r="Z108" s="31"/>
      <c r="AA108"/>
      <c r="AB108"/>
      <c r="AC108"/>
      <c r="AD108"/>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186">
        <v>45128</v>
      </c>
      <c r="BD108" s="31">
        <v>2.7858999999999998</v>
      </c>
      <c r="BE108" s="185">
        <v>3.1280000000000001</v>
      </c>
    </row>
    <row r="109" spans="1:57" ht="15.75">
      <c r="A109" s="59"/>
      <c r="B109" s="31"/>
      <c r="C109" s="34"/>
      <c r="D109" s="33"/>
      <c r="E109" s="33"/>
      <c r="F109" s="33"/>
      <c r="G109" s="34"/>
      <c r="H109" s="34"/>
      <c r="I109" s="34"/>
      <c r="J109" s="34"/>
      <c r="K109" s="34"/>
      <c r="L109" s="34"/>
      <c r="M109" s="34"/>
      <c r="N109" s="34"/>
      <c r="O109" s="34"/>
      <c r="P109" s="34"/>
      <c r="Q109" s="34"/>
      <c r="R109" s="31"/>
      <c r="S109" s="31"/>
      <c r="T109" s="31"/>
      <c r="U109" s="96"/>
      <c r="V109" s="31"/>
      <c r="W109" s="31"/>
      <c r="X109" s="31"/>
      <c r="Y109" s="31"/>
      <c r="Z109" s="31"/>
      <c r="AA109"/>
      <c r="AB109"/>
      <c r="AC109"/>
      <c r="AD109"/>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c r="BB109" s="31"/>
      <c r="BC109" s="186">
        <v>45127</v>
      </c>
      <c r="BD109" s="31">
        <v>2.7858999999999998</v>
      </c>
      <c r="BE109" s="185">
        <v>3.1280000000000001</v>
      </c>
    </row>
    <row r="110" spans="1:57" ht="15.75">
      <c r="A110" s="59"/>
      <c r="B110" s="31"/>
      <c r="C110" s="34"/>
      <c r="D110" s="33"/>
      <c r="E110" s="33"/>
      <c r="F110" s="33"/>
      <c r="G110" s="34"/>
      <c r="H110" s="34"/>
      <c r="I110" s="34"/>
      <c r="J110" s="34"/>
      <c r="K110" s="34"/>
      <c r="L110" s="34"/>
      <c r="M110" s="34"/>
      <c r="N110" s="34"/>
      <c r="O110" s="34"/>
      <c r="P110" s="34"/>
      <c r="Q110" s="34"/>
      <c r="R110" s="31"/>
      <c r="S110" s="31"/>
      <c r="T110" s="31"/>
      <c r="U110" s="96"/>
      <c r="V110" s="31"/>
      <c r="W110" s="31"/>
      <c r="X110" s="31"/>
      <c r="Y110" s="31"/>
      <c r="Z110" s="31"/>
      <c r="AA110"/>
      <c r="AB110"/>
      <c r="AC110"/>
      <c r="AD110"/>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c r="BB110" s="31"/>
      <c r="BC110" s="186">
        <v>45126</v>
      </c>
      <c r="BD110" s="31">
        <v>2.7858999999999998</v>
      </c>
      <c r="BE110" s="185">
        <v>3.1280000000000001</v>
      </c>
    </row>
    <row r="111" spans="1:57" ht="15.75">
      <c r="A111" s="59"/>
      <c r="B111" s="31"/>
      <c r="C111" s="34"/>
      <c r="D111" s="33"/>
      <c r="E111" s="33"/>
      <c r="F111" s="33"/>
      <c r="G111" s="34"/>
      <c r="H111" s="34"/>
      <c r="I111" s="34"/>
      <c r="J111" s="34"/>
      <c r="K111" s="34"/>
      <c r="L111" s="34"/>
      <c r="M111" s="34"/>
      <c r="N111" s="34"/>
      <c r="O111" s="34"/>
      <c r="P111" s="34"/>
      <c r="Q111" s="34"/>
      <c r="R111" s="31"/>
      <c r="S111" s="31"/>
      <c r="T111" s="31"/>
      <c r="U111" s="96"/>
      <c r="V111" s="31"/>
      <c r="W111" s="31"/>
      <c r="X111" s="31"/>
      <c r="Y111" s="31"/>
      <c r="Z111" s="31"/>
      <c r="AA111"/>
      <c r="AB111"/>
      <c r="AC111"/>
      <c r="AD11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186">
        <v>45125</v>
      </c>
      <c r="BD111" s="31">
        <v>2.7858999999999998</v>
      </c>
      <c r="BE111" s="185">
        <v>3.1280000000000001</v>
      </c>
    </row>
    <row r="112" spans="1:57" ht="15.75">
      <c r="A112" s="59"/>
      <c r="B112" s="31"/>
      <c r="C112" s="34"/>
      <c r="D112" s="33"/>
      <c r="E112" s="33"/>
      <c r="F112" s="33"/>
      <c r="G112" s="34"/>
      <c r="H112" s="34"/>
      <c r="I112" s="34"/>
      <c r="J112" s="34"/>
      <c r="K112" s="34"/>
      <c r="L112" s="34"/>
      <c r="M112" s="34"/>
      <c r="N112" s="34"/>
      <c r="O112" s="34"/>
      <c r="P112" s="34"/>
      <c r="Q112" s="34"/>
      <c r="R112" s="31"/>
      <c r="S112" s="31"/>
      <c r="T112" s="31"/>
      <c r="U112" s="96"/>
      <c r="V112" s="31"/>
      <c r="W112" s="31"/>
      <c r="X112" s="31"/>
      <c r="Y112" s="31"/>
      <c r="Z112" s="31"/>
      <c r="AA112"/>
      <c r="AB112"/>
      <c r="AC112"/>
      <c r="AD112"/>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c r="BB112" s="31"/>
      <c r="BC112" s="186">
        <v>45124</v>
      </c>
      <c r="BD112" s="31">
        <v>2.7858999999999998</v>
      </c>
      <c r="BE112" s="185">
        <v>3.1280000000000001</v>
      </c>
    </row>
    <row r="113" spans="1:57" ht="15.75">
      <c r="A113" s="59"/>
      <c r="B113" s="31"/>
      <c r="C113" s="34"/>
      <c r="D113" s="33"/>
      <c r="E113" s="33"/>
      <c r="F113" s="33"/>
      <c r="G113" s="34"/>
      <c r="H113" s="34"/>
      <c r="I113" s="34"/>
      <c r="J113" s="34"/>
      <c r="K113" s="34"/>
      <c r="L113" s="34"/>
      <c r="M113" s="34"/>
      <c r="N113" s="34"/>
      <c r="O113" s="34"/>
      <c r="P113" s="34"/>
      <c r="Q113" s="34"/>
      <c r="R113" s="31"/>
      <c r="S113" s="31"/>
      <c r="T113" s="31"/>
      <c r="U113" s="96"/>
      <c r="V113" s="31"/>
      <c r="W113" s="31"/>
      <c r="X113" s="31"/>
      <c r="Y113" s="31"/>
      <c r="Z113" s="31"/>
      <c r="AA113"/>
      <c r="AB113"/>
      <c r="AC113"/>
      <c r="AD113"/>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c r="BB113" s="31"/>
      <c r="BC113" s="186">
        <v>45121</v>
      </c>
      <c r="BD113" s="31">
        <v>2.7858999999999998</v>
      </c>
      <c r="BE113" s="185">
        <v>3.1280000000000001</v>
      </c>
    </row>
    <row r="114" spans="1:57" ht="15.75">
      <c r="A114" s="59"/>
      <c r="B114" s="31"/>
      <c r="C114" s="34"/>
      <c r="D114" s="33"/>
      <c r="E114" s="33"/>
      <c r="F114" s="33"/>
      <c r="G114" s="34"/>
      <c r="H114" s="34"/>
      <c r="I114" s="34"/>
      <c r="J114" s="34"/>
      <c r="K114" s="34"/>
      <c r="L114" s="34"/>
      <c r="M114" s="34"/>
      <c r="N114" s="34"/>
      <c r="O114" s="34"/>
      <c r="P114" s="34"/>
      <c r="Q114" s="34"/>
      <c r="R114" s="31"/>
      <c r="S114" s="31"/>
      <c r="T114" s="31"/>
      <c r="U114" s="96"/>
      <c r="V114" s="31"/>
      <c r="W114" s="31"/>
      <c r="X114" s="31"/>
      <c r="Y114" s="31"/>
      <c r="Z114" s="31"/>
      <c r="AA114"/>
      <c r="AB114"/>
      <c r="AC114"/>
      <c r="AD114"/>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c r="BB114" s="31"/>
      <c r="BC114" s="186">
        <v>45120</v>
      </c>
      <c r="BD114" s="31">
        <v>2.7858999999999998</v>
      </c>
      <c r="BE114" s="185">
        <v>3.1280000000000001</v>
      </c>
    </row>
    <row r="115" spans="1:57" ht="15.75">
      <c r="A115" s="59"/>
      <c r="B115" s="31"/>
      <c r="C115" s="34"/>
      <c r="D115" s="33"/>
      <c r="E115" s="33"/>
      <c r="F115" s="33"/>
      <c r="G115" s="34"/>
      <c r="H115" s="34"/>
      <c r="I115" s="34"/>
      <c r="J115" s="34"/>
      <c r="K115" s="34"/>
      <c r="L115" s="34"/>
      <c r="M115" s="34"/>
      <c r="N115" s="34"/>
      <c r="O115" s="34"/>
      <c r="P115" s="34"/>
      <c r="Q115" s="34"/>
      <c r="R115" s="31"/>
      <c r="S115" s="31"/>
      <c r="T115" s="31"/>
      <c r="U115" s="96"/>
      <c r="V115" s="31"/>
      <c r="W115" s="31"/>
      <c r="X115" s="31"/>
      <c r="Y115" s="31"/>
      <c r="Z115" s="31"/>
      <c r="AA115"/>
      <c r="AB115"/>
      <c r="AC115"/>
      <c r="AD115"/>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c r="BB115" s="31"/>
      <c r="BC115" s="186">
        <v>45119</v>
      </c>
      <c r="BD115" s="31">
        <v>2.7858999999999998</v>
      </c>
      <c r="BE115" s="185">
        <v>3.1280000000000001</v>
      </c>
    </row>
    <row r="116" spans="1:57" ht="15.75">
      <c r="A116" s="59"/>
      <c r="B116" s="31"/>
      <c r="C116" s="34"/>
      <c r="D116" s="33"/>
      <c r="E116" s="33"/>
      <c r="F116" s="33"/>
      <c r="G116" s="34"/>
      <c r="H116" s="34"/>
      <c r="I116" s="34"/>
      <c r="J116" s="34"/>
      <c r="K116" s="34"/>
      <c r="L116" s="34"/>
      <c r="M116" s="34"/>
      <c r="N116" s="34"/>
      <c r="O116" s="34"/>
      <c r="P116" s="34"/>
      <c r="Q116" s="34"/>
      <c r="R116" s="31"/>
      <c r="S116" s="31"/>
      <c r="T116" s="31"/>
      <c r="U116" s="96"/>
      <c r="V116" s="31"/>
      <c r="W116" s="31"/>
      <c r="X116" s="31"/>
      <c r="Y116" s="31"/>
      <c r="Z116" s="31"/>
      <c r="AA116"/>
      <c r="AB116"/>
      <c r="AC116"/>
      <c r="AD116"/>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c r="BB116" s="31"/>
      <c r="BC116" s="186">
        <v>45118</v>
      </c>
      <c r="BD116" s="31">
        <v>2.7858999999999998</v>
      </c>
      <c r="BE116" s="185">
        <v>3.1280000000000001</v>
      </c>
    </row>
    <row r="117" spans="1:57" ht="15.75">
      <c r="A117" s="59"/>
      <c r="B117" s="31"/>
      <c r="C117" s="34"/>
      <c r="D117" s="33"/>
      <c r="E117" s="33"/>
      <c r="F117" s="33"/>
      <c r="G117" s="34"/>
      <c r="H117" s="34"/>
      <c r="I117" s="34"/>
      <c r="J117" s="34"/>
      <c r="K117" s="34"/>
      <c r="L117" s="34"/>
      <c r="M117" s="34"/>
      <c r="N117" s="34"/>
      <c r="O117" s="34"/>
      <c r="P117" s="34"/>
      <c r="Q117" s="34"/>
      <c r="R117" s="31"/>
      <c r="S117" s="31"/>
      <c r="T117" s="31"/>
      <c r="U117" s="96"/>
      <c r="V117" s="31"/>
      <c r="W117" s="31"/>
      <c r="X117" s="31"/>
      <c r="Y117" s="31"/>
      <c r="Z117" s="31"/>
      <c r="AA117"/>
      <c r="AB117"/>
      <c r="AC117"/>
      <c r="AD117"/>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c r="BB117" s="31"/>
      <c r="BC117" s="186">
        <v>45117</v>
      </c>
      <c r="BD117" s="31">
        <v>2.7858999999999998</v>
      </c>
      <c r="BE117" s="185">
        <v>3.1280000000000001</v>
      </c>
    </row>
    <row r="118" spans="1:57" ht="15.75">
      <c r="A118" s="59"/>
      <c r="B118" s="31"/>
      <c r="C118" s="34"/>
      <c r="D118" s="33"/>
      <c r="E118" s="33"/>
      <c r="F118" s="33"/>
      <c r="G118" s="34"/>
      <c r="H118" s="34"/>
      <c r="I118" s="34"/>
      <c r="J118" s="34"/>
      <c r="K118" s="34"/>
      <c r="L118" s="34"/>
      <c r="M118" s="34"/>
      <c r="N118" s="34"/>
      <c r="O118" s="34"/>
      <c r="P118" s="34"/>
      <c r="Q118" s="34"/>
      <c r="R118" s="31"/>
      <c r="S118" s="31"/>
      <c r="T118" s="31"/>
      <c r="U118" s="96"/>
      <c r="V118" s="31"/>
      <c r="W118" s="31"/>
      <c r="X118" s="31"/>
      <c r="Y118" s="31"/>
      <c r="Z118" s="31"/>
      <c r="AA118"/>
      <c r="AB118"/>
      <c r="AC118"/>
      <c r="AD118"/>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c r="BB118" s="31"/>
      <c r="BC118" s="186">
        <v>45114</v>
      </c>
      <c r="BD118" s="31">
        <v>2.7858999999999998</v>
      </c>
      <c r="BE118" s="185">
        <v>3.1280000000000001</v>
      </c>
    </row>
    <row r="119" spans="1:57" ht="15.75">
      <c r="A119" s="59"/>
      <c r="B119" s="31"/>
      <c r="C119" s="34"/>
      <c r="D119" s="33"/>
      <c r="E119" s="33"/>
      <c r="F119" s="33"/>
      <c r="G119" s="34"/>
      <c r="H119" s="34"/>
      <c r="I119" s="34"/>
      <c r="J119" s="34"/>
      <c r="K119" s="34"/>
      <c r="L119" s="34"/>
      <c r="M119" s="34"/>
      <c r="N119" s="34"/>
      <c r="O119" s="34"/>
      <c r="P119" s="34"/>
      <c r="Q119" s="34"/>
      <c r="R119" s="31"/>
      <c r="S119" s="31"/>
      <c r="T119" s="31"/>
      <c r="U119" s="96"/>
      <c r="V119" s="31"/>
      <c r="W119" s="31"/>
      <c r="X119" s="31"/>
      <c r="Y119" s="31"/>
      <c r="Z119" s="31"/>
      <c r="AA119"/>
      <c r="AB119"/>
      <c r="AC119"/>
      <c r="AD119"/>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c r="BB119" s="31"/>
      <c r="BC119" s="186">
        <v>45113</v>
      </c>
      <c r="BD119" s="31">
        <v>2.7858999999999998</v>
      </c>
      <c r="BE119" s="185">
        <v>3.1280000000000001</v>
      </c>
    </row>
    <row r="120" spans="1:57" ht="15.75">
      <c r="A120" s="59"/>
      <c r="B120" s="31"/>
      <c r="C120" s="34"/>
      <c r="D120" s="33"/>
      <c r="E120" s="33"/>
      <c r="F120" s="33"/>
      <c r="G120" s="34"/>
      <c r="H120" s="34"/>
      <c r="I120" s="34"/>
      <c r="J120" s="34"/>
      <c r="K120" s="34"/>
      <c r="L120" s="34"/>
      <c r="M120" s="34"/>
      <c r="N120" s="34"/>
      <c r="O120" s="34"/>
      <c r="P120" s="34"/>
      <c r="Q120" s="34"/>
      <c r="R120" s="31"/>
      <c r="S120" s="31"/>
      <c r="T120" s="31"/>
      <c r="U120" s="96"/>
      <c r="V120" s="31"/>
      <c r="W120" s="31"/>
      <c r="X120" s="31"/>
      <c r="Y120" s="31"/>
      <c r="Z120" s="31"/>
      <c r="AA120"/>
      <c r="AB120"/>
      <c r="AC120"/>
      <c r="AD120"/>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c r="BB120" s="31"/>
      <c r="BC120" s="186">
        <v>45112</v>
      </c>
      <c r="BD120" s="31">
        <v>2.7858999999999998</v>
      </c>
      <c r="BE120" s="185">
        <v>3.1280000000000001</v>
      </c>
    </row>
    <row r="121" spans="1:57" ht="15.75">
      <c r="A121" s="59"/>
      <c r="B121" s="31"/>
      <c r="C121" s="34"/>
      <c r="D121" s="33"/>
      <c r="E121" s="33"/>
      <c r="F121" s="33"/>
      <c r="G121" s="34"/>
      <c r="H121" s="34"/>
      <c r="I121" s="34"/>
      <c r="J121" s="34"/>
      <c r="K121" s="34"/>
      <c r="L121" s="34"/>
      <c r="M121" s="34"/>
      <c r="N121" s="34"/>
      <c r="O121" s="34"/>
      <c r="P121" s="34"/>
      <c r="Q121" s="34"/>
      <c r="R121" s="31"/>
      <c r="S121" s="31"/>
      <c r="T121" s="31"/>
      <c r="U121" s="96"/>
      <c r="V121" s="31"/>
      <c r="W121" s="31"/>
      <c r="X121" s="31"/>
      <c r="Y121" s="31"/>
      <c r="Z121" s="31"/>
      <c r="AA121"/>
      <c r="AB121"/>
      <c r="AC121"/>
      <c r="AD121"/>
      <c r="AE121" s="31"/>
      <c r="AF121" s="31"/>
      <c r="AG121" s="31"/>
      <c r="AH121" s="31"/>
      <c r="AI121" s="31"/>
      <c r="AJ121" s="31"/>
      <c r="AK121" s="31"/>
      <c r="AL121" s="31"/>
      <c r="AM121" s="31"/>
      <c r="AN121" s="31"/>
      <c r="AO121" s="31"/>
      <c r="AP121" s="31"/>
      <c r="AQ121" s="31"/>
      <c r="AR121" s="31"/>
      <c r="AS121" s="31"/>
      <c r="AT121" s="31"/>
      <c r="AU121" s="31"/>
      <c r="AV121" s="31"/>
      <c r="AW121" s="31"/>
      <c r="AX121" s="31"/>
      <c r="AY121" s="31"/>
      <c r="AZ121" s="31"/>
      <c r="BA121" s="31"/>
      <c r="BB121" s="31"/>
      <c r="BC121" s="186">
        <v>45111</v>
      </c>
      <c r="BD121" s="31">
        <v>2.7858999999999998</v>
      </c>
      <c r="BE121" s="185">
        <v>3.1280000000000001</v>
      </c>
    </row>
    <row r="122" spans="1:57" ht="15.75">
      <c r="A122" s="59"/>
      <c r="B122" s="31"/>
      <c r="C122" s="34"/>
      <c r="D122" s="33"/>
      <c r="E122" s="33"/>
      <c r="F122" s="33"/>
      <c r="G122" s="34"/>
      <c r="H122" s="34"/>
      <c r="I122" s="34"/>
      <c r="J122" s="34"/>
      <c r="K122" s="34"/>
      <c r="L122" s="34"/>
      <c r="M122" s="34"/>
      <c r="N122" s="34"/>
      <c r="O122" s="34"/>
      <c r="P122" s="34"/>
      <c r="Q122" s="34"/>
      <c r="R122" s="31"/>
      <c r="S122" s="31"/>
      <c r="T122" s="31"/>
      <c r="U122" s="96"/>
      <c r="V122" s="31"/>
      <c r="W122" s="31"/>
      <c r="X122" s="31"/>
      <c r="Y122" s="31"/>
      <c r="Z122" s="31"/>
      <c r="AA122"/>
      <c r="AB122"/>
      <c r="AC122"/>
      <c r="AD122"/>
      <c r="AE122" s="31"/>
      <c r="AF122" s="31"/>
      <c r="AG122" s="31"/>
      <c r="AH122" s="31"/>
      <c r="AI122" s="31"/>
      <c r="AJ122" s="31"/>
      <c r="AK122" s="31"/>
      <c r="AL122" s="31"/>
      <c r="AM122" s="31"/>
      <c r="AN122" s="31"/>
      <c r="AO122" s="31"/>
      <c r="AP122" s="31"/>
      <c r="AQ122" s="31"/>
      <c r="AR122" s="31"/>
      <c r="AS122" s="31"/>
      <c r="AT122" s="31"/>
      <c r="AU122" s="31"/>
      <c r="AV122" s="31"/>
      <c r="AW122" s="31"/>
      <c r="AX122" s="31"/>
      <c r="AY122" s="31"/>
      <c r="AZ122" s="31"/>
      <c r="BA122" s="31"/>
      <c r="BB122" s="31"/>
      <c r="BC122" s="186">
        <v>45110</v>
      </c>
      <c r="BD122" s="31">
        <v>2.7858999999999998</v>
      </c>
      <c r="BE122" s="185">
        <v>3.1280000000000001</v>
      </c>
    </row>
    <row r="123" spans="1:57" ht="15.75">
      <c r="A123" s="59"/>
      <c r="B123" s="31"/>
      <c r="C123" s="34"/>
      <c r="D123" s="33"/>
      <c r="E123" s="33"/>
      <c r="F123" s="33"/>
      <c r="G123" s="34"/>
      <c r="H123" s="34"/>
      <c r="I123" s="34"/>
      <c r="J123" s="34"/>
      <c r="K123" s="34"/>
      <c r="L123" s="34"/>
      <c r="M123" s="34"/>
      <c r="N123" s="34"/>
      <c r="O123" s="34"/>
      <c r="P123" s="34"/>
      <c r="Q123" s="34"/>
      <c r="R123" s="31"/>
      <c r="S123" s="31"/>
      <c r="T123" s="31"/>
      <c r="U123" s="96"/>
      <c r="V123" s="31"/>
      <c r="W123" s="31"/>
      <c r="X123" s="31"/>
      <c r="Y123" s="31"/>
      <c r="Z123" s="31"/>
      <c r="AA123"/>
      <c r="AB123"/>
      <c r="AC123"/>
      <c r="AD123"/>
      <c r="AE123" s="31"/>
      <c r="AF123" s="31"/>
      <c r="AG123" s="31"/>
      <c r="AH123" s="31"/>
      <c r="AI123" s="31"/>
      <c r="AJ123" s="31"/>
      <c r="AK123" s="31"/>
      <c r="AL123" s="31"/>
      <c r="AM123" s="31"/>
      <c r="AN123" s="31"/>
      <c r="AO123" s="31"/>
      <c r="AP123" s="31"/>
      <c r="AQ123" s="31"/>
      <c r="AR123" s="31"/>
      <c r="AS123" s="31"/>
      <c r="AT123" s="31"/>
      <c r="AU123" s="31"/>
      <c r="AV123" s="31"/>
      <c r="AW123" s="31"/>
      <c r="AX123" s="31"/>
      <c r="AY123" s="31"/>
      <c r="AZ123" s="31"/>
      <c r="BA123" s="31"/>
      <c r="BB123" s="31"/>
      <c r="BC123" s="186">
        <v>45107</v>
      </c>
      <c r="BD123" s="31">
        <v>2.7858999999999998</v>
      </c>
      <c r="BE123" s="185">
        <v>3.1280000000000001</v>
      </c>
    </row>
    <row r="124" spans="1:57" ht="15.75">
      <c r="A124" s="59"/>
      <c r="B124" s="31"/>
      <c r="C124" s="34"/>
      <c r="D124" s="33"/>
      <c r="E124" s="33"/>
      <c r="F124" s="33"/>
      <c r="G124" s="34"/>
      <c r="H124" s="34"/>
      <c r="I124" s="34"/>
      <c r="J124" s="34"/>
      <c r="K124" s="34"/>
      <c r="L124" s="34"/>
      <c r="M124" s="34"/>
      <c r="N124" s="34"/>
      <c r="O124" s="34"/>
      <c r="P124" s="34"/>
      <c r="Q124" s="34"/>
      <c r="R124" s="31"/>
      <c r="S124" s="31"/>
      <c r="T124" s="31"/>
      <c r="U124" s="96"/>
      <c r="V124" s="31"/>
      <c r="W124" s="31"/>
      <c r="X124" s="31"/>
      <c r="Y124" s="31"/>
      <c r="Z124" s="31"/>
      <c r="AA124"/>
      <c r="AB124"/>
      <c r="AC124"/>
      <c r="AD124"/>
      <c r="AE124" s="31"/>
      <c r="AF124" s="31"/>
      <c r="AG124" s="31"/>
      <c r="AH124" s="31"/>
      <c r="AI124" s="31"/>
      <c r="AJ124" s="31"/>
      <c r="AK124" s="31"/>
      <c r="AL124" s="31"/>
      <c r="AM124" s="31"/>
      <c r="AN124" s="31"/>
      <c r="AO124" s="31"/>
      <c r="AP124" s="31"/>
      <c r="AQ124" s="31"/>
      <c r="AR124" s="31"/>
      <c r="AS124" s="31"/>
      <c r="AT124" s="31"/>
      <c r="AU124" s="31"/>
      <c r="AV124" s="31"/>
      <c r="AW124" s="31"/>
      <c r="AX124" s="31"/>
      <c r="AY124" s="31"/>
      <c r="AZ124" s="31"/>
      <c r="BA124" s="31"/>
      <c r="BB124" s="31"/>
      <c r="BC124" s="186">
        <v>45106</v>
      </c>
      <c r="BD124" s="31">
        <v>2.7858999999999998</v>
      </c>
      <c r="BE124" s="185">
        <v>3.1280000000000001</v>
      </c>
    </row>
    <row r="125" spans="1:57" ht="15.75">
      <c r="A125" s="59"/>
      <c r="B125" s="31"/>
      <c r="C125" s="34"/>
      <c r="D125" s="33"/>
      <c r="E125" s="33"/>
      <c r="F125" s="33"/>
      <c r="G125" s="34"/>
      <c r="H125" s="34"/>
      <c r="I125" s="34"/>
      <c r="J125" s="34"/>
      <c r="K125" s="34"/>
      <c r="L125" s="34"/>
      <c r="M125" s="34"/>
      <c r="N125" s="34"/>
      <c r="O125" s="34"/>
      <c r="P125" s="34"/>
      <c r="Q125" s="34"/>
      <c r="R125" s="31"/>
      <c r="S125" s="31"/>
      <c r="T125" s="31"/>
      <c r="U125" s="96"/>
      <c r="V125" s="31"/>
      <c r="W125" s="31"/>
      <c r="X125" s="31"/>
      <c r="Y125" s="31"/>
      <c r="Z125" s="31"/>
      <c r="AA125"/>
      <c r="AB125"/>
      <c r="AC125"/>
      <c r="AD125"/>
      <c r="AE125" s="31"/>
      <c r="AF125" s="31"/>
      <c r="AG125" s="31"/>
      <c r="AH125" s="31"/>
      <c r="AI125" s="31"/>
      <c r="AJ125" s="31"/>
      <c r="AK125" s="31"/>
      <c r="AL125" s="31"/>
      <c r="AM125" s="31"/>
      <c r="AN125" s="31"/>
      <c r="AO125" s="31"/>
      <c r="AP125" s="31"/>
      <c r="AQ125" s="31"/>
      <c r="AR125" s="31"/>
      <c r="AS125" s="31"/>
      <c r="AT125" s="31"/>
      <c r="AU125" s="31"/>
      <c r="AV125" s="31"/>
      <c r="AW125" s="31"/>
      <c r="AX125" s="31"/>
      <c r="AY125" s="31"/>
      <c r="AZ125" s="31"/>
      <c r="BA125" s="31"/>
      <c r="BB125" s="31"/>
      <c r="BC125" s="186">
        <v>45105</v>
      </c>
      <c r="BD125" s="31">
        <v>2.7858999999999998</v>
      </c>
      <c r="BE125" s="185">
        <v>3.1280000000000001</v>
      </c>
    </row>
    <row r="126" spans="1:57" ht="15.75">
      <c r="A126" s="59"/>
      <c r="B126" s="31"/>
      <c r="C126" s="34"/>
      <c r="D126" s="33"/>
      <c r="E126" s="33"/>
      <c r="F126" s="33"/>
      <c r="G126" s="34"/>
      <c r="H126" s="34"/>
      <c r="I126" s="34"/>
      <c r="J126" s="34"/>
      <c r="K126" s="34"/>
      <c r="L126" s="34"/>
      <c r="M126" s="34"/>
      <c r="N126" s="34"/>
      <c r="O126" s="34"/>
      <c r="P126" s="34"/>
      <c r="Q126" s="34"/>
      <c r="R126" s="31"/>
      <c r="S126" s="31"/>
      <c r="T126" s="31"/>
      <c r="U126" s="96"/>
      <c r="V126" s="31"/>
      <c r="W126" s="31"/>
      <c r="X126" s="31"/>
      <c r="Y126" s="31"/>
      <c r="Z126" s="31"/>
      <c r="AA126"/>
      <c r="AB126"/>
      <c r="AC126"/>
      <c r="AD126"/>
      <c r="AE126" s="31"/>
      <c r="AF126" s="31"/>
      <c r="AG126" s="31"/>
      <c r="AH126" s="31"/>
      <c r="AI126" s="31"/>
      <c r="AJ126" s="31"/>
      <c r="AK126" s="31"/>
      <c r="AL126" s="31"/>
      <c r="AM126" s="31"/>
      <c r="AN126" s="31"/>
      <c r="AO126" s="31"/>
      <c r="AP126" s="31"/>
      <c r="AQ126" s="31"/>
      <c r="AR126" s="31"/>
      <c r="AS126" s="31"/>
      <c r="AT126" s="31"/>
      <c r="AU126" s="31"/>
      <c r="AV126" s="31"/>
      <c r="AW126" s="31"/>
      <c r="AX126" s="31"/>
      <c r="AY126" s="31"/>
      <c r="AZ126" s="31"/>
      <c r="BA126" s="31"/>
      <c r="BB126" s="31"/>
      <c r="BC126" s="186">
        <v>45104</v>
      </c>
      <c r="BD126" s="31">
        <v>2.7858999999999998</v>
      </c>
      <c r="BE126" s="185">
        <v>3.1280000000000001</v>
      </c>
    </row>
    <row r="127" spans="1:57" ht="15.75">
      <c r="A127" s="59"/>
      <c r="B127" s="31"/>
      <c r="C127" s="34"/>
      <c r="D127" s="33"/>
      <c r="E127" s="33"/>
      <c r="F127" s="33"/>
      <c r="G127" s="34"/>
      <c r="H127" s="34"/>
      <c r="I127" s="34"/>
      <c r="J127" s="34"/>
      <c r="K127" s="34"/>
      <c r="L127" s="34"/>
      <c r="M127" s="34"/>
      <c r="N127" s="34"/>
      <c r="O127" s="34"/>
      <c r="P127" s="34"/>
      <c r="Q127" s="34"/>
      <c r="R127" s="31"/>
      <c r="S127" s="31"/>
      <c r="T127" s="31"/>
      <c r="U127" s="96"/>
      <c r="V127" s="31"/>
      <c r="W127" s="31"/>
      <c r="X127" s="31"/>
      <c r="Y127" s="31"/>
      <c r="Z127" s="31"/>
      <c r="AA127"/>
      <c r="AB127"/>
      <c r="AC127"/>
      <c r="AD127"/>
      <c r="AE127" s="31"/>
      <c r="AF127" s="31"/>
      <c r="AG127" s="31"/>
      <c r="AH127" s="31"/>
      <c r="AI127" s="31"/>
      <c r="AJ127" s="31"/>
      <c r="AK127" s="31"/>
      <c r="AL127" s="31"/>
      <c r="AM127" s="31"/>
      <c r="AN127" s="31"/>
      <c r="AO127" s="31"/>
      <c r="AP127" s="31"/>
      <c r="AQ127" s="31"/>
      <c r="AR127" s="31"/>
      <c r="AS127" s="31"/>
      <c r="AT127" s="31"/>
      <c r="AU127" s="31"/>
      <c r="AV127" s="31"/>
      <c r="AW127" s="31"/>
      <c r="AX127" s="31"/>
      <c r="AY127" s="31"/>
      <c r="AZ127" s="31"/>
      <c r="BA127" s="31"/>
      <c r="BB127" s="31"/>
      <c r="BC127" s="186">
        <v>45103</v>
      </c>
      <c r="BD127" s="31">
        <v>2.7858999999999998</v>
      </c>
      <c r="BE127" s="185">
        <v>3.1280000000000001</v>
      </c>
    </row>
    <row r="128" spans="1:57" ht="15.75">
      <c r="A128" s="59"/>
      <c r="B128" s="31"/>
      <c r="C128" s="34"/>
      <c r="D128" s="33"/>
      <c r="E128" s="33"/>
      <c r="F128" s="33"/>
      <c r="G128" s="34"/>
      <c r="H128" s="34"/>
      <c r="I128" s="34"/>
      <c r="J128" s="34"/>
      <c r="K128" s="34"/>
      <c r="L128" s="34"/>
      <c r="M128" s="34"/>
      <c r="N128" s="34"/>
      <c r="O128" s="34"/>
      <c r="P128" s="34"/>
      <c r="Q128" s="34"/>
      <c r="R128" s="31"/>
      <c r="S128" s="31"/>
      <c r="T128" s="31"/>
      <c r="U128" s="96"/>
      <c r="V128" s="31"/>
      <c r="W128" s="31"/>
      <c r="X128" s="31"/>
      <c r="Y128" s="31"/>
      <c r="Z128" s="31"/>
      <c r="AA128"/>
      <c r="AB128"/>
      <c r="AC128"/>
      <c r="AD128"/>
      <c r="AE128" s="31"/>
      <c r="AF128" s="31"/>
      <c r="AG128" s="31"/>
      <c r="AH128" s="31"/>
      <c r="AI128" s="31"/>
      <c r="AJ128" s="31"/>
      <c r="AK128" s="31"/>
      <c r="AL128" s="31"/>
      <c r="AM128" s="31"/>
      <c r="AN128" s="31"/>
      <c r="AO128" s="31"/>
      <c r="AP128" s="31"/>
      <c r="AQ128" s="31"/>
      <c r="AR128" s="31"/>
      <c r="AS128" s="31"/>
      <c r="AT128" s="31"/>
      <c r="AU128" s="31"/>
      <c r="AV128" s="31"/>
      <c r="AW128" s="31"/>
      <c r="AX128" s="31"/>
      <c r="AY128" s="31"/>
      <c r="AZ128" s="31"/>
      <c r="BA128" s="31"/>
      <c r="BB128" s="31"/>
      <c r="BC128" s="186">
        <v>45100</v>
      </c>
      <c r="BD128" s="31">
        <v>2.7858999999999998</v>
      </c>
      <c r="BE128" s="185">
        <v>3.1280000000000001</v>
      </c>
    </row>
    <row r="129" spans="1:57" ht="15.75">
      <c r="A129" s="59"/>
      <c r="B129" s="31"/>
      <c r="C129" s="34"/>
      <c r="D129" s="33"/>
      <c r="E129" s="33"/>
      <c r="F129" s="33"/>
      <c r="G129" s="34"/>
      <c r="H129" s="34"/>
      <c r="I129" s="34"/>
      <c r="J129" s="34"/>
      <c r="K129" s="34"/>
      <c r="L129" s="34"/>
      <c r="M129" s="34"/>
      <c r="N129" s="34"/>
      <c r="O129" s="34"/>
      <c r="P129" s="34"/>
      <c r="Q129" s="34"/>
      <c r="R129" s="31"/>
      <c r="S129" s="31"/>
      <c r="T129" s="31"/>
      <c r="U129" s="96"/>
      <c r="V129" s="31"/>
      <c r="W129" s="31"/>
      <c r="X129" s="31"/>
      <c r="Y129" s="31"/>
      <c r="Z129" s="31"/>
      <c r="AA129"/>
      <c r="AB129"/>
      <c r="AC129"/>
      <c r="AD129"/>
      <c r="AE129" s="31"/>
      <c r="AF129" s="31"/>
      <c r="AG129" s="31"/>
      <c r="AH129" s="31"/>
      <c r="AI129" s="31"/>
      <c r="AJ129" s="31"/>
      <c r="AK129" s="31"/>
      <c r="AL129" s="31"/>
      <c r="AM129" s="31"/>
      <c r="AN129" s="31"/>
      <c r="AO129" s="31"/>
      <c r="AP129" s="31"/>
      <c r="AQ129" s="31"/>
      <c r="AR129" s="31"/>
      <c r="AS129" s="31"/>
      <c r="AT129" s="31"/>
      <c r="AU129" s="31"/>
      <c r="AV129" s="31"/>
      <c r="AW129" s="31"/>
      <c r="AX129" s="31"/>
      <c r="AY129" s="31"/>
      <c r="AZ129" s="31"/>
      <c r="BA129" s="31"/>
      <c r="BB129" s="31"/>
      <c r="BC129" s="186">
        <v>45099</v>
      </c>
      <c r="BD129" s="31">
        <v>2.7858999999999998</v>
      </c>
      <c r="BE129" s="185">
        <v>3.1280000000000001</v>
      </c>
    </row>
    <row r="130" spans="1:57" ht="15.75">
      <c r="A130" s="59"/>
      <c r="B130" s="31"/>
      <c r="C130" s="34"/>
      <c r="D130" s="33"/>
      <c r="E130" s="33"/>
      <c r="F130" s="33"/>
      <c r="G130" s="34"/>
      <c r="H130" s="34"/>
      <c r="I130" s="34"/>
      <c r="J130" s="34"/>
      <c r="K130" s="34"/>
      <c r="L130" s="34"/>
      <c r="M130" s="34"/>
      <c r="N130" s="34"/>
      <c r="O130" s="34"/>
      <c r="P130" s="34"/>
      <c r="Q130" s="34"/>
      <c r="R130" s="31"/>
      <c r="S130" s="31"/>
      <c r="T130" s="31"/>
      <c r="U130" s="96"/>
      <c r="V130" s="31"/>
      <c r="W130" s="31"/>
      <c r="X130" s="31"/>
      <c r="Y130" s="31"/>
      <c r="Z130" s="31"/>
      <c r="AA130"/>
      <c r="AB130"/>
      <c r="AC130"/>
      <c r="AD130"/>
      <c r="AE130" s="31"/>
      <c r="AF130" s="31"/>
      <c r="AG130" s="31"/>
      <c r="AH130" s="31"/>
      <c r="AI130" s="31"/>
      <c r="AJ130" s="31"/>
      <c r="AK130" s="31"/>
      <c r="AL130" s="31"/>
      <c r="AM130" s="31"/>
      <c r="AN130" s="31"/>
      <c r="AO130" s="31"/>
      <c r="AP130" s="31"/>
      <c r="AQ130" s="31"/>
      <c r="AR130" s="31"/>
      <c r="AS130" s="31"/>
      <c r="AT130" s="31"/>
      <c r="AU130" s="31"/>
      <c r="AV130" s="31"/>
      <c r="AW130" s="31"/>
      <c r="AX130" s="31"/>
      <c r="AY130" s="31"/>
      <c r="AZ130" s="31"/>
      <c r="BA130" s="31"/>
      <c r="BB130" s="31"/>
      <c r="BC130" s="186">
        <v>45098</v>
      </c>
      <c r="BD130" s="31">
        <v>2.7858999999999998</v>
      </c>
      <c r="BE130" s="185">
        <v>3.1280000000000001</v>
      </c>
    </row>
    <row r="131" spans="1:57" ht="15.75">
      <c r="A131" s="59"/>
      <c r="B131" s="31"/>
      <c r="C131" s="34"/>
      <c r="D131" s="33"/>
      <c r="E131" s="33"/>
      <c r="F131" s="33"/>
      <c r="G131" s="34"/>
      <c r="H131" s="34"/>
      <c r="I131" s="34"/>
      <c r="J131" s="34"/>
      <c r="K131" s="34"/>
      <c r="L131" s="34"/>
      <c r="M131" s="34"/>
      <c r="N131" s="34"/>
      <c r="O131" s="34"/>
      <c r="P131" s="34"/>
      <c r="Q131" s="34"/>
      <c r="R131" s="31"/>
      <c r="S131" s="31"/>
      <c r="T131" s="31"/>
      <c r="U131" s="96"/>
      <c r="V131" s="31"/>
      <c r="W131" s="31"/>
      <c r="X131" s="31"/>
      <c r="Y131" s="31"/>
      <c r="Z131" s="31"/>
      <c r="AA131"/>
      <c r="AB131"/>
      <c r="AC131"/>
      <c r="AD131"/>
      <c r="AE131" s="31"/>
      <c r="AF131" s="31"/>
      <c r="AG131" s="31"/>
      <c r="AH131" s="31"/>
      <c r="AI131" s="31"/>
      <c r="AJ131" s="31"/>
      <c r="AK131" s="31"/>
      <c r="AL131" s="31"/>
      <c r="AM131" s="31"/>
      <c r="AN131" s="31"/>
      <c r="AO131" s="31"/>
      <c r="AP131" s="31"/>
      <c r="AQ131" s="31"/>
      <c r="AR131" s="31"/>
      <c r="AS131" s="31"/>
      <c r="AT131" s="31"/>
      <c r="AU131" s="31"/>
      <c r="AV131" s="31"/>
      <c r="AW131" s="31"/>
      <c r="AX131" s="31"/>
      <c r="AY131" s="31"/>
      <c r="AZ131" s="31"/>
      <c r="BA131" s="31"/>
      <c r="BB131" s="31"/>
      <c r="BC131" s="186">
        <v>45097</v>
      </c>
      <c r="BD131" s="31">
        <v>2.7858999999999998</v>
      </c>
      <c r="BE131" s="185">
        <v>3.1280000000000001</v>
      </c>
    </row>
    <row r="132" spans="1:57" ht="15.75">
      <c r="A132" s="59"/>
      <c r="B132" s="31"/>
      <c r="C132" s="34"/>
      <c r="D132" s="33"/>
      <c r="E132" s="33"/>
      <c r="F132" s="33"/>
      <c r="G132" s="34"/>
      <c r="H132" s="34"/>
      <c r="I132" s="34"/>
      <c r="J132" s="34"/>
      <c r="K132" s="34"/>
      <c r="L132" s="34"/>
      <c r="M132" s="34"/>
      <c r="N132" s="34"/>
      <c r="O132" s="34"/>
      <c r="P132" s="34"/>
      <c r="Q132" s="34"/>
      <c r="R132" s="31"/>
      <c r="S132" s="31"/>
      <c r="T132" s="31"/>
      <c r="U132" s="96"/>
      <c r="V132" s="31"/>
      <c r="W132" s="31"/>
      <c r="X132" s="31"/>
      <c r="Y132" s="31"/>
      <c r="Z132" s="31"/>
      <c r="AA132"/>
      <c r="AB132"/>
      <c r="AC132"/>
      <c r="AD132"/>
      <c r="AE132" s="31"/>
      <c r="AF132" s="31"/>
      <c r="AG132" s="31"/>
      <c r="AH132" s="31"/>
      <c r="AI132" s="31"/>
      <c r="AJ132" s="31"/>
      <c r="AK132" s="31"/>
      <c r="AL132" s="31"/>
      <c r="AM132" s="31"/>
      <c r="AN132" s="31"/>
      <c r="AO132" s="31"/>
      <c r="AP132" s="31"/>
      <c r="AQ132" s="31"/>
      <c r="AR132" s="31"/>
      <c r="AS132" s="31"/>
      <c r="AT132" s="31"/>
      <c r="AU132" s="31"/>
      <c r="AV132" s="31"/>
      <c r="AW132" s="31"/>
      <c r="AX132" s="31"/>
      <c r="AY132" s="31"/>
      <c r="AZ132" s="31"/>
      <c r="BA132" s="31"/>
      <c r="BB132" s="31"/>
      <c r="BC132" s="186">
        <v>45096</v>
      </c>
      <c r="BD132" s="31">
        <v>2.7858999999999998</v>
      </c>
      <c r="BE132" s="185">
        <v>3.1280000000000001</v>
      </c>
    </row>
    <row r="133" spans="1:57" ht="15.75">
      <c r="A133" s="59"/>
      <c r="B133" s="31"/>
      <c r="C133" s="34"/>
      <c r="D133" s="33"/>
      <c r="E133" s="33"/>
      <c r="F133" s="33"/>
      <c r="G133" s="34"/>
      <c r="H133" s="34"/>
      <c r="I133" s="34"/>
      <c r="J133" s="34"/>
      <c r="K133" s="34"/>
      <c r="L133" s="34"/>
      <c r="M133" s="34"/>
      <c r="N133" s="34"/>
      <c r="O133" s="34"/>
      <c r="P133" s="34"/>
      <c r="Q133" s="34"/>
      <c r="R133" s="31"/>
      <c r="S133" s="31"/>
      <c r="T133" s="31"/>
      <c r="U133" s="96"/>
      <c r="V133" s="31"/>
      <c r="W133" s="31"/>
      <c r="X133" s="31"/>
      <c r="Y133" s="31"/>
      <c r="Z133" s="31"/>
      <c r="AA133"/>
      <c r="AB133"/>
      <c r="AC133"/>
      <c r="AD133"/>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c r="BB133" s="31"/>
      <c r="BC133" s="186">
        <v>45093</v>
      </c>
      <c r="BD133" s="31">
        <v>2.7858999999999998</v>
      </c>
      <c r="BE133" s="185">
        <v>3.1280000000000001</v>
      </c>
    </row>
    <row r="134" spans="1:57" ht="15.75">
      <c r="A134" s="59"/>
      <c r="B134" s="31"/>
      <c r="C134" s="34"/>
      <c r="D134" s="33"/>
      <c r="E134" s="33"/>
      <c r="F134" s="33"/>
      <c r="G134" s="34"/>
      <c r="H134" s="34"/>
      <c r="I134" s="34"/>
      <c r="J134" s="34"/>
      <c r="K134" s="34"/>
      <c r="L134" s="34"/>
      <c r="M134" s="34"/>
      <c r="N134" s="34"/>
      <c r="O134" s="34"/>
      <c r="P134" s="34"/>
      <c r="Q134" s="34"/>
      <c r="R134" s="31"/>
      <c r="S134" s="31"/>
      <c r="T134" s="31"/>
      <c r="U134" s="96"/>
      <c r="V134" s="31"/>
      <c r="W134" s="31"/>
      <c r="X134" s="31"/>
      <c r="Y134" s="31"/>
      <c r="Z134" s="31"/>
      <c r="AA134"/>
      <c r="AB134"/>
      <c r="AC134"/>
      <c r="AD134"/>
      <c r="AE134" s="31"/>
      <c r="AF134" s="31"/>
      <c r="AG134" s="31"/>
      <c r="AH134" s="31"/>
      <c r="AI134" s="31"/>
      <c r="AJ134" s="31"/>
      <c r="AK134" s="31"/>
      <c r="AL134" s="31"/>
      <c r="AM134" s="31"/>
      <c r="AN134" s="31"/>
      <c r="AO134" s="31"/>
      <c r="AP134" s="31"/>
      <c r="AQ134" s="31"/>
      <c r="AR134" s="31"/>
      <c r="AS134" s="31"/>
      <c r="AT134" s="31"/>
      <c r="AU134" s="31"/>
      <c r="AV134" s="31"/>
      <c r="AW134" s="31"/>
      <c r="AX134" s="31"/>
      <c r="AY134" s="31"/>
      <c r="AZ134" s="31"/>
      <c r="BA134" s="31"/>
      <c r="BB134" s="31"/>
      <c r="BC134" s="186">
        <v>45092</v>
      </c>
      <c r="BD134" s="31">
        <v>2.7858999999999998</v>
      </c>
      <c r="BE134" s="185">
        <v>3.1280000000000001</v>
      </c>
    </row>
    <row r="135" spans="1:57" ht="15.75">
      <c r="A135" s="59"/>
      <c r="B135" s="31"/>
      <c r="C135" s="34"/>
      <c r="D135" s="33"/>
      <c r="E135" s="33"/>
      <c r="F135" s="33"/>
      <c r="G135" s="34"/>
      <c r="H135" s="34"/>
      <c r="I135" s="34"/>
      <c r="J135" s="34"/>
      <c r="K135" s="34"/>
      <c r="L135" s="34"/>
      <c r="M135" s="34"/>
      <c r="N135" s="34"/>
      <c r="O135" s="34"/>
      <c r="P135" s="34"/>
      <c r="Q135" s="34"/>
      <c r="R135" s="31"/>
      <c r="S135" s="31"/>
      <c r="T135" s="31"/>
      <c r="U135" s="96"/>
      <c r="V135" s="31"/>
      <c r="W135" s="31"/>
      <c r="X135" s="31"/>
      <c r="Y135" s="31"/>
      <c r="Z135" s="31"/>
      <c r="AA135"/>
      <c r="AB135"/>
      <c r="AC135"/>
      <c r="AD135"/>
      <c r="AE135" s="31"/>
      <c r="AF135" s="31"/>
      <c r="AG135" s="31"/>
      <c r="AH135" s="31"/>
      <c r="AI135" s="31"/>
      <c r="AJ135" s="31"/>
      <c r="AK135" s="31"/>
      <c r="AL135" s="31"/>
      <c r="AM135" s="31"/>
      <c r="AN135" s="31"/>
      <c r="AO135" s="31"/>
      <c r="AP135" s="31"/>
      <c r="AQ135" s="31"/>
      <c r="AR135" s="31"/>
      <c r="AS135" s="31"/>
      <c r="AT135" s="31"/>
      <c r="AU135" s="31"/>
      <c r="AV135" s="31"/>
      <c r="AW135" s="31"/>
      <c r="AX135" s="31"/>
      <c r="AY135" s="31"/>
      <c r="AZ135" s="31"/>
      <c r="BA135" s="31"/>
      <c r="BB135" s="31"/>
      <c r="BC135" s="186">
        <v>45091</v>
      </c>
      <c r="BD135" s="31">
        <v>2.7858999999999998</v>
      </c>
      <c r="BE135" s="185">
        <v>3.1280000000000001</v>
      </c>
    </row>
    <row r="136" spans="1:57" ht="15.75">
      <c r="A136" s="59"/>
      <c r="B136" s="31"/>
      <c r="C136" s="34"/>
      <c r="D136" s="33"/>
      <c r="E136" s="33"/>
      <c r="F136" s="33"/>
      <c r="G136" s="34"/>
      <c r="H136" s="34"/>
      <c r="I136" s="34"/>
      <c r="J136" s="34"/>
      <c r="K136" s="34"/>
      <c r="L136" s="34"/>
      <c r="M136" s="34"/>
      <c r="N136" s="34"/>
      <c r="O136" s="34"/>
      <c r="P136" s="34"/>
      <c r="Q136" s="34"/>
      <c r="R136" s="31"/>
      <c r="S136" s="31"/>
      <c r="T136" s="31"/>
      <c r="U136" s="96"/>
      <c r="V136" s="31"/>
      <c r="W136" s="31"/>
      <c r="X136" s="31"/>
      <c r="Y136" s="31"/>
      <c r="Z136" s="31"/>
      <c r="AA136"/>
      <c r="AB136"/>
      <c r="AC136"/>
      <c r="AD136"/>
      <c r="AE136" s="31"/>
      <c r="AF136" s="31"/>
      <c r="AG136" s="31"/>
      <c r="AH136" s="31"/>
      <c r="AI136" s="31"/>
      <c r="AJ136" s="31"/>
      <c r="AK136" s="31"/>
      <c r="AL136" s="31"/>
      <c r="AM136" s="31"/>
      <c r="AN136" s="31"/>
      <c r="AO136" s="31"/>
      <c r="AP136" s="31"/>
      <c r="AQ136" s="31"/>
      <c r="AR136" s="31"/>
      <c r="AS136" s="31"/>
      <c r="AT136" s="31"/>
      <c r="AU136" s="31"/>
      <c r="AV136" s="31"/>
      <c r="AW136" s="31"/>
      <c r="AX136" s="31"/>
      <c r="AY136" s="31"/>
      <c r="AZ136" s="31"/>
      <c r="BA136" s="31"/>
      <c r="BB136" s="31"/>
      <c r="BC136" s="186">
        <v>45090</v>
      </c>
      <c r="BD136" s="31">
        <v>2.7858999999999998</v>
      </c>
      <c r="BE136" s="185">
        <v>3.1280000000000001</v>
      </c>
    </row>
    <row r="137" spans="1:57" ht="15.75">
      <c r="A137" s="59"/>
      <c r="B137" s="31"/>
      <c r="C137" s="34"/>
      <c r="D137" s="33"/>
      <c r="E137" s="33"/>
      <c r="F137" s="33"/>
      <c r="G137" s="34"/>
      <c r="H137" s="34"/>
      <c r="I137" s="34"/>
      <c r="J137" s="34"/>
      <c r="K137" s="34"/>
      <c r="L137" s="34"/>
      <c r="M137" s="34"/>
      <c r="N137" s="34"/>
      <c r="O137" s="34"/>
      <c r="P137" s="34"/>
      <c r="Q137" s="34"/>
      <c r="R137" s="31"/>
      <c r="S137" s="31"/>
      <c r="T137" s="31"/>
      <c r="U137" s="96"/>
      <c r="V137" s="31"/>
      <c r="W137" s="31"/>
      <c r="X137" s="31"/>
      <c r="Y137" s="31"/>
      <c r="Z137" s="31"/>
      <c r="AA137"/>
      <c r="AB137"/>
      <c r="AC137"/>
      <c r="AD137"/>
      <c r="AE137" s="31"/>
      <c r="AF137" s="31"/>
      <c r="AG137" s="31"/>
      <c r="AH137" s="31"/>
      <c r="AI137" s="31"/>
      <c r="AJ137" s="31"/>
      <c r="AK137" s="31"/>
      <c r="AL137" s="31"/>
      <c r="AM137" s="31"/>
      <c r="AN137" s="31"/>
      <c r="AO137" s="31"/>
      <c r="AP137" s="31"/>
      <c r="AQ137" s="31"/>
      <c r="AR137" s="31"/>
      <c r="AS137" s="31"/>
      <c r="AT137" s="31"/>
      <c r="AU137" s="31"/>
      <c r="AV137" s="31"/>
      <c r="AW137" s="31"/>
      <c r="AX137" s="31"/>
      <c r="AY137" s="31"/>
      <c r="AZ137" s="31"/>
      <c r="BA137" s="31"/>
      <c r="BB137" s="31"/>
      <c r="BC137" s="186">
        <v>45089</v>
      </c>
      <c r="BD137" s="31">
        <v>2.7858999999999998</v>
      </c>
      <c r="BE137" s="185">
        <v>3.1280000000000001</v>
      </c>
    </row>
    <row r="138" spans="1:57" ht="15.75">
      <c r="A138" s="59"/>
      <c r="B138" s="31"/>
      <c r="C138" s="34"/>
      <c r="D138" s="33"/>
      <c r="E138" s="33"/>
      <c r="F138" s="33"/>
      <c r="G138" s="34"/>
      <c r="H138" s="34"/>
      <c r="I138" s="34"/>
      <c r="J138" s="34"/>
      <c r="K138" s="34"/>
      <c r="L138" s="34"/>
      <c r="M138" s="34"/>
      <c r="N138" s="34"/>
      <c r="O138" s="34"/>
      <c r="P138" s="34"/>
      <c r="Q138" s="34"/>
      <c r="R138" s="31"/>
      <c r="S138" s="31"/>
      <c r="T138" s="31"/>
      <c r="U138" s="96"/>
      <c r="V138" s="31"/>
      <c r="W138" s="31"/>
      <c r="X138" s="31"/>
      <c r="Y138" s="31"/>
      <c r="Z138" s="31"/>
      <c r="AA138"/>
      <c r="AB138"/>
      <c r="AC138"/>
      <c r="AD138"/>
      <c r="AE138" s="31"/>
      <c r="AF138" s="31"/>
      <c r="AG138" s="31"/>
      <c r="AH138" s="31"/>
      <c r="AI138" s="31"/>
      <c r="AJ138" s="31"/>
      <c r="AK138" s="31"/>
      <c r="AL138" s="31"/>
      <c r="AM138" s="31"/>
      <c r="AN138" s="31"/>
      <c r="AO138" s="31"/>
      <c r="AP138" s="31"/>
      <c r="AQ138" s="31"/>
      <c r="AR138" s="31"/>
      <c r="AS138" s="31"/>
      <c r="AT138" s="31"/>
      <c r="AU138" s="31"/>
      <c r="AV138" s="31"/>
      <c r="AW138" s="31"/>
      <c r="AX138" s="31"/>
      <c r="AY138" s="31"/>
      <c r="AZ138" s="31"/>
      <c r="BA138" s="31"/>
      <c r="BB138" s="31"/>
      <c r="BC138" s="186">
        <v>45086</v>
      </c>
      <c r="BD138" s="31">
        <v>2.7858999999999998</v>
      </c>
      <c r="BE138" s="185">
        <v>3.1280000000000001</v>
      </c>
    </row>
    <row r="139" spans="1:57" ht="15.75">
      <c r="A139" s="59"/>
      <c r="B139" s="31"/>
      <c r="C139" s="34"/>
      <c r="D139" s="33"/>
      <c r="E139" s="33"/>
      <c r="F139" s="33"/>
      <c r="G139" s="34"/>
      <c r="H139" s="34"/>
      <c r="I139" s="34"/>
      <c r="J139" s="34"/>
      <c r="K139" s="34"/>
      <c r="L139" s="34"/>
      <c r="M139" s="34"/>
      <c r="N139" s="34"/>
      <c r="O139" s="34"/>
      <c r="P139" s="34"/>
      <c r="Q139" s="34"/>
      <c r="R139" s="31"/>
      <c r="S139" s="31"/>
      <c r="T139" s="31"/>
      <c r="U139" s="96"/>
      <c r="V139" s="31"/>
      <c r="W139" s="31"/>
      <c r="X139" s="31"/>
      <c r="Y139" s="31"/>
      <c r="Z139" s="31"/>
      <c r="AA139"/>
      <c r="AB139"/>
      <c r="AC139"/>
      <c r="AD139"/>
      <c r="AE139" s="31"/>
      <c r="AF139" s="31"/>
      <c r="AG139" s="31"/>
      <c r="AH139" s="31"/>
      <c r="AI139" s="31"/>
      <c r="AJ139" s="31"/>
      <c r="AK139" s="31"/>
      <c r="AL139" s="31"/>
      <c r="AM139" s="31"/>
      <c r="AN139" s="31"/>
      <c r="AO139" s="31"/>
      <c r="AP139" s="31"/>
      <c r="AQ139" s="31"/>
      <c r="AR139" s="31"/>
      <c r="AS139" s="31"/>
      <c r="AT139" s="31"/>
      <c r="AU139" s="31"/>
      <c r="AV139" s="31"/>
      <c r="AW139" s="31"/>
      <c r="AX139" s="31"/>
      <c r="AY139" s="31"/>
      <c r="AZ139" s="31"/>
      <c r="BA139" s="31"/>
      <c r="BB139" s="31"/>
      <c r="BC139" s="186">
        <v>45085</v>
      </c>
      <c r="BD139" s="31">
        <v>2.7858999999999998</v>
      </c>
      <c r="BE139" s="185">
        <v>3.1280000000000001</v>
      </c>
    </row>
    <row r="140" spans="1:57" ht="15.75">
      <c r="A140" s="59"/>
      <c r="B140" s="31"/>
      <c r="C140" s="34"/>
      <c r="D140" s="33"/>
      <c r="E140" s="33"/>
      <c r="F140" s="33"/>
      <c r="G140" s="34"/>
      <c r="H140" s="34"/>
      <c r="I140" s="34"/>
      <c r="J140" s="34"/>
      <c r="K140" s="34"/>
      <c r="L140" s="34"/>
      <c r="M140" s="34"/>
      <c r="N140" s="34"/>
      <c r="O140" s="34"/>
      <c r="P140" s="34"/>
      <c r="Q140" s="34"/>
      <c r="R140" s="31"/>
      <c r="S140" s="31"/>
      <c r="T140" s="31"/>
      <c r="U140" s="96"/>
      <c r="V140" s="31"/>
      <c r="W140" s="31"/>
      <c r="X140" s="31"/>
      <c r="Y140" s="31"/>
      <c r="Z140" s="31"/>
      <c r="AA140"/>
      <c r="AB140"/>
      <c r="AC140"/>
      <c r="AD140"/>
      <c r="AE140" s="31"/>
      <c r="AF140" s="31"/>
      <c r="AG140" s="31"/>
      <c r="AH140" s="31"/>
      <c r="AI140" s="31"/>
      <c r="AJ140" s="31"/>
      <c r="AK140" s="31"/>
      <c r="AL140" s="31"/>
      <c r="AM140" s="31"/>
      <c r="AN140" s="31"/>
      <c r="AO140" s="31"/>
      <c r="AP140" s="31"/>
      <c r="AQ140" s="31"/>
      <c r="AR140" s="31"/>
      <c r="AS140" s="31"/>
      <c r="AT140" s="31"/>
      <c r="AU140" s="31"/>
      <c r="AV140" s="31"/>
      <c r="AW140" s="31"/>
      <c r="AX140" s="31"/>
      <c r="AY140" s="31"/>
      <c r="AZ140" s="31"/>
      <c r="BA140" s="31"/>
      <c r="BB140" s="31"/>
      <c r="BC140" s="186">
        <v>45084</v>
      </c>
      <c r="BD140" s="31">
        <v>2.7863000000000002</v>
      </c>
      <c r="BE140" s="185">
        <v>3.1282999999999999</v>
      </c>
    </row>
    <row r="141" spans="1:57" ht="15.75">
      <c r="A141" s="59"/>
      <c r="B141" s="31"/>
      <c r="C141" s="34"/>
      <c r="D141" s="33"/>
      <c r="E141" s="33"/>
      <c r="F141" s="33"/>
      <c r="G141" s="34"/>
      <c r="H141" s="34"/>
      <c r="I141" s="34"/>
      <c r="J141" s="34"/>
      <c r="K141" s="34"/>
      <c r="L141" s="34"/>
      <c r="M141" s="34"/>
      <c r="N141" s="34"/>
      <c r="O141" s="34"/>
      <c r="P141" s="34"/>
      <c r="Q141" s="34"/>
      <c r="R141" s="31"/>
      <c r="S141" s="31"/>
      <c r="T141" s="31"/>
      <c r="U141" s="96"/>
      <c r="V141" s="31"/>
      <c r="W141" s="31"/>
      <c r="X141" s="31"/>
      <c r="Y141" s="31"/>
      <c r="Z141" s="31"/>
      <c r="AA141"/>
      <c r="AB141"/>
      <c r="AC141"/>
      <c r="AD14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c r="BB141" s="31"/>
      <c r="BC141" s="186">
        <v>45083</v>
      </c>
      <c r="BD141" s="31">
        <v>2.7850000000000001</v>
      </c>
      <c r="BE141" s="185">
        <v>3.1282000000000001</v>
      </c>
    </row>
    <row r="142" spans="1:57" ht="15.75">
      <c r="A142" s="59"/>
      <c r="B142" s="31"/>
      <c r="C142" s="34"/>
      <c r="D142" s="33"/>
      <c r="E142" s="33"/>
      <c r="F142" s="33"/>
      <c r="G142" s="34"/>
      <c r="H142" s="34"/>
      <c r="I142" s="34"/>
      <c r="J142" s="34"/>
      <c r="K142" s="34"/>
      <c r="L142" s="34"/>
      <c r="M142" s="34"/>
      <c r="N142" s="34"/>
      <c r="O142" s="34"/>
      <c r="P142" s="34"/>
      <c r="Q142" s="34"/>
      <c r="R142" s="31"/>
      <c r="S142" s="31"/>
      <c r="T142" s="31"/>
      <c r="U142" s="96"/>
      <c r="V142" s="31"/>
      <c r="W142" s="31"/>
      <c r="X142" s="31"/>
      <c r="Y142" s="31"/>
      <c r="Z142" s="31"/>
      <c r="AA142"/>
      <c r="AB142"/>
      <c r="AC142"/>
      <c r="AD142"/>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c r="BB142" s="31"/>
      <c r="BC142" s="186">
        <v>45082</v>
      </c>
      <c r="BD142" s="31">
        <v>2.7843</v>
      </c>
      <c r="BE142" s="185">
        <v>3.1274000000000002</v>
      </c>
    </row>
    <row r="143" spans="1:57" ht="15.75">
      <c r="A143" s="59"/>
      <c r="B143" s="31"/>
      <c r="C143" s="34"/>
      <c r="D143" s="33"/>
      <c r="E143" s="33"/>
      <c r="F143" s="33"/>
      <c r="G143" s="34"/>
      <c r="H143" s="34"/>
      <c r="I143" s="34"/>
      <c r="J143" s="34"/>
      <c r="K143" s="34"/>
      <c r="L143" s="34"/>
      <c r="M143" s="34"/>
      <c r="N143" s="34"/>
      <c r="O143" s="34"/>
      <c r="P143" s="34"/>
      <c r="Q143" s="34"/>
      <c r="R143" s="31"/>
      <c r="S143" s="31"/>
      <c r="T143" s="31"/>
      <c r="U143" s="96"/>
      <c r="V143" s="31"/>
      <c r="W143" s="31"/>
      <c r="X143" s="31"/>
      <c r="Y143" s="31"/>
      <c r="Z143" s="31"/>
      <c r="AA143"/>
      <c r="AB143"/>
      <c r="AC143"/>
      <c r="AD143"/>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c r="BB143" s="31"/>
      <c r="BC143" s="186">
        <v>45079</v>
      </c>
      <c r="BD143" s="31">
        <v>2.7843</v>
      </c>
      <c r="BE143" s="185">
        <v>3.1274000000000002</v>
      </c>
    </row>
    <row r="144" spans="1:57" ht="15.75">
      <c r="A144" s="59"/>
      <c r="B144" s="31"/>
      <c r="C144" s="34"/>
      <c r="D144" s="33"/>
      <c r="E144" s="33"/>
      <c r="F144" s="33"/>
      <c r="G144" s="34"/>
      <c r="H144" s="34"/>
      <c r="I144" s="34"/>
      <c r="J144" s="34"/>
      <c r="K144" s="34"/>
      <c r="L144" s="34"/>
      <c r="M144" s="34"/>
      <c r="N144" s="34"/>
      <c r="O144" s="34"/>
      <c r="P144" s="34"/>
      <c r="Q144" s="34"/>
      <c r="R144" s="31"/>
      <c r="S144" s="31"/>
      <c r="T144" s="31"/>
      <c r="U144" s="31"/>
      <c r="V144" s="31"/>
      <c r="W144" s="31"/>
      <c r="X144" s="31"/>
      <c r="Y144" s="31"/>
      <c r="Z144" s="31"/>
      <c r="AA144"/>
      <c r="AB144"/>
      <c r="AC144"/>
      <c r="AD144"/>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c r="BB144" s="31"/>
      <c r="BC144" s="186">
        <v>45078</v>
      </c>
      <c r="BD144" s="31">
        <v>2.7852999999999999</v>
      </c>
      <c r="BE144" s="185">
        <v>3.1343999999999999</v>
      </c>
    </row>
    <row r="145" spans="1:57" ht="15.75">
      <c r="A145" s="59"/>
      <c r="B145" s="31"/>
      <c r="C145" s="34"/>
      <c r="D145" s="33"/>
      <c r="E145" s="33"/>
      <c r="F145" s="33"/>
      <c r="G145" s="34"/>
      <c r="H145" s="34"/>
      <c r="I145" s="34"/>
      <c r="J145" s="34"/>
      <c r="K145" s="34"/>
      <c r="L145" s="34"/>
      <c r="M145" s="34"/>
      <c r="N145" s="34"/>
      <c r="O145" s="34"/>
      <c r="P145" s="34"/>
      <c r="Q145" s="34"/>
      <c r="R145" s="31"/>
      <c r="S145" s="31"/>
      <c r="T145" s="31"/>
      <c r="U145" s="31"/>
      <c r="V145" s="31"/>
      <c r="W145" s="31"/>
      <c r="X145" s="31"/>
      <c r="Y145" s="31"/>
      <c r="Z145" s="31"/>
      <c r="AA145"/>
      <c r="AB145"/>
      <c r="AC145"/>
      <c r="AD145"/>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c r="BB145" s="31"/>
      <c r="BC145" s="186">
        <v>45077</v>
      </c>
      <c r="BD145" s="31">
        <v>2.7847</v>
      </c>
      <c r="BE145" s="185">
        <v>3.1448999999999998</v>
      </c>
    </row>
    <row r="146" spans="1:57" ht="15.75">
      <c r="A146" s="59"/>
      <c r="B146" s="31"/>
      <c r="C146" s="34"/>
      <c r="D146" s="33"/>
      <c r="E146" s="33"/>
      <c r="F146" s="33"/>
      <c r="G146" s="34"/>
      <c r="H146" s="34"/>
      <c r="I146" s="34"/>
      <c r="J146" s="34"/>
      <c r="K146" s="34"/>
      <c r="L146" s="34"/>
      <c r="M146" s="34"/>
      <c r="N146" s="34"/>
      <c r="O146" s="34"/>
      <c r="P146" s="34"/>
      <c r="Q146" s="34"/>
      <c r="R146" s="31"/>
      <c r="S146" s="31"/>
      <c r="T146" s="31"/>
      <c r="U146" s="31"/>
      <c r="V146" s="31"/>
      <c r="W146" s="31"/>
      <c r="X146" s="31"/>
      <c r="Y146" s="31"/>
      <c r="Z146" s="31"/>
      <c r="AA146"/>
      <c r="AB146"/>
      <c r="AC146"/>
      <c r="AD146"/>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c r="BB146" s="31"/>
      <c r="BC146" s="186">
        <v>45076</v>
      </c>
      <c r="BD146" s="31">
        <v>2.7883</v>
      </c>
      <c r="BE146" s="185">
        <v>3.1486999999999998</v>
      </c>
    </row>
    <row r="147" spans="1:57" ht="15.75">
      <c r="A147" s="59"/>
      <c r="B147" s="31"/>
      <c r="C147" s="34"/>
      <c r="D147" s="33"/>
      <c r="E147" s="33"/>
      <c r="F147" s="33"/>
      <c r="G147" s="34"/>
      <c r="H147" s="34"/>
      <c r="I147" s="34"/>
      <c r="J147" s="34"/>
      <c r="K147" s="34"/>
      <c r="L147" s="34"/>
      <c r="M147" s="34"/>
      <c r="N147" s="34"/>
      <c r="O147" s="34"/>
      <c r="P147" s="34"/>
      <c r="Q147" s="34"/>
      <c r="R147" s="31"/>
      <c r="S147" s="31"/>
      <c r="T147" s="31"/>
      <c r="U147" s="31"/>
      <c r="V147" s="31"/>
      <c r="W147" s="31"/>
      <c r="X147" s="31"/>
      <c r="Y147" s="31"/>
      <c r="Z147" s="31"/>
      <c r="AA147"/>
      <c r="AB147"/>
      <c r="AC147"/>
      <c r="AD147"/>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c r="BB147" s="31"/>
      <c r="BC147" s="186">
        <v>45075</v>
      </c>
      <c r="BD147" s="31">
        <v>2.7978999999999998</v>
      </c>
      <c r="BE147" s="185">
        <v>3.1448</v>
      </c>
    </row>
    <row r="148" spans="1:57" ht="15.75">
      <c r="A148" s="59"/>
      <c r="B148" s="31"/>
      <c r="C148" s="34"/>
      <c r="D148" s="33"/>
      <c r="E148" s="33"/>
      <c r="F148" s="33"/>
      <c r="G148" s="34"/>
      <c r="H148" s="34"/>
      <c r="I148" s="34"/>
      <c r="J148" s="34"/>
      <c r="K148" s="34"/>
      <c r="L148" s="34"/>
      <c r="M148" s="34"/>
      <c r="N148" s="34"/>
      <c r="O148" s="34"/>
      <c r="P148" s="34"/>
      <c r="Q148" s="34"/>
      <c r="R148" s="31"/>
      <c r="S148" s="31"/>
      <c r="T148" s="31"/>
      <c r="U148" s="31"/>
      <c r="V148" s="31"/>
      <c r="W148" s="31"/>
      <c r="X148" s="31"/>
      <c r="Y148" s="31"/>
      <c r="Z148" s="31"/>
      <c r="AA148"/>
      <c r="AB148"/>
      <c r="AC148"/>
      <c r="AD148"/>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c r="BB148" s="31"/>
      <c r="BC148" s="186">
        <v>45072</v>
      </c>
      <c r="BD148" s="31">
        <v>2.7978999999999998</v>
      </c>
      <c r="BE148" s="185">
        <v>3.1448</v>
      </c>
    </row>
    <row r="149" spans="1:57" ht="15.75">
      <c r="A149" s="59"/>
      <c r="B149" s="31"/>
      <c r="C149" s="34"/>
      <c r="D149" s="33"/>
      <c r="E149" s="33"/>
      <c r="F149" s="33"/>
      <c r="G149" s="34"/>
      <c r="H149" s="34"/>
      <c r="I149" s="34"/>
      <c r="J149" s="34"/>
      <c r="K149" s="34"/>
      <c r="L149" s="34"/>
      <c r="M149" s="34"/>
      <c r="N149" s="34"/>
      <c r="O149" s="34"/>
      <c r="P149" s="34"/>
      <c r="Q149" s="34"/>
      <c r="R149" s="31"/>
      <c r="S149" s="31"/>
      <c r="T149" s="31"/>
      <c r="U149" s="31"/>
      <c r="V149" s="31"/>
      <c r="W149" s="31"/>
      <c r="X149" s="31"/>
      <c r="Y149" s="31"/>
      <c r="Z149" s="31"/>
      <c r="AA149"/>
      <c r="AB149"/>
      <c r="AC149"/>
      <c r="AD149"/>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c r="BB149" s="31"/>
      <c r="BC149" s="186">
        <v>45071</v>
      </c>
      <c r="BD149" s="31">
        <v>2.7978999999999998</v>
      </c>
      <c r="BE149" s="185">
        <v>3.1448</v>
      </c>
    </row>
    <row r="150" spans="1:57" ht="15.75">
      <c r="A150" s="59"/>
      <c r="B150" s="31"/>
      <c r="C150" s="34"/>
      <c r="D150" s="33"/>
      <c r="E150" s="33"/>
      <c r="F150" s="33"/>
      <c r="G150" s="34"/>
      <c r="H150" s="34"/>
      <c r="I150" s="34"/>
      <c r="J150" s="34"/>
      <c r="K150" s="34"/>
      <c r="L150" s="34"/>
      <c r="M150" s="34"/>
      <c r="N150" s="34"/>
      <c r="O150" s="34"/>
      <c r="P150" s="34"/>
      <c r="Q150" s="34"/>
      <c r="R150" s="31"/>
      <c r="S150" s="31"/>
      <c r="T150" s="31"/>
      <c r="U150" s="31"/>
      <c r="V150" s="31"/>
      <c r="W150" s="31"/>
      <c r="X150" s="31"/>
      <c r="Y150" s="31"/>
      <c r="Z150" s="31"/>
      <c r="AA150"/>
      <c r="AB150"/>
      <c r="AC150"/>
      <c r="AD150"/>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c r="BB150" s="31"/>
      <c r="BC150" s="186">
        <v>45070</v>
      </c>
      <c r="BD150" s="31">
        <v>2.7974000000000001</v>
      </c>
      <c r="BE150" s="185">
        <v>3.1448</v>
      </c>
    </row>
    <row r="151" spans="1:57" ht="15.75">
      <c r="A151" s="59"/>
      <c r="B151" s="31"/>
      <c r="C151" s="34"/>
      <c r="D151" s="33"/>
      <c r="E151" s="33"/>
      <c r="F151" s="33"/>
      <c r="G151" s="34"/>
      <c r="H151" s="34"/>
      <c r="I151" s="34"/>
      <c r="J151" s="34"/>
      <c r="K151" s="34"/>
      <c r="L151" s="34"/>
      <c r="M151" s="34"/>
      <c r="N151" s="34"/>
      <c r="O151" s="34"/>
      <c r="P151" s="34"/>
      <c r="Q151" s="34"/>
      <c r="R151" s="31"/>
      <c r="S151" s="31"/>
      <c r="T151" s="31"/>
      <c r="U151" s="31"/>
      <c r="V151" s="31"/>
      <c r="W151" s="31"/>
      <c r="X151" s="31"/>
      <c r="Y151" s="31"/>
      <c r="Z151" s="31"/>
      <c r="AA151"/>
      <c r="AB151"/>
      <c r="AC151"/>
      <c r="AD15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c r="BB151" s="31"/>
      <c r="BC151" s="186">
        <v>45069</v>
      </c>
      <c r="BD151" s="31">
        <v>2.8083999999999998</v>
      </c>
      <c r="BE151" s="185">
        <v>3.1450999999999998</v>
      </c>
    </row>
    <row r="152" spans="1:57" ht="15.75">
      <c r="A152" s="59"/>
      <c r="B152" s="31"/>
      <c r="C152" s="34"/>
      <c r="D152" s="33"/>
      <c r="E152" s="33"/>
      <c r="F152" s="33"/>
      <c r="G152" s="34"/>
      <c r="H152" s="34"/>
      <c r="I152" s="34"/>
      <c r="J152" s="34"/>
      <c r="K152" s="34"/>
      <c r="L152" s="34"/>
      <c r="M152" s="34"/>
      <c r="N152" s="34"/>
      <c r="O152" s="34"/>
      <c r="P152" s="34"/>
      <c r="Q152" s="34"/>
      <c r="R152" s="31"/>
      <c r="S152" s="31"/>
      <c r="T152" s="31"/>
      <c r="U152" s="31"/>
      <c r="V152" s="31"/>
      <c r="W152" s="31"/>
      <c r="X152" s="31"/>
      <c r="Y152" s="31"/>
      <c r="Z152" s="31"/>
      <c r="AA152"/>
      <c r="AB152"/>
      <c r="AC152"/>
      <c r="AD152"/>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c r="BB152" s="31"/>
      <c r="BC152" s="186">
        <v>45068</v>
      </c>
      <c r="BD152" s="31">
        <v>2.8136000000000001</v>
      </c>
      <c r="BE152" s="185">
        <v>3.1450999999999998</v>
      </c>
    </row>
    <row r="153" spans="1:57" ht="15.75">
      <c r="A153" s="59"/>
      <c r="B153" s="31"/>
      <c r="C153" s="34"/>
      <c r="D153" s="33"/>
      <c r="E153" s="33"/>
      <c r="F153" s="33"/>
      <c r="G153" s="34"/>
      <c r="H153" s="34"/>
      <c r="I153" s="34"/>
      <c r="J153" s="34"/>
      <c r="K153" s="34"/>
      <c r="L153" s="34"/>
      <c r="M153" s="34"/>
      <c r="N153" s="34"/>
      <c r="O153" s="34"/>
      <c r="P153" s="34"/>
      <c r="Q153" s="34"/>
      <c r="R153" s="31"/>
      <c r="S153" s="31"/>
      <c r="T153" s="31"/>
      <c r="U153" s="31"/>
      <c r="V153" s="31"/>
      <c r="W153" s="31"/>
      <c r="X153" s="31"/>
      <c r="Y153" s="31"/>
      <c r="Z153" s="31"/>
      <c r="AA153"/>
      <c r="AB153"/>
      <c r="AC153"/>
      <c r="AD153"/>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c r="BB153" s="31"/>
      <c r="BC153" s="186">
        <v>45065</v>
      </c>
      <c r="BD153" s="31">
        <v>2.8136000000000001</v>
      </c>
      <c r="BE153" s="185">
        <v>3.1450999999999998</v>
      </c>
    </row>
    <row r="154" spans="1:57" ht="15.75">
      <c r="A154" s="59"/>
      <c r="B154" s="31"/>
      <c r="C154" s="34"/>
      <c r="D154" s="33"/>
      <c r="E154" s="33"/>
      <c r="F154" s="33"/>
      <c r="G154" s="34"/>
      <c r="H154" s="34"/>
      <c r="I154" s="34"/>
      <c r="J154" s="34"/>
      <c r="K154" s="34"/>
      <c r="L154" s="34"/>
      <c r="M154" s="34"/>
      <c r="N154" s="34"/>
      <c r="O154" s="34"/>
      <c r="P154" s="34"/>
      <c r="Q154" s="34"/>
      <c r="R154" s="31"/>
      <c r="S154" s="31"/>
      <c r="T154" s="31"/>
      <c r="U154" s="31"/>
      <c r="V154" s="31"/>
      <c r="W154" s="31"/>
      <c r="X154" s="31"/>
      <c r="Y154" s="31"/>
      <c r="Z154" s="31"/>
      <c r="AA154"/>
      <c r="AB154"/>
      <c r="AC154"/>
      <c r="AD154"/>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c r="BB154" s="31"/>
      <c r="BC154" s="186">
        <v>45064</v>
      </c>
      <c r="BD154" s="31">
        <v>2.8138000000000001</v>
      </c>
      <c r="BE154" s="185">
        <v>3.1450999999999998</v>
      </c>
    </row>
    <row r="155" spans="1:57" ht="15.75">
      <c r="A155" s="59"/>
      <c r="B155" s="31"/>
      <c r="C155" s="34"/>
      <c r="D155" s="33"/>
      <c r="E155" s="33"/>
      <c r="F155" s="33"/>
      <c r="G155" s="34"/>
      <c r="H155" s="34"/>
      <c r="I155" s="34"/>
      <c r="J155" s="34"/>
      <c r="K155" s="34"/>
      <c r="L155" s="34"/>
      <c r="M155" s="34"/>
      <c r="N155" s="34"/>
      <c r="O155" s="34"/>
      <c r="P155" s="34"/>
      <c r="Q155" s="34"/>
      <c r="R155" s="31"/>
      <c r="S155" s="31"/>
      <c r="T155" s="31"/>
      <c r="U155" s="31"/>
      <c r="V155" s="31"/>
      <c r="W155" s="31"/>
      <c r="X155" s="31"/>
      <c r="Y155" s="31"/>
      <c r="Z155" s="31"/>
      <c r="AA155"/>
      <c r="AB155"/>
      <c r="AC155"/>
      <c r="AD155"/>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c r="BB155" s="31"/>
      <c r="BC155" s="186">
        <v>45063</v>
      </c>
      <c r="BD155" s="31">
        <v>2.8146</v>
      </c>
      <c r="BE155" s="185">
        <v>3.1385999999999998</v>
      </c>
    </row>
    <row r="156" spans="1:57" ht="15.75">
      <c r="A156" s="59"/>
      <c r="B156" s="31"/>
      <c r="C156" s="34"/>
      <c r="D156" s="33"/>
      <c r="E156" s="33"/>
      <c r="F156" s="33"/>
      <c r="G156" s="34"/>
      <c r="H156" s="34"/>
      <c r="I156" s="34"/>
      <c r="J156" s="34"/>
      <c r="K156" s="34"/>
      <c r="L156" s="34"/>
      <c r="M156" s="34"/>
      <c r="N156" s="34"/>
      <c r="O156" s="34"/>
      <c r="P156" s="34"/>
      <c r="Q156" s="34"/>
      <c r="R156" s="31"/>
      <c r="S156" s="31"/>
      <c r="T156" s="31"/>
      <c r="U156" s="31"/>
      <c r="V156" s="31"/>
      <c r="W156" s="31"/>
      <c r="X156" s="31"/>
      <c r="Y156" s="31"/>
      <c r="Z156" s="31"/>
      <c r="AA156"/>
      <c r="AB156"/>
      <c r="AC156"/>
      <c r="AD156"/>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c r="BB156" s="31"/>
      <c r="BC156" s="186">
        <v>45062</v>
      </c>
      <c r="BD156" s="31">
        <v>2.8153000000000001</v>
      </c>
      <c r="BE156" s="185">
        <v>3.1417999999999999</v>
      </c>
    </row>
    <row r="157" spans="1:57" ht="15.75">
      <c r="A157" s="59"/>
      <c r="B157" s="31"/>
      <c r="C157" s="34"/>
      <c r="D157" s="33"/>
      <c r="E157" s="33"/>
      <c r="F157" s="33"/>
      <c r="G157" s="34"/>
      <c r="H157" s="34"/>
      <c r="I157" s="34"/>
      <c r="J157" s="34"/>
      <c r="K157" s="34"/>
      <c r="L157" s="34"/>
      <c r="M157" s="34"/>
      <c r="N157" s="34"/>
      <c r="O157" s="34"/>
      <c r="P157" s="34"/>
      <c r="Q157" s="34"/>
      <c r="R157" s="31"/>
      <c r="S157" s="31"/>
      <c r="T157" s="31"/>
      <c r="U157" s="31"/>
      <c r="V157" s="31"/>
      <c r="W157" s="31"/>
      <c r="X157" s="31"/>
      <c r="Y157" s="31"/>
      <c r="Z157" s="31"/>
      <c r="AA157"/>
      <c r="AB157"/>
      <c r="AC157"/>
      <c r="AD157"/>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c r="BB157" s="31"/>
      <c r="BC157" s="186">
        <v>45061</v>
      </c>
      <c r="BD157" s="31">
        <v>2.8182999999999998</v>
      </c>
      <c r="BE157" s="185">
        <v>3.1554000000000002</v>
      </c>
    </row>
    <row r="158" spans="1:57" ht="15.75">
      <c r="A158" s="59"/>
      <c r="B158" s="31"/>
      <c r="C158" s="34"/>
      <c r="D158" s="33"/>
      <c r="E158" s="33"/>
      <c r="F158" s="33"/>
      <c r="G158" s="34"/>
      <c r="H158" s="34"/>
      <c r="I158" s="34"/>
      <c r="J158" s="34"/>
      <c r="K158" s="34"/>
      <c r="L158" s="34"/>
      <c r="M158" s="34"/>
      <c r="N158" s="34"/>
      <c r="O158" s="34"/>
      <c r="P158" s="34"/>
      <c r="Q158" s="34"/>
      <c r="R158" s="31"/>
      <c r="S158" s="31"/>
      <c r="T158" s="31"/>
      <c r="U158" s="31"/>
      <c r="V158" s="31"/>
      <c r="W158" s="31"/>
      <c r="X158" s="31"/>
      <c r="Y158" s="31"/>
      <c r="Z158" s="31"/>
      <c r="AA158"/>
      <c r="AB158"/>
      <c r="AC158"/>
      <c r="AD158"/>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186">
        <v>45058</v>
      </c>
      <c r="BD158" s="31">
        <v>2.8182999999999998</v>
      </c>
      <c r="BE158" s="185">
        <v>3.1554000000000002</v>
      </c>
    </row>
    <row r="159" spans="1:57" ht="15.75">
      <c r="A159" s="59"/>
      <c r="B159" s="31"/>
      <c r="C159" s="34"/>
      <c r="D159" s="33"/>
      <c r="E159" s="33"/>
      <c r="F159" s="33"/>
      <c r="G159" s="34"/>
      <c r="H159" s="34"/>
      <c r="I159" s="34"/>
      <c r="J159" s="34"/>
      <c r="K159" s="34"/>
      <c r="L159" s="34"/>
      <c r="M159" s="34"/>
      <c r="N159" s="34"/>
      <c r="O159" s="34"/>
      <c r="P159" s="34"/>
      <c r="Q159" s="34"/>
      <c r="R159" s="31"/>
      <c r="S159" s="31"/>
      <c r="T159" s="31"/>
      <c r="U159" s="31"/>
      <c r="V159" s="31"/>
      <c r="W159" s="31"/>
      <c r="X159" s="31"/>
      <c r="Y159" s="31"/>
      <c r="Z159" s="31"/>
      <c r="AA159"/>
      <c r="AB159"/>
      <c r="AC159"/>
      <c r="AD159"/>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c r="BB159" s="31"/>
      <c r="BC159" s="186">
        <v>45057</v>
      </c>
      <c r="BD159" s="31">
        <v>2.8197000000000001</v>
      </c>
      <c r="BE159" s="185">
        <v>3.1564000000000001</v>
      </c>
    </row>
    <row r="160" spans="1:57" ht="15.75">
      <c r="A160" s="59"/>
      <c r="B160" s="31"/>
      <c r="C160" s="34"/>
      <c r="D160" s="33"/>
      <c r="E160" s="33"/>
      <c r="F160" s="33"/>
      <c r="G160" s="34"/>
      <c r="H160" s="34"/>
      <c r="I160" s="34"/>
      <c r="J160" s="34"/>
      <c r="K160" s="34"/>
      <c r="L160" s="34"/>
      <c r="M160" s="34"/>
      <c r="N160" s="34"/>
      <c r="O160" s="34"/>
      <c r="P160" s="34"/>
      <c r="Q160" s="34"/>
      <c r="R160" s="31"/>
      <c r="S160" s="31"/>
      <c r="T160" s="31"/>
      <c r="U160" s="31"/>
      <c r="V160" s="31"/>
      <c r="W160" s="31"/>
      <c r="X160" s="31"/>
      <c r="Y160" s="31"/>
      <c r="Z160" s="31"/>
      <c r="AA160"/>
      <c r="AB160"/>
      <c r="AC160"/>
      <c r="AD160"/>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c r="BB160" s="31"/>
      <c r="BC160" s="186">
        <v>45056</v>
      </c>
      <c r="BD160" s="31">
        <v>2.8246000000000002</v>
      </c>
      <c r="BE160" s="185">
        <v>3.2235</v>
      </c>
    </row>
    <row r="161" spans="1:57" ht="15.75">
      <c r="A161" s="59"/>
      <c r="B161" s="31"/>
      <c r="C161" s="34"/>
      <c r="D161" s="33"/>
      <c r="E161" s="33"/>
      <c r="F161" s="33"/>
      <c r="G161" s="34"/>
      <c r="H161" s="34"/>
      <c r="I161" s="34"/>
      <c r="J161" s="34"/>
      <c r="K161" s="34"/>
      <c r="L161" s="34"/>
      <c r="M161" s="34"/>
      <c r="N161" s="34"/>
      <c r="O161" s="34"/>
      <c r="P161" s="34"/>
      <c r="Q161" s="34"/>
      <c r="R161" s="31"/>
      <c r="S161" s="31"/>
      <c r="T161" s="31"/>
      <c r="U161" s="31"/>
      <c r="V161" s="31"/>
      <c r="W161" s="31"/>
      <c r="X161" s="31"/>
      <c r="Y161" s="31"/>
      <c r="Z161" s="31"/>
      <c r="AA161"/>
      <c r="AB161"/>
      <c r="AC161"/>
      <c r="AD16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c r="BB161" s="31"/>
      <c r="BC161" s="186">
        <v>45055</v>
      </c>
      <c r="BD161" s="31">
        <v>2.8288000000000002</v>
      </c>
      <c r="BE161" s="185">
        <v>3.2235</v>
      </c>
    </row>
    <row r="162" spans="1:57" ht="15.75">
      <c r="A162" s="59"/>
      <c r="B162" s="31"/>
      <c r="C162" s="34"/>
      <c r="D162" s="33"/>
      <c r="E162" s="33"/>
      <c r="F162" s="33"/>
      <c r="G162" s="34"/>
      <c r="H162" s="34"/>
      <c r="I162" s="34"/>
      <c r="J162" s="34"/>
      <c r="K162" s="34"/>
      <c r="L162" s="34"/>
      <c r="M162" s="34"/>
      <c r="N162" s="34"/>
      <c r="O162" s="34"/>
      <c r="P162" s="34"/>
      <c r="Q162" s="34"/>
      <c r="R162" s="31"/>
      <c r="S162" s="31"/>
      <c r="T162" s="31"/>
      <c r="U162" s="31"/>
      <c r="V162" s="31"/>
      <c r="W162" s="31"/>
      <c r="X162" s="31"/>
      <c r="Y162" s="31"/>
      <c r="Z162" s="31"/>
      <c r="AA162"/>
      <c r="AB162"/>
      <c r="AC162"/>
      <c r="AD162"/>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c r="BB162" s="31"/>
      <c r="BC162" s="186">
        <v>45054</v>
      </c>
      <c r="BD162" s="31">
        <v>2.7629999999999999</v>
      </c>
      <c r="BE162" s="185">
        <v>3.2235</v>
      </c>
    </row>
    <row r="163" spans="1:57" ht="15.75">
      <c r="A163" s="59"/>
      <c r="B163" s="31"/>
      <c r="C163" s="34"/>
      <c r="D163" s="33"/>
      <c r="E163" s="33"/>
      <c r="F163" s="33"/>
      <c r="G163" s="34"/>
      <c r="H163" s="34"/>
      <c r="I163" s="34"/>
      <c r="J163" s="34"/>
      <c r="K163" s="34"/>
      <c r="L163" s="34"/>
      <c r="M163" s="34"/>
      <c r="N163" s="34"/>
      <c r="O163" s="34"/>
      <c r="P163" s="34"/>
      <c r="Q163" s="34"/>
      <c r="R163" s="31"/>
      <c r="S163" s="31"/>
      <c r="T163" s="31"/>
      <c r="U163" s="31"/>
      <c r="V163" s="31"/>
      <c r="W163" s="31"/>
      <c r="X163" s="31"/>
      <c r="Y163" s="31"/>
      <c r="Z163" s="31"/>
      <c r="AA163"/>
      <c r="AB163"/>
      <c r="AC163"/>
      <c r="AD163"/>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c r="BB163" s="31"/>
      <c r="BC163" s="186">
        <v>45051</v>
      </c>
      <c r="BD163" s="31">
        <v>2.7629999999999999</v>
      </c>
      <c r="BE163" s="185">
        <v>3.2235</v>
      </c>
    </row>
    <row r="164" spans="1:57" ht="15.75">
      <c r="A164" s="59"/>
      <c r="B164" s="31"/>
      <c r="C164" s="34"/>
      <c r="D164" s="33"/>
      <c r="E164" s="33"/>
      <c r="F164" s="33"/>
      <c r="G164" s="34"/>
      <c r="H164" s="34"/>
      <c r="I164" s="34"/>
      <c r="J164" s="34"/>
      <c r="K164" s="34"/>
      <c r="L164" s="34"/>
      <c r="M164" s="34"/>
      <c r="N164" s="34"/>
      <c r="O164" s="34"/>
      <c r="P164" s="34"/>
      <c r="Q164" s="34"/>
      <c r="R164" s="31"/>
      <c r="S164" s="31"/>
      <c r="T164" s="31"/>
      <c r="U164" s="31"/>
      <c r="V164" s="31"/>
      <c r="W164" s="31"/>
      <c r="X164" s="31"/>
      <c r="Y164" s="31"/>
      <c r="Z164" s="31"/>
      <c r="AA164"/>
      <c r="AB164"/>
      <c r="AC164"/>
      <c r="AD164"/>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c r="BB164" s="31"/>
      <c r="BC164" s="186">
        <v>45050</v>
      </c>
      <c r="BD164" s="31">
        <v>2.7629999999999999</v>
      </c>
      <c r="BE164" s="185">
        <v>3.2235</v>
      </c>
    </row>
    <row r="165" spans="1:57" ht="15.75">
      <c r="A165" s="59"/>
      <c r="B165" s="31"/>
      <c r="C165" s="34"/>
      <c r="D165" s="33"/>
      <c r="E165" s="33"/>
      <c r="F165" s="33"/>
      <c r="G165" s="34"/>
      <c r="H165" s="34"/>
      <c r="I165" s="34"/>
      <c r="J165" s="34"/>
      <c r="K165" s="34"/>
      <c r="L165" s="34"/>
      <c r="M165" s="34"/>
      <c r="N165" s="34"/>
      <c r="O165" s="34"/>
      <c r="P165" s="34"/>
      <c r="Q165" s="34"/>
      <c r="R165" s="31"/>
      <c r="S165" s="31"/>
      <c r="T165" s="31"/>
      <c r="U165" s="31"/>
      <c r="V165" s="31"/>
      <c r="W165" s="31"/>
      <c r="X165" s="31"/>
      <c r="Y165" s="31"/>
      <c r="Z165" s="31"/>
      <c r="AA165"/>
      <c r="AB165"/>
      <c r="AC165"/>
      <c r="AD165"/>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c r="BB165" s="31"/>
      <c r="BC165" s="186">
        <v>45049</v>
      </c>
      <c r="BD165" s="31">
        <v>2.7629999999999999</v>
      </c>
      <c r="BE165" s="185">
        <v>3.2235</v>
      </c>
    </row>
    <row r="166" spans="1:57" ht="15.75">
      <c r="A166" s="59"/>
      <c r="B166" s="31"/>
      <c r="C166" s="34"/>
      <c r="D166" s="33"/>
      <c r="E166" s="33"/>
      <c r="F166" s="33"/>
      <c r="G166" s="34"/>
      <c r="H166" s="34"/>
      <c r="I166" s="34"/>
      <c r="J166" s="34"/>
      <c r="K166" s="34"/>
      <c r="L166" s="34"/>
      <c r="M166" s="34"/>
      <c r="N166" s="34"/>
      <c r="O166" s="34"/>
      <c r="P166" s="34"/>
      <c r="Q166" s="34"/>
      <c r="R166" s="31"/>
      <c r="S166" s="31"/>
      <c r="T166" s="31"/>
      <c r="U166" s="31"/>
      <c r="V166" s="31"/>
      <c r="W166" s="31"/>
      <c r="X166" s="31"/>
      <c r="Y166" s="31"/>
      <c r="Z166" s="31"/>
      <c r="AA166"/>
      <c r="AB166"/>
      <c r="AC166"/>
      <c r="AD166"/>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c r="BB166" s="31"/>
      <c r="BC166" s="186">
        <v>45048</v>
      </c>
      <c r="BD166" s="31">
        <v>2.7629999999999999</v>
      </c>
      <c r="BE166" s="185">
        <v>3.2235</v>
      </c>
    </row>
    <row r="167" spans="1:57" ht="15.75">
      <c r="A167" s="59"/>
      <c r="B167" s="31"/>
      <c r="C167" s="34"/>
      <c r="D167" s="33"/>
      <c r="E167" s="33"/>
      <c r="F167" s="33"/>
      <c r="G167" s="34"/>
      <c r="H167" s="34"/>
      <c r="I167" s="34"/>
      <c r="J167" s="34"/>
      <c r="K167" s="34"/>
      <c r="L167" s="34"/>
      <c r="M167" s="34"/>
      <c r="N167" s="34"/>
      <c r="O167" s="34"/>
      <c r="P167" s="34"/>
      <c r="Q167" s="34"/>
      <c r="R167" s="31"/>
      <c r="S167" s="31"/>
      <c r="T167" s="31"/>
      <c r="U167" s="31"/>
      <c r="V167" s="31"/>
      <c r="W167" s="31"/>
      <c r="X167" s="31"/>
      <c r="Y167" s="31"/>
      <c r="Z167" s="31"/>
      <c r="AA167"/>
      <c r="AB167"/>
      <c r="AC167"/>
      <c r="AD167"/>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c r="BB167" s="31"/>
      <c r="BC167" s="186">
        <v>45047</v>
      </c>
      <c r="BD167" s="31">
        <v>2.7629999999999999</v>
      </c>
      <c r="BE167" s="185">
        <v>3.2235</v>
      </c>
    </row>
    <row r="168" spans="1:57" ht="15.75">
      <c r="A168" s="59"/>
      <c r="B168" s="31"/>
      <c r="C168" s="34"/>
      <c r="D168" s="33"/>
      <c r="E168" s="33"/>
      <c r="F168" s="33"/>
      <c r="G168" s="34"/>
      <c r="H168" s="34"/>
      <c r="I168" s="34"/>
      <c r="J168" s="34"/>
      <c r="K168" s="34"/>
      <c r="L168" s="34"/>
      <c r="M168" s="34"/>
      <c r="N168" s="34"/>
      <c r="O168" s="34"/>
      <c r="P168" s="34"/>
      <c r="Q168" s="34"/>
      <c r="R168" s="31"/>
      <c r="S168" s="31"/>
      <c r="T168" s="31"/>
      <c r="U168" s="31"/>
      <c r="V168" s="31"/>
      <c r="W168" s="31"/>
      <c r="X168" s="31"/>
      <c r="Y168" s="31"/>
      <c r="Z168" s="31"/>
      <c r="AA168"/>
      <c r="AB168"/>
      <c r="AC168"/>
      <c r="AD168"/>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c r="BB168" s="31"/>
      <c r="BC168" s="186">
        <v>45044</v>
      </c>
      <c r="BD168" s="31">
        <v>2.7629999999999999</v>
      </c>
      <c r="BE168" s="185">
        <v>3.2235</v>
      </c>
    </row>
    <row r="169" spans="1:57" ht="15.75">
      <c r="A169" s="59"/>
      <c r="B169" s="31"/>
      <c r="C169" s="34"/>
      <c r="D169" s="33"/>
      <c r="E169" s="33"/>
      <c r="F169" s="33"/>
      <c r="G169" s="34"/>
      <c r="H169" s="34"/>
      <c r="I169" s="34"/>
      <c r="J169" s="34"/>
      <c r="K169" s="34"/>
      <c r="L169" s="34"/>
      <c r="M169" s="34"/>
      <c r="N169" s="34"/>
      <c r="O169" s="34"/>
      <c r="P169" s="34"/>
      <c r="Q169" s="34"/>
      <c r="R169" s="31"/>
      <c r="S169" s="31"/>
      <c r="T169" s="31"/>
      <c r="U169" s="31"/>
      <c r="V169" s="31"/>
      <c r="W169" s="31"/>
      <c r="X169" s="31"/>
      <c r="Y169" s="31"/>
      <c r="Z169" s="31"/>
      <c r="AA169"/>
      <c r="AB169"/>
      <c r="AC169"/>
      <c r="AD169"/>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c r="BB169" s="31"/>
      <c r="BC169" s="186">
        <v>45043</v>
      </c>
      <c r="BD169" s="31">
        <v>2.7629999999999999</v>
      </c>
      <c r="BE169" s="185">
        <v>3.2235</v>
      </c>
    </row>
    <row r="170" spans="1:57" ht="15.75">
      <c r="A170" s="59"/>
      <c r="B170" s="31"/>
      <c r="C170" s="34"/>
      <c r="D170" s="33"/>
      <c r="E170" s="33"/>
      <c r="F170" s="33"/>
      <c r="G170" s="34"/>
      <c r="H170" s="34"/>
      <c r="I170" s="34"/>
      <c r="J170" s="34"/>
      <c r="K170" s="34"/>
      <c r="L170" s="34"/>
      <c r="M170" s="34"/>
      <c r="N170" s="34"/>
      <c r="O170" s="34"/>
      <c r="P170" s="34"/>
      <c r="Q170" s="34"/>
      <c r="R170" s="31"/>
      <c r="S170" s="31"/>
      <c r="T170" s="31"/>
      <c r="U170" s="31"/>
      <c r="V170" s="31"/>
      <c r="W170" s="31"/>
      <c r="X170" s="31"/>
      <c r="Y170" s="31"/>
      <c r="Z170" s="31"/>
      <c r="AA170"/>
      <c r="AB170"/>
      <c r="AC170"/>
      <c r="AD170"/>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c r="BB170" s="31"/>
      <c r="BC170" s="186">
        <v>45042</v>
      </c>
      <c r="BD170" s="31">
        <v>2.7629999999999999</v>
      </c>
      <c r="BE170" s="185">
        <v>3.2235</v>
      </c>
    </row>
    <row r="171" spans="1:57" ht="15.75">
      <c r="A171" s="59"/>
      <c r="B171" s="31"/>
      <c r="C171" s="34"/>
      <c r="D171" s="33"/>
      <c r="E171" s="33"/>
      <c r="F171" s="33"/>
      <c r="G171" s="34"/>
      <c r="H171" s="34"/>
      <c r="I171" s="34"/>
      <c r="J171" s="34"/>
      <c r="K171" s="34"/>
      <c r="L171" s="34"/>
      <c r="M171" s="34"/>
      <c r="N171" s="34"/>
      <c r="O171" s="34"/>
      <c r="P171" s="34"/>
      <c r="Q171" s="34"/>
      <c r="R171" s="31"/>
      <c r="S171" s="31"/>
      <c r="T171" s="31"/>
      <c r="U171" s="31"/>
      <c r="V171" s="31"/>
      <c r="W171" s="31"/>
      <c r="X171" s="31"/>
      <c r="Y171" s="31"/>
      <c r="Z171" s="31"/>
      <c r="AA171"/>
      <c r="AB171"/>
      <c r="AC171"/>
      <c r="AD17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c r="BB171" s="31"/>
      <c r="BC171" s="186">
        <v>45041</v>
      </c>
      <c r="BD171" s="31">
        <v>2.7629999999999999</v>
      </c>
      <c r="BE171" s="185">
        <v>3.2235</v>
      </c>
    </row>
    <row r="172" spans="1:57" ht="15.75">
      <c r="A172" s="59"/>
      <c r="B172" s="31"/>
      <c r="C172" s="34"/>
      <c r="D172" s="33"/>
      <c r="E172" s="33"/>
      <c r="F172" s="33"/>
      <c r="G172" s="34"/>
      <c r="H172" s="34"/>
      <c r="I172" s="34"/>
      <c r="J172" s="34"/>
      <c r="K172" s="34"/>
      <c r="L172" s="34"/>
      <c r="M172" s="34"/>
      <c r="N172" s="34"/>
      <c r="O172" s="34"/>
      <c r="P172" s="34"/>
      <c r="Q172" s="34"/>
      <c r="R172" s="31"/>
      <c r="S172" s="31"/>
      <c r="T172" s="31"/>
      <c r="U172" s="31"/>
      <c r="V172" s="31"/>
      <c r="W172" s="31"/>
      <c r="X172" s="31"/>
      <c r="Y172" s="31"/>
      <c r="Z172" s="31"/>
      <c r="AA172"/>
      <c r="AB172"/>
      <c r="AC172"/>
      <c r="AD172"/>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c r="BB172" s="31"/>
      <c r="BC172" s="186">
        <v>45040</v>
      </c>
      <c r="BD172" s="31">
        <v>2.7629999999999999</v>
      </c>
      <c r="BE172" s="185">
        <v>3.2235</v>
      </c>
    </row>
    <row r="173" spans="1:57" ht="15.75">
      <c r="A173" s="59"/>
      <c r="B173" s="31"/>
      <c r="C173" s="34"/>
      <c r="D173" s="33"/>
      <c r="E173" s="33"/>
      <c r="F173" s="33"/>
      <c r="G173" s="34"/>
      <c r="H173" s="34"/>
      <c r="I173" s="34"/>
      <c r="J173" s="34"/>
      <c r="K173" s="34"/>
      <c r="L173" s="34"/>
      <c r="M173" s="34"/>
      <c r="N173" s="34"/>
      <c r="O173" s="34"/>
      <c r="P173" s="34"/>
      <c r="Q173" s="34"/>
      <c r="R173" s="31"/>
      <c r="S173" s="31"/>
      <c r="T173" s="31"/>
      <c r="U173" s="31"/>
      <c r="V173" s="31"/>
      <c r="W173" s="31"/>
      <c r="X173" s="31"/>
      <c r="Y173" s="31"/>
      <c r="Z173" s="31"/>
      <c r="AA173"/>
      <c r="AB173"/>
      <c r="AC173"/>
      <c r="AD173"/>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c r="BB173" s="31"/>
      <c r="BC173" s="186">
        <v>45037</v>
      </c>
      <c r="BD173" s="31">
        <v>2.7629999999999999</v>
      </c>
      <c r="BE173" s="185">
        <v>3.2235</v>
      </c>
    </row>
    <row r="174" spans="1:57" ht="15.75">
      <c r="A174" s="59"/>
      <c r="B174" s="31"/>
      <c r="C174" s="34"/>
      <c r="D174" s="33"/>
      <c r="E174" s="33"/>
      <c r="F174" s="33"/>
      <c r="G174" s="34"/>
      <c r="H174" s="34"/>
      <c r="I174" s="34"/>
      <c r="J174" s="34"/>
      <c r="K174" s="34"/>
      <c r="L174" s="34"/>
      <c r="M174" s="34"/>
      <c r="N174" s="34"/>
      <c r="O174" s="34"/>
      <c r="P174" s="34"/>
      <c r="Q174" s="34"/>
      <c r="R174" s="31"/>
      <c r="S174" s="31"/>
      <c r="T174" s="31"/>
      <c r="U174" s="31"/>
      <c r="V174" s="31"/>
      <c r="W174" s="31"/>
      <c r="X174" s="31"/>
      <c r="Y174" s="31"/>
      <c r="Z174" s="31"/>
      <c r="AA174"/>
      <c r="AB174"/>
      <c r="AC174"/>
      <c r="AD174"/>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c r="BB174" s="31"/>
      <c r="BC174" s="186">
        <v>45036</v>
      </c>
      <c r="BD174" s="31">
        <v>2.7629999999999999</v>
      </c>
      <c r="BE174" s="185">
        <v>3.2235</v>
      </c>
    </row>
    <row r="175" spans="1:57" ht="15.75">
      <c r="A175" s="59"/>
      <c r="B175" s="31"/>
      <c r="C175" s="34"/>
      <c r="D175" s="33"/>
      <c r="E175" s="33"/>
      <c r="F175" s="33"/>
      <c r="G175" s="34"/>
      <c r="H175" s="34"/>
      <c r="I175" s="34"/>
      <c r="J175" s="34"/>
      <c r="K175" s="34"/>
      <c r="L175" s="34"/>
      <c r="M175" s="34"/>
      <c r="N175" s="34"/>
      <c r="O175" s="34"/>
      <c r="P175" s="34"/>
      <c r="Q175" s="34"/>
      <c r="R175" s="31"/>
      <c r="S175" s="31"/>
      <c r="T175" s="31"/>
      <c r="U175" s="31"/>
      <c r="V175" s="31"/>
      <c r="W175" s="31"/>
      <c r="X175" s="31"/>
      <c r="Y175" s="31"/>
      <c r="Z175" s="31"/>
      <c r="AA175"/>
      <c r="AB175"/>
      <c r="AC175"/>
      <c r="AD175"/>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c r="BB175" s="31"/>
      <c r="BC175" s="186">
        <v>45035</v>
      </c>
      <c r="BD175" s="31">
        <v>2.7629999999999999</v>
      </c>
      <c r="BE175" s="185">
        <v>3.2235</v>
      </c>
    </row>
    <row r="176" spans="1:57" ht="15.75">
      <c r="A176" s="59"/>
      <c r="B176" s="31"/>
      <c r="C176" s="34"/>
      <c r="D176" s="33"/>
      <c r="E176" s="33"/>
      <c r="F176" s="33"/>
      <c r="G176" s="34"/>
      <c r="H176" s="34"/>
      <c r="I176" s="34"/>
      <c r="J176" s="34"/>
      <c r="K176" s="34"/>
      <c r="L176" s="34"/>
      <c r="M176" s="34"/>
      <c r="N176" s="34"/>
      <c r="O176" s="34"/>
      <c r="P176" s="34"/>
      <c r="Q176" s="34"/>
      <c r="R176" s="31"/>
      <c r="S176" s="31"/>
      <c r="T176" s="31"/>
      <c r="U176" s="31"/>
      <c r="V176" s="31"/>
      <c r="W176" s="31"/>
      <c r="X176" s="31"/>
      <c r="Y176" s="31"/>
      <c r="Z176" s="31"/>
      <c r="AA176"/>
      <c r="AB176"/>
      <c r="AC176"/>
      <c r="AD176"/>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c r="BB176" s="31"/>
      <c r="BC176" s="186">
        <v>45034</v>
      </c>
      <c r="BD176" s="31">
        <v>2.7629999999999999</v>
      </c>
      <c r="BE176" s="185">
        <v>3.2235</v>
      </c>
    </row>
    <row r="177" spans="1:57" ht="15.75">
      <c r="A177" s="59"/>
      <c r="B177" s="31"/>
      <c r="C177" s="34"/>
      <c r="D177" s="33"/>
      <c r="E177" s="33"/>
      <c r="F177" s="33"/>
      <c r="G177" s="34"/>
      <c r="H177" s="34"/>
      <c r="I177" s="34"/>
      <c r="J177" s="34"/>
      <c r="K177" s="34"/>
      <c r="L177" s="34"/>
      <c r="M177" s="34"/>
      <c r="N177" s="34"/>
      <c r="O177" s="34"/>
      <c r="P177" s="34"/>
      <c r="Q177" s="34"/>
      <c r="R177" s="31"/>
      <c r="S177" s="31"/>
      <c r="T177" s="31"/>
      <c r="U177" s="31"/>
      <c r="V177" s="31"/>
      <c r="W177" s="31"/>
      <c r="X177" s="31"/>
      <c r="Y177" s="31"/>
      <c r="Z177" s="31"/>
      <c r="AA177"/>
      <c r="AB177"/>
      <c r="AC177"/>
      <c r="AD177"/>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c r="BB177" s="31"/>
      <c r="BC177" s="186">
        <v>45033</v>
      </c>
      <c r="BD177" s="31">
        <v>2.7629999999999999</v>
      </c>
      <c r="BE177" s="185">
        <v>3.2235</v>
      </c>
    </row>
    <row r="178" spans="1:57" ht="15.75">
      <c r="A178" s="59"/>
      <c r="B178" s="31"/>
      <c r="C178" s="34"/>
      <c r="D178" s="33"/>
      <c r="E178" s="33"/>
      <c r="F178" s="33"/>
      <c r="G178" s="34"/>
      <c r="H178" s="34"/>
      <c r="I178" s="34"/>
      <c r="J178" s="34"/>
      <c r="K178" s="34"/>
      <c r="L178" s="34"/>
      <c r="M178" s="34"/>
      <c r="N178" s="34"/>
      <c r="O178" s="34"/>
      <c r="P178" s="34"/>
      <c r="Q178" s="34"/>
      <c r="R178" s="31"/>
      <c r="S178" s="31"/>
      <c r="T178" s="31"/>
      <c r="U178" s="31"/>
      <c r="V178" s="31"/>
      <c r="W178" s="31"/>
      <c r="X178" s="31"/>
      <c r="Y178" s="31"/>
      <c r="Z178" s="31"/>
      <c r="AA178"/>
      <c r="AB178"/>
      <c r="AC178"/>
      <c r="AD178"/>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c r="BB178" s="31"/>
      <c r="BC178" s="186">
        <v>45030</v>
      </c>
      <c r="BD178" s="31">
        <v>2.7629999999999999</v>
      </c>
      <c r="BE178" s="185">
        <v>3.2235</v>
      </c>
    </row>
    <row r="179" spans="1:57" ht="15.75">
      <c r="A179" s="59"/>
      <c r="B179" s="31"/>
      <c r="C179" s="34"/>
      <c r="D179" s="33"/>
      <c r="E179" s="33"/>
      <c r="F179" s="33"/>
      <c r="G179" s="34"/>
      <c r="H179" s="34"/>
      <c r="I179" s="34"/>
      <c r="J179" s="34"/>
      <c r="K179" s="34"/>
      <c r="L179" s="34"/>
      <c r="M179" s="34"/>
      <c r="N179" s="34"/>
      <c r="O179" s="34"/>
      <c r="P179" s="34"/>
      <c r="Q179" s="34"/>
      <c r="R179" s="31"/>
      <c r="S179" s="31"/>
      <c r="T179" s="31"/>
      <c r="U179" s="31"/>
      <c r="V179" s="31"/>
      <c r="W179" s="31"/>
      <c r="X179" s="31"/>
      <c r="Y179" s="31"/>
      <c r="Z179" s="31"/>
      <c r="AA179"/>
      <c r="AB179"/>
      <c r="AC179"/>
      <c r="AD179"/>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c r="BB179" s="31"/>
      <c r="BC179" s="186">
        <v>45029</v>
      </c>
      <c r="BD179" s="31">
        <v>2.7629999999999999</v>
      </c>
      <c r="BE179" s="185">
        <v>3.2235</v>
      </c>
    </row>
    <row r="180" spans="1:57" ht="15.75">
      <c r="A180" s="59"/>
      <c r="B180" s="31"/>
      <c r="C180" s="34"/>
      <c r="D180" s="33"/>
      <c r="E180" s="33"/>
      <c r="F180" s="33"/>
      <c r="G180" s="34"/>
      <c r="H180" s="34"/>
      <c r="I180" s="34"/>
      <c r="J180" s="34"/>
      <c r="K180" s="34"/>
      <c r="L180" s="34"/>
      <c r="M180" s="34"/>
      <c r="N180" s="34"/>
      <c r="O180" s="34"/>
      <c r="P180" s="34"/>
      <c r="Q180" s="34"/>
      <c r="R180" s="31"/>
      <c r="S180" s="31"/>
      <c r="T180" s="31"/>
      <c r="U180" s="31"/>
      <c r="V180" s="31"/>
      <c r="W180" s="31"/>
      <c r="X180" s="31"/>
      <c r="Y180" s="31"/>
      <c r="Z180" s="31"/>
      <c r="AA180"/>
      <c r="AB180"/>
      <c r="AC180"/>
      <c r="AD180"/>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c r="BB180" s="31"/>
      <c r="BC180" s="186">
        <v>45028</v>
      </c>
      <c r="BD180" s="31">
        <v>2.7629999999999999</v>
      </c>
      <c r="BE180" s="185">
        <v>3.2235</v>
      </c>
    </row>
    <row r="181" spans="1:57" ht="15.75">
      <c r="A181" s="59"/>
      <c r="B181" s="31"/>
      <c r="C181" s="34"/>
      <c r="D181" s="33"/>
      <c r="E181" s="33"/>
      <c r="F181" s="33"/>
      <c r="G181" s="34"/>
      <c r="H181" s="34"/>
      <c r="I181" s="34"/>
      <c r="J181" s="34"/>
      <c r="K181" s="34"/>
      <c r="L181" s="34"/>
      <c r="M181" s="34"/>
      <c r="N181" s="34"/>
      <c r="O181" s="34"/>
      <c r="P181" s="34"/>
      <c r="Q181" s="34"/>
      <c r="R181" s="31"/>
      <c r="S181" s="31"/>
      <c r="T181" s="31"/>
      <c r="U181" s="31"/>
      <c r="V181" s="31"/>
      <c r="W181" s="31"/>
      <c r="X181" s="31"/>
      <c r="Y181" s="31"/>
      <c r="Z181" s="31"/>
      <c r="AA181"/>
      <c r="AB181"/>
      <c r="AC181"/>
      <c r="AD18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c r="BB181" s="31"/>
      <c r="BC181" s="186">
        <v>45027</v>
      </c>
      <c r="BD181" s="31">
        <v>2.7629999999999999</v>
      </c>
      <c r="BE181" s="185">
        <v>3.2235</v>
      </c>
    </row>
    <row r="182" spans="1:57" ht="15.75">
      <c r="A182" s="59"/>
      <c r="B182" s="31"/>
      <c r="C182" s="34"/>
      <c r="D182" s="33"/>
      <c r="E182" s="33"/>
      <c r="F182" s="33"/>
      <c r="G182" s="34"/>
      <c r="H182" s="34"/>
      <c r="I182" s="34"/>
      <c r="J182" s="34"/>
      <c r="K182" s="34"/>
      <c r="L182" s="34"/>
      <c r="M182" s="34"/>
      <c r="N182" s="34"/>
      <c r="O182" s="34"/>
      <c r="P182" s="34"/>
      <c r="Q182" s="34"/>
      <c r="R182" s="31"/>
      <c r="S182" s="31"/>
      <c r="T182" s="31"/>
      <c r="U182" s="31"/>
      <c r="V182" s="31"/>
      <c r="W182" s="31"/>
      <c r="X182" s="31"/>
      <c r="Y182" s="31"/>
      <c r="Z182" s="31"/>
      <c r="AA182"/>
      <c r="AB182"/>
      <c r="AC182"/>
      <c r="AD182"/>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c r="BB182" s="31"/>
      <c r="BC182" s="186">
        <v>45026</v>
      </c>
      <c r="BD182" s="31">
        <v>2.7629999999999999</v>
      </c>
      <c r="BE182" s="185">
        <v>3.2235</v>
      </c>
    </row>
    <row r="183" spans="1:57" ht="15.75">
      <c r="A183" s="59"/>
      <c r="B183" s="31"/>
      <c r="C183" s="34"/>
      <c r="D183" s="33"/>
      <c r="E183" s="33"/>
      <c r="F183" s="33"/>
      <c r="G183" s="34"/>
      <c r="H183" s="34"/>
      <c r="I183" s="34"/>
      <c r="J183" s="34"/>
      <c r="K183" s="34"/>
      <c r="L183" s="34"/>
      <c r="M183" s="34"/>
      <c r="N183" s="34"/>
      <c r="O183" s="34"/>
      <c r="P183" s="34"/>
      <c r="Q183" s="34"/>
      <c r="R183" s="31"/>
      <c r="S183" s="31"/>
      <c r="T183" s="31"/>
      <c r="U183" s="31"/>
      <c r="V183" s="31"/>
      <c r="W183" s="31"/>
      <c r="X183" s="31"/>
      <c r="Y183" s="31"/>
      <c r="Z183" s="31"/>
      <c r="AA183"/>
      <c r="AB183"/>
      <c r="AC183"/>
      <c r="AD183"/>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c r="BB183" s="31"/>
      <c r="BC183" s="186">
        <v>45023</v>
      </c>
      <c r="BD183" s="31">
        <v>2.7629999999999999</v>
      </c>
      <c r="BE183" s="185">
        <v>3.2235</v>
      </c>
    </row>
    <row r="184" spans="1:57" ht="15.75">
      <c r="A184" s="59"/>
      <c r="B184" s="31"/>
      <c r="C184" s="34"/>
      <c r="D184" s="33"/>
      <c r="E184" s="33"/>
      <c r="F184" s="33"/>
      <c r="G184" s="34"/>
      <c r="H184" s="34"/>
      <c r="I184" s="34"/>
      <c r="J184" s="34"/>
      <c r="K184" s="34"/>
      <c r="L184" s="34"/>
      <c r="M184" s="34"/>
      <c r="N184" s="34"/>
      <c r="O184" s="34"/>
      <c r="P184" s="34"/>
      <c r="Q184" s="34"/>
      <c r="R184" s="31"/>
      <c r="S184" s="31"/>
      <c r="T184" s="31"/>
      <c r="U184" s="31"/>
      <c r="V184" s="31"/>
      <c r="W184" s="31"/>
      <c r="X184" s="31"/>
      <c r="Y184" s="31"/>
      <c r="Z184" s="31"/>
      <c r="AA184"/>
      <c r="AB184"/>
      <c r="AC184"/>
      <c r="AD184"/>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c r="BB184" s="31"/>
      <c r="BC184" s="186">
        <v>45022</v>
      </c>
      <c r="BD184" s="31">
        <v>2.7629999999999999</v>
      </c>
      <c r="BE184" s="185">
        <v>3.2235</v>
      </c>
    </row>
    <row r="185" spans="1:57" ht="15.75">
      <c r="A185" s="59"/>
      <c r="B185" s="31"/>
      <c r="C185" s="34"/>
      <c r="D185" s="33"/>
      <c r="E185" s="33"/>
      <c r="F185" s="33"/>
      <c r="G185" s="34"/>
      <c r="H185" s="34"/>
      <c r="I185" s="34"/>
      <c r="J185" s="34"/>
      <c r="K185" s="34"/>
      <c r="L185" s="34"/>
      <c r="M185" s="34"/>
      <c r="N185" s="34"/>
      <c r="O185" s="34"/>
      <c r="P185" s="34"/>
      <c r="Q185" s="34"/>
      <c r="R185" s="31"/>
      <c r="S185" s="31"/>
      <c r="T185" s="31"/>
      <c r="U185" s="31"/>
      <c r="V185" s="31"/>
      <c r="W185" s="31"/>
      <c r="X185" s="31"/>
      <c r="Y185" s="31"/>
      <c r="Z185" s="31"/>
      <c r="AA185"/>
      <c r="AB185"/>
      <c r="AC185"/>
      <c r="AD185"/>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186">
        <v>45021</v>
      </c>
      <c r="BD185" s="31">
        <v>2.7629999999999999</v>
      </c>
      <c r="BE185" s="185">
        <v>3.2235</v>
      </c>
    </row>
    <row r="186" spans="1:57" ht="15.75">
      <c r="A186" s="59"/>
      <c r="B186" s="31"/>
      <c r="C186" s="34"/>
      <c r="D186" s="33"/>
      <c r="E186" s="33"/>
      <c r="F186" s="33"/>
      <c r="G186" s="34"/>
      <c r="H186" s="34"/>
      <c r="I186" s="34"/>
      <c r="J186" s="34"/>
      <c r="K186" s="34"/>
      <c r="L186" s="34"/>
      <c r="M186" s="34"/>
      <c r="N186" s="34"/>
      <c r="O186" s="34"/>
      <c r="P186" s="34"/>
      <c r="Q186" s="34"/>
      <c r="R186" s="31"/>
      <c r="S186" s="31"/>
      <c r="T186" s="31"/>
      <c r="U186" s="31"/>
      <c r="V186" s="31"/>
      <c r="W186" s="31"/>
      <c r="X186" s="31"/>
      <c r="Y186" s="31"/>
      <c r="Z186" s="31"/>
      <c r="AA186"/>
      <c r="AB186"/>
      <c r="AC186"/>
      <c r="AD186"/>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c r="BB186" s="31"/>
      <c r="BC186" s="186">
        <v>45020</v>
      </c>
      <c r="BD186" s="31">
        <v>2.7629999999999999</v>
      </c>
      <c r="BE186" s="185">
        <v>3.2235</v>
      </c>
    </row>
    <row r="187" spans="1:57" ht="15.75">
      <c r="A187" s="59"/>
      <c r="B187" s="31"/>
      <c r="C187" s="34"/>
      <c r="D187" s="33"/>
      <c r="E187" s="33"/>
      <c r="F187" s="33"/>
      <c r="G187" s="34"/>
      <c r="H187" s="34"/>
      <c r="I187" s="34"/>
      <c r="J187" s="34"/>
      <c r="K187" s="34"/>
      <c r="L187" s="34"/>
      <c r="M187" s="34"/>
      <c r="N187" s="34"/>
      <c r="O187" s="34"/>
      <c r="P187" s="34"/>
      <c r="Q187" s="34"/>
      <c r="R187" s="31"/>
      <c r="S187" s="31"/>
      <c r="T187" s="31"/>
      <c r="U187" s="31"/>
      <c r="V187" s="31"/>
      <c r="W187" s="31"/>
      <c r="X187" s="31"/>
      <c r="Y187" s="31"/>
      <c r="Z187" s="31"/>
      <c r="AA187"/>
      <c r="AB187"/>
      <c r="AC187"/>
      <c r="AD187"/>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c r="BB187" s="31"/>
      <c r="BC187" s="186">
        <v>45019</v>
      </c>
      <c r="BD187" s="31">
        <v>2.7629999999999999</v>
      </c>
      <c r="BE187" s="185">
        <v>3.2235</v>
      </c>
    </row>
    <row r="188" spans="1:57" ht="15.75">
      <c r="A188" s="59"/>
      <c r="B188" s="31"/>
      <c r="C188" s="34"/>
      <c r="D188" s="33"/>
      <c r="E188" s="33"/>
      <c r="F188" s="33"/>
      <c r="G188" s="34"/>
      <c r="H188" s="34"/>
      <c r="I188" s="34"/>
      <c r="J188" s="34"/>
      <c r="K188" s="34"/>
      <c r="L188" s="34"/>
      <c r="M188" s="34"/>
      <c r="N188" s="34"/>
      <c r="O188" s="34"/>
      <c r="P188" s="34"/>
      <c r="Q188" s="34"/>
      <c r="R188" s="31"/>
      <c r="S188" s="31"/>
      <c r="T188" s="31"/>
      <c r="U188" s="31"/>
      <c r="V188" s="31"/>
      <c r="W188" s="31"/>
      <c r="X188" s="31"/>
      <c r="Y188" s="31"/>
      <c r="Z188" s="31"/>
      <c r="AA188"/>
      <c r="AB188"/>
      <c r="AC188"/>
      <c r="AD188"/>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c r="BB188" s="31"/>
      <c r="BC188" s="186">
        <v>45016</v>
      </c>
      <c r="BD188" s="31">
        <v>2.7629999999999999</v>
      </c>
      <c r="BE188" s="185">
        <v>3.2235</v>
      </c>
    </row>
    <row r="189" spans="1:57" ht="15.75">
      <c r="A189" s="59"/>
      <c r="B189" s="31"/>
      <c r="C189" s="34"/>
      <c r="D189" s="33"/>
      <c r="E189" s="33"/>
      <c r="F189" s="33"/>
      <c r="G189" s="34"/>
      <c r="H189" s="34"/>
      <c r="I189" s="34"/>
      <c r="J189" s="34"/>
      <c r="K189" s="34"/>
      <c r="L189" s="34"/>
      <c r="M189" s="34"/>
      <c r="N189" s="34"/>
      <c r="O189" s="34"/>
      <c r="P189" s="34"/>
      <c r="Q189" s="34"/>
      <c r="R189" s="31"/>
      <c r="S189" s="31"/>
      <c r="T189" s="31"/>
      <c r="U189" s="31"/>
      <c r="V189" s="31"/>
      <c r="W189" s="31"/>
      <c r="X189" s="31"/>
      <c r="Y189" s="31"/>
      <c r="Z189" s="31"/>
      <c r="AA189"/>
      <c r="AB189"/>
      <c r="AC189"/>
      <c r="AD189"/>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c r="BB189" s="31"/>
      <c r="BC189" s="186">
        <v>45015</v>
      </c>
      <c r="BD189" s="31">
        <v>2.7629999999999999</v>
      </c>
      <c r="BE189" s="185">
        <v>3.2235</v>
      </c>
    </row>
    <row r="190" spans="1:57" ht="15.75">
      <c r="A190" s="59"/>
      <c r="B190" s="31"/>
      <c r="C190" s="34"/>
      <c r="D190" s="33"/>
      <c r="E190" s="33"/>
      <c r="F190" s="33"/>
      <c r="G190" s="34"/>
      <c r="H190" s="34"/>
      <c r="I190" s="34"/>
      <c r="J190" s="34"/>
      <c r="K190" s="34"/>
      <c r="L190" s="34"/>
      <c r="M190" s="34"/>
      <c r="N190" s="34"/>
      <c r="O190" s="34"/>
      <c r="P190" s="34"/>
      <c r="Q190" s="34"/>
      <c r="R190" s="31"/>
      <c r="S190" s="31"/>
      <c r="T190" s="31"/>
      <c r="U190" s="31"/>
      <c r="V190" s="31"/>
      <c r="W190" s="31"/>
      <c r="X190" s="31"/>
      <c r="Y190" s="31"/>
      <c r="Z190" s="31"/>
      <c r="AA190"/>
      <c r="AB190"/>
      <c r="AC190"/>
      <c r="AD190"/>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c r="BB190" s="31"/>
      <c r="BC190" s="186">
        <v>45014</v>
      </c>
      <c r="BD190" s="31">
        <v>2.7629999999999999</v>
      </c>
      <c r="BE190" s="185">
        <v>3.2235</v>
      </c>
    </row>
    <row r="191" spans="1:57" ht="15.75">
      <c r="A191" s="59"/>
      <c r="B191" s="31"/>
      <c r="C191" s="34"/>
      <c r="D191" s="33"/>
      <c r="E191" s="33"/>
      <c r="F191" s="33"/>
      <c r="G191" s="34"/>
      <c r="H191" s="34"/>
      <c r="I191" s="34"/>
      <c r="J191" s="34"/>
      <c r="K191" s="34"/>
      <c r="L191" s="34"/>
      <c r="M191" s="34"/>
      <c r="N191" s="34"/>
      <c r="O191" s="34"/>
      <c r="P191" s="34"/>
      <c r="Q191" s="34"/>
      <c r="R191" s="31"/>
      <c r="S191" s="31"/>
      <c r="T191" s="31"/>
      <c r="U191" s="31"/>
      <c r="V191" s="31"/>
      <c r="W191" s="31"/>
      <c r="X191" s="31"/>
      <c r="Y191" s="31"/>
      <c r="Z191" s="31"/>
      <c r="AA191"/>
      <c r="AB191"/>
      <c r="AC191"/>
      <c r="AD19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c r="BB191" s="31"/>
      <c r="BC191" s="186">
        <v>45013</v>
      </c>
      <c r="BD191" s="31">
        <v>2.7629999999999999</v>
      </c>
      <c r="BE191" s="185">
        <v>3.2235</v>
      </c>
    </row>
    <row r="192" spans="1:57" ht="15.75">
      <c r="A192" s="59"/>
      <c r="B192" s="31"/>
      <c r="C192" s="34"/>
      <c r="D192" s="33"/>
      <c r="E192" s="33"/>
      <c r="F192" s="33"/>
      <c r="G192" s="34"/>
      <c r="H192" s="34"/>
      <c r="I192" s="34"/>
      <c r="J192" s="34"/>
      <c r="K192" s="34"/>
      <c r="L192" s="34"/>
      <c r="M192" s="34"/>
      <c r="N192" s="34"/>
      <c r="O192" s="34"/>
      <c r="P192" s="34"/>
      <c r="Q192" s="34"/>
      <c r="R192" s="31"/>
      <c r="S192" s="31"/>
      <c r="T192" s="31"/>
      <c r="U192" s="31"/>
      <c r="V192" s="31"/>
      <c r="W192" s="31"/>
      <c r="X192" s="31"/>
      <c r="Y192" s="31"/>
      <c r="Z192" s="31"/>
      <c r="AA192"/>
      <c r="AB192"/>
      <c r="AC192"/>
      <c r="AD192"/>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c r="BB192" s="31"/>
      <c r="BC192" s="186">
        <v>45012</v>
      </c>
      <c r="BD192" s="31">
        <v>2.7629999999999999</v>
      </c>
      <c r="BE192" s="185">
        <v>3.2235</v>
      </c>
    </row>
    <row r="193" spans="1:57" ht="15.75">
      <c r="A193" s="59"/>
      <c r="B193" s="31"/>
      <c r="C193" s="34"/>
      <c r="D193" s="33"/>
      <c r="E193" s="33"/>
      <c r="F193" s="33"/>
      <c r="G193" s="34"/>
      <c r="H193" s="34"/>
      <c r="I193" s="34"/>
      <c r="J193" s="34"/>
      <c r="K193" s="34"/>
      <c r="L193" s="34"/>
      <c r="M193" s="34"/>
      <c r="N193" s="34"/>
      <c r="O193" s="34"/>
      <c r="P193" s="34"/>
      <c r="Q193" s="34"/>
      <c r="R193" s="31"/>
      <c r="S193" s="31"/>
      <c r="T193" s="31"/>
      <c r="U193" s="31"/>
      <c r="V193" s="31"/>
      <c r="W193" s="31"/>
      <c r="X193" s="31"/>
      <c r="Y193" s="31"/>
      <c r="Z193" s="31"/>
      <c r="AA193"/>
      <c r="AB193"/>
      <c r="AC193"/>
      <c r="AD193"/>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c r="BB193" s="31"/>
      <c r="BC193" s="186">
        <v>45009</v>
      </c>
      <c r="BD193" s="31">
        <v>2.7629999999999999</v>
      </c>
      <c r="BE193" s="185">
        <v>3.2235</v>
      </c>
    </row>
    <row r="194" spans="1:57" ht="15.75">
      <c r="A194" s="59"/>
      <c r="B194" s="31"/>
      <c r="C194" s="34"/>
      <c r="D194" s="33"/>
      <c r="E194" s="33"/>
      <c r="F194" s="33"/>
      <c r="G194" s="34"/>
      <c r="H194" s="34"/>
      <c r="I194" s="34"/>
      <c r="J194" s="34"/>
      <c r="K194" s="34"/>
      <c r="L194" s="34"/>
      <c r="M194" s="34"/>
      <c r="N194" s="34"/>
      <c r="O194" s="34"/>
      <c r="P194" s="34"/>
      <c r="Q194" s="34"/>
      <c r="R194" s="31"/>
      <c r="S194" s="31"/>
      <c r="T194" s="31"/>
      <c r="U194" s="31"/>
      <c r="V194" s="31"/>
      <c r="W194" s="31"/>
      <c r="X194" s="31"/>
      <c r="Y194" s="31"/>
      <c r="Z194" s="31"/>
      <c r="AA194"/>
      <c r="AB194"/>
      <c r="AC194"/>
      <c r="AD194"/>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c r="BB194" s="31"/>
      <c r="BC194" s="186">
        <v>45008</v>
      </c>
      <c r="BD194" s="31">
        <v>2.7629999999999999</v>
      </c>
      <c r="BE194" s="185">
        <v>3.2235</v>
      </c>
    </row>
    <row r="195" spans="1:57" ht="15.75">
      <c r="A195" s="59"/>
      <c r="B195" s="31"/>
      <c r="C195" s="34"/>
      <c r="D195" s="33"/>
      <c r="E195" s="33"/>
      <c r="F195" s="33"/>
      <c r="G195" s="34"/>
      <c r="H195" s="34"/>
      <c r="I195" s="34"/>
      <c r="J195" s="34"/>
      <c r="K195" s="34"/>
      <c r="L195" s="34"/>
      <c r="M195" s="34"/>
      <c r="N195" s="34"/>
      <c r="O195" s="34"/>
      <c r="P195" s="34"/>
      <c r="Q195" s="34"/>
      <c r="R195" s="31"/>
      <c r="S195" s="31"/>
      <c r="T195" s="31"/>
      <c r="U195" s="31"/>
      <c r="V195" s="31"/>
      <c r="W195" s="31"/>
      <c r="X195" s="31"/>
      <c r="Y195" s="31"/>
      <c r="Z195" s="31"/>
      <c r="AA195"/>
      <c r="AB195"/>
      <c r="AC195"/>
      <c r="AD195"/>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c r="BB195" s="31"/>
      <c r="BC195" s="186">
        <v>45007</v>
      </c>
      <c r="BD195" s="31">
        <v>2.7629999999999999</v>
      </c>
      <c r="BE195" s="185">
        <v>3.2235</v>
      </c>
    </row>
    <row r="196" spans="1:57" ht="15.75">
      <c r="A196" s="59"/>
      <c r="B196" s="31"/>
      <c r="C196" s="34"/>
      <c r="D196" s="33"/>
      <c r="E196" s="33"/>
      <c r="F196" s="33"/>
      <c r="G196" s="34"/>
      <c r="H196" s="34"/>
      <c r="I196" s="34"/>
      <c r="J196" s="34"/>
      <c r="K196" s="34"/>
      <c r="L196" s="34"/>
      <c r="M196" s="34"/>
      <c r="N196" s="34"/>
      <c r="O196" s="34"/>
      <c r="P196" s="34"/>
      <c r="Q196" s="34"/>
      <c r="R196" s="31"/>
      <c r="S196" s="31"/>
      <c r="T196" s="31"/>
      <c r="U196" s="31"/>
      <c r="V196" s="31"/>
      <c r="W196" s="31"/>
      <c r="X196" s="31"/>
      <c r="Y196" s="31"/>
      <c r="Z196" s="31"/>
      <c r="AA196"/>
      <c r="AB196"/>
      <c r="AC196"/>
      <c r="AD196"/>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c r="BB196" s="31"/>
      <c r="BC196" s="186">
        <v>45006</v>
      </c>
      <c r="BD196" s="31">
        <v>2.7629999999999999</v>
      </c>
      <c r="BE196" s="185">
        <v>3.2235</v>
      </c>
    </row>
    <row r="197" spans="1:57" ht="15.75">
      <c r="A197" s="59"/>
      <c r="B197" s="31"/>
      <c r="C197" s="34"/>
      <c r="D197" s="33"/>
      <c r="E197" s="33"/>
      <c r="F197" s="33"/>
      <c r="G197" s="34"/>
      <c r="H197" s="34"/>
      <c r="I197" s="34"/>
      <c r="J197" s="34"/>
      <c r="K197" s="34"/>
      <c r="L197" s="34"/>
      <c r="M197" s="34"/>
      <c r="N197" s="34"/>
      <c r="O197" s="34"/>
      <c r="P197" s="34"/>
      <c r="Q197" s="34"/>
      <c r="R197" s="31"/>
      <c r="S197" s="31"/>
      <c r="T197" s="31"/>
      <c r="U197" s="31"/>
      <c r="V197" s="31"/>
      <c r="W197" s="31"/>
      <c r="X197" s="31"/>
      <c r="Y197" s="31"/>
      <c r="Z197" s="31"/>
      <c r="AA197"/>
      <c r="AB197"/>
      <c r="AC197"/>
      <c r="AD197"/>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c r="BB197" s="31"/>
      <c r="BC197" s="186">
        <v>45005</v>
      </c>
      <c r="BD197" s="31">
        <v>2.7629999999999999</v>
      </c>
      <c r="BE197" s="185">
        <v>3.2235</v>
      </c>
    </row>
    <row r="198" spans="1:57" ht="15.75">
      <c r="A198" s="59"/>
      <c r="B198" s="31"/>
      <c r="C198" s="34"/>
      <c r="D198" s="33"/>
      <c r="E198" s="33"/>
      <c r="F198" s="33"/>
      <c r="G198" s="34"/>
      <c r="H198" s="34"/>
      <c r="I198" s="34"/>
      <c r="J198" s="34"/>
      <c r="K198" s="34"/>
      <c r="L198" s="34"/>
      <c r="M198" s="34"/>
      <c r="N198" s="34"/>
      <c r="O198" s="34"/>
      <c r="P198" s="34"/>
      <c r="Q198" s="34"/>
      <c r="R198" s="31"/>
      <c r="S198" s="31"/>
      <c r="T198" s="31"/>
      <c r="U198" s="31"/>
      <c r="V198" s="31"/>
      <c r="W198" s="31"/>
      <c r="X198" s="31"/>
      <c r="Y198" s="31"/>
      <c r="Z198" s="31"/>
      <c r="AA198"/>
      <c r="AB198"/>
      <c r="AC198"/>
      <c r="AD198"/>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c r="BB198" s="31"/>
      <c r="BC198" s="186">
        <v>45002</v>
      </c>
      <c r="BD198" s="31">
        <v>2.7629999999999999</v>
      </c>
      <c r="BE198" s="185">
        <v>3.2235</v>
      </c>
    </row>
    <row r="199" spans="1:57" ht="15.75">
      <c r="A199" s="59"/>
      <c r="B199" s="31"/>
      <c r="C199" s="34"/>
      <c r="D199" s="33"/>
      <c r="E199" s="33"/>
      <c r="F199" s="33"/>
      <c r="G199" s="34"/>
      <c r="H199" s="34"/>
      <c r="I199" s="34"/>
      <c r="J199" s="34"/>
      <c r="K199" s="34"/>
      <c r="L199" s="34"/>
      <c r="M199" s="34"/>
      <c r="N199" s="34"/>
      <c r="O199" s="34"/>
      <c r="P199" s="34"/>
      <c r="Q199" s="34"/>
      <c r="R199" s="31"/>
      <c r="S199" s="31"/>
      <c r="T199" s="31"/>
      <c r="U199" s="31"/>
      <c r="V199" s="31"/>
      <c r="W199" s="31"/>
      <c r="X199" s="31"/>
      <c r="Y199" s="31"/>
      <c r="Z199" s="31"/>
      <c r="AA199"/>
      <c r="AB199"/>
      <c r="AC199"/>
      <c r="AD199"/>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186">
        <v>45001</v>
      </c>
      <c r="BD199" s="31">
        <v>2.7629999999999999</v>
      </c>
      <c r="BE199" s="185">
        <v>3.2235</v>
      </c>
    </row>
    <row r="200" spans="1:57" ht="15.75">
      <c r="A200" s="59"/>
      <c r="B200" s="31"/>
      <c r="C200" s="34"/>
      <c r="D200" s="33"/>
      <c r="E200" s="33"/>
      <c r="F200" s="33"/>
      <c r="G200" s="34"/>
      <c r="H200" s="34"/>
      <c r="I200" s="34"/>
      <c r="J200" s="34"/>
      <c r="K200" s="34"/>
      <c r="L200" s="34"/>
      <c r="M200" s="34"/>
      <c r="N200" s="34"/>
      <c r="O200" s="34"/>
      <c r="P200" s="34"/>
      <c r="Q200" s="34"/>
      <c r="R200" s="31"/>
      <c r="S200" s="31"/>
      <c r="T200" s="31"/>
      <c r="U200" s="31"/>
      <c r="V200" s="31"/>
      <c r="W200" s="31"/>
      <c r="X200" s="31"/>
      <c r="Y200" s="31"/>
      <c r="Z200" s="31"/>
      <c r="AA200"/>
      <c r="AB200"/>
      <c r="AC200"/>
      <c r="AD200"/>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c r="BB200" s="31"/>
      <c r="BC200" s="186">
        <v>45000</v>
      </c>
      <c r="BD200" s="31">
        <v>2.7629999999999999</v>
      </c>
      <c r="BE200" s="185">
        <v>3.2235</v>
      </c>
    </row>
    <row r="201" spans="1:57" ht="15.75">
      <c r="A201" s="59"/>
      <c r="B201" s="31"/>
      <c r="C201" s="34"/>
      <c r="D201" s="33"/>
      <c r="E201" s="33"/>
      <c r="F201" s="33"/>
      <c r="G201" s="34"/>
      <c r="H201" s="34"/>
      <c r="I201" s="34"/>
      <c r="J201" s="34"/>
      <c r="K201" s="34"/>
      <c r="L201" s="34"/>
      <c r="M201" s="34"/>
      <c r="N201" s="34"/>
      <c r="O201" s="34"/>
      <c r="P201" s="34"/>
      <c r="Q201" s="34"/>
      <c r="R201" s="31"/>
      <c r="S201" s="31"/>
      <c r="T201" s="31"/>
      <c r="U201" s="31"/>
      <c r="V201" s="31"/>
      <c r="W201" s="31"/>
      <c r="X201" s="31"/>
      <c r="Y201" s="31"/>
      <c r="Z201" s="31"/>
      <c r="AA201"/>
      <c r="AB201"/>
      <c r="AC201"/>
      <c r="AD201"/>
      <c r="AE201" s="31"/>
      <c r="AF201" s="31"/>
      <c r="AG201" s="31"/>
      <c r="AH201" s="31"/>
      <c r="AI201" s="31"/>
      <c r="AJ201" s="31"/>
      <c r="AK201" s="31"/>
      <c r="AL201" s="31"/>
      <c r="AM201" s="31"/>
      <c r="AN201" s="31"/>
      <c r="AO201" s="31"/>
      <c r="AP201" s="31"/>
      <c r="AQ201" s="31"/>
      <c r="AR201" s="31"/>
      <c r="AS201" s="31"/>
      <c r="AT201" s="31"/>
      <c r="AU201" s="31"/>
      <c r="AV201" s="31"/>
      <c r="AW201" s="31"/>
      <c r="AX201" s="31"/>
      <c r="AY201" s="31"/>
      <c r="AZ201" s="31"/>
      <c r="BA201" s="31"/>
      <c r="BB201" s="31"/>
      <c r="BC201" s="186">
        <v>44999</v>
      </c>
      <c r="BD201" s="31">
        <v>2.7629999999999999</v>
      </c>
      <c r="BE201" s="185">
        <v>3.2235</v>
      </c>
    </row>
    <row r="202" spans="1:57" ht="15.75">
      <c r="A202" s="59"/>
      <c r="B202" s="31"/>
      <c r="C202" s="34"/>
      <c r="D202" s="33"/>
      <c r="E202" s="33"/>
      <c r="F202" s="33"/>
      <c r="G202" s="34"/>
      <c r="H202" s="34"/>
      <c r="I202" s="34"/>
      <c r="J202" s="34"/>
      <c r="K202" s="34"/>
      <c r="L202" s="34"/>
      <c r="M202" s="34"/>
      <c r="N202" s="34"/>
      <c r="O202" s="34"/>
      <c r="P202" s="34"/>
      <c r="Q202" s="34"/>
      <c r="R202" s="31"/>
      <c r="S202" s="31"/>
      <c r="T202" s="31"/>
      <c r="U202" s="31"/>
      <c r="V202" s="31"/>
      <c r="W202" s="31"/>
      <c r="X202" s="31"/>
      <c r="Y202" s="31"/>
      <c r="Z202" s="31"/>
      <c r="AA202"/>
      <c r="AB202"/>
      <c r="AC202"/>
      <c r="AD202"/>
      <c r="AE202" s="31"/>
      <c r="AF202" s="31"/>
      <c r="AG202" s="31"/>
      <c r="AH202" s="31"/>
      <c r="AI202" s="31"/>
      <c r="AJ202" s="31"/>
      <c r="AK202" s="31"/>
      <c r="AL202" s="31"/>
      <c r="AM202" s="31"/>
      <c r="AN202" s="31"/>
      <c r="AO202" s="31"/>
      <c r="AP202" s="31"/>
      <c r="AQ202" s="31"/>
      <c r="AR202" s="31"/>
      <c r="AS202" s="31"/>
      <c r="AT202" s="31"/>
      <c r="AU202" s="31"/>
      <c r="AV202" s="31"/>
      <c r="AW202" s="31"/>
      <c r="AX202" s="31"/>
      <c r="AY202" s="31"/>
      <c r="AZ202" s="31"/>
      <c r="BA202" s="31"/>
      <c r="BB202" s="31"/>
      <c r="BC202" s="186">
        <v>44998</v>
      </c>
      <c r="BD202" s="31">
        <v>2.7629999999999999</v>
      </c>
      <c r="BE202" s="185">
        <v>3.2235</v>
      </c>
    </row>
    <row r="203" spans="1:57" ht="15.75">
      <c r="A203" s="59"/>
      <c r="B203" s="31"/>
      <c r="C203" s="34"/>
      <c r="D203" s="33"/>
      <c r="E203" s="33"/>
      <c r="F203" s="33"/>
      <c r="G203" s="34"/>
      <c r="H203" s="34"/>
      <c r="I203" s="34"/>
      <c r="J203" s="34"/>
      <c r="K203" s="34"/>
      <c r="L203" s="34"/>
      <c r="M203" s="34"/>
      <c r="N203" s="34"/>
      <c r="O203" s="34"/>
      <c r="P203" s="34"/>
      <c r="Q203" s="34"/>
      <c r="R203" s="31"/>
      <c r="S203" s="31"/>
      <c r="T203" s="31"/>
      <c r="U203" s="31"/>
      <c r="V203" s="31"/>
      <c r="W203" s="31"/>
      <c r="X203" s="31"/>
      <c r="Y203" s="31"/>
      <c r="Z203" s="31"/>
      <c r="AA203"/>
      <c r="AB203"/>
      <c r="AC203"/>
      <c r="AD203"/>
      <c r="AE203" s="31"/>
      <c r="AF203" s="31"/>
      <c r="AG203" s="31"/>
      <c r="AH203" s="31"/>
      <c r="AI203" s="31"/>
      <c r="AJ203" s="31"/>
      <c r="AK203" s="31"/>
      <c r="AL203" s="31"/>
      <c r="AM203" s="31"/>
      <c r="AN203" s="31"/>
      <c r="AO203" s="31"/>
      <c r="AP203" s="31"/>
      <c r="AQ203" s="31"/>
      <c r="AR203" s="31"/>
      <c r="AS203" s="31"/>
      <c r="AT203" s="31"/>
      <c r="AU203" s="31"/>
      <c r="AV203" s="31"/>
      <c r="AW203" s="31"/>
      <c r="AX203" s="31"/>
      <c r="AY203" s="31"/>
      <c r="AZ203" s="31"/>
      <c r="BA203" s="31"/>
      <c r="BB203" s="31"/>
      <c r="BC203" s="186">
        <v>44995</v>
      </c>
      <c r="BD203" s="31">
        <v>2.7629999999999999</v>
      </c>
      <c r="BE203" s="185">
        <v>3.2235</v>
      </c>
    </row>
    <row r="204" spans="1:57" ht="15.75">
      <c r="A204" s="59"/>
      <c r="B204" s="31"/>
      <c r="C204" s="34"/>
      <c r="D204" s="33"/>
      <c r="E204" s="33"/>
      <c r="F204" s="33"/>
      <c r="G204" s="34"/>
      <c r="H204" s="34"/>
      <c r="I204" s="34"/>
      <c r="J204" s="34"/>
      <c r="K204" s="34"/>
      <c r="L204" s="34"/>
      <c r="M204" s="34"/>
      <c r="N204" s="34"/>
      <c r="O204" s="34"/>
      <c r="P204" s="34"/>
      <c r="Q204" s="34"/>
      <c r="R204" s="31"/>
      <c r="S204" s="31"/>
      <c r="T204" s="31"/>
      <c r="U204" s="31"/>
      <c r="V204" s="31"/>
      <c r="W204" s="31"/>
      <c r="X204" s="31"/>
      <c r="Y204" s="31"/>
      <c r="Z204" s="31"/>
      <c r="AA204"/>
      <c r="AB204"/>
      <c r="AC204"/>
      <c r="AD204"/>
      <c r="AE204" s="31"/>
      <c r="AF204" s="31"/>
      <c r="AG204" s="31"/>
      <c r="AH204" s="31"/>
      <c r="AI204" s="31"/>
      <c r="AJ204" s="31"/>
      <c r="AK204" s="31"/>
      <c r="AL204" s="31"/>
      <c r="AM204" s="31"/>
      <c r="AN204" s="31"/>
      <c r="AO204" s="31"/>
      <c r="AP204" s="31"/>
      <c r="AQ204" s="31"/>
      <c r="AR204" s="31"/>
      <c r="AS204" s="31"/>
      <c r="AT204" s="31"/>
      <c r="AU204" s="31"/>
      <c r="AV204" s="31"/>
      <c r="AW204" s="31"/>
      <c r="AX204" s="31"/>
      <c r="AY204" s="31"/>
      <c r="AZ204" s="31"/>
      <c r="BA204" s="31"/>
      <c r="BB204" s="31"/>
      <c r="BC204" s="186">
        <v>44994</v>
      </c>
      <c r="BD204" s="31">
        <v>2.7629999999999999</v>
      </c>
      <c r="BE204" s="185">
        <v>3.2235</v>
      </c>
    </row>
    <row r="205" spans="1:57" ht="15.75">
      <c r="A205" s="59"/>
      <c r="B205" s="31"/>
      <c r="C205" s="34"/>
      <c r="D205" s="33"/>
      <c r="E205" s="33"/>
      <c r="F205" s="33"/>
      <c r="G205" s="34"/>
      <c r="H205" s="34"/>
      <c r="I205" s="34"/>
      <c r="J205" s="34"/>
      <c r="K205" s="34"/>
      <c r="L205" s="34"/>
      <c r="M205" s="34"/>
      <c r="N205" s="34"/>
      <c r="O205" s="34"/>
      <c r="P205" s="34"/>
      <c r="Q205" s="34"/>
      <c r="R205" s="31"/>
      <c r="S205" s="31"/>
      <c r="T205" s="31"/>
      <c r="U205" s="31"/>
      <c r="V205" s="31"/>
      <c r="W205" s="31"/>
      <c r="X205" s="31"/>
      <c r="Y205" s="31"/>
      <c r="Z205" s="31"/>
      <c r="AA205"/>
      <c r="AB205"/>
      <c r="AC205"/>
      <c r="AD205"/>
      <c r="AE205" s="31"/>
      <c r="AF205" s="31"/>
      <c r="AG205" s="31"/>
      <c r="AH205" s="31"/>
      <c r="AI205" s="31"/>
      <c r="AJ205" s="31"/>
      <c r="AK205" s="31"/>
      <c r="AL205" s="31"/>
      <c r="AM205" s="31"/>
      <c r="AN205" s="31"/>
      <c r="AO205" s="31"/>
      <c r="AP205" s="31"/>
      <c r="AQ205" s="31"/>
      <c r="AR205" s="31"/>
      <c r="AS205" s="31"/>
      <c r="AT205" s="31"/>
      <c r="AU205" s="31"/>
      <c r="AV205" s="31"/>
      <c r="AW205" s="31"/>
      <c r="AX205" s="31"/>
      <c r="AY205" s="31"/>
      <c r="AZ205" s="31"/>
      <c r="BA205" s="31"/>
      <c r="BB205" s="31"/>
      <c r="BC205" s="186">
        <v>44993</v>
      </c>
      <c r="BD205" s="31">
        <v>2.7629999999999999</v>
      </c>
      <c r="BE205" s="185">
        <v>3.2235</v>
      </c>
    </row>
    <row r="206" spans="1:57" ht="15.75">
      <c r="A206" s="59"/>
      <c r="B206" s="31"/>
      <c r="C206" s="34"/>
      <c r="D206" s="33"/>
      <c r="E206" s="33"/>
      <c r="F206" s="33"/>
      <c r="G206" s="34"/>
      <c r="H206" s="34"/>
      <c r="I206" s="34"/>
      <c r="J206" s="34"/>
      <c r="K206" s="34"/>
      <c r="L206" s="34"/>
      <c r="M206" s="34"/>
      <c r="N206" s="34"/>
      <c r="O206" s="34"/>
      <c r="P206" s="34"/>
      <c r="Q206" s="34"/>
      <c r="R206" s="31"/>
      <c r="S206" s="31"/>
      <c r="T206" s="31"/>
      <c r="U206" s="31"/>
      <c r="V206" s="31"/>
      <c r="W206" s="31"/>
      <c r="X206" s="31"/>
      <c r="Y206" s="31"/>
      <c r="Z206" s="31"/>
      <c r="AA206"/>
      <c r="AB206"/>
      <c r="AC206"/>
      <c r="AD206"/>
      <c r="AE206" s="31"/>
      <c r="AF206" s="31"/>
      <c r="AG206" s="31"/>
      <c r="AH206" s="31"/>
      <c r="AI206" s="31"/>
      <c r="AJ206" s="31"/>
      <c r="AK206" s="31"/>
      <c r="AL206" s="31"/>
      <c r="AM206" s="31"/>
      <c r="AN206" s="31"/>
      <c r="AO206" s="31"/>
      <c r="AP206" s="31"/>
      <c r="AQ206" s="31"/>
      <c r="AR206" s="31"/>
      <c r="AS206" s="31"/>
      <c r="AT206" s="31"/>
      <c r="AU206" s="31"/>
      <c r="AV206" s="31"/>
      <c r="AW206" s="31"/>
      <c r="AX206" s="31"/>
      <c r="AY206" s="31"/>
      <c r="AZ206" s="31"/>
      <c r="BA206" s="31"/>
      <c r="BB206" s="31"/>
      <c r="BC206" s="186">
        <v>44992</v>
      </c>
      <c r="BD206" s="31">
        <v>2.7629999999999999</v>
      </c>
      <c r="BE206" s="185">
        <v>3.2235</v>
      </c>
    </row>
    <row r="207" spans="1:57" ht="15.75">
      <c r="A207" s="59"/>
      <c r="B207" s="31"/>
      <c r="C207" s="34"/>
      <c r="D207" s="33"/>
      <c r="E207" s="33"/>
      <c r="F207" s="33"/>
      <c r="G207" s="34"/>
      <c r="H207" s="34"/>
      <c r="I207" s="34"/>
      <c r="J207" s="34"/>
      <c r="K207" s="34"/>
      <c r="L207" s="34"/>
      <c r="M207" s="34"/>
      <c r="N207" s="34"/>
      <c r="O207" s="34"/>
      <c r="P207" s="34"/>
      <c r="Q207" s="34"/>
      <c r="R207" s="31"/>
      <c r="S207" s="31"/>
      <c r="T207" s="31"/>
      <c r="U207" s="31"/>
      <c r="V207" s="31"/>
      <c r="W207" s="31"/>
      <c r="X207" s="31"/>
      <c r="Y207" s="31"/>
      <c r="Z207" s="31"/>
      <c r="AA207"/>
      <c r="AB207"/>
      <c r="AC207"/>
      <c r="AD207"/>
      <c r="AE207" s="31"/>
      <c r="AF207" s="31"/>
      <c r="AG207" s="31"/>
      <c r="AH207" s="31"/>
      <c r="AI207" s="31"/>
      <c r="AJ207" s="31"/>
      <c r="AK207" s="31"/>
      <c r="AL207" s="31"/>
      <c r="AM207" s="31"/>
      <c r="AN207" s="31"/>
      <c r="AO207" s="31"/>
      <c r="AP207" s="31"/>
      <c r="AQ207" s="31"/>
      <c r="AR207" s="31"/>
      <c r="AS207" s="31"/>
      <c r="AT207" s="31"/>
      <c r="AU207" s="31"/>
      <c r="AV207" s="31"/>
      <c r="AW207" s="31"/>
      <c r="AX207" s="31"/>
      <c r="AY207" s="31"/>
      <c r="AZ207" s="31"/>
      <c r="BA207" s="31"/>
      <c r="BB207" s="31"/>
      <c r="BC207" s="186">
        <v>44991</v>
      </c>
      <c r="BD207" s="31">
        <v>2.7629999999999999</v>
      </c>
      <c r="BE207" s="185">
        <v>3.2235</v>
      </c>
    </row>
    <row r="208" spans="1:57" ht="15.75">
      <c r="A208" s="59"/>
      <c r="B208" s="31"/>
      <c r="C208" s="34"/>
      <c r="D208" s="33"/>
      <c r="E208" s="33"/>
      <c r="F208" s="33"/>
      <c r="G208" s="34"/>
      <c r="H208" s="34"/>
      <c r="I208" s="34"/>
      <c r="J208" s="34"/>
      <c r="K208" s="34"/>
      <c r="L208" s="34"/>
      <c r="M208" s="34"/>
      <c r="N208" s="34"/>
      <c r="O208" s="34"/>
      <c r="P208" s="34"/>
      <c r="Q208" s="34"/>
      <c r="R208" s="31"/>
      <c r="S208" s="31"/>
      <c r="T208" s="31"/>
      <c r="U208" s="31"/>
      <c r="V208" s="31"/>
      <c r="W208" s="31"/>
      <c r="X208" s="31"/>
      <c r="Y208" s="31"/>
      <c r="Z208" s="31"/>
      <c r="AA208"/>
      <c r="AB208"/>
      <c r="AC208"/>
      <c r="AD208"/>
      <c r="AE208" s="31"/>
      <c r="AF208" s="31"/>
      <c r="AG208" s="31"/>
      <c r="AH208" s="31"/>
      <c r="AI208" s="31"/>
      <c r="AJ208" s="31"/>
      <c r="AK208" s="31"/>
      <c r="AL208" s="31"/>
      <c r="AM208" s="31"/>
      <c r="AN208" s="31"/>
      <c r="AO208" s="31"/>
      <c r="AP208" s="31"/>
      <c r="AQ208" s="31"/>
      <c r="AR208" s="31"/>
      <c r="AS208" s="31"/>
      <c r="AT208" s="31"/>
      <c r="AU208" s="31"/>
      <c r="AV208" s="31"/>
      <c r="AW208" s="31"/>
      <c r="AX208" s="31"/>
      <c r="AY208" s="31"/>
      <c r="AZ208" s="31"/>
      <c r="BA208" s="31"/>
      <c r="BB208" s="31"/>
      <c r="BC208" s="186">
        <v>44988</v>
      </c>
      <c r="BD208" s="31">
        <v>2.7629999999999999</v>
      </c>
      <c r="BE208" s="185">
        <v>3.2235</v>
      </c>
    </row>
    <row r="209" spans="1:57" ht="15.75">
      <c r="A209" s="59"/>
      <c r="B209" s="31"/>
      <c r="C209" s="34"/>
      <c r="D209" s="33"/>
      <c r="E209" s="33"/>
      <c r="F209" s="33"/>
      <c r="G209" s="34"/>
      <c r="H209" s="34"/>
      <c r="I209" s="34"/>
      <c r="J209" s="34"/>
      <c r="K209" s="34"/>
      <c r="L209" s="34"/>
      <c r="M209" s="34"/>
      <c r="N209" s="34"/>
      <c r="O209" s="34"/>
      <c r="P209" s="34"/>
      <c r="Q209" s="34"/>
      <c r="R209" s="31"/>
      <c r="S209" s="31"/>
      <c r="T209" s="31"/>
      <c r="U209" s="31"/>
      <c r="V209" s="31"/>
      <c r="W209" s="31"/>
      <c r="X209" s="31"/>
      <c r="Y209" s="31"/>
      <c r="Z209" s="31"/>
      <c r="AA209"/>
      <c r="AB209"/>
      <c r="AC209"/>
      <c r="AD209"/>
      <c r="AE209" s="31"/>
      <c r="AF209" s="31"/>
      <c r="AG209" s="31"/>
      <c r="AH209" s="31"/>
      <c r="AI209" s="31"/>
      <c r="AJ209" s="31"/>
      <c r="AK209" s="31"/>
      <c r="AL209" s="31"/>
      <c r="AM209" s="31"/>
      <c r="AN209" s="31"/>
      <c r="AO209" s="31"/>
      <c r="AP209" s="31"/>
      <c r="AQ209" s="31"/>
      <c r="AR209" s="31"/>
      <c r="AS209" s="31"/>
      <c r="AT209" s="31"/>
      <c r="AU209" s="31"/>
      <c r="AV209" s="31"/>
      <c r="AW209" s="31"/>
      <c r="AX209" s="31"/>
      <c r="AY209" s="31"/>
      <c r="AZ209" s="31"/>
      <c r="BA209" s="31"/>
      <c r="BB209" s="31"/>
      <c r="BC209" s="186">
        <v>44987</v>
      </c>
      <c r="BD209" s="31">
        <v>2.7629999999999999</v>
      </c>
      <c r="BE209" s="185">
        <v>3.2235</v>
      </c>
    </row>
    <row r="210" spans="1:57" ht="15.75">
      <c r="A210" s="59"/>
      <c r="B210" s="31"/>
      <c r="C210" s="34"/>
      <c r="D210" s="33"/>
      <c r="E210" s="33"/>
      <c r="F210" s="33"/>
      <c r="G210" s="34"/>
      <c r="H210" s="34"/>
      <c r="I210" s="34"/>
      <c r="J210" s="34"/>
      <c r="K210" s="34"/>
      <c r="L210" s="34"/>
      <c r="M210" s="34"/>
      <c r="N210" s="34"/>
      <c r="O210" s="34"/>
      <c r="P210" s="34"/>
      <c r="Q210" s="34"/>
      <c r="R210" s="31"/>
      <c r="S210" s="31"/>
      <c r="T210" s="31"/>
      <c r="U210" s="31"/>
      <c r="V210" s="31"/>
      <c r="W210" s="31"/>
      <c r="X210" s="31"/>
      <c r="Y210" s="31"/>
      <c r="Z210" s="31"/>
      <c r="AA210"/>
      <c r="AB210"/>
      <c r="AC210"/>
      <c r="AD210"/>
      <c r="AE210" s="31"/>
      <c r="AF210" s="31"/>
      <c r="AG210" s="31"/>
      <c r="AH210" s="31"/>
      <c r="AI210" s="31"/>
      <c r="AJ210" s="31"/>
      <c r="AK210" s="31"/>
      <c r="AL210" s="31"/>
      <c r="AM210" s="31"/>
      <c r="AN210" s="31"/>
      <c r="AO210" s="31"/>
      <c r="AP210" s="31"/>
      <c r="AQ210" s="31"/>
      <c r="AR210" s="31"/>
      <c r="AS210" s="31"/>
      <c r="AT210" s="31"/>
      <c r="AU210" s="31"/>
      <c r="AV210" s="31"/>
      <c r="AW210" s="31"/>
      <c r="AX210" s="31"/>
      <c r="AY210" s="31"/>
      <c r="AZ210" s="31"/>
      <c r="BA210" s="31"/>
      <c r="BB210" s="31"/>
      <c r="BC210" s="186">
        <v>44986</v>
      </c>
      <c r="BD210" s="31">
        <v>2.7629999999999999</v>
      </c>
      <c r="BE210" s="185">
        <v>3.2235</v>
      </c>
    </row>
    <row r="211" spans="1:57" ht="15.75">
      <c r="A211" s="59"/>
      <c r="B211" s="31"/>
      <c r="C211" s="34"/>
      <c r="D211" s="33"/>
      <c r="E211" s="33"/>
      <c r="F211" s="33"/>
      <c r="G211" s="34"/>
      <c r="H211" s="34"/>
      <c r="I211" s="34"/>
      <c r="J211" s="34"/>
      <c r="K211" s="34"/>
      <c r="L211" s="34"/>
      <c r="M211" s="34"/>
      <c r="N211" s="34"/>
      <c r="O211" s="34"/>
      <c r="P211" s="34"/>
      <c r="Q211" s="34"/>
      <c r="R211" s="31"/>
      <c r="S211" s="31"/>
      <c r="T211" s="31"/>
      <c r="U211" s="31"/>
      <c r="V211" s="31"/>
      <c r="W211" s="31"/>
      <c r="X211" s="31"/>
      <c r="Y211" s="31"/>
      <c r="Z211" s="31"/>
      <c r="AA211"/>
      <c r="AB211"/>
      <c r="AC211"/>
      <c r="AD211"/>
      <c r="AE211" s="31"/>
      <c r="AF211" s="31"/>
      <c r="AG211" s="31"/>
      <c r="AH211" s="31"/>
      <c r="AI211" s="31"/>
      <c r="AJ211" s="31"/>
      <c r="AK211" s="31"/>
      <c r="AL211" s="31"/>
      <c r="AM211" s="31"/>
      <c r="AN211" s="31"/>
      <c r="AO211" s="31"/>
      <c r="AP211" s="31"/>
      <c r="AQ211" s="31"/>
      <c r="AR211" s="31"/>
      <c r="AS211" s="31"/>
      <c r="AT211" s="31"/>
      <c r="AU211" s="31"/>
      <c r="AV211" s="31"/>
      <c r="AW211" s="31"/>
      <c r="AX211" s="31"/>
      <c r="AY211" s="31"/>
      <c r="AZ211" s="31"/>
      <c r="BA211" s="31"/>
      <c r="BB211" s="31"/>
      <c r="BC211" s="186">
        <v>44985</v>
      </c>
      <c r="BD211" s="31">
        <v>2.7629999999999999</v>
      </c>
      <c r="BE211" s="185">
        <v>3.2235</v>
      </c>
    </row>
    <row r="212" spans="1:57" ht="15.75">
      <c r="A212" s="59"/>
      <c r="B212" s="31"/>
      <c r="C212" s="34"/>
      <c r="D212" s="33"/>
      <c r="E212" s="33"/>
      <c r="F212" s="33"/>
      <c r="G212" s="34"/>
      <c r="H212" s="34"/>
      <c r="I212" s="34"/>
      <c r="J212" s="34"/>
      <c r="K212" s="34"/>
      <c r="L212" s="34"/>
      <c r="M212" s="34"/>
      <c r="N212" s="34"/>
      <c r="O212" s="34"/>
      <c r="P212" s="34"/>
      <c r="Q212" s="34"/>
      <c r="R212" s="31"/>
      <c r="S212" s="31"/>
      <c r="T212" s="31"/>
      <c r="U212" s="31"/>
      <c r="V212" s="31"/>
      <c r="W212" s="31"/>
      <c r="X212" s="31"/>
      <c r="Y212" s="31"/>
      <c r="Z212" s="31"/>
      <c r="AA212"/>
      <c r="AB212"/>
      <c r="AC212"/>
      <c r="AD212"/>
      <c r="AE212" s="31"/>
      <c r="AF212" s="31"/>
      <c r="AG212" s="31"/>
      <c r="AH212" s="31"/>
      <c r="AI212" s="31"/>
      <c r="AJ212" s="31"/>
      <c r="AK212" s="31"/>
      <c r="AL212" s="31"/>
      <c r="AM212" s="31"/>
      <c r="AN212" s="31"/>
      <c r="AO212" s="31"/>
      <c r="AP212" s="31"/>
      <c r="AQ212" s="31"/>
      <c r="AR212" s="31"/>
      <c r="AS212" s="31"/>
      <c r="AT212" s="31"/>
      <c r="AU212" s="31"/>
      <c r="AV212" s="31"/>
      <c r="AW212" s="31"/>
      <c r="AX212" s="31"/>
      <c r="AY212" s="31"/>
      <c r="AZ212" s="31"/>
      <c r="BA212" s="31"/>
      <c r="BB212" s="31"/>
      <c r="BC212" s="186">
        <v>44984</v>
      </c>
      <c r="BD212" s="31">
        <v>2.7629999999999999</v>
      </c>
      <c r="BE212" s="185">
        <v>3.2235</v>
      </c>
    </row>
    <row r="213" spans="1:57" ht="15.75">
      <c r="A213" s="59"/>
      <c r="B213" s="31"/>
      <c r="C213" s="34"/>
      <c r="D213" s="33"/>
      <c r="E213" s="33"/>
      <c r="F213" s="33"/>
      <c r="G213" s="34"/>
      <c r="H213" s="34"/>
      <c r="I213" s="34"/>
      <c r="J213" s="34"/>
      <c r="K213" s="34"/>
      <c r="L213" s="34"/>
      <c r="M213" s="34"/>
      <c r="N213" s="34"/>
      <c r="O213" s="34"/>
      <c r="P213" s="34"/>
      <c r="Q213" s="34"/>
      <c r="R213" s="31"/>
      <c r="S213" s="31"/>
      <c r="T213" s="31"/>
      <c r="U213" s="31"/>
      <c r="V213" s="31"/>
      <c r="W213" s="31"/>
      <c r="X213" s="31"/>
      <c r="Y213" s="31"/>
      <c r="Z213" s="31"/>
      <c r="AA213"/>
      <c r="AB213"/>
      <c r="AC213"/>
      <c r="AD213"/>
      <c r="AE213" s="31"/>
      <c r="AF213" s="31"/>
      <c r="AG213" s="31"/>
      <c r="AH213" s="31"/>
      <c r="AI213" s="31"/>
      <c r="AJ213" s="31"/>
      <c r="AK213" s="31"/>
      <c r="AL213" s="31"/>
      <c r="AM213" s="31"/>
      <c r="AN213" s="31"/>
      <c r="AO213" s="31"/>
      <c r="AP213" s="31"/>
      <c r="AQ213" s="31"/>
      <c r="AR213" s="31"/>
      <c r="AS213" s="31"/>
      <c r="AT213" s="31"/>
      <c r="AU213" s="31"/>
      <c r="AV213" s="31"/>
      <c r="AW213" s="31"/>
      <c r="AX213" s="31"/>
      <c r="AY213" s="31"/>
      <c r="AZ213" s="31"/>
      <c r="BA213" s="31"/>
      <c r="BB213" s="31"/>
      <c r="BC213" s="186">
        <v>44981</v>
      </c>
      <c r="BD213" s="31">
        <v>2.7629999999999999</v>
      </c>
      <c r="BE213" s="185">
        <v>3.2235</v>
      </c>
    </row>
    <row r="214" spans="1:57" ht="15.75">
      <c r="A214" s="59"/>
      <c r="B214" s="31"/>
      <c r="C214" s="34"/>
      <c r="D214" s="33"/>
      <c r="E214" s="33"/>
      <c r="F214" s="33"/>
      <c r="G214" s="34"/>
      <c r="H214" s="34"/>
      <c r="I214" s="34"/>
      <c r="J214" s="34"/>
      <c r="K214" s="34"/>
      <c r="L214" s="34"/>
      <c r="M214" s="34"/>
      <c r="N214" s="34"/>
      <c r="O214" s="34"/>
      <c r="P214" s="34"/>
      <c r="Q214" s="34"/>
      <c r="R214" s="31"/>
      <c r="S214" s="31"/>
      <c r="T214" s="31"/>
      <c r="U214" s="31"/>
      <c r="V214" s="31"/>
      <c r="W214" s="31"/>
      <c r="X214" s="31"/>
      <c r="Y214" s="31"/>
      <c r="Z214" s="31"/>
      <c r="AA214"/>
      <c r="AB214"/>
      <c r="AC214"/>
      <c r="AD214"/>
      <c r="AE214" s="31"/>
      <c r="AF214" s="31"/>
      <c r="AG214" s="31"/>
      <c r="AH214" s="31"/>
      <c r="AI214" s="31"/>
      <c r="AJ214" s="31"/>
      <c r="AK214" s="31"/>
      <c r="AL214" s="31"/>
      <c r="AM214" s="31"/>
      <c r="AN214" s="31"/>
      <c r="AO214" s="31"/>
      <c r="AP214" s="31"/>
      <c r="AQ214" s="31"/>
      <c r="AR214" s="31"/>
      <c r="AS214" s="31"/>
      <c r="AT214" s="31"/>
      <c r="AU214" s="31"/>
      <c r="AV214" s="31"/>
      <c r="AW214" s="31"/>
      <c r="AX214" s="31"/>
      <c r="AY214" s="31"/>
      <c r="AZ214" s="31"/>
      <c r="BA214" s="31"/>
      <c r="BB214" s="31"/>
      <c r="BC214" s="186">
        <v>44980</v>
      </c>
      <c r="BD214" s="31">
        <v>2.7629999999999999</v>
      </c>
      <c r="BE214" s="185">
        <v>3.2235</v>
      </c>
    </row>
    <row r="215" spans="1:57" ht="15.75">
      <c r="A215" s="59"/>
      <c r="B215" s="31"/>
      <c r="C215" s="34"/>
      <c r="D215" s="33"/>
      <c r="E215" s="33"/>
      <c r="F215" s="33"/>
      <c r="G215" s="34"/>
      <c r="H215" s="34"/>
      <c r="I215" s="34"/>
      <c r="J215" s="34"/>
      <c r="K215" s="34"/>
      <c r="L215" s="34"/>
      <c r="M215" s="34"/>
      <c r="N215" s="34"/>
      <c r="O215" s="34"/>
      <c r="P215" s="34"/>
      <c r="Q215" s="34"/>
      <c r="R215" s="31"/>
      <c r="S215" s="31"/>
      <c r="T215" s="31"/>
      <c r="U215" s="31"/>
      <c r="V215" s="31"/>
      <c r="W215" s="31"/>
      <c r="X215" s="31"/>
      <c r="Y215" s="31"/>
      <c r="Z215" s="31"/>
      <c r="AA215"/>
      <c r="AB215"/>
      <c r="AC215"/>
      <c r="AD215"/>
      <c r="AE215" s="31"/>
      <c r="AF215" s="31"/>
      <c r="AG215" s="31"/>
      <c r="AH215" s="31"/>
      <c r="AI215" s="31"/>
      <c r="AJ215" s="31"/>
      <c r="AK215" s="31"/>
      <c r="AL215" s="31"/>
      <c r="AM215" s="31"/>
      <c r="AN215" s="31"/>
      <c r="AO215" s="31"/>
      <c r="AP215" s="31"/>
      <c r="AQ215" s="31"/>
      <c r="AR215" s="31"/>
      <c r="AS215" s="31"/>
      <c r="AT215" s="31"/>
      <c r="AU215" s="31"/>
      <c r="AV215" s="31"/>
      <c r="AW215" s="31"/>
      <c r="AX215" s="31"/>
      <c r="AY215" s="31"/>
      <c r="AZ215" s="31"/>
      <c r="BA215" s="31"/>
      <c r="BB215" s="31"/>
      <c r="BC215" s="186">
        <v>44979</v>
      </c>
      <c r="BD215" s="31">
        <v>2.7629999999999999</v>
      </c>
      <c r="BE215" s="185">
        <v>3.2235</v>
      </c>
    </row>
    <row r="216" spans="1:57" ht="15.75">
      <c r="A216" s="59"/>
      <c r="B216" s="31"/>
      <c r="C216" s="34"/>
      <c r="D216" s="33"/>
      <c r="E216" s="33"/>
      <c r="F216" s="33"/>
      <c r="G216" s="34"/>
      <c r="H216" s="34"/>
      <c r="I216" s="34"/>
      <c r="J216" s="34"/>
      <c r="K216" s="34"/>
      <c r="L216" s="34"/>
      <c r="M216" s="34"/>
      <c r="N216" s="34"/>
      <c r="O216" s="34"/>
      <c r="P216" s="34"/>
      <c r="Q216" s="34"/>
      <c r="R216" s="31"/>
      <c r="S216" s="31"/>
      <c r="T216" s="31"/>
      <c r="U216" s="31"/>
      <c r="V216" s="31"/>
      <c r="W216" s="31"/>
      <c r="X216" s="31"/>
      <c r="Y216" s="31"/>
      <c r="Z216" s="31"/>
      <c r="AA216"/>
      <c r="AB216"/>
      <c r="AC216"/>
      <c r="AD216"/>
      <c r="AE216" s="31"/>
      <c r="AF216" s="31"/>
      <c r="AG216" s="31"/>
      <c r="AH216" s="31"/>
      <c r="AI216" s="31"/>
      <c r="AJ216" s="31"/>
      <c r="AK216" s="31"/>
      <c r="AL216" s="31"/>
      <c r="AM216" s="31"/>
      <c r="AN216" s="31"/>
      <c r="AO216" s="31"/>
      <c r="AP216" s="31"/>
      <c r="AQ216" s="31"/>
      <c r="AR216" s="31"/>
      <c r="AS216" s="31"/>
      <c r="AT216" s="31"/>
      <c r="AU216" s="31"/>
      <c r="AV216" s="31"/>
      <c r="AW216" s="31"/>
      <c r="AX216" s="31"/>
      <c r="AY216" s="31"/>
      <c r="AZ216" s="31"/>
      <c r="BA216" s="31"/>
      <c r="BB216" s="31"/>
      <c r="BC216" s="186">
        <v>44978</v>
      </c>
      <c r="BD216" s="31">
        <v>2.7629999999999999</v>
      </c>
      <c r="BE216" s="185">
        <v>3.2235</v>
      </c>
    </row>
    <row r="217" spans="1:57" ht="15.75">
      <c r="A217" s="59"/>
      <c r="B217" s="31"/>
      <c r="C217" s="34"/>
      <c r="D217" s="33"/>
      <c r="E217" s="33"/>
      <c r="F217" s="33"/>
      <c r="G217" s="34"/>
      <c r="H217" s="34"/>
      <c r="I217" s="34"/>
      <c r="J217" s="34"/>
      <c r="K217" s="34"/>
      <c r="L217" s="34"/>
      <c r="M217" s="34"/>
      <c r="N217" s="34"/>
      <c r="O217" s="34"/>
      <c r="P217" s="34"/>
      <c r="Q217" s="34"/>
      <c r="R217" s="31"/>
      <c r="S217" s="31"/>
      <c r="T217" s="31"/>
      <c r="U217" s="31"/>
      <c r="V217" s="31"/>
      <c r="W217" s="31"/>
      <c r="X217" s="31"/>
      <c r="Y217" s="31"/>
      <c r="Z217" s="31"/>
      <c r="AA217"/>
      <c r="AB217"/>
      <c r="AC217"/>
      <c r="AD217"/>
      <c r="AE217" s="31"/>
      <c r="AF217" s="31"/>
      <c r="AG217" s="31"/>
      <c r="AH217" s="31"/>
      <c r="AI217" s="31"/>
      <c r="AJ217" s="31"/>
      <c r="AK217" s="31"/>
      <c r="AL217" s="31"/>
      <c r="AM217" s="31"/>
      <c r="AN217" s="31"/>
      <c r="AO217" s="31"/>
      <c r="AP217" s="31"/>
      <c r="AQ217" s="31"/>
      <c r="AR217" s="31"/>
      <c r="AS217" s="31"/>
      <c r="AT217" s="31"/>
      <c r="AU217" s="31"/>
      <c r="AV217" s="31"/>
      <c r="AW217" s="31"/>
      <c r="AX217" s="31"/>
      <c r="AY217" s="31"/>
      <c r="AZ217" s="31"/>
      <c r="BA217" s="31"/>
      <c r="BB217" s="31"/>
      <c r="BC217" s="186">
        <v>44977</v>
      </c>
      <c r="BD217" s="31">
        <v>2.7629999999999999</v>
      </c>
      <c r="BE217" s="185">
        <v>3.2235</v>
      </c>
    </row>
    <row r="218" spans="1:57" ht="15.75">
      <c r="A218" s="59"/>
      <c r="B218" s="31"/>
      <c r="C218" s="34"/>
      <c r="D218" s="33"/>
      <c r="E218" s="33"/>
      <c r="F218" s="33"/>
      <c r="G218" s="34"/>
      <c r="H218" s="34"/>
      <c r="I218" s="34"/>
      <c r="J218" s="34"/>
      <c r="K218" s="34"/>
      <c r="L218" s="34"/>
      <c r="M218" s="34"/>
      <c r="N218" s="34"/>
      <c r="O218" s="34"/>
      <c r="P218" s="34"/>
      <c r="Q218" s="34"/>
      <c r="R218" s="31"/>
      <c r="S218" s="31"/>
      <c r="T218" s="31"/>
      <c r="U218" s="31"/>
      <c r="V218" s="31"/>
      <c r="W218" s="31"/>
      <c r="X218" s="31"/>
      <c r="Y218" s="31"/>
      <c r="Z218" s="31"/>
      <c r="AA218"/>
      <c r="AB218"/>
      <c r="AC218"/>
      <c r="AD218"/>
      <c r="AE218" s="31"/>
      <c r="AF218" s="31"/>
      <c r="AG218" s="31"/>
      <c r="AH218" s="31"/>
      <c r="AI218" s="31"/>
      <c r="AJ218" s="31"/>
      <c r="AK218" s="31"/>
      <c r="AL218" s="31"/>
      <c r="AM218" s="31"/>
      <c r="AN218" s="31"/>
      <c r="AO218" s="31"/>
      <c r="AP218" s="31"/>
      <c r="AQ218" s="31"/>
      <c r="AR218" s="31"/>
      <c r="AS218" s="31"/>
      <c r="AT218" s="31"/>
      <c r="AU218" s="31"/>
      <c r="AV218" s="31"/>
      <c r="AW218" s="31"/>
      <c r="AX218" s="31"/>
      <c r="AY218" s="31"/>
      <c r="AZ218" s="31"/>
      <c r="BA218" s="31"/>
      <c r="BB218" s="31"/>
      <c r="BC218" s="186">
        <v>44974</v>
      </c>
      <c r="BD218" s="31">
        <v>2.7629999999999999</v>
      </c>
      <c r="BE218" s="185">
        <v>3.2235</v>
      </c>
    </row>
    <row r="219" spans="1:57" ht="15.75">
      <c r="A219" s="59"/>
      <c r="B219" s="31"/>
      <c r="C219" s="34"/>
      <c r="D219" s="33"/>
      <c r="E219" s="33"/>
      <c r="F219" s="33"/>
      <c r="G219" s="34"/>
      <c r="H219" s="34"/>
      <c r="I219" s="34"/>
      <c r="J219" s="34"/>
      <c r="K219" s="34"/>
      <c r="L219" s="34"/>
      <c r="M219" s="34"/>
      <c r="N219" s="34"/>
      <c r="O219" s="34"/>
      <c r="P219" s="34"/>
      <c r="Q219" s="34"/>
      <c r="R219" s="31"/>
      <c r="S219" s="31"/>
      <c r="T219" s="31"/>
      <c r="U219" s="31"/>
      <c r="V219" s="31"/>
      <c r="W219" s="31"/>
      <c r="X219" s="31"/>
      <c r="Y219" s="31"/>
      <c r="Z219" s="31"/>
      <c r="AA219"/>
      <c r="AB219"/>
      <c r="AC219"/>
      <c r="AD219"/>
      <c r="AE219" s="31"/>
      <c r="AF219" s="31"/>
      <c r="AG219" s="31"/>
      <c r="AH219" s="31"/>
      <c r="AI219" s="31"/>
      <c r="AJ219" s="31"/>
      <c r="AK219" s="31"/>
      <c r="AL219" s="31"/>
      <c r="AM219" s="31"/>
      <c r="AN219" s="31"/>
      <c r="AO219" s="31"/>
      <c r="AP219" s="31"/>
      <c r="AQ219" s="31"/>
      <c r="AR219" s="31"/>
      <c r="AS219" s="31"/>
      <c r="AT219" s="31"/>
      <c r="AU219" s="31"/>
      <c r="AV219" s="31"/>
      <c r="AW219" s="31"/>
      <c r="AX219" s="31"/>
      <c r="AY219" s="31"/>
      <c r="AZ219" s="31"/>
      <c r="BA219" s="31"/>
      <c r="BB219" s="31"/>
      <c r="BC219" s="186">
        <v>44973</v>
      </c>
      <c r="BD219" s="31">
        <v>2.7629999999999999</v>
      </c>
      <c r="BE219" s="185">
        <v>3.2235</v>
      </c>
    </row>
    <row r="220" spans="1:57" ht="15.75">
      <c r="A220" s="59"/>
      <c r="B220" s="31"/>
      <c r="C220" s="34"/>
      <c r="D220" s="33"/>
      <c r="E220" s="33"/>
      <c r="F220" s="33"/>
      <c r="G220" s="34"/>
      <c r="H220" s="34"/>
      <c r="I220" s="34"/>
      <c r="J220" s="34"/>
      <c r="K220" s="34"/>
      <c r="L220" s="34"/>
      <c r="M220" s="34"/>
      <c r="N220" s="34"/>
      <c r="O220" s="34"/>
      <c r="P220" s="34"/>
      <c r="Q220" s="34"/>
      <c r="R220" s="31"/>
      <c r="S220" s="31"/>
      <c r="T220" s="31"/>
      <c r="U220" s="31"/>
      <c r="V220" s="31"/>
      <c r="W220" s="31"/>
      <c r="X220" s="31"/>
      <c r="Y220" s="31"/>
      <c r="Z220" s="31"/>
      <c r="AA220"/>
      <c r="AB220"/>
      <c r="AC220"/>
      <c r="AD220"/>
      <c r="AE220" s="31"/>
      <c r="AF220" s="31"/>
      <c r="AG220" s="31"/>
      <c r="AH220" s="31"/>
      <c r="AI220" s="31"/>
      <c r="AJ220" s="31"/>
      <c r="AK220" s="31"/>
      <c r="AL220" s="31"/>
      <c r="AM220" s="31"/>
      <c r="AN220" s="31"/>
      <c r="AO220" s="31"/>
      <c r="AP220" s="31"/>
      <c r="AQ220" s="31"/>
      <c r="AR220" s="31"/>
      <c r="AS220" s="31"/>
      <c r="AT220" s="31"/>
      <c r="AU220" s="31"/>
      <c r="AV220" s="31"/>
      <c r="AW220" s="31"/>
      <c r="AX220" s="31"/>
      <c r="AY220" s="31"/>
      <c r="AZ220" s="31"/>
      <c r="BA220" s="31"/>
      <c r="BB220" s="31"/>
      <c r="BC220" s="186">
        <v>44972</v>
      </c>
      <c r="BD220" s="31">
        <v>2.7629999999999999</v>
      </c>
      <c r="BE220" s="185">
        <v>3.2235</v>
      </c>
    </row>
    <row r="221" spans="1:57" ht="15.75">
      <c r="A221" s="59"/>
      <c r="B221" s="31"/>
      <c r="C221" s="34"/>
      <c r="D221" s="33"/>
      <c r="E221" s="33"/>
      <c r="F221" s="33"/>
      <c r="G221" s="34"/>
      <c r="H221" s="34"/>
      <c r="I221" s="34"/>
      <c r="J221" s="34"/>
      <c r="K221" s="34"/>
      <c r="L221" s="34"/>
      <c r="M221" s="34"/>
      <c r="N221" s="34"/>
      <c r="O221" s="34"/>
      <c r="P221" s="34"/>
      <c r="Q221" s="34"/>
      <c r="R221" s="31"/>
      <c r="S221" s="31"/>
      <c r="T221" s="31"/>
      <c r="U221" s="31"/>
      <c r="V221" s="31"/>
      <c r="W221" s="31"/>
      <c r="X221" s="31"/>
      <c r="Y221" s="31"/>
      <c r="Z221" s="31"/>
      <c r="AA221"/>
      <c r="AB221"/>
      <c r="AC221"/>
      <c r="AD221"/>
      <c r="AE221" s="31"/>
      <c r="AF221" s="31"/>
      <c r="AG221" s="31"/>
      <c r="AH221" s="31"/>
      <c r="AI221" s="31"/>
      <c r="AJ221" s="31"/>
      <c r="AK221" s="31"/>
      <c r="AL221" s="31"/>
      <c r="AM221" s="31"/>
      <c r="AN221" s="31"/>
      <c r="AO221" s="31"/>
      <c r="AP221" s="31"/>
      <c r="AQ221" s="31"/>
      <c r="AR221" s="31"/>
      <c r="AS221" s="31"/>
      <c r="AT221" s="31"/>
      <c r="AU221" s="31"/>
      <c r="AV221" s="31"/>
      <c r="AW221" s="31"/>
      <c r="AX221" s="31"/>
      <c r="AY221" s="31"/>
      <c r="AZ221" s="31"/>
      <c r="BA221" s="31"/>
      <c r="BB221" s="31"/>
      <c r="BC221" s="186">
        <v>44971</v>
      </c>
      <c r="BD221" s="31">
        <v>2.7629999999999999</v>
      </c>
      <c r="BE221" s="185">
        <v>3.2235</v>
      </c>
    </row>
    <row r="222" spans="1:57" ht="15.75">
      <c r="A222" s="59"/>
      <c r="B222" s="31"/>
      <c r="C222" s="34"/>
      <c r="D222" s="33"/>
      <c r="E222" s="33"/>
      <c r="F222" s="33"/>
      <c r="G222" s="34"/>
      <c r="H222" s="34"/>
      <c r="I222" s="34"/>
      <c r="J222" s="34"/>
      <c r="K222" s="34"/>
      <c r="L222" s="34"/>
      <c r="M222" s="34"/>
      <c r="N222" s="34"/>
      <c r="O222" s="34"/>
      <c r="P222" s="34"/>
      <c r="Q222" s="34"/>
      <c r="R222" s="31"/>
      <c r="S222" s="31"/>
      <c r="T222" s="31"/>
      <c r="U222" s="31"/>
      <c r="V222" s="31"/>
      <c r="W222" s="31"/>
      <c r="X222" s="31"/>
      <c r="Y222" s="31"/>
      <c r="Z222" s="31"/>
      <c r="AA222"/>
      <c r="AB222"/>
      <c r="AC222"/>
      <c r="AD222"/>
      <c r="AE222" s="31"/>
      <c r="AF222" s="31"/>
      <c r="AG222" s="31"/>
      <c r="AH222" s="31"/>
      <c r="AI222" s="31"/>
      <c r="AJ222" s="31"/>
      <c r="AK222" s="31"/>
      <c r="AL222" s="31"/>
      <c r="AM222" s="31"/>
      <c r="AN222" s="31"/>
      <c r="AO222" s="31"/>
      <c r="AP222" s="31"/>
      <c r="AQ222" s="31"/>
      <c r="AR222" s="31"/>
      <c r="AS222" s="31"/>
      <c r="AT222" s="31"/>
      <c r="AU222" s="31"/>
      <c r="AV222" s="31"/>
      <c r="AW222" s="31"/>
      <c r="AX222" s="31"/>
      <c r="AY222" s="31"/>
      <c r="AZ222" s="31"/>
      <c r="BA222" s="31"/>
      <c r="BB222" s="31"/>
      <c r="BC222" s="186">
        <v>44970</v>
      </c>
      <c r="BD222" s="31">
        <v>2.7629999999999999</v>
      </c>
      <c r="BE222" s="185">
        <v>3.2235</v>
      </c>
    </row>
    <row r="223" spans="1:57" ht="15.75">
      <c r="A223" s="59"/>
      <c r="B223" s="31"/>
      <c r="C223" s="34"/>
      <c r="D223" s="33"/>
      <c r="E223" s="33"/>
      <c r="F223" s="33"/>
      <c r="G223" s="34"/>
      <c r="H223" s="34"/>
      <c r="I223" s="34"/>
      <c r="J223" s="34"/>
      <c r="K223" s="34"/>
      <c r="L223" s="34"/>
      <c r="M223" s="34"/>
      <c r="N223" s="34"/>
      <c r="O223" s="34"/>
      <c r="P223" s="34"/>
      <c r="Q223" s="34"/>
      <c r="R223" s="31"/>
      <c r="S223" s="31"/>
      <c r="T223" s="31"/>
      <c r="U223" s="31"/>
      <c r="V223" s="31"/>
      <c r="W223" s="31"/>
      <c r="X223" s="31"/>
      <c r="Y223" s="31"/>
      <c r="Z223" s="31"/>
      <c r="AA223"/>
      <c r="AB223"/>
      <c r="AC223"/>
      <c r="AD223"/>
      <c r="AE223" s="31"/>
      <c r="AF223" s="31"/>
      <c r="AG223" s="31"/>
      <c r="AH223" s="31"/>
      <c r="AI223" s="31"/>
      <c r="AJ223" s="31"/>
      <c r="AK223" s="31"/>
      <c r="AL223" s="31"/>
      <c r="AM223" s="31"/>
      <c r="AN223" s="31"/>
      <c r="AO223" s="31"/>
      <c r="AP223" s="31"/>
      <c r="AQ223" s="31"/>
      <c r="AR223" s="31"/>
      <c r="AS223" s="31"/>
      <c r="AT223" s="31"/>
      <c r="AU223" s="31"/>
      <c r="AV223" s="31"/>
      <c r="AW223" s="31"/>
      <c r="AX223" s="31"/>
      <c r="AY223" s="31"/>
      <c r="AZ223" s="31"/>
      <c r="BA223" s="31"/>
      <c r="BB223" s="31"/>
      <c r="BC223" s="186">
        <v>44967</v>
      </c>
      <c r="BD223" s="31">
        <v>2.7629999999999999</v>
      </c>
      <c r="BE223" s="185">
        <v>3.2235</v>
      </c>
    </row>
    <row r="224" spans="1:57" ht="15.75">
      <c r="A224" s="59"/>
      <c r="B224" s="31"/>
      <c r="C224" s="34"/>
      <c r="D224" s="33"/>
      <c r="E224" s="33"/>
      <c r="F224" s="33"/>
      <c r="G224" s="34"/>
      <c r="H224" s="34"/>
      <c r="I224" s="34"/>
      <c r="J224" s="34"/>
      <c r="K224" s="34"/>
      <c r="L224" s="34"/>
      <c r="M224" s="34"/>
      <c r="N224" s="34"/>
      <c r="O224" s="34"/>
      <c r="P224" s="34"/>
      <c r="Q224" s="34"/>
      <c r="R224" s="31"/>
      <c r="S224" s="31"/>
      <c r="T224" s="31"/>
      <c r="U224" s="31"/>
      <c r="V224" s="31"/>
      <c r="W224" s="31"/>
      <c r="X224" s="31"/>
      <c r="Y224" s="31"/>
      <c r="Z224" s="31"/>
      <c r="AA224"/>
      <c r="AB224"/>
      <c r="AC224"/>
      <c r="AD224"/>
      <c r="AE224" s="31"/>
      <c r="AF224" s="31"/>
      <c r="AG224" s="31"/>
      <c r="AH224" s="31"/>
      <c r="AI224" s="31"/>
      <c r="AJ224" s="31"/>
      <c r="AK224" s="31"/>
      <c r="AL224" s="31"/>
      <c r="AM224" s="31"/>
      <c r="AN224" s="31"/>
      <c r="AO224" s="31"/>
      <c r="AP224" s="31"/>
      <c r="AQ224" s="31"/>
      <c r="AR224" s="31"/>
      <c r="AS224" s="31"/>
      <c r="AT224" s="31"/>
      <c r="AU224" s="31"/>
      <c r="AV224" s="31"/>
      <c r="AW224" s="31"/>
      <c r="AX224" s="31"/>
      <c r="AY224" s="31"/>
      <c r="AZ224" s="31"/>
      <c r="BA224" s="31"/>
      <c r="BB224" s="31"/>
      <c r="BC224" s="186">
        <v>44966</v>
      </c>
      <c r="BD224" s="31">
        <v>2.7629999999999999</v>
      </c>
      <c r="BE224" s="185">
        <v>3.2235</v>
      </c>
    </row>
    <row r="225" spans="1:57" ht="15.75">
      <c r="A225" s="59"/>
      <c r="B225" s="31"/>
      <c r="C225" s="34"/>
      <c r="D225" s="33"/>
      <c r="E225" s="33"/>
      <c r="F225" s="33"/>
      <c r="G225" s="34"/>
      <c r="H225" s="34"/>
      <c r="I225" s="34"/>
      <c r="J225" s="34"/>
      <c r="K225" s="34"/>
      <c r="L225" s="34"/>
      <c r="M225" s="34"/>
      <c r="N225" s="34"/>
      <c r="O225" s="34"/>
      <c r="P225" s="34"/>
      <c r="Q225" s="34"/>
      <c r="R225" s="31"/>
      <c r="S225" s="31"/>
      <c r="T225" s="31"/>
      <c r="U225" s="31"/>
      <c r="V225" s="31"/>
      <c r="W225" s="31"/>
      <c r="X225" s="31"/>
      <c r="Y225" s="31"/>
      <c r="Z225" s="31"/>
      <c r="AA225"/>
      <c r="AB225"/>
      <c r="AC225"/>
      <c r="AD225"/>
      <c r="AE225" s="31"/>
      <c r="AF225" s="31"/>
      <c r="AG225" s="31"/>
      <c r="AH225" s="31"/>
      <c r="AI225" s="31"/>
      <c r="AJ225" s="31"/>
      <c r="AK225" s="31"/>
      <c r="AL225" s="31"/>
      <c r="AM225" s="31"/>
      <c r="AN225" s="31"/>
      <c r="AO225" s="31"/>
      <c r="AP225" s="31"/>
      <c r="AQ225" s="31"/>
      <c r="AR225" s="31"/>
      <c r="AS225" s="31"/>
      <c r="AT225" s="31"/>
      <c r="AU225" s="31"/>
      <c r="AV225" s="31"/>
      <c r="AW225" s="31"/>
      <c r="AX225" s="31"/>
      <c r="AY225" s="31"/>
      <c r="AZ225" s="31"/>
      <c r="BA225" s="31"/>
      <c r="BB225" s="31"/>
      <c r="BC225" s="186">
        <v>44965</v>
      </c>
      <c r="BD225" s="31">
        <v>2.7629999999999999</v>
      </c>
      <c r="BE225" s="185">
        <v>3.2235</v>
      </c>
    </row>
    <row r="226" spans="1:57" ht="15.75">
      <c r="A226" s="59"/>
      <c r="B226" s="31"/>
      <c r="C226" s="34"/>
      <c r="D226" s="33"/>
      <c r="E226" s="33"/>
      <c r="F226" s="33"/>
      <c r="G226" s="34"/>
      <c r="H226" s="34"/>
      <c r="I226" s="34"/>
      <c r="J226" s="34"/>
      <c r="K226" s="34"/>
      <c r="L226" s="34"/>
      <c r="M226" s="34"/>
      <c r="N226" s="34"/>
      <c r="O226" s="34"/>
      <c r="P226" s="34"/>
      <c r="Q226" s="34"/>
      <c r="R226" s="31"/>
      <c r="S226" s="31"/>
      <c r="T226" s="31"/>
      <c r="U226" s="31"/>
      <c r="V226" s="31"/>
      <c r="W226" s="31"/>
      <c r="X226" s="31"/>
      <c r="Y226" s="31"/>
      <c r="Z226" s="31"/>
      <c r="AA226"/>
      <c r="AB226"/>
      <c r="AC226"/>
      <c r="AD226"/>
      <c r="AE226" s="31"/>
      <c r="AF226" s="31"/>
      <c r="AG226" s="31"/>
      <c r="AH226" s="31"/>
      <c r="AI226" s="31"/>
      <c r="AJ226" s="31"/>
      <c r="AK226" s="31"/>
      <c r="AL226" s="31"/>
      <c r="AM226" s="31"/>
      <c r="AN226" s="31"/>
      <c r="AO226" s="31"/>
      <c r="AP226" s="31"/>
      <c r="AQ226" s="31"/>
      <c r="AR226" s="31"/>
      <c r="AS226" s="31"/>
      <c r="AT226" s="31"/>
      <c r="AU226" s="31"/>
      <c r="AV226" s="31"/>
      <c r="AW226" s="31"/>
      <c r="AX226" s="31"/>
      <c r="AY226" s="31"/>
      <c r="AZ226" s="31"/>
      <c r="BA226" s="31"/>
      <c r="BB226" s="31"/>
      <c r="BC226" s="186">
        <v>44964</v>
      </c>
      <c r="BD226" s="31">
        <v>2.7629999999999999</v>
      </c>
      <c r="BE226" s="185">
        <v>3.2235</v>
      </c>
    </row>
    <row r="227" spans="1:57" ht="15.75">
      <c r="A227" s="59"/>
      <c r="B227" s="31"/>
      <c r="C227" s="34"/>
      <c r="D227" s="33"/>
      <c r="E227" s="33"/>
      <c r="F227" s="33"/>
      <c r="G227" s="34"/>
      <c r="H227" s="34"/>
      <c r="I227" s="34"/>
      <c r="J227" s="34"/>
      <c r="K227" s="34"/>
      <c r="L227" s="34"/>
      <c r="M227" s="34"/>
      <c r="N227" s="34"/>
      <c r="O227" s="34"/>
      <c r="P227" s="34"/>
      <c r="Q227" s="34"/>
      <c r="R227" s="31"/>
      <c r="S227" s="31"/>
      <c r="T227" s="31"/>
      <c r="U227" s="31"/>
      <c r="V227" s="31"/>
      <c r="W227" s="31"/>
      <c r="X227" s="31"/>
      <c r="Y227" s="31"/>
      <c r="Z227" s="31"/>
      <c r="AA227"/>
      <c r="AB227"/>
      <c r="AC227"/>
      <c r="AD227"/>
      <c r="AE227" s="31"/>
      <c r="AF227" s="31"/>
      <c r="AG227" s="31"/>
      <c r="AH227" s="31"/>
      <c r="AI227" s="31"/>
      <c r="AJ227" s="31"/>
      <c r="AK227" s="31"/>
      <c r="AL227" s="31"/>
      <c r="AM227" s="31"/>
      <c r="AN227" s="31"/>
      <c r="AO227" s="31"/>
      <c r="AP227" s="31"/>
      <c r="AQ227" s="31"/>
      <c r="AR227" s="31"/>
      <c r="AS227" s="31"/>
      <c r="AT227" s="31"/>
      <c r="AU227" s="31"/>
      <c r="AV227" s="31"/>
      <c r="AW227" s="31"/>
      <c r="AX227" s="31"/>
      <c r="AY227" s="31"/>
      <c r="AZ227" s="31"/>
      <c r="BA227" s="31"/>
      <c r="BB227" s="31"/>
      <c r="BC227" s="186">
        <v>44963</v>
      </c>
      <c r="BD227" s="31">
        <v>2.7629999999999999</v>
      </c>
      <c r="BE227" s="185">
        <v>3.2235</v>
      </c>
    </row>
    <row r="228" spans="1:57" ht="15.75">
      <c r="A228" s="59"/>
      <c r="B228" s="31"/>
      <c r="C228" s="34"/>
      <c r="D228" s="33"/>
      <c r="E228" s="33"/>
      <c r="F228" s="33"/>
      <c r="G228" s="34"/>
      <c r="H228" s="34"/>
      <c r="I228" s="34"/>
      <c r="J228" s="34"/>
      <c r="K228" s="34"/>
      <c r="L228" s="34"/>
      <c r="M228" s="34"/>
      <c r="N228" s="34"/>
      <c r="O228" s="34"/>
      <c r="P228" s="34"/>
      <c r="Q228" s="34"/>
      <c r="R228" s="31"/>
      <c r="S228" s="31"/>
      <c r="T228" s="31"/>
      <c r="U228" s="31"/>
      <c r="V228" s="31"/>
      <c r="W228" s="31"/>
      <c r="X228" s="31"/>
      <c r="Y228" s="31"/>
      <c r="Z228" s="31"/>
      <c r="AA228"/>
      <c r="AB228"/>
      <c r="AC228"/>
      <c r="AD228"/>
      <c r="AE228" s="31"/>
      <c r="AF228" s="31"/>
      <c r="AG228" s="31"/>
      <c r="AH228" s="31"/>
      <c r="AI228" s="31"/>
      <c r="AJ228" s="31"/>
      <c r="AK228" s="31"/>
      <c r="AL228" s="31"/>
      <c r="AM228" s="31"/>
      <c r="AN228" s="31"/>
      <c r="AO228" s="31"/>
      <c r="AP228" s="31"/>
      <c r="AQ228" s="31"/>
      <c r="AR228" s="31"/>
      <c r="AS228" s="31"/>
      <c r="AT228" s="31"/>
      <c r="AU228" s="31"/>
      <c r="AV228" s="31"/>
      <c r="AW228" s="31"/>
      <c r="AX228" s="31"/>
      <c r="AY228" s="31"/>
      <c r="AZ228" s="31"/>
      <c r="BA228" s="31"/>
      <c r="BB228" s="31"/>
      <c r="BC228" s="186">
        <v>44960</v>
      </c>
      <c r="BD228" s="31">
        <v>2.7629999999999999</v>
      </c>
      <c r="BE228" s="185">
        <v>3.2235</v>
      </c>
    </row>
    <row r="229" spans="1:57" ht="15.75">
      <c r="A229" s="59"/>
      <c r="B229" s="31"/>
      <c r="C229" s="34"/>
      <c r="D229" s="33"/>
      <c r="E229" s="33"/>
      <c r="F229" s="33"/>
      <c r="G229" s="34"/>
      <c r="H229" s="34"/>
      <c r="I229" s="34"/>
      <c r="J229" s="34"/>
      <c r="K229" s="34"/>
      <c r="L229" s="34"/>
      <c r="M229" s="34"/>
      <c r="N229" s="34"/>
      <c r="O229" s="34"/>
      <c r="P229" s="34"/>
      <c r="Q229" s="34"/>
      <c r="R229" s="31"/>
      <c r="S229" s="31"/>
      <c r="T229" s="31"/>
      <c r="U229" s="31"/>
      <c r="V229" s="31"/>
      <c r="W229" s="31"/>
      <c r="X229" s="31"/>
      <c r="Y229" s="31"/>
      <c r="Z229" s="31"/>
      <c r="AA229"/>
      <c r="AB229"/>
      <c r="AC229"/>
      <c r="AD229"/>
      <c r="AE229" s="31"/>
      <c r="AF229" s="31"/>
      <c r="AG229" s="31"/>
      <c r="AH229" s="31"/>
      <c r="AI229" s="31"/>
      <c r="AJ229" s="31"/>
      <c r="AK229" s="31"/>
      <c r="AL229" s="31"/>
      <c r="AM229" s="31"/>
      <c r="AN229" s="31"/>
      <c r="AO229" s="31"/>
      <c r="AP229" s="31"/>
      <c r="AQ229" s="31"/>
      <c r="AR229" s="31"/>
      <c r="AS229" s="31"/>
      <c r="AT229" s="31"/>
      <c r="AU229" s="31"/>
      <c r="AV229" s="31"/>
      <c r="AW229" s="31"/>
      <c r="AX229" s="31"/>
      <c r="AY229" s="31"/>
      <c r="AZ229" s="31"/>
      <c r="BA229" s="31"/>
      <c r="BB229" s="31"/>
      <c r="BC229" s="186">
        <v>44959</v>
      </c>
      <c r="BD229" s="31">
        <v>2.7629999999999999</v>
      </c>
      <c r="BE229" s="185">
        <v>3.2235</v>
      </c>
    </row>
    <row r="230" spans="1:57" ht="15.75">
      <c r="A230" s="59"/>
      <c r="B230" s="31"/>
      <c r="C230" s="34"/>
      <c r="D230" s="33"/>
      <c r="E230" s="33"/>
      <c r="F230" s="33"/>
      <c r="G230" s="34"/>
      <c r="H230" s="34"/>
      <c r="I230" s="34"/>
      <c r="J230" s="34"/>
      <c r="K230" s="34"/>
      <c r="L230" s="34"/>
      <c r="M230" s="34"/>
      <c r="N230" s="34"/>
      <c r="O230" s="34"/>
      <c r="P230" s="34"/>
      <c r="Q230" s="34"/>
      <c r="R230" s="31"/>
      <c r="S230" s="31"/>
      <c r="T230" s="31"/>
      <c r="U230" s="31"/>
      <c r="V230" s="31"/>
      <c r="W230" s="31"/>
      <c r="X230" s="31"/>
      <c r="Y230" s="31"/>
      <c r="Z230" s="31"/>
      <c r="AA230"/>
      <c r="AB230"/>
      <c r="AC230"/>
      <c r="AD230"/>
      <c r="AE230" s="31"/>
      <c r="AF230" s="31"/>
      <c r="AG230" s="31"/>
      <c r="AH230" s="31"/>
      <c r="AI230" s="31"/>
      <c r="AJ230" s="31"/>
      <c r="AK230" s="31"/>
      <c r="AL230" s="31"/>
      <c r="AM230" s="31"/>
      <c r="AN230" s="31"/>
      <c r="AO230" s="31"/>
      <c r="AP230" s="31"/>
      <c r="AQ230" s="31"/>
      <c r="AR230" s="31"/>
      <c r="AS230" s="31"/>
      <c r="AT230" s="31"/>
      <c r="AU230" s="31"/>
      <c r="AV230" s="31"/>
      <c r="AW230" s="31"/>
      <c r="AX230" s="31"/>
      <c r="AY230" s="31"/>
      <c r="AZ230" s="31"/>
      <c r="BA230" s="31"/>
      <c r="BB230" s="31"/>
      <c r="BC230" s="186">
        <v>44958</v>
      </c>
      <c r="BD230" s="31">
        <v>2.7629999999999999</v>
      </c>
      <c r="BE230" s="185">
        <v>3.2235</v>
      </c>
    </row>
    <row r="231" spans="1:57" ht="15.75">
      <c r="A231" s="59"/>
      <c r="B231" s="31"/>
      <c r="C231" s="34"/>
      <c r="D231" s="33"/>
      <c r="E231" s="33"/>
      <c r="F231" s="33"/>
      <c r="G231" s="34"/>
      <c r="H231" s="34"/>
      <c r="I231" s="34"/>
      <c r="J231" s="34"/>
      <c r="K231" s="34"/>
      <c r="L231" s="34"/>
      <c r="M231" s="34"/>
      <c r="N231" s="34"/>
      <c r="O231" s="34"/>
      <c r="P231" s="34"/>
      <c r="Q231" s="34"/>
      <c r="R231" s="31"/>
      <c r="S231" s="31"/>
      <c r="T231" s="31"/>
      <c r="U231" s="31"/>
      <c r="V231" s="31"/>
      <c r="W231" s="31"/>
      <c r="X231" s="31"/>
      <c r="Y231" s="31"/>
      <c r="Z231" s="31"/>
      <c r="AA231"/>
      <c r="AB231"/>
      <c r="AC231"/>
      <c r="AD231"/>
      <c r="AE231" s="31"/>
      <c r="AF231" s="31"/>
      <c r="AG231" s="31"/>
      <c r="AH231" s="31"/>
      <c r="AI231" s="31"/>
      <c r="AJ231" s="31"/>
      <c r="AK231" s="31"/>
      <c r="AL231" s="31"/>
      <c r="AM231" s="31"/>
      <c r="AN231" s="31"/>
      <c r="AO231" s="31"/>
      <c r="AP231" s="31"/>
      <c r="AQ231" s="31"/>
      <c r="AR231" s="31"/>
      <c r="AS231" s="31"/>
      <c r="AT231" s="31"/>
      <c r="AU231" s="31"/>
      <c r="AV231" s="31"/>
      <c r="AW231" s="31"/>
      <c r="AX231" s="31"/>
      <c r="AY231" s="31"/>
      <c r="AZ231" s="31"/>
      <c r="BA231" s="31"/>
      <c r="BB231" s="31"/>
      <c r="BC231" s="186">
        <v>44957</v>
      </c>
      <c r="BD231" s="31">
        <v>2.7629999999999999</v>
      </c>
      <c r="BE231" s="185">
        <v>3.2235</v>
      </c>
    </row>
    <row r="232" spans="1:57" ht="15.75">
      <c r="A232" s="59"/>
      <c r="B232" s="31"/>
      <c r="C232" s="34"/>
      <c r="D232" s="33"/>
      <c r="E232" s="33"/>
      <c r="F232" s="33"/>
      <c r="G232" s="34"/>
      <c r="H232" s="34"/>
      <c r="I232" s="34"/>
      <c r="J232" s="34"/>
      <c r="K232" s="34"/>
      <c r="L232" s="34"/>
      <c r="M232" s="34"/>
      <c r="N232" s="34"/>
      <c r="O232" s="34"/>
      <c r="P232" s="34"/>
      <c r="Q232" s="34"/>
      <c r="R232" s="31"/>
      <c r="S232" s="31"/>
      <c r="T232" s="31"/>
      <c r="U232" s="31"/>
      <c r="V232" s="31"/>
      <c r="W232" s="31"/>
      <c r="X232" s="31"/>
      <c r="Y232" s="31"/>
      <c r="Z232" s="31"/>
      <c r="AA232"/>
      <c r="AB232"/>
      <c r="AC232"/>
      <c r="AD232"/>
      <c r="AE232" s="31"/>
      <c r="AF232" s="31"/>
      <c r="AG232" s="31"/>
      <c r="AH232" s="31"/>
      <c r="AI232" s="31"/>
      <c r="AJ232" s="31"/>
      <c r="AK232" s="31"/>
      <c r="AL232" s="31"/>
      <c r="AM232" s="31"/>
      <c r="AN232" s="31"/>
      <c r="AO232" s="31"/>
      <c r="AP232" s="31"/>
      <c r="AQ232" s="31"/>
      <c r="AR232" s="31"/>
      <c r="AS232" s="31"/>
      <c r="AT232" s="31"/>
      <c r="AU232" s="31"/>
      <c r="AV232" s="31"/>
      <c r="AW232" s="31"/>
      <c r="AX232" s="31"/>
      <c r="AY232" s="31"/>
      <c r="AZ232" s="31"/>
      <c r="BA232" s="31"/>
      <c r="BB232" s="31"/>
      <c r="BC232" s="186">
        <v>44956</v>
      </c>
      <c r="BD232" s="31">
        <v>2.7629999999999999</v>
      </c>
      <c r="BE232" s="185">
        <v>3.2235</v>
      </c>
    </row>
    <row r="233" spans="1:57" ht="15.75">
      <c r="A233" s="59"/>
      <c r="B233" s="31"/>
      <c r="C233" s="34"/>
      <c r="D233" s="33"/>
      <c r="E233" s="33"/>
      <c r="F233" s="33"/>
      <c r="G233" s="34"/>
      <c r="H233" s="34"/>
      <c r="I233" s="34"/>
      <c r="J233" s="34"/>
      <c r="K233" s="34"/>
      <c r="L233" s="34"/>
      <c r="M233" s="34"/>
      <c r="N233" s="34"/>
      <c r="O233" s="34"/>
      <c r="P233" s="34"/>
      <c r="Q233" s="34"/>
      <c r="R233" s="31"/>
      <c r="S233" s="31"/>
      <c r="T233" s="31"/>
      <c r="U233" s="31"/>
      <c r="V233" s="31"/>
      <c r="W233" s="31"/>
      <c r="X233" s="31"/>
      <c r="Y233" s="31"/>
      <c r="Z233" s="31"/>
      <c r="AA233"/>
      <c r="AB233"/>
      <c r="AC233"/>
      <c r="AD233"/>
      <c r="AE233" s="31"/>
      <c r="AF233" s="31"/>
      <c r="AG233" s="31"/>
      <c r="AH233" s="31"/>
      <c r="AI233" s="31"/>
      <c r="AJ233" s="31"/>
      <c r="AK233" s="31"/>
      <c r="AL233" s="31"/>
      <c r="AM233" s="31"/>
      <c r="AN233" s="31"/>
      <c r="AO233" s="31"/>
      <c r="AP233" s="31"/>
      <c r="AQ233" s="31"/>
      <c r="AR233" s="31"/>
      <c r="AS233" s="31"/>
      <c r="AT233" s="31"/>
      <c r="AU233" s="31"/>
      <c r="AV233" s="31"/>
      <c r="AW233" s="31"/>
      <c r="AX233" s="31"/>
      <c r="AY233" s="31"/>
      <c r="AZ233" s="31"/>
      <c r="BA233" s="31"/>
      <c r="BB233" s="31"/>
      <c r="BC233" s="186">
        <v>44953</v>
      </c>
      <c r="BD233" s="31">
        <v>2.7629999999999999</v>
      </c>
      <c r="BE233" s="185">
        <v>3.2235</v>
      </c>
    </row>
    <row r="234" spans="1:57" ht="15.75">
      <c r="A234" s="59"/>
      <c r="B234" s="31"/>
      <c r="C234" s="34"/>
      <c r="D234" s="33"/>
      <c r="E234" s="33"/>
      <c r="F234" s="33"/>
      <c r="G234" s="34"/>
      <c r="H234" s="34"/>
      <c r="I234" s="34"/>
      <c r="J234" s="34"/>
      <c r="K234" s="34"/>
      <c r="L234" s="34"/>
      <c r="M234" s="34"/>
      <c r="N234" s="34"/>
      <c r="O234" s="34"/>
      <c r="P234" s="34"/>
      <c r="Q234" s="34"/>
      <c r="R234" s="31"/>
      <c r="S234" s="31"/>
      <c r="T234" s="31"/>
      <c r="U234" s="31"/>
      <c r="V234" s="31"/>
      <c r="W234" s="31"/>
      <c r="X234" s="31"/>
      <c r="Y234" s="31"/>
      <c r="Z234" s="31"/>
      <c r="AA234"/>
      <c r="AB234"/>
      <c r="AC234"/>
      <c r="AD234"/>
      <c r="AE234" s="31"/>
      <c r="AF234" s="31"/>
      <c r="AG234" s="31"/>
      <c r="AH234" s="31"/>
      <c r="AI234" s="31"/>
      <c r="AJ234" s="31"/>
      <c r="AK234" s="31"/>
      <c r="AL234" s="31"/>
      <c r="AM234" s="31"/>
      <c r="AN234" s="31"/>
      <c r="AO234" s="31"/>
      <c r="AP234" s="31"/>
      <c r="AQ234" s="31"/>
      <c r="AR234" s="31"/>
      <c r="AS234" s="31"/>
      <c r="AT234" s="31"/>
      <c r="AU234" s="31"/>
      <c r="AV234" s="31"/>
      <c r="AW234" s="31"/>
      <c r="AX234" s="31"/>
      <c r="AY234" s="31"/>
      <c r="AZ234" s="31"/>
      <c r="BA234" s="31"/>
      <c r="BB234" s="31"/>
      <c r="BC234" s="186">
        <v>44952</v>
      </c>
      <c r="BD234" s="31">
        <v>2.7629999999999999</v>
      </c>
      <c r="BE234" s="185">
        <v>3.2235</v>
      </c>
    </row>
    <row r="235" spans="1:57" ht="15.75">
      <c r="A235" s="59"/>
      <c r="B235" s="31"/>
      <c r="C235" s="34"/>
      <c r="D235" s="33"/>
      <c r="E235" s="33"/>
      <c r="F235" s="33"/>
      <c r="G235" s="34"/>
      <c r="H235" s="34"/>
      <c r="I235" s="34"/>
      <c r="J235" s="34"/>
      <c r="K235" s="34"/>
      <c r="L235" s="34"/>
      <c r="M235" s="34"/>
      <c r="N235" s="34"/>
      <c r="O235" s="34"/>
      <c r="P235" s="34"/>
      <c r="Q235" s="34"/>
      <c r="R235" s="31"/>
      <c r="S235" s="31"/>
      <c r="T235" s="31"/>
      <c r="U235" s="31"/>
      <c r="V235" s="31"/>
      <c r="W235" s="31"/>
      <c r="X235" s="31"/>
      <c r="Y235" s="31"/>
      <c r="Z235" s="31"/>
      <c r="AA235"/>
      <c r="AB235"/>
      <c r="AC235"/>
      <c r="AD235"/>
      <c r="AE235" s="31"/>
      <c r="AF235" s="31"/>
      <c r="AG235" s="31"/>
      <c r="AH235" s="31"/>
      <c r="AI235" s="31"/>
      <c r="AJ235" s="31"/>
      <c r="AK235" s="31"/>
      <c r="AL235" s="31"/>
      <c r="AM235" s="31"/>
      <c r="AN235" s="31"/>
      <c r="AO235" s="31"/>
      <c r="AP235" s="31"/>
      <c r="AQ235" s="31"/>
      <c r="AR235" s="31"/>
      <c r="AS235" s="31"/>
      <c r="AT235" s="31"/>
      <c r="AU235" s="31"/>
      <c r="AV235" s="31"/>
      <c r="AW235" s="31"/>
      <c r="AX235" s="31"/>
      <c r="AY235" s="31"/>
      <c r="AZ235" s="31"/>
      <c r="BA235" s="31"/>
      <c r="BB235" s="31"/>
      <c r="BC235" s="186">
        <v>44951</v>
      </c>
      <c r="BD235" s="31">
        <v>2.7629999999999999</v>
      </c>
      <c r="BE235" s="185">
        <v>3.2235</v>
      </c>
    </row>
    <row r="236" spans="1:57" ht="15.75">
      <c r="A236" s="59"/>
      <c r="B236" s="31"/>
      <c r="C236" s="34"/>
      <c r="D236" s="33"/>
      <c r="E236" s="33"/>
      <c r="F236" s="33"/>
      <c r="G236" s="34"/>
      <c r="H236" s="34"/>
      <c r="I236" s="34"/>
      <c r="J236" s="34"/>
      <c r="K236" s="34"/>
      <c r="L236" s="34"/>
      <c r="M236" s="34"/>
      <c r="N236" s="34"/>
      <c r="O236" s="34"/>
      <c r="P236" s="34"/>
      <c r="Q236" s="34"/>
      <c r="R236" s="31"/>
      <c r="S236" s="31"/>
      <c r="T236" s="31"/>
      <c r="U236" s="31"/>
      <c r="V236" s="31"/>
      <c r="W236" s="31"/>
      <c r="X236" s="31"/>
      <c r="Y236" s="31"/>
      <c r="Z236" s="31"/>
      <c r="AA236"/>
      <c r="AB236"/>
      <c r="AC236"/>
      <c r="AD236"/>
      <c r="AE236" s="31"/>
      <c r="AF236" s="31"/>
      <c r="AG236" s="31"/>
      <c r="AH236" s="31"/>
      <c r="AI236" s="31"/>
      <c r="AJ236" s="31"/>
      <c r="AK236" s="31"/>
      <c r="AL236" s="31"/>
      <c r="AM236" s="31"/>
      <c r="AN236" s="31"/>
      <c r="AO236" s="31"/>
      <c r="AP236" s="31"/>
      <c r="AQ236" s="31"/>
      <c r="AR236" s="31"/>
      <c r="AS236" s="31"/>
      <c r="AT236" s="31"/>
      <c r="AU236" s="31"/>
      <c r="AV236" s="31"/>
      <c r="AW236" s="31"/>
      <c r="AX236" s="31"/>
      <c r="AY236" s="31"/>
      <c r="AZ236" s="31"/>
      <c r="BA236" s="31"/>
      <c r="BB236" s="31"/>
      <c r="BC236" s="186">
        <v>44950</v>
      </c>
      <c r="BD236" s="31">
        <v>2.7629999999999999</v>
      </c>
      <c r="BE236" s="185">
        <v>3.2235</v>
      </c>
    </row>
    <row r="237" spans="1:57" ht="15.75">
      <c r="A237" s="59"/>
      <c r="B237" s="31"/>
      <c r="C237" s="34"/>
      <c r="D237" s="33"/>
      <c r="E237" s="33"/>
      <c r="F237" s="33"/>
      <c r="G237" s="34"/>
      <c r="H237" s="34"/>
      <c r="I237" s="34"/>
      <c r="J237" s="34"/>
      <c r="K237" s="34"/>
      <c r="L237" s="34"/>
      <c r="M237" s="34"/>
      <c r="N237" s="34"/>
      <c r="O237" s="34"/>
      <c r="P237" s="34"/>
      <c r="Q237" s="34"/>
      <c r="R237" s="31"/>
      <c r="S237" s="31"/>
      <c r="T237" s="31"/>
      <c r="U237" s="31"/>
      <c r="V237" s="31"/>
      <c r="W237" s="31"/>
      <c r="X237" s="31"/>
      <c r="Y237" s="31"/>
      <c r="Z237" s="31"/>
      <c r="AA237"/>
      <c r="AB237"/>
      <c r="AC237"/>
      <c r="AD237"/>
      <c r="AE237" s="31"/>
      <c r="AF237" s="31"/>
      <c r="AG237" s="31"/>
      <c r="AH237" s="31"/>
      <c r="AI237" s="31"/>
      <c r="AJ237" s="31"/>
      <c r="AK237" s="31"/>
      <c r="AL237" s="31"/>
      <c r="AM237" s="31"/>
      <c r="AN237" s="31"/>
      <c r="AO237" s="31"/>
      <c r="AP237" s="31"/>
      <c r="AQ237" s="31"/>
      <c r="AR237" s="31"/>
      <c r="AS237" s="31"/>
      <c r="AT237" s="31"/>
      <c r="AU237" s="31"/>
      <c r="AV237" s="31"/>
      <c r="AW237" s="31"/>
      <c r="AX237" s="31"/>
      <c r="AY237" s="31"/>
      <c r="AZ237" s="31"/>
      <c r="BA237" s="31"/>
      <c r="BB237" s="31"/>
      <c r="BC237" s="186">
        <v>44949</v>
      </c>
      <c r="BD237" s="31">
        <v>2.7629999999999999</v>
      </c>
      <c r="BE237" s="185">
        <v>3.2235</v>
      </c>
    </row>
    <row r="238" spans="1:57" ht="15.75">
      <c r="A238" s="59"/>
      <c r="B238" s="31"/>
      <c r="C238" s="34"/>
      <c r="D238" s="33"/>
      <c r="E238" s="33"/>
      <c r="F238" s="33"/>
      <c r="G238" s="34"/>
      <c r="H238" s="34"/>
      <c r="I238" s="34"/>
      <c r="J238" s="34"/>
      <c r="K238" s="34"/>
      <c r="L238" s="34"/>
      <c r="M238" s="34"/>
      <c r="N238" s="34"/>
      <c r="O238" s="34"/>
      <c r="P238" s="34"/>
      <c r="Q238" s="34"/>
      <c r="R238" s="31"/>
      <c r="S238" s="31"/>
      <c r="T238" s="31"/>
      <c r="U238" s="31"/>
      <c r="V238" s="31"/>
      <c r="W238" s="31"/>
      <c r="X238" s="31"/>
      <c r="Y238" s="31"/>
      <c r="Z238" s="31"/>
      <c r="AA238"/>
      <c r="AB238"/>
      <c r="AC238"/>
      <c r="AD238"/>
      <c r="AE238" s="31"/>
      <c r="AF238" s="31"/>
      <c r="AG238" s="31"/>
      <c r="AH238" s="31"/>
      <c r="AI238" s="31"/>
      <c r="AJ238" s="31"/>
      <c r="AK238" s="31"/>
      <c r="AL238" s="31"/>
      <c r="AM238" s="31"/>
      <c r="AN238" s="31"/>
      <c r="AO238" s="31"/>
      <c r="AP238" s="31"/>
      <c r="AQ238" s="31"/>
      <c r="AR238" s="31"/>
      <c r="AS238" s="31"/>
      <c r="AT238" s="31"/>
      <c r="AU238" s="31"/>
      <c r="AV238" s="31"/>
      <c r="AW238" s="31"/>
      <c r="AX238" s="31"/>
      <c r="AY238" s="31"/>
      <c r="AZ238" s="31"/>
      <c r="BA238" s="31"/>
      <c r="BB238" s="31"/>
      <c r="BC238" s="186">
        <v>44946</v>
      </c>
      <c r="BD238" s="31">
        <v>2.7629999999999999</v>
      </c>
      <c r="BE238" s="185">
        <v>3.2235</v>
      </c>
    </row>
    <row r="239" spans="1:57" ht="15.75">
      <c r="A239" s="59"/>
      <c r="B239" s="31"/>
      <c r="C239" s="34"/>
      <c r="D239" s="33"/>
      <c r="E239" s="33"/>
      <c r="F239" s="33"/>
      <c r="G239" s="34"/>
      <c r="H239" s="34"/>
      <c r="I239" s="34"/>
      <c r="J239" s="34"/>
      <c r="K239" s="34"/>
      <c r="L239" s="34"/>
      <c r="M239" s="34"/>
      <c r="N239" s="34"/>
      <c r="O239" s="34"/>
      <c r="P239" s="34"/>
      <c r="Q239" s="34"/>
      <c r="R239" s="31"/>
      <c r="S239" s="31"/>
      <c r="T239" s="31"/>
      <c r="U239" s="31"/>
      <c r="V239" s="31"/>
      <c r="W239" s="31"/>
      <c r="X239" s="31"/>
      <c r="Y239" s="31"/>
      <c r="Z239" s="31"/>
      <c r="AA239"/>
      <c r="AB239"/>
      <c r="AC239"/>
      <c r="AD239"/>
      <c r="AE239" s="31"/>
      <c r="AF239" s="31"/>
      <c r="AG239" s="31"/>
      <c r="AH239" s="31"/>
      <c r="AI239" s="31"/>
      <c r="AJ239" s="31"/>
      <c r="AK239" s="31"/>
      <c r="AL239" s="31"/>
      <c r="AM239" s="31"/>
      <c r="AN239" s="31"/>
      <c r="AO239" s="31"/>
      <c r="AP239" s="31"/>
      <c r="AQ239" s="31"/>
      <c r="AR239" s="31"/>
      <c r="AS239" s="31"/>
      <c r="AT239" s="31"/>
      <c r="AU239" s="31"/>
      <c r="AV239" s="31"/>
      <c r="AW239" s="31"/>
      <c r="AX239" s="31"/>
      <c r="AY239" s="31"/>
      <c r="AZ239" s="31"/>
      <c r="BA239" s="31"/>
      <c r="BB239" s="31"/>
      <c r="BC239" s="186">
        <v>44945</v>
      </c>
      <c r="BD239" s="31">
        <v>2.7629999999999999</v>
      </c>
      <c r="BE239" s="185">
        <v>3.2235</v>
      </c>
    </row>
    <row r="240" spans="1:57" ht="15.75">
      <c r="A240" s="59"/>
      <c r="B240" s="31"/>
      <c r="C240" s="34"/>
      <c r="D240" s="33"/>
      <c r="E240" s="33"/>
      <c r="F240" s="33"/>
      <c r="G240" s="34"/>
      <c r="H240" s="34"/>
      <c r="I240" s="34"/>
      <c r="J240" s="34"/>
      <c r="K240" s="34"/>
      <c r="L240" s="34"/>
      <c r="M240" s="34"/>
      <c r="N240" s="34"/>
      <c r="O240" s="34"/>
      <c r="P240" s="34"/>
      <c r="Q240" s="34"/>
      <c r="R240" s="31"/>
      <c r="S240" s="31"/>
      <c r="T240" s="31"/>
      <c r="U240" s="31"/>
      <c r="V240" s="31"/>
      <c r="W240" s="31"/>
      <c r="X240" s="31"/>
      <c r="Y240" s="31"/>
      <c r="Z240" s="31"/>
      <c r="AA240"/>
      <c r="AB240"/>
      <c r="AC240"/>
      <c r="AD240"/>
      <c r="AE240" s="31"/>
      <c r="AF240" s="31"/>
      <c r="AG240" s="31"/>
      <c r="AH240" s="31"/>
      <c r="AI240" s="31"/>
      <c r="AJ240" s="31"/>
      <c r="AK240" s="31"/>
      <c r="AL240" s="31"/>
      <c r="AM240" s="31"/>
      <c r="AN240" s="31"/>
      <c r="AO240" s="31"/>
      <c r="AP240" s="31"/>
      <c r="AQ240" s="31"/>
      <c r="AR240" s="31"/>
      <c r="AS240" s="31"/>
      <c r="AT240" s="31"/>
      <c r="AU240" s="31"/>
      <c r="AV240" s="31"/>
      <c r="AW240" s="31"/>
      <c r="AX240" s="31"/>
      <c r="AY240" s="31"/>
      <c r="AZ240" s="31"/>
      <c r="BA240" s="31"/>
      <c r="BB240" s="31"/>
      <c r="BC240" s="186">
        <v>44944</v>
      </c>
      <c r="BD240" s="31">
        <v>2.7629999999999999</v>
      </c>
      <c r="BE240" s="185">
        <v>3.2235</v>
      </c>
    </row>
    <row r="241" spans="1:57" ht="15.75">
      <c r="A241" s="59"/>
      <c r="B241" s="31"/>
      <c r="C241" s="34"/>
      <c r="D241" s="33"/>
      <c r="E241" s="33"/>
      <c r="F241" s="33"/>
      <c r="G241" s="34"/>
      <c r="H241" s="34"/>
      <c r="I241" s="34"/>
      <c r="J241" s="34"/>
      <c r="K241" s="34"/>
      <c r="L241" s="34"/>
      <c r="M241" s="34"/>
      <c r="N241" s="34"/>
      <c r="O241" s="34"/>
      <c r="P241" s="34"/>
      <c r="Q241" s="34"/>
      <c r="R241" s="31"/>
      <c r="S241" s="31"/>
      <c r="T241" s="31"/>
      <c r="U241" s="31"/>
      <c r="V241" s="31"/>
      <c r="W241" s="31"/>
      <c r="X241" s="31"/>
      <c r="Y241" s="31"/>
      <c r="Z241" s="31"/>
      <c r="AA241"/>
      <c r="AB241"/>
      <c r="AC241"/>
      <c r="AD241"/>
      <c r="AE241" s="31"/>
      <c r="AF241" s="31"/>
      <c r="AG241" s="31"/>
      <c r="AH241" s="31"/>
      <c r="AI241" s="31"/>
      <c r="AJ241" s="31"/>
      <c r="AK241" s="31"/>
      <c r="AL241" s="31"/>
      <c r="AM241" s="31"/>
      <c r="AN241" s="31"/>
      <c r="AO241" s="31"/>
      <c r="AP241" s="31"/>
      <c r="AQ241" s="31"/>
      <c r="AR241" s="31"/>
      <c r="AS241" s="31"/>
      <c r="AT241" s="31"/>
      <c r="AU241" s="31"/>
      <c r="AV241" s="31"/>
      <c r="AW241" s="31"/>
      <c r="AX241" s="31"/>
      <c r="AY241" s="31"/>
      <c r="AZ241" s="31"/>
      <c r="BA241" s="31"/>
      <c r="BB241" s="31"/>
      <c r="BC241" s="186">
        <v>44943</v>
      </c>
      <c r="BD241" s="31">
        <v>2.7629999999999999</v>
      </c>
      <c r="BE241" s="185">
        <v>3.2235</v>
      </c>
    </row>
    <row r="242" spans="1:57" ht="15.75">
      <c r="A242" s="59"/>
      <c r="B242" s="31"/>
      <c r="C242" s="34"/>
      <c r="D242" s="33"/>
      <c r="E242" s="33"/>
      <c r="F242" s="33"/>
      <c r="G242" s="34"/>
      <c r="H242" s="34"/>
      <c r="I242" s="34"/>
      <c r="J242" s="34"/>
      <c r="K242" s="34"/>
      <c r="L242" s="34"/>
      <c r="M242" s="34"/>
      <c r="N242" s="34"/>
      <c r="O242" s="34"/>
      <c r="P242" s="34"/>
      <c r="Q242" s="34"/>
      <c r="R242" s="31"/>
      <c r="S242" s="31"/>
      <c r="T242" s="31"/>
      <c r="U242" s="31"/>
      <c r="V242" s="31"/>
      <c r="W242" s="31"/>
      <c r="X242" s="31"/>
      <c r="Y242" s="31"/>
      <c r="Z242" s="31"/>
      <c r="AA242"/>
      <c r="AB242"/>
      <c r="AC242"/>
      <c r="AD242"/>
      <c r="AE242" s="31"/>
      <c r="AF242" s="31"/>
      <c r="AG242" s="31"/>
      <c r="AH242" s="31"/>
      <c r="AI242" s="31"/>
      <c r="AJ242" s="31"/>
      <c r="AK242" s="31"/>
      <c r="AL242" s="31"/>
      <c r="AM242" s="31"/>
      <c r="AN242" s="31"/>
      <c r="AO242" s="31"/>
      <c r="AP242" s="31"/>
      <c r="AQ242" s="31"/>
      <c r="AR242" s="31"/>
      <c r="AS242" s="31"/>
      <c r="AT242" s="31"/>
      <c r="AU242" s="31"/>
      <c r="AV242" s="31"/>
      <c r="AW242" s="31"/>
      <c r="AX242" s="31"/>
      <c r="AY242" s="31"/>
      <c r="AZ242" s="31"/>
      <c r="BA242" s="31"/>
      <c r="BB242" s="31"/>
      <c r="BC242" s="186">
        <v>44942</v>
      </c>
      <c r="BD242" s="31">
        <v>2.7629999999999999</v>
      </c>
      <c r="BE242" s="185">
        <v>3.2235</v>
      </c>
    </row>
    <row r="243" spans="1:57" ht="15.75">
      <c r="A243" s="59"/>
      <c r="B243" s="31"/>
      <c r="C243" s="34"/>
      <c r="D243" s="33"/>
      <c r="E243" s="33"/>
      <c r="F243" s="33"/>
      <c r="G243" s="34"/>
      <c r="H243" s="34"/>
      <c r="I243" s="34"/>
      <c r="J243" s="34"/>
      <c r="K243" s="34"/>
      <c r="L243" s="34"/>
      <c r="M243" s="34"/>
      <c r="N243" s="34"/>
      <c r="O243" s="34"/>
      <c r="P243" s="34"/>
      <c r="Q243" s="34"/>
      <c r="R243" s="31"/>
      <c r="S243" s="31"/>
      <c r="T243" s="31"/>
      <c r="U243" s="31"/>
      <c r="V243" s="31"/>
      <c r="W243" s="31"/>
      <c r="X243" s="31"/>
      <c r="Y243" s="31"/>
      <c r="Z243" s="31"/>
      <c r="AA243"/>
      <c r="AB243"/>
      <c r="AC243"/>
      <c r="AD243"/>
      <c r="AE243" s="31"/>
      <c r="AF243" s="31"/>
      <c r="AG243" s="31"/>
      <c r="AH243" s="31"/>
      <c r="AI243" s="31"/>
      <c r="AJ243" s="31"/>
      <c r="AK243" s="31"/>
      <c r="AL243" s="31"/>
      <c r="AM243" s="31"/>
      <c r="AN243" s="31"/>
      <c r="AO243" s="31"/>
      <c r="AP243" s="31"/>
      <c r="AQ243" s="31"/>
      <c r="AR243" s="31"/>
      <c r="AS243" s="31"/>
      <c r="AT243" s="31"/>
      <c r="AU243" s="31"/>
      <c r="AV243" s="31"/>
      <c r="AW243" s="31"/>
      <c r="AX243" s="31"/>
      <c r="AY243" s="31"/>
      <c r="AZ243" s="31"/>
      <c r="BA243" s="31"/>
      <c r="BB243" s="31"/>
      <c r="BC243" s="186">
        <v>44939</v>
      </c>
      <c r="BD243" s="31">
        <v>2.7629999999999999</v>
      </c>
      <c r="BE243" s="185">
        <v>3.2235</v>
      </c>
    </row>
    <row r="244" spans="1:57" ht="15.75">
      <c r="A244" s="59"/>
      <c r="B244" s="31"/>
      <c r="C244" s="34"/>
      <c r="D244" s="33"/>
      <c r="E244" s="33"/>
      <c r="F244" s="33"/>
      <c r="G244" s="34"/>
      <c r="H244" s="34"/>
      <c r="I244" s="34"/>
      <c r="J244" s="34"/>
      <c r="K244" s="34"/>
      <c r="L244" s="34"/>
      <c r="M244" s="34"/>
      <c r="N244" s="34"/>
      <c r="O244" s="34"/>
      <c r="P244" s="34"/>
      <c r="Q244" s="34"/>
      <c r="R244" s="31"/>
      <c r="S244" s="31"/>
      <c r="T244" s="31"/>
      <c r="U244" s="31"/>
      <c r="V244" s="31"/>
      <c r="W244" s="31"/>
      <c r="X244" s="31"/>
      <c r="Y244" s="31"/>
      <c r="Z244" s="31"/>
      <c r="AA244"/>
      <c r="AB244"/>
      <c r="AC244"/>
      <c r="AD244"/>
      <c r="AE244" s="31"/>
      <c r="AF244" s="31"/>
      <c r="AG244" s="31"/>
      <c r="AH244" s="31"/>
      <c r="AI244" s="31"/>
      <c r="AJ244" s="31"/>
      <c r="AK244" s="31"/>
      <c r="AL244" s="31"/>
      <c r="AM244" s="31"/>
      <c r="AN244" s="31"/>
      <c r="AO244" s="31"/>
      <c r="AP244" s="31"/>
      <c r="AQ244" s="31"/>
      <c r="AR244" s="31"/>
      <c r="AS244" s="31"/>
      <c r="AT244" s="31"/>
      <c r="AU244" s="31"/>
      <c r="AV244" s="31"/>
      <c r="AW244" s="31"/>
      <c r="AX244" s="31"/>
      <c r="AY244" s="31"/>
      <c r="AZ244" s="31"/>
      <c r="BA244" s="31"/>
      <c r="BB244" s="31"/>
      <c r="BC244" s="186">
        <v>44938</v>
      </c>
      <c r="BD244" s="31">
        <v>2.7629999999999999</v>
      </c>
      <c r="BE244" s="185">
        <v>3.2235</v>
      </c>
    </row>
    <row r="245" spans="1:57" ht="15.75">
      <c r="A245" s="59"/>
      <c r="B245" s="31"/>
      <c r="C245" s="34"/>
      <c r="D245" s="33"/>
      <c r="E245" s="33"/>
      <c r="F245" s="33"/>
      <c r="G245" s="34"/>
      <c r="H245" s="34"/>
      <c r="I245" s="34"/>
      <c r="J245" s="34"/>
      <c r="K245" s="34"/>
      <c r="L245" s="34"/>
      <c r="M245" s="34"/>
      <c r="N245" s="34"/>
      <c r="O245" s="34"/>
      <c r="P245" s="34"/>
      <c r="Q245" s="34"/>
      <c r="R245" s="31"/>
      <c r="S245" s="31"/>
      <c r="T245" s="31"/>
      <c r="U245" s="31"/>
      <c r="V245" s="31"/>
      <c r="W245" s="31"/>
      <c r="X245" s="31"/>
      <c r="Y245" s="31"/>
      <c r="Z245" s="31"/>
      <c r="AA245"/>
      <c r="AB245"/>
      <c r="AC245"/>
      <c r="AD245"/>
      <c r="AE245" s="31"/>
      <c r="AF245" s="31"/>
      <c r="AG245" s="31"/>
      <c r="AH245" s="31"/>
      <c r="AI245" s="31"/>
      <c r="AJ245" s="31"/>
      <c r="AK245" s="31"/>
      <c r="AL245" s="31"/>
      <c r="AM245" s="31"/>
      <c r="AN245" s="31"/>
      <c r="AO245" s="31"/>
      <c r="AP245" s="31"/>
      <c r="AQ245" s="31"/>
      <c r="AR245" s="31"/>
      <c r="AS245" s="31"/>
      <c r="AT245" s="31"/>
      <c r="AU245" s="31"/>
      <c r="AV245" s="31"/>
      <c r="AW245" s="31"/>
      <c r="AX245" s="31"/>
      <c r="AY245" s="31"/>
      <c r="AZ245" s="31"/>
      <c r="BA245" s="31"/>
      <c r="BB245" s="31"/>
      <c r="BC245" s="186">
        <v>44937</v>
      </c>
      <c r="BD245" s="31">
        <v>2.7629999999999999</v>
      </c>
      <c r="BE245" s="185">
        <v>3.2235</v>
      </c>
    </row>
    <row r="246" spans="1:57" ht="15.75">
      <c r="A246" s="59"/>
      <c r="B246" s="31"/>
      <c r="C246" s="34"/>
      <c r="D246" s="33"/>
      <c r="E246" s="33"/>
      <c r="F246" s="33"/>
      <c r="G246" s="34"/>
      <c r="H246" s="34"/>
      <c r="I246" s="34"/>
      <c r="J246" s="34"/>
      <c r="K246" s="34"/>
      <c r="L246" s="34"/>
      <c r="M246" s="34"/>
      <c r="N246" s="34"/>
      <c r="O246" s="34"/>
      <c r="P246" s="34"/>
      <c r="Q246" s="34"/>
      <c r="R246" s="31"/>
      <c r="S246" s="31"/>
      <c r="T246" s="31"/>
      <c r="U246" s="31"/>
      <c r="V246" s="31"/>
      <c r="W246" s="31"/>
      <c r="X246" s="31"/>
      <c r="Y246" s="31"/>
      <c r="Z246" s="31"/>
      <c r="AA246"/>
      <c r="AB246"/>
      <c r="AC246"/>
      <c r="AD246"/>
      <c r="AE246" s="31"/>
      <c r="AF246" s="31"/>
      <c r="AG246" s="31"/>
      <c r="AH246" s="31"/>
      <c r="AI246" s="31"/>
      <c r="AJ246" s="31"/>
      <c r="AK246" s="31"/>
      <c r="AL246" s="31"/>
      <c r="AM246" s="31"/>
      <c r="AN246" s="31"/>
      <c r="AO246" s="31"/>
      <c r="AP246" s="31"/>
      <c r="AQ246" s="31"/>
      <c r="AR246" s="31"/>
      <c r="AS246" s="31"/>
      <c r="AT246" s="31"/>
      <c r="AU246" s="31"/>
      <c r="AV246" s="31"/>
      <c r="AW246" s="31"/>
      <c r="AX246" s="31"/>
      <c r="AY246" s="31"/>
      <c r="AZ246" s="31"/>
      <c r="BA246" s="31"/>
      <c r="BB246" s="31"/>
      <c r="BC246" s="186">
        <v>44936</v>
      </c>
      <c r="BD246" s="31">
        <v>2.7629999999999999</v>
      </c>
      <c r="BE246" s="185">
        <v>3.2235</v>
      </c>
    </row>
    <row r="247" spans="1:57" ht="15.75">
      <c r="A247" s="59"/>
      <c r="B247" s="31"/>
      <c r="C247" s="34"/>
      <c r="D247" s="33"/>
      <c r="E247" s="33"/>
      <c r="F247" s="33"/>
      <c r="G247" s="34"/>
      <c r="H247" s="34"/>
      <c r="I247" s="34"/>
      <c r="J247" s="34"/>
      <c r="K247" s="34"/>
      <c r="L247" s="34"/>
      <c r="M247" s="34"/>
      <c r="N247" s="34"/>
      <c r="O247" s="34"/>
      <c r="P247" s="34"/>
      <c r="Q247" s="34"/>
      <c r="R247" s="31"/>
      <c r="S247" s="31"/>
      <c r="T247" s="31"/>
      <c r="U247" s="31"/>
      <c r="V247" s="31"/>
      <c r="W247" s="31"/>
      <c r="X247" s="31"/>
      <c r="Y247" s="31"/>
      <c r="Z247" s="31"/>
      <c r="AA247"/>
      <c r="AB247"/>
      <c r="AC247"/>
      <c r="AD247"/>
      <c r="AE247" s="31"/>
      <c r="AF247" s="31"/>
      <c r="AG247" s="31"/>
      <c r="AH247" s="31"/>
      <c r="AI247" s="31"/>
      <c r="AJ247" s="31"/>
      <c r="AK247" s="31"/>
      <c r="AL247" s="31"/>
      <c r="AM247" s="31"/>
      <c r="AN247" s="31"/>
      <c r="AO247" s="31"/>
      <c r="AP247" s="31"/>
      <c r="AQ247" s="31"/>
      <c r="AR247" s="31"/>
      <c r="AS247" s="31"/>
      <c r="AT247" s="31"/>
      <c r="AU247" s="31"/>
      <c r="AV247" s="31"/>
      <c r="AW247" s="31"/>
      <c r="AX247" s="31"/>
      <c r="AY247" s="31"/>
      <c r="AZ247" s="31"/>
      <c r="BA247" s="31"/>
      <c r="BB247" s="31"/>
      <c r="BC247" s="186">
        <v>44935</v>
      </c>
      <c r="BD247" s="31">
        <v>2.7629999999999999</v>
      </c>
      <c r="BE247" s="185">
        <v>3.2235</v>
      </c>
    </row>
    <row r="248" spans="1:57" ht="15.75">
      <c r="A248" s="59"/>
      <c r="B248" s="31"/>
      <c r="C248" s="34"/>
      <c r="D248" s="33"/>
      <c r="E248" s="33"/>
      <c r="F248" s="33"/>
      <c r="G248" s="34"/>
      <c r="H248" s="34"/>
      <c r="I248" s="34"/>
      <c r="J248" s="34"/>
      <c r="K248" s="34"/>
      <c r="L248" s="34"/>
      <c r="M248" s="34"/>
      <c r="N248" s="34"/>
      <c r="O248" s="34"/>
      <c r="P248" s="34"/>
      <c r="Q248" s="34"/>
      <c r="R248" s="31"/>
      <c r="S248" s="31"/>
      <c r="T248" s="31"/>
      <c r="U248" s="31"/>
      <c r="V248" s="31"/>
      <c r="W248" s="31"/>
      <c r="X248" s="31"/>
      <c r="Y248" s="31"/>
      <c r="Z248" s="31"/>
      <c r="AA248"/>
      <c r="AB248"/>
      <c r="AC248"/>
      <c r="AD248"/>
      <c r="AE248" s="31"/>
      <c r="AF248" s="31"/>
      <c r="AG248" s="31"/>
      <c r="AH248" s="31"/>
      <c r="AI248" s="31"/>
      <c r="AJ248" s="31"/>
      <c r="AK248" s="31"/>
      <c r="AL248" s="31"/>
      <c r="AM248" s="31"/>
      <c r="AN248" s="31"/>
      <c r="AO248" s="31"/>
      <c r="AP248" s="31"/>
      <c r="AQ248" s="31"/>
      <c r="AR248" s="31"/>
      <c r="AS248" s="31"/>
      <c r="AT248" s="31"/>
      <c r="AU248" s="31"/>
      <c r="AV248" s="31"/>
      <c r="AW248" s="31"/>
      <c r="AX248" s="31"/>
      <c r="AY248" s="31"/>
      <c r="AZ248" s="31"/>
      <c r="BA248" s="31"/>
      <c r="BB248" s="31"/>
      <c r="BC248" s="186">
        <v>44932</v>
      </c>
      <c r="BD248" s="31">
        <v>2.7629999999999999</v>
      </c>
      <c r="BE248" s="185">
        <v>3.2235</v>
      </c>
    </row>
    <row r="249" spans="1:57" ht="15.75">
      <c r="A249" s="59"/>
      <c r="B249" s="31"/>
      <c r="C249" s="34"/>
      <c r="D249" s="33"/>
      <c r="E249" s="33"/>
      <c r="F249" s="33"/>
      <c r="G249" s="34"/>
      <c r="H249" s="34"/>
      <c r="I249" s="34"/>
      <c r="J249" s="34"/>
      <c r="K249" s="34"/>
      <c r="L249" s="34"/>
      <c r="M249" s="34"/>
      <c r="N249" s="34"/>
      <c r="O249" s="34"/>
      <c r="P249" s="34"/>
      <c r="Q249" s="34"/>
      <c r="R249" s="31"/>
      <c r="S249" s="31"/>
      <c r="T249" s="31"/>
      <c r="U249" s="31"/>
      <c r="V249" s="31"/>
      <c r="W249" s="31"/>
      <c r="X249" s="31"/>
      <c r="Y249" s="31"/>
      <c r="Z249" s="31"/>
      <c r="AA249"/>
      <c r="AB249"/>
      <c r="AC249"/>
      <c r="AD249"/>
      <c r="AE249" s="31"/>
      <c r="AF249" s="31"/>
      <c r="AG249" s="31"/>
      <c r="AH249" s="31"/>
      <c r="AI249" s="31"/>
      <c r="AJ249" s="31"/>
      <c r="AK249" s="31"/>
      <c r="AL249" s="31"/>
      <c r="AM249" s="31"/>
      <c r="AN249" s="31"/>
      <c r="AO249" s="31"/>
      <c r="AP249" s="31"/>
      <c r="AQ249" s="31"/>
      <c r="AR249" s="31"/>
      <c r="AS249" s="31"/>
      <c r="AT249" s="31"/>
      <c r="AU249" s="31"/>
      <c r="AV249" s="31"/>
      <c r="AW249" s="31"/>
      <c r="AX249" s="31"/>
      <c r="AY249" s="31"/>
      <c r="AZ249" s="31"/>
      <c r="BA249" s="31"/>
      <c r="BB249" s="31"/>
      <c r="BC249" s="186">
        <v>44931</v>
      </c>
      <c r="BD249" s="31">
        <v>2.7629999999999999</v>
      </c>
      <c r="BE249" s="185">
        <v>3.2235</v>
      </c>
    </row>
    <row r="250" spans="1:57" ht="15.75">
      <c r="A250" s="59"/>
      <c r="B250" s="31"/>
      <c r="C250" s="34"/>
      <c r="D250" s="33"/>
      <c r="E250" s="33"/>
      <c r="F250" s="33"/>
      <c r="G250" s="34"/>
      <c r="H250" s="34"/>
      <c r="I250" s="34"/>
      <c r="J250" s="34"/>
      <c r="K250" s="34"/>
      <c r="L250" s="34"/>
      <c r="M250" s="34"/>
      <c r="N250" s="34"/>
      <c r="O250" s="34"/>
      <c r="P250" s="34"/>
      <c r="Q250" s="34"/>
      <c r="R250" s="31"/>
      <c r="S250" s="31"/>
      <c r="T250" s="31"/>
      <c r="U250" s="31"/>
      <c r="V250" s="31"/>
      <c r="W250" s="31"/>
      <c r="X250" s="31"/>
      <c r="Y250" s="31"/>
      <c r="Z250" s="31"/>
      <c r="AA250"/>
      <c r="AB250"/>
      <c r="AC250"/>
      <c r="AD250"/>
      <c r="AE250" s="31"/>
      <c r="AF250" s="31"/>
      <c r="AG250" s="31"/>
      <c r="AH250" s="31"/>
      <c r="AI250" s="31"/>
      <c r="AJ250" s="31"/>
      <c r="AK250" s="31"/>
      <c r="AL250" s="31"/>
      <c r="AM250" s="31"/>
      <c r="AN250" s="31"/>
      <c r="AO250" s="31"/>
      <c r="AP250" s="31"/>
      <c r="AQ250" s="31"/>
      <c r="AR250" s="31"/>
      <c r="AS250" s="31"/>
      <c r="AT250" s="31"/>
      <c r="AU250" s="31"/>
      <c r="AV250" s="31"/>
      <c r="AW250" s="31"/>
      <c r="AX250" s="31"/>
      <c r="AY250" s="31"/>
      <c r="AZ250" s="31"/>
      <c r="BA250" s="31"/>
      <c r="BB250" s="31"/>
      <c r="BC250" s="186">
        <v>44930</v>
      </c>
      <c r="BD250" s="31">
        <v>2.7629999999999999</v>
      </c>
      <c r="BE250" s="185">
        <v>3.2235</v>
      </c>
    </row>
    <row r="251" spans="1:57" ht="15.75">
      <c r="A251" s="59"/>
      <c r="B251" s="31"/>
      <c r="C251" s="34"/>
      <c r="D251" s="33"/>
      <c r="E251" s="33"/>
      <c r="F251" s="33"/>
      <c r="G251" s="34"/>
      <c r="H251" s="34"/>
      <c r="I251" s="34"/>
      <c r="J251" s="34"/>
      <c r="K251" s="34"/>
      <c r="L251" s="34"/>
      <c r="M251" s="34"/>
      <c r="N251" s="34"/>
      <c r="O251" s="34"/>
      <c r="P251" s="34"/>
      <c r="Q251" s="34"/>
      <c r="R251" s="31"/>
      <c r="S251" s="31"/>
      <c r="T251" s="31"/>
      <c r="U251" s="31"/>
      <c r="V251" s="31"/>
      <c r="W251" s="31"/>
      <c r="X251" s="31"/>
      <c r="Y251" s="31"/>
      <c r="Z251" s="31"/>
      <c r="AA251"/>
      <c r="AB251"/>
      <c r="AC251"/>
      <c r="AD251"/>
      <c r="AE251" s="31"/>
      <c r="AF251" s="31"/>
      <c r="AG251" s="31"/>
      <c r="AH251" s="31"/>
      <c r="AI251" s="31"/>
      <c r="AJ251" s="31"/>
      <c r="AK251" s="31"/>
      <c r="AL251" s="31"/>
      <c r="AM251" s="31"/>
      <c r="AN251" s="31"/>
      <c r="AO251" s="31"/>
      <c r="AP251" s="31"/>
      <c r="AQ251" s="31"/>
      <c r="AR251" s="31"/>
      <c r="AS251" s="31"/>
      <c r="AT251" s="31"/>
      <c r="AU251" s="31"/>
      <c r="AV251" s="31"/>
      <c r="AW251" s="31"/>
      <c r="AX251" s="31"/>
      <c r="AY251" s="31"/>
      <c r="AZ251" s="31"/>
      <c r="BA251" s="31"/>
      <c r="BB251" s="31"/>
      <c r="BC251" s="186">
        <v>44929</v>
      </c>
      <c r="BD251" s="31">
        <v>2.7629999999999999</v>
      </c>
      <c r="BE251" s="185">
        <v>3.2235</v>
      </c>
    </row>
    <row r="252" spans="1:57" ht="15.75">
      <c r="A252" s="59"/>
      <c r="B252" s="31"/>
      <c r="C252" s="34"/>
      <c r="D252" s="33"/>
      <c r="E252" s="33"/>
      <c r="F252" s="33"/>
      <c r="G252" s="34"/>
      <c r="H252" s="34"/>
      <c r="I252" s="34"/>
      <c r="J252" s="34"/>
      <c r="K252" s="34"/>
      <c r="L252" s="34"/>
      <c r="M252" s="34"/>
      <c r="N252" s="34"/>
      <c r="O252" s="34"/>
      <c r="P252" s="34"/>
      <c r="Q252" s="34"/>
      <c r="R252" s="31"/>
      <c r="S252" s="31"/>
      <c r="T252" s="31"/>
      <c r="U252" s="31"/>
      <c r="V252" s="31"/>
      <c r="W252" s="31"/>
      <c r="X252" s="31"/>
      <c r="Y252" s="31"/>
      <c r="Z252" s="31"/>
      <c r="AA252"/>
      <c r="AB252"/>
      <c r="AC252"/>
      <c r="AD252"/>
      <c r="AE252" s="31"/>
      <c r="AF252" s="31"/>
      <c r="AG252" s="31"/>
      <c r="AH252" s="31"/>
      <c r="AI252" s="31"/>
      <c r="AJ252" s="31"/>
      <c r="AK252" s="31"/>
      <c r="AL252" s="31"/>
      <c r="AM252" s="31"/>
      <c r="AN252" s="31"/>
      <c r="AO252" s="31"/>
      <c r="AP252" s="31"/>
      <c r="AQ252" s="31"/>
      <c r="AR252" s="31"/>
      <c r="AS252" s="31"/>
      <c r="AT252" s="31"/>
      <c r="AU252" s="31"/>
      <c r="AV252" s="31"/>
      <c r="AW252" s="31"/>
      <c r="AX252" s="31"/>
      <c r="AY252" s="31"/>
      <c r="AZ252" s="31"/>
      <c r="BA252" s="31"/>
      <c r="BB252" s="31"/>
      <c r="BC252" s="186">
        <v>44928</v>
      </c>
      <c r="BD252" s="31">
        <v>2.7629999999999999</v>
      </c>
      <c r="BE252" s="185">
        <v>3.2235</v>
      </c>
    </row>
    <row r="253" spans="1:57" ht="15.75">
      <c r="A253" s="59"/>
      <c r="B253" s="31"/>
      <c r="C253" s="34"/>
      <c r="D253" s="33"/>
      <c r="E253" s="33"/>
      <c r="F253" s="33"/>
      <c r="G253" s="34"/>
      <c r="H253" s="34"/>
      <c r="I253" s="34"/>
      <c r="J253" s="34"/>
      <c r="K253" s="34"/>
      <c r="L253" s="34"/>
      <c r="M253" s="34"/>
      <c r="N253" s="34"/>
      <c r="O253" s="34"/>
      <c r="P253" s="34"/>
      <c r="Q253" s="34"/>
      <c r="R253" s="31"/>
      <c r="S253" s="31"/>
      <c r="T253" s="31"/>
      <c r="U253" s="31"/>
      <c r="V253" s="31"/>
      <c r="W253" s="31"/>
      <c r="X253" s="31"/>
      <c r="Y253" s="31"/>
      <c r="Z253" s="31"/>
      <c r="AA253"/>
      <c r="AB253"/>
      <c r="AC253"/>
      <c r="AD253"/>
      <c r="AE253" s="31"/>
      <c r="AF253" s="31"/>
      <c r="AG253" s="31"/>
      <c r="AH253" s="31"/>
      <c r="AI253" s="31"/>
      <c r="AJ253" s="31"/>
      <c r="AK253" s="31"/>
      <c r="AL253" s="31"/>
      <c r="AM253" s="31"/>
      <c r="AN253" s="31"/>
      <c r="AO253" s="31"/>
      <c r="AP253" s="31"/>
      <c r="AQ253" s="31"/>
      <c r="AR253" s="31"/>
      <c r="AS253" s="31"/>
      <c r="AT253" s="31"/>
      <c r="AU253" s="31"/>
      <c r="AV253" s="31"/>
      <c r="AW253" s="31"/>
      <c r="AX253" s="31"/>
      <c r="AY253" s="31"/>
      <c r="AZ253" s="31"/>
      <c r="BA253" s="31"/>
      <c r="BB253" s="31"/>
      <c r="BC253" s="186">
        <v>44925</v>
      </c>
      <c r="BD253" s="31">
        <v>2.7629999999999999</v>
      </c>
      <c r="BE253" s="185">
        <v>3.2235</v>
      </c>
    </row>
    <row r="254" spans="1:57" ht="15.75">
      <c r="A254" s="59"/>
      <c r="B254" s="31"/>
      <c r="C254" s="34"/>
      <c r="D254" s="33"/>
      <c r="E254" s="33"/>
      <c r="F254" s="33"/>
      <c r="G254" s="34"/>
      <c r="H254" s="34"/>
      <c r="I254" s="34"/>
      <c r="J254" s="34"/>
      <c r="K254" s="34"/>
      <c r="L254" s="34"/>
      <c r="M254" s="34"/>
      <c r="N254" s="34"/>
      <c r="O254" s="34"/>
      <c r="P254" s="34"/>
      <c r="Q254" s="34"/>
      <c r="R254" s="31"/>
      <c r="S254" s="31"/>
      <c r="T254" s="31"/>
      <c r="U254" s="31"/>
      <c r="V254" s="31"/>
      <c r="W254" s="31"/>
      <c r="X254" s="31"/>
      <c r="Y254" s="31"/>
      <c r="Z254" s="31"/>
      <c r="AA254"/>
      <c r="AB254"/>
      <c r="AC254"/>
      <c r="AD254"/>
      <c r="AE254" s="31"/>
      <c r="AF254" s="31"/>
      <c r="AG254" s="31"/>
      <c r="AH254" s="31"/>
      <c r="AI254" s="31"/>
      <c r="AJ254" s="31"/>
      <c r="AK254" s="31"/>
      <c r="AL254" s="31"/>
      <c r="AM254" s="31"/>
      <c r="AN254" s="31"/>
      <c r="AO254" s="31"/>
      <c r="AP254" s="31"/>
      <c r="AQ254" s="31"/>
      <c r="AR254" s="31"/>
      <c r="AS254" s="31"/>
      <c r="AT254" s="31"/>
      <c r="AU254" s="31"/>
      <c r="AV254" s="31"/>
      <c r="AW254" s="31"/>
      <c r="AX254" s="31"/>
      <c r="AY254" s="31"/>
      <c r="AZ254" s="31"/>
      <c r="BA254" s="31"/>
      <c r="BB254" s="31"/>
      <c r="BC254" s="186">
        <v>44924</v>
      </c>
      <c r="BD254" s="31">
        <v>2.7629999999999999</v>
      </c>
      <c r="BE254" s="185">
        <v>3.2235</v>
      </c>
    </row>
    <row r="255" spans="1:57" ht="15.75">
      <c r="A255" s="59"/>
      <c r="B255" s="31"/>
      <c r="C255" s="34"/>
      <c r="D255" s="33"/>
      <c r="E255" s="33"/>
      <c r="F255" s="33"/>
      <c r="G255" s="34"/>
      <c r="H255" s="34"/>
      <c r="I255" s="34"/>
      <c r="J255" s="34"/>
      <c r="K255" s="34"/>
      <c r="L255" s="34"/>
      <c r="M255" s="34"/>
      <c r="N255" s="34"/>
      <c r="O255" s="34"/>
      <c r="P255" s="34"/>
      <c r="Q255" s="34"/>
      <c r="R255" s="31"/>
      <c r="S255" s="31"/>
      <c r="T255" s="31"/>
      <c r="U255" s="31"/>
      <c r="V255" s="31"/>
      <c r="W255" s="31"/>
      <c r="X255" s="31"/>
      <c r="Y255" s="31"/>
      <c r="Z255" s="31"/>
      <c r="AA255"/>
      <c r="AB255"/>
      <c r="AC255"/>
      <c r="AD255"/>
      <c r="AE255" s="31"/>
      <c r="AF255" s="31"/>
      <c r="AG255" s="31"/>
      <c r="AH255" s="31"/>
      <c r="AI255" s="31"/>
      <c r="AJ255" s="31"/>
      <c r="AK255" s="31"/>
      <c r="AL255" s="31"/>
      <c r="AM255" s="31"/>
      <c r="AN255" s="31"/>
      <c r="AO255" s="31"/>
      <c r="AP255" s="31"/>
      <c r="AQ255" s="31"/>
      <c r="AR255" s="31"/>
      <c r="AS255" s="31"/>
      <c r="AT255" s="31"/>
      <c r="AU255" s="31"/>
      <c r="AV255" s="31"/>
      <c r="AW255" s="31"/>
      <c r="AX255" s="31"/>
      <c r="AY255" s="31"/>
      <c r="AZ255" s="31"/>
      <c r="BA255" s="31"/>
      <c r="BB255" s="31"/>
      <c r="BC255" s="186">
        <v>44923</v>
      </c>
      <c r="BD255" s="31">
        <v>2.7629999999999999</v>
      </c>
      <c r="BE255" s="185">
        <v>3.2235</v>
      </c>
    </row>
    <row r="256" spans="1:57" ht="15.75">
      <c r="A256" s="59"/>
      <c r="B256" s="31"/>
      <c r="C256" s="34"/>
      <c r="D256" s="33"/>
      <c r="E256" s="33"/>
      <c r="F256" s="33"/>
      <c r="G256" s="34"/>
      <c r="H256" s="34"/>
      <c r="I256" s="34"/>
      <c r="J256" s="34"/>
      <c r="K256" s="34"/>
      <c r="L256" s="34"/>
      <c r="M256" s="34"/>
      <c r="N256" s="34"/>
      <c r="O256" s="34"/>
      <c r="P256" s="34"/>
      <c r="Q256" s="34"/>
      <c r="R256" s="31"/>
      <c r="S256" s="31"/>
      <c r="T256" s="31"/>
      <c r="U256" s="31"/>
      <c r="V256" s="31"/>
      <c r="W256" s="31"/>
      <c r="X256" s="31"/>
      <c r="Y256" s="31"/>
      <c r="Z256" s="31"/>
      <c r="AA256"/>
      <c r="AB256"/>
      <c r="AC256"/>
      <c r="AD256"/>
      <c r="AE256" s="31"/>
      <c r="AF256" s="31"/>
      <c r="AG256" s="31"/>
      <c r="AH256" s="31"/>
      <c r="AI256" s="31"/>
      <c r="AJ256" s="31"/>
      <c r="AK256" s="31"/>
      <c r="AL256" s="31"/>
      <c r="AM256" s="31"/>
      <c r="AN256" s="31"/>
      <c r="AO256" s="31"/>
      <c r="AP256" s="31"/>
      <c r="AQ256" s="31"/>
      <c r="AR256" s="31"/>
      <c r="AS256" s="31"/>
      <c r="AT256" s="31"/>
      <c r="AU256" s="31"/>
      <c r="AV256" s="31"/>
      <c r="AW256" s="31"/>
      <c r="AX256" s="31"/>
      <c r="AY256" s="31"/>
      <c r="AZ256" s="31"/>
      <c r="BA256" s="31"/>
      <c r="BB256" s="31"/>
      <c r="BC256" s="186">
        <v>44922</v>
      </c>
      <c r="BD256" s="31">
        <v>2.7629999999999999</v>
      </c>
      <c r="BE256" s="185">
        <v>3.2235</v>
      </c>
    </row>
    <row r="257" spans="1:57" ht="15.75">
      <c r="A257" s="59"/>
      <c r="B257" s="31"/>
      <c r="C257" s="34"/>
      <c r="D257" s="33"/>
      <c r="E257" s="33"/>
      <c r="F257" s="33"/>
      <c r="G257" s="34"/>
      <c r="H257" s="34"/>
      <c r="I257" s="34"/>
      <c r="J257" s="34"/>
      <c r="K257" s="34"/>
      <c r="L257" s="34"/>
      <c r="M257" s="34"/>
      <c r="N257" s="34"/>
      <c r="O257" s="34"/>
      <c r="P257" s="34"/>
      <c r="Q257" s="34"/>
      <c r="R257" s="31"/>
      <c r="S257" s="31"/>
      <c r="T257" s="31"/>
      <c r="U257" s="31"/>
      <c r="V257" s="31"/>
      <c r="W257" s="31"/>
      <c r="X257" s="31"/>
      <c r="Y257" s="31"/>
      <c r="Z257" s="31"/>
      <c r="AA257"/>
      <c r="AB257"/>
      <c r="AC257"/>
      <c r="AD257"/>
      <c r="AE257" s="31"/>
      <c r="AF257" s="31"/>
      <c r="AG257" s="31"/>
      <c r="AH257" s="31"/>
      <c r="AI257" s="31"/>
      <c r="AJ257" s="31"/>
      <c r="AK257" s="31"/>
      <c r="AL257" s="31"/>
      <c r="AM257" s="31"/>
      <c r="AN257" s="31"/>
      <c r="AO257" s="31"/>
      <c r="AP257" s="31"/>
      <c r="AQ257" s="31"/>
      <c r="AR257" s="31"/>
      <c r="AS257" s="31"/>
      <c r="AT257" s="31"/>
      <c r="AU257" s="31"/>
      <c r="AV257" s="31"/>
      <c r="AW257" s="31"/>
      <c r="AX257" s="31"/>
      <c r="AY257" s="31"/>
      <c r="AZ257" s="31"/>
      <c r="BA257" s="31"/>
      <c r="BB257" s="31"/>
      <c r="BC257" s="186">
        <v>44921</v>
      </c>
      <c r="BD257" s="31">
        <v>2.7629999999999999</v>
      </c>
      <c r="BE257" s="185">
        <v>3.2235</v>
      </c>
    </row>
    <row r="258" spans="1:57" ht="15.75">
      <c r="A258" s="59"/>
      <c r="B258" s="31"/>
      <c r="C258" s="34"/>
      <c r="D258" s="33"/>
      <c r="E258" s="33"/>
      <c r="F258" s="33"/>
      <c r="G258" s="34"/>
      <c r="H258" s="34"/>
      <c r="I258" s="34"/>
      <c r="J258" s="34"/>
      <c r="K258" s="34"/>
      <c r="L258" s="34"/>
      <c r="M258" s="34"/>
      <c r="N258" s="34"/>
      <c r="O258" s="34"/>
      <c r="P258" s="34"/>
      <c r="Q258" s="34"/>
      <c r="R258" s="31"/>
      <c r="S258" s="31"/>
      <c r="T258" s="31"/>
      <c r="U258" s="31"/>
      <c r="V258" s="31"/>
      <c r="W258" s="31"/>
      <c r="X258" s="31"/>
      <c r="Y258" s="31"/>
      <c r="Z258" s="31"/>
      <c r="AA258"/>
      <c r="AB258"/>
      <c r="AC258"/>
      <c r="AD258"/>
      <c r="AE258" s="31"/>
      <c r="AF258" s="31"/>
      <c r="AG258" s="31"/>
      <c r="AH258" s="31"/>
      <c r="AI258" s="31"/>
      <c r="AJ258" s="31"/>
      <c r="AK258" s="31"/>
      <c r="AL258" s="31"/>
      <c r="AM258" s="31"/>
      <c r="AN258" s="31"/>
      <c r="AO258" s="31"/>
      <c r="AP258" s="31"/>
      <c r="AQ258" s="31"/>
      <c r="AR258" s="31"/>
      <c r="AS258" s="31"/>
      <c r="AT258" s="31"/>
      <c r="AU258" s="31"/>
      <c r="AV258" s="31"/>
      <c r="AW258" s="31"/>
      <c r="AX258" s="31"/>
      <c r="AY258" s="31"/>
      <c r="AZ258" s="31"/>
      <c r="BA258" s="31"/>
      <c r="BB258" s="31"/>
      <c r="BC258" s="186">
        <v>44918</v>
      </c>
      <c r="BD258" s="31">
        <v>2.7629999999999999</v>
      </c>
      <c r="BE258" s="185">
        <v>3.2235</v>
      </c>
    </row>
    <row r="259" spans="1:57" ht="15.75">
      <c r="A259" s="59"/>
      <c r="B259" s="31"/>
      <c r="C259" s="34"/>
      <c r="D259" s="33"/>
      <c r="E259" s="33"/>
      <c r="F259" s="33"/>
      <c r="G259" s="34"/>
      <c r="H259" s="34"/>
      <c r="I259" s="34"/>
      <c r="J259" s="34"/>
      <c r="K259" s="34"/>
      <c r="L259" s="34"/>
      <c r="M259" s="34"/>
      <c r="N259" s="34"/>
      <c r="O259" s="34"/>
      <c r="P259" s="34"/>
      <c r="Q259" s="34"/>
      <c r="R259" s="31"/>
      <c r="S259" s="31"/>
      <c r="T259" s="31"/>
      <c r="U259" s="31"/>
      <c r="V259" s="31"/>
      <c r="W259" s="31"/>
      <c r="X259" s="31"/>
      <c r="Y259" s="31"/>
      <c r="Z259" s="31"/>
      <c r="AA259"/>
      <c r="AB259"/>
      <c r="AC259"/>
      <c r="AD259"/>
      <c r="AE259" s="31"/>
      <c r="AF259" s="31"/>
      <c r="AG259" s="31"/>
      <c r="AH259" s="31"/>
      <c r="AI259" s="31"/>
      <c r="AJ259" s="31"/>
      <c r="AK259" s="31"/>
      <c r="AL259" s="31"/>
      <c r="AM259" s="31"/>
      <c r="AN259" s="31"/>
      <c r="AO259" s="31"/>
      <c r="AP259" s="31"/>
      <c r="AQ259" s="31"/>
      <c r="AR259" s="31"/>
      <c r="AS259" s="31"/>
      <c r="AT259" s="31"/>
      <c r="AU259" s="31"/>
      <c r="AV259" s="31"/>
      <c r="AW259" s="31"/>
      <c r="AX259" s="31"/>
      <c r="AY259" s="31"/>
      <c r="AZ259" s="31"/>
      <c r="BA259" s="31"/>
      <c r="BB259" s="31"/>
      <c r="BC259" s="186">
        <v>44917</v>
      </c>
      <c r="BD259" s="31">
        <v>2.7629999999999999</v>
      </c>
      <c r="BE259" s="185">
        <v>3.2235</v>
      </c>
    </row>
    <row r="260" spans="1:57" ht="15.75">
      <c r="A260" s="59"/>
      <c r="B260" s="31"/>
      <c r="C260" s="34"/>
      <c r="D260" s="33"/>
      <c r="E260" s="33"/>
      <c r="F260" s="33"/>
      <c r="G260" s="34"/>
      <c r="H260" s="34"/>
      <c r="I260" s="34"/>
      <c r="J260" s="34"/>
      <c r="K260" s="34"/>
      <c r="L260" s="34"/>
      <c r="M260" s="34"/>
      <c r="N260" s="34"/>
      <c r="O260" s="34"/>
      <c r="P260" s="34"/>
      <c r="Q260" s="34"/>
      <c r="R260" s="31"/>
      <c r="S260" s="31"/>
      <c r="T260" s="31"/>
      <c r="U260" s="31"/>
      <c r="V260" s="31"/>
      <c r="W260" s="31"/>
      <c r="X260" s="31"/>
      <c r="Y260" s="31"/>
      <c r="Z260" s="31"/>
      <c r="AA260"/>
      <c r="AB260"/>
      <c r="AC260"/>
      <c r="AD260"/>
      <c r="AE260" s="31"/>
      <c r="AF260" s="31"/>
      <c r="AG260" s="31"/>
      <c r="AH260" s="31"/>
      <c r="AI260" s="31"/>
      <c r="AJ260" s="31"/>
      <c r="AK260" s="31"/>
      <c r="AL260" s="31"/>
      <c r="AM260" s="31"/>
      <c r="AN260" s="31"/>
      <c r="AO260" s="31"/>
      <c r="AP260" s="31"/>
      <c r="AQ260" s="31"/>
      <c r="AR260" s="31"/>
      <c r="AS260" s="31"/>
      <c r="AT260" s="31"/>
      <c r="AU260" s="31"/>
      <c r="AV260" s="31"/>
      <c r="AW260" s="31"/>
      <c r="AX260" s="31"/>
      <c r="AY260" s="31"/>
      <c r="AZ260" s="31"/>
      <c r="BA260" s="31"/>
      <c r="BB260" s="31"/>
      <c r="BC260" s="186">
        <v>44916</v>
      </c>
      <c r="BD260" s="31">
        <v>2.7629999999999999</v>
      </c>
      <c r="BE260" s="185">
        <v>3.2235</v>
      </c>
    </row>
    <row r="261" spans="1:57" ht="15.75">
      <c r="A261" s="59"/>
      <c r="B261" s="31"/>
      <c r="C261" s="34"/>
      <c r="D261" s="33"/>
      <c r="E261" s="33"/>
      <c r="F261" s="33"/>
      <c r="G261" s="34"/>
      <c r="H261" s="34"/>
      <c r="I261" s="34"/>
      <c r="J261" s="34"/>
      <c r="K261" s="34"/>
      <c r="L261" s="34"/>
      <c r="M261" s="34"/>
      <c r="N261" s="34"/>
      <c r="O261" s="34"/>
      <c r="P261" s="34"/>
      <c r="Q261" s="34"/>
      <c r="R261" s="31"/>
      <c r="S261" s="31"/>
      <c r="T261" s="31"/>
      <c r="U261" s="31"/>
      <c r="V261" s="31"/>
      <c r="W261" s="31"/>
      <c r="X261" s="31"/>
      <c r="Y261" s="31"/>
      <c r="Z261" s="31"/>
      <c r="AA261"/>
      <c r="AB261"/>
      <c r="AC261"/>
      <c r="AD261"/>
      <c r="AE261" s="31"/>
      <c r="AF261" s="31"/>
      <c r="AG261" s="31"/>
      <c r="AH261" s="31"/>
      <c r="AI261" s="31"/>
      <c r="AJ261" s="31"/>
      <c r="AK261" s="31"/>
      <c r="AL261" s="31"/>
      <c r="AM261" s="31"/>
      <c r="AN261" s="31"/>
      <c r="AO261" s="31"/>
      <c r="AP261" s="31"/>
      <c r="AQ261" s="31"/>
      <c r="AR261" s="31"/>
      <c r="AS261" s="31"/>
      <c r="AT261" s="31"/>
      <c r="AU261" s="31"/>
      <c r="AV261" s="31"/>
      <c r="AW261" s="31"/>
      <c r="AX261" s="31"/>
      <c r="AY261" s="31"/>
      <c r="AZ261" s="31"/>
      <c r="BA261" s="31"/>
      <c r="BB261" s="31"/>
      <c r="BC261" s="186">
        <v>44915</v>
      </c>
      <c r="BD261" s="31">
        <v>2.7629999999999999</v>
      </c>
      <c r="BE261" s="185">
        <v>3.2235</v>
      </c>
    </row>
    <row r="262" spans="1:57" ht="15.75">
      <c r="A262" s="59"/>
      <c r="B262" s="31"/>
      <c r="C262" s="34"/>
      <c r="D262" s="33"/>
      <c r="E262" s="33"/>
      <c r="F262" s="33"/>
      <c r="G262" s="34"/>
      <c r="H262" s="34"/>
      <c r="I262" s="34"/>
      <c r="J262" s="34"/>
      <c r="K262" s="34"/>
      <c r="L262" s="34"/>
      <c r="M262" s="34"/>
      <c r="N262" s="34"/>
      <c r="O262" s="34"/>
      <c r="P262" s="34"/>
      <c r="Q262" s="34"/>
      <c r="R262" s="31"/>
      <c r="S262" s="31"/>
      <c r="T262" s="31"/>
      <c r="U262" s="31"/>
      <c r="V262" s="31"/>
      <c r="W262" s="31"/>
      <c r="X262" s="31"/>
      <c r="Y262" s="31"/>
      <c r="Z262" s="31"/>
      <c r="AA262"/>
      <c r="AB262"/>
      <c r="AC262"/>
      <c r="AD262"/>
      <c r="AE262" s="31"/>
      <c r="AF262" s="31"/>
      <c r="AG262" s="31"/>
      <c r="AH262" s="31"/>
      <c r="AI262" s="31"/>
      <c r="AJ262" s="31"/>
      <c r="AK262" s="31"/>
      <c r="AL262" s="31"/>
      <c r="AM262" s="31"/>
      <c r="AN262" s="31"/>
      <c r="AO262" s="31"/>
      <c r="AP262" s="31"/>
      <c r="AQ262" s="31"/>
      <c r="AR262" s="31"/>
      <c r="AS262" s="31"/>
      <c r="AT262" s="31"/>
      <c r="AU262" s="31"/>
      <c r="AV262" s="31"/>
      <c r="AW262" s="31"/>
      <c r="AX262" s="31"/>
      <c r="AY262" s="31"/>
      <c r="AZ262" s="31"/>
      <c r="BA262" s="31"/>
      <c r="BB262" s="31"/>
      <c r="BC262" s="186">
        <v>44914</v>
      </c>
      <c r="BD262" s="31">
        <v>2.7629999999999999</v>
      </c>
      <c r="BE262" s="185">
        <v>3.2235</v>
      </c>
    </row>
    <row r="263" spans="1:57" ht="15.75">
      <c r="A263" s="59"/>
      <c r="B263" s="31"/>
      <c r="C263" s="34"/>
      <c r="D263" s="33"/>
      <c r="E263" s="33"/>
      <c r="F263" s="33"/>
      <c r="G263" s="34"/>
      <c r="H263" s="34"/>
      <c r="I263" s="34"/>
      <c r="J263" s="34"/>
      <c r="K263" s="34"/>
      <c r="L263" s="34"/>
      <c r="M263" s="34"/>
      <c r="N263" s="34"/>
      <c r="O263" s="34"/>
      <c r="P263" s="34"/>
      <c r="Q263" s="34"/>
      <c r="R263" s="31"/>
      <c r="S263" s="31"/>
      <c r="T263" s="31"/>
      <c r="U263" s="31"/>
      <c r="V263" s="31"/>
      <c r="W263" s="31"/>
      <c r="X263" s="31"/>
      <c r="Y263" s="31"/>
      <c r="Z263" s="31"/>
      <c r="AA263"/>
      <c r="AB263"/>
      <c r="AC263"/>
      <c r="AD263"/>
      <c r="AE263" s="31"/>
      <c r="AF263" s="31"/>
      <c r="AG263" s="31"/>
      <c r="AH263" s="31"/>
      <c r="AI263" s="31"/>
      <c r="AJ263" s="31"/>
      <c r="AK263" s="31"/>
      <c r="AL263" s="31"/>
      <c r="AM263" s="31"/>
      <c r="AN263" s="31"/>
      <c r="AO263" s="31"/>
      <c r="AP263" s="31"/>
      <c r="AQ263" s="31"/>
      <c r="AR263" s="31"/>
      <c r="AS263" s="31"/>
      <c r="AT263" s="31"/>
      <c r="AU263" s="31"/>
      <c r="AV263" s="31"/>
      <c r="AW263" s="31"/>
      <c r="AX263" s="31"/>
      <c r="AY263" s="31"/>
      <c r="AZ263" s="31"/>
      <c r="BA263" s="31"/>
      <c r="BB263" s="31"/>
      <c r="BC263" s="186">
        <v>44911</v>
      </c>
      <c r="BD263" s="31">
        <v>2.7629999999999999</v>
      </c>
      <c r="BE263" s="185">
        <v>3.2235</v>
      </c>
    </row>
    <row r="264" spans="1:57" ht="15.75">
      <c r="A264" s="59"/>
      <c r="B264" s="31"/>
      <c r="C264" s="34"/>
      <c r="D264" s="33"/>
      <c r="E264" s="33"/>
      <c r="F264" s="33"/>
      <c r="G264" s="34"/>
      <c r="H264" s="34"/>
      <c r="I264" s="34"/>
      <c r="J264" s="34"/>
      <c r="K264" s="34"/>
      <c r="L264" s="34"/>
      <c r="M264" s="34"/>
      <c r="N264" s="34"/>
      <c r="O264" s="34"/>
      <c r="P264" s="34"/>
      <c r="Q264" s="34"/>
      <c r="R264" s="31"/>
      <c r="S264" s="31"/>
      <c r="T264" s="31"/>
      <c r="U264" s="31"/>
      <c r="V264" s="31"/>
      <c r="W264" s="31"/>
      <c r="X264" s="31"/>
      <c r="Y264" s="31"/>
      <c r="Z264" s="31"/>
      <c r="AA264"/>
      <c r="AB264"/>
      <c r="AC264"/>
      <c r="AD264"/>
      <c r="AE264" s="31"/>
      <c r="AF264" s="31"/>
      <c r="AG264" s="31"/>
      <c r="AH264" s="31"/>
      <c r="AI264" s="31"/>
      <c r="AJ264" s="31"/>
      <c r="AK264" s="31"/>
      <c r="AL264" s="31"/>
      <c r="AM264" s="31"/>
      <c r="AN264" s="31"/>
      <c r="AO264" s="31"/>
      <c r="AP264" s="31"/>
      <c r="AQ264" s="31"/>
      <c r="AR264" s="31"/>
      <c r="AS264" s="31"/>
      <c r="AT264" s="31"/>
      <c r="AU264" s="31"/>
      <c r="AV264" s="31"/>
      <c r="AW264" s="31"/>
      <c r="AX264" s="31"/>
      <c r="AY264" s="31"/>
      <c r="AZ264" s="31"/>
      <c r="BA264" s="31"/>
      <c r="BB264" s="31"/>
      <c r="BC264" s="186">
        <v>44910</v>
      </c>
      <c r="BD264" s="31">
        <v>2.7629999999999999</v>
      </c>
      <c r="BE264" s="185">
        <v>3.2235</v>
      </c>
    </row>
    <row r="265" spans="1:57" ht="15.75">
      <c r="A265" s="59"/>
      <c r="B265" s="31"/>
      <c r="C265" s="34"/>
      <c r="D265" s="33"/>
      <c r="E265" s="33"/>
      <c r="F265" s="33"/>
      <c r="G265" s="34"/>
      <c r="H265" s="34"/>
      <c r="I265" s="34"/>
      <c r="J265" s="34"/>
      <c r="K265" s="34"/>
      <c r="L265" s="34"/>
      <c r="M265" s="34"/>
      <c r="N265" s="34"/>
      <c r="O265" s="34"/>
      <c r="P265" s="34"/>
      <c r="Q265" s="34"/>
      <c r="R265" s="31"/>
      <c r="S265" s="31"/>
      <c r="T265" s="31"/>
      <c r="U265" s="31"/>
      <c r="V265" s="31"/>
      <c r="W265" s="31"/>
      <c r="X265" s="31"/>
      <c r="Y265" s="31"/>
      <c r="Z265" s="31"/>
      <c r="AA265"/>
      <c r="AB265"/>
      <c r="AC265"/>
      <c r="AD265"/>
      <c r="AE265" s="31"/>
      <c r="AF265" s="31"/>
      <c r="AG265" s="31"/>
      <c r="AH265" s="31"/>
      <c r="AI265" s="31"/>
      <c r="AJ265" s="31"/>
      <c r="AK265" s="31"/>
      <c r="AL265" s="31"/>
      <c r="AM265" s="31"/>
      <c r="AN265" s="31"/>
      <c r="AO265" s="31"/>
      <c r="AP265" s="31"/>
      <c r="AQ265" s="31"/>
      <c r="AR265" s="31"/>
      <c r="AS265" s="31"/>
      <c r="AT265" s="31"/>
      <c r="AU265" s="31"/>
      <c r="AV265" s="31"/>
      <c r="AW265" s="31"/>
      <c r="AX265" s="31"/>
      <c r="AY265" s="31"/>
      <c r="AZ265" s="31"/>
      <c r="BA265" s="31"/>
      <c r="BB265" s="31"/>
      <c r="BC265" s="186"/>
      <c r="BD265" s="31"/>
      <c r="BE265" s="185"/>
    </row>
    <row r="266" spans="1:57" ht="15.75">
      <c r="A266" s="59"/>
      <c r="B266" s="31"/>
      <c r="C266" s="34"/>
      <c r="D266" s="33"/>
      <c r="E266" s="33"/>
      <c r="F266" s="33"/>
      <c r="G266" s="34"/>
      <c r="H266" s="34"/>
      <c r="I266" s="34"/>
      <c r="J266" s="34"/>
      <c r="K266" s="34"/>
      <c r="L266" s="34"/>
      <c r="M266" s="34"/>
      <c r="N266" s="34"/>
      <c r="O266" s="34"/>
      <c r="P266" s="34"/>
      <c r="Q266" s="34"/>
      <c r="R266" s="31"/>
      <c r="S266" s="31"/>
      <c r="T266" s="31"/>
      <c r="U266" s="31"/>
      <c r="V266" s="31"/>
      <c r="W266" s="31"/>
      <c r="X266" s="31"/>
      <c r="Y266" s="31"/>
      <c r="Z266" s="31"/>
      <c r="AA266"/>
      <c r="AB266"/>
      <c r="AC266"/>
      <c r="AD266"/>
      <c r="AE266" s="31"/>
      <c r="AF266" s="31"/>
      <c r="AG266" s="31"/>
      <c r="AH266" s="31"/>
      <c r="AI266" s="31"/>
      <c r="AJ266" s="31"/>
      <c r="AK266" s="31"/>
      <c r="AL266" s="31"/>
      <c r="AM266" s="31"/>
      <c r="AN266" s="31"/>
      <c r="AO266" s="31"/>
      <c r="AP266" s="31"/>
      <c r="AQ266" s="31"/>
      <c r="AR266" s="31"/>
      <c r="AS266" s="31"/>
      <c r="AT266" s="31"/>
      <c r="AU266" s="31"/>
      <c r="AV266" s="31"/>
      <c r="AW266" s="31"/>
      <c r="AX266" s="31"/>
      <c r="AY266" s="31"/>
      <c r="AZ266" s="31"/>
      <c r="BA266" s="31"/>
      <c r="BB266" s="31"/>
      <c r="BC266" s="186"/>
      <c r="BD266" s="31"/>
      <c r="BE266" s="185"/>
    </row>
    <row r="267" spans="1:57" ht="15.75">
      <c r="A267" s="59"/>
      <c r="B267" s="31"/>
      <c r="C267" s="34"/>
      <c r="D267" s="33"/>
      <c r="E267" s="33"/>
      <c r="F267" s="33"/>
      <c r="G267" s="34"/>
      <c r="H267" s="34"/>
      <c r="I267" s="34"/>
      <c r="J267" s="34"/>
      <c r="K267" s="34"/>
      <c r="L267" s="34"/>
      <c r="M267" s="34"/>
      <c r="N267" s="34"/>
      <c r="O267" s="34"/>
      <c r="P267" s="34"/>
      <c r="Q267" s="34"/>
      <c r="R267" s="31"/>
      <c r="S267" s="31"/>
      <c r="T267" s="31"/>
      <c r="U267" s="31"/>
      <c r="V267" s="31"/>
      <c r="W267" s="31"/>
      <c r="X267" s="31"/>
      <c r="Y267" s="31"/>
      <c r="Z267" s="31"/>
      <c r="AA267"/>
      <c r="AB267"/>
      <c r="AC267"/>
      <c r="AD267"/>
      <c r="AE267" s="31"/>
      <c r="AF267" s="31"/>
      <c r="AG267" s="31"/>
      <c r="AH267" s="31"/>
      <c r="AI267" s="31"/>
      <c r="AJ267" s="31"/>
      <c r="AK267" s="31"/>
      <c r="AL267" s="31"/>
      <c r="AM267" s="31"/>
      <c r="AN267" s="31"/>
      <c r="AO267" s="31"/>
      <c r="AP267" s="31"/>
      <c r="AQ267" s="31"/>
      <c r="AR267" s="31"/>
      <c r="AS267" s="31"/>
      <c r="AT267" s="31"/>
      <c r="AU267" s="31"/>
      <c r="AV267" s="31"/>
      <c r="AW267" s="31"/>
      <c r="AX267" s="31"/>
      <c r="AY267" s="31"/>
      <c r="AZ267" s="31"/>
      <c r="BA267" s="31"/>
      <c r="BB267" s="31"/>
      <c r="BC267" s="186"/>
      <c r="BD267" s="31"/>
      <c r="BE267" s="185"/>
    </row>
    <row r="268" spans="1:57" ht="15.75">
      <c r="A268" s="59"/>
      <c r="B268" s="31"/>
      <c r="C268" s="34"/>
      <c r="D268" s="33"/>
      <c r="E268" s="33"/>
      <c r="F268" s="33"/>
      <c r="G268" s="34"/>
      <c r="H268" s="34"/>
      <c r="I268" s="34"/>
      <c r="J268" s="34"/>
      <c r="K268" s="34"/>
      <c r="L268" s="34"/>
      <c r="M268" s="34"/>
      <c r="N268" s="34"/>
      <c r="O268" s="34"/>
      <c r="P268" s="34"/>
      <c r="Q268" s="34"/>
      <c r="R268" s="31"/>
      <c r="S268" s="31"/>
      <c r="T268" s="31"/>
      <c r="U268" s="31"/>
      <c r="V268" s="31"/>
      <c r="W268" s="31"/>
      <c r="X268" s="31"/>
      <c r="Y268" s="31"/>
      <c r="Z268" s="31"/>
      <c r="AA268"/>
      <c r="AB268"/>
      <c r="AC268"/>
      <c r="AD268"/>
      <c r="AE268" s="31"/>
      <c r="AF268" s="31"/>
      <c r="AG268" s="31"/>
      <c r="AH268" s="31"/>
      <c r="AI268" s="31"/>
      <c r="AJ268" s="31"/>
      <c r="AK268" s="31"/>
      <c r="AL268" s="31"/>
      <c r="AM268" s="31"/>
      <c r="AN268" s="31"/>
      <c r="AO268" s="31"/>
      <c r="AP268" s="31"/>
      <c r="AQ268" s="31"/>
      <c r="AR268" s="31"/>
      <c r="AS268" s="31"/>
      <c r="AT268" s="31"/>
      <c r="AU268" s="31"/>
      <c r="AV268" s="31"/>
      <c r="AW268" s="31"/>
      <c r="AX268" s="31"/>
      <c r="AY268" s="31"/>
      <c r="AZ268" s="31"/>
      <c r="BA268" s="31"/>
      <c r="BB268" s="31"/>
      <c r="BC268" s="186"/>
      <c r="BD268" s="31"/>
      <c r="BE268" s="185"/>
    </row>
    <row r="269" spans="1:57" ht="15.75">
      <c r="A269" s="59"/>
      <c r="B269" s="31"/>
      <c r="C269" s="34"/>
      <c r="D269" s="33"/>
      <c r="E269" s="33"/>
      <c r="F269" s="33"/>
      <c r="G269" s="34"/>
      <c r="H269" s="34"/>
      <c r="I269" s="34"/>
      <c r="J269" s="34"/>
      <c r="K269" s="34"/>
      <c r="L269" s="34"/>
      <c r="M269" s="34"/>
      <c r="N269" s="34"/>
      <c r="O269" s="34"/>
      <c r="P269" s="34"/>
      <c r="Q269" s="34"/>
      <c r="R269" s="31"/>
      <c r="S269" s="31"/>
      <c r="T269" s="31"/>
      <c r="U269" s="31"/>
      <c r="V269" s="31"/>
      <c r="W269" s="31"/>
      <c r="X269" s="31"/>
      <c r="Y269" s="31"/>
      <c r="Z269" s="31"/>
      <c r="AA269"/>
      <c r="AB269"/>
      <c r="AC269"/>
      <c r="AD269"/>
      <c r="AE269" s="31"/>
      <c r="AF269" s="31"/>
      <c r="AG269" s="31"/>
      <c r="AH269" s="31"/>
      <c r="AI269" s="31"/>
      <c r="AJ269" s="31"/>
      <c r="AK269" s="31"/>
      <c r="AL269" s="31"/>
      <c r="AM269" s="31"/>
      <c r="AN269" s="31"/>
      <c r="AO269" s="31"/>
      <c r="AP269" s="31"/>
      <c r="AQ269" s="31"/>
      <c r="AR269" s="31"/>
      <c r="AS269" s="31"/>
      <c r="AT269" s="31"/>
      <c r="AU269" s="31"/>
      <c r="AV269" s="31"/>
      <c r="AW269" s="31"/>
      <c r="AX269" s="31"/>
      <c r="AY269" s="31"/>
      <c r="AZ269" s="31"/>
      <c r="BA269" s="31"/>
      <c r="BB269" s="31"/>
      <c r="BC269" s="186"/>
      <c r="BD269" s="31"/>
      <c r="BE269" s="185"/>
    </row>
    <row r="270" spans="1:57" ht="15.75">
      <c r="A270" s="59"/>
      <c r="B270" s="31"/>
      <c r="C270" s="34"/>
      <c r="D270" s="33"/>
      <c r="E270" s="33"/>
      <c r="F270" s="33"/>
      <c r="G270" s="34"/>
      <c r="H270" s="34"/>
      <c r="I270" s="34"/>
      <c r="J270" s="34"/>
      <c r="K270" s="34"/>
      <c r="L270" s="34"/>
      <c r="M270" s="34"/>
      <c r="N270" s="34"/>
      <c r="O270" s="34"/>
      <c r="P270" s="34"/>
      <c r="Q270" s="34"/>
      <c r="R270" s="31"/>
      <c r="S270" s="31"/>
      <c r="T270" s="31"/>
      <c r="U270" s="31"/>
      <c r="V270" s="31"/>
      <c r="W270" s="31"/>
      <c r="X270" s="31"/>
      <c r="Y270" s="31"/>
      <c r="Z270" s="31"/>
      <c r="AA270"/>
      <c r="AB270"/>
      <c r="AC270"/>
      <c r="AD270"/>
      <c r="AE270" s="31"/>
      <c r="AF270" s="31"/>
      <c r="AG270" s="31"/>
      <c r="AH270" s="31"/>
      <c r="AI270" s="31"/>
      <c r="AJ270" s="31"/>
      <c r="AK270" s="31"/>
      <c r="AL270" s="31"/>
      <c r="AM270" s="31"/>
      <c r="AN270" s="31"/>
      <c r="AO270" s="31"/>
      <c r="AP270" s="31"/>
      <c r="AQ270" s="31"/>
      <c r="AR270" s="31"/>
      <c r="AS270" s="31"/>
      <c r="AT270" s="31"/>
      <c r="AU270" s="31"/>
      <c r="AV270" s="31"/>
      <c r="AW270" s="31"/>
      <c r="AX270" s="31"/>
      <c r="AY270" s="31"/>
      <c r="AZ270" s="31"/>
      <c r="BA270" s="31"/>
      <c r="BB270" s="31"/>
      <c r="BC270" s="186"/>
      <c r="BD270" s="31"/>
      <c r="BE270" s="185"/>
    </row>
    <row r="271" spans="1:57" ht="15.75">
      <c r="A271" s="59"/>
      <c r="B271" s="31"/>
      <c r="C271" s="34"/>
      <c r="D271" s="33"/>
      <c r="E271" s="33"/>
      <c r="F271" s="33"/>
      <c r="G271" s="34"/>
      <c r="H271" s="34"/>
      <c r="I271" s="34"/>
      <c r="J271" s="34"/>
      <c r="K271" s="34"/>
      <c r="L271" s="34"/>
      <c r="M271" s="34"/>
      <c r="N271" s="34"/>
      <c r="O271" s="34"/>
      <c r="P271" s="34"/>
      <c r="Q271" s="34"/>
      <c r="R271" s="31"/>
      <c r="S271" s="31"/>
      <c r="T271" s="31"/>
      <c r="U271" s="31"/>
      <c r="V271" s="31"/>
      <c r="W271" s="31"/>
      <c r="X271" s="31"/>
      <c r="Y271" s="31"/>
      <c r="Z271" s="31"/>
      <c r="AA271"/>
      <c r="AB271"/>
      <c r="AC271"/>
      <c r="AD271"/>
      <c r="AE271" s="31"/>
      <c r="AF271" s="31"/>
      <c r="AG271" s="31"/>
      <c r="AH271" s="31"/>
      <c r="AI271" s="31"/>
      <c r="AJ271" s="31"/>
      <c r="AK271" s="31"/>
      <c r="AL271" s="31"/>
      <c r="AM271" s="31"/>
      <c r="AN271" s="31"/>
      <c r="AO271" s="31"/>
      <c r="AP271" s="31"/>
      <c r="AQ271" s="31"/>
      <c r="AR271" s="31"/>
      <c r="AS271" s="31"/>
      <c r="AT271" s="31"/>
      <c r="AU271" s="31"/>
      <c r="AV271" s="31"/>
      <c r="AW271" s="31"/>
      <c r="AX271" s="31"/>
      <c r="AY271" s="31"/>
      <c r="AZ271" s="31"/>
      <c r="BA271" s="31"/>
      <c r="BB271" s="31"/>
      <c r="BC271" s="186"/>
      <c r="BD271" s="31"/>
      <c r="BE271" s="185"/>
    </row>
    <row r="272" spans="1:57" ht="15.75">
      <c r="A272" s="59"/>
      <c r="B272" s="31"/>
      <c r="C272" s="34"/>
      <c r="D272" s="33"/>
      <c r="E272" s="33"/>
      <c r="F272" s="33"/>
      <c r="G272" s="34"/>
      <c r="H272" s="34"/>
      <c r="I272" s="34"/>
      <c r="J272" s="34"/>
      <c r="K272" s="34"/>
      <c r="L272" s="34"/>
      <c r="M272" s="34"/>
      <c r="N272" s="34"/>
      <c r="O272" s="34"/>
      <c r="P272" s="34"/>
      <c r="Q272" s="34"/>
      <c r="R272" s="31"/>
      <c r="S272" s="31"/>
      <c r="T272" s="31"/>
      <c r="U272" s="31"/>
      <c r="V272" s="31"/>
      <c r="W272" s="31"/>
      <c r="X272" s="31"/>
      <c r="Y272" s="31"/>
      <c r="Z272" s="31"/>
      <c r="AA272"/>
      <c r="AB272"/>
      <c r="AC272"/>
      <c r="AD272"/>
      <c r="AE272" s="31"/>
      <c r="AF272" s="31"/>
      <c r="AG272" s="31"/>
      <c r="AH272" s="31"/>
      <c r="AI272" s="31"/>
      <c r="AJ272" s="31"/>
      <c r="AK272" s="31"/>
      <c r="AL272" s="31"/>
      <c r="AM272" s="31"/>
      <c r="AN272" s="31"/>
      <c r="AO272" s="31"/>
      <c r="AP272" s="31"/>
      <c r="AQ272" s="31"/>
      <c r="AR272" s="31"/>
      <c r="AS272" s="31"/>
      <c r="AT272" s="31"/>
      <c r="AU272" s="31"/>
      <c r="AV272" s="31"/>
      <c r="AW272" s="31"/>
      <c r="AX272" s="31"/>
      <c r="AY272" s="31"/>
      <c r="AZ272" s="31"/>
      <c r="BA272" s="31"/>
      <c r="BB272" s="31"/>
      <c r="BC272" s="186"/>
      <c r="BD272" s="31"/>
      <c r="BE272" s="185"/>
    </row>
    <row r="273" spans="1:57" ht="15.75">
      <c r="A273" s="59"/>
      <c r="B273" s="31"/>
      <c r="C273" s="34"/>
      <c r="D273" s="33"/>
      <c r="E273" s="33"/>
      <c r="F273" s="33"/>
      <c r="G273" s="34"/>
      <c r="H273" s="34"/>
      <c r="I273" s="34"/>
      <c r="J273" s="34"/>
      <c r="K273" s="34"/>
      <c r="L273" s="34"/>
      <c r="M273" s="34"/>
      <c r="N273" s="34"/>
      <c r="O273" s="34"/>
      <c r="P273" s="34"/>
      <c r="Q273" s="34"/>
      <c r="R273" s="31"/>
      <c r="S273" s="31"/>
      <c r="T273" s="31"/>
      <c r="U273" s="31"/>
      <c r="V273" s="31"/>
      <c r="W273" s="31"/>
      <c r="X273" s="31"/>
      <c r="Y273" s="31"/>
      <c r="Z273" s="31"/>
      <c r="AA273"/>
      <c r="AB273"/>
      <c r="AC273"/>
      <c r="AD273"/>
      <c r="AE273" s="31"/>
      <c r="AF273" s="31"/>
      <c r="AG273" s="31"/>
      <c r="AH273" s="31"/>
      <c r="AI273" s="31"/>
      <c r="AJ273" s="31"/>
      <c r="AK273" s="31"/>
      <c r="AL273" s="31"/>
      <c r="AM273" s="31"/>
      <c r="AN273" s="31"/>
      <c r="AO273" s="31"/>
      <c r="AP273" s="31"/>
      <c r="AQ273" s="31"/>
      <c r="AR273" s="31"/>
      <c r="AS273" s="31"/>
      <c r="AT273" s="31"/>
      <c r="AU273" s="31"/>
      <c r="AV273" s="31"/>
      <c r="AW273" s="31"/>
      <c r="AX273" s="31"/>
      <c r="AY273" s="31"/>
      <c r="AZ273" s="31"/>
      <c r="BA273" s="31"/>
      <c r="BB273" s="31"/>
      <c r="BC273" s="186"/>
      <c r="BD273" s="31"/>
      <c r="BE273" s="185"/>
    </row>
    <row r="274" spans="1:57" ht="15.75">
      <c r="A274" s="59"/>
      <c r="B274" s="31"/>
      <c r="C274" s="34"/>
      <c r="D274" s="33"/>
      <c r="E274" s="33"/>
      <c r="F274" s="33"/>
      <c r="G274" s="34"/>
      <c r="H274" s="34"/>
      <c r="I274" s="34"/>
      <c r="J274" s="34"/>
      <c r="K274" s="34"/>
      <c r="L274" s="34"/>
      <c r="M274" s="34"/>
      <c r="N274" s="34"/>
      <c r="O274" s="34"/>
      <c r="P274" s="34"/>
      <c r="Q274" s="34"/>
      <c r="R274" s="31"/>
      <c r="S274" s="31"/>
      <c r="T274" s="31"/>
      <c r="U274" s="31"/>
      <c r="V274" s="31"/>
      <c r="W274" s="31"/>
      <c r="X274" s="31"/>
      <c r="Y274" s="31"/>
      <c r="Z274" s="31"/>
      <c r="AA274"/>
      <c r="AB274"/>
      <c r="AC274"/>
      <c r="AD274"/>
      <c r="AE274" s="31"/>
      <c r="AF274" s="31"/>
      <c r="AG274" s="31"/>
      <c r="AH274" s="31"/>
      <c r="AI274" s="31"/>
      <c r="AJ274" s="31"/>
      <c r="AK274" s="31"/>
      <c r="AL274" s="31"/>
      <c r="AM274" s="31"/>
      <c r="AN274" s="31"/>
      <c r="AO274" s="31"/>
      <c r="AP274" s="31"/>
      <c r="AQ274" s="31"/>
      <c r="AR274" s="31"/>
      <c r="AS274" s="31"/>
      <c r="AT274" s="31"/>
      <c r="AU274" s="31"/>
      <c r="AV274" s="31"/>
      <c r="AW274" s="31"/>
      <c r="AX274" s="31"/>
      <c r="AY274" s="31"/>
      <c r="AZ274" s="31"/>
      <c r="BA274" s="31"/>
      <c r="BB274" s="31"/>
      <c r="BC274" s="186"/>
      <c r="BD274" s="31"/>
      <c r="BE274" s="185"/>
    </row>
    <row r="275" spans="1:57" ht="15.75">
      <c r="A275" s="59"/>
      <c r="B275" s="31"/>
      <c r="C275" s="34"/>
      <c r="D275" s="33"/>
      <c r="E275" s="33"/>
      <c r="F275" s="33"/>
      <c r="G275" s="34"/>
      <c r="H275" s="34"/>
      <c r="I275" s="34"/>
      <c r="J275" s="34"/>
      <c r="K275" s="34"/>
      <c r="L275" s="34"/>
      <c r="M275" s="34"/>
      <c r="N275" s="34"/>
      <c r="O275" s="34"/>
      <c r="P275" s="34"/>
      <c r="Q275" s="34"/>
      <c r="R275" s="31"/>
      <c r="S275" s="31"/>
      <c r="T275" s="31"/>
      <c r="U275" s="31"/>
      <c r="V275" s="31"/>
      <c r="W275" s="31"/>
      <c r="X275" s="31"/>
      <c r="Y275" s="31"/>
      <c r="Z275" s="31"/>
      <c r="AA275"/>
      <c r="AB275"/>
      <c r="AC275"/>
      <c r="AD275"/>
      <c r="AE275" s="31"/>
      <c r="AF275" s="31"/>
      <c r="AG275" s="31"/>
      <c r="AH275" s="31"/>
      <c r="AI275" s="31"/>
      <c r="AJ275" s="31"/>
      <c r="AK275" s="31"/>
      <c r="AL275" s="31"/>
      <c r="AM275" s="31"/>
      <c r="AN275" s="31"/>
      <c r="AO275" s="31"/>
      <c r="AP275" s="31"/>
      <c r="AQ275" s="31"/>
      <c r="AR275" s="31"/>
      <c r="AS275" s="31"/>
      <c r="AT275" s="31"/>
      <c r="AU275" s="31"/>
      <c r="AV275" s="31"/>
      <c r="AW275" s="31"/>
      <c r="AX275" s="31"/>
      <c r="AY275" s="31"/>
      <c r="AZ275" s="31"/>
      <c r="BA275" s="31"/>
      <c r="BB275" s="31"/>
      <c r="BC275" s="186"/>
      <c r="BD275" s="31"/>
      <c r="BE275" s="185"/>
    </row>
    <row r="276" spans="1:57" ht="15.75">
      <c r="A276" s="59"/>
      <c r="B276" s="31"/>
      <c r="C276" s="34"/>
      <c r="D276" s="33"/>
      <c r="E276" s="33"/>
      <c r="F276" s="33"/>
      <c r="G276" s="34"/>
      <c r="H276" s="34"/>
      <c r="I276" s="34"/>
      <c r="J276" s="34"/>
      <c r="K276" s="34"/>
      <c r="L276" s="34"/>
      <c r="M276" s="34"/>
      <c r="N276" s="34"/>
      <c r="O276" s="34"/>
      <c r="P276" s="34"/>
      <c r="Q276" s="34"/>
      <c r="R276" s="31"/>
      <c r="S276" s="31"/>
      <c r="T276" s="31"/>
      <c r="U276" s="31"/>
      <c r="V276" s="31"/>
      <c r="W276" s="31"/>
      <c r="X276" s="31"/>
      <c r="Y276" s="31"/>
      <c r="Z276" s="31"/>
      <c r="AA276"/>
      <c r="AB276"/>
      <c r="AC276"/>
      <c r="AD276"/>
      <c r="AE276" s="31"/>
      <c r="AF276" s="31"/>
      <c r="AG276" s="31"/>
      <c r="AH276" s="31"/>
      <c r="AI276" s="31"/>
      <c r="AJ276" s="31"/>
      <c r="AK276" s="31"/>
      <c r="AL276" s="31"/>
      <c r="AM276" s="31"/>
      <c r="AN276" s="31"/>
      <c r="AO276" s="31"/>
      <c r="AP276" s="31"/>
      <c r="AQ276" s="31"/>
      <c r="AR276" s="31"/>
      <c r="AS276" s="31"/>
      <c r="AT276" s="31"/>
      <c r="AU276" s="31"/>
      <c r="AV276" s="31"/>
      <c r="AW276" s="31"/>
      <c r="AX276" s="31"/>
      <c r="AY276" s="31"/>
      <c r="AZ276" s="31"/>
      <c r="BA276" s="31"/>
      <c r="BB276" s="31"/>
      <c r="BC276" s="186"/>
      <c r="BD276" s="31"/>
      <c r="BE276" s="185"/>
    </row>
    <row r="277" spans="1:57" ht="15.75">
      <c r="A277" s="59"/>
      <c r="B277" s="31"/>
      <c r="C277" s="34"/>
      <c r="D277" s="33"/>
      <c r="E277" s="33"/>
      <c r="F277" s="33"/>
      <c r="G277" s="34"/>
      <c r="H277" s="34"/>
      <c r="I277" s="34"/>
      <c r="J277" s="34"/>
      <c r="K277" s="34"/>
      <c r="L277" s="34"/>
      <c r="M277" s="34"/>
      <c r="N277" s="34"/>
      <c r="O277" s="34"/>
      <c r="P277" s="34"/>
      <c r="Q277" s="34"/>
      <c r="R277" s="31"/>
      <c r="S277" s="31"/>
      <c r="T277" s="31"/>
      <c r="U277" s="31"/>
      <c r="V277" s="31"/>
      <c r="W277" s="31"/>
      <c r="X277" s="31"/>
      <c r="Y277" s="31"/>
      <c r="Z277" s="31"/>
      <c r="AA277"/>
      <c r="AB277"/>
      <c r="AC277"/>
      <c r="AD277"/>
      <c r="AE277" s="31"/>
      <c r="AF277" s="31"/>
      <c r="AG277" s="31"/>
      <c r="AH277" s="31"/>
      <c r="AI277" s="31"/>
      <c r="AJ277" s="31"/>
      <c r="AK277" s="31"/>
      <c r="AL277" s="31"/>
      <c r="AM277" s="31"/>
      <c r="AN277" s="31"/>
      <c r="AO277" s="31"/>
      <c r="AP277" s="31"/>
      <c r="AQ277" s="31"/>
      <c r="AR277" s="31"/>
      <c r="AS277" s="31"/>
      <c r="AT277" s="31"/>
      <c r="AU277" s="31"/>
      <c r="AV277" s="31"/>
      <c r="AW277" s="31"/>
      <c r="AX277" s="31"/>
      <c r="AY277" s="31"/>
      <c r="AZ277" s="31"/>
      <c r="BA277" s="31"/>
      <c r="BB277" s="31"/>
      <c r="BC277" s="186"/>
      <c r="BD277" s="31"/>
      <c r="BE277" s="185"/>
    </row>
    <row r="278" spans="1:57" ht="15.75">
      <c r="A278" s="59"/>
      <c r="B278" s="31"/>
      <c r="C278" s="34"/>
      <c r="D278" s="33"/>
      <c r="E278" s="33"/>
      <c r="F278" s="33"/>
      <c r="G278" s="34"/>
      <c r="H278" s="34"/>
      <c r="I278" s="34"/>
      <c r="J278" s="34"/>
      <c r="K278" s="34"/>
      <c r="L278" s="34"/>
      <c r="M278" s="34"/>
      <c r="N278" s="34"/>
      <c r="O278" s="34"/>
      <c r="P278" s="34"/>
      <c r="Q278" s="34"/>
      <c r="R278" s="31"/>
      <c r="S278" s="31"/>
      <c r="T278" s="31"/>
      <c r="U278" s="31"/>
      <c r="V278" s="31"/>
      <c r="W278" s="31"/>
      <c r="X278" s="31"/>
      <c r="Y278" s="31"/>
      <c r="Z278" s="31"/>
      <c r="AA278"/>
      <c r="AB278"/>
      <c r="AC278"/>
      <c r="AD278"/>
      <c r="AE278" s="31"/>
      <c r="AF278" s="31"/>
      <c r="AG278" s="31"/>
      <c r="AH278" s="31"/>
      <c r="AI278" s="31"/>
      <c r="AJ278" s="31"/>
      <c r="AK278" s="31"/>
      <c r="AL278" s="31"/>
      <c r="AM278" s="31"/>
      <c r="AN278" s="31"/>
      <c r="AO278" s="31"/>
      <c r="AP278" s="31"/>
      <c r="AQ278" s="31"/>
      <c r="AR278" s="31"/>
      <c r="AS278" s="31"/>
      <c r="AT278" s="31"/>
      <c r="AU278" s="31"/>
      <c r="AV278" s="31"/>
      <c r="AW278" s="31"/>
      <c r="AX278" s="31"/>
      <c r="AY278" s="31"/>
      <c r="AZ278" s="31"/>
      <c r="BA278" s="31"/>
      <c r="BB278" s="31"/>
      <c r="BC278" s="186"/>
      <c r="BD278" s="31"/>
      <c r="BE278" s="185"/>
    </row>
    <row r="279" spans="1:57" ht="15.75">
      <c r="A279" s="59"/>
      <c r="B279" s="31"/>
      <c r="C279" s="34"/>
      <c r="D279" s="33"/>
      <c r="E279" s="33"/>
      <c r="F279" s="33"/>
      <c r="G279" s="34"/>
      <c r="H279" s="34"/>
      <c r="I279" s="34"/>
      <c r="J279" s="34"/>
      <c r="K279" s="34"/>
      <c r="L279" s="34"/>
      <c r="M279" s="34"/>
      <c r="N279" s="34"/>
      <c r="O279" s="34"/>
      <c r="P279" s="34"/>
      <c r="Q279" s="34"/>
      <c r="R279" s="31"/>
      <c r="S279" s="31"/>
      <c r="T279" s="31"/>
      <c r="U279" s="31"/>
      <c r="V279" s="31"/>
      <c r="W279" s="31"/>
      <c r="X279" s="31"/>
      <c r="Y279" s="31"/>
      <c r="Z279" s="31"/>
      <c r="AA279"/>
      <c r="AB279"/>
      <c r="AC279"/>
      <c r="AD279"/>
      <c r="AE279" s="31"/>
      <c r="AF279" s="31"/>
      <c r="AG279" s="31"/>
      <c r="AH279" s="31"/>
      <c r="AI279" s="31"/>
      <c r="AJ279" s="31"/>
      <c r="AK279" s="31"/>
      <c r="AL279" s="31"/>
      <c r="AM279" s="31"/>
      <c r="AN279" s="31"/>
      <c r="AO279" s="31"/>
      <c r="AP279" s="31"/>
      <c r="AQ279" s="31"/>
      <c r="AR279" s="31"/>
      <c r="AS279" s="31"/>
      <c r="AT279" s="31"/>
      <c r="AU279" s="31"/>
      <c r="AV279" s="31"/>
      <c r="AW279" s="31"/>
      <c r="AX279" s="31"/>
      <c r="AY279" s="31"/>
      <c r="AZ279" s="31"/>
      <c r="BA279" s="31"/>
      <c r="BB279" s="31"/>
      <c r="BC279" s="186"/>
      <c r="BD279" s="31"/>
      <c r="BE279" s="185"/>
    </row>
    <row r="280" spans="1:57" ht="15.75">
      <c r="A280" s="59"/>
      <c r="B280" s="31"/>
      <c r="C280" s="34"/>
      <c r="D280" s="33"/>
      <c r="E280" s="33"/>
      <c r="F280" s="33"/>
      <c r="G280" s="34"/>
      <c r="H280" s="34"/>
      <c r="I280" s="34"/>
      <c r="J280" s="34"/>
      <c r="K280" s="34"/>
      <c r="L280" s="34"/>
      <c r="M280" s="34"/>
      <c r="N280" s="34"/>
      <c r="O280" s="34"/>
      <c r="P280" s="34"/>
      <c r="Q280" s="34"/>
      <c r="R280" s="31"/>
      <c r="S280" s="31"/>
      <c r="T280" s="31"/>
      <c r="U280" s="31"/>
      <c r="V280" s="31"/>
      <c r="W280" s="31"/>
      <c r="X280" s="31"/>
      <c r="Y280" s="31"/>
      <c r="Z280" s="31"/>
      <c r="AA280"/>
      <c r="AB280"/>
      <c r="AC280"/>
      <c r="AD280"/>
      <c r="AE280" s="31"/>
      <c r="AF280" s="31"/>
      <c r="AG280" s="31"/>
      <c r="AH280" s="31"/>
      <c r="AI280" s="31"/>
      <c r="AJ280" s="31"/>
      <c r="AK280" s="31"/>
      <c r="AL280" s="31"/>
      <c r="AM280" s="31"/>
      <c r="AN280" s="31"/>
      <c r="AO280" s="31"/>
      <c r="AP280" s="31"/>
      <c r="AQ280" s="31"/>
      <c r="AR280" s="31"/>
      <c r="AS280" s="31"/>
      <c r="AT280" s="31"/>
      <c r="AU280" s="31"/>
      <c r="AV280" s="31"/>
      <c r="AW280" s="31"/>
      <c r="AX280" s="31"/>
      <c r="AY280" s="31"/>
      <c r="AZ280" s="31"/>
      <c r="BA280" s="31"/>
      <c r="BB280" s="31"/>
      <c r="BC280" s="186"/>
      <c r="BD280" s="31"/>
      <c r="BE280" s="185"/>
    </row>
    <row r="281" spans="1:57" ht="15.75">
      <c r="A281" s="59"/>
      <c r="B281" s="31"/>
      <c r="C281" s="34"/>
      <c r="D281" s="33"/>
      <c r="E281" s="33"/>
      <c r="F281" s="33"/>
      <c r="G281" s="34"/>
      <c r="H281" s="34"/>
      <c r="I281" s="34"/>
      <c r="J281" s="34"/>
      <c r="K281" s="34"/>
      <c r="L281" s="34"/>
      <c r="M281" s="34"/>
      <c r="N281" s="34"/>
      <c r="O281" s="34"/>
      <c r="P281" s="34"/>
      <c r="Q281" s="34"/>
      <c r="R281" s="31"/>
      <c r="S281" s="31"/>
      <c r="T281" s="31"/>
      <c r="U281" s="31"/>
      <c r="V281" s="31"/>
      <c r="W281" s="31"/>
      <c r="X281" s="31"/>
      <c r="Y281" s="31"/>
      <c r="Z281" s="31"/>
      <c r="AA281"/>
      <c r="AB281"/>
      <c r="AC281"/>
      <c r="AD281"/>
      <c r="AE281" s="31"/>
      <c r="AF281" s="31"/>
      <c r="AG281" s="31"/>
      <c r="AH281" s="31"/>
      <c r="AI281" s="31"/>
      <c r="AJ281" s="31"/>
      <c r="AK281" s="31"/>
      <c r="AL281" s="31"/>
      <c r="AM281" s="31"/>
      <c r="AN281" s="31"/>
      <c r="AO281" s="31"/>
      <c r="AP281" s="31"/>
      <c r="AQ281" s="31"/>
      <c r="AR281" s="31"/>
      <c r="AS281" s="31"/>
      <c r="AT281" s="31"/>
      <c r="AU281" s="31"/>
      <c r="AV281" s="31"/>
      <c r="AW281" s="31"/>
      <c r="AX281" s="31"/>
      <c r="AY281" s="31"/>
      <c r="AZ281" s="31"/>
      <c r="BA281" s="31"/>
      <c r="BB281" s="31"/>
      <c r="BC281" s="186"/>
      <c r="BD281" s="31"/>
      <c r="BE281" s="185"/>
    </row>
    <row r="282" spans="1:57" ht="15.75">
      <c r="A282" s="59"/>
      <c r="B282" s="31"/>
      <c r="C282" s="34"/>
      <c r="D282" s="33"/>
      <c r="E282" s="33"/>
      <c r="F282" s="33"/>
      <c r="G282" s="34"/>
      <c r="H282" s="34"/>
      <c r="I282" s="34"/>
      <c r="J282" s="34"/>
      <c r="K282" s="34"/>
      <c r="L282" s="34"/>
      <c r="M282" s="34"/>
      <c r="N282" s="34"/>
      <c r="O282" s="34"/>
      <c r="P282" s="34"/>
      <c r="Q282" s="34"/>
      <c r="R282" s="31"/>
      <c r="S282" s="31"/>
      <c r="T282" s="31"/>
      <c r="U282" s="31"/>
      <c r="V282" s="31"/>
      <c r="W282" s="31"/>
      <c r="X282" s="31"/>
      <c r="Y282" s="31"/>
      <c r="Z282" s="31"/>
      <c r="AA282"/>
      <c r="AB282"/>
      <c r="AC282"/>
      <c r="AD282"/>
      <c r="AE282" s="31"/>
      <c r="AF282" s="31"/>
      <c r="AG282" s="31"/>
      <c r="AH282" s="31"/>
      <c r="AI282" s="31"/>
      <c r="AJ282" s="31"/>
      <c r="AK282" s="31"/>
      <c r="AL282" s="31"/>
      <c r="AM282" s="31"/>
      <c r="AN282" s="31"/>
      <c r="AO282" s="31"/>
      <c r="AP282" s="31"/>
      <c r="AQ282" s="31"/>
      <c r="AR282" s="31"/>
      <c r="AS282" s="31"/>
      <c r="AT282" s="31"/>
      <c r="AU282" s="31"/>
      <c r="AV282" s="31"/>
      <c r="AW282" s="31"/>
      <c r="AX282" s="31"/>
      <c r="AY282" s="31"/>
      <c r="AZ282" s="31"/>
      <c r="BA282" s="31"/>
      <c r="BB282" s="31"/>
      <c r="BC282" s="186"/>
      <c r="BD282" s="31"/>
      <c r="BE282" s="185"/>
    </row>
    <row r="283" spans="1:57" ht="15.75">
      <c r="A283" s="59"/>
      <c r="B283" s="31"/>
      <c r="C283" s="34"/>
      <c r="D283" s="33"/>
      <c r="E283" s="33"/>
      <c r="F283" s="33"/>
      <c r="G283" s="34"/>
      <c r="H283" s="34"/>
      <c r="I283" s="34"/>
      <c r="J283" s="34"/>
      <c r="K283" s="34"/>
      <c r="L283" s="34"/>
      <c r="M283" s="34"/>
      <c r="N283" s="34"/>
      <c r="O283" s="34"/>
      <c r="P283" s="34"/>
      <c r="Q283" s="34"/>
      <c r="R283" s="31"/>
      <c r="S283" s="31"/>
      <c r="T283" s="31"/>
      <c r="U283" s="31"/>
      <c r="V283" s="31"/>
      <c r="W283" s="31"/>
      <c r="X283" s="31"/>
      <c r="Y283" s="31"/>
      <c r="Z283" s="31"/>
      <c r="AA283"/>
      <c r="AB283"/>
      <c r="AC283"/>
      <c r="AD283"/>
      <c r="AE283" s="31"/>
      <c r="AF283" s="31"/>
      <c r="AG283" s="31"/>
      <c r="AH283" s="31"/>
      <c r="AI283" s="31"/>
      <c r="AJ283" s="31"/>
      <c r="AK283" s="31"/>
      <c r="AL283" s="31"/>
      <c r="AM283" s="31"/>
      <c r="AN283" s="31"/>
      <c r="AO283" s="31"/>
      <c r="AP283" s="31"/>
      <c r="AQ283" s="31"/>
      <c r="AR283" s="31"/>
      <c r="AS283" s="31"/>
      <c r="AT283" s="31"/>
      <c r="AU283" s="31"/>
      <c r="AV283" s="31"/>
      <c r="AW283" s="31"/>
      <c r="AX283" s="31"/>
      <c r="AY283" s="31"/>
      <c r="AZ283" s="31"/>
      <c r="BA283" s="31"/>
      <c r="BB283" s="31"/>
      <c r="BC283" s="186"/>
      <c r="BD283" s="31"/>
      <c r="BE283" s="185"/>
    </row>
    <row r="284" spans="1:57" ht="15.75">
      <c r="A284" s="59"/>
      <c r="B284" s="31"/>
      <c r="C284" s="34"/>
      <c r="D284" s="33"/>
      <c r="E284" s="33"/>
      <c r="F284" s="33"/>
      <c r="G284" s="34"/>
      <c r="H284" s="34"/>
      <c r="I284" s="34"/>
      <c r="J284" s="34"/>
      <c r="K284" s="34"/>
      <c r="L284" s="34"/>
      <c r="M284" s="34"/>
      <c r="N284" s="34"/>
      <c r="O284" s="34"/>
      <c r="P284" s="34"/>
      <c r="Q284" s="34"/>
      <c r="R284" s="31"/>
      <c r="S284" s="31"/>
      <c r="T284" s="31"/>
      <c r="U284" s="31"/>
      <c r="V284" s="31"/>
      <c r="W284" s="31"/>
      <c r="X284" s="31"/>
      <c r="Y284" s="31"/>
      <c r="Z284" s="31"/>
      <c r="AA284"/>
      <c r="AB284"/>
      <c r="AC284"/>
      <c r="AD284"/>
      <c r="AE284" s="31"/>
      <c r="AF284" s="31"/>
      <c r="AG284" s="31"/>
      <c r="AH284" s="31"/>
      <c r="AI284" s="31"/>
      <c r="AJ284" s="31"/>
      <c r="AK284" s="31"/>
      <c r="AL284" s="31"/>
      <c r="AM284" s="31"/>
      <c r="AN284" s="31"/>
      <c r="AO284" s="31"/>
      <c r="AP284" s="31"/>
      <c r="AQ284" s="31"/>
      <c r="AR284" s="31"/>
      <c r="AS284" s="31"/>
      <c r="AT284" s="31"/>
      <c r="AU284" s="31"/>
      <c r="AV284" s="31"/>
      <c r="AW284" s="31"/>
      <c r="AX284" s="31"/>
      <c r="AY284" s="31"/>
      <c r="AZ284" s="31"/>
      <c r="BA284" s="31"/>
      <c r="BB284" s="31"/>
      <c r="BC284" s="186"/>
      <c r="BD284" s="31"/>
      <c r="BE284" s="185"/>
    </row>
    <row r="285" spans="1:57" ht="15.75">
      <c r="A285" s="59"/>
      <c r="B285" s="31"/>
      <c r="C285" s="34"/>
      <c r="D285" s="33"/>
      <c r="E285" s="33"/>
      <c r="F285" s="33"/>
      <c r="G285" s="34"/>
      <c r="H285" s="34"/>
      <c r="I285" s="34"/>
      <c r="J285" s="34"/>
      <c r="K285" s="34"/>
      <c r="L285" s="34"/>
      <c r="M285" s="34"/>
      <c r="N285" s="34"/>
      <c r="O285" s="34"/>
      <c r="P285" s="34"/>
      <c r="Q285" s="34"/>
      <c r="R285" s="31"/>
      <c r="S285" s="31"/>
      <c r="T285" s="31"/>
      <c r="U285" s="31"/>
      <c r="V285" s="31"/>
      <c r="W285" s="31"/>
      <c r="X285" s="31"/>
      <c r="Y285" s="31"/>
      <c r="Z285" s="31"/>
      <c r="AA285"/>
      <c r="AB285"/>
      <c r="AC285"/>
      <c r="AD285"/>
      <c r="AE285" s="31"/>
      <c r="AF285" s="31"/>
      <c r="AG285" s="31"/>
      <c r="AH285" s="31"/>
      <c r="AI285" s="31"/>
      <c r="AJ285" s="31"/>
      <c r="AK285" s="31"/>
      <c r="AL285" s="31"/>
      <c r="AM285" s="31"/>
      <c r="AN285" s="31"/>
      <c r="AO285" s="31"/>
      <c r="AP285" s="31"/>
      <c r="AQ285" s="31"/>
      <c r="AR285" s="31"/>
      <c r="AS285" s="31"/>
      <c r="AT285" s="31"/>
      <c r="AU285" s="31"/>
      <c r="AV285" s="31"/>
      <c r="AW285" s="31"/>
      <c r="AX285" s="31"/>
      <c r="AY285" s="31"/>
      <c r="AZ285" s="31"/>
      <c r="BA285" s="31"/>
      <c r="BB285" s="31"/>
      <c r="BC285" s="186"/>
      <c r="BD285" s="31"/>
      <c r="BE285" s="185"/>
    </row>
    <row r="286" spans="1:57" ht="15.75">
      <c r="A286" s="59"/>
      <c r="B286" s="31"/>
      <c r="C286" s="34"/>
      <c r="D286" s="33"/>
      <c r="E286" s="33"/>
      <c r="F286" s="33"/>
      <c r="G286" s="34"/>
      <c r="H286" s="34"/>
      <c r="I286" s="34"/>
      <c r="J286" s="34"/>
      <c r="K286" s="34"/>
      <c r="L286" s="34"/>
      <c r="M286" s="34"/>
      <c r="N286" s="34"/>
      <c r="O286" s="34"/>
      <c r="P286" s="34"/>
      <c r="Q286" s="34"/>
      <c r="R286" s="31"/>
      <c r="S286" s="31"/>
      <c r="T286" s="31"/>
      <c r="U286" s="31"/>
      <c r="V286" s="31"/>
      <c r="W286" s="31"/>
      <c r="X286" s="31"/>
      <c r="Y286" s="31"/>
      <c r="Z286" s="31"/>
      <c r="AA286"/>
      <c r="AB286"/>
      <c r="AC286"/>
      <c r="AD286"/>
      <c r="AE286" s="31"/>
      <c r="AF286" s="31"/>
      <c r="AG286" s="31"/>
      <c r="AH286" s="31"/>
      <c r="AI286" s="31"/>
      <c r="AJ286" s="31"/>
      <c r="AK286" s="31"/>
      <c r="AL286" s="31"/>
      <c r="AM286" s="31"/>
      <c r="AN286" s="31"/>
      <c r="AO286" s="31"/>
      <c r="AP286" s="31"/>
      <c r="AQ286" s="31"/>
      <c r="AR286" s="31"/>
      <c r="AS286" s="31"/>
      <c r="AT286" s="31"/>
      <c r="AU286" s="31"/>
      <c r="AV286" s="31"/>
      <c r="AW286" s="31"/>
      <c r="AX286" s="31"/>
      <c r="AY286" s="31"/>
      <c r="AZ286" s="31"/>
      <c r="BA286" s="31"/>
      <c r="BB286" s="31"/>
      <c r="BC286" s="186"/>
      <c r="BD286" s="31"/>
      <c r="BE286" s="185"/>
    </row>
    <row r="287" spans="1:57" ht="15.75">
      <c r="A287" s="59"/>
      <c r="B287" s="31"/>
      <c r="C287" s="34"/>
      <c r="D287" s="33"/>
      <c r="E287" s="33"/>
      <c r="F287" s="33"/>
      <c r="G287" s="34"/>
      <c r="H287" s="34"/>
      <c r="I287" s="34"/>
      <c r="J287" s="34"/>
      <c r="K287" s="34"/>
      <c r="L287" s="34"/>
      <c r="M287" s="34"/>
      <c r="N287" s="34"/>
      <c r="O287" s="34"/>
      <c r="P287" s="34"/>
      <c r="Q287" s="34"/>
      <c r="R287" s="31"/>
      <c r="S287" s="31"/>
      <c r="T287" s="31"/>
      <c r="U287" s="31"/>
      <c r="V287" s="31"/>
      <c r="W287" s="31"/>
      <c r="X287" s="31"/>
      <c r="Y287" s="31"/>
      <c r="Z287" s="31"/>
      <c r="AA287"/>
      <c r="AB287"/>
      <c r="AC287"/>
      <c r="AD287"/>
      <c r="AE287" s="31"/>
      <c r="AF287" s="31"/>
      <c r="AG287" s="31"/>
      <c r="AH287" s="31"/>
      <c r="AI287" s="31"/>
      <c r="AJ287" s="31"/>
      <c r="AK287" s="31"/>
      <c r="AL287" s="31"/>
      <c r="AM287" s="31"/>
      <c r="AN287" s="31"/>
      <c r="AO287" s="31"/>
      <c r="AP287" s="31"/>
      <c r="AQ287" s="31"/>
      <c r="AR287" s="31"/>
      <c r="AS287" s="31"/>
      <c r="AT287" s="31"/>
      <c r="AU287" s="31"/>
      <c r="AV287" s="31"/>
      <c r="AW287" s="31"/>
      <c r="AX287" s="31"/>
      <c r="AY287" s="31"/>
      <c r="AZ287" s="31"/>
      <c r="BA287" s="31"/>
      <c r="BB287" s="31"/>
      <c r="BC287" s="186"/>
      <c r="BD287" s="31"/>
      <c r="BE287" s="185"/>
    </row>
    <row r="288" spans="1:57" ht="15.75">
      <c r="A288" s="59"/>
      <c r="B288" s="31"/>
      <c r="C288" s="34"/>
      <c r="D288" s="33"/>
      <c r="E288" s="33"/>
      <c r="F288" s="33"/>
      <c r="G288" s="34"/>
      <c r="H288" s="34"/>
      <c r="I288" s="34"/>
      <c r="J288" s="34"/>
      <c r="K288" s="34"/>
      <c r="L288" s="34"/>
      <c r="M288" s="34"/>
      <c r="N288" s="34"/>
      <c r="O288" s="34"/>
      <c r="P288" s="34"/>
      <c r="Q288" s="34"/>
      <c r="R288" s="31"/>
      <c r="S288" s="31"/>
      <c r="T288" s="31"/>
      <c r="U288" s="31"/>
      <c r="V288" s="31"/>
      <c r="W288" s="31"/>
      <c r="X288" s="31"/>
      <c r="Y288" s="31"/>
      <c r="Z288" s="31"/>
      <c r="AA288"/>
      <c r="AB288"/>
      <c r="AC288"/>
      <c r="AD288"/>
      <c r="AE288" s="31"/>
      <c r="AF288" s="31"/>
      <c r="AG288" s="31"/>
      <c r="AH288" s="31"/>
      <c r="AI288" s="31"/>
      <c r="AJ288" s="31"/>
      <c r="AK288" s="31"/>
      <c r="AL288" s="31"/>
      <c r="AM288" s="31"/>
      <c r="AN288" s="31"/>
      <c r="AO288" s="31"/>
      <c r="AP288" s="31"/>
      <c r="AQ288" s="31"/>
      <c r="AR288" s="31"/>
      <c r="AS288" s="31"/>
      <c r="AT288" s="31"/>
      <c r="AU288" s="31"/>
      <c r="AV288" s="31"/>
      <c r="AW288" s="31"/>
      <c r="AX288" s="31"/>
      <c r="AY288" s="31"/>
      <c r="AZ288" s="31"/>
      <c r="BA288" s="31"/>
      <c r="BB288" s="31"/>
      <c r="BC288" s="186"/>
      <c r="BD288" s="31"/>
      <c r="BE288" s="185"/>
    </row>
    <row r="289" spans="1:57" ht="15.75">
      <c r="A289" s="59"/>
      <c r="B289" s="31"/>
      <c r="C289" s="34"/>
      <c r="D289" s="33"/>
      <c r="E289" s="33"/>
      <c r="F289" s="33"/>
      <c r="G289" s="34"/>
      <c r="H289" s="34"/>
      <c r="I289" s="34"/>
      <c r="J289" s="34"/>
      <c r="K289" s="34"/>
      <c r="L289" s="34"/>
      <c r="M289" s="34"/>
      <c r="N289" s="34"/>
      <c r="O289" s="34"/>
      <c r="P289" s="34"/>
      <c r="Q289" s="34"/>
      <c r="R289" s="31"/>
      <c r="S289" s="31"/>
      <c r="T289" s="31"/>
      <c r="U289" s="31"/>
      <c r="V289" s="31"/>
      <c r="W289" s="31"/>
      <c r="X289" s="31"/>
      <c r="Y289" s="31"/>
      <c r="Z289" s="31"/>
      <c r="AA289"/>
      <c r="AB289"/>
      <c r="AC289"/>
      <c r="AD289"/>
      <c r="AE289" s="31"/>
      <c r="AF289" s="31"/>
      <c r="AG289" s="31"/>
      <c r="AH289" s="31"/>
      <c r="AI289" s="31"/>
      <c r="AJ289" s="31"/>
      <c r="AK289" s="31"/>
      <c r="AL289" s="31"/>
      <c r="AM289" s="31"/>
      <c r="AN289" s="31"/>
      <c r="AO289" s="31"/>
      <c r="AP289" s="31"/>
      <c r="AQ289" s="31"/>
      <c r="AR289" s="31"/>
      <c r="AS289" s="31"/>
      <c r="AT289" s="31"/>
      <c r="AU289" s="31"/>
      <c r="AV289" s="31"/>
      <c r="AW289" s="31"/>
      <c r="AX289" s="31"/>
      <c r="AY289" s="31"/>
      <c r="AZ289" s="31"/>
      <c r="BA289" s="31"/>
      <c r="BB289" s="31"/>
      <c r="BC289" s="186"/>
      <c r="BD289" s="31"/>
      <c r="BE289" s="185"/>
    </row>
    <row r="290" spans="1:57" ht="15.75">
      <c r="A290" s="59"/>
      <c r="B290" s="31"/>
      <c r="C290" s="34"/>
      <c r="D290" s="33"/>
      <c r="E290" s="33"/>
      <c r="F290" s="33"/>
      <c r="G290" s="34"/>
      <c r="H290" s="34"/>
      <c r="I290" s="34"/>
      <c r="J290" s="34"/>
      <c r="K290" s="34"/>
      <c r="L290" s="34"/>
      <c r="M290" s="34"/>
      <c r="N290" s="34"/>
      <c r="O290" s="34"/>
      <c r="P290" s="34"/>
      <c r="Q290" s="34"/>
      <c r="R290" s="31"/>
      <c r="S290" s="31"/>
      <c r="T290" s="31"/>
      <c r="U290" s="31"/>
      <c r="V290" s="31"/>
      <c r="W290" s="31"/>
      <c r="X290" s="31"/>
      <c r="Y290" s="31"/>
      <c r="Z290" s="31"/>
      <c r="AA290"/>
      <c r="AB290"/>
      <c r="AC290"/>
      <c r="AD290"/>
      <c r="AE290" s="31"/>
      <c r="AF290" s="31"/>
      <c r="AG290" s="31"/>
      <c r="AH290" s="31"/>
      <c r="AI290" s="31"/>
      <c r="AJ290" s="31"/>
      <c r="AK290" s="31"/>
      <c r="AL290" s="31"/>
      <c r="AM290" s="31"/>
      <c r="AN290" s="31"/>
      <c r="AO290" s="31"/>
      <c r="AP290" s="31"/>
      <c r="AQ290" s="31"/>
      <c r="AR290" s="31"/>
      <c r="AS290" s="31"/>
      <c r="AT290" s="31"/>
      <c r="AU290" s="31"/>
      <c r="AV290" s="31"/>
      <c r="AW290" s="31"/>
      <c r="AX290" s="31"/>
      <c r="AY290" s="31"/>
      <c r="AZ290" s="31"/>
      <c r="BA290" s="31"/>
      <c r="BB290" s="31"/>
      <c r="BC290" s="186"/>
      <c r="BD290" s="31"/>
      <c r="BE290" s="185"/>
    </row>
    <row r="291" spans="1:57" ht="15.75">
      <c r="A291" s="59"/>
      <c r="B291" s="31"/>
      <c r="C291" s="34"/>
      <c r="D291" s="33"/>
      <c r="E291" s="33"/>
      <c r="F291" s="33"/>
      <c r="G291" s="34"/>
      <c r="H291" s="34"/>
      <c r="I291" s="34"/>
      <c r="J291" s="34"/>
      <c r="K291" s="34"/>
      <c r="L291" s="34"/>
      <c r="M291" s="34"/>
      <c r="N291" s="34"/>
      <c r="O291" s="34"/>
      <c r="P291" s="34"/>
      <c r="Q291" s="34"/>
      <c r="R291" s="31"/>
      <c r="S291" s="31"/>
      <c r="T291" s="31"/>
      <c r="U291" s="31"/>
      <c r="V291" s="31"/>
      <c r="W291" s="31"/>
      <c r="X291" s="31"/>
      <c r="Y291" s="31"/>
      <c r="Z291" s="31"/>
      <c r="AA291"/>
      <c r="AB291"/>
      <c r="AC291"/>
      <c r="AD291"/>
      <c r="AE291" s="31"/>
      <c r="AF291" s="31"/>
      <c r="AG291" s="31"/>
      <c r="AH291" s="31"/>
      <c r="AI291" s="31"/>
      <c r="AJ291" s="31"/>
      <c r="AK291" s="31"/>
      <c r="AL291" s="31"/>
      <c r="AM291" s="31"/>
      <c r="AN291" s="31"/>
      <c r="AO291" s="31"/>
      <c r="AP291" s="31"/>
      <c r="AQ291" s="31"/>
      <c r="AR291" s="31"/>
      <c r="AS291" s="31"/>
      <c r="AT291" s="31"/>
      <c r="AU291" s="31"/>
      <c r="AV291" s="31"/>
      <c r="AW291" s="31"/>
      <c r="AX291" s="31"/>
      <c r="AY291" s="31"/>
      <c r="AZ291" s="31"/>
      <c r="BA291" s="31"/>
      <c r="BB291" s="31"/>
      <c r="BC291" s="186"/>
      <c r="BD291" s="31"/>
      <c r="BE291" s="185"/>
    </row>
    <row r="292" spans="1:57" ht="15.75">
      <c r="A292" s="59"/>
      <c r="B292" s="31"/>
      <c r="C292" s="34"/>
      <c r="D292" s="33"/>
      <c r="E292" s="33"/>
      <c r="F292" s="33"/>
      <c r="G292" s="34"/>
      <c r="H292" s="34"/>
      <c r="I292" s="34"/>
      <c r="J292" s="34"/>
      <c r="K292" s="34"/>
      <c r="L292" s="34"/>
      <c r="M292" s="34"/>
      <c r="N292" s="34"/>
      <c r="O292" s="34"/>
      <c r="P292" s="34"/>
      <c r="Q292" s="34"/>
      <c r="R292" s="31"/>
      <c r="S292" s="31"/>
      <c r="T292" s="31"/>
      <c r="U292" s="31"/>
      <c r="V292" s="31"/>
      <c r="W292" s="31"/>
      <c r="X292" s="31"/>
      <c r="Y292" s="31"/>
      <c r="Z292" s="31"/>
      <c r="AA292"/>
      <c r="AB292"/>
      <c r="AC292"/>
      <c r="AD292"/>
      <c r="AE292" s="31"/>
      <c r="AF292" s="31"/>
      <c r="AG292" s="31"/>
      <c r="AH292" s="31"/>
      <c r="AI292" s="31"/>
      <c r="AJ292" s="31"/>
      <c r="AK292" s="31"/>
      <c r="AL292" s="31"/>
      <c r="AM292" s="31"/>
      <c r="AN292" s="31"/>
      <c r="AO292" s="31"/>
      <c r="AP292" s="31"/>
      <c r="AQ292" s="31"/>
      <c r="AR292" s="31"/>
      <c r="AS292" s="31"/>
      <c r="AT292" s="31"/>
      <c r="AU292" s="31"/>
      <c r="AV292" s="31"/>
      <c r="AW292" s="31"/>
      <c r="AX292" s="31"/>
      <c r="AY292" s="31"/>
      <c r="AZ292" s="31"/>
      <c r="BA292" s="31"/>
      <c r="BB292" s="31"/>
      <c r="BC292" s="186"/>
      <c r="BD292" s="31"/>
      <c r="BE292" s="185"/>
    </row>
    <row r="293" spans="1:57" ht="15.75">
      <c r="A293" s="59"/>
      <c r="B293" s="31"/>
      <c r="C293" s="34"/>
      <c r="D293" s="33"/>
      <c r="E293" s="33"/>
      <c r="F293" s="33"/>
      <c r="G293" s="34"/>
      <c r="H293" s="34"/>
      <c r="I293" s="34"/>
      <c r="J293" s="34"/>
      <c r="K293" s="34"/>
      <c r="L293" s="34"/>
      <c r="M293" s="34"/>
      <c r="N293" s="34"/>
      <c r="O293" s="34"/>
      <c r="P293" s="34"/>
      <c r="Q293" s="34"/>
      <c r="R293" s="31"/>
      <c r="S293" s="31"/>
      <c r="T293" s="31"/>
      <c r="U293" s="31"/>
      <c r="V293" s="31"/>
      <c r="W293" s="31"/>
      <c r="X293" s="31"/>
      <c r="Y293" s="31"/>
      <c r="Z293" s="31"/>
      <c r="AA293"/>
      <c r="AB293"/>
      <c r="AC293"/>
      <c r="AD293"/>
      <c r="AE293" s="31"/>
      <c r="AF293" s="31"/>
      <c r="AG293" s="31"/>
      <c r="AH293" s="31"/>
      <c r="AI293" s="31"/>
      <c r="AJ293" s="31"/>
      <c r="AK293" s="31"/>
      <c r="AL293" s="31"/>
      <c r="AM293" s="31"/>
      <c r="AN293" s="31"/>
      <c r="AO293" s="31"/>
      <c r="AP293" s="31"/>
      <c r="AQ293" s="31"/>
      <c r="AR293" s="31"/>
      <c r="AS293" s="31"/>
      <c r="AT293" s="31"/>
      <c r="AU293" s="31"/>
      <c r="AV293" s="31"/>
      <c r="AW293" s="31"/>
      <c r="AX293" s="31"/>
      <c r="AY293" s="31"/>
      <c r="AZ293" s="31"/>
      <c r="BA293" s="31"/>
      <c r="BB293" s="31"/>
      <c r="BC293" s="186"/>
      <c r="BD293" s="31"/>
      <c r="BE293" s="185"/>
    </row>
    <row r="294" spans="1:57" ht="15.75">
      <c r="A294" s="59"/>
      <c r="B294" s="31"/>
      <c r="C294" s="34"/>
      <c r="D294" s="33"/>
      <c r="E294" s="33"/>
      <c r="F294" s="33"/>
      <c r="G294" s="34"/>
      <c r="H294" s="34"/>
      <c r="I294" s="34"/>
      <c r="J294" s="34"/>
      <c r="K294" s="34"/>
      <c r="L294" s="34"/>
      <c r="M294" s="34"/>
      <c r="N294" s="34"/>
      <c r="O294" s="34"/>
      <c r="P294" s="34"/>
      <c r="Q294" s="34"/>
      <c r="R294" s="31"/>
      <c r="S294" s="31"/>
      <c r="T294" s="31"/>
      <c r="U294" s="31"/>
      <c r="V294" s="31"/>
      <c r="W294" s="31"/>
      <c r="X294" s="31"/>
      <c r="Y294" s="31"/>
      <c r="Z294" s="31"/>
      <c r="AA294"/>
      <c r="AB294"/>
      <c r="AC294"/>
      <c r="AD294"/>
      <c r="AE294" s="31"/>
      <c r="AF294" s="31"/>
      <c r="AG294" s="31"/>
      <c r="AH294" s="31"/>
      <c r="AI294" s="31"/>
      <c r="AJ294" s="31"/>
      <c r="AK294" s="31"/>
      <c r="AL294" s="31"/>
      <c r="AM294" s="31"/>
      <c r="AN294" s="31"/>
      <c r="AO294" s="31"/>
      <c r="AP294" s="31"/>
      <c r="AQ294" s="31"/>
      <c r="AR294" s="31"/>
      <c r="AS294" s="31"/>
      <c r="AT294" s="31"/>
      <c r="AU294" s="31"/>
      <c r="AV294" s="31"/>
      <c r="AW294" s="31"/>
      <c r="AX294" s="31"/>
      <c r="AY294" s="31"/>
      <c r="AZ294" s="31"/>
      <c r="BA294" s="31"/>
      <c r="BB294" s="31"/>
      <c r="BC294" s="186"/>
      <c r="BD294" s="31"/>
      <c r="BE294" s="185"/>
    </row>
    <row r="295" spans="1:57" ht="15.75">
      <c r="A295" s="59"/>
      <c r="B295" s="31"/>
      <c r="C295" s="34"/>
      <c r="D295" s="33"/>
      <c r="E295" s="33"/>
      <c r="F295" s="33"/>
      <c r="G295" s="34"/>
      <c r="H295" s="34"/>
      <c r="I295" s="34"/>
      <c r="J295" s="34"/>
      <c r="K295" s="34"/>
      <c r="L295" s="34"/>
      <c r="M295" s="34"/>
      <c r="N295" s="34"/>
      <c r="O295" s="34"/>
      <c r="P295" s="34"/>
      <c r="Q295" s="34"/>
      <c r="R295" s="31"/>
      <c r="S295" s="31"/>
      <c r="T295" s="31"/>
      <c r="U295" s="31"/>
      <c r="V295" s="31"/>
      <c r="W295" s="31"/>
      <c r="X295" s="31"/>
      <c r="Y295" s="31"/>
      <c r="Z295" s="31"/>
      <c r="AA295"/>
      <c r="AB295"/>
      <c r="AC295"/>
      <c r="AD295"/>
      <c r="AE295" s="31"/>
      <c r="AF295" s="31"/>
      <c r="AG295" s="31"/>
      <c r="AH295" s="31"/>
      <c r="AI295" s="31"/>
      <c r="AJ295" s="31"/>
      <c r="AK295" s="31"/>
      <c r="AL295" s="31"/>
      <c r="AM295" s="31"/>
      <c r="AN295" s="31"/>
      <c r="AO295" s="31"/>
      <c r="AP295" s="31"/>
      <c r="AQ295" s="31"/>
      <c r="AR295" s="31"/>
      <c r="AS295" s="31"/>
      <c r="AT295" s="31"/>
      <c r="AU295" s="31"/>
      <c r="AV295" s="31"/>
      <c r="AW295" s="31"/>
      <c r="AX295" s="31"/>
      <c r="AY295" s="31"/>
      <c r="AZ295" s="31"/>
      <c r="BA295" s="31"/>
      <c r="BB295" s="31"/>
      <c r="BC295" s="186"/>
      <c r="BD295" s="31"/>
      <c r="BE295" s="185"/>
    </row>
    <row r="296" spans="1:57" ht="15.75">
      <c r="A296" s="59"/>
      <c r="B296" s="31"/>
      <c r="C296" s="34"/>
      <c r="D296" s="33"/>
      <c r="E296" s="33"/>
      <c r="F296" s="33"/>
      <c r="G296" s="34"/>
      <c r="H296" s="34"/>
      <c r="I296" s="34"/>
      <c r="J296" s="34"/>
      <c r="K296" s="34"/>
      <c r="L296" s="34"/>
      <c r="M296" s="34"/>
      <c r="N296" s="34"/>
      <c r="O296" s="34"/>
      <c r="P296" s="34"/>
      <c r="Q296" s="34"/>
      <c r="R296" s="31"/>
      <c r="S296" s="31"/>
      <c r="T296" s="31"/>
      <c r="U296" s="31"/>
      <c r="V296" s="31"/>
      <c r="W296" s="31"/>
      <c r="X296" s="31"/>
      <c r="Y296" s="31"/>
      <c r="Z296" s="31"/>
      <c r="AA296"/>
      <c r="AB296"/>
      <c r="AC296"/>
      <c r="AD296"/>
      <c r="AE296" s="31"/>
      <c r="AF296" s="31"/>
      <c r="AG296" s="31"/>
      <c r="AH296" s="31"/>
      <c r="AI296" s="31"/>
      <c r="AJ296" s="31"/>
      <c r="AK296" s="31"/>
      <c r="AL296" s="31"/>
      <c r="AM296" s="31"/>
      <c r="AN296" s="31"/>
      <c r="AO296" s="31"/>
      <c r="AP296" s="31"/>
      <c r="AQ296" s="31"/>
      <c r="AR296" s="31"/>
      <c r="AS296" s="31"/>
      <c r="AT296" s="31"/>
      <c r="AU296" s="31"/>
      <c r="AV296" s="31"/>
      <c r="AW296" s="31"/>
      <c r="AX296" s="31"/>
      <c r="AY296" s="31"/>
      <c r="AZ296" s="31"/>
      <c r="BA296" s="31"/>
      <c r="BB296" s="31"/>
      <c r="BC296" s="186"/>
      <c r="BD296" s="31"/>
      <c r="BE296" s="185"/>
    </row>
    <row r="297" spans="1:57" ht="15.75">
      <c r="A297" s="59"/>
      <c r="B297" s="31"/>
      <c r="C297" s="34"/>
      <c r="D297" s="33"/>
      <c r="E297" s="33"/>
      <c r="F297" s="33"/>
      <c r="G297" s="34"/>
      <c r="H297" s="34"/>
      <c r="I297" s="34"/>
      <c r="J297" s="34"/>
      <c r="K297" s="34"/>
      <c r="L297" s="34"/>
      <c r="M297" s="34"/>
      <c r="N297" s="34"/>
      <c r="O297" s="34"/>
      <c r="P297" s="34"/>
      <c r="Q297" s="34"/>
      <c r="R297" s="31"/>
      <c r="S297" s="31"/>
      <c r="T297" s="31"/>
      <c r="U297" s="31"/>
      <c r="V297" s="31"/>
      <c r="W297" s="31"/>
      <c r="X297" s="31"/>
      <c r="Y297" s="31"/>
      <c r="Z297" s="31"/>
      <c r="AA297"/>
      <c r="AB297"/>
      <c r="AC297"/>
      <c r="AD297"/>
      <c r="AE297" s="31"/>
      <c r="AF297" s="31"/>
      <c r="AG297" s="31"/>
      <c r="AH297" s="31"/>
      <c r="AI297" s="31"/>
      <c r="AJ297" s="31"/>
      <c r="AK297" s="31"/>
      <c r="AL297" s="31"/>
      <c r="AM297" s="31"/>
      <c r="AN297" s="31"/>
      <c r="AO297" s="31"/>
      <c r="AP297" s="31"/>
      <c r="AQ297" s="31"/>
      <c r="AR297" s="31"/>
      <c r="AS297" s="31"/>
      <c r="AT297" s="31"/>
      <c r="AU297" s="31"/>
      <c r="AV297" s="31"/>
      <c r="AW297" s="31"/>
      <c r="AX297" s="31"/>
      <c r="AY297" s="31"/>
      <c r="AZ297" s="31"/>
      <c r="BA297" s="31"/>
      <c r="BB297" s="31"/>
      <c r="BC297" s="186"/>
      <c r="BD297" s="31"/>
      <c r="BE297" s="185"/>
    </row>
    <row r="298" spans="1:57" ht="15.75">
      <c r="A298" s="59"/>
      <c r="B298" s="31"/>
      <c r="C298" s="34"/>
      <c r="D298" s="33"/>
      <c r="E298" s="33"/>
      <c r="F298" s="33"/>
      <c r="G298" s="34"/>
      <c r="H298" s="34"/>
      <c r="I298" s="34"/>
      <c r="J298" s="34"/>
      <c r="K298" s="34"/>
      <c r="L298" s="34"/>
      <c r="M298" s="34"/>
      <c r="N298" s="34"/>
      <c r="O298" s="34"/>
      <c r="P298" s="34"/>
      <c r="Q298" s="34"/>
      <c r="R298" s="31"/>
      <c r="S298" s="31"/>
      <c r="T298" s="31"/>
      <c r="U298" s="31"/>
      <c r="V298" s="31"/>
      <c r="W298" s="31"/>
      <c r="X298" s="31"/>
      <c r="Y298" s="31"/>
      <c r="Z298" s="31"/>
      <c r="AA298"/>
      <c r="AB298"/>
      <c r="AC298"/>
      <c r="AD298"/>
      <c r="AE298" s="31"/>
      <c r="AF298" s="31"/>
      <c r="AG298" s="31"/>
      <c r="AH298" s="31"/>
      <c r="AI298" s="31"/>
      <c r="AJ298" s="31"/>
      <c r="AK298" s="31"/>
      <c r="AL298" s="31"/>
      <c r="AM298" s="31"/>
      <c r="AN298" s="31"/>
      <c r="AO298" s="31"/>
      <c r="AP298" s="31"/>
      <c r="AQ298" s="31"/>
      <c r="AR298" s="31"/>
      <c r="AS298" s="31"/>
      <c r="AT298" s="31"/>
      <c r="AU298" s="31"/>
      <c r="AV298" s="31"/>
      <c r="AW298" s="31"/>
      <c r="AX298" s="31"/>
      <c r="AY298" s="31"/>
      <c r="AZ298" s="31"/>
      <c r="BA298" s="31"/>
      <c r="BB298" s="31"/>
      <c r="BC298" s="186"/>
      <c r="BD298" s="31"/>
      <c r="BE298" s="185"/>
    </row>
    <row r="299" spans="1:57" ht="15.75">
      <c r="A299" s="59"/>
      <c r="B299" s="31"/>
      <c r="C299" s="34"/>
      <c r="D299" s="33"/>
      <c r="E299" s="33"/>
      <c r="F299" s="33"/>
      <c r="G299" s="34"/>
      <c r="H299" s="34"/>
      <c r="I299" s="34"/>
      <c r="J299" s="34"/>
      <c r="K299" s="34"/>
      <c r="L299" s="34"/>
      <c r="M299" s="34"/>
      <c r="N299" s="34"/>
      <c r="O299" s="34"/>
      <c r="P299" s="34"/>
      <c r="Q299" s="34"/>
      <c r="R299" s="31"/>
      <c r="S299" s="31"/>
      <c r="T299" s="31"/>
      <c r="U299" s="31"/>
      <c r="V299" s="31"/>
      <c r="W299" s="31"/>
      <c r="X299" s="31"/>
      <c r="Y299" s="31"/>
      <c r="Z299" s="31"/>
      <c r="AA299"/>
      <c r="AB299"/>
      <c r="AC299"/>
      <c r="AD299"/>
      <c r="AE299" s="31"/>
      <c r="AF299" s="31"/>
      <c r="AG299" s="31"/>
      <c r="AH299" s="31"/>
      <c r="AI299" s="31"/>
      <c r="AJ299" s="31"/>
      <c r="AK299" s="31"/>
      <c r="AL299" s="31"/>
      <c r="AM299" s="31"/>
      <c r="AN299" s="31"/>
      <c r="AO299" s="31"/>
      <c r="AP299" s="31"/>
      <c r="AQ299" s="31"/>
      <c r="AR299" s="31"/>
      <c r="AS299" s="31"/>
      <c r="AT299" s="31"/>
      <c r="AU299" s="31"/>
      <c r="AV299" s="31"/>
      <c r="AW299" s="31"/>
      <c r="AX299" s="31"/>
      <c r="AY299" s="31"/>
      <c r="AZ299" s="31"/>
      <c r="BA299" s="31"/>
      <c r="BB299" s="31"/>
      <c r="BC299" s="186"/>
      <c r="BD299" s="31"/>
      <c r="BE299" s="185"/>
    </row>
    <row r="300" spans="1:57" ht="15.75">
      <c r="A300" s="59"/>
      <c r="B300" s="31"/>
      <c r="C300" s="34"/>
      <c r="D300" s="33"/>
      <c r="E300" s="33"/>
      <c r="F300" s="33"/>
      <c r="G300" s="34"/>
      <c r="H300" s="34"/>
      <c r="I300" s="34"/>
      <c r="J300" s="34"/>
      <c r="K300" s="34"/>
      <c r="L300" s="34"/>
      <c r="M300" s="34"/>
      <c r="N300" s="34"/>
      <c r="O300" s="34"/>
      <c r="P300" s="34"/>
      <c r="Q300" s="34"/>
      <c r="R300" s="31"/>
      <c r="S300" s="31"/>
      <c r="T300" s="31"/>
      <c r="U300" s="31"/>
      <c r="V300" s="31"/>
      <c r="W300" s="31"/>
      <c r="X300" s="31"/>
      <c r="Y300" s="31"/>
      <c r="Z300" s="31"/>
      <c r="AA300"/>
      <c r="AB300"/>
      <c r="AC300"/>
      <c r="AD300"/>
      <c r="AE300" s="31"/>
      <c r="AF300" s="31"/>
      <c r="AG300" s="31"/>
      <c r="AH300" s="31"/>
      <c r="AI300" s="31"/>
      <c r="AJ300" s="31"/>
      <c r="AK300" s="31"/>
      <c r="AL300" s="31"/>
      <c r="AM300" s="31"/>
      <c r="AN300" s="31"/>
      <c r="AO300" s="31"/>
      <c r="AP300" s="31"/>
      <c r="AQ300" s="31"/>
      <c r="AR300" s="31"/>
      <c r="AS300" s="31"/>
      <c r="AT300" s="31"/>
      <c r="AU300" s="31"/>
      <c r="AV300" s="31"/>
      <c r="AW300" s="31"/>
      <c r="AX300" s="31"/>
      <c r="AY300" s="31"/>
      <c r="AZ300" s="31"/>
      <c r="BA300" s="31"/>
      <c r="BB300" s="31"/>
      <c r="BC300" s="186"/>
      <c r="BD300" s="31"/>
      <c r="BE300" s="185"/>
    </row>
    <row r="301" spans="1:57" ht="15.75">
      <c r="A301" s="59"/>
      <c r="B301" s="31"/>
      <c r="C301" s="34"/>
      <c r="D301" s="33"/>
      <c r="E301" s="33"/>
      <c r="F301" s="33"/>
      <c r="G301" s="34"/>
      <c r="H301" s="34"/>
      <c r="I301" s="34"/>
      <c r="J301" s="34"/>
      <c r="K301" s="34"/>
      <c r="L301" s="34"/>
      <c r="M301" s="34"/>
      <c r="N301" s="34"/>
      <c r="O301" s="34"/>
      <c r="P301" s="34"/>
      <c r="Q301" s="34"/>
      <c r="R301" s="31"/>
      <c r="S301" s="31"/>
      <c r="T301" s="31"/>
      <c r="U301" s="31"/>
      <c r="V301" s="31"/>
      <c r="W301" s="31"/>
      <c r="X301" s="31"/>
      <c r="Y301" s="31"/>
      <c r="Z301" s="31"/>
      <c r="AA301"/>
      <c r="AB301"/>
      <c r="AC301"/>
      <c r="AD301"/>
      <c r="AE301" s="31"/>
      <c r="AF301" s="31"/>
      <c r="AG301" s="31"/>
      <c r="AH301" s="31"/>
      <c r="AI301" s="31"/>
      <c r="AJ301" s="31"/>
      <c r="AK301" s="31"/>
      <c r="AL301" s="31"/>
      <c r="AM301" s="31"/>
      <c r="AN301" s="31"/>
      <c r="AO301" s="31"/>
      <c r="AP301" s="31"/>
      <c r="AQ301" s="31"/>
      <c r="AR301" s="31"/>
      <c r="AS301" s="31"/>
      <c r="AT301" s="31"/>
      <c r="AU301" s="31"/>
      <c r="AV301" s="31"/>
      <c r="AW301" s="31"/>
      <c r="AX301" s="31"/>
      <c r="AY301" s="31"/>
      <c r="AZ301" s="31"/>
      <c r="BA301" s="31"/>
      <c r="BB301" s="31"/>
      <c r="BC301" s="186"/>
      <c r="BD301" s="31"/>
      <c r="BE301" s="185"/>
    </row>
    <row r="302" spans="1:57" ht="15.75">
      <c r="A302" s="59"/>
      <c r="B302" s="31"/>
      <c r="C302" s="34"/>
      <c r="D302" s="33"/>
      <c r="E302" s="33"/>
      <c r="F302" s="33"/>
      <c r="G302" s="34"/>
      <c r="H302" s="34"/>
      <c r="I302" s="34"/>
      <c r="J302" s="34"/>
      <c r="K302" s="34"/>
      <c r="L302" s="34"/>
      <c r="M302" s="34"/>
      <c r="N302" s="34"/>
      <c r="O302" s="34"/>
      <c r="P302" s="34"/>
      <c r="Q302" s="34"/>
      <c r="R302" s="31"/>
      <c r="S302" s="31"/>
      <c r="T302" s="31"/>
      <c r="U302" s="31"/>
      <c r="V302" s="31"/>
      <c r="W302" s="31"/>
      <c r="X302" s="31"/>
      <c r="Y302" s="31"/>
      <c r="Z302" s="31"/>
      <c r="AA302"/>
      <c r="AB302"/>
      <c r="AC302"/>
      <c r="AD302"/>
      <c r="AE302" s="31"/>
      <c r="AF302" s="31"/>
      <c r="AG302" s="31"/>
      <c r="AH302" s="31"/>
      <c r="AI302" s="31"/>
      <c r="AJ302" s="31"/>
      <c r="AK302" s="31"/>
      <c r="AL302" s="31"/>
      <c r="AM302" s="31"/>
      <c r="AN302" s="31"/>
      <c r="AO302" s="31"/>
      <c r="AP302" s="31"/>
      <c r="AQ302" s="31"/>
      <c r="AR302" s="31"/>
      <c r="AS302" s="31"/>
      <c r="AT302" s="31"/>
      <c r="AU302" s="31"/>
      <c r="AV302" s="31"/>
      <c r="AW302" s="31"/>
      <c r="AX302" s="31"/>
      <c r="AY302" s="31"/>
      <c r="AZ302" s="31"/>
      <c r="BA302" s="31"/>
      <c r="BB302" s="31"/>
      <c r="BC302" s="186"/>
      <c r="BD302" s="31"/>
      <c r="BE302" s="185"/>
    </row>
    <row r="303" spans="1:57" ht="15.75">
      <c r="A303" s="59"/>
      <c r="B303" s="31"/>
      <c r="C303" s="34"/>
      <c r="D303" s="33"/>
      <c r="E303" s="33"/>
      <c r="F303" s="33"/>
      <c r="G303" s="34"/>
      <c r="H303" s="34"/>
      <c r="I303" s="34"/>
      <c r="J303" s="34"/>
      <c r="K303" s="34"/>
      <c r="L303" s="34"/>
      <c r="M303" s="34"/>
      <c r="N303" s="34"/>
      <c r="O303" s="34"/>
      <c r="P303" s="34"/>
      <c r="Q303" s="34"/>
      <c r="R303" s="31"/>
      <c r="S303" s="31"/>
      <c r="T303" s="31"/>
      <c r="U303" s="31"/>
      <c r="V303" s="31"/>
      <c r="W303" s="31"/>
      <c r="X303" s="31"/>
      <c r="Y303" s="31"/>
      <c r="Z303" s="31"/>
      <c r="AA303"/>
      <c r="AB303"/>
      <c r="AC303"/>
      <c r="AD303"/>
      <c r="AE303" s="31"/>
      <c r="AF303" s="31"/>
      <c r="AG303" s="31"/>
      <c r="AH303" s="31"/>
      <c r="AI303" s="31"/>
      <c r="AJ303" s="31"/>
      <c r="AK303" s="31"/>
      <c r="AL303" s="31"/>
      <c r="AM303" s="31"/>
      <c r="AN303" s="31"/>
      <c r="AO303" s="31"/>
      <c r="AP303" s="31"/>
      <c r="AQ303" s="31"/>
      <c r="AR303" s="31"/>
      <c r="AS303" s="31"/>
      <c r="AT303" s="31"/>
      <c r="AU303" s="31"/>
      <c r="AV303" s="31"/>
      <c r="AW303" s="31"/>
      <c r="AX303" s="31"/>
      <c r="AY303" s="31"/>
      <c r="AZ303" s="31"/>
      <c r="BA303" s="31"/>
      <c r="BB303" s="31"/>
      <c r="BC303" s="186"/>
      <c r="BD303" s="31"/>
      <c r="BE303" s="185"/>
    </row>
    <row r="304" spans="1:57" ht="15.75">
      <c r="A304" s="59"/>
      <c r="B304" s="31"/>
      <c r="C304" s="34"/>
      <c r="D304" s="33"/>
      <c r="E304" s="33"/>
      <c r="F304" s="33"/>
      <c r="G304" s="34"/>
      <c r="H304" s="34"/>
      <c r="I304" s="34"/>
      <c r="J304" s="34"/>
      <c r="K304" s="34"/>
      <c r="L304" s="34"/>
      <c r="M304" s="34"/>
      <c r="N304" s="34"/>
      <c r="O304" s="34"/>
      <c r="P304" s="34"/>
      <c r="Q304" s="34"/>
      <c r="R304" s="31"/>
      <c r="S304" s="31"/>
      <c r="T304" s="31"/>
      <c r="U304" s="31"/>
      <c r="V304" s="31"/>
      <c r="W304" s="31"/>
      <c r="X304" s="31"/>
      <c r="Y304" s="31"/>
      <c r="Z304" s="31"/>
      <c r="AA304"/>
      <c r="AB304"/>
      <c r="AC304"/>
      <c r="AD304"/>
      <c r="AE304" s="31"/>
      <c r="AF304" s="31"/>
      <c r="AG304" s="31"/>
      <c r="AH304" s="31"/>
      <c r="AI304" s="31"/>
      <c r="AJ304" s="31"/>
      <c r="AK304" s="31"/>
      <c r="AL304" s="31"/>
      <c r="AM304" s="31"/>
      <c r="AN304" s="31"/>
      <c r="AO304" s="31"/>
      <c r="AP304" s="31"/>
      <c r="AQ304" s="31"/>
      <c r="AR304" s="31"/>
      <c r="AS304" s="31"/>
      <c r="AT304" s="31"/>
      <c r="AU304" s="31"/>
      <c r="AV304" s="31"/>
      <c r="AW304" s="31"/>
      <c r="AX304" s="31"/>
      <c r="AY304" s="31"/>
      <c r="AZ304" s="31"/>
      <c r="BA304" s="31"/>
      <c r="BB304" s="31"/>
      <c r="BC304" s="186"/>
      <c r="BD304" s="31"/>
      <c r="BE304" s="185"/>
    </row>
    <row r="305" spans="1:57" ht="15.75">
      <c r="A305" s="59"/>
      <c r="B305" s="31"/>
      <c r="C305" s="34"/>
      <c r="D305" s="33"/>
      <c r="E305" s="33"/>
      <c r="F305" s="33"/>
      <c r="G305" s="34"/>
      <c r="H305" s="34"/>
      <c r="I305" s="34"/>
      <c r="J305" s="34"/>
      <c r="K305" s="34"/>
      <c r="L305" s="34"/>
      <c r="M305" s="34"/>
      <c r="N305" s="34"/>
      <c r="O305" s="34"/>
      <c r="P305" s="34"/>
      <c r="Q305" s="34"/>
      <c r="R305" s="31"/>
      <c r="S305" s="31"/>
      <c r="T305" s="31"/>
      <c r="U305" s="31"/>
      <c r="V305" s="31"/>
      <c r="W305" s="31"/>
      <c r="X305" s="31"/>
      <c r="Y305" s="31"/>
      <c r="Z305" s="31"/>
      <c r="AA305"/>
      <c r="AB305"/>
      <c r="AC305"/>
      <c r="AD305"/>
      <c r="AE305" s="31"/>
      <c r="AF305" s="31"/>
      <c r="AG305" s="31"/>
      <c r="AH305" s="31"/>
      <c r="AI305" s="31"/>
      <c r="AJ305" s="31"/>
      <c r="AK305" s="31"/>
      <c r="AL305" s="31"/>
      <c r="AM305" s="31"/>
      <c r="AN305" s="31"/>
      <c r="AO305" s="31"/>
      <c r="AP305" s="31"/>
      <c r="AQ305" s="31"/>
      <c r="AR305" s="31"/>
      <c r="AS305" s="31"/>
      <c r="AT305" s="31"/>
      <c r="AU305" s="31"/>
      <c r="AV305" s="31"/>
      <c r="AW305" s="31"/>
      <c r="AX305" s="31"/>
      <c r="AY305" s="31"/>
      <c r="AZ305" s="31"/>
      <c r="BA305" s="31"/>
      <c r="BB305" s="31"/>
      <c r="BC305" s="186"/>
      <c r="BD305" s="31"/>
      <c r="BE305" s="185"/>
    </row>
    <row r="306" spans="1:57" ht="15.75">
      <c r="A306" s="59"/>
      <c r="B306" s="31"/>
      <c r="C306" s="34"/>
      <c r="D306" s="33"/>
      <c r="E306" s="33"/>
      <c r="F306" s="33"/>
      <c r="G306" s="34"/>
      <c r="H306" s="34"/>
      <c r="I306" s="34"/>
      <c r="J306" s="34"/>
      <c r="K306" s="34"/>
      <c r="L306" s="34"/>
      <c r="M306" s="34"/>
      <c r="N306" s="34"/>
      <c r="O306" s="34"/>
      <c r="P306" s="34"/>
      <c r="Q306" s="34"/>
      <c r="R306" s="31"/>
      <c r="S306" s="31"/>
      <c r="T306" s="31"/>
      <c r="U306" s="31"/>
      <c r="V306" s="31"/>
      <c r="W306" s="31"/>
      <c r="X306" s="31"/>
      <c r="Y306" s="31"/>
      <c r="Z306" s="31"/>
      <c r="AA306"/>
      <c r="AB306"/>
      <c r="AC306"/>
      <c r="AD306"/>
      <c r="AE306" s="31"/>
      <c r="AF306" s="31"/>
      <c r="AG306" s="31"/>
      <c r="AH306" s="31"/>
      <c r="AI306" s="31"/>
      <c r="AJ306" s="31"/>
      <c r="AK306" s="31"/>
      <c r="AL306" s="31"/>
      <c r="AM306" s="31"/>
      <c r="AN306" s="31"/>
      <c r="AO306" s="31"/>
      <c r="AP306" s="31"/>
      <c r="AQ306" s="31"/>
      <c r="AR306" s="31"/>
      <c r="AS306" s="31"/>
      <c r="AT306" s="31"/>
      <c r="AU306" s="31"/>
      <c r="AV306" s="31"/>
      <c r="AW306" s="31"/>
      <c r="AX306" s="31"/>
      <c r="AY306" s="31"/>
      <c r="AZ306" s="31"/>
      <c r="BA306" s="31"/>
      <c r="BB306" s="31"/>
      <c r="BC306" s="186"/>
      <c r="BD306" s="31"/>
      <c r="BE306" s="185"/>
    </row>
    <row r="307" spans="1:57" ht="15.75">
      <c r="A307" s="59"/>
      <c r="B307" s="31"/>
      <c r="C307" s="34"/>
      <c r="D307" s="33"/>
      <c r="E307" s="33"/>
      <c r="F307" s="33"/>
      <c r="G307" s="34"/>
      <c r="H307" s="34"/>
      <c r="I307" s="34"/>
      <c r="J307" s="34"/>
      <c r="K307" s="34"/>
      <c r="L307" s="34"/>
      <c r="M307" s="34"/>
      <c r="N307" s="34"/>
      <c r="O307" s="34"/>
      <c r="P307" s="34"/>
      <c r="Q307" s="34"/>
      <c r="R307" s="31"/>
      <c r="S307" s="31"/>
      <c r="T307" s="31"/>
      <c r="U307" s="31"/>
      <c r="V307" s="31"/>
      <c r="W307" s="31"/>
      <c r="X307" s="31"/>
      <c r="Y307" s="31"/>
      <c r="Z307" s="31"/>
      <c r="AA307"/>
      <c r="AB307"/>
      <c r="AC307"/>
      <c r="AD307"/>
      <c r="AE307" s="31"/>
      <c r="AF307" s="31"/>
      <c r="AG307" s="31"/>
      <c r="AH307" s="31"/>
      <c r="AI307" s="31"/>
      <c r="AJ307" s="31"/>
      <c r="AK307" s="31"/>
      <c r="AL307" s="31"/>
      <c r="AM307" s="31"/>
      <c r="AN307" s="31"/>
      <c r="AO307" s="31"/>
      <c r="AP307" s="31"/>
      <c r="AQ307" s="31"/>
      <c r="AR307" s="31"/>
      <c r="AS307" s="31"/>
      <c r="AT307" s="31"/>
      <c r="AU307" s="31"/>
      <c r="AV307" s="31"/>
      <c r="AW307" s="31"/>
      <c r="AX307" s="31"/>
      <c r="AY307" s="31"/>
      <c r="AZ307" s="31"/>
      <c r="BA307" s="31"/>
      <c r="BB307" s="31"/>
      <c r="BC307" s="186"/>
      <c r="BD307" s="31"/>
      <c r="BE307" s="185"/>
    </row>
    <row r="308" spans="1:57" ht="15.75">
      <c r="A308" s="59"/>
      <c r="B308" s="31"/>
      <c r="C308" s="34"/>
      <c r="D308" s="33"/>
      <c r="E308" s="33"/>
      <c r="F308" s="33"/>
      <c r="G308" s="34"/>
      <c r="H308" s="34"/>
      <c r="I308" s="34"/>
      <c r="J308" s="34"/>
      <c r="K308" s="34"/>
      <c r="L308" s="34"/>
      <c r="M308" s="34"/>
      <c r="N308" s="34"/>
      <c r="O308" s="34"/>
      <c r="P308" s="34"/>
      <c r="Q308" s="34"/>
      <c r="R308" s="31"/>
      <c r="S308" s="31"/>
      <c r="T308" s="31"/>
      <c r="U308" s="31"/>
      <c r="V308" s="31"/>
      <c r="W308" s="31"/>
      <c r="X308" s="31"/>
      <c r="Y308" s="31"/>
      <c r="Z308" s="31"/>
      <c r="AA308"/>
      <c r="AB308"/>
      <c r="AC308"/>
      <c r="AD308"/>
      <c r="AE308" s="31"/>
      <c r="AF308" s="31"/>
      <c r="AG308" s="31"/>
      <c r="AH308" s="31"/>
      <c r="AI308" s="31"/>
      <c r="AJ308" s="31"/>
      <c r="AK308" s="31"/>
      <c r="AL308" s="31"/>
      <c r="AM308" s="31"/>
      <c r="AN308" s="31"/>
      <c r="AO308" s="31"/>
      <c r="AP308" s="31"/>
      <c r="AQ308" s="31"/>
      <c r="AR308" s="31"/>
      <c r="AS308" s="31"/>
      <c r="AT308" s="31"/>
      <c r="AU308" s="31"/>
      <c r="AV308" s="31"/>
      <c r="AW308" s="31"/>
      <c r="AX308" s="31"/>
      <c r="AY308" s="31"/>
      <c r="AZ308" s="31"/>
      <c r="BA308" s="31"/>
      <c r="BB308" s="31"/>
      <c r="BC308" s="186"/>
      <c r="BD308" s="31"/>
      <c r="BE308" s="185"/>
    </row>
    <row r="309" spans="1:57" ht="15.75">
      <c r="A309" s="59"/>
      <c r="B309" s="31"/>
      <c r="C309" s="34"/>
      <c r="D309" s="33"/>
      <c r="E309" s="33"/>
      <c r="F309" s="33"/>
      <c r="G309" s="34"/>
      <c r="H309" s="34"/>
      <c r="I309" s="34"/>
      <c r="J309" s="34"/>
      <c r="K309" s="34"/>
      <c r="L309" s="34"/>
      <c r="M309" s="34"/>
      <c r="N309" s="34"/>
      <c r="O309" s="34"/>
      <c r="P309" s="34"/>
      <c r="Q309" s="34"/>
      <c r="R309" s="31"/>
      <c r="S309" s="31"/>
      <c r="T309" s="31"/>
      <c r="U309" s="31"/>
      <c r="V309" s="31"/>
      <c r="W309" s="31"/>
      <c r="X309" s="31"/>
      <c r="Y309" s="31"/>
      <c r="Z309" s="31"/>
      <c r="AA309"/>
      <c r="AB309"/>
      <c r="AC309"/>
      <c r="AD309"/>
      <c r="AE309" s="31"/>
      <c r="AF309" s="31"/>
      <c r="AG309" s="31"/>
      <c r="AH309" s="31"/>
      <c r="AI309" s="31"/>
      <c r="AJ309" s="31"/>
      <c r="AK309" s="31"/>
      <c r="AL309" s="31"/>
      <c r="AM309" s="31"/>
      <c r="AN309" s="31"/>
      <c r="AO309" s="31"/>
      <c r="AP309" s="31"/>
      <c r="AQ309" s="31"/>
      <c r="AR309" s="31"/>
      <c r="AS309" s="31"/>
      <c r="AT309" s="31"/>
      <c r="AU309" s="31"/>
      <c r="AV309" s="31"/>
      <c r="AW309" s="31"/>
      <c r="AX309" s="31"/>
      <c r="AY309" s="31"/>
      <c r="AZ309" s="31"/>
      <c r="BA309" s="31"/>
      <c r="BB309" s="31"/>
      <c r="BC309" s="186"/>
      <c r="BD309" s="31"/>
      <c r="BE309" s="185"/>
    </row>
    <row r="310" spans="1:57" ht="15.75">
      <c r="A310" s="59"/>
      <c r="B310" s="31"/>
      <c r="C310" s="34"/>
      <c r="D310" s="33"/>
      <c r="E310" s="33"/>
      <c r="F310" s="33"/>
      <c r="G310" s="34"/>
      <c r="H310" s="34"/>
      <c r="I310" s="34"/>
      <c r="J310" s="34"/>
      <c r="K310" s="34"/>
      <c r="L310" s="34"/>
      <c r="M310" s="34"/>
      <c r="N310" s="34"/>
      <c r="O310" s="34"/>
      <c r="P310" s="34"/>
      <c r="Q310" s="34"/>
      <c r="R310" s="31"/>
      <c r="S310" s="31"/>
      <c r="T310" s="31"/>
      <c r="U310" s="31"/>
      <c r="V310" s="31"/>
      <c r="W310" s="31"/>
      <c r="X310" s="31"/>
      <c r="Y310" s="31"/>
      <c r="Z310" s="31"/>
      <c r="AA310"/>
      <c r="AB310"/>
      <c r="AC310"/>
      <c r="AD310"/>
      <c r="AE310" s="31"/>
      <c r="AF310" s="31"/>
      <c r="AG310" s="31"/>
      <c r="AH310" s="31"/>
      <c r="AI310" s="31"/>
      <c r="AJ310" s="31"/>
      <c r="AK310" s="31"/>
      <c r="AL310" s="31"/>
      <c r="AM310" s="31"/>
      <c r="AN310" s="31"/>
      <c r="AO310" s="31"/>
      <c r="AP310" s="31"/>
      <c r="AQ310" s="31"/>
      <c r="AR310" s="31"/>
      <c r="AS310" s="31"/>
      <c r="AT310" s="31"/>
      <c r="AU310" s="31"/>
      <c r="AV310" s="31"/>
      <c r="AW310" s="31"/>
      <c r="AX310" s="31"/>
      <c r="AY310" s="31"/>
      <c r="AZ310" s="31"/>
      <c r="BA310" s="31"/>
      <c r="BB310" s="31"/>
      <c r="BC310" s="186"/>
      <c r="BD310" s="31"/>
      <c r="BE310" s="185"/>
    </row>
    <row r="311" spans="1:57" ht="15.75">
      <c r="A311" s="59"/>
      <c r="B311" s="31"/>
      <c r="C311" s="34"/>
      <c r="D311" s="33"/>
      <c r="E311" s="33"/>
      <c r="F311" s="33"/>
      <c r="G311" s="34"/>
      <c r="H311" s="34"/>
      <c r="I311" s="34"/>
      <c r="J311" s="34"/>
      <c r="K311" s="34"/>
      <c r="L311" s="34"/>
      <c r="M311" s="34"/>
      <c r="N311" s="34"/>
      <c r="O311" s="34"/>
      <c r="P311" s="34"/>
      <c r="Q311" s="34"/>
      <c r="R311" s="31"/>
      <c r="S311" s="31"/>
      <c r="T311" s="31"/>
      <c r="U311" s="31"/>
      <c r="V311" s="31"/>
      <c r="W311" s="31"/>
      <c r="X311" s="31"/>
      <c r="Y311" s="31"/>
      <c r="Z311" s="31"/>
      <c r="AA311"/>
      <c r="AB311"/>
      <c r="AC311"/>
      <c r="AD311"/>
      <c r="AE311" s="31"/>
      <c r="AF311" s="31"/>
      <c r="AG311" s="31"/>
      <c r="AH311" s="31"/>
      <c r="AI311" s="31"/>
      <c r="AJ311" s="31"/>
      <c r="AK311" s="31"/>
      <c r="AL311" s="31"/>
      <c r="AM311" s="31"/>
      <c r="AN311" s="31"/>
      <c r="AO311" s="31"/>
      <c r="AP311" s="31"/>
      <c r="AQ311" s="31"/>
      <c r="AR311" s="31"/>
      <c r="AS311" s="31"/>
      <c r="AT311" s="31"/>
      <c r="AU311" s="31"/>
      <c r="AV311" s="31"/>
      <c r="AW311" s="31"/>
      <c r="AX311" s="31"/>
      <c r="AY311" s="31"/>
      <c r="AZ311" s="31"/>
      <c r="BA311" s="31"/>
      <c r="BB311" s="31"/>
      <c r="BC311" s="186"/>
      <c r="BD311" s="31"/>
      <c r="BE311" s="185"/>
    </row>
    <row r="312" spans="1:57" ht="15.75">
      <c r="A312" s="59"/>
      <c r="B312" s="31"/>
      <c r="C312" s="34"/>
      <c r="D312" s="33"/>
      <c r="E312" s="33"/>
      <c r="F312" s="33"/>
      <c r="G312" s="34"/>
      <c r="H312" s="34"/>
      <c r="I312" s="34"/>
      <c r="J312" s="34"/>
      <c r="K312" s="34"/>
      <c r="L312" s="34"/>
      <c r="M312" s="34"/>
      <c r="N312" s="34"/>
      <c r="O312" s="34"/>
      <c r="P312" s="34"/>
      <c r="Q312" s="34"/>
      <c r="R312" s="31"/>
      <c r="S312" s="31"/>
      <c r="T312" s="31"/>
      <c r="U312" s="31"/>
      <c r="V312" s="31"/>
      <c r="W312" s="31"/>
      <c r="X312" s="31"/>
      <c r="Y312" s="31"/>
      <c r="Z312" s="31"/>
      <c r="AA312"/>
      <c r="AB312"/>
      <c r="AC312"/>
      <c r="AD312"/>
      <c r="AE312" s="31"/>
      <c r="AF312" s="31"/>
      <c r="AG312" s="31"/>
      <c r="AH312" s="31"/>
      <c r="AI312" s="31"/>
      <c r="AJ312" s="31"/>
      <c r="AK312" s="31"/>
      <c r="AL312" s="31"/>
      <c r="AM312" s="31"/>
      <c r="AN312" s="31"/>
      <c r="AO312" s="31"/>
      <c r="AP312" s="31"/>
      <c r="AQ312" s="31"/>
      <c r="AR312" s="31"/>
      <c r="AS312" s="31"/>
      <c r="AT312" s="31"/>
      <c r="AU312" s="31"/>
      <c r="AV312" s="31"/>
      <c r="AW312" s="31"/>
      <c r="AX312" s="31"/>
      <c r="AY312" s="31"/>
      <c r="AZ312" s="31"/>
      <c r="BA312" s="31"/>
      <c r="BB312" s="31"/>
      <c r="BC312" s="186"/>
      <c r="BD312" s="31"/>
      <c r="BE312" s="185"/>
    </row>
    <row r="313" spans="1:57" ht="15.75">
      <c r="A313" s="59"/>
      <c r="B313" s="31"/>
      <c r="C313" s="34"/>
      <c r="D313" s="33"/>
      <c r="E313" s="33"/>
      <c r="F313" s="33"/>
      <c r="G313" s="34"/>
      <c r="H313" s="34"/>
      <c r="I313" s="34"/>
      <c r="J313" s="34"/>
      <c r="K313" s="34"/>
      <c r="L313" s="34"/>
      <c r="M313" s="34"/>
      <c r="N313" s="34"/>
      <c r="O313" s="34"/>
      <c r="P313" s="34"/>
      <c r="Q313" s="34"/>
      <c r="R313" s="31"/>
      <c r="S313" s="31"/>
      <c r="T313" s="31"/>
      <c r="U313" s="31"/>
      <c r="V313" s="31"/>
      <c r="W313" s="31"/>
      <c r="X313" s="31"/>
      <c r="Y313" s="31"/>
      <c r="Z313" s="31"/>
      <c r="AA313"/>
      <c r="AB313"/>
      <c r="AC313"/>
      <c r="AD313"/>
      <c r="AE313" s="31"/>
      <c r="AF313" s="31"/>
      <c r="AG313" s="31"/>
      <c r="AH313" s="31"/>
      <c r="AI313" s="31"/>
      <c r="AJ313" s="31"/>
      <c r="AK313" s="31"/>
      <c r="AL313" s="31"/>
      <c r="AM313" s="31"/>
      <c r="AN313" s="31"/>
      <c r="AO313" s="31"/>
      <c r="AP313" s="31"/>
      <c r="AQ313" s="31"/>
      <c r="AR313" s="31"/>
      <c r="AS313" s="31"/>
      <c r="AT313" s="31"/>
      <c r="AU313" s="31"/>
      <c r="AV313" s="31"/>
      <c r="AW313" s="31"/>
      <c r="AX313" s="31"/>
      <c r="AY313" s="31"/>
      <c r="AZ313" s="31"/>
      <c r="BA313" s="31"/>
      <c r="BB313" s="31"/>
      <c r="BC313" s="186"/>
      <c r="BD313" s="31"/>
      <c r="BE313" s="185"/>
    </row>
    <row r="314" spans="1:57" ht="15.75">
      <c r="A314" s="59"/>
      <c r="B314" s="31"/>
      <c r="C314" s="34"/>
      <c r="D314" s="33"/>
      <c r="E314" s="33"/>
      <c r="F314" s="33"/>
      <c r="G314" s="34"/>
      <c r="H314" s="34"/>
      <c r="I314" s="34"/>
      <c r="J314" s="34"/>
      <c r="K314" s="34"/>
      <c r="L314" s="34"/>
      <c r="M314" s="34"/>
      <c r="N314" s="34"/>
      <c r="O314" s="34"/>
      <c r="P314" s="34"/>
      <c r="Q314" s="34"/>
      <c r="R314" s="31"/>
      <c r="S314" s="31"/>
      <c r="T314" s="31"/>
      <c r="U314" s="31"/>
      <c r="V314" s="31"/>
      <c r="W314" s="31"/>
      <c r="X314" s="31"/>
      <c r="Y314" s="31"/>
      <c r="Z314" s="31"/>
      <c r="AA314"/>
      <c r="AB314"/>
      <c r="AC314"/>
      <c r="AD314"/>
      <c r="AE314" s="31"/>
      <c r="AF314" s="31"/>
      <c r="AG314" s="31"/>
      <c r="AH314" s="31"/>
      <c r="AI314" s="31"/>
      <c r="AJ314" s="31"/>
      <c r="AK314" s="31"/>
      <c r="AL314" s="31"/>
      <c r="AM314" s="31"/>
      <c r="AN314" s="31"/>
      <c r="AO314" s="31"/>
      <c r="AP314" s="31"/>
      <c r="AQ314" s="31"/>
      <c r="AR314" s="31"/>
      <c r="AS314" s="31"/>
      <c r="AT314" s="31"/>
      <c r="AU314" s="31"/>
      <c r="AV314" s="31"/>
      <c r="AW314" s="31"/>
      <c r="AX314" s="31"/>
      <c r="AY314" s="31"/>
      <c r="AZ314" s="31"/>
      <c r="BA314" s="31"/>
      <c r="BB314" s="31"/>
      <c r="BC314" s="186"/>
      <c r="BD314" s="31"/>
      <c r="BE314" s="185"/>
    </row>
    <row r="315" spans="1:57" ht="15.75">
      <c r="A315" s="59"/>
      <c r="B315" s="31"/>
      <c r="C315" s="34"/>
      <c r="D315" s="33"/>
      <c r="E315" s="33"/>
      <c r="F315" s="33"/>
      <c r="G315" s="34"/>
      <c r="H315" s="34"/>
      <c r="I315" s="34"/>
      <c r="J315" s="34"/>
      <c r="K315" s="34"/>
      <c r="L315" s="34"/>
      <c r="M315" s="34"/>
      <c r="N315" s="34"/>
      <c r="O315" s="34"/>
      <c r="P315" s="34"/>
      <c r="Q315" s="34"/>
      <c r="R315" s="31"/>
      <c r="S315" s="31"/>
      <c r="T315" s="31"/>
      <c r="U315" s="31"/>
      <c r="V315" s="31"/>
      <c r="W315" s="31"/>
      <c r="X315" s="31"/>
      <c r="Y315" s="31"/>
      <c r="Z315" s="31"/>
      <c r="AA315"/>
      <c r="AB315"/>
      <c r="AC315"/>
      <c r="AD315"/>
      <c r="AE315" s="31"/>
      <c r="AF315" s="31"/>
      <c r="AG315" s="31"/>
      <c r="AH315" s="31"/>
      <c r="AI315" s="31"/>
      <c r="AJ315" s="31"/>
      <c r="AK315" s="31"/>
      <c r="AL315" s="31"/>
      <c r="AM315" s="31"/>
      <c r="AN315" s="31"/>
      <c r="AO315" s="31"/>
      <c r="AP315" s="31"/>
      <c r="AQ315" s="31"/>
      <c r="AR315" s="31"/>
      <c r="AS315" s="31"/>
      <c r="AT315" s="31"/>
      <c r="AU315" s="31"/>
      <c r="AV315" s="31"/>
      <c r="AW315" s="31"/>
      <c r="AX315" s="31"/>
      <c r="AY315" s="31"/>
      <c r="AZ315" s="31"/>
      <c r="BA315" s="31"/>
      <c r="BB315" s="31"/>
      <c r="BC315" s="186"/>
      <c r="BD315" s="31"/>
      <c r="BE315" s="185"/>
    </row>
    <row r="316" spans="1:57" ht="15.75">
      <c r="A316" s="59"/>
      <c r="B316" s="31"/>
      <c r="C316" s="34"/>
      <c r="D316" s="33"/>
      <c r="E316" s="33"/>
      <c r="F316" s="33"/>
      <c r="G316" s="34"/>
      <c r="H316" s="34"/>
      <c r="I316" s="34"/>
      <c r="J316" s="34"/>
      <c r="K316" s="34"/>
      <c r="L316" s="34"/>
      <c r="M316" s="34"/>
      <c r="N316" s="34"/>
      <c r="O316" s="34"/>
      <c r="P316" s="34"/>
      <c r="Q316" s="34"/>
      <c r="R316" s="31"/>
      <c r="S316" s="31"/>
      <c r="T316" s="31"/>
      <c r="U316" s="31"/>
      <c r="V316" s="31"/>
      <c r="W316" s="31"/>
      <c r="X316" s="31"/>
      <c r="Y316" s="31"/>
      <c r="Z316" s="31"/>
      <c r="AA316"/>
      <c r="AB316"/>
      <c r="AC316"/>
      <c r="AD316"/>
      <c r="AE316" s="31"/>
      <c r="AF316" s="31"/>
      <c r="AG316" s="31"/>
      <c r="AH316" s="31"/>
      <c r="AI316" s="31"/>
      <c r="AJ316" s="31"/>
      <c r="AK316" s="31"/>
      <c r="AL316" s="31"/>
      <c r="AM316" s="31"/>
      <c r="AN316" s="31"/>
      <c r="AO316" s="31"/>
      <c r="AP316" s="31"/>
      <c r="AQ316" s="31"/>
      <c r="AR316" s="31"/>
      <c r="AS316" s="31"/>
      <c r="AT316" s="31"/>
      <c r="AU316" s="31"/>
      <c r="AV316" s="31"/>
      <c r="AW316" s="31"/>
      <c r="AX316" s="31"/>
      <c r="AY316" s="31"/>
      <c r="AZ316" s="31"/>
      <c r="BA316" s="31"/>
      <c r="BB316" s="31"/>
      <c r="BC316" s="186"/>
      <c r="BD316" s="31"/>
      <c r="BE316" s="185"/>
    </row>
    <row r="317" spans="1:57" ht="15.75">
      <c r="A317" s="59"/>
      <c r="B317" s="31"/>
      <c r="C317" s="34"/>
      <c r="D317" s="33"/>
      <c r="E317" s="33"/>
      <c r="F317" s="33"/>
      <c r="G317" s="34"/>
      <c r="H317" s="34"/>
      <c r="I317" s="34"/>
      <c r="J317" s="34"/>
      <c r="K317" s="34"/>
      <c r="L317" s="34"/>
      <c r="M317" s="34"/>
      <c r="N317" s="34"/>
      <c r="O317" s="34"/>
      <c r="P317" s="34"/>
      <c r="Q317" s="34"/>
      <c r="R317" s="31"/>
      <c r="S317" s="31"/>
      <c r="T317" s="31"/>
      <c r="U317" s="31"/>
      <c r="V317" s="31"/>
      <c r="W317" s="31"/>
      <c r="X317" s="31"/>
      <c r="Y317" s="31"/>
      <c r="Z317" s="31"/>
      <c r="AA317"/>
      <c r="AB317"/>
      <c r="AC317"/>
      <c r="AD317"/>
      <c r="AE317" s="31"/>
      <c r="AF317" s="31"/>
      <c r="AG317" s="31"/>
      <c r="AH317" s="31"/>
      <c r="AI317" s="31"/>
      <c r="AJ317" s="31"/>
      <c r="AK317" s="31"/>
      <c r="AL317" s="31"/>
      <c r="AM317" s="31"/>
      <c r="AN317" s="31"/>
      <c r="AO317" s="31"/>
      <c r="AP317" s="31"/>
      <c r="AQ317" s="31"/>
      <c r="AR317" s="31"/>
      <c r="AS317" s="31"/>
      <c r="AT317" s="31"/>
      <c r="AU317" s="31"/>
      <c r="AV317" s="31"/>
      <c r="AW317" s="31"/>
      <c r="AX317" s="31"/>
      <c r="AY317" s="31"/>
      <c r="AZ317" s="31"/>
      <c r="BA317" s="31"/>
      <c r="BB317" s="31"/>
      <c r="BC317" s="186"/>
      <c r="BD317" s="31"/>
      <c r="BE317" s="185"/>
    </row>
    <row r="318" spans="1:57" ht="15.75">
      <c r="A318" s="59"/>
      <c r="B318" s="31"/>
      <c r="C318" s="34"/>
      <c r="D318" s="33"/>
      <c r="E318" s="33"/>
      <c r="F318" s="33"/>
      <c r="G318" s="34"/>
      <c r="H318" s="34"/>
      <c r="I318" s="34"/>
      <c r="J318" s="34"/>
      <c r="K318" s="34"/>
      <c r="L318" s="34"/>
      <c r="M318" s="34"/>
      <c r="N318" s="34"/>
      <c r="O318" s="34"/>
      <c r="P318" s="34"/>
      <c r="Q318" s="34"/>
      <c r="R318" s="31"/>
      <c r="S318" s="31"/>
      <c r="T318" s="31"/>
      <c r="U318" s="31"/>
      <c r="V318" s="31"/>
      <c r="W318" s="31"/>
      <c r="X318" s="31"/>
      <c r="Y318" s="31"/>
      <c r="Z318" s="31"/>
      <c r="AA318"/>
      <c r="AB318"/>
      <c r="AC318"/>
      <c r="AD318"/>
      <c r="AE318" s="31"/>
      <c r="AF318" s="31"/>
      <c r="AG318" s="31"/>
      <c r="AH318" s="31"/>
      <c r="AI318" s="31"/>
      <c r="AJ318" s="31"/>
      <c r="AK318" s="31"/>
      <c r="AL318" s="31"/>
      <c r="AM318" s="31"/>
      <c r="AN318" s="31"/>
      <c r="AO318" s="31"/>
      <c r="AP318" s="31"/>
      <c r="AQ318" s="31"/>
      <c r="AR318" s="31"/>
      <c r="AS318" s="31"/>
      <c r="AT318" s="31"/>
      <c r="AU318" s="31"/>
      <c r="AV318" s="31"/>
      <c r="AW318" s="31"/>
      <c r="AX318" s="31"/>
      <c r="AY318" s="31"/>
      <c r="AZ318" s="31"/>
      <c r="BA318" s="31"/>
      <c r="BB318" s="31"/>
      <c r="BC318" s="186"/>
      <c r="BD318" s="31"/>
      <c r="BE318" s="185"/>
    </row>
    <row r="319" spans="1:57" ht="15.75">
      <c r="A319" s="59"/>
      <c r="B319" s="31"/>
      <c r="C319" s="34"/>
      <c r="D319" s="33"/>
      <c r="E319" s="33"/>
      <c r="F319" s="33"/>
      <c r="G319" s="34"/>
      <c r="H319" s="34"/>
      <c r="I319" s="34"/>
      <c r="J319" s="34"/>
      <c r="K319" s="34"/>
      <c r="L319" s="34"/>
      <c r="M319" s="34"/>
      <c r="N319" s="34"/>
      <c r="O319" s="34"/>
      <c r="P319" s="34"/>
      <c r="Q319" s="34"/>
      <c r="R319" s="31"/>
      <c r="S319" s="31"/>
      <c r="T319" s="31"/>
      <c r="U319" s="31"/>
      <c r="V319" s="31"/>
      <c r="W319" s="31"/>
      <c r="X319" s="31"/>
      <c r="Y319" s="31"/>
      <c r="Z319" s="31"/>
      <c r="AA319"/>
      <c r="AB319"/>
      <c r="AC319"/>
      <c r="AD319"/>
      <c r="AE319" s="31"/>
      <c r="AF319" s="31"/>
      <c r="AG319" s="31"/>
      <c r="AH319" s="31"/>
      <c r="AI319" s="31"/>
      <c r="AJ319" s="31"/>
      <c r="AK319" s="31"/>
      <c r="AL319" s="31"/>
      <c r="AM319" s="31"/>
      <c r="AN319" s="31"/>
      <c r="AO319" s="31"/>
      <c r="AP319" s="31"/>
      <c r="AQ319" s="31"/>
      <c r="AR319" s="31"/>
      <c r="AS319" s="31"/>
      <c r="AT319" s="31"/>
      <c r="AU319" s="31"/>
      <c r="AV319" s="31"/>
      <c r="AW319" s="31"/>
      <c r="AX319" s="31"/>
      <c r="AY319" s="31"/>
      <c r="AZ319" s="31"/>
      <c r="BA319" s="31"/>
      <c r="BB319" s="31"/>
      <c r="BC319" s="186"/>
      <c r="BD319" s="31"/>
      <c r="BE319" s="185"/>
    </row>
    <row r="320" spans="1:57" ht="15.75">
      <c r="A320" s="59"/>
      <c r="B320" s="31"/>
      <c r="C320" s="34"/>
      <c r="D320" s="33"/>
      <c r="E320" s="33"/>
      <c r="F320" s="33"/>
      <c r="G320" s="34"/>
      <c r="H320" s="34"/>
      <c r="I320" s="34"/>
      <c r="J320" s="34"/>
      <c r="K320" s="34"/>
      <c r="L320" s="34"/>
      <c r="M320" s="34"/>
      <c r="N320" s="34"/>
      <c r="O320" s="34"/>
      <c r="P320" s="34"/>
      <c r="Q320" s="34"/>
      <c r="R320" s="31"/>
      <c r="S320" s="31"/>
      <c r="T320" s="31"/>
      <c r="U320" s="31"/>
      <c r="V320" s="31"/>
      <c r="W320" s="31"/>
      <c r="X320" s="31"/>
      <c r="Y320" s="31"/>
      <c r="Z320" s="31"/>
      <c r="AA320"/>
      <c r="AB320"/>
      <c r="AC320"/>
      <c r="AD320"/>
      <c r="AE320" s="31"/>
      <c r="AF320" s="31"/>
      <c r="AG320" s="31"/>
      <c r="AH320" s="31"/>
      <c r="AI320" s="31"/>
      <c r="AJ320" s="31"/>
      <c r="AK320" s="31"/>
      <c r="AL320" s="31"/>
      <c r="AM320" s="31"/>
      <c r="AN320" s="31"/>
      <c r="AO320" s="31"/>
      <c r="AP320" s="31"/>
      <c r="AQ320" s="31"/>
      <c r="AR320" s="31"/>
      <c r="AS320" s="31"/>
      <c r="AT320" s="31"/>
      <c r="AU320" s="31"/>
      <c r="AV320" s="31"/>
      <c r="AW320" s="31"/>
      <c r="AX320" s="31"/>
      <c r="AY320" s="31"/>
      <c r="AZ320" s="31"/>
      <c r="BA320" s="31"/>
      <c r="BB320" s="31"/>
      <c r="BC320" s="186"/>
      <c r="BD320" s="31"/>
      <c r="BE320" s="185"/>
    </row>
    <row r="321" spans="1:57" ht="15.75">
      <c r="A321" s="59"/>
      <c r="B321" s="31"/>
      <c r="C321" s="34"/>
      <c r="D321" s="33"/>
      <c r="E321" s="33"/>
      <c r="F321" s="33"/>
      <c r="G321" s="34"/>
      <c r="H321" s="34"/>
      <c r="I321" s="34"/>
      <c r="J321" s="34"/>
      <c r="K321" s="34"/>
      <c r="L321" s="34"/>
      <c r="M321" s="34"/>
      <c r="N321" s="34"/>
      <c r="O321" s="34"/>
      <c r="P321" s="34"/>
      <c r="Q321" s="34"/>
      <c r="R321" s="31"/>
      <c r="S321" s="31"/>
      <c r="T321" s="31"/>
      <c r="U321" s="31"/>
      <c r="V321" s="31"/>
      <c r="W321" s="31"/>
      <c r="X321" s="31"/>
      <c r="Y321" s="31"/>
      <c r="Z321" s="31"/>
      <c r="AA321"/>
      <c r="AB321"/>
      <c r="AC321"/>
      <c r="AD321"/>
      <c r="AE321" s="31"/>
      <c r="AF321" s="31"/>
      <c r="AG321" s="31"/>
      <c r="AH321" s="31"/>
      <c r="AI321" s="31"/>
      <c r="AJ321" s="31"/>
      <c r="AK321" s="31"/>
      <c r="AL321" s="31"/>
      <c r="AM321" s="31"/>
      <c r="AN321" s="31"/>
      <c r="AO321" s="31"/>
      <c r="AP321" s="31"/>
      <c r="AQ321" s="31"/>
      <c r="AR321" s="31"/>
      <c r="AS321" s="31"/>
      <c r="AT321" s="31"/>
      <c r="AU321" s="31"/>
      <c r="AV321" s="31"/>
      <c r="AW321" s="31"/>
      <c r="AX321" s="31"/>
      <c r="AY321" s="31"/>
      <c r="AZ321" s="31"/>
      <c r="BA321" s="31"/>
      <c r="BB321" s="31"/>
      <c r="BC321" s="186"/>
      <c r="BD321" s="31"/>
      <c r="BE321" s="185"/>
    </row>
    <row r="322" spans="1:57" ht="15.75">
      <c r="A322" s="59"/>
      <c r="B322" s="31"/>
      <c r="C322" s="34"/>
      <c r="D322" s="33"/>
      <c r="E322" s="33"/>
      <c r="F322" s="33"/>
      <c r="G322" s="34"/>
      <c r="H322" s="34"/>
      <c r="I322" s="34"/>
      <c r="J322" s="34"/>
      <c r="K322" s="34"/>
      <c r="L322" s="34"/>
      <c r="M322" s="34"/>
      <c r="N322" s="34"/>
      <c r="O322" s="34"/>
      <c r="P322" s="34"/>
      <c r="Q322" s="34"/>
      <c r="R322" s="31"/>
      <c r="S322" s="31"/>
      <c r="T322" s="31"/>
      <c r="U322" s="31"/>
      <c r="V322" s="31"/>
      <c r="W322" s="31"/>
      <c r="X322" s="31"/>
      <c r="Y322" s="31"/>
      <c r="Z322" s="31"/>
      <c r="AA322"/>
      <c r="AB322"/>
      <c r="AC322"/>
      <c r="AD322"/>
      <c r="AE322" s="31"/>
      <c r="AF322" s="31"/>
      <c r="AG322" s="31"/>
      <c r="AH322" s="31"/>
      <c r="AI322" s="31"/>
      <c r="AJ322" s="31"/>
      <c r="AK322" s="31"/>
      <c r="AL322" s="31"/>
      <c r="AM322" s="31"/>
      <c r="AN322" s="31"/>
      <c r="AO322" s="31"/>
      <c r="AP322" s="31"/>
      <c r="AQ322" s="31"/>
      <c r="AR322" s="31"/>
      <c r="AS322" s="31"/>
      <c r="AT322" s="31"/>
      <c r="AU322" s="31"/>
      <c r="AV322" s="31"/>
      <c r="AW322" s="31"/>
      <c r="AX322" s="31"/>
      <c r="AY322" s="31"/>
      <c r="AZ322" s="31"/>
      <c r="BA322" s="31"/>
      <c r="BB322" s="31"/>
      <c r="BC322" s="186"/>
      <c r="BD322" s="31"/>
      <c r="BE322" s="185"/>
    </row>
    <row r="323" spans="1:57" ht="15.75">
      <c r="A323" s="59"/>
      <c r="B323" s="31"/>
      <c r="C323" s="34"/>
      <c r="D323" s="33"/>
      <c r="E323" s="33"/>
      <c r="F323" s="33"/>
      <c r="G323" s="34"/>
      <c r="H323" s="34"/>
      <c r="I323" s="34"/>
      <c r="J323" s="34"/>
      <c r="K323" s="34"/>
      <c r="L323" s="34"/>
      <c r="M323" s="34"/>
      <c r="N323" s="34"/>
      <c r="O323" s="34"/>
      <c r="P323" s="34"/>
      <c r="Q323" s="34"/>
      <c r="R323" s="31"/>
      <c r="S323" s="31"/>
      <c r="T323" s="31"/>
      <c r="U323" s="31"/>
      <c r="V323" s="31"/>
      <c r="W323" s="31"/>
      <c r="X323" s="31"/>
      <c r="Y323" s="31"/>
      <c r="Z323" s="31"/>
      <c r="AA323"/>
      <c r="AB323"/>
      <c r="AC323"/>
      <c r="AD323"/>
      <c r="AE323" s="31"/>
      <c r="AF323" s="31"/>
      <c r="AG323" s="31"/>
      <c r="AH323" s="31"/>
      <c r="AI323" s="31"/>
      <c r="AJ323" s="31"/>
      <c r="AK323" s="31"/>
      <c r="AL323" s="31"/>
      <c r="AM323" s="31"/>
      <c r="AN323" s="31"/>
      <c r="AO323" s="31"/>
      <c r="AP323" s="31"/>
      <c r="AQ323" s="31"/>
      <c r="AR323" s="31"/>
      <c r="AS323" s="31"/>
      <c r="AT323" s="31"/>
      <c r="AU323" s="31"/>
      <c r="AV323" s="31"/>
      <c r="AW323" s="31"/>
      <c r="AX323" s="31"/>
      <c r="AY323" s="31"/>
      <c r="AZ323" s="31"/>
      <c r="BA323" s="31"/>
      <c r="BB323" s="31"/>
      <c r="BC323" s="186"/>
      <c r="BD323" s="31"/>
      <c r="BE323" s="185"/>
    </row>
    <row r="324" spans="1:57" ht="15.75">
      <c r="A324" s="59"/>
      <c r="B324" s="31"/>
      <c r="C324" s="34"/>
      <c r="D324" s="33"/>
      <c r="E324" s="33"/>
      <c r="F324" s="33"/>
      <c r="G324" s="34"/>
      <c r="H324" s="34"/>
      <c r="I324" s="34"/>
      <c r="J324" s="34"/>
      <c r="K324" s="34"/>
      <c r="L324" s="34"/>
      <c r="M324" s="34"/>
      <c r="N324" s="34"/>
      <c r="O324" s="34"/>
      <c r="P324" s="34"/>
      <c r="Q324" s="34"/>
      <c r="R324" s="31"/>
      <c r="S324" s="31"/>
      <c r="T324" s="31"/>
      <c r="U324" s="31"/>
      <c r="V324" s="31"/>
      <c r="W324" s="31"/>
      <c r="X324" s="31"/>
      <c r="Y324" s="31"/>
      <c r="Z324" s="31"/>
      <c r="AA324"/>
      <c r="AB324"/>
      <c r="AC324"/>
      <c r="AD324"/>
      <c r="AE324" s="31"/>
      <c r="AF324" s="31"/>
      <c r="AG324" s="31"/>
      <c r="AH324" s="31"/>
      <c r="AI324" s="31"/>
      <c r="AJ324" s="31"/>
      <c r="AK324" s="31"/>
      <c r="AL324" s="31"/>
      <c r="AM324" s="31"/>
      <c r="AN324" s="31"/>
      <c r="AO324" s="31"/>
      <c r="AP324" s="31"/>
      <c r="AQ324" s="31"/>
      <c r="AR324" s="31"/>
      <c r="AS324" s="31"/>
      <c r="AT324" s="31"/>
      <c r="AU324" s="31"/>
      <c r="AV324" s="31"/>
      <c r="AW324" s="31"/>
      <c r="AX324" s="31"/>
      <c r="AY324" s="31"/>
      <c r="AZ324" s="31"/>
      <c r="BA324" s="31"/>
      <c r="BB324" s="31"/>
      <c r="BC324" s="186"/>
      <c r="BD324" s="31"/>
      <c r="BE324" s="185"/>
    </row>
    <row r="325" spans="1:57" ht="15.75">
      <c r="A325" s="59"/>
      <c r="B325" s="31"/>
      <c r="C325" s="34"/>
      <c r="D325" s="33"/>
      <c r="E325" s="33"/>
      <c r="F325" s="33"/>
      <c r="G325" s="34"/>
      <c r="H325" s="34"/>
      <c r="I325" s="34"/>
      <c r="J325" s="34"/>
      <c r="K325" s="34"/>
      <c r="L325" s="34"/>
      <c r="M325" s="34"/>
      <c r="N325" s="34"/>
      <c r="O325" s="34"/>
      <c r="P325" s="34"/>
      <c r="Q325" s="34"/>
      <c r="R325" s="31"/>
      <c r="S325" s="31"/>
      <c r="T325" s="31"/>
      <c r="U325" s="31"/>
      <c r="V325" s="31"/>
      <c r="W325" s="31"/>
      <c r="X325" s="31"/>
      <c r="Y325" s="31"/>
      <c r="Z325" s="31"/>
      <c r="AA325"/>
      <c r="AB325"/>
      <c r="AC325"/>
      <c r="AD325"/>
      <c r="AE325" s="31"/>
      <c r="AF325" s="31"/>
      <c r="AG325" s="31"/>
      <c r="AH325" s="31"/>
      <c r="AI325" s="31"/>
      <c r="AJ325" s="31"/>
      <c r="AK325" s="31"/>
      <c r="AL325" s="31"/>
      <c r="AM325" s="31"/>
      <c r="AN325" s="31"/>
      <c r="AO325" s="31"/>
      <c r="AP325" s="31"/>
      <c r="AQ325" s="31"/>
      <c r="AR325" s="31"/>
      <c r="AS325" s="31"/>
      <c r="AT325" s="31"/>
      <c r="AU325" s="31"/>
      <c r="AV325" s="31"/>
      <c r="AW325" s="31"/>
      <c r="AX325" s="31"/>
      <c r="AY325" s="31"/>
      <c r="AZ325" s="31"/>
      <c r="BA325" s="31"/>
      <c r="BB325" s="31"/>
      <c r="BC325" s="186"/>
      <c r="BD325" s="31"/>
      <c r="BE325" s="185"/>
    </row>
    <row r="326" spans="1:57" ht="15.75">
      <c r="A326" s="59"/>
      <c r="B326" s="31"/>
      <c r="C326" s="34"/>
      <c r="D326" s="33"/>
      <c r="E326" s="33"/>
      <c r="F326" s="33"/>
      <c r="G326" s="34"/>
      <c r="H326" s="34"/>
      <c r="I326" s="34"/>
      <c r="J326" s="34"/>
      <c r="K326" s="34"/>
      <c r="L326" s="34"/>
      <c r="M326" s="34"/>
      <c r="N326" s="34"/>
      <c r="O326" s="34"/>
      <c r="P326" s="34"/>
      <c r="Q326" s="34"/>
      <c r="R326" s="31"/>
      <c r="S326" s="31"/>
      <c r="T326" s="31"/>
      <c r="U326" s="31"/>
      <c r="V326" s="31"/>
      <c r="W326" s="31"/>
      <c r="X326" s="31"/>
      <c r="Y326" s="31"/>
      <c r="Z326" s="31"/>
      <c r="AA326"/>
      <c r="AB326"/>
      <c r="AC326"/>
      <c r="AD326"/>
      <c r="AE326" s="31"/>
      <c r="AF326" s="31"/>
      <c r="AG326" s="31"/>
      <c r="AH326" s="31"/>
      <c r="AI326" s="31"/>
      <c r="AJ326" s="31"/>
      <c r="AK326" s="31"/>
      <c r="AL326" s="31"/>
      <c r="AM326" s="31"/>
      <c r="AN326" s="31"/>
      <c r="AO326" s="31"/>
      <c r="AP326" s="31"/>
      <c r="AQ326" s="31"/>
      <c r="AR326" s="31"/>
      <c r="AS326" s="31"/>
      <c r="AT326" s="31"/>
      <c r="AU326" s="31"/>
      <c r="AV326" s="31"/>
      <c r="AW326" s="31"/>
      <c r="AX326" s="31"/>
      <c r="AY326" s="31"/>
      <c r="AZ326" s="31"/>
      <c r="BA326" s="31"/>
      <c r="BB326" s="31"/>
      <c r="BC326" s="186"/>
      <c r="BD326" s="31"/>
      <c r="BE326" s="185"/>
    </row>
    <row r="327" spans="1:57" ht="15.75">
      <c r="A327" s="59"/>
      <c r="B327" s="31"/>
      <c r="C327" s="34"/>
      <c r="D327" s="33"/>
      <c r="E327" s="33"/>
      <c r="F327" s="33"/>
      <c r="G327" s="34"/>
      <c r="H327" s="34"/>
      <c r="I327" s="34"/>
      <c r="J327" s="34"/>
      <c r="K327" s="34"/>
      <c r="L327" s="34"/>
      <c r="M327" s="34"/>
      <c r="N327" s="34"/>
      <c r="O327" s="34"/>
      <c r="P327" s="34"/>
      <c r="Q327" s="34"/>
      <c r="R327" s="31"/>
      <c r="S327" s="31"/>
      <c r="T327" s="31"/>
      <c r="U327" s="31"/>
      <c r="V327" s="31"/>
      <c r="W327" s="31"/>
      <c r="X327" s="31"/>
      <c r="Y327" s="31"/>
      <c r="Z327" s="31"/>
      <c r="AA327"/>
      <c r="AB327"/>
      <c r="AC327"/>
      <c r="AD327"/>
      <c r="AE327" s="31"/>
      <c r="AF327" s="31"/>
      <c r="AG327" s="31"/>
      <c r="AH327" s="31"/>
      <c r="AI327" s="31"/>
      <c r="AJ327" s="31"/>
      <c r="AK327" s="31"/>
      <c r="AL327" s="31"/>
      <c r="AM327" s="31"/>
      <c r="AN327" s="31"/>
      <c r="AO327" s="31"/>
      <c r="AP327" s="31"/>
      <c r="AQ327" s="31"/>
      <c r="AR327" s="31"/>
      <c r="AS327" s="31"/>
      <c r="AT327" s="31"/>
      <c r="AU327" s="31"/>
      <c r="AV327" s="31"/>
      <c r="AW327" s="31"/>
      <c r="AX327" s="31"/>
      <c r="AY327" s="31"/>
      <c r="AZ327" s="31"/>
      <c r="BA327" s="31"/>
      <c r="BB327" s="31"/>
      <c r="BC327" s="186"/>
      <c r="BD327" s="31"/>
      <c r="BE327" s="185"/>
    </row>
    <row r="328" spans="1:57" ht="15.75">
      <c r="A328" s="59"/>
      <c r="B328" s="31"/>
      <c r="C328" s="34"/>
      <c r="D328" s="33"/>
      <c r="E328" s="33"/>
      <c r="F328" s="33"/>
      <c r="G328" s="34"/>
      <c r="H328" s="34"/>
      <c r="I328" s="34"/>
      <c r="J328" s="34"/>
      <c r="K328" s="34"/>
      <c r="L328" s="34"/>
      <c r="M328" s="34"/>
      <c r="N328" s="34"/>
      <c r="O328" s="34"/>
      <c r="P328" s="34"/>
      <c r="Q328" s="34"/>
      <c r="R328" s="31"/>
      <c r="S328" s="31"/>
      <c r="T328" s="31"/>
      <c r="U328" s="31"/>
      <c r="V328" s="31"/>
      <c r="W328" s="31"/>
      <c r="X328" s="31"/>
      <c r="Y328" s="31"/>
      <c r="Z328" s="31"/>
      <c r="AA328"/>
      <c r="AB328"/>
      <c r="AC328"/>
      <c r="AD328"/>
      <c r="AE328" s="31"/>
      <c r="AF328" s="31"/>
      <c r="AG328" s="31"/>
      <c r="AH328" s="31"/>
      <c r="AI328" s="31"/>
      <c r="AJ328" s="31"/>
      <c r="AK328" s="31"/>
      <c r="AL328" s="31"/>
      <c r="AM328" s="31"/>
      <c r="AN328" s="31"/>
      <c r="AO328" s="31"/>
      <c r="AP328" s="31"/>
      <c r="AQ328" s="31"/>
      <c r="AR328" s="31"/>
      <c r="AS328" s="31"/>
      <c r="AT328" s="31"/>
      <c r="AU328" s="31"/>
      <c r="AV328" s="31"/>
      <c r="AW328" s="31"/>
      <c r="AX328" s="31"/>
      <c r="AY328" s="31"/>
      <c r="AZ328" s="31"/>
      <c r="BA328" s="31"/>
      <c r="BB328" s="31"/>
      <c r="BC328" s="186"/>
      <c r="BD328" s="31"/>
      <c r="BE328" s="185"/>
    </row>
    <row r="329" spans="1:57" ht="15.75">
      <c r="A329" s="59"/>
      <c r="B329" s="31"/>
      <c r="C329" s="34"/>
      <c r="D329" s="33"/>
      <c r="E329" s="33"/>
      <c r="F329" s="33"/>
      <c r="G329" s="34"/>
      <c r="H329" s="34"/>
      <c r="I329" s="34"/>
      <c r="J329" s="34"/>
      <c r="K329" s="34"/>
      <c r="L329" s="34"/>
      <c r="M329" s="34"/>
      <c r="N329" s="34"/>
      <c r="O329" s="34"/>
      <c r="P329" s="34"/>
      <c r="Q329" s="34"/>
      <c r="R329" s="31"/>
      <c r="S329" s="31"/>
      <c r="T329" s="31"/>
      <c r="U329" s="31"/>
      <c r="V329" s="31"/>
      <c r="W329" s="31"/>
      <c r="X329" s="31"/>
      <c r="Y329" s="31"/>
      <c r="Z329" s="31"/>
      <c r="AA329"/>
      <c r="AB329"/>
      <c r="AC329"/>
      <c r="AD329"/>
      <c r="AE329" s="31"/>
      <c r="AF329" s="31"/>
      <c r="AG329" s="31"/>
      <c r="AH329" s="31"/>
      <c r="AI329" s="31"/>
      <c r="AJ329" s="31"/>
      <c r="AK329" s="31"/>
      <c r="AL329" s="31"/>
      <c r="AM329" s="31"/>
      <c r="AN329" s="31"/>
      <c r="AO329" s="31"/>
      <c r="AP329" s="31"/>
      <c r="AQ329" s="31"/>
      <c r="AR329" s="31"/>
      <c r="AS329" s="31"/>
      <c r="AT329" s="31"/>
      <c r="AU329" s="31"/>
      <c r="AV329" s="31"/>
      <c r="AW329" s="31"/>
      <c r="AX329" s="31"/>
      <c r="AY329" s="31"/>
      <c r="AZ329" s="31"/>
      <c r="BA329" s="31"/>
      <c r="BB329" s="31"/>
      <c r="BC329" s="186"/>
      <c r="BD329" s="31"/>
      <c r="BE329" s="185"/>
    </row>
    <row r="330" spans="1:57" ht="15.75">
      <c r="A330" s="59"/>
      <c r="B330" s="31"/>
      <c r="C330" s="34"/>
      <c r="D330" s="33"/>
      <c r="E330" s="33"/>
      <c r="F330" s="33"/>
      <c r="G330" s="34"/>
      <c r="H330" s="34"/>
      <c r="I330" s="34"/>
      <c r="J330" s="34"/>
      <c r="K330" s="34"/>
      <c r="L330" s="34"/>
      <c r="M330" s="34"/>
      <c r="N330" s="34"/>
      <c r="O330" s="34"/>
      <c r="P330" s="34"/>
      <c r="Q330" s="34"/>
      <c r="R330" s="31"/>
      <c r="S330" s="31"/>
      <c r="T330" s="31"/>
      <c r="U330" s="31"/>
      <c r="V330" s="31"/>
      <c r="W330" s="31"/>
      <c r="X330" s="31"/>
      <c r="Y330" s="31"/>
      <c r="Z330" s="31"/>
      <c r="AA330"/>
      <c r="AB330"/>
      <c r="AC330"/>
      <c r="AD330"/>
      <c r="AE330" s="31"/>
      <c r="AF330" s="31"/>
      <c r="AG330" s="31"/>
      <c r="AH330" s="31"/>
      <c r="AI330" s="31"/>
      <c r="AJ330" s="31"/>
      <c r="AK330" s="31"/>
      <c r="AL330" s="31"/>
      <c r="AM330" s="31"/>
      <c r="AN330" s="31"/>
      <c r="AO330" s="31"/>
      <c r="AP330" s="31"/>
      <c r="AQ330" s="31"/>
      <c r="AR330" s="31"/>
      <c r="AS330" s="31"/>
      <c r="AT330" s="31"/>
      <c r="AU330" s="31"/>
      <c r="AV330" s="31"/>
      <c r="AW330" s="31"/>
      <c r="AX330" s="31"/>
      <c r="AY330" s="31"/>
      <c r="AZ330" s="31"/>
      <c r="BA330" s="31"/>
      <c r="BB330" s="31"/>
      <c r="BC330" s="186"/>
      <c r="BD330" s="31"/>
      <c r="BE330" s="185"/>
    </row>
    <row r="331" spans="1:57" ht="15.75">
      <c r="A331" s="59"/>
      <c r="B331" s="31"/>
      <c r="C331" s="34"/>
      <c r="D331" s="33"/>
      <c r="E331" s="33"/>
      <c r="F331" s="33"/>
      <c r="G331" s="34"/>
      <c r="H331" s="34"/>
      <c r="I331" s="34"/>
      <c r="J331" s="34"/>
      <c r="K331" s="34"/>
      <c r="L331" s="34"/>
      <c r="M331" s="34"/>
      <c r="N331" s="34"/>
      <c r="O331" s="34"/>
      <c r="P331" s="34"/>
      <c r="Q331" s="34"/>
      <c r="R331" s="31"/>
      <c r="S331" s="31"/>
      <c r="T331" s="31"/>
      <c r="U331" s="31"/>
      <c r="V331" s="31"/>
      <c r="W331" s="31"/>
      <c r="X331" s="31"/>
      <c r="Y331" s="31"/>
      <c r="Z331" s="31"/>
      <c r="AA331"/>
      <c r="AB331"/>
      <c r="AC331"/>
      <c r="AD331"/>
      <c r="AE331" s="31"/>
      <c r="AF331" s="31"/>
      <c r="AG331" s="31"/>
      <c r="AH331" s="31"/>
      <c r="AI331" s="31"/>
      <c r="AJ331" s="31"/>
      <c r="AK331" s="31"/>
      <c r="AL331" s="31"/>
      <c r="AM331" s="31"/>
      <c r="AN331" s="31"/>
      <c r="AO331" s="31"/>
      <c r="AP331" s="31"/>
      <c r="AQ331" s="31"/>
      <c r="AR331" s="31"/>
      <c r="AS331" s="31"/>
      <c r="AT331" s="31"/>
      <c r="AU331" s="31"/>
      <c r="AV331" s="31"/>
      <c r="AW331" s="31"/>
      <c r="AX331" s="31"/>
      <c r="AY331" s="31"/>
      <c r="AZ331" s="31"/>
      <c r="BA331" s="31"/>
      <c r="BB331" s="31"/>
      <c r="BC331" s="186"/>
      <c r="BD331" s="31"/>
      <c r="BE331" s="185"/>
    </row>
    <row r="332" spans="1:57" ht="15.75">
      <c r="A332" s="59"/>
      <c r="B332" s="31"/>
      <c r="C332" s="34"/>
      <c r="D332" s="33"/>
      <c r="E332" s="33"/>
      <c r="F332" s="33"/>
      <c r="G332" s="34"/>
      <c r="H332" s="34"/>
      <c r="I332" s="34"/>
      <c r="J332" s="34"/>
      <c r="K332" s="34"/>
      <c r="L332" s="34"/>
      <c r="M332" s="34"/>
      <c r="N332" s="34"/>
      <c r="O332" s="34"/>
      <c r="P332" s="34"/>
      <c r="Q332" s="34"/>
      <c r="R332" s="31"/>
      <c r="S332" s="31"/>
      <c r="T332" s="31"/>
      <c r="U332" s="31"/>
      <c r="V332" s="31"/>
      <c r="W332" s="31"/>
      <c r="X332" s="31"/>
      <c r="Y332" s="31"/>
      <c r="Z332" s="31"/>
      <c r="AA332"/>
      <c r="AB332"/>
      <c r="AC332"/>
      <c r="AD332"/>
      <c r="AE332" s="31"/>
      <c r="AF332" s="31"/>
      <c r="AG332" s="31"/>
      <c r="AH332" s="31"/>
      <c r="AI332" s="31"/>
      <c r="AJ332" s="31"/>
      <c r="AK332" s="31"/>
      <c r="AL332" s="31"/>
      <c r="AM332" s="31"/>
      <c r="AN332" s="31"/>
      <c r="AO332" s="31"/>
      <c r="AP332" s="31"/>
      <c r="AQ332" s="31"/>
      <c r="AR332" s="31"/>
      <c r="AS332" s="31"/>
      <c r="AT332" s="31"/>
      <c r="AU332" s="31"/>
      <c r="AV332" s="31"/>
      <c r="AW332" s="31"/>
      <c r="AX332" s="31"/>
      <c r="AY332" s="31"/>
      <c r="AZ332" s="31"/>
      <c r="BA332" s="31"/>
      <c r="BB332" s="31"/>
      <c r="BC332" s="186"/>
      <c r="BD332" s="31"/>
      <c r="BE332" s="185"/>
    </row>
    <row r="333" spans="1:57" ht="15.75">
      <c r="A333" s="59"/>
      <c r="B333" s="31"/>
      <c r="C333" s="34"/>
      <c r="D333" s="33"/>
      <c r="E333" s="33"/>
      <c r="F333" s="33"/>
      <c r="G333" s="34"/>
      <c r="H333" s="34"/>
      <c r="I333" s="34"/>
      <c r="J333" s="34"/>
      <c r="K333" s="34"/>
      <c r="L333" s="34"/>
      <c r="M333" s="34"/>
      <c r="N333" s="34"/>
      <c r="O333" s="34"/>
      <c r="P333" s="34"/>
      <c r="Q333" s="34"/>
      <c r="R333" s="31"/>
      <c r="S333" s="31"/>
      <c r="T333" s="31"/>
      <c r="U333" s="31"/>
      <c r="V333" s="31"/>
      <c r="W333" s="31"/>
      <c r="X333" s="31"/>
      <c r="Y333" s="31"/>
      <c r="Z333" s="31"/>
      <c r="AA333"/>
      <c r="AB333"/>
      <c r="AC333"/>
      <c r="AD333"/>
      <c r="AE333" s="31"/>
      <c r="AF333" s="31"/>
      <c r="AG333" s="31"/>
      <c r="AH333" s="31"/>
      <c r="AI333" s="31"/>
      <c r="AJ333" s="31"/>
      <c r="AK333" s="31"/>
      <c r="AL333" s="31"/>
      <c r="AM333" s="31"/>
      <c r="AN333" s="31"/>
      <c r="AO333" s="31"/>
      <c r="AP333" s="31"/>
      <c r="AQ333" s="31"/>
      <c r="AR333" s="31"/>
      <c r="AS333" s="31"/>
      <c r="AT333" s="31"/>
      <c r="AU333" s="31"/>
      <c r="AV333" s="31"/>
      <c r="AW333" s="31"/>
      <c r="AX333" s="31"/>
      <c r="AY333" s="31"/>
      <c r="AZ333" s="31"/>
      <c r="BA333" s="31"/>
      <c r="BB333" s="31"/>
      <c r="BC333" s="186"/>
      <c r="BD333" s="31"/>
      <c r="BE333" s="185"/>
    </row>
    <row r="334" spans="1:57" ht="15.75">
      <c r="A334" s="59"/>
      <c r="B334" s="31"/>
      <c r="C334" s="34"/>
      <c r="D334" s="33"/>
      <c r="E334" s="33"/>
      <c r="F334" s="33"/>
      <c r="G334" s="34"/>
      <c r="H334" s="34"/>
      <c r="I334" s="34"/>
      <c r="J334" s="34"/>
      <c r="K334" s="34"/>
      <c r="L334" s="34"/>
      <c r="M334" s="34"/>
      <c r="N334" s="34"/>
      <c r="O334" s="34"/>
      <c r="P334" s="34"/>
      <c r="Q334" s="34"/>
      <c r="R334" s="31"/>
      <c r="S334" s="31"/>
      <c r="T334" s="31"/>
      <c r="U334" s="31"/>
      <c r="V334" s="31"/>
      <c r="W334" s="31"/>
      <c r="X334" s="31"/>
      <c r="Y334" s="31"/>
      <c r="Z334" s="31"/>
      <c r="AA334"/>
      <c r="AB334"/>
      <c r="AC334"/>
      <c r="AD334"/>
      <c r="AE334" s="31"/>
      <c r="AF334" s="31"/>
      <c r="AG334" s="31"/>
      <c r="AH334" s="31"/>
      <c r="AI334" s="31"/>
      <c r="AJ334" s="31"/>
      <c r="AK334" s="31"/>
      <c r="AL334" s="31"/>
      <c r="AM334" s="31"/>
      <c r="AN334" s="31"/>
      <c r="AO334" s="31"/>
      <c r="AP334" s="31"/>
      <c r="AQ334" s="31"/>
      <c r="AR334" s="31"/>
      <c r="AS334" s="31"/>
      <c r="AT334" s="31"/>
      <c r="AU334" s="31"/>
      <c r="AV334" s="31"/>
      <c r="AW334" s="31"/>
      <c r="AX334" s="31"/>
      <c r="AY334" s="31"/>
      <c r="AZ334" s="31"/>
      <c r="BA334" s="31"/>
      <c r="BB334" s="31"/>
      <c r="BC334" s="186"/>
      <c r="BD334" s="31"/>
      <c r="BE334" s="185"/>
    </row>
    <row r="335" spans="1:57" ht="15.75">
      <c r="A335" s="59"/>
      <c r="B335" s="31"/>
      <c r="C335" s="34"/>
      <c r="D335" s="33"/>
      <c r="E335" s="33"/>
      <c r="F335" s="33"/>
      <c r="G335" s="34"/>
      <c r="H335" s="34"/>
      <c r="I335" s="34"/>
      <c r="J335" s="34"/>
      <c r="K335" s="34"/>
      <c r="L335" s="34"/>
      <c r="M335" s="34"/>
      <c r="N335" s="34"/>
      <c r="O335" s="34"/>
      <c r="P335" s="34"/>
      <c r="Q335" s="34"/>
      <c r="R335" s="31"/>
      <c r="S335" s="31"/>
      <c r="T335" s="31"/>
      <c r="U335" s="31"/>
      <c r="V335" s="31"/>
      <c r="W335" s="31"/>
      <c r="X335" s="31"/>
      <c r="Y335" s="31"/>
      <c r="Z335" s="31"/>
      <c r="AA335"/>
      <c r="AB335"/>
      <c r="AC335"/>
      <c r="AD335"/>
      <c r="AE335" s="31"/>
      <c r="AF335" s="31"/>
      <c r="AG335" s="31"/>
      <c r="AH335" s="31"/>
      <c r="AI335" s="31"/>
      <c r="AJ335" s="31"/>
      <c r="AK335" s="31"/>
      <c r="AL335" s="31"/>
      <c r="AM335" s="31"/>
      <c r="AN335" s="31"/>
      <c r="AO335" s="31"/>
      <c r="AP335" s="31"/>
      <c r="AQ335" s="31"/>
      <c r="AR335" s="31"/>
      <c r="AS335" s="31"/>
      <c r="AT335" s="31"/>
      <c r="AU335" s="31"/>
      <c r="AV335" s="31"/>
      <c r="AW335" s="31"/>
      <c r="AX335" s="31"/>
      <c r="AY335" s="31"/>
      <c r="AZ335" s="31"/>
      <c r="BA335" s="31"/>
      <c r="BB335" s="31"/>
      <c r="BC335" s="186"/>
      <c r="BD335" s="31"/>
      <c r="BE335" s="185"/>
    </row>
    <row r="336" spans="1:57" ht="15.75">
      <c r="A336" s="59"/>
      <c r="B336" s="31"/>
      <c r="C336" s="34"/>
      <c r="D336" s="33"/>
      <c r="E336" s="33"/>
      <c r="F336" s="33"/>
      <c r="G336" s="34"/>
      <c r="H336" s="34"/>
      <c r="I336" s="34"/>
      <c r="J336" s="34"/>
      <c r="K336" s="34"/>
      <c r="L336" s="34"/>
      <c r="M336" s="34"/>
      <c r="N336" s="34"/>
      <c r="O336" s="34"/>
      <c r="P336" s="34"/>
      <c r="Q336" s="34"/>
      <c r="R336" s="31"/>
      <c r="S336" s="31"/>
      <c r="T336" s="31"/>
      <c r="U336" s="31"/>
      <c r="V336" s="31"/>
      <c r="W336" s="31"/>
      <c r="X336" s="31"/>
      <c r="Y336" s="31"/>
      <c r="Z336" s="31"/>
      <c r="AA336"/>
      <c r="AB336"/>
      <c r="AC336"/>
      <c r="AD336"/>
      <c r="AE336" s="31"/>
      <c r="AF336" s="31"/>
      <c r="AG336" s="31"/>
      <c r="AH336" s="31"/>
      <c r="AI336" s="31"/>
      <c r="AJ336" s="31"/>
      <c r="AK336" s="31"/>
      <c r="AL336" s="31"/>
      <c r="AM336" s="31"/>
      <c r="AN336" s="31"/>
      <c r="AO336" s="31"/>
      <c r="AP336" s="31"/>
      <c r="AQ336" s="31"/>
      <c r="AR336" s="31"/>
      <c r="AS336" s="31"/>
      <c r="AT336" s="31"/>
      <c r="AU336" s="31"/>
      <c r="AV336" s="31"/>
      <c r="AW336" s="31"/>
      <c r="AX336" s="31"/>
      <c r="AY336" s="31"/>
      <c r="AZ336" s="31"/>
      <c r="BA336" s="31"/>
      <c r="BB336" s="31"/>
      <c r="BC336" s="186"/>
      <c r="BD336" s="31"/>
      <c r="BE336" s="185"/>
    </row>
    <row r="337" spans="1:57" ht="15.75">
      <c r="A337" s="59"/>
      <c r="B337" s="31"/>
      <c r="C337" s="34"/>
      <c r="D337" s="33"/>
      <c r="E337" s="33"/>
      <c r="F337" s="33"/>
      <c r="G337" s="34"/>
      <c r="H337" s="34"/>
      <c r="I337" s="34"/>
      <c r="J337" s="34"/>
      <c r="K337" s="34"/>
      <c r="L337" s="34"/>
      <c r="M337" s="34"/>
      <c r="N337" s="34"/>
      <c r="O337" s="34"/>
      <c r="P337" s="34"/>
      <c r="Q337" s="34"/>
      <c r="R337" s="31"/>
      <c r="S337" s="31"/>
      <c r="T337" s="31"/>
      <c r="U337" s="31"/>
      <c r="V337" s="31"/>
      <c r="W337" s="31"/>
      <c r="X337" s="31"/>
      <c r="Y337" s="31"/>
      <c r="Z337" s="31"/>
      <c r="AA337"/>
      <c r="AB337"/>
      <c r="AC337"/>
      <c r="AD337"/>
      <c r="AE337" s="31"/>
      <c r="AF337" s="31"/>
      <c r="AG337" s="31"/>
      <c r="AH337" s="31"/>
      <c r="AI337" s="31"/>
      <c r="AJ337" s="31"/>
      <c r="AK337" s="31"/>
      <c r="AL337" s="31"/>
      <c r="AM337" s="31"/>
      <c r="AN337" s="31"/>
      <c r="AO337" s="31"/>
      <c r="AP337" s="31"/>
      <c r="AQ337" s="31"/>
      <c r="AR337" s="31"/>
      <c r="AS337" s="31"/>
      <c r="AT337" s="31"/>
      <c r="AU337" s="31"/>
      <c r="AV337" s="31"/>
      <c r="AW337" s="31"/>
      <c r="AX337" s="31"/>
      <c r="AY337" s="31"/>
      <c r="AZ337" s="31"/>
      <c r="BA337" s="31"/>
      <c r="BB337" s="31"/>
      <c r="BC337" s="186"/>
      <c r="BD337" s="31"/>
      <c r="BE337" s="185"/>
    </row>
    <row r="338" spans="1:57" ht="15.75">
      <c r="A338" s="59"/>
      <c r="B338" s="31"/>
      <c r="C338" s="34"/>
      <c r="D338" s="33"/>
      <c r="E338" s="33"/>
      <c r="F338" s="33"/>
      <c r="G338" s="34"/>
      <c r="H338" s="34"/>
      <c r="I338" s="34"/>
      <c r="J338" s="34"/>
      <c r="K338" s="34"/>
      <c r="L338" s="34"/>
      <c r="M338" s="34"/>
      <c r="N338" s="34"/>
      <c r="O338" s="34"/>
      <c r="P338" s="34"/>
      <c r="Q338" s="34"/>
      <c r="R338" s="31"/>
      <c r="S338" s="31"/>
      <c r="T338" s="31"/>
      <c r="U338" s="31"/>
      <c r="V338" s="31"/>
      <c r="W338" s="31"/>
      <c r="X338" s="31"/>
      <c r="Y338" s="31"/>
      <c r="Z338" s="31"/>
      <c r="AA338"/>
      <c r="AB338"/>
      <c r="AC338"/>
      <c r="AD338"/>
      <c r="AE338" s="31"/>
      <c r="AF338" s="31"/>
      <c r="AG338" s="31"/>
      <c r="AH338" s="31"/>
      <c r="AI338" s="31"/>
      <c r="AJ338" s="31"/>
      <c r="AK338" s="31"/>
      <c r="AL338" s="31"/>
      <c r="AM338" s="31"/>
      <c r="AN338" s="31"/>
      <c r="AO338" s="31"/>
      <c r="AP338" s="31"/>
      <c r="AQ338" s="31"/>
      <c r="AR338" s="31"/>
      <c r="AS338" s="31"/>
      <c r="AT338" s="31"/>
      <c r="AU338" s="31"/>
      <c r="AV338" s="31"/>
      <c r="AW338" s="31"/>
      <c r="AX338" s="31"/>
      <c r="AY338" s="31"/>
      <c r="AZ338" s="31"/>
      <c r="BA338" s="31"/>
      <c r="BB338" s="31"/>
      <c r="BC338" s="186"/>
      <c r="BD338" s="31"/>
      <c r="BE338" s="185"/>
    </row>
    <row r="339" spans="1:57" ht="15.75">
      <c r="A339" s="59"/>
      <c r="B339" s="31"/>
      <c r="C339" s="34"/>
      <c r="D339" s="33"/>
      <c r="E339" s="33"/>
      <c r="F339" s="33"/>
      <c r="G339" s="34"/>
      <c r="H339" s="34"/>
      <c r="I339" s="34"/>
      <c r="J339" s="34"/>
      <c r="K339" s="34"/>
      <c r="L339" s="34"/>
      <c r="M339" s="34"/>
      <c r="N339" s="34"/>
      <c r="O339" s="34"/>
      <c r="P339" s="34"/>
      <c r="Q339" s="34"/>
      <c r="R339" s="31"/>
      <c r="S339" s="31"/>
      <c r="T339" s="31"/>
      <c r="U339" s="31"/>
      <c r="V339" s="31"/>
      <c r="W339" s="31"/>
      <c r="X339" s="31"/>
      <c r="Y339" s="31"/>
      <c r="Z339" s="31"/>
      <c r="AA339"/>
      <c r="AB339"/>
      <c r="AC339"/>
      <c r="AD339"/>
      <c r="AE339" s="31"/>
      <c r="AF339" s="31"/>
      <c r="AG339" s="31"/>
      <c r="AH339" s="31"/>
      <c r="AI339" s="31"/>
      <c r="AJ339" s="31"/>
      <c r="AK339" s="31"/>
      <c r="AL339" s="31"/>
      <c r="AM339" s="31"/>
      <c r="AN339" s="31"/>
      <c r="AO339" s="31"/>
      <c r="AP339" s="31"/>
      <c r="AQ339" s="31"/>
      <c r="AR339" s="31"/>
      <c r="AS339" s="31"/>
      <c r="AT339" s="31"/>
      <c r="AU339" s="31"/>
      <c r="AV339" s="31"/>
      <c r="AW339" s="31"/>
      <c r="AX339" s="31"/>
      <c r="AY339" s="31"/>
      <c r="AZ339" s="31"/>
      <c r="BA339" s="31"/>
      <c r="BB339" s="31"/>
      <c r="BC339" s="186"/>
      <c r="BD339" s="31"/>
      <c r="BE339" s="185"/>
    </row>
    <row r="340" spans="1:57" ht="15.75">
      <c r="A340" s="59"/>
      <c r="B340" s="31"/>
      <c r="C340" s="34"/>
      <c r="D340" s="33"/>
      <c r="E340" s="33"/>
      <c r="F340" s="33"/>
      <c r="G340" s="34"/>
      <c r="H340" s="34"/>
      <c r="I340" s="34"/>
      <c r="J340" s="34"/>
      <c r="K340" s="34"/>
      <c r="L340" s="34"/>
      <c r="M340" s="34"/>
      <c r="N340" s="34"/>
      <c r="O340" s="34"/>
      <c r="P340" s="34"/>
      <c r="Q340" s="34"/>
      <c r="R340" s="31"/>
      <c r="S340" s="31"/>
      <c r="T340" s="31"/>
      <c r="U340" s="31"/>
      <c r="V340" s="31"/>
      <c r="W340" s="31"/>
      <c r="X340" s="31"/>
      <c r="Y340" s="31"/>
      <c r="Z340" s="31"/>
      <c r="AA340"/>
      <c r="AB340"/>
      <c r="AC340"/>
      <c r="AD340"/>
      <c r="AE340" s="31"/>
      <c r="AF340" s="31"/>
      <c r="AG340" s="31"/>
      <c r="AH340" s="31"/>
      <c r="AI340" s="31"/>
      <c r="AJ340" s="31"/>
      <c r="AK340" s="31"/>
      <c r="AL340" s="31"/>
      <c r="AM340" s="31"/>
      <c r="AN340" s="31"/>
      <c r="AO340" s="31"/>
      <c r="AP340" s="31"/>
      <c r="AQ340" s="31"/>
      <c r="AR340" s="31"/>
      <c r="AS340" s="31"/>
      <c r="AT340" s="31"/>
      <c r="AU340" s="31"/>
      <c r="AV340" s="31"/>
      <c r="AW340" s="31"/>
      <c r="AX340" s="31"/>
      <c r="AY340" s="31"/>
      <c r="AZ340" s="31"/>
      <c r="BA340" s="31"/>
      <c r="BB340" s="31"/>
      <c r="BC340" s="186"/>
      <c r="BD340" s="31"/>
      <c r="BE340" s="185"/>
    </row>
    <row r="341" spans="1:57" ht="15.75">
      <c r="A341" s="59"/>
      <c r="B341" s="31"/>
      <c r="C341" s="34"/>
      <c r="D341" s="33"/>
      <c r="E341" s="33"/>
      <c r="F341" s="33"/>
      <c r="G341" s="34"/>
      <c r="H341" s="34"/>
      <c r="I341" s="34"/>
      <c r="J341" s="34"/>
      <c r="K341" s="34"/>
      <c r="L341" s="34"/>
      <c r="M341" s="34"/>
      <c r="N341" s="34"/>
      <c r="O341" s="34"/>
      <c r="P341" s="34"/>
      <c r="Q341" s="34"/>
      <c r="R341" s="31"/>
      <c r="S341" s="31"/>
      <c r="T341" s="31"/>
      <c r="U341" s="31"/>
      <c r="V341" s="31"/>
      <c r="W341" s="31"/>
      <c r="X341" s="31"/>
      <c r="Y341" s="31"/>
      <c r="Z341" s="31"/>
      <c r="AA341"/>
      <c r="AB341"/>
      <c r="AC341"/>
      <c r="AD341"/>
      <c r="AE341" s="31"/>
      <c r="AF341" s="31"/>
      <c r="AG341" s="31"/>
      <c r="AH341" s="31"/>
      <c r="AI341" s="31"/>
      <c r="AJ341" s="31"/>
      <c r="AK341" s="31"/>
      <c r="AL341" s="31"/>
      <c r="AM341" s="31"/>
      <c r="AN341" s="31"/>
      <c r="AO341" s="31"/>
      <c r="AP341" s="31"/>
      <c r="AQ341" s="31"/>
      <c r="AR341" s="31"/>
      <c r="AS341" s="31"/>
      <c r="AT341" s="31"/>
      <c r="AU341" s="31"/>
      <c r="AV341" s="31"/>
      <c r="AW341" s="31"/>
      <c r="AX341" s="31"/>
      <c r="AY341" s="31"/>
      <c r="AZ341" s="31"/>
      <c r="BA341" s="31"/>
      <c r="BB341" s="31"/>
      <c r="BC341" s="186"/>
      <c r="BD341" s="31"/>
      <c r="BE341" s="185"/>
    </row>
    <row r="342" spans="1:57" ht="15.75">
      <c r="A342" s="59"/>
      <c r="B342" s="31"/>
      <c r="C342" s="34"/>
      <c r="D342" s="33"/>
      <c r="E342" s="33"/>
      <c r="F342" s="33"/>
      <c r="G342" s="34"/>
      <c r="H342" s="34"/>
      <c r="I342" s="34"/>
      <c r="J342" s="34"/>
      <c r="K342" s="34"/>
      <c r="L342" s="34"/>
      <c r="M342" s="34"/>
      <c r="N342" s="34"/>
      <c r="O342" s="34"/>
      <c r="P342" s="34"/>
      <c r="Q342" s="34"/>
      <c r="R342" s="31"/>
      <c r="S342" s="31"/>
      <c r="T342" s="31"/>
      <c r="U342" s="31"/>
      <c r="V342" s="31"/>
      <c r="W342" s="31"/>
      <c r="X342" s="31"/>
      <c r="Y342" s="31"/>
      <c r="Z342" s="31"/>
      <c r="AA342"/>
      <c r="AB342"/>
      <c r="AC342"/>
      <c r="AD342"/>
      <c r="AE342" s="31"/>
      <c r="AF342" s="31"/>
      <c r="AG342" s="31"/>
      <c r="AH342" s="31"/>
      <c r="AI342" s="31"/>
      <c r="AJ342" s="31"/>
      <c r="AK342" s="31"/>
      <c r="AL342" s="31"/>
      <c r="AM342" s="31"/>
      <c r="AN342" s="31"/>
      <c r="AO342" s="31"/>
      <c r="AP342" s="31"/>
      <c r="AQ342" s="31"/>
      <c r="AR342" s="31"/>
      <c r="AS342" s="31"/>
      <c r="AT342" s="31"/>
      <c r="AU342" s="31"/>
      <c r="AV342" s="31"/>
      <c r="AW342" s="31"/>
      <c r="AX342" s="31"/>
      <c r="AY342" s="31"/>
      <c r="AZ342" s="31"/>
      <c r="BA342" s="31"/>
      <c r="BB342" s="31"/>
      <c r="BC342" s="186"/>
      <c r="BD342" s="31"/>
      <c r="BE342" s="185"/>
    </row>
    <row r="343" spans="1:57" ht="15.75">
      <c r="A343" s="59"/>
      <c r="B343" s="31"/>
      <c r="C343" s="34"/>
      <c r="D343" s="33"/>
      <c r="E343" s="33"/>
      <c r="F343" s="33"/>
      <c r="G343" s="34"/>
      <c r="H343" s="34"/>
      <c r="I343" s="34"/>
      <c r="J343" s="34"/>
      <c r="K343" s="34"/>
      <c r="L343" s="34"/>
      <c r="M343" s="34"/>
      <c r="N343" s="34"/>
      <c r="O343" s="34"/>
      <c r="P343" s="34"/>
      <c r="Q343" s="34"/>
      <c r="R343" s="31"/>
      <c r="S343" s="31"/>
      <c r="T343" s="31"/>
      <c r="U343" s="31"/>
      <c r="V343" s="31"/>
      <c r="W343" s="31"/>
      <c r="X343" s="31"/>
      <c r="Y343" s="31"/>
      <c r="Z343" s="31"/>
      <c r="AA343"/>
      <c r="AB343"/>
      <c r="AC343"/>
      <c r="AD343"/>
      <c r="AE343" s="31"/>
      <c r="AF343" s="31"/>
      <c r="AG343" s="31"/>
      <c r="AH343" s="31"/>
      <c r="AI343" s="31"/>
      <c r="AJ343" s="31"/>
      <c r="AK343" s="31"/>
      <c r="AL343" s="31"/>
      <c r="AM343" s="31"/>
      <c r="AN343" s="31"/>
      <c r="AO343" s="31"/>
      <c r="AP343" s="31"/>
      <c r="AQ343" s="31"/>
      <c r="AR343" s="31"/>
      <c r="AS343" s="31"/>
      <c r="AT343" s="31"/>
      <c r="AU343" s="31"/>
      <c r="AV343" s="31"/>
      <c r="AW343" s="31"/>
      <c r="AX343" s="31"/>
      <c r="AY343" s="31"/>
      <c r="AZ343" s="31"/>
      <c r="BA343" s="31"/>
      <c r="BB343" s="31"/>
      <c r="BC343" s="186"/>
      <c r="BD343" s="31"/>
      <c r="BE343" s="185"/>
    </row>
    <row r="344" spans="1:57" ht="15.75">
      <c r="A344" s="59"/>
      <c r="B344" s="31"/>
      <c r="C344" s="34"/>
      <c r="D344" s="33"/>
      <c r="E344" s="33"/>
      <c r="F344" s="33"/>
      <c r="G344" s="34"/>
      <c r="H344" s="34"/>
      <c r="I344" s="34"/>
      <c r="J344" s="34"/>
      <c r="K344" s="34"/>
      <c r="L344" s="34"/>
      <c r="M344" s="34"/>
      <c r="N344" s="34"/>
      <c r="O344" s="34"/>
      <c r="P344" s="34"/>
      <c r="Q344" s="34"/>
      <c r="R344" s="31"/>
      <c r="S344" s="31"/>
      <c r="T344" s="31"/>
      <c r="U344" s="31"/>
      <c r="V344" s="31"/>
      <c r="W344" s="31"/>
      <c r="X344" s="31"/>
      <c r="Y344" s="31"/>
      <c r="Z344" s="31"/>
      <c r="AA344"/>
      <c r="AB344"/>
      <c r="AC344"/>
      <c r="AD344"/>
      <c r="AE344" s="31"/>
      <c r="AF344" s="31"/>
      <c r="AG344" s="31"/>
      <c r="AH344" s="31"/>
      <c r="AI344" s="31"/>
      <c r="AJ344" s="31"/>
      <c r="AK344" s="31"/>
      <c r="AL344" s="31"/>
      <c r="AM344" s="31"/>
      <c r="AN344" s="31"/>
      <c r="AO344" s="31"/>
      <c r="AP344" s="31"/>
      <c r="AQ344" s="31"/>
      <c r="AR344" s="31"/>
      <c r="AS344" s="31"/>
      <c r="AT344" s="31"/>
      <c r="AU344" s="31"/>
      <c r="AV344" s="31"/>
      <c r="AW344" s="31"/>
      <c r="AX344" s="31"/>
      <c r="AY344" s="31"/>
      <c r="AZ344" s="31"/>
      <c r="BA344" s="31"/>
      <c r="BB344" s="31"/>
      <c r="BC344" s="186"/>
      <c r="BD344" s="31"/>
      <c r="BE344" s="185"/>
    </row>
    <row r="345" spans="1:57" ht="15.75">
      <c r="A345" s="59"/>
      <c r="B345" s="31"/>
      <c r="C345" s="34"/>
      <c r="D345" s="33"/>
      <c r="E345" s="33"/>
      <c r="F345" s="33"/>
      <c r="G345" s="34"/>
      <c r="H345" s="34"/>
      <c r="I345" s="34"/>
      <c r="J345" s="34"/>
      <c r="K345" s="34"/>
      <c r="L345" s="34"/>
      <c r="M345" s="34"/>
      <c r="N345" s="34"/>
      <c r="O345" s="34"/>
      <c r="P345" s="34"/>
      <c r="Q345" s="34"/>
      <c r="R345" s="31"/>
      <c r="S345" s="31"/>
      <c r="T345" s="31"/>
      <c r="U345" s="31"/>
      <c r="V345" s="31"/>
      <c r="W345" s="31"/>
      <c r="X345" s="31"/>
      <c r="Y345" s="31"/>
      <c r="Z345" s="31"/>
      <c r="AA345"/>
      <c r="AB345"/>
      <c r="AC345"/>
      <c r="AD345"/>
      <c r="AE345" s="31"/>
      <c r="AF345" s="31"/>
      <c r="AG345" s="31"/>
      <c r="AH345" s="31"/>
      <c r="AI345" s="31"/>
      <c r="AJ345" s="31"/>
      <c r="AK345" s="31"/>
      <c r="AL345" s="31"/>
      <c r="AM345" s="31"/>
      <c r="AN345" s="31"/>
      <c r="AO345" s="31"/>
      <c r="AP345" s="31"/>
      <c r="AQ345" s="31"/>
      <c r="AR345" s="31"/>
      <c r="AS345" s="31"/>
      <c r="AT345" s="31"/>
      <c r="AU345" s="31"/>
      <c r="AV345" s="31"/>
      <c r="AW345" s="31"/>
      <c r="AX345" s="31"/>
      <c r="AY345" s="31"/>
      <c r="AZ345" s="31"/>
      <c r="BA345" s="31"/>
      <c r="BB345" s="31"/>
      <c r="BC345" s="186"/>
      <c r="BD345" s="31"/>
      <c r="BE345" s="185"/>
    </row>
    <row r="346" spans="1:57" ht="15.75">
      <c r="A346" s="59"/>
      <c r="B346" s="31"/>
      <c r="C346" s="34"/>
      <c r="D346" s="33"/>
      <c r="E346" s="33"/>
      <c r="F346" s="33"/>
      <c r="G346" s="34"/>
      <c r="H346" s="34"/>
      <c r="I346" s="34"/>
      <c r="J346" s="34"/>
      <c r="K346" s="34"/>
      <c r="L346" s="34"/>
      <c r="M346" s="34"/>
      <c r="N346" s="34"/>
      <c r="O346" s="34"/>
      <c r="P346" s="34"/>
      <c r="Q346" s="34"/>
      <c r="R346" s="31"/>
      <c r="S346" s="31"/>
      <c r="T346" s="31"/>
      <c r="U346" s="31"/>
      <c r="V346" s="31"/>
      <c r="W346" s="31"/>
      <c r="X346" s="31"/>
      <c r="Y346" s="31"/>
      <c r="Z346" s="31"/>
      <c r="AA346"/>
      <c r="AB346"/>
      <c r="AC346"/>
      <c r="AD346"/>
      <c r="AE346" s="31"/>
      <c r="AF346" s="31"/>
      <c r="AG346" s="31"/>
      <c r="AH346" s="31"/>
      <c r="AI346" s="31"/>
      <c r="AJ346" s="31"/>
      <c r="AK346" s="31"/>
      <c r="AL346" s="31"/>
      <c r="AM346" s="31"/>
      <c r="AN346" s="31"/>
      <c r="AO346" s="31"/>
      <c r="AP346" s="31"/>
      <c r="AQ346" s="31"/>
      <c r="AR346" s="31"/>
      <c r="AS346" s="31"/>
      <c r="AT346" s="31"/>
      <c r="AU346" s="31"/>
      <c r="AV346" s="31"/>
      <c r="AW346" s="31"/>
      <c r="AX346" s="31"/>
      <c r="AY346" s="31"/>
      <c r="AZ346" s="31"/>
      <c r="BA346" s="31"/>
      <c r="BB346" s="31"/>
      <c r="BC346" s="186"/>
      <c r="BD346" s="31"/>
      <c r="BE346" s="185"/>
    </row>
    <row r="347" spans="1:57" ht="15.75">
      <c r="A347" s="59"/>
      <c r="B347" s="31"/>
      <c r="C347" s="34"/>
      <c r="D347" s="33"/>
      <c r="E347" s="33"/>
      <c r="F347" s="33"/>
      <c r="G347" s="34"/>
      <c r="H347" s="34"/>
      <c r="I347" s="34"/>
      <c r="J347" s="34"/>
      <c r="K347" s="34"/>
      <c r="L347" s="34"/>
      <c r="M347" s="34"/>
      <c r="N347" s="34"/>
      <c r="O347" s="34"/>
      <c r="P347" s="34"/>
      <c r="Q347" s="34"/>
      <c r="R347" s="31"/>
      <c r="S347" s="31"/>
      <c r="T347" s="31"/>
      <c r="U347" s="31"/>
      <c r="V347" s="31"/>
      <c r="W347" s="31"/>
      <c r="X347" s="31"/>
      <c r="Y347" s="31"/>
      <c r="Z347" s="31"/>
      <c r="AA347"/>
      <c r="AB347"/>
      <c r="AC347"/>
      <c r="AD347"/>
      <c r="AE347" s="31"/>
      <c r="AF347" s="31"/>
      <c r="AG347" s="31"/>
      <c r="AH347" s="31"/>
      <c r="AI347" s="31"/>
      <c r="AJ347" s="31"/>
      <c r="AK347" s="31"/>
      <c r="AL347" s="31"/>
      <c r="AM347" s="31"/>
      <c r="AN347" s="31"/>
      <c r="AO347" s="31"/>
      <c r="AP347" s="31"/>
      <c r="AQ347" s="31"/>
      <c r="AR347" s="31"/>
      <c r="AS347" s="31"/>
      <c r="AT347" s="31"/>
      <c r="AU347" s="31"/>
      <c r="AV347" s="31"/>
      <c r="AW347" s="31"/>
      <c r="AX347" s="31"/>
      <c r="AY347" s="31"/>
      <c r="AZ347" s="31"/>
      <c r="BA347" s="31"/>
      <c r="BB347" s="31"/>
      <c r="BC347" s="186"/>
      <c r="BD347" s="31"/>
      <c r="BE347" s="185"/>
    </row>
    <row r="348" spans="1:57" ht="15.75">
      <c r="A348" s="59"/>
      <c r="B348" s="31"/>
      <c r="C348" s="34"/>
      <c r="D348" s="33"/>
      <c r="E348" s="33"/>
      <c r="F348" s="33"/>
      <c r="G348" s="34"/>
      <c r="H348" s="34"/>
      <c r="I348" s="34"/>
      <c r="J348" s="34"/>
      <c r="K348" s="34"/>
      <c r="L348" s="34"/>
      <c r="M348" s="34"/>
      <c r="N348" s="34"/>
      <c r="O348" s="34"/>
      <c r="P348" s="34"/>
      <c r="Q348" s="34"/>
      <c r="R348" s="31"/>
      <c r="S348" s="31"/>
      <c r="T348" s="31"/>
      <c r="U348" s="31"/>
      <c r="V348" s="31"/>
      <c r="W348" s="31"/>
      <c r="X348" s="31"/>
      <c r="Y348" s="31"/>
      <c r="Z348" s="31"/>
      <c r="AA348"/>
      <c r="AB348"/>
      <c r="AC348"/>
      <c r="AD348"/>
      <c r="AE348" s="31"/>
      <c r="AF348" s="31"/>
      <c r="AG348" s="31"/>
      <c r="AH348" s="31"/>
      <c r="AI348" s="31"/>
      <c r="AJ348" s="31"/>
      <c r="AK348" s="31"/>
      <c r="AL348" s="31"/>
      <c r="AM348" s="31"/>
      <c r="AN348" s="31"/>
      <c r="AO348" s="31"/>
      <c r="AP348" s="31"/>
      <c r="AQ348" s="31"/>
      <c r="AR348" s="31"/>
      <c r="AS348" s="31"/>
      <c r="AT348" s="31"/>
      <c r="AU348" s="31"/>
      <c r="AV348" s="31"/>
      <c r="AW348" s="31"/>
      <c r="AX348" s="31"/>
      <c r="AY348" s="31"/>
      <c r="AZ348" s="31"/>
      <c r="BA348" s="31"/>
      <c r="BB348" s="31"/>
      <c r="BC348" s="186"/>
      <c r="BD348" s="31"/>
      <c r="BE348" s="185"/>
    </row>
    <row r="349" spans="1:57" ht="15.75">
      <c r="A349" s="59"/>
      <c r="B349" s="31"/>
      <c r="C349" s="34"/>
      <c r="D349" s="33"/>
      <c r="E349" s="33"/>
      <c r="F349" s="33"/>
      <c r="G349" s="34"/>
      <c r="H349" s="34"/>
      <c r="I349" s="34"/>
      <c r="J349" s="34"/>
      <c r="K349" s="34"/>
      <c r="L349" s="34"/>
      <c r="M349" s="34"/>
      <c r="N349" s="34"/>
      <c r="O349" s="34"/>
      <c r="P349" s="34"/>
      <c r="Q349" s="34"/>
      <c r="R349" s="31"/>
      <c r="S349" s="31"/>
      <c r="T349" s="31"/>
      <c r="U349" s="31"/>
      <c r="V349" s="31"/>
      <c r="W349" s="31"/>
      <c r="X349" s="31"/>
      <c r="Y349" s="31"/>
      <c r="Z349" s="31"/>
      <c r="AA349"/>
      <c r="AB349"/>
      <c r="AC349"/>
      <c r="AD349"/>
      <c r="AE349" s="31"/>
      <c r="AF349" s="31"/>
      <c r="AG349" s="31"/>
      <c r="AH349" s="31"/>
      <c r="AI349" s="31"/>
      <c r="AJ349" s="31"/>
      <c r="AK349" s="31"/>
      <c r="AL349" s="31"/>
      <c r="AM349" s="31"/>
      <c r="AN349" s="31"/>
      <c r="AO349" s="31"/>
      <c r="AP349" s="31"/>
      <c r="AQ349" s="31"/>
      <c r="AR349" s="31"/>
      <c r="AS349" s="31"/>
      <c r="AT349" s="31"/>
      <c r="AU349" s="31"/>
      <c r="AV349" s="31"/>
      <c r="AW349" s="31"/>
      <c r="AX349" s="31"/>
      <c r="AY349" s="31"/>
      <c r="AZ349" s="31"/>
      <c r="BA349" s="31"/>
      <c r="BB349" s="31"/>
      <c r="BC349" s="186"/>
      <c r="BD349" s="31"/>
      <c r="BE349" s="185"/>
    </row>
    <row r="350" spans="1:57" ht="15.75">
      <c r="A350" s="59"/>
      <c r="B350" s="31"/>
      <c r="C350" s="34"/>
      <c r="D350" s="33"/>
      <c r="E350" s="33"/>
      <c r="F350" s="33"/>
      <c r="G350" s="34"/>
      <c r="H350" s="34"/>
      <c r="I350" s="34"/>
      <c r="J350" s="34"/>
      <c r="K350" s="34"/>
      <c r="L350" s="34"/>
      <c r="M350" s="34"/>
      <c r="N350" s="34"/>
      <c r="O350" s="34"/>
      <c r="P350" s="34"/>
      <c r="Q350" s="34"/>
      <c r="R350" s="31"/>
      <c r="S350" s="31"/>
      <c r="T350" s="31"/>
      <c r="U350" s="31"/>
      <c r="V350" s="31"/>
      <c r="W350" s="31"/>
      <c r="X350" s="31"/>
      <c r="Y350" s="31"/>
      <c r="Z350" s="31"/>
      <c r="AA350"/>
      <c r="AB350"/>
      <c r="AC350"/>
      <c r="AD350"/>
      <c r="AE350" s="31"/>
      <c r="AF350" s="31"/>
      <c r="AG350" s="31"/>
      <c r="AH350" s="31"/>
      <c r="AI350" s="31"/>
      <c r="AJ350" s="31"/>
      <c r="AK350" s="31"/>
      <c r="AL350" s="31"/>
      <c r="AM350" s="31"/>
      <c r="AN350" s="31"/>
      <c r="AO350" s="31"/>
      <c r="AP350" s="31"/>
      <c r="AQ350" s="31"/>
      <c r="AR350" s="31"/>
      <c r="AS350" s="31"/>
      <c r="AT350" s="31"/>
      <c r="AU350" s="31"/>
      <c r="AV350" s="31"/>
      <c r="AW350" s="31"/>
      <c r="AX350" s="31"/>
      <c r="AY350" s="31"/>
      <c r="AZ350" s="31"/>
      <c r="BA350" s="31"/>
      <c r="BB350" s="31"/>
      <c r="BC350" s="186"/>
      <c r="BD350" s="31"/>
      <c r="BE350" s="185"/>
    </row>
    <row r="351" spans="1:57" ht="15.75">
      <c r="A351" s="59"/>
      <c r="B351" s="31"/>
      <c r="C351" s="34"/>
      <c r="D351" s="33"/>
      <c r="E351" s="33"/>
      <c r="F351" s="33"/>
      <c r="G351" s="34"/>
      <c r="H351" s="34"/>
      <c r="I351" s="34"/>
      <c r="J351" s="34"/>
      <c r="K351" s="34"/>
      <c r="L351" s="34"/>
      <c r="M351" s="34"/>
      <c r="N351" s="34"/>
      <c r="O351" s="34"/>
      <c r="P351" s="34"/>
      <c r="Q351" s="34"/>
      <c r="R351" s="31"/>
      <c r="S351" s="31"/>
      <c r="T351" s="31"/>
      <c r="U351" s="31"/>
      <c r="V351" s="31"/>
      <c r="W351" s="31"/>
      <c r="X351" s="31"/>
      <c r="Y351" s="31"/>
      <c r="Z351" s="31"/>
      <c r="AA351"/>
      <c r="AB351"/>
      <c r="AC351"/>
      <c r="AD351"/>
      <c r="AE351" s="31"/>
      <c r="AF351" s="31"/>
      <c r="AG351" s="31"/>
      <c r="AH351" s="31"/>
      <c r="AI351" s="31"/>
      <c r="AJ351" s="31"/>
      <c r="AK351" s="31"/>
      <c r="AL351" s="31"/>
      <c r="AM351" s="31"/>
      <c r="AN351" s="31"/>
      <c r="AO351" s="31"/>
      <c r="AP351" s="31"/>
      <c r="AQ351" s="31"/>
      <c r="AR351" s="31"/>
      <c r="AS351" s="31"/>
      <c r="AT351" s="31"/>
      <c r="AU351" s="31"/>
      <c r="AV351" s="31"/>
      <c r="AW351" s="31"/>
      <c r="AX351" s="31"/>
      <c r="AY351" s="31"/>
      <c r="AZ351" s="31"/>
      <c r="BA351" s="31"/>
      <c r="BB351" s="31"/>
      <c r="BC351" s="186"/>
      <c r="BD351" s="31"/>
      <c r="BE351" s="185"/>
    </row>
    <row r="352" spans="1:57" ht="15.75">
      <c r="A352" s="59"/>
      <c r="B352" s="31"/>
      <c r="C352" s="34"/>
      <c r="D352" s="33"/>
      <c r="E352" s="33"/>
      <c r="F352" s="33"/>
      <c r="G352" s="34"/>
      <c r="H352" s="34"/>
      <c r="I352" s="34"/>
      <c r="J352" s="34"/>
      <c r="K352" s="34"/>
      <c r="L352" s="34"/>
      <c r="M352" s="34"/>
      <c r="N352" s="34"/>
      <c r="O352" s="34"/>
      <c r="P352" s="34"/>
      <c r="Q352" s="34"/>
      <c r="R352" s="31"/>
      <c r="S352" s="31"/>
      <c r="T352" s="31"/>
      <c r="U352" s="31"/>
      <c r="V352" s="31"/>
      <c r="W352" s="31"/>
      <c r="X352" s="31"/>
      <c r="Y352" s="31"/>
      <c r="Z352" s="31"/>
      <c r="AA352"/>
      <c r="AB352"/>
      <c r="AC352"/>
      <c r="AD352"/>
      <c r="AE352" s="31"/>
      <c r="AF352" s="31"/>
      <c r="AG352" s="31"/>
      <c r="AH352" s="31"/>
      <c r="AI352" s="31"/>
      <c r="AJ352" s="31"/>
      <c r="AK352" s="31"/>
      <c r="AL352" s="31"/>
      <c r="AM352" s="31"/>
      <c r="AN352" s="31"/>
      <c r="AO352" s="31"/>
      <c r="AP352" s="31"/>
      <c r="AQ352" s="31"/>
      <c r="AR352" s="31"/>
      <c r="AS352" s="31"/>
      <c r="AT352" s="31"/>
      <c r="AU352" s="31"/>
      <c r="AV352" s="31"/>
      <c r="AW352" s="31"/>
      <c r="AX352" s="31"/>
      <c r="AY352" s="31"/>
      <c r="AZ352" s="31"/>
      <c r="BA352" s="31"/>
      <c r="BB352" s="31"/>
      <c r="BC352" s="186"/>
      <c r="BD352" s="31"/>
      <c r="BE352" s="185"/>
    </row>
    <row r="353" spans="1:57" ht="15.75">
      <c r="A353" s="59"/>
      <c r="B353" s="31"/>
      <c r="C353" s="34"/>
      <c r="D353" s="33"/>
      <c r="E353" s="33"/>
      <c r="F353" s="33"/>
      <c r="G353" s="34"/>
      <c r="H353" s="34"/>
      <c r="I353" s="34"/>
      <c r="J353" s="34"/>
      <c r="K353" s="34"/>
      <c r="L353" s="34"/>
      <c r="M353" s="34"/>
      <c r="N353" s="34"/>
      <c r="O353" s="34"/>
      <c r="P353" s="34"/>
      <c r="Q353" s="34"/>
      <c r="R353" s="31"/>
      <c r="S353" s="31"/>
      <c r="T353" s="31"/>
      <c r="U353" s="31"/>
      <c r="V353" s="31"/>
      <c r="W353" s="31"/>
      <c r="X353" s="31"/>
      <c r="Y353" s="31"/>
      <c r="Z353" s="31"/>
      <c r="AA353"/>
      <c r="AB353"/>
      <c r="AC353"/>
      <c r="AD353"/>
      <c r="AE353" s="31"/>
      <c r="AF353" s="31"/>
      <c r="AG353" s="31"/>
      <c r="AH353" s="31"/>
      <c r="AI353" s="31"/>
      <c r="AJ353" s="31"/>
      <c r="AK353" s="31"/>
      <c r="AL353" s="31"/>
      <c r="AM353" s="31"/>
      <c r="AN353" s="31"/>
      <c r="AO353" s="31"/>
      <c r="AP353" s="31"/>
      <c r="AQ353" s="31"/>
      <c r="AR353" s="31"/>
      <c r="AS353" s="31"/>
      <c r="AT353" s="31"/>
      <c r="AU353" s="31"/>
      <c r="AV353" s="31"/>
      <c r="AW353" s="31"/>
      <c r="AX353" s="31"/>
      <c r="AY353" s="31"/>
      <c r="AZ353" s="31"/>
      <c r="BA353" s="31"/>
      <c r="BB353" s="31"/>
      <c r="BC353" s="186"/>
      <c r="BD353" s="31"/>
      <c r="BE353" s="185"/>
    </row>
    <row r="354" spans="1:57" ht="15.75">
      <c r="A354" s="59"/>
      <c r="B354" s="31"/>
      <c r="C354" s="34"/>
      <c r="D354" s="33"/>
      <c r="E354" s="33"/>
      <c r="F354" s="33"/>
      <c r="G354" s="34"/>
      <c r="H354" s="34"/>
      <c r="I354" s="34"/>
      <c r="J354" s="34"/>
      <c r="K354" s="34"/>
      <c r="L354" s="34"/>
      <c r="M354" s="34"/>
      <c r="N354" s="34"/>
      <c r="O354" s="34"/>
      <c r="P354" s="34"/>
      <c r="Q354" s="34"/>
      <c r="R354" s="31"/>
      <c r="S354" s="31"/>
      <c r="T354" s="31"/>
      <c r="U354" s="31"/>
      <c r="V354" s="31"/>
      <c r="W354" s="31"/>
      <c r="X354" s="31"/>
      <c r="Y354" s="31"/>
      <c r="Z354" s="31"/>
      <c r="AA354"/>
      <c r="AB354"/>
      <c r="AC354"/>
      <c r="AD354"/>
      <c r="AE354" s="31"/>
      <c r="AF354" s="31"/>
      <c r="AG354" s="31"/>
      <c r="AH354" s="31"/>
      <c r="AI354" s="31"/>
      <c r="AJ354" s="31"/>
      <c r="AK354" s="31"/>
      <c r="AL354" s="31"/>
      <c r="AM354" s="31"/>
      <c r="AN354" s="31"/>
      <c r="AO354" s="31"/>
      <c r="AP354" s="31"/>
      <c r="AQ354" s="31"/>
      <c r="AR354" s="31"/>
      <c r="AS354" s="31"/>
      <c r="AT354" s="31"/>
      <c r="AU354" s="31"/>
      <c r="AV354" s="31"/>
      <c r="AW354" s="31"/>
      <c r="AX354" s="31"/>
      <c r="AY354" s="31"/>
      <c r="AZ354" s="31"/>
      <c r="BA354" s="31"/>
      <c r="BB354" s="31"/>
      <c r="BC354" s="186"/>
      <c r="BD354" s="31"/>
      <c r="BE354" s="185"/>
    </row>
    <row r="355" spans="1:57" ht="15.75">
      <c r="A355" s="59"/>
      <c r="B355" s="31"/>
      <c r="C355" s="34"/>
      <c r="D355" s="33"/>
      <c r="E355" s="33"/>
      <c r="F355" s="33"/>
      <c r="G355" s="34"/>
      <c r="H355" s="34"/>
      <c r="I355" s="34"/>
      <c r="J355" s="34"/>
      <c r="K355" s="34"/>
      <c r="L355" s="34"/>
      <c r="M355" s="34"/>
      <c r="N355" s="34"/>
      <c r="O355" s="34"/>
      <c r="P355" s="34"/>
      <c r="Q355" s="34"/>
      <c r="R355" s="31"/>
      <c r="S355" s="31"/>
      <c r="T355" s="31"/>
      <c r="U355" s="31"/>
      <c r="V355" s="31"/>
      <c r="W355" s="31"/>
      <c r="X355" s="31"/>
      <c r="Y355" s="31"/>
      <c r="Z355" s="31"/>
      <c r="AA355"/>
      <c r="AB355"/>
      <c r="AC355"/>
      <c r="AD355"/>
      <c r="AE355" s="31"/>
      <c r="AF355" s="31"/>
      <c r="AG355" s="31"/>
      <c r="AH355" s="31"/>
      <c r="AI355" s="31"/>
      <c r="AJ355" s="31"/>
      <c r="AK355" s="31"/>
      <c r="AL355" s="31"/>
      <c r="AM355" s="31"/>
      <c r="AN355" s="31"/>
      <c r="AO355" s="31"/>
      <c r="AP355" s="31"/>
      <c r="AQ355" s="31"/>
      <c r="AR355" s="31"/>
      <c r="AS355" s="31"/>
      <c r="AT355" s="31"/>
      <c r="AU355" s="31"/>
      <c r="AV355" s="31"/>
      <c r="AW355" s="31"/>
      <c r="AX355" s="31"/>
      <c r="AY355" s="31"/>
      <c r="AZ355" s="31"/>
      <c r="BA355" s="31"/>
      <c r="BB355" s="31"/>
      <c r="BC355" s="186"/>
      <c r="BD355" s="31"/>
      <c r="BE355" s="185"/>
    </row>
    <row r="356" spans="1:57" ht="15.75">
      <c r="A356" s="59"/>
      <c r="B356" s="31"/>
      <c r="C356" s="34"/>
      <c r="D356" s="33"/>
      <c r="E356" s="33"/>
      <c r="F356" s="33"/>
      <c r="G356" s="34"/>
      <c r="H356" s="34"/>
      <c r="I356" s="34"/>
      <c r="J356" s="34"/>
      <c r="K356" s="34"/>
      <c r="L356" s="34"/>
      <c r="M356" s="34"/>
      <c r="N356" s="34"/>
      <c r="O356" s="34"/>
      <c r="P356" s="34"/>
      <c r="Q356" s="34"/>
      <c r="R356" s="31"/>
      <c r="S356" s="31"/>
      <c r="T356" s="31"/>
      <c r="U356" s="31"/>
      <c r="V356" s="31"/>
      <c r="W356" s="31"/>
      <c r="X356" s="31"/>
      <c r="Y356" s="31"/>
      <c r="Z356" s="31"/>
      <c r="AA356"/>
      <c r="AB356"/>
      <c r="AC356"/>
      <c r="AD356"/>
      <c r="AE356" s="31"/>
      <c r="AF356" s="31"/>
      <c r="AG356" s="31"/>
      <c r="AH356" s="31"/>
      <c r="AI356" s="31"/>
      <c r="AJ356" s="31"/>
      <c r="AK356" s="31"/>
      <c r="AL356" s="31"/>
      <c r="AM356" s="31"/>
      <c r="AN356" s="31"/>
      <c r="AO356" s="31"/>
      <c r="AP356" s="31"/>
      <c r="AQ356" s="31"/>
      <c r="AR356" s="31"/>
      <c r="AS356" s="31"/>
      <c r="AT356" s="31"/>
      <c r="AU356" s="31"/>
      <c r="AV356" s="31"/>
      <c r="AW356" s="31"/>
      <c r="AX356" s="31"/>
      <c r="AY356" s="31"/>
      <c r="AZ356" s="31"/>
      <c r="BA356" s="31"/>
      <c r="BB356" s="31"/>
      <c r="BC356" s="186"/>
      <c r="BD356" s="31"/>
      <c r="BE356" s="185"/>
    </row>
    <row r="357" spans="1:57" ht="15.75">
      <c r="A357" s="59"/>
      <c r="B357" s="31"/>
      <c r="C357" s="34"/>
      <c r="D357" s="33"/>
      <c r="E357" s="33"/>
      <c r="F357" s="33"/>
      <c r="G357" s="34"/>
      <c r="H357" s="34"/>
      <c r="I357" s="34"/>
      <c r="J357" s="34"/>
      <c r="K357" s="34"/>
      <c r="L357" s="34"/>
      <c r="M357" s="34"/>
      <c r="N357" s="34"/>
      <c r="O357" s="34"/>
      <c r="P357" s="34"/>
      <c r="Q357" s="34"/>
      <c r="R357" s="31"/>
      <c r="S357" s="31"/>
      <c r="T357" s="31"/>
      <c r="U357" s="31"/>
      <c r="V357" s="31"/>
      <c r="W357" s="31"/>
      <c r="X357" s="31"/>
      <c r="Y357" s="31"/>
      <c r="Z357" s="31"/>
      <c r="AA357"/>
      <c r="AB357"/>
      <c r="AC357"/>
      <c r="AD357"/>
      <c r="AE357" s="31"/>
      <c r="AF357" s="31"/>
      <c r="AG357" s="31"/>
      <c r="AH357" s="31"/>
      <c r="AI357" s="31"/>
      <c r="AJ357" s="31"/>
      <c r="AK357" s="31"/>
      <c r="AL357" s="31"/>
      <c r="AM357" s="31"/>
      <c r="AN357" s="31"/>
      <c r="AO357" s="31"/>
      <c r="AP357" s="31"/>
      <c r="AQ357" s="31"/>
      <c r="AR357" s="31"/>
      <c r="AS357" s="31"/>
      <c r="AT357" s="31"/>
      <c r="AU357" s="31"/>
      <c r="AV357" s="31"/>
      <c r="AW357" s="31"/>
      <c r="AX357" s="31"/>
      <c r="AY357" s="31"/>
      <c r="AZ357" s="31"/>
      <c r="BA357" s="31"/>
      <c r="BB357" s="31"/>
      <c r="BC357" s="186"/>
      <c r="BD357" s="31"/>
      <c r="BE357" s="185"/>
    </row>
    <row r="358" spans="1:57" ht="15.75">
      <c r="A358" s="59"/>
      <c r="B358" s="31"/>
      <c r="C358" s="34"/>
      <c r="D358" s="33"/>
      <c r="E358" s="33"/>
      <c r="F358" s="33"/>
      <c r="G358" s="34"/>
      <c r="H358" s="34"/>
      <c r="I358" s="34"/>
      <c r="J358" s="34"/>
      <c r="K358" s="34"/>
      <c r="L358" s="34"/>
      <c r="M358" s="34"/>
      <c r="N358" s="34"/>
      <c r="O358" s="34"/>
      <c r="P358" s="34"/>
      <c r="Q358" s="34"/>
      <c r="R358" s="31"/>
      <c r="S358" s="31"/>
      <c r="T358" s="31"/>
      <c r="U358" s="31"/>
      <c r="V358" s="31"/>
      <c r="W358" s="31"/>
      <c r="X358" s="31"/>
      <c r="Y358" s="31"/>
      <c r="Z358" s="31"/>
      <c r="AA358"/>
      <c r="AB358"/>
      <c r="AC358"/>
      <c r="AD358"/>
      <c r="AE358" s="31"/>
      <c r="AF358" s="31"/>
      <c r="AG358" s="31"/>
      <c r="AH358" s="31"/>
      <c r="AI358" s="31"/>
      <c r="AJ358" s="31"/>
      <c r="AK358" s="31"/>
      <c r="AL358" s="31"/>
      <c r="AM358" s="31"/>
      <c r="AN358" s="31"/>
      <c r="AO358" s="31"/>
      <c r="AP358" s="31"/>
      <c r="AQ358" s="31"/>
      <c r="AR358" s="31"/>
      <c r="AS358" s="31"/>
      <c r="AT358" s="31"/>
      <c r="AU358" s="31"/>
      <c r="AV358" s="31"/>
      <c r="AW358" s="31"/>
      <c r="AX358" s="31"/>
      <c r="AY358" s="31"/>
      <c r="AZ358" s="31"/>
      <c r="BA358" s="31"/>
      <c r="BB358" s="31"/>
      <c r="BC358" s="186"/>
      <c r="BD358" s="31"/>
      <c r="BE358" s="185"/>
    </row>
    <row r="359" spans="1:57" ht="15.75">
      <c r="A359" s="59"/>
      <c r="B359" s="31"/>
      <c r="C359" s="34"/>
      <c r="D359" s="33"/>
      <c r="E359" s="33"/>
      <c r="F359" s="33"/>
      <c r="G359" s="34"/>
      <c r="H359" s="34"/>
      <c r="I359" s="34"/>
      <c r="J359" s="34"/>
      <c r="K359" s="34"/>
      <c r="L359" s="34"/>
      <c r="M359" s="34"/>
      <c r="N359" s="34"/>
      <c r="O359" s="34"/>
      <c r="P359" s="34"/>
      <c r="Q359" s="34"/>
      <c r="R359" s="31"/>
      <c r="S359" s="31"/>
      <c r="T359" s="31"/>
      <c r="U359" s="31"/>
      <c r="V359" s="31"/>
      <c r="W359" s="31"/>
      <c r="X359" s="31"/>
      <c r="Y359" s="31"/>
      <c r="Z359" s="31"/>
      <c r="AA359"/>
      <c r="AB359"/>
      <c r="AC359"/>
      <c r="AD359"/>
      <c r="AE359" s="31"/>
      <c r="AF359" s="31"/>
      <c r="AG359" s="31"/>
      <c r="AH359" s="31"/>
      <c r="AI359" s="31"/>
      <c r="AJ359" s="31"/>
      <c r="AK359" s="31"/>
      <c r="AL359" s="31"/>
      <c r="AM359" s="31"/>
      <c r="AN359" s="31"/>
      <c r="AO359" s="31"/>
      <c r="AP359" s="31"/>
      <c r="AQ359" s="31"/>
      <c r="AR359" s="31"/>
      <c r="AS359" s="31"/>
      <c r="AT359" s="31"/>
      <c r="AU359" s="31"/>
      <c r="AV359" s="31"/>
      <c r="AW359" s="31"/>
      <c r="AX359" s="31"/>
      <c r="AY359" s="31"/>
      <c r="AZ359" s="31"/>
      <c r="BA359" s="31"/>
      <c r="BB359" s="31"/>
      <c r="BC359" s="186"/>
      <c r="BD359" s="31"/>
      <c r="BE359" s="185"/>
    </row>
    <row r="360" spans="1:57" ht="15.75">
      <c r="A360" s="59"/>
      <c r="B360" s="31"/>
      <c r="C360" s="34"/>
      <c r="D360" s="33"/>
      <c r="E360" s="33"/>
      <c r="F360" s="33"/>
      <c r="G360" s="34"/>
      <c r="H360" s="34"/>
      <c r="I360" s="34"/>
      <c r="J360" s="34"/>
      <c r="K360" s="34"/>
      <c r="L360" s="34"/>
      <c r="M360" s="34"/>
      <c r="N360" s="34"/>
      <c r="O360" s="34"/>
      <c r="P360" s="34"/>
      <c r="Q360" s="34"/>
      <c r="R360" s="31"/>
      <c r="S360" s="31"/>
      <c r="T360" s="31"/>
      <c r="U360" s="31"/>
      <c r="V360" s="31"/>
      <c r="W360" s="31"/>
      <c r="X360" s="31"/>
      <c r="Y360" s="31"/>
      <c r="Z360" s="31"/>
      <c r="AA360"/>
      <c r="AB360"/>
      <c r="AC360"/>
      <c r="AD360"/>
      <c r="AE360" s="31"/>
      <c r="AF360" s="31"/>
      <c r="AG360" s="31"/>
      <c r="AH360" s="31"/>
      <c r="AI360" s="31"/>
      <c r="AJ360" s="31"/>
      <c r="AK360" s="31"/>
      <c r="AL360" s="31"/>
      <c r="AM360" s="31"/>
      <c r="AN360" s="31"/>
      <c r="AO360" s="31"/>
      <c r="AP360" s="31"/>
      <c r="AQ360" s="31"/>
      <c r="AR360" s="31"/>
      <c r="AS360" s="31"/>
      <c r="AT360" s="31"/>
      <c r="AU360" s="31"/>
      <c r="AV360" s="31"/>
      <c r="AW360" s="31"/>
      <c r="AX360" s="31"/>
      <c r="AY360" s="31"/>
      <c r="AZ360" s="31"/>
      <c r="BA360" s="31"/>
      <c r="BB360" s="31"/>
      <c r="BC360" s="186"/>
      <c r="BD360" s="31"/>
      <c r="BE360" s="187"/>
    </row>
    <row r="361" spans="1:57" ht="15.75">
      <c r="A361" s="59"/>
      <c r="B361" s="31"/>
      <c r="C361" s="34"/>
      <c r="D361" s="33"/>
      <c r="E361" s="33"/>
      <c r="F361" s="33"/>
      <c r="G361" s="34"/>
      <c r="H361" s="34"/>
      <c r="I361" s="34"/>
      <c r="J361" s="34"/>
      <c r="K361" s="34"/>
      <c r="L361" s="34"/>
      <c r="M361" s="34"/>
      <c r="N361" s="34"/>
      <c r="O361" s="34"/>
      <c r="P361" s="34"/>
      <c r="Q361" s="34"/>
      <c r="R361" s="31"/>
      <c r="S361" s="31"/>
      <c r="T361" s="31"/>
      <c r="U361" s="31"/>
      <c r="V361" s="31"/>
      <c r="W361" s="31"/>
      <c r="X361" s="31"/>
      <c r="Y361" s="31"/>
      <c r="Z361" s="31"/>
      <c r="AA361"/>
      <c r="AB361"/>
      <c r="AC361"/>
      <c r="AD361"/>
      <c r="AE361" s="31"/>
      <c r="AF361" s="31"/>
      <c r="AG361" s="31"/>
      <c r="AH361" s="31"/>
      <c r="AI361" s="31"/>
      <c r="AJ361" s="31"/>
      <c r="AK361" s="31"/>
      <c r="AL361" s="31"/>
      <c r="AM361" s="31"/>
      <c r="AN361" s="31"/>
      <c r="AO361" s="31"/>
      <c r="AP361" s="31"/>
      <c r="AQ361" s="31"/>
      <c r="AR361" s="31"/>
      <c r="AS361" s="31"/>
      <c r="AT361" s="31"/>
      <c r="AU361" s="31"/>
      <c r="AV361" s="31"/>
      <c r="AW361" s="31"/>
      <c r="AX361" s="31"/>
      <c r="AY361" s="31"/>
      <c r="AZ361" s="31"/>
      <c r="BA361" s="31"/>
      <c r="BB361" s="31"/>
      <c r="BC361" s="186"/>
      <c r="BD361" s="31"/>
      <c r="BE361" s="187"/>
    </row>
    <row r="362" spans="1:57" ht="15.75">
      <c r="A362" s="59"/>
      <c r="B362" s="31"/>
      <c r="C362" s="34"/>
      <c r="D362" s="33"/>
      <c r="E362" s="33"/>
      <c r="F362" s="33"/>
      <c r="G362" s="34"/>
      <c r="H362" s="34"/>
      <c r="I362" s="34"/>
      <c r="J362" s="34"/>
      <c r="K362" s="34"/>
      <c r="L362" s="34"/>
      <c r="M362" s="34"/>
      <c r="N362" s="34"/>
      <c r="O362" s="34"/>
      <c r="P362" s="34"/>
      <c r="Q362" s="34"/>
      <c r="R362" s="31"/>
      <c r="S362" s="31"/>
      <c r="T362" s="31"/>
      <c r="U362" s="31"/>
      <c r="V362" s="31"/>
      <c r="W362" s="31"/>
      <c r="X362" s="31"/>
      <c r="Y362" s="31"/>
      <c r="Z362" s="31"/>
      <c r="AA362"/>
      <c r="AB362"/>
      <c r="AC362"/>
      <c r="AD362"/>
      <c r="AE362" s="31"/>
      <c r="AF362" s="31"/>
      <c r="AG362" s="31"/>
      <c r="AH362" s="31"/>
      <c r="AI362" s="31"/>
      <c r="AJ362" s="31"/>
      <c r="AK362" s="31"/>
      <c r="AL362" s="31"/>
      <c r="AM362" s="31"/>
      <c r="AN362" s="31"/>
      <c r="AO362" s="31"/>
      <c r="AP362" s="31"/>
      <c r="AQ362" s="31"/>
      <c r="AR362" s="31"/>
      <c r="AS362" s="31"/>
      <c r="AT362" s="31"/>
      <c r="AU362" s="31"/>
      <c r="AV362" s="31"/>
      <c r="AW362" s="31"/>
      <c r="AX362" s="31"/>
      <c r="AY362" s="31"/>
      <c r="AZ362" s="31"/>
      <c r="BA362" s="31"/>
      <c r="BB362" s="31"/>
      <c r="BC362" s="186"/>
      <c r="BD362" s="31"/>
      <c r="BE362" s="187"/>
    </row>
    <row r="363" spans="1:57" ht="15.75">
      <c r="A363" s="59"/>
      <c r="B363" s="31"/>
      <c r="C363" s="34"/>
      <c r="D363" s="33"/>
      <c r="E363" s="33"/>
      <c r="F363" s="33"/>
      <c r="G363" s="34"/>
      <c r="H363" s="34"/>
      <c r="I363" s="34"/>
      <c r="J363" s="34"/>
      <c r="K363" s="34"/>
      <c r="L363" s="34"/>
      <c r="M363" s="34"/>
      <c r="N363" s="34"/>
      <c r="O363" s="34"/>
      <c r="P363" s="34"/>
      <c r="Q363" s="34"/>
      <c r="R363" s="31"/>
      <c r="S363" s="31"/>
      <c r="T363" s="31"/>
      <c r="U363" s="31"/>
      <c r="V363" s="31"/>
      <c r="W363" s="31"/>
      <c r="X363" s="31"/>
      <c r="Y363" s="31"/>
      <c r="Z363" s="31"/>
      <c r="AA363"/>
      <c r="AB363"/>
      <c r="AC363"/>
      <c r="AD363"/>
      <c r="AE363" s="31"/>
      <c r="AF363" s="31"/>
      <c r="AG363" s="31"/>
      <c r="AH363" s="31"/>
      <c r="AI363" s="31"/>
      <c r="AJ363" s="31"/>
      <c r="AK363" s="31"/>
      <c r="AL363" s="31"/>
      <c r="AM363" s="31"/>
      <c r="AN363" s="31"/>
      <c r="AO363" s="31"/>
      <c r="AP363" s="31"/>
      <c r="AQ363" s="31"/>
      <c r="AR363" s="31"/>
      <c r="AS363" s="31"/>
      <c r="AT363" s="31"/>
      <c r="AU363" s="31"/>
      <c r="AV363" s="31"/>
      <c r="AW363" s="31"/>
      <c r="AX363" s="31"/>
      <c r="AY363" s="31"/>
      <c r="AZ363" s="31"/>
      <c r="BA363" s="31"/>
      <c r="BB363" s="31"/>
      <c r="BC363" s="186"/>
      <c r="BD363" s="31"/>
      <c r="BE363" s="187"/>
    </row>
    <row r="364" spans="1:57" ht="15.75">
      <c r="A364" s="59"/>
      <c r="B364" s="31"/>
      <c r="C364" s="34"/>
      <c r="D364" s="33"/>
      <c r="E364" s="33"/>
      <c r="F364" s="33"/>
      <c r="G364" s="34"/>
      <c r="H364" s="34"/>
      <c r="I364" s="34"/>
      <c r="J364" s="34"/>
      <c r="K364" s="34"/>
      <c r="L364" s="34"/>
      <c r="M364" s="34"/>
      <c r="N364" s="34"/>
      <c r="O364" s="34"/>
      <c r="P364" s="34"/>
      <c r="Q364" s="34"/>
      <c r="R364" s="31"/>
      <c r="S364" s="31"/>
      <c r="T364" s="31"/>
      <c r="U364" s="31"/>
      <c r="V364" s="31"/>
      <c r="W364" s="31"/>
      <c r="X364" s="31"/>
      <c r="Y364" s="31"/>
      <c r="Z364" s="31"/>
      <c r="AA364"/>
      <c r="AB364"/>
      <c r="AC364"/>
      <c r="AD364"/>
      <c r="AE364" s="31"/>
      <c r="AF364" s="31"/>
      <c r="AG364" s="31"/>
      <c r="AH364" s="31"/>
      <c r="AI364" s="31"/>
      <c r="AJ364" s="31"/>
      <c r="AK364" s="31"/>
      <c r="AL364" s="31"/>
      <c r="AM364" s="31"/>
      <c r="AN364" s="31"/>
      <c r="AO364" s="31"/>
      <c r="AP364" s="31"/>
      <c r="AQ364" s="31"/>
      <c r="AR364" s="31"/>
      <c r="AS364" s="31"/>
      <c r="AT364" s="31"/>
      <c r="AU364" s="31"/>
      <c r="AV364" s="31"/>
      <c r="AW364" s="31"/>
      <c r="AX364" s="31"/>
      <c r="AY364" s="31"/>
      <c r="AZ364" s="31"/>
      <c r="BA364" s="31"/>
      <c r="BB364" s="31"/>
      <c r="BC364" s="186"/>
      <c r="BD364" s="31"/>
      <c r="BE364" s="187"/>
    </row>
    <row r="365" spans="1:57" ht="15.75">
      <c r="A365" s="59"/>
      <c r="B365" s="31"/>
      <c r="C365" s="34"/>
      <c r="D365" s="33"/>
      <c r="E365" s="33"/>
      <c r="F365" s="33"/>
      <c r="G365" s="34"/>
      <c r="H365" s="34"/>
      <c r="I365" s="34"/>
      <c r="J365" s="34"/>
      <c r="K365" s="34"/>
      <c r="L365" s="34"/>
      <c r="M365" s="34"/>
      <c r="N365" s="34"/>
      <c r="O365" s="34"/>
      <c r="P365" s="34"/>
      <c r="Q365" s="34"/>
      <c r="R365" s="31"/>
      <c r="S365" s="31"/>
      <c r="T365" s="31"/>
      <c r="U365" s="31"/>
      <c r="V365" s="31"/>
      <c r="W365" s="31"/>
      <c r="X365" s="31"/>
      <c r="Y365" s="31"/>
      <c r="Z365" s="31"/>
      <c r="AA365"/>
      <c r="AB365"/>
      <c r="AC365"/>
      <c r="AD365"/>
      <c r="AE365" s="31"/>
      <c r="AF365" s="31"/>
      <c r="AG365" s="31"/>
      <c r="AH365" s="31"/>
      <c r="AI365" s="31"/>
      <c r="AJ365" s="31"/>
      <c r="AK365" s="31"/>
      <c r="AL365" s="31"/>
      <c r="AM365" s="31"/>
      <c r="AN365" s="31"/>
      <c r="AO365" s="31"/>
      <c r="AP365" s="31"/>
      <c r="AQ365" s="31"/>
      <c r="AR365" s="31"/>
      <c r="AS365" s="31"/>
      <c r="AT365" s="31"/>
      <c r="AU365" s="31"/>
      <c r="AV365" s="31"/>
      <c r="AW365" s="31"/>
      <c r="AX365" s="31"/>
      <c r="AY365" s="31"/>
      <c r="AZ365" s="31"/>
      <c r="BA365" s="31"/>
      <c r="BB365" s="31"/>
      <c r="BC365" s="186"/>
      <c r="BD365" s="31"/>
      <c r="BE365" s="187"/>
    </row>
    <row r="366" spans="1:57" ht="15.75">
      <c r="A366" s="59"/>
      <c r="B366" s="31"/>
      <c r="C366" s="34"/>
      <c r="D366" s="33"/>
      <c r="E366" s="33"/>
      <c r="F366" s="33"/>
      <c r="G366" s="34"/>
      <c r="H366" s="34"/>
      <c r="I366" s="34"/>
      <c r="J366" s="34"/>
      <c r="K366" s="34"/>
      <c r="L366" s="34"/>
      <c r="M366" s="34"/>
      <c r="N366" s="34"/>
      <c r="O366" s="34"/>
      <c r="P366" s="34"/>
      <c r="Q366" s="34"/>
      <c r="R366" s="31"/>
      <c r="S366" s="31"/>
      <c r="T366" s="31"/>
      <c r="U366" s="31"/>
      <c r="V366" s="31"/>
      <c r="W366" s="31"/>
      <c r="X366" s="31"/>
      <c r="Y366" s="31"/>
      <c r="Z366" s="31"/>
      <c r="AA366"/>
      <c r="AB366"/>
      <c r="AC366"/>
      <c r="AD366"/>
      <c r="AE366" s="31"/>
      <c r="AF366" s="31"/>
      <c r="AG366" s="31"/>
      <c r="AH366" s="31"/>
      <c r="AI366" s="31"/>
      <c r="AJ366" s="31"/>
      <c r="AK366" s="31"/>
      <c r="AL366" s="31"/>
      <c r="AM366" s="31"/>
      <c r="AN366" s="31"/>
      <c r="AO366" s="31"/>
      <c r="AP366" s="31"/>
      <c r="AQ366" s="31"/>
      <c r="AR366" s="31"/>
      <c r="AS366" s="31"/>
      <c r="AT366" s="31"/>
      <c r="AU366" s="31"/>
      <c r="AV366" s="31"/>
      <c r="AW366" s="31"/>
      <c r="AX366" s="31"/>
      <c r="AY366" s="31"/>
      <c r="AZ366" s="31"/>
      <c r="BA366" s="31"/>
      <c r="BB366" s="31"/>
      <c r="BC366" s="186"/>
      <c r="BD366" s="31"/>
      <c r="BE366" s="187"/>
    </row>
    <row r="367" spans="1:57" ht="15.75">
      <c r="A367" s="59"/>
      <c r="B367" s="31"/>
      <c r="C367" s="34"/>
      <c r="D367" s="33"/>
      <c r="E367" s="33"/>
      <c r="F367" s="33"/>
      <c r="G367" s="34"/>
      <c r="H367" s="34"/>
      <c r="I367" s="34"/>
      <c r="J367" s="34"/>
      <c r="K367" s="34"/>
      <c r="L367" s="34"/>
      <c r="M367" s="34"/>
      <c r="N367" s="34"/>
      <c r="O367" s="34"/>
      <c r="P367" s="34"/>
      <c r="Q367" s="34"/>
      <c r="R367" s="31"/>
      <c r="S367" s="31"/>
      <c r="T367" s="31"/>
      <c r="U367" s="31"/>
      <c r="V367" s="31"/>
      <c r="W367" s="31"/>
      <c r="X367" s="31"/>
      <c r="Y367" s="31"/>
      <c r="Z367" s="31"/>
      <c r="AA367"/>
      <c r="AB367"/>
      <c r="AC367"/>
      <c r="AD367"/>
      <c r="AE367" s="31"/>
      <c r="AF367" s="31"/>
      <c r="AG367" s="31"/>
      <c r="AH367" s="31"/>
      <c r="AI367" s="31"/>
      <c r="AJ367" s="31"/>
      <c r="AK367" s="31"/>
      <c r="AL367" s="31"/>
      <c r="AM367" s="31"/>
      <c r="AN367" s="31"/>
      <c r="AO367" s="31"/>
      <c r="AP367" s="31"/>
      <c r="AQ367" s="31"/>
      <c r="AR367" s="31"/>
      <c r="AS367" s="31"/>
      <c r="AT367" s="31"/>
      <c r="AU367" s="31"/>
      <c r="AV367" s="31"/>
      <c r="AW367" s="31"/>
      <c r="AX367" s="31"/>
      <c r="AY367" s="31"/>
      <c r="AZ367" s="31"/>
      <c r="BA367" s="31"/>
      <c r="BB367" s="31"/>
      <c r="BC367" s="186"/>
      <c r="BD367" s="31"/>
      <c r="BE367" s="187"/>
    </row>
    <row r="368" spans="1:57" ht="15.75">
      <c r="A368" s="59"/>
      <c r="B368" s="31"/>
      <c r="C368" s="34"/>
      <c r="D368" s="33"/>
      <c r="E368" s="33"/>
      <c r="F368" s="33"/>
      <c r="G368" s="34"/>
      <c r="H368" s="34"/>
      <c r="I368" s="34"/>
      <c r="J368" s="34"/>
      <c r="K368" s="34"/>
      <c r="L368" s="34"/>
      <c r="M368" s="34"/>
      <c r="N368" s="34"/>
      <c r="O368" s="34"/>
      <c r="P368" s="34"/>
      <c r="Q368" s="34"/>
      <c r="R368" s="31"/>
      <c r="S368" s="31"/>
      <c r="T368" s="31"/>
      <c r="U368" s="31"/>
      <c r="V368" s="31"/>
      <c r="W368" s="31"/>
      <c r="X368" s="31"/>
      <c r="Y368" s="31"/>
      <c r="Z368" s="31"/>
      <c r="AA368"/>
      <c r="AB368"/>
      <c r="AC368"/>
      <c r="AD368"/>
      <c r="AE368" s="31"/>
      <c r="AF368" s="31"/>
      <c r="AG368" s="31"/>
      <c r="AH368" s="31"/>
      <c r="AI368" s="31"/>
      <c r="AJ368" s="31"/>
      <c r="AK368" s="31"/>
      <c r="AL368" s="31"/>
      <c r="AM368" s="31"/>
      <c r="AN368" s="31"/>
      <c r="AO368" s="31"/>
      <c r="AP368" s="31"/>
      <c r="AQ368" s="31"/>
      <c r="AR368" s="31"/>
      <c r="AS368" s="31"/>
      <c r="AT368" s="31"/>
      <c r="AU368" s="31"/>
      <c r="AV368" s="31"/>
      <c r="AW368" s="31"/>
      <c r="AX368" s="31"/>
      <c r="AY368" s="31"/>
      <c r="AZ368" s="31"/>
      <c r="BA368" s="31"/>
      <c r="BB368" s="31"/>
      <c r="BC368" s="186"/>
      <c r="BD368" s="31"/>
      <c r="BE368" s="187"/>
    </row>
    <row r="369" spans="1:57" ht="15.75">
      <c r="A369" s="59"/>
      <c r="B369" s="31"/>
      <c r="C369" s="34"/>
      <c r="D369" s="33"/>
      <c r="E369" s="33"/>
      <c r="F369" s="33"/>
      <c r="G369" s="34"/>
      <c r="H369" s="34"/>
      <c r="I369" s="34"/>
      <c r="J369" s="34"/>
      <c r="K369" s="34"/>
      <c r="L369" s="34"/>
      <c r="M369" s="34"/>
      <c r="N369" s="34"/>
      <c r="O369" s="34"/>
      <c r="P369" s="34"/>
      <c r="Q369" s="34"/>
      <c r="R369" s="31"/>
      <c r="S369" s="31"/>
      <c r="T369" s="31"/>
      <c r="U369" s="31"/>
      <c r="V369" s="31"/>
      <c r="W369" s="31"/>
      <c r="X369" s="31"/>
      <c r="Y369" s="31"/>
      <c r="Z369" s="31"/>
      <c r="AA369"/>
      <c r="AB369"/>
      <c r="AC369"/>
      <c r="AD369"/>
      <c r="AE369" s="31"/>
      <c r="AF369" s="31"/>
      <c r="AG369" s="31"/>
      <c r="AH369" s="31"/>
      <c r="AI369" s="31"/>
      <c r="AJ369" s="31"/>
      <c r="AK369" s="31"/>
      <c r="AL369" s="31"/>
      <c r="AM369" s="31"/>
      <c r="AN369" s="31"/>
      <c r="AO369" s="31"/>
      <c r="AP369" s="31"/>
      <c r="AQ369" s="31"/>
      <c r="AR369" s="31"/>
      <c r="AS369" s="31"/>
      <c r="AT369" s="31"/>
      <c r="AU369" s="31"/>
      <c r="AV369" s="31"/>
      <c r="AW369" s="31"/>
      <c r="AX369" s="31"/>
      <c r="AY369" s="31"/>
      <c r="AZ369" s="31"/>
      <c r="BA369" s="31"/>
      <c r="BB369" s="31"/>
      <c r="BC369" s="186"/>
      <c r="BD369" s="31"/>
      <c r="BE369" s="187"/>
    </row>
    <row r="370" spans="1:57" ht="15.75">
      <c r="A370" s="59"/>
      <c r="B370" s="31"/>
      <c r="C370" s="34"/>
      <c r="D370" s="33"/>
      <c r="E370" s="33"/>
      <c r="F370" s="33"/>
      <c r="G370" s="34"/>
      <c r="H370" s="34"/>
      <c r="I370" s="34"/>
      <c r="J370" s="34"/>
      <c r="K370" s="34"/>
      <c r="L370" s="34"/>
      <c r="M370" s="34"/>
      <c r="N370" s="34"/>
      <c r="O370" s="34"/>
      <c r="P370" s="34"/>
      <c r="Q370" s="34"/>
      <c r="R370" s="31"/>
      <c r="S370" s="31"/>
      <c r="T370" s="31"/>
      <c r="U370" s="31"/>
      <c r="V370" s="31"/>
      <c r="W370" s="31"/>
      <c r="X370" s="31"/>
      <c r="Y370" s="31"/>
      <c r="Z370" s="31"/>
      <c r="AA370"/>
      <c r="AB370"/>
      <c r="AC370"/>
      <c r="AD370"/>
      <c r="AE370" s="31"/>
      <c r="AF370" s="31"/>
      <c r="AG370" s="31"/>
      <c r="AH370" s="31"/>
      <c r="AI370" s="31"/>
      <c r="AJ370" s="31"/>
      <c r="AK370" s="31"/>
      <c r="AL370" s="31"/>
      <c r="AM370" s="31"/>
      <c r="AN370" s="31"/>
      <c r="AO370" s="31"/>
      <c r="AP370" s="31"/>
      <c r="AQ370" s="31"/>
      <c r="AR370" s="31"/>
      <c r="AS370" s="31"/>
      <c r="AT370" s="31"/>
      <c r="AU370" s="31"/>
      <c r="AV370" s="31"/>
      <c r="AW370" s="31"/>
      <c r="AX370" s="31"/>
      <c r="AY370" s="31"/>
      <c r="AZ370" s="31"/>
      <c r="BA370" s="31"/>
      <c r="BB370" s="31"/>
      <c r="BC370" s="186"/>
      <c r="BD370" s="31"/>
      <c r="BE370" s="187"/>
    </row>
    <row r="371" spans="1:57" ht="15.75">
      <c r="A371" s="59"/>
      <c r="B371" s="31"/>
      <c r="C371" s="34"/>
      <c r="D371" s="33"/>
      <c r="E371" s="33"/>
      <c r="F371" s="33"/>
      <c r="G371" s="34"/>
      <c r="H371" s="34"/>
      <c r="I371" s="34"/>
      <c r="J371" s="34"/>
      <c r="K371" s="34"/>
      <c r="L371" s="34"/>
      <c r="M371" s="34"/>
      <c r="N371" s="34"/>
      <c r="O371" s="34"/>
      <c r="P371" s="34"/>
      <c r="Q371" s="34"/>
      <c r="R371" s="31"/>
      <c r="S371" s="31"/>
      <c r="T371" s="31"/>
      <c r="U371" s="31"/>
      <c r="V371" s="31"/>
      <c r="W371" s="31"/>
      <c r="X371" s="31"/>
      <c r="Y371" s="31"/>
      <c r="Z371" s="31"/>
      <c r="AA371"/>
      <c r="AB371"/>
      <c r="AC371"/>
      <c r="AD371"/>
      <c r="AE371" s="31"/>
      <c r="AF371" s="31"/>
      <c r="AG371" s="31"/>
      <c r="AH371" s="31"/>
      <c r="AI371" s="31"/>
      <c r="AJ371" s="31"/>
      <c r="AK371" s="31"/>
      <c r="AL371" s="31"/>
      <c r="AM371" s="31"/>
      <c r="AN371" s="31"/>
      <c r="AO371" s="31"/>
      <c r="AP371" s="31"/>
      <c r="AQ371" s="31"/>
      <c r="AR371" s="31"/>
      <c r="AS371" s="31"/>
      <c r="AT371" s="31"/>
      <c r="AU371" s="31"/>
      <c r="AV371" s="31"/>
      <c r="AW371" s="31"/>
      <c r="AX371" s="31"/>
      <c r="AY371" s="31"/>
      <c r="AZ371" s="31"/>
      <c r="BA371" s="31"/>
      <c r="BB371" s="31"/>
      <c r="BC371" s="186"/>
      <c r="BD371" s="31"/>
      <c r="BE371" s="187"/>
    </row>
    <row r="372" spans="1:57" ht="15.75">
      <c r="A372" s="59"/>
      <c r="B372" s="31"/>
      <c r="C372" s="34"/>
      <c r="D372" s="33"/>
      <c r="E372" s="33"/>
      <c r="F372" s="33"/>
      <c r="G372" s="34"/>
      <c r="H372" s="34"/>
      <c r="I372" s="34"/>
      <c r="J372" s="34"/>
      <c r="K372" s="34"/>
      <c r="L372" s="34"/>
      <c r="M372" s="34"/>
      <c r="N372" s="34"/>
      <c r="O372" s="34"/>
      <c r="P372" s="34"/>
      <c r="Q372" s="34"/>
      <c r="R372" s="31"/>
      <c r="S372" s="31"/>
      <c r="T372" s="31"/>
      <c r="U372" s="31"/>
      <c r="V372" s="31"/>
      <c r="W372" s="31"/>
      <c r="X372" s="31"/>
      <c r="Y372" s="31"/>
      <c r="Z372" s="31"/>
      <c r="AA372"/>
      <c r="AB372"/>
      <c r="AC372"/>
      <c r="AD372"/>
      <c r="AE372" s="31"/>
      <c r="AF372" s="31"/>
      <c r="AG372" s="31"/>
      <c r="AH372" s="31"/>
      <c r="AI372" s="31"/>
      <c r="AJ372" s="31"/>
      <c r="AK372" s="31"/>
      <c r="AL372" s="31"/>
      <c r="AM372" s="31"/>
      <c r="AN372" s="31"/>
      <c r="AO372" s="31"/>
      <c r="AP372" s="31"/>
      <c r="AQ372" s="31"/>
      <c r="AR372" s="31"/>
      <c r="AS372" s="31"/>
      <c r="AT372" s="31"/>
      <c r="AU372" s="31"/>
      <c r="AV372" s="31"/>
      <c r="AW372" s="31"/>
      <c r="AX372" s="31"/>
      <c r="AY372" s="31"/>
      <c r="AZ372" s="31"/>
      <c r="BA372" s="31"/>
      <c r="BB372" s="31"/>
      <c r="BC372" s="186"/>
      <c r="BD372" s="31"/>
      <c r="BE372" s="187"/>
    </row>
    <row r="373" spans="1:57" ht="15.75">
      <c r="A373" s="59"/>
      <c r="B373" s="31"/>
      <c r="C373" s="34"/>
      <c r="D373" s="33"/>
      <c r="E373" s="33"/>
      <c r="F373" s="33"/>
      <c r="G373" s="34"/>
      <c r="H373" s="34"/>
      <c r="I373" s="34"/>
      <c r="J373" s="34"/>
      <c r="K373" s="34"/>
      <c r="L373" s="34"/>
      <c r="M373" s="34"/>
      <c r="N373" s="34"/>
      <c r="O373" s="34"/>
      <c r="P373" s="34"/>
      <c r="Q373" s="34"/>
      <c r="R373" s="31"/>
      <c r="S373" s="31"/>
      <c r="T373" s="31"/>
      <c r="U373" s="31"/>
      <c r="V373" s="31"/>
      <c r="W373" s="31"/>
      <c r="X373" s="31"/>
      <c r="Y373" s="31"/>
      <c r="Z373" s="31"/>
      <c r="AA373"/>
      <c r="AB373"/>
      <c r="AC373"/>
      <c r="AD373"/>
      <c r="AE373" s="31"/>
      <c r="AF373" s="31"/>
      <c r="AG373" s="31"/>
      <c r="AH373" s="31"/>
      <c r="AI373" s="31"/>
      <c r="AJ373" s="31"/>
      <c r="AK373" s="31"/>
      <c r="AL373" s="31"/>
      <c r="AM373" s="31"/>
      <c r="AN373" s="31"/>
      <c r="AO373" s="31"/>
      <c r="AP373" s="31"/>
      <c r="AQ373" s="31"/>
      <c r="AR373" s="31"/>
      <c r="AS373" s="31"/>
      <c r="AT373" s="31"/>
      <c r="AU373" s="31"/>
      <c r="AV373" s="31"/>
      <c r="AW373" s="31"/>
      <c r="AX373" s="31"/>
      <c r="AY373" s="31"/>
      <c r="AZ373" s="31"/>
      <c r="BA373" s="31"/>
      <c r="BB373" s="31"/>
      <c r="BC373" s="186"/>
      <c r="BD373" s="31"/>
      <c r="BE373" s="187"/>
    </row>
    <row r="374" spans="1:57" ht="15.75">
      <c r="A374" s="59"/>
      <c r="B374" s="31"/>
      <c r="C374" s="34"/>
      <c r="D374" s="33"/>
      <c r="E374" s="33"/>
      <c r="F374" s="33"/>
      <c r="G374" s="34"/>
      <c r="H374" s="34"/>
      <c r="I374" s="34"/>
      <c r="J374" s="34"/>
      <c r="K374" s="34"/>
      <c r="L374" s="34"/>
      <c r="M374" s="34"/>
      <c r="N374" s="34"/>
      <c r="O374" s="34"/>
      <c r="P374" s="34"/>
      <c r="Q374" s="34"/>
      <c r="R374" s="31"/>
      <c r="S374" s="31"/>
      <c r="T374" s="31"/>
      <c r="U374" s="31"/>
      <c r="V374" s="31"/>
      <c r="W374" s="31"/>
      <c r="X374" s="31"/>
      <c r="Y374" s="31"/>
      <c r="Z374" s="31"/>
      <c r="AA374"/>
      <c r="AB374"/>
      <c r="AC374"/>
      <c r="AD374"/>
      <c r="AE374" s="31"/>
      <c r="AF374" s="31"/>
      <c r="AG374" s="31"/>
      <c r="AH374" s="31"/>
      <c r="AI374" s="31"/>
      <c r="AJ374" s="31"/>
      <c r="AK374" s="31"/>
      <c r="AL374" s="31"/>
      <c r="AM374" s="31"/>
      <c r="AN374" s="31"/>
      <c r="AO374" s="31"/>
      <c r="AP374" s="31"/>
      <c r="AQ374" s="31"/>
      <c r="AR374" s="31"/>
      <c r="AS374" s="31"/>
      <c r="AT374" s="31"/>
      <c r="AU374" s="31"/>
      <c r="AV374" s="31"/>
      <c r="AW374" s="31"/>
      <c r="AX374" s="31"/>
      <c r="AY374" s="31"/>
      <c r="AZ374" s="31"/>
      <c r="BA374" s="31"/>
      <c r="BB374" s="31"/>
      <c r="BC374" s="186"/>
      <c r="BD374" s="31"/>
      <c r="BE374" s="187"/>
    </row>
    <row r="375" spans="1:57" ht="15.75">
      <c r="A375" s="59"/>
      <c r="B375" s="31"/>
      <c r="C375" s="34"/>
      <c r="D375" s="33"/>
      <c r="E375" s="33"/>
      <c r="F375" s="33"/>
      <c r="G375" s="34"/>
      <c r="H375" s="34"/>
      <c r="I375" s="34"/>
      <c r="J375" s="34"/>
      <c r="K375" s="34"/>
      <c r="L375" s="34"/>
      <c r="M375" s="34"/>
      <c r="N375" s="34"/>
      <c r="O375" s="34"/>
      <c r="P375" s="34"/>
      <c r="Q375" s="34"/>
      <c r="R375" s="31"/>
      <c r="S375" s="31"/>
      <c r="T375" s="31"/>
      <c r="U375" s="31"/>
      <c r="V375" s="31"/>
      <c r="W375" s="31"/>
      <c r="X375" s="31"/>
      <c r="Y375" s="31"/>
      <c r="Z375" s="31"/>
      <c r="AA375"/>
      <c r="AB375"/>
      <c r="AC375"/>
      <c r="AD375"/>
      <c r="AE375" s="31"/>
      <c r="AF375" s="31"/>
      <c r="AG375" s="31"/>
      <c r="AH375" s="31"/>
      <c r="AI375" s="31"/>
      <c r="AJ375" s="31"/>
      <c r="AK375" s="31"/>
      <c r="AL375" s="31"/>
      <c r="AM375" s="31"/>
      <c r="AN375" s="31"/>
      <c r="AO375" s="31"/>
      <c r="AP375" s="31"/>
      <c r="AQ375" s="31"/>
      <c r="AR375" s="31"/>
      <c r="AS375" s="31"/>
      <c r="AT375" s="31"/>
      <c r="AU375" s="31"/>
      <c r="AV375" s="31"/>
      <c r="AW375" s="31"/>
      <c r="AX375" s="31"/>
      <c r="AY375" s="31"/>
      <c r="AZ375" s="31"/>
      <c r="BA375" s="31"/>
      <c r="BB375" s="31"/>
      <c r="BC375" s="186"/>
      <c r="BD375" s="31"/>
      <c r="BE375" s="187"/>
    </row>
    <row r="376" spans="1:57" ht="15.75">
      <c r="A376" s="59"/>
      <c r="B376" s="31"/>
      <c r="C376" s="34"/>
      <c r="D376" s="33"/>
      <c r="E376" s="33"/>
      <c r="F376" s="33"/>
      <c r="G376" s="34"/>
      <c r="H376" s="34"/>
      <c r="I376" s="34"/>
      <c r="J376" s="34"/>
      <c r="K376" s="34"/>
      <c r="L376" s="34"/>
      <c r="M376" s="34"/>
      <c r="N376" s="34"/>
      <c r="O376" s="34"/>
      <c r="P376" s="34"/>
      <c r="Q376" s="34"/>
      <c r="R376" s="31"/>
      <c r="S376" s="31"/>
      <c r="T376" s="31"/>
      <c r="U376" s="31"/>
      <c r="V376" s="31"/>
      <c r="W376" s="31"/>
      <c r="X376" s="31"/>
      <c r="Y376" s="31"/>
      <c r="Z376" s="31"/>
      <c r="AA376"/>
      <c r="AB376"/>
      <c r="AC376"/>
      <c r="AD376"/>
      <c r="AE376" s="31"/>
      <c r="AF376" s="31"/>
      <c r="AG376" s="31"/>
      <c r="AH376" s="31"/>
      <c r="AI376" s="31"/>
      <c r="AJ376" s="31"/>
      <c r="AK376" s="31"/>
      <c r="AL376" s="31"/>
      <c r="AM376" s="31"/>
      <c r="AN376" s="31"/>
      <c r="AO376" s="31"/>
      <c r="AP376" s="31"/>
      <c r="AQ376" s="31"/>
      <c r="AR376" s="31"/>
      <c r="AS376" s="31"/>
      <c r="AT376" s="31"/>
      <c r="AU376" s="31"/>
      <c r="AV376" s="31"/>
      <c r="AW376" s="31"/>
      <c r="AX376" s="31"/>
      <c r="AY376" s="31"/>
      <c r="AZ376" s="31"/>
      <c r="BA376" s="31"/>
      <c r="BB376" s="31"/>
      <c r="BC376" s="186"/>
      <c r="BD376" s="31"/>
      <c r="BE376" s="187"/>
    </row>
    <row r="377" spans="1:57" ht="15.75">
      <c r="A377" s="59"/>
      <c r="B377" s="31"/>
      <c r="C377" s="34"/>
      <c r="D377" s="33"/>
      <c r="E377" s="33"/>
      <c r="F377" s="33"/>
      <c r="G377" s="34"/>
      <c r="H377" s="34"/>
      <c r="I377" s="34"/>
      <c r="J377" s="34"/>
      <c r="K377" s="34"/>
      <c r="L377" s="34"/>
      <c r="M377" s="34"/>
      <c r="N377" s="34"/>
      <c r="O377" s="34"/>
      <c r="P377" s="34"/>
      <c r="Q377" s="34"/>
      <c r="R377" s="31"/>
      <c r="S377" s="31"/>
      <c r="T377" s="31"/>
      <c r="U377" s="31"/>
      <c r="V377" s="31"/>
      <c r="W377" s="31"/>
      <c r="X377" s="31"/>
      <c r="Y377" s="31"/>
      <c r="Z377" s="31"/>
      <c r="AA377"/>
      <c r="AB377"/>
      <c r="AC377"/>
      <c r="AD377"/>
      <c r="AE377" s="31"/>
      <c r="AF377" s="31"/>
      <c r="AG377" s="31"/>
      <c r="AH377" s="31"/>
      <c r="AI377" s="31"/>
      <c r="AJ377" s="31"/>
      <c r="AK377" s="31"/>
      <c r="AL377" s="31"/>
      <c r="AM377" s="31"/>
      <c r="AN377" s="31"/>
      <c r="AO377" s="31"/>
      <c r="AP377" s="31"/>
      <c r="AQ377" s="31"/>
      <c r="AR377" s="31"/>
      <c r="AS377" s="31"/>
      <c r="AT377" s="31"/>
      <c r="AU377" s="31"/>
      <c r="AV377" s="31"/>
      <c r="AW377" s="31"/>
      <c r="AX377" s="31"/>
      <c r="AY377" s="31"/>
      <c r="AZ377" s="31"/>
      <c r="BA377" s="31"/>
      <c r="BB377" s="31"/>
      <c r="BC377" s="186"/>
      <c r="BD377" s="31"/>
      <c r="BE377" s="187"/>
    </row>
    <row r="378" spans="1:57" ht="15.75">
      <c r="A378" s="59"/>
      <c r="B378" s="31"/>
      <c r="C378" s="34"/>
      <c r="D378" s="33"/>
      <c r="E378" s="33"/>
      <c r="F378" s="33"/>
      <c r="G378" s="34"/>
      <c r="H378" s="34"/>
      <c r="I378" s="34"/>
      <c r="J378" s="34"/>
      <c r="K378" s="34"/>
      <c r="L378" s="34"/>
      <c r="M378" s="34"/>
      <c r="N378" s="34"/>
      <c r="O378" s="34"/>
      <c r="P378" s="34"/>
      <c r="Q378" s="34"/>
      <c r="R378" s="31"/>
      <c r="S378" s="31"/>
      <c r="T378" s="31"/>
      <c r="U378" s="31"/>
      <c r="V378" s="31"/>
      <c r="W378" s="31"/>
      <c r="X378" s="31"/>
      <c r="Y378" s="31"/>
      <c r="Z378" s="31"/>
      <c r="AA378"/>
      <c r="AB378"/>
      <c r="AC378"/>
      <c r="AD378"/>
      <c r="AE378" s="31"/>
      <c r="AF378" s="31"/>
      <c r="AG378" s="31"/>
      <c r="AH378" s="31"/>
      <c r="AI378" s="31"/>
      <c r="AJ378" s="31"/>
      <c r="AK378" s="31"/>
      <c r="AL378" s="31"/>
      <c r="AM378" s="31"/>
      <c r="AN378" s="31"/>
      <c r="AO378" s="31"/>
      <c r="AP378" s="31"/>
      <c r="AQ378" s="31"/>
      <c r="AR378" s="31"/>
      <c r="AS378" s="31"/>
      <c r="AT378" s="31"/>
      <c r="AU378" s="31"/>
      <c r="AV378" s="31"/>
      <c r="AW378" s="31"/>
      <c r="AX378" s="31"/>
      <c r="AY378" s="31"/>
      <c r="AZ378" s="31"/>
      <c r="BA378" s="31"/>
      <c r="BB378" s="31"/>
      <c r="BC378" s="186"/>
      <c r="BD378" s="31"/>
      <c r="BE378" s="187"/>
    </row>
    <row r="379" spans="1:57" ht="15.75">
      <c r="A379" s="59"/>
      <c r="B379" s="31"/>
      <c r="C379" s="34"/>
      <c r="D379" s="33"/>
      <c r="E379" s="33"/>
      <c r="F379" s="33"/>
      <c r="G379" s="34"/>
      <c r="H379" s="34"/>
      <c r="I379" s="34"/>
      <c r="J379" s="34"/>
      <c r="K379" s="34"/>
      <c r="L379" s="34"/>
      <c r="M379" s="34"/>
      <c r="N379" s="34"/>
      <c r="O379" s="34"/>
      <c r="P379" s="34"/>
      <c r="Q379" s="34"/>
      <c r="R379" s="31"/>
      <c r="S379" s="31"/>
      <c r="T379" s="31"/>
      <c r="U379" s="31"/>
      <c r="V379" s="31"/>
      <c r="W379" s="31"/>
      <c r="X379" s="31"/>
      <c r="Y379" s="31"/>
      <c r="Z379" s="31"/>
      <c r="AA379"/>
      <c r="AB379"/>
      <c r="AC379"/>
      <c r="AD379"/>
      <c r="AE379" s="31"/>
      <c r="AF379" s="31"/>
      <c r="AG379" s="31"/>
      <c r="AH379" s="31"/>
      <c r="AI379" s="31"/>
      <c r="AJ379" s="31"/>
      <c r="AK379" s="31"/>
      <c r="AL379" s="31"/>
      <c r="AM379" s="31"/>
      <c r="AN379" s="31"/>
      <c r="AO379" s="31"/>
      <c r="AP379" s="31"/>
      <c r="AQ379" s="31"/>
      <c r="AR379" s="31"/>
      <c r="AS379" s="31"/>
      <c r="AT379" s="31"/>
      <c r="AU379" s="31"/>
      <c r="AV379" s="31"/>
      <c r="AW379" s="31"/>
      <c r="AX379" s="31"/>
      <c r="AY379" s="31"/>
      <c r="AZ379" s="31"/>
      <c r="BA379" s="31"/>
      <c r="BB379" s="31"/>
      <c r="BC379" s="186"/>
      <c r="BD379" s="31"/>
      <c r="BE379" s="187"/>
    </row>
    <row r="380" spans="1:57" ht="15.75">
      <c r="A380" s="59"/>
      <c r="B380" s="31"/>
      <c r="C380" s="34"/>
      <c r="D380" s="33"/>
      <c r="E380" s="33"/>
      <c r="F380" s="33"/>
      <c r="G380" s="34"/>
      <c r="H380" s="34"/>
      <c r="I380" s="34"/>
      <c r="J380" s="34"/>
      <c r="K380" s="34"/>
      <c r="L380" s="34"/>
      <c r="M380" s="34"/>
      <c r="N380" s="34"/>
      <c r="O380" s="34"/>
      <c r="P380" s="34"/>
      <c r="Q380" s="34"/>
      <c r="R380" s="31"/>
      <c r="S380" s="31"/>
      <c r="T380" s="31"/>
      <c r="U380" s="31"/>
      <c r="V380" s="31"/>
      <c r="W380" s="31"/>
      <c r="X380" s="31"/>
      <c r="Y380" s="31"/>
      <c r="Z380" s="31"/>
      <c r="AA380"/>
      <c r="AB380"/>
      <c r="AC380"/>
      <c r="AD380"/>
      <c r="AE380" s="31"/>
      <c r="AF380" s="31"/>
      <c r="AG380" s="31"/>
      <c r="AH380" s="31"/>
      <c r="AI380" s="31"/>
      <c r="AJ380" s="31"/>
      <c r="AK380" s="31"/>
      <c r="AL380" s="31"/>
      <c r="AM380" s="31"/>
      <c r="AN380" s="31"/>
      <c r="AO380" s="31"/>
      <c r="AP380" s="31"/>
      <c r="AQ380" s="31"/>
      <c r="AR380" s="31"/>
      <c r="AS380" s="31"/>
      <c r="AT380" s="31"/>
      <c r="AU380" s="31"/>
      <c r="AV380" s="31"/>
      <c r="AW380" s="31"/>
      <c r="AX380" s="31"/>
      <c r="AY380" s="31"/>
      <c r="AZ380" s="31"/>
      <c r="BA380" s="31"/>
      <c r="BB380" s="31"/>
      <c r="BC380" s="186"/>
      <c r="BD380" s="31"/>
      <c r="BE380" s="187"/>
    </row>
    <row r="381" spans="1:57" ht="15.75">
      <c r="A381" s="59"/>
      <c r="B381" s="31"/>
      <c r="C381" s="34"/>
      <c r="D381" s="33"/>
      <c r="E381" s="33"/>
      <c r="F381" s="33"/>
      <c r="G381" s="34"/>
      <c r="H381" s="34"/>
      <c r="I381" s="34"/>
      <c r="J381" s="34"/>
      <c r="K381" s="34"/>
      <c r="L381" s="34"/>
      <c r="M381" s="34"/>
      <c r="N381" s="34"/>
      <c r="O381" s="34"/>
      <c r="P381" s="34"/>
      <c r="Q381" s="34"/>
      <c r="R381" s="31"/>
      <c r="S381" s="31"/>
      <c r="T381" s="31"/>
      <c r="U381" s="31"/>
      <c r="V381" s="31"/>
      <c r="W381" s="31"/>
      <c r="X381" s="31"/>
      <c r="Y381" s="31"/>
      <c r="Z381" s="31"/>
      <c r="AA381"/>
      <c r="AB381"/>
      <c r="AC381"/>
      <c r="AD381"/>
      <c r="AE381" s="31"/>
      <c r="AF381" s="31"/>
      <c r="AG381" s="31"/>
      <c r="AH381" s="31"/>
      <c r="AI381" s="31"/>
      <c r="AJ381" s="31"/>
      <c r="AK381" s="31"/>
      <c r="AL381" s="31"/>
      <c r="AM381" s="31"/>
      <c r="AN381" s="31"/>
      <c r="AO381" s="31"/>
      <c r="AP381" s="31"/>
      <c r="AQ381" s="31"/>
      <c r="AR381" s="31"/>
      <c r="AS381" s="31"/>
      <c r="AT381" s="31"/>
      <c r="AU381" s="31"/>
      <c r="AV381" s="31"/>
      <c r="AW381" s="31"/>
      <c r="AX381" s="31"/>
      <c r="AY381" s="31"/>
      <c r="AZ381" s="31"/>
      <c r="BA381" s="31"/>
      <c r="BB381" s="31"/>
      <c r="BC381" s="186"/>
      <c r="BD381" s="31"/>
      <c r="BE381" s="187"/>
    </row>
    <row r="382" spans="1:57" ht="15.75">
      <c r="A382" s="59"/>
      <c r="B382" s="31"/>
      <c r="C382" s="34"/>
      <c r="D382" s="33"/>
      <c r="E382" s="33"/>
      <c r="F382" s="33"/>
      <c r="G382" s="34"/>
      <c r="H382" s="34"/>
      <c r="I382" s="34"/>
      <c r="J382" s="34"/>
      <c r="K382" s="34"/>
      <c r="L382" s="34"/>
      <c r="M382" s="34"/>
      <c r="N382" s="34"/>
      <c r="O382" s="34"/>
      <c r="P382" s="34"/>
      <c r="Q382" s="34"/>
      <c r="R382" s="31"/>
      <c r="S382" s="31"/>
      <c r="T382" s="31"/>
      <c r="U382" s="31"/>
      <c r="V382" s="31"/>
      <c r="W382" s="31"/>
      <c r="X382" s="31"/>
      <c r="Y382" s="31"/>
      <c r="Z382" s="31"/>
      <c r="AA382"/>
      <c r="AB382"/>
      <c r="AC382"/>
      <c r="AD382"/>
      <c r="AE382" s="31"/>
      <c r="AF382" s="31"/>
      <c r="AG382" s="31"/>
      <c r="AH382" s="31"/>
      <c r="AI382" s="31"/>
      <c r="AJ382" s="31"/>
      <c r="AK382" s="31"/>
      <c r="AL382" s="31"/>
      <c r="AM382" s="31"/>
      <c r="AN382" s="31"/>
      <c r="AO382" s="31"/>
      <c r="AP382" s="31"/>
      <c r="AQ382" s="31"/>
      <c r="AR382" s="31"/>
      <c r="AS382" s="31"/>
      <c r="AT382" s="31"/>
      <c r="AU382" s="31"/>
      <c r="AV382" s="31"/>
      <c r="AW382" s="31"/>
      <c r="AX382" s="31"/>
      <c r="AY382" s="31"/>
      <c r="AZ382" s="31"/>
      <c r="BA382" s="31"/>
      <c r="BB382" s="31"/>
      <c r="BC382" s="186"/>
      <c r="BD382" s="31"/>
      <c r="BE382" s="187"/>
    </row>
    <row r="383" spans="1:57" ht="15.75">
      <c r="A383" s="59"/>
      <c r="B383" s="31"/>
      <c r="C383" s="34"/>
      <c r="D383" s="33"/>
      <c r="E383" s="33"/>
      <c r="F383" s="33"/>
      <c r="G383" s="34"/>
      <c r="H383" s="34"/>
      <c r="I383" s="34"/>
      <c r="J383" s="34"/>
      <c r="K383" s="34"/>
      <c r="L383" s="34"/>
      <c r="M383" s="34"/>
      <c r="N383" s="34"/>
      <c r="O383" s="34"/>
      <c r="P383" s="34"/>
      <c r="Q383" s="34"/>
      <c r="R383" s="31"/>
      <c r="S383" s="31"/>
      <c r="T383" s="31"/>
      <c r="U383" s="31"/>
      <c r="V383" s="31"/>
      <c r="W383" s="31"/>
      <c r="X383" s="31"/>
      <c r="Y383" s="31"/>
      <c r="Z383" s="31"/>
      <c r="AA383"/>
      <c r="AB383"/>
      <c r="AC383"/>
      <c r="AD383"/>
      <c r="AE383" s="31"/>
      <c r="AF383" s="31"/>
      <c r="AG383" s="31"/>
      <c r="AH383" s="31"/>
      <c r="AI383" s="31"/>
      <c r="AJ383" s="31"/>
      <c r="AK383" s="31"/>
      <c r="AL383" s="31"/>
      <c r="AM383" s="31"/>
      <c r="AN383" s="31"/>
      <c r="AO383" s="31"/>
      <c r="AP383" s="31"/>
      <c r="AQ383" s="31"/>
      <c r="AR383" s="31"/>
      <c r="AS383" s="31"/>
      <c r="AT383" s="31"/>
      <c r="AU383" s="31"/>
      <c r="AV383" s="31"/>
      <c r="AW383" s="31"/>
      <c r="AX383" s="31"/>
      <c r="AY383" s="31"/>
      <c r="AZ383" s="31"/>
      <c r="BA383" s="31"/>
      <c r="BB383" s="31"/>
      <c r="BC383" s="186"/>
      <c r="BD383" s="31"/>
      <c r="BE383" s="187"/>
    </row>
    <row r="384" spans="1:57" ht="15.75">
      <c r="A384" s="59"/>
      <c r="B384" s="31"/>
      <c r="C384" s="34"/>
      <c r="D384" s="33"/>
      <c r="E384" s="33"/>
      <c r="F384" s="33"/>
      <c r="G384" s="34"/>
      <c r="H384" s="34"/>
      <c r="I384" s="34"/>
      <c r="J384" s="34"/>
      <c r="K384" s="34"/>
      <c r="L384" s="34"/>
      <c r="M384" s="34"/>
      <c r="N384" s="34"/>
      <c r="O384" s="34"/>
      <c r="P384" s="34"/>
      <c r="Q384" s="34"/>
      <c r="R384" s="31"/>
      <c r="S384" s="31"/>
      <c r="T384" s="31"/>
      <c r="U384" s="31"/>
      <c r="V384" s="31"/>
      <c r="W384" s="31"/>
      <c r="X384" s="31"/>
      <c r="Y384" s="31"/>
      <c r="Z384" s="31"/>
      <c r="AA384"/>
      <c r="AB384"/>
      <c r="AC384"/>
      <c r="AD384"/>
      <c r="AE384" s="31"/>
      <c r="AF384" s="31"/>
      <c r="AG384" s="31"/>
      <c r="AH384" s="31"/>
      <c r="AI384" s="31"/>
      <c r="AJ384" s="31"/>
      <c r="AK384" s="31"/>
      <c r="AL384" s="31"/>
      <c r="AM384" s="31"/>
      <c r="AN384" s="31"/>
      <c r="AO384" s="31"/>
      <c r="AP384" s="31"/>
      <c r="AQ384" s="31"/>
      <c r="AR384" s="31"/>
      <c r="AS384" s="31"/>
      <c r="AT384" s="31"/>
      <c r="AU384" s="31"/>
      <c r="AV384" s="31"/>
      <c r="AW384" s="31"/>
      <c r="AX384" s="31"/>
      <c r="AY384" s="31"/>
      <c r="AZ384" s="31"/>
      <c r="BA384" s="31"/>
      <c r="BB384" s="31"/>
      <c r="BC384" s="186"/>
      <c r="BD384" s="31"/>
      <c r="BE384" s="187"/>
    </row>
    <row r="385" spans="1:57" ht="15.75">
      <c r="A385" s="59"/>
      <c r="B385" s="31"/>
      <c r="C385" s="34"/>
      <c r="D385" s="33"/>
      <c r="E385" s="33"/>
      <c r="F385" s="33"/>
      <c r="G385" s="34"/>
      <c r="H385" s="34"/>
      <c r="I385" s="34"/>
      <c r="J385" s="34"/>
      <c r="K385" s="34"/>
      <c r="L385" s="34"/>
      <c r="M385" s="34"/>
      <c r="N385" s="34"/>
      <c r="O385" s="34"/>
      <c r="P385" s="34"/>
      <c r="Q385" s="34"/>
      <c r="R385" s="31"/>
      <c r="S385" s="31"/>
      <c r="T385" s="31"/>
      <c r="U385" s="31"/>
      <c r="V385" s="31"/>
      <c r="W385" s="31"/>
      <c r="X385" s="31"/>
      <c r="Y385" s="31"/>
      <c r="Z385" s="31"/>
      <c r="AA385"/>
      <c r="AB385"/>
      <c r="AC385"/>
      <c r="AD385"/>
      <c r="AE385" s="31"/>
      <c r="AF385" s="31"/>
      <c r="AG385" s="31"/>
      <c r="AH385" s="31"/>
      <c r="AI385" s="31"/>
      <c r="AJ385" s="31"/>
      <c r="AK385" s="31"/>
      <c r="AL385" s="31"/>
      <c r="AM385" s="31"/>
      <c r="AN385" s="31"/>
      <c r="AO385" s="31"/>
      <c r="AP385" s="31"/>
      <c r="AQ385" s="31"/>
      <c r="AR385" s="31"/>
      <c r="AS385" s="31"/>
      <c r="AT385" s="31"/>
      <c r="AU385" s="31"/>
      <c r="AV385" s="31"/>
      <c r="AW385" s="31"/>
      <c r="AX385" s="31"/>
      <c r="AY385" s="31"/>
      <c r="AZ385" s="31"/>
      <c r="BA385" s="31"/>
      <c r="BB385" s="31"/>
      <c r="BC385" s="186"/>
      <c r="BD385" s="31"/>
      <c r="BE385" s="187"/>
    </row>
    <row r="386" spans="1:57" ht="15.75">
      <c r="A386" s="59"/>
      <c r="B386" s="31"/>
      <c r="C386" s="34"/>
      <c r="D386" s="33"/>
      <c r="E386" s="33"/>
      <c r="F386" s="33"/>
      <c r="G386" s="34"/>
      <c r="H386" s="34"/>
      <c r="I386" s="34"/>
      <c r="J386" s="34"/>
      <c r="K386" s="34"/>
      <c r="L386" s="34"/>
      <c r="M386" s="34"/>
      <c r="N386" s="34"/>
      <c r="O386" s="34"/>
      <c r="P386" s="34"/>
      <c r="Q386" s="34"/>
      <c r="R386" s="31"/>
      <c r="S386" s="31"/>
      <c r="T386" s="31"/>
      <c r="U386" s="31"/>
      <c r="V386" s="31"/>
      <c r="W386" s="31"/>
      <c r="X386" s="31"/>
      <c r="Y386" s="31"/>
      <c r="Z386" s="31"/>
      <c r="AA386"/>
      <c r="AB386"/>
      <c r="AC386"/>
      <c r="AD386"/>
      <c r="AE386" s="31"/>
      <c r="AF386" s="31"/>
      <c r="AG386" s="31"/>
      <c r="AH386" s="31"/>
      <c r="AI386" s="31"/>
      <c r="AJ386" s="31"/>
      <c r="AK386" s="31"/>
      <c r="AL386" s="31"/>
      <c r="AM386" s="31"/>
      <c r="AN386" s="31"/>
      <c r="AO386" s="31"/>
      <c r="AP386" s="31"/>
      <c r="AQ386" s="31"/>
      <c r="AR386" s="31"/>
      <c r="AS386" s="31"/>
      <c r="AT386" s="31"/>
      <c r="AU386" s="31"/>
      <c r="AV386" s="31"/>
      <c r="AW386" s="31"/>
      <c r="AX386" s="31"/>
      <c r="AY386" s="31"/>
      <c r="AZ386" s="31"/>
      <c r="BA386" s="31"/>
      <c r="BB386" s="31"/>
      <c r="BC386" s="186"/>
      <c r="BD386" s="31"/>
      <c r="BE386" s="187"/>
    </row>
    <row r="387" spans="1:57" ht="15.75">
      <c r="A387" s="59"/>
      <c r="B387" s="31"/>
      <c r="C387" s="34"/>
      <c r="D387" s="33"/>
      <c r="E387" s="33"/>
      <c r="F387" s="33"/>
      <c r="G387" s="34"/>
      <c r="H387" s="34"/>
      <c r="I387" s="34"/>
      <c r="J387" s="34"/>
      <c r="K387" s="34"/>
      <c r="L387" s="34"/>
      <c r="M387" s="34"/>
      <c r="N387" s="34"/>
      <c r="O387" s="34"/>
      <c r="P387" s="34"/>
      <c r="Q387" s="34"/>
      <c r="R387" s="31"/>
      <c r="S387" s="31"/>
      <c r="T387" s="31"/>
      <c r="U387" s="31"/>
      <c r="V387" s="31"/>
      <c r="W387" s="31"/>
      <c r="X387" s="31"/>
      <c r="Y387" s="31"/>
      <c r="Z387" s="31"/>
      <c r="AA387"/>
      <c r="AB387"/>
      <c r="AC387"/>
      <c r="AD387"/>
      <c r="AE387" s="31"/>
      <c r="AF387" s="31"/>
      <c r="AG387" s="31"/>
      <c r="AH387" s="31"/>
      <c r="AI387" s="31"/>
      <c r="AJ387" s="31"/>
      <c r="AK387" s="31"/>
      <c r="AL387" s="31"/>
      <c r="AM387" s="31"/>
      <c r="AN387" s="31"/>
      <c r="AO387" s="31"/>
      <c r="AP387" s="31"/>
      <c r="AQ387" s="31"/>
      <c r="AR387" s="31"/>
      <c r="AS387" s="31"/>
      <c r="AT387" s="31"/>
      <c r="AU387" s="31"/>
      <c r="AV387" s="31"/>
      <c r="AW387" s="31"/>
      <c r="AX387" s="31"/>
      <c r="AY387" s="31"/>
      <c r="AZ387" s="31"/>
      <c r="BA387" s="31"/>
      <c r="BB387" s="31"/>
      <c r="BC387" s="186"/>
      <c r="BD387" s="31"/>
      <c r="BE387" s="187"/>
    </row>
    <row r="388" spans="1:57" ht="15.75">
      <c r="A388" s="59"/>
      <c r="B388" s="31"/>
      <c r="C388" s="34"/>
      <c r="D388" s="33"/>
      <c r="E388" s="33"/>
      <c r="F388" s="33"/>
      <c r="G388" s="34"/>
      <c r="H388" s="34"/>
      <c r="I388" s="34"/>
      <c r="J388" s="34"/>
      <c r="K388" s="34"/>
      <c r="L388" s="34"/>
      <c r="M388" s="34"/>
      <c r="N388" s="34"/>
      <c r="O388" s="34"/>
      <c r="P388" s="34"/>
      <c r="Q388" s="34"/>
      <c r="R388" s="31"/>
      <c r="S388" s="31"/>
      <c r="T388" s="31"/>
      <c r="U388" s="31"/>
      <c r="V388" s="31"/>
      <c r="W388" s="31"/>
      <c r="X388" s="31"/>
      <c r="Y388" s="31"/>
      <c r="Z388" s="31"/>
      <c r="AA388"/>
      <c r="AB388"/>
      <c r="AC388"/>
      <c r="AD388"/>
      <c r="AE388" s="31"/>
      <c r="AF388" s="31"/>
      <c r="AG388" s="31"/>
      <c r="AH388" s="31"/>
      <c r="AI388" s="31"/>
      <c r="AJ388" s="31"/>
      <c r="AK388" s="31"/>
      <c r="AL388" s="31"/>
      <c r="AM388" s="31"/>
      <c r="AN388" s="31"/>
      <c r="AO388" s="31"/>
      <c r="AP388" s="31"/>
      <c r="AQ388" s="31"/>
      <c r="AR388" s="31"/>
      <c r="AS388" s="31"/>
      <c r="AT388" s="31"/>
      <c r="AU388" s="31"/>
      <c r="AV388" s="31"/>
      <c r="AW388" s="31"/>
      <c r="AX388" s="31"/>
      <c r="AY388" s="31"/>
      <c r="AZ388" s="31"/>
      <c r="BA388" s="31"/>
      <c r="BB388" s="31"/>
      <c r="BC388" s="186"/>
      <c r="BD388" s="31"/>
      <c r="BE388" s="187"/>
    </row>
    <row r="389" spans="1:57" ht="15.75">
      <c r="A389" s="59"/>
      <c r="B389" s="31"/>
      <c r="C389" s="34"/>
      <c r="D389" s="33"/>
      <c r="E389" s="33"/>
      <c r="F389" s="33"/>
      <c r="G389" s="34"/>
      <c r="H389" s="34"/>
      <c r="I389" s="34"/>
      <c r="J389" s="34"/>
      <c r="K389" s="34"/>
      <c r="L389" s="34"/>
      <c r="M389" s="34"/>
      <c r="N389" s="34"/>
      <c r="O389" s="34"/>
      <c r="P389" s="34"/>
      <c r="Q389" s="34"/>
      <c r="R389" s="31"/>
      <c r="S389" s="31"/>
      <c r="T389" s="31"/>
      <c r="U389" s="31"/>
      <c r="V389" s="31"/>
      <c r="W389" s="31"/>
      <c r="X389" s="31"/>
      <c r="Y389" s="31"/>
      <c r="Z389" s="31"/>
      <c r="AA389"/>
      <c r="AB389"/>
      <c r="AC389"/>
      <c r="AD389"/>
      <c r="AE389" s="31"/>
      <c r="AF389" s="31"/>
      <c r="AG389" s="31"/>
      <c r="AH389" s="31"/>
      <c r="AI389" s="31"/>
      <c r="AJ389" s="31"/>
      <c r="AK389" s="31"/>
      <c r="AL389" s="31"/>
      <c r="AM389" s="31"/>
      <c r="AN389" s="31"/>
      <c r="AO389" s="31"/>
      <c r="AP389" s="31"/>
      <c r="AQ389" s="31"/>
      <c r="AR389" s="31"/>
      <c r="AS389" s="31"/>
      <c r="AT389" s="31"/>
      <c r="AU389" s="31"/>
      <c r="AV389" s="31"/>
      <c r="AW389" s="31"/>
      <c r="AX389" s="31"/>
      <c r="AY389" s="31"/>
      <c r="AZ389" s="31"/>
      <c r="BA389" s="31"/>
      <c r="BB389" s="31"/>
      <c r="BC389" s="186"/>
      <c r="BD389" s="31"/>
      <c r="BE389" s="187"/>
    </row>
    <row r="390" spans="1:57" ht="15.75">
      <c r="A390" s="59"/>
      <c r="B390" s="31"/>
      <c r="C390" s="34"/>
      <c r="D390" s="33"/>
      <c r="E390" s="33"/>
      <c r="F390" s="33"/>
      <c r="G390" s="34"/>
      <c r="H390" s="34"/>
      <c r="I390" s="34"/>
      <c r="J390" s="34"/>
      <c r="K390" s="34"/>
      <c r="L390" s="34"/>
      <c r="M390" s="34"/>
      <c r="N390" s="34"/>
      <c r="O390" s="34"/>
      <c r="P390" s="34"/>
      <c r="Q390" s="34"/>
      <c r="R390" s="31"/>
      <c r="S390" s="31"/>
      <c r="T390" s="31"/>
      <c r="U390" s="31"/>
      <c r="V390" s="31"/>
      <c r="W390" s="31"/>
      <c r="X390" s="31"/>
      <c r="Y390" s="31"/>
      <c r="Z390" s="31"/>
      <c r="AA390"/>
      <c r="AB390"/>
      <c r="AC390"/>
      <c r="AD390"/>
      <c r="AE390" s="31"/>
      <c r="AF390" s="31"/>
      <c r="AG390" s="31"/>
      <c r="AH390" s="31"/>
      <c r="AI390" s="31"/>
      <c r="AJ390" s="31"/>
      <c r="AK390" s="31"/>
      <c r="AL390" s="31"/>
      <c r="AM390" s="31"/>
      <c r="AN390" s="31"/>
      <c r="AO390" s="31"/>
      <c r="AP390" s="31"/>
      <c r="AQ390" s="31"/>
      <c r="AR390" s="31"/>
      <c r="AS390" s="31"/>
      <c r="AT390" s="31"/>
      <c r="AU390" s="31"/>
      <c r="AV390" s="31"/>
      <c r="AW390" s="31"/>
      <c r="AX390" s="31"/>
      <c r="AY390" s="31"/>
      <c r="AZ390" s="31"/>
      <c r="BA390" s="31"/>
      <c r="BB390" s="31"/>
      <c r="BC390" s="186"/>
      <c r="BD390" s="31"/>
      <c r="BE390" s="187"/>
    </row>
    <row r="391" spans="1:57" ht="15.75">
      <c r="A391" s="59"/>
      <c r="B391" s="31"/>
      <c r="C391" s="34"/>
      <c r="D391" s="33"/>
      <c r="E391" s="33"/>
      <c r="F391" s="33"/>
      <c r="G391" s="34"/>
      <c r="H391" s="34"/>
      <c r="I391" s="34"/>
      <c r="J391" s="34"/>
      <c r="K391" s="34"/>
      <c r="L391" s="34"/>
      <c r="M391" s="34"/>
      <c r="N391" s="34"/>
      <c r="O391" s="34"/>
      <c r="P391" s="34"/>
      <c r="Q391" s="34"/>
      <c r="R391" s="31"/>
      <c r="S391" s="31"/>
      <c r="T391" s="31"/>
      <c r="U391" s="31"/>
      <c r="V391" s="31"/>
      <c r="W391" s="31"/>
      <c r="X391" s="31"/>
      <c r="Y391" s="31"/>
      <c r="Z391" s="31"/>
      <c r="AA391"/>
      <c r="AB391"/>
      <c r="AC391"/>
      <c r="AD391"/>
      <c r="AE391" s="31"/>
      <c r="AF391" s="31"/>
      <c r="AG391" s="31"/>
      <c r="AH391" s="31"/>
      <c r="AI391" s="31"/>
      <c r="AJ391" s="31"/>
      <c r="AK391" s="31"/>
      <c r="AL391" s="31"/>
      <c r="AM391" s="31"/>
      <c r="AN391" s="31"/>
      <c r="AO391" s="31"/>
      <c r="AP391" s="31"/>
      <c r="AQ391" s="31"/>
      <c r="AR391" s="31"/>
      <c r="AS391" s="31"/>
      <c r="AT391" s="31"/>
      <c r="AU391" s="31"/>
      <c r="AV391" s="31"/>
      <c r="AW391" s="31"/>
      <c r="AX391" s="31"/>
      <c r="AY391" s="31"/>
      <c r="AZ391" s="31"/>
      <c r="BA391" s="31"/>
      <c r="BB391" s="31"/>
      <c r="BC391" s="186"/>
      <c r="BD391" s="31"/>
      <c r="BE391" s="187"/>
    </row>
    <row r="392" spans="1:57" ht="15.75">
      <c r="A392" s="59"/>
      <c r="B392" s="31"/>
      <c r="C392" s="34"/>
      <c r="D392" s="33"/>
      <c r="E392" s="33"/>
      <c r="F392" s="33"/>
      <c r="G392" s="34"/>
      <c r="H392" s="34"/>
      <c r="I392" s="34"/>
      <c r="J392" s="34"/>
      <c r="K392" s="34"/>
      <c r="L392" s="34"/>
      <c r="M392" s="34"/>
      <c r="N392" s="34"/>
      <c r="O392" s="34"/>
      <c r="P392" s="34"/>
      <c r="Q392" s="34"/>
      <c r="R392" s="31"/>
      <c r="S392" s="31"/>
      <c r="T392" s="31"/>
      <c r="U392" s="31"/>
      <c r="V392" s="31"/>
      <c r="W392" s="31"/>
      <c r="X392" s="31"/>
      <c r="Y392" s="31"/>
      <c r="Z392" s="31"/>
      <c r="AA392"/>
      <c r="AB392"/>
      <c r="AC392"/>
      <c r="AD392"/>
      <c r="AE392" s="31"/>
      <c r="AF392" s="31"/>
      <c r="AG392" s="31"/>
      <c r="AH392" s="31"/>
      <c r="AI392" s="31"/>
      <c r="AJ392" s="31"/>
      <c r="AK392" s="31"/>
      <c r="AL392" s="31"/>
      <c r="AM392" s="31"/>
      <c r="AN392" s="31"/>
      <c r="AO392" s="31"/>
      <c r="AP392" s="31"/>
      <c r="AQ392" s="31"/>
      <c r="AR392" s="31"/>
      <c r="AS392" s="31"/>
      <c r="AT392" s="31"/>
      <c r="AU392" s="31"/>
      <c r="AV392" s="31"/>
      <c r="AW392" s="31"/>
      <c r="AX392" s="31"/>
      <c r="AY392" s="31"/>
      <c r="AZ392" s="31"/>
      <c r="BA392" s="31"/>
      <c r="BB392" s="31"/>
      <c r="BC392" s="186"/>
      <c r="BD392" s="31"/>
      <c r="BE392" s="187"/>
    </row>
    <row r="393" spans="1:57" ht="15.75">
      <c r="A393" s="59"/>
      <c r="B393" s="31"/>
      <c r="C393" s="34"/>
      <c r="D393" s="33"/>
      <c r="E393" s="33"/>
      <c r="F393" s="33"/>
      <c r="G393" s="34"/>
      <c r="H393" s="34"/>
      <c r="I393" s="34"/>
      <c r="J393" s="34"/>
      <c r="K393" s="34"/>
      <c r="L393" s="34"/>
      <c r="M393" s="34"/>
      <c r="N393" s="34"/>
      <c r="O393" s="34"/>
      <c r="P393" s="34"/>
      <c r="Q393" s="34"/>
      <c r="R393" s="31"/>
      <c r="S393" s="31"/>
      <c r="T393" s="31"/>
      <c r="U393" s="31"/>
      <c r="V393" s="31"/>
      <c r="W393" s="31"/>
      <c r="X393" s="31"/>
      <c r="Y393" s="31"/>
      <c r="Z393" s="31"/>
      <c r="AA393"/>
      <c r="AB393"/>
      <c r="AC393"/>
      <c r="AD393"/>
      <c r="AE393" s="31"/>
      <c r="AF393" s="31"/>
      <c r="AG393" s="31"/>
      <c r="AH393" s="31"/>
      <c r="AI393" s="31"/>
      <c r="AJ393" s="31"/>
      <c r="AK393" s="31"/>
      <c r="AL393" s="31"/>
      <c r="AM393" s="31"/>
      <c r="AN393" s="31"/>
      <c r="AO393" s="31"/>
      <c r="AP393" s="31"/>
      <c r="AQ393" s="31"/>
      <c r="AR393" s="31"/>
      <c r="AS393" s="31"/>
      <c r="AT393" s="31"/>
      <c r="AU393" s="31"/>
      <c r="AV393" s="31"/>
      <c r="AW393" s="31"/>
      <c r="AX393" s="31"/>
      <c r="AY393" s="31"/>
      <c r="AZ393" s="31"/>
      <c r="BA393" s="31"/>
      <c r="BB393" s="31"/>
      <c r="BC393" s="186"/>
      <c r="BD393" s="31"/>
      <c r="BE393" s="187"/>
    </row>
    <row r="394" spans="1:57" ht="15.75">
      <c r="A394" s="59"/>
      <c r="B394" s="31"/>
      <c r="C394" s="34"/>
      <c r="D394" s="33"/>
      <c r="E394" s="33"/>
      <c r="F394" s="33"/>
      <c r="G394" s="34"/>
      <c r="H394" s="34"/>
      <c r="I394" s="34"/>
      <c r="J394" s="34"/>
      <c r="K394" s="34"/>
      <c r="L394" s="34"/>
      <c r="M394" s="34"/>
      <c r="N394" s="34"/>
      <c r="O394" s="34"/>
      <c r="P394" s="34"/>
      <c r="Q394" s="34"/>
      <c r="R394" s="31"/>
      <c r="S394" s="31"/>
      <c r="T394" s="31"/>
      <c r="U394" s="31"/>
      <c r="V394" s="31"/>
      <c r="W394" s="31"/>
      <c r="X394" s="31"/>
      <c r="Y394" s="31"/>
      <c r="Z394" s="31"/>
      <c r="AA394"/>
      <c r="AB394"/>
      <c r="AC394"/>
      <c r="AD394"/>
      <c r="AE394" s="31"/>
      <c r="AF394" s="31"/>
      <c r="AG394" s="31"/>
      <c r="AH394" s="31"/>
      <c r="AI394" s="31"/>
      <c r="AJ394" s="31"/>
      <c r="AK394" s="31"/>
      <c r="AL394" s="31"/>
      <c r="AM394" s="31"/>
      <c r="AN394" s="31"/>
      <c r="AO394" s="31"/>
      <c r="AP394" s="31"/>
      <c r="AQ394" s="31"/>
      <c r="AR394" s="31"/>
      <c r="AS394" s="31"/>
      <c r="AT394" s="31"/>
      <c r="AU394" s="31"/>
      <c r="AV394" s="31"/>
      <c r="AW394" s="31"/>
      <c r="AX394" s="31"/>
      <c r="AY394" s="31"/>
      <c r="AZ394" s="31"/>
      <c r="BA394" s="31"/>
      <c r="BB394" s="31"/>
      <c r="BC394" s="186"/>
      <c r="BD394" s="31"/>
      <c r="BE394" s="187"/>
    </row>
    <row r="395" spans="1:57" ht="15.75">
      <c r="A395" s="59"/>
      <c r="B395" s="31"/>
      <c r="C395" s="34"/>
      <c r="D395" s="33"/>
      <c r="E395" s="33"/>
      <c r="F395" s="33"/>
      <c r="G395" s="34"/>
      <c r="H395" s="34"/>
      <c r="I395" s="34"/>
      <c r="J395" s="34"/>
      <c r="K395" s="34"/>
      <c r="L395" s="34"/>
      <c r="M395" s="34"/>
      <c r="N395" s="34"/>
      <c r="O395" s="34"/>
      <c r="P395" s="34"/>
      <c r="Q395" s="34"/>
      <c r="R395" s="31"/>
      <c r="S395" s="31"/>
      <c r="T395" s="31"/>
      <c r="U395" s="31"/>
      <c r="V395" s="31"/>
      <c r="W395" s="31"/>
      <c r="X395" s="31"/>
      <c r="Y395" s="31"/>
      <c r="Z395" s="31"/>
      <c r="AA395"/>
      <c r="AB395"/>
      <c r="AC395"/>
      <c r="AD395"/>
      <c r="AE395" s="31"/>
      <c r="AF395" s="31"/>
      <c r="AG395" s="31"/>
      <c r="AH395" s="31"/>
      <c r="AI395" s="31"/>
      <c r="AJ395" s="31"/>
      <c r="AK395" s="31"/>
      <c r="AL395" s="31"/>
      <c r="AM395" s="31"/>
      <c r="AN395" s="31"/>
      <c r="AO395" s="31"/>
      <c r="AP395" s="31"/>
      <c r="AQ395" s="31"/>
      <c r="AR395" s="31"/>
      <c r="AS395" s="31"/>
      <c r="AT395" s="31"/>
      <c r="AU395" s="31"/>
      <c r="AV395" s="31"/>
      <c r="AW395" s="31"/>
      <c r="AX395" s="31"/>
      <c r="AY395" s="31"/>
      <c r="AZ395" s="31"/>
      <c r="BA395" s="31"/>
      <c r="BB395" s="31"/>
      <c r="BC395" s="186"/>
      <c r="BD395" s="31"/>
      <c r="BE395" s="187"/>
    </row>
    <row r="396" spans="1:57" ht="15.75">
      <c r="A396" s="59"/>
      <c r="B396" s="31"/>
      <c r="C396" s="34"/>
      <c r="D396" s="33"/>
      <c r="E396" s="33"/>
      <c r="F396" s="33"/>
      <c r="G396" s="34"/>
      <c r="H396" s="34"/>
      <c r="I396" s="34"/>
      <c r="J396" s="34"/>
      <c r="K396" s="34"/>
      <c r="L396" s="34"/>
      <c r="M396" s="34"/>
      <c r="N396" s="34"/>
      <c r="O396" s="34"/>
      <c r="P396" s="34"/>
      <c r="Q396" s="34"/>
      <c r="R396" s="31"/>
      <c r="S396" s="31"/>
      <c r="T396" s="31"/>
      <c r="U396" s="31"/>
      <c r="V396" s="31"/>
      <c r="W396" s="31"/>
      <c r="X396" s="31"/>
      <c r="Y396" s="31"/>
      <c r="Z396" s="31"/>
      <c r="AA396"/>
      <c r="AB396"/>
      <c r="AC396"/>
      <c r="AD396"/>
      <c r="AE396" s="31"/>
      <c r="AF396" s="31"/>
      <c r="AG396" s="31"/>
      <c r="AH396" s="31"/>
      <c r="AI396" s="31"/>
      <c r="AJ396" s="31"/>
      <c r="AK396" s="31"/>
      <c r="AL396" s="31"/>
      <c r="AM396" s="31"/>
      <c r="AN396" s="31"/>
      <c r="AO396" s="31"/>
      <c r="AP396" s="31"/>
      <c r="AQ396" s="31"/>
      <c r="AR396" s="31"/>
      <c r="AS396" s="31"/>
      <c r="AT396" s="31"/>
      <c r="AU396" s="31"/>
      <c r="AV396" s="31"/>
      <c r="AW396" s="31"/>
      <c r="AX396" s="31"/>
      <c r="AY396" s="31"/>
      <c r="AZ396" s="31"/>
      <c r="BA396" s="31"/>
      <c r="BB396" s="31"/>
      <c r="BC396" s="186"/>
      <c r="BD396" s="31"/>
      <c r="BE396" s="187"/>
    </row>
    <row r="397" spans="1:57" ht="15.75">
      <c r="A397" s="59"/>
      <c r="B397" s="31"/>
      <c r="C397" s="34"/>
      <c r="D397" s="33"/>
      <c r="E397" s="33"/>
      <c r="F397" s="33"/>
      <c r="G397" s="34"/>
      <c r="H397" s="34"/>
      <c r="I397" s="34"/>
      <c r="J397" s="34"/>
      <c r="K397" s="34"/>
      <c r="L397" s="34"/>
      <c r="M397" s="34"/>
      <c r="N397" s="34"/>
      <c r="O397" s="34"/>
      <c r="P397" s="34"/>
      <c r="Q397" s="34"/>
      <c r="R397" s="31"/>
      <c r="S397" s="31"/>
      <c r="T397" s="31"/>
      <c r="U397" s="31"/>
      <c r="V397" s="31"/>
      <c r="W397" s="31"/>
      <c r="X397" s="31"/>
      <c r="Y397" s="31"/>
      <c r="Z397" s="31"/>
      <c r="AA397"/>
      <c r="AB397"/>
      <c r="AC397"/>
      <c r="AD397"/>
      <c r="AE397" s="31"/>
      <c r="AF397" s="31"/>
      <c r="AG397" s="31"/>
      <c r="AH397" s="31"/>
      <c r="AI397" s="31"/>
      <c r="AJ397" s="31"/>
      <c r="AK397" s="31"/>
      <c r="AL397" s="31"/>
      <c r="AM397" s="31"/>
      <c r="AN397" s="31"/>
      <c r="AO397" s="31"/>
      <c r="AP397" s="31"/>
      <c r="AQ397" s="31"/>
      <c r="AR397" s="31"/>
      <c r="AS397" s="31"/>
      <c r="AT397" s="31"/>
      <c r="AU397" s="31"/>
      <c r="AV397" s="31"/>
      <c r="AW397" s="31"/>
      <c r="AX397" s="31"/>
      <c r="AY397" s="31"/>
      <c r="AZ397" s="31"/>
      <c r="BA397" s="31"/>
      <c r="BB397" s="31"/>
      <c r="BC397" s="186"/>
      <c r="BD397" s="31"/>
      <c r="BE397" s="187"/>
    </row>
    <row r="398" spans="1:57" ht="15.75">
      <c r="A398" s="59"/>
      <c r="B398" s="31"/>
      <c r="C398" s="34"/>
      <c r="D398" s="33"/>
      <c r="E398" s="33"/>
      <c r="F398" s="33"/>
      <c r="G398" s="34"/>
      <c r="H398" s="34"/>
      <c r="I398" s="34"/>
      <c r="J398" s="34"/>
      <c r="K398" s="34"/>
      <c r="L398" s="34"/>
      <c r="M398" s="34"/>
      <c r="N398" s="34"/>
      <c r="O398" s="34"/>
      <c r="P398" s="34"/>
      <c r="Q398" s="34"/>
      <c r="R398" s="31"/>
      <c r="S398" s="31"/>
      <c r="T398" s="31"/>
      <c r="U398" s="31"/>
      <c r="V398" s="31"/>
      <c r="W398" s="31"/>
      <c r="X398" s="31"/>
      <c r="Y398" s="31"/>
      <c r="Z398" s="31"/>
      <c r="AA398"/>
      <c r="AB398"/>
      <c r="AC398"/>
      <c r="AD398"/>
      <c r="AE398" s="31"/>
      <c r="AF398" s="31"/>
      <c r="AG398" s="31"/>
      <c r="AH398" s="31"/>
      <c r="AI398" s="31"/>
      <c r="AJ398" s="31"/>
      <c r="AK398" s="31"/>
      <c r="AL398" s="31"/>
      <c r="AM398" s="31"/>
      <c r="AN398" s="31"/>
      <c r="AO398" s="31"/>
      <c r="AP398" s="31"/>
      <c r="AQ398" s="31"/>
      <c r="AR398" s="31"/>
      <c r="AS398" s="31"/>
      <c r="AT398" s="31"/>
      <c r="AU398" s="31"/>
      <c r="AV398" s="31"/>
      <c r="AW398" s="31"/>
      <c r="AX398" s="31"/>
      <c r="AY398" s="31"/>
      <c r="AZ398" s="31"/>
      <c r="BA398" s="31"/>
      <c r="BB398" s="31"/>
      <c r="BC398" s="186"/>
      <c r="BD398" s="31"/>
      <c r="BE398" s="187"/>
    </row>
    <row r="399" spans="1:57" ht="15.75">
      <c r="A399" s="59"/>
      <c r="B399" s="31"/>
      <c r="C399" s="34"/>
      <c r="D399" s="33"/>
      <c r="E399" s="33"/>
      <c r="F399" s="33"/>
      <c r="G399" s="34"/>
      <c r="H399" s="34"/>
      <c r="I399" s="34"/>
      <c r="J399" s="34"/>
      <c r="K399" s="34"/>
      <c r="L399" s="34"/>
      <c r="M399" s="34"/>
      <c r="N399" s="34"/>
      <c r="O399" s="34"/>
      <c r="P399" s="34"/>
      <c r="Q399" s="34"/>
      <c r="R399" s="31"/>
      <c r="S399" s="31"/>
      <c r="T399" s="31"/>
      <c r="U399" s="31"/>
      <c r="V399" s="31"/>
      <c r="W399" s="31"/>
      <c r="X399" s="31"/>
      <c r="Y399" s="31"/>
      <c r="Z399" s="31"/>
      <c r="AA399"/>
      <c r="AB399"/>
      <c r="AC399"/>
      <c r="AD399"/>
      <c r="AE399" s="31"/>
      <c r="AF399" s="31"/>
      <c r="AG399" s="31"/>
      <c r="AH399" s="31"/>
      <c r="AI399" s="31"/>
      <c r="AJ399" s="31"/>
      <c r="AK399" s="31"/>
      <c r="AL399" s="31"/>
      <c r="AM399" s="31"/>
      <c r="AN399" s="31"/>
      <c r="AO399" s="31"/>
      <c r="AP399" s="31"/>
      <c r="AQ399" s="31"/>
      <c r="AR399" s="31"/>
      <c r="AS399" s="31"/>
      <c r="AT399" s="31"/>
      <c r="AU399" s="31"/>
      <c r="AV399" s="31"/>
      <c r="AW399" s="31"/>
      <c r="AX399" s="31"/>
      <c r="AY399" s="31"/>
      <c r="AZ399" s="31"/>
      <c r="BA399" s="31"/>
      <c r="BB399" s="31"/>
      <c r="BC399" s="186"/>
      <c r="BD399" s="31"/>
      <c r="BE399" s="187"/>
    </row>
    <row r="400" spans="1:57" ht="15.75">
      <c r="A400" s="59"/>
      <c r="B400" s="31"/>
      <c r="C400" s="34"/>
      <c r="D400" s="33"/>
      <c r="E400" s="33"/>
      <c r="F400" s="33"/>
      <c r="G400" s="34"/>
      <c r="H400" s="34"/>
      <c r="I400" s="34"/>
      <c r="J400" s="34"/>
      <c r="K400" s="34"/>
      <c r="L400" s="34"/>
      <c r="M400" s="34"/>
      <c r="N400" s="34"/>
      <c r="O400" s="34"/>
      <c r="P400" s="34"/>
      <c r="Q400" s="34"/>
      <c r="R400" s="31"/>
      <c r="S400" s="31"/>
      <c r="T400" s="31"/>
      <c r="U400" s="31"/>
      <c r="V400" s="31"/>
      <c r="W400" s="31"/>
      <c r="X400" s="31"/>
      <c r="Y400" s="31"/>
      <c r="Z400" s="31"/>
      <c r="AA400"/>
      <c r="AB400"/>
      <c r="AC400"/>
      <c r="AD400"/>
      <c r="AE400" s="31"/>
      <c r="AF400" s="31"/>
      <c r="AG400" s="31"/>
      <c r="AH400" s="31"/>
      <c r="AI400" s="31"/>
      <c r="AJ400" s="31"/>
      <c r="AK400" s="31"/>
      <c r="AL400" s="31"/>
      <c r="AM400" s="31"/>
      <c r="AN400" s="31"/>
      <c r="AO400" s="31"/>
      <c r="AP400" s="31"/>
      <c r="AQ400" s="31"/>
      <c r="AR400" s="31"/>
      <c r="AS400" s="31"/>
      <c r="AT400" s="31"/>
      <c r="AU400" s="31"/>
      <c r="AV400" s="31"/>
      <c r="AW400" s="31"/>
      <c r="AX400" s="31"/>
      <c r="AY400" s="31"/>
      <c r="AZ400" s="31"/>
      <c r="BA400" s="31"/>
      <c r="BB400" s="31"/>
      <c r="BC400" s="186"/>
      <c r="BD400" s="31"/>
      <c r="BE400" s="187"/>
    </row>
    <row r="401" spans="1:57" ht="15.75">
      <c r="A401" s="59"/>
      <c r="B401" s="31"/>
      <c r="C401" s="34"/>
      <c r="D401" s="33"/>
      <c r="E401" s="33"/>
      <c r="F401" s="33"/>
      <c r="G401" s="34"/>
      <c r="H401" s="34"/>
      <c r="I401" s="34"/>
      <c r="J401" s="34"/>
      <c r="K401" s="34"/>
      <c r="L401" s="34"/>
      <c r="M401" s="34"/>
      <c r="N401" s="34"/>
      <c r="O401" s="34"/>
      <c r="P401" s="34"/>
      <c r="Q401" s="34"/>
      <c r="R401" s="31"/>
      <c r="S401" s="31"/>
      <c r="T401" s="31"/>
      <c r="U401" s="31"/>
      <c r="V401" s="31"/>
      <c r="W401" s="31"/>
      <c r="X401" s="31"/>
      <c r="Y401" s="31"/>
      <c r="Z401" s="31"/>
      <c r="AA401"/>
      <c r="AB401"/>
      <c r="AC401"/>
      <c r="AD401"/>
      <c r="AE401" s="31"/>
      <c r="AF401" s="31"/>
      <c r="AG401" s="31"/>
      <c r="AH401" s="31"/>
      <c r="AI401" s="31"/>
      <c r="AJ401" s="31"/>
      <c r="AK401" s="31"/>
      <c r="AL401" s="31"/>
      <c r="AM401" s="31"/>
      <c r="AN401" s="31"/>
      <c r="AO401" s="31"/>
      <c r="AP401" s="31"/>
      <c r="AQ401" s="31"/>
      <c r="AR401" s="31"/>
      <c r="AS401" s="31"/>
      <c r="AT401" s="31"/>
      <c r="AU401" s="31"/>
      <c r="AV401" s="31"/>
      <c r="AW401" s="31"/>
      <c r="AX401" s="31"/>
      <c r="AY401" s="31"/>
      <c r="AZ401" s="31"/>
      <c r="BA401" s="31"/>
      <c r="BB401" s="31"/>
      <c r="BC401" s="186"/>
      <c r="BD401" s="31"/>
      <c r="BE401" s="187"/>
    </row>
    <row r="402" spans="1:57" ht="15.75">
      <c r="A402" s="59"/>
      <c r="B402" s="31"/>
      <c r="C402" s="34"/>
      <c r="D402" s="33"/>
      <c r="E402" s="33"/>
      <c r="F402" s="33"/>
      <c r="G402" s="34"/>
      <c r="H402" s="34"/>
      <c r="I402" s="34"/>
      <c r="J402" s="34"/>
      <c r="K402" s="34"/>
      <c r="L402" s="34"/>
      <c r="M402" s="34"/>
      <c r="N402" s="34"/>
      <c r="O402" s="34"/>
      <c r="P402" s="34"/>
      <c r="Q402" s="34"/>
      <c r="R402" s="31"/>
      <c r="S402" s="31"/>
      <c r="T402" s="31"/>
      <c r="U402" s="31"/>
      <c r="V402" s="31"/>
      <c r="W402" s="31"/>
      <c r="X402" s="31"/>
      <c r="Y402" s="31"/>
      <c r="Z402" s="31"/>
      <c r="AA402"/>
      <c r="AB402"/>
      <c r="AC402"/>
      <c r="AD402"/>
      <c r="AE402" s="31"/>
      <c r="AF402" s="31"/>
      <c r="AG402" s="31"/>
      <c r="AH402" s="31"/>
      <c r="AI402" s="31"/>
      <c r="AJ402" s="31"/>
      <c r="AK402" s="31"/>
      <c r="AL402" s="31"/>
      <c r="AM402" s="31"/>
      <c r="AN402" s="31"/>
      <c r="AO402" s="31"/>
      <c r="AP402" s="31"/>
      <c r="AQ402" s="31"/>
      <c r="AR402" s="31"/>
      <c r="AS402" s="31"/>
      <c r="AT402" s="31"/>
      <c r="AU402" s="31"/>
      <c r="AV402" s="31"/>
      <c r="AW402" s="31"/>
      <c r="AX402" s="31"/>
      <c r="AY402" s="31"/>
      <c r="AZ402" s="31"/>
      <c r="BA402" s="31"/>
      <c r="BB402" s="31"/>
      <c r="BC402" s="186"/>
      <c r="BD402" s="31"/>
      <c r="BE402" s="187"/>
    </row>
    <row r="403" spans="1:57" ht="15.75">
      <c r="A403" s="59"/>
      <c r="B403" s="31"/>
      <c r="C403" s="34"/>
      <c r="D403" s="33"/>
      <c r="E403" s="33"/>
      <c r="F403" s="33"/>
      <c r="G403" s="34"/>
      <c r="H403" s="34"/>
      <c r="I403" s="34"/>
      <c r="J403" s="34"/>
      <c r="K403" s="34"/>
      <c r="L403" s="34"/>
      <c r="M403" s="34"/>
      <c r="N403" s="34"/>
      <c r="O403" s="34"/>
      <c r="P403" s="34"/>
      <c r="Q403" s="34"/>
      <c r="R403" s="31"/>
      <c r="S403" s="31"/>
      <c r="T403" s="31"/>
      <c r="U403" s="31"/>
      <c r="V403" s="31"/>
      <c r="W403" s="31"/>
      <c r="X403" s="31"/>
      <c r="Y403" s="31"/>
      <c r="Z403" s="31"/>
      <c r="AA403"/>
      <c r="AB403"/>
      <c r="AC403"/>
      <c r="AD403"/>
      <c r="AE403" s="31"/>
      <c r="AF403" s="31"/>
      <c r="AG403" s="31"/>
      <c r="AH403" s="31"/>
      <c r="AI403" s="31"/>
      <c r="AJ403" s="31"/>
      <c r="AK403" s="31"/>
      <c r="AL403" s="31"/>
      <c r="AM403" s="31"/>
      <c r="AN403" s="31"/>
      <c r="AO403" s="31"/>
      <c r="AP403" s="31"/>
      <c r="AQ403" s="31"/>
      <c r="AR403" s="31"/>
      <c r="AS403" s="31"/>
      <c r="AT403" s="31"/>
      <c r="AU403" s="31"/>
      <c r="AV403" s="31"/>
      <c r="AW403" s="31"/>
      <c r="AX403" s="31"/>
      <c r="AY403" s="31"/>
      <c r="AZ403" s="31"/>
      <c r="BA403" s="31"/>
      <c r="BB403" s="31"/>
      <c r="BC403" s="186"/>
      <c r="BD403" s="31"/>
      <c r="BE403" s="187"/>
    </row>
    <row r="404" spans="1:57" ht="15.75">
      <c r="A404" s="59"/>
      <c r="B404" s="31"/>
      <c r="C404" s="34"/>
      <c r="D404" s="33"/>
      <c r="E404" s="33"/>
      <c r="F404" s="33"/>
      <c r="G404" s="34"/>
      <c r="H404" s="34"/>
      <c r="I404" s="34"/>
      <c r="J404" s="34"/>
      <c r="K404" s="34"/>
      <c r="L404" s="34"/>
      <c r="M404" s="34"/>
      <c r="N404" s="34"/>
      <c r="O404" s="34"/>
      <c r="P404" s="34"/>
      <c r="Q404" s="34"/>
      <c r="R404" s="31"/>
      <c r="S404" s="31"/>
      <c r="T404" s="31"/>
      <c r="U404" s="31"/>
      <c r="V404" s="31"/>
      <c r="W404" s="31"/>
      <c r="X404" s="31"/>
      <c r="Y404" s="31"/>
      <c r="Z404" s="31"/>
      <c r="AA404"/>
      <c r="AB404"/>
      <c r="AC404"/>
      <c r="AD404"/>
      <c r="AE404" s="31"/>
      <c r="AF404" s="31"/>
      <c r="AG404" s="31"/>
      <c r="AH404" s="31"/>
      <c r="AI404" s="31"/>
      <c r="AJ404" s="31"/>
      <c r="AK404" s="31"/>
      <c r="AL404" s="31"/>
      <c r="AM404" s="31"/>
      <c r="AN404" s="31"/>
      <c r="AO404" s="31"/>
      <c r="AP404" s="31"/>
      <c r="AQ404" s="31"/>
      <c r="AR404" s="31"/>
      <c r="AS404" s="31"/>
      <c r="AT404" s="31"/>
      <c r="AU404" s="31"/>
      <c r="AV404" s="31"/>
      <c r="AW404" s="31"/>
      <c r="AX404" s="31"/>
      <c r="AY404" s="31"/>
      <c r="AZ404" s="31"/>
      <c r="BA404" s="31"/>
      <c r="BB404" s="31"/>
      <c r="BC404" s="186"/>
      <c r="BD404" s="31"/>
      <c r="BE404" s="187"/>
    </row>
    <row r="405" spans="1:57" ht="15.75">
      <c r="A405" s="59"/>
      <c r="B405" s="31"/>
      <c r="C405" s="34"/>
      <c r="D405" s="33"/>
      <c r="E405" s="33"/>
      <c r="F405" s="33"/>
      <c r="G405" s="34"/>
      <c r="H405" s="34"/>
      <c r="I405" s="34"/>
      <c r="J405" s="34"/>
      <c r="K405" s="34"/>
      <c r="L405" s="34"/>
      <c r="M405" s="34"/>
      <c r="N405" s="34"/>
      <c r="O405" s="34"/>
      <c r="P405" s="34"/>
      <c r="Q405" s="34"/>
      <c r="R405" s="31"/>
      <c r="S405" s="31"/>
      <c r="T405" s="31"/>
      <c r="U405" s="31"/>
      <c r="V405" s="31"/>
      <c r="W405" s="31"/>
      <c r="X405" s="31"/>
      <c r="Y405" s="31"/>
      <c r="Z405" s="31"/>
      <c r="AA405"/>
      <c r="AB405"/>
      <c r="AC405"/>
      <c r="AD405"/>
      <c r="AE405" s="31"/>
      <c r="AF405" s="31"/>
      <c r="AG405" s="31"/>
      <c r="AH405" s="31"/>
      <c r="AI405" s="31"/>
      <c r="AJ405" s="31"/>
      <c r="AK405" s="31"/>
      <c r="AL405" s="31"/>
      <c r="AM405" s="31"/>
      <c r="AN405" s="31"/>
      <c r="AO405" s="31"/>
      <c r="AP405" s="31"/>
      <c r="AQ405" s="31"/>
      <c r="AR405" s="31"/>
      <c r="AS405" s="31"/>
      <c r="AT405" s="31"/>
      <c r="AU405" s="31"/>
      <c r="AV405" s="31"/>
      <c r="AW405" s="31"/>
      <c r="AX405" s="31"/>
      <c r="AY405" s="31"/>
      <c r="AZ405" s="31"/>
      <c r="BA405" s="31"/>
      <c r="BB405" s="31"/>
      <c r="BC405" s="186"/>
      <c r="BD405" s="31"/>
      <c r="BE405" s="187"/>
    </row>
    <row r="406" spans="1:57" ht="15.75">
      <c r="A406" s="59"/>
      <c r="B406" s="31"/>
      <c r="C406" s="34"/>
      <c r="D406" s="33"/>
      <c r="E406" s="33"/>
      <c r="F406" s="33"/>
      <c r="G406" s="34"/>
      <c r="H406" s="34"/>
      <c r="I406" s="34"/>
      <c r="J406" s="34"/>
      <c r="K406" s="34"/>
      <c r="L406" s="34"/>
      <c r="M406" s="34"/>
      <c r="N406" s="34"/>
      <c r="O406" s="34"/>
      <c r="P406" s="34"/>
      <c r="Q406" s="34"/>
      <c r="R406" s="31"/>
      <c r="S406" s="31"/>
      <c r="T406" s="31"/>
      <c r="U406" s="31"/>
      <c r="V406" s="31"/>
      <c r="W406" s="31"/>
      <c r="X406" s="31"/>
      <c r="Y406" s="31"/>
      <c r="Z406" s="31"/>
      <c r="AA406"/>
      <c r="AB406"/>
      <c r="AC406"/>
      <c r="AD406"/>
      <c r="AE406" s="31"/>
      <c r="AF406" s="31"/>
      <c r="AG406" s="31"/>
      <c r="AH406" s="31"/>
      <c r="AI406" s="31"/>
      <c r="AJ406" s="31"/>
      <c r="AK406" s="31"/>
      <c r="AL406" s="31"/>
      <c r="AM406" s="31"/>
      <c r="AN406" s="31"/>
      <c r="AO406" s="31"/>
      <c r="AP406" s="31"/>
      <c r="AQ406" s="31"/>
      <c r="AR406" s="31"/>
      <c r="AS406" s="31"/>
      <c r="AT406" s="31"/>
      <c r="AU406" s="31"/>
      <c r="AV406" s="31"/>
      <c r="AW406" s="31"/>
      <c r="AX406" s="31"/>
      <c r="AY406" s="31"/>
      <c r="AZ406" s="31"/>
      <c r="BA406" s="31"/>
      <c r="BB406" s="31"/>
      <c r="BC406" s="186"/>
      <c r="BD406" s="31"/>
      <c r="BE406" s="187"/>
    </row>
    <row r="407" spans="1:57" ht="15.75">
      <c r="A407" s="59"/>
      <c r="B407" s="31"/>
      <c r="C407" s="34"/>
      <c r="D407" s="33"/>
      <c r="E407" s="33"/>
      <c r="F407" s="33"/>
      <c r="G407" s="34"/>
      <c r="H407" s="34"/>
      <c r="I407" s="34"/>
      <c r="J407" s="34"/>
      <c r="K407" s="34"/>
      <c r="L407" s="34"/>
      <c r="M407" s="34"/>
      <c r="N407" s="34"/>
      <c r="O407" s="34"/>
      <c r="P407" s="34"/>
      <c r="Q407" s="34"/>
      <c r="R407" s="31"/>
      <c r="S407" s="31"/>
      <c r="T407" s="31"/>
      <c r="U407" s="31"/>
      <c r="V407" s="31"/>
      <c r="W407" s="31"/>
      <c r="X407" s="31"/>
      <c r="Y407" s="31"/>
      <c r="Z407" s="31"/>
      <c r="AA407"/>
      <c r="AB407"/>
      <c r="AC407"/>
      <c r="AD407"/>
      <c r="AE407" s="31"/>
      <c r="AF407" s="31"/>
      <c r="AG407" s="31"/>
      <c r="AH407" s="31"/>
      <c r="AI407" s="31"/>
      <c r="AJ407" s="31"/>
      <c r="AK407" s="31"/>
      <c r="AL407" s="31"/>
      <c r="AM407" s="31"/>
      <c r="AN407" s="31"/>
      <c r="AO407" s="31"/>
      <c r="AP407" s="31"/>
      <c r="AQ407" s="31"/>
      <c r="AR407" s="31"/>
      <c r="AS407" s="31"/>
      <c r="AT407" s="31"/>
      <c r="AU407" s="31"/>
      <c r="AV407" s="31"/>
      <c r="AW407" s="31"/>
      <c r="AX407" s="31"/>
      <c r="AY407" s="31"/>
      <c r="AZ407" s="31"/>
      <c r="BA407" s="31"/>
      <c r="BB407" s="31"/>
      <c r="BC407" s="186"/>
      <c r="BD407" s="31"/>
      <c r="BE407" s="187"/>
    </row>
    <row r="408" spans="1:57" ht="15.75">
      <c r="A408" s="59"/>
      <c r="B408" s="31"/>
      <c r="C408" s="34"/>
      <c r="D408" s="33"/>
      <c r="E408" s="33"/>
      <c r="F408" s="33"/>
      <c r="G408" s="34"/>
      <c r="H408" s="34"/>
      <c r="I408" s="34"/>
      <c r="J408" s="34"/>
      <c r="K408" s="34"/>
      <c r="L408" s="34"/>
      <c r="M408" s="34"/>
      <c r="N408" s="34"/>
      <c r="O408" s="34"/>
      <c r="P408" s="34"/>
      <c r="Q408" s="34"/>
      <c r="R408" s="31"/>
      <c r="S408" s="31"/>
      <c r="T408" s="31"/>
      <c r="U408" s="31"/>
      <c r="V408" s="31"/>
      <c r="W408" s="31"/>
      <c r="X408" s="31"/>
      <c r="Y408" s="31"/>
      <c r="Z408" s="31"/>
      <c r="AA408"/>
      <c r="AB408"/>
      <c r="AC408"/>
      <c r="AD408"/>
      <c r="AE408" s="31"/>
      <c r="AF408" s="31"/>
      <c r="AG408" s="31"/>
      <c r="AH408" s="31"/>
      <c r="AI408" s="31"/>
      <c r="AJ408" s="31"/>
      <c r="AK408" s="31"/>
      <c r="AL408" s="31"/>
      <c r="AM408" s="31"/>
      <c r="AN408" s="31"/>
      <c r="AO408" s="31"/>
      <c r="AP408" s="31"/>
      <c r="AQ408" s="31"/>
      <c r="AR408" s="31"/>
      <c r="AS408" s="31"/>
      <c r="AT408" s="31"/>
      <c r="AU408" s="31"/>
      <c r="AV408" s="31"/>
      <c r="AW408" s="31"/>
      <c r="AX408" s="31"/>
      <c r="AY408" s="31"/>
      <c r="AZ408" s="31"/>
      <c r="BA408" s="31"/>
      <c r="BB408" s="31"/>
      <c r="BC408" s="186"/>
      <c r="BD408" s="31"/>
      <c r="BE408" s="187"/>
    </row>
    <row r="409" spans="1:57" ht="15.75">
      <c r="A409" s="59"/>
      <c r="B409" s="31"/>
      <c r="C409" s="34"/>
      <c r="D409" s="33"/>
      <c r="E409" s="33"/>
      <c r="F409" s="33"/>
      <c r="G409" s="34"/>
      <c r="H409" s="34"/>
      <c r="I409" s="34"/>
      <c r="J409" s="34"/>
      <c r="K409" s="34"/>
      <c r="L409" s="34"/>
      <c r="M409" s="34"/>
      <c r="N409" s="34"/>
      <c r="O409" s="34"/>
      <c r="P409" s="34"/>
      <c r="Q409" s="34"/>
      <c r="R409" s="31"/>
      <c r="S409" s="31"/>
      <c r="T409" s="31"/>
      <c r="U409" s="31"/>
      <c r="V409" s="31"/>
      <c r="W409" s="31"/>
      <c r="X409" s="31"/>
      <c r="Y409" s="31"/>
      <c r="Z409" s="31"/>
      <c r="AA409"/>
      <c r="AB409"/>
      <c r="AC409"/>
      <c r="AD409"/>
      <c r="AE409" s="31"/>
      <c r="AF409" s="31"/>
      <c r="AG409" s="31"/>
      <c r="AH409" s="31"/>
      <c r="AI409" s="31"/>
      <c r="AJ409" s="31"/>
      <c r="AK409" s="31"/>
      <c r="AL409" s="31"/>
      <c r="AM409" s="31"/>
      <c r="AN409" s="31"/>
      <c r="AO409" s="31"/>
      <c r="AP409" s="31"/>
      <c r="AQ409" s="31"/>
      <c r="AR409" s="31"/>
      <c r="AS409" s="31"/>
      <c r="AT409" s="31"/>
      <c r="AU409" s="31"/>
      <c r="AV409" s="31"/>
      <c r="AW409" s="31"/>
      <c r="AX409" s="31"/>
      <c r="AY409" s="31"/>
      <c r="AZ409" s="31"/>
      <c r="BA409" s="31"/>
      <c r="BB409" s="31"/>
      <c r="BC409" s="186"/>
      <c r="BD409" s="31"/>
      <c r="BE409" s="187"/>
    </row>
    <row r="410" spans="1:57" ht="15.75">
      <c r="A410" s="59"/>
      <c r="B410" s="31"/>
      <c r="C410" s="34"/>
      <c r="D410" s="33"/>
      <c r="E410" s="33"/>
      <c r="F410" s="33"/>
      <c r="G410" s="34"/>
      <c r="H410" s="34"/>
      <c r="I410" s="34"/>
      <c r="J410" s="34"/>
      <c r="K410" s="34"/>
      <c r="L410" s="34"/>
      <c r="M410" s="34"/>
      <c r="N410" s="34"/>
      <c r="O410" s="34"/>
      <c r="P410" s="34"/>
      <c r="Q410" s="34"/>
      <c r="R410" s="31"/>
      <c r="S410" s="31"/>
      <c r="T410" s="31"/>
      <c r="U410" s="31"/>
      <c r="V410" s="31"/>
      <c r="W410" s="31"/>
      <c r="X410" s="31"/>
      <c r="Y410" s="31"/>
      <c r="Z410" s="31"/>
      <c r="AA410"/>
      <c r="AB410"/>
      <c r="AC410"/>
      <c r="AD410"/>
      <c r="AE410" s="31"/>
      <c r="AF410" s="31"/>
      <c r="AG410" s="31"/>
      <c r="AH410" s="31"/>
      <c r="AI410" s="31"/>
      <c r="AJ410" s="31"/>
      <c r="AK410" s="31"/>
      <c r="AL410" s="31"/>
      <c r="AM410" s="31"/>
      <c r="AN410" s="31"/>
      <c r="AO410" s="31"/>
      <c r="AP410" s="31"/>
      <c r="AQ410" s="31"/>
      <c r="AR410" s="31"/>
      <c r="AS410" s="31"/>
      <c r="AT410" s="31"/>
      <c r="AU410" s="31"/>
      <c r="AV410" s="31"/>
      <c r="AW410" s="31"/>
      <c r="AX410" s="31"/>
      <c r="AY410" s="31"/>
      <c r="AZ410" s="31"/>
      <c r="BA410" s="31"/>
      <c r="BB410" s="31"/>
      <c r="BC410" s="186"/>
      <c r="BD410" s="31"/>
      <c r="BE410" s="187"/>
    </row>
    <row r="411" spans="1:57" ht="15.75">
      <c r="A411" s="59"/>
      <c r="B411" s="31"/>
      <c r="C411" s="34"/>
      <c r="D411" s="33"/>
      <c r="E411" s="33"/>
      <c r="F411" s="33"/>
      <c r="G411" s="34"/>
      <c r="H411" s="34"/>
      <c r="I411" s="34"/>
      <c r="J411" s="34"/>
      <c r="K411" s="34"/>
      <c r="L411" s="34"/>
      <c r="M411" s="34"/>
      <c r="N411" s="34"/>
      <c r="O411" s="34"/>
      <c r="P411" s="34"/>
      <c r="Q411" s="34"/>
      <c r="R411" s="31"/>
      <c r="S411" s="31"/>
      <c r="T411" s="31"/>
      <c r="U411" s="31"/>
      <c r="V411" s="31"/>
      <c r="W411" s="31"/>
      <c r="X411" s="31"/>
      <c r="Y411" s="31"/>
      <c r="Z411" s="31"/>
      <c r="AA411"/>
      <c r="AB411"/>
      <c r="AC411"/>
      <c r="AD411"/>
      <c r="AE411" s="31"/>
      <c r="AF411" s="31"/>
      <c r="AG411" s="31"/>
      <c r="AH411" s="31"/>
      <c r="AI411" s="31"/>
      <c r="AJ411" s="31"/>
      <c r="AK411" s="31"/>
      <c r="AL411" s="31"/>
      <c r="AM411" s="31"/>
      <c r="AN411" s="31"/>
      <c r="AO411" s="31"/>
      <c r="AP411" s="31"/>
      <c r="AQ411" s="31"/>
      <c r="AR411" s="31"/>
      <c r="AS411" s="31"/>
      <c r="AT411" s="31"/>
      <c r="AU411" s="31"/>
      <c r="AV411" s="31"/>
      <c r="AW411" s="31"/>
      <c r="AX411" s="31"/>
      <c r="AY411" s="31"/>
      <c r="AZ411" s="31"/>
      <c r="BA411" s="31"/>
      <c r="BB411" s="31"/>
      <c r="BC411" s="186"/>
      <c r="BD411" s="31"/>
      <c r="BE411" s="187"/>
    </row>
    <row r="412" spans="1:57" ht="15.75">
      <c r="A412" s="59"/>
      <c r="B412" s="31"/>
      <c r="C412" s="34"/>
      <c r="D412" s="33"/>
      <c r="E412" s="33"/>
      <c r="F412" s="33"/>
      <c r="G412" s="34"/>
      <c r="H412" s="34"/>
      <c r="I412" s="34"/>
      <c r="J412" s="34"/>
      <c r="K412" s="34"/>
      <c r="L412" s="34"/>
      <c r="M412" s="34"/>
      <c r="N412" s="34"/>
      <c r="O412" s="34"/>
      <c r="P412" s="34"/>
      <c r="Q412" s="34"/>
      <c r="R412" s="31"/>
      <c r="S412" s="31"/>
      <c r="T412" s="31"/>
      <c r="U412" s="31"/>
      <c r="V412" s="31"/>
      <c r="W412" s="31"/>
      <c r="X412" s="31"/>
      <c r="Y412" s="31"/>
      <c r="Z412" s="31"/>
      <c r="AA412"/>
      <c r="AB412"/>
      <c r="AC412"/>
      <c r="AD412"/>
      <c r="AE412" s="31"/>
      <c r="AF412" s="31"/>
      <c r="AG412" s="31"/>
      <c r="AH412" s="31"/>
      <c r="AI412" s="31"/>
      <c r="AJ412" s="31"/>
      <c r="AK412" s="31"/>
      <c r="AL412" s="31"/>
      <c r="AM412" s="31"/>
      <c r="AN412" s="31"/>
      <c r="AO412" s="31"/>
      <c r="AP412" s="31"/>
      <c r="AQ412" s="31"/>
      <c r="AR412" s="31"/>
      <c r="AS412" s="31"/>
      <c r="AT412" s="31"/>
      <c r="AU412" s="31"/>
      <c r="AV412" s="31"/>
      <c r="AW412" s="31"/>
      <c r="AX412" s="31"/>
      <c r="AY412" s="31"/>
      <c r="AZ412" s="31"/>
      <c r="BA412" s="31"/>
      <c r="BB412" s="31"/>
      <c r="BC412" s="186"/>
      <c r="BD412" s="31"/>
      <c r="BE412" s="187"/>
    </row>
    <row r="413" spans="1:57" ht="15.75">
      <c r="A413" s="59"/>
      <c r="B413" s="31"/>
      <c r="C413" s="34"/>
      <c r="D413" s="33"/>
      <c r="E413" s="33"/>
      <c r="F413" s="33"/>
      <c r="G413" s="34"/>
      <c r="H413" s="34"/>
      <c r="I413" s="34"/>
      <c r="J413" s="34"/>
      <c r="K413" s="34"/>
      <c r="L413" s="34"/>
      <c r="M413" s="34"/>
      <c r="N413" s="34"/>
      <c r="O413" s="34"/>
      <c r="P413" s="34"/>
      <c r="Q413" s="34"/>
      <c r="R413" s="31"/>
      <c r="S413" s="31"/>
      <c r="T413" s="31"/>
      <c r="U413" s="31"/>
      <c r="V413" s="31"/>
      <c r="W413" s="31"/>
      <c r="X413" s="31"/>
      <c r="Y413" s="31"/>
      <c r="Z413" s="31"/>
      <c r="AA413"/>
      <c r="AB413"/>
      <c r="AC413"/>
      <c r="AD413"/>
      <c r="AE413" s="31"/>
      <c r="AF413" s="31"/>
      <c r="AG413" s="31"/>
      <c r="AH413" s="31"/>
      <c r="AI413" s="31"/>
      <c r="AJ413" s="31"/>
      <c r="AK413" s="31"/>
      <c r="AL413" s="31"/>
      <c r="AM413" s="31"/>
      <c r="AN413" s="31"/>
      <c r="AO413" s="31"/>
      <c r="AP413" s="31"/>
      <c r="AQ413" s="31"/>
      <c r="AR413" s="31"/>
      <c r="AS413" s="31"/>
      <c r="AT413" s="31"/>
      <c r="AU413" s="31"/>
      <c r="AV413" s="31"/>
      <c r="AW413" s="31"/>
      <c r="AX413" s="31"/>
      <c r="AY413" s="31"/>
      <c r="AZ413" s="31"/>
      <c r="BA413" s="31"/>
      <c r="BB413" s="31"/>
      <c r="BC413" s="186"/>
      <c r="BD413" s="31"/>
      <c r="BE413" s="187"/>
    </row>
    <row r="414" spans="1:57" ht="15.75">
      <c r="A414" s="59"/>
      <c r="B414" s="31"/>
      <c r="C414" s="34"/>
      <c r="D414" s="33"/>
      <c r="E414" s="33"/>
      <c r="F414" s="33"/>
      <c r="G414" s="34"/>
      <c r="H414" s="34"/>
      <c r="I414" s="34"/>
      <c r="J414" s="34"/>
      <c r="K414" s="34"/>
      <c r="L414" s="34"/>
      <c r="M414" s="34"/>
      <c r="N414" s="34"/>
      <c r="O414" s="34"/>
      <c r="P414" s="34"/>
      <c r="Q414" s="34"/>
      <c r="R414" s="31"/>
      <c r="S414" s="31"/>
      <c r="T414" s="31"/>
      <c r="U414" s="31"/>
      <c r="V414" s="31"/>
      <c r="W414" s="31"/>
      <c r="X414" s="31"/>
      <c r="Y414" s="31"/>
      <c r="Z414" s="31"/>
      <c r="AA414"/>
      <c r="AB414"/>
      <c r="AC414"/>
      <c r="AD414"/>
      <c r="AE414" s="31"/>
      <c r="AF414" s="31"/>
      <c r="AG414" s="31"/>
      <c r="AH414" s="31"/>
      <c r="AI414" s="31"/>
      <c r="AJ414" s="31"/>
      <c r="AK414" s="31"/>
      <c r="AL414" s="31"/>
      <c r="AM414" s="31"/>
      <c r="AN414" s="31"/>
      <c r="AO414" s="31"/>
      <c r="AP414" s="31"/>
      <c r="AQ414" s="31"/>
      <c r="AR414" s="31"/>
      <c r="AS414" s="31"/>
      <c r="AT414" s="31"/>
      <c r="AU414" s="31"/>
      <c r="AV414" s="31"/>
      <c r="AW414" s="31"/>
      <c r="AX414" s="31"/>
      <c r="AY414" s="31"/>
      <c r="AZ414" s="31"/>
      <c r="BA414" s="31"/>
      <c r="BB414" s="31"/>
      <c r="BC414" s="186"/>
      <c r="BD414" s="31"/>
      <c r="BE414" s="187"/>
    </row>
    <row r="415" spans="1:57" ht="15.75">
      <c r="A415" s="59"/>
      <c r="B415" s="31"/>
      <c r="C415" s="34"/>
      <c r="D415" s="33"/>
      <c r="E415" s="33"/>
      <c r="F415" s="33"/>
      <c r="G415" s="34"/>
      <c r="H415" s="34"/>
      <c r="I415" s="34"/>
      <c r="J415" s="34"/>
      <c r="K415" s="34"/>
      <c r="L415" s="34"/>
      <c r="M415" s="34"/>
      <c r="N415" s="34"/>
      <c r="O415" s="34"/>
      <c r="P415" s="34"/>
      <c r="Q415" s="34"/>
      <c r="R415" s="31"/>
      <c r="S415" s="31"/>
      <c r="T415" s="31"/>
      <c r="U415" s="31"/>
      <c r="V415" s="31"/>
      <c r="W415" s="31"/>
      <c r="X415" s="31"/>
      <c r="Y415" s="31"/>
      <c r="Z415" s="31"/>
      <c r="AA415"/>
      <c r="AB415"/>
      <c r="AC415"/>
      <c r="AD415"/>
      <c r="AE415" s="31"/>
      <c r="AF415" s="31"/>
      <c r="AG415" s="31"/>
      <c r="AH415" s="31"/>
      <c r="AI415" s="31"/>
      <c r="AJ415" s="31"/>
      <c r="AK415" s="31"/>
      <c r="AL415" s="31"/>
      <c r="AM415" s="31"/>
      <c r="AN415" s="31"/>
      <c r="AO415" s="31"/>
      <c r="AP415" s="31"/>
      <c r="AQ415" s="31"/>
      <c r="AR415" s="31"/>
      <c r="AS415" s="31"/>
      <c r="AT415" s="31"/>
      <c r="AU415" s="31"/>
      <c r="AV415" s="31"/>
      <c r="AW415" s="31"/>
      <c r="AX415" s="31"/>
      <c r="AY415" s="31"/>
      <c r="AZ415" s="31"/>
      <c r="BA415" s="31"/>
      <c r="BB415" s="31"/>
      <c r="BC415" s="186"/>
      <c r="BD415" s="31"/>
      <c r="BE415" s="187"/>
    </row>
    <row r="416" spans="1:57" ht="15.75">
      <c r="A416" s="59"/>
      <c r="B416" s="31"/>
      <c r="C416" s="34"/>
      <c r="D416" s="33"/>
      <c r="E416" s="33"/>
      <c r="F416" s="33"/>
      <c r="G416" s="34"/>
      <c r="H416" s="34"/>
      <c r="I416" s="34"/>
      <c r="J416" s="34"/>
      <c r="K416" s="34"/>
      <c r="L416" s="34"/>
      <c r="M416" s="34"/>
      <c r="N416" s="34"/>
      <c r="O416" s="34"/>
      <c r="P416" s="34"/>
      <c r="Q416" s="34"/>
      <c r="R416" s="31"/>
      <c r="S416" s="31"/>
      <c r="T416" s="31"/>
      <c r="U416" s="31"/>
      <c r="V416" s="31"/>
      <c r="W416" s="31"/>
      <c r="X416" s="31"/>
      <c r="Y416" s="31"/>
      <c r="Z416" s="31"/>
      <c r="AA416"/>
      <c r="AB416"/>
      <c r="AC416"/>
      <c r="AD416"/>
      <c r="AE416" s="31"/>
      <c r="AF416" s="31"/>
      <c r="AG416" s="31"/>
      <c r="AH416" s="31"/>
      <c r="AI416" s="31"/>
      <c r="AJ416" s="31"/>
      <c r="AK416" s="31"/>
      <c r="AL416" s="31"/>
      <c r="AM416" s="31"/>
      <c r="AN416" s="31"/>
      <c r="AO416" s="31"/>
      <c r="AP416" s="31"/>
      <c r="AQ416" s="31"/>
      <c r="AR416" s="31"/>
      <c r="AS416" s="31"/>
      <c r="AT416" s="31"/>
      <c r="AU416" s="31"/>
      <c r="AV416" s="31"/>
      <c r="AW416" s="31"/>
      <c r="AX416" s="31"/>
      <c r="AY416" s="31"/>
      <c r="AZ416" s="31"/>
      <c r="BA416" s="31"/>
      <c r="BB416" s="31"/>
      <c r="BC416" s="186"/>
      <c r="BD416" s="31"/>
      <c r="BE416" s="187"/>
    </row>
    <row r="417" spans="1:57" ht="15.75">
      <c r="A417" s="59"/>
      <c r="B417" s="31"/>
      <c r="C417" s="34"/>
      <c r="D417" s="33"/>
      <c r="E417" s="33"/>
      <c r="F417" s="33"/>
      <c r="G417" s="34"/>
      <c r="H417" s="34"/>
      <c r="I417" s="34"/>
      <c r="J417" s="34"/>
      <c r="K417" s="34"/>
      <c r="L417" s="34"/>
      <c r="M417" s="34"/>
      <c r="N417" s="34"/>
      <c r="O417" s="34"/>
      <c r="P417" s="34"/>
      <c r="Q417" s="34"/>
      <c r="R417" s="31"/>
      <c r="S417" s="31"/>
      <c r="T417" s="31"/>
      <c r="U417" s="31"/>
      <c r="V417" s="31"/>
      <c r="W417" s="31"/>
      <c r="X417" s="31"/>
      <c r="Y417" s="31"/>
      <c r="Z417" s="31"/>
      <c r="AA417"/>
      <c r="AB417"/>
      <c r="AC417"/>
      <c r="AD417"/>
      <c r="AE417" s="31"/>
      <c r="AF417" s="31"/>
      <c r="AG417" s="31"/>
      <c r="AH417" s="31"/>
      <c r="AI417" s="31"/>
      <c r="AJ417" s="31"/>
      <c r="AK417" s="31"/>
      <c r="AL417" s="31"/>
      <c r="AM417" s="31"/>
      <c r="AN417" s="31"/>
      <c r="AO417" s="31"/>
      <c r="AP417" s="31"/>
      <c r="AQ417" s="31"/>
      <c r="AR417" s="31"/>
      <c r="AS417" s="31"/>
      <c r="AT417" s="31"/>
      <c r="AU417" s="31"/>
      <c r="AV417" s="31"/>
      <c r="AW417" s="31"/>
      <c r="AX417" s="31"/>
      <c r="AY417" s="31"/>
      <c r="AZ417" s="31"/>
      <c r="BA417" s="31"/>
      <c r="BB417" s="31"/>
      <c r="BC417" s="186"/>
      <c r="BD417" s="31"/>
      <c r="BE417" s="187"/>
    </row>
    <row r="418" spans="1:57" ht="15.75">
      <c r="A418" s="59"/>
      <c r="B418" s="31"/>
      <c r="C418" s="34"/>
      <c r="D418" s="33"/>
      <c r="E418" s="33"/>
      <c r="F418" s="33"/>
      <c r="G418" s="34"/>
      <c r="H418" s="34"/>
      <c r="I418" s="34"/>
      <c r="J418" s="34"/>
      <c r="K418" s="34"/>
      <c r="L418" s="34"/>
      <c r="M418" s="34"/>
      <c r="N418" s="34"/>
      <c r="O418" s="34"/>
      <c r="P418" s="34"/>
      <c r="Q418" s="34"/>
      <c r="R418" s="31"/>
      <c r="S418" s="31"/>
      <c r="T418" s="31"/>
      <c r="U418" s="31"/>
      <c r="V418" s="31"/>
      <c r="W418" s="31"/>
      <c r="X418" s="31"/>
      <c r="Y418" s="31"/>
      <c r="Z418" s="31"/>
      <c r="AA418"/>
      <c r="AB418"/>
      <c r="AC418"/>
      <c r="AD418"/>
      <c r="AE418" s="31"/>
      <c r="AF418" s="31"/>
      <c r="AG418" s="31"/>
      <c r="AH418" s="31"/>
      <c r="AI418" s="31"/>
      <c r="AJ418" s="31"/>
      <c r="AK418" s="31"/>
      <c r="AL418" s="31"/>
      <c r="AM418" s="31"/>
      <c r="AN418" s="31"/>
      <c r="AO418" s="31"/>
      <c r="AP418" s="31"/>
      <c r="AQ418" s="31"/>
      <c r="AR418" s="31"/>
      <c r="AS418" s="31"/>
      <c r="AT418" s="31"/>
      <c r="AU418" s="31"/>
      <c r="AV418" s="31"/>
      <c r="AW418" s="31"/>
      <c r="AX418" s="31"/>
      <c r="AY418" s="31"/>
      <c r="AZ418" s="31"/>
      <c r="BA418" s="31"/>
      <c r="BB418" s="31"/>
      <c r="BC418" s="186"/>
      <c r="BD418" s="31"/>
      <c r="BE418" s="187"/>
    </row>
    <row r="419" spans="1:57" ht="15.75">
      <c r="A419" s="59"/>
      <c r="B419" s="31"/>
      <c r="C419" s="34"/>
      <c r="D419" s="33"/>
      <c r="E419" s="33"/>
      <c r="F419" s="33"/>
      <c r="G419" s="34"/>
      <c r="H419" s="34"/>
      <c r="I419" s="34"/>
      <c r="J419" s="34"/>
      <c r="K419" s="34"/>
      <c r="L419" s="34"/>
      <c r="M419" s="34"/>
      <c r="N419" s="34"/>
      <c r="O419" s="34"/>
      <c r="P419" s="34"/>
      <c r="Q419" s="34"/>
      <c r="R419" s="31"/>
      <c r="S419" s="31"/>
      <c r="T419" s="31"/>
      <c r="U419" s="31"/>
      <c r="V419" s="31"/>
      <c r="W419" s="31"/>
      <c r="X419" s="31"/>
      <c r="Y419" s="31"/>
      <c r="Z419" s="31"/>
      <c r="AA419"/>
      <c r="AB419"/>
      <c r="AC419"/>
      <c r="AD419"/>
      <c r="AE419" s="31"/>
      <c r="AF419" s="31"/>
      <c r="AG419" s="31"/>
      <c r="AH419" s="31"/>
      <c r="AI419" s="31"/>
      <c r="AJ419" s="31"/>
      <c r="AK419" s="31"/>
      <c r="AL419" s="31"/>
      <c r="AM419" s="31"/>
      <c r="AN419" s="31"/>
      <c r="AO419" s="31"/>
      <c r="AP419" s="31"/>
      <c r="AQ419" s="31"/>
      <c r="AR419" s="31"/>
      <c r="AS419" s="31"/>
      <c r="AT419" s="31"/>
      <c r="AU419" s="31"/>
      <c r="AV419" s="31"/>
      <c r="AW419" s="31"/>
      <c r="AX419" s="31"/>
      <c r="AY419" s="31"/>
      <c r="AZ419" s="31"/>
      <c r="BA419" s="31"/>
      <c r="BB419" s="31"/>
      <c r="BC419" s="188"/>
      <c r="BD419" s="189"/>
      <c r="BE419" s="190"/>
    </row>
    <row r="420" spans="1:57" ht="13.5">
      <c r="C420" s="16"/>
      <c r="D420" s="13"/>
      <c r="E420" s="13"/>
      <c r="F420" s="13"/>
      <c r="G420" s="16"/>
      <c r="H420" s="16"/>
      <c r="I420" s="16"/>
      <c r="J420" s="16"/>
      <c r="K420" s="16"/>
      <c r="L420" s="16"/>
      <c r="M420" s="16"/>
      <c r="N420" s="16"/>
      <c r="O420" s="16"/>
      <c r="P420" s="16"/>
      <c r="Q420" s="11"/>
      <c r="R420" s="11"/>
      <c r="S420" s="11"/>
      <c r="T420" s="11"/>
      <c r="U420" s="11"/>
      <c r="V420" s="11"/>
      <c r="AA420" s="11"/>
      <c r="AB420" s="11"/>
    </row>
    <row r="421" spans="1:57" ht="13.5">
      <c r="C421" s="16"/>
      <c r="D421" s="13"/>
      <c r="E421" s="13"/>
      <c r="F421" s="13"/>
      <c r="G421" s="16"/>
      <c r="H421" s="16"/>
      <c r="I421" s="16"/>
      <c r="J421" s="16"/>
      <c r="K421" s="16"/>
      <c r="L421" s="16"/>
      <c r="M421" s="16"/>
      <c r="N421" s="16"/>
      <c r="O421" s="16"/>
      <c r="P421" s="16"/>
      <c r="Q421" s="11"/>
      <c r="R421" s="11"/>
      <c r="S421" s="11"/>
      <c r="T421" s="11"/>
      <c r="U421" s="11"/>
      <c r="V421" s="11"/>
      <c r="AA421" s="11"/>
      <c r="AB421" s="11"/>
    </row>
    <row r="422" spans="1:57" ht="13.5">
      <c r="C422" s="16"/>
      <c r="D422" s="13"/>
      <c r="E422" s="13"/>
      <c r="F422" s="13"/>
      <c r="G422" s="16"/>
      <c r="H422" s="16"/>
      <c r="I422" s="16"/>
      <c r="J422" s="16"/>
      <c r="K422" s="16"/>
      <c r="L422" s="16"/>
      <c r="M422" s="16"/>
      <c r="N422" s="16"/>
      <c r="O422" s="16"/>
      <c r="P422" s="16"/>
      <c r="Q422" s="11"/>
      <c r="R422" s="11"/>
      <c r="S422" s="11"/>
      <c r="T422" s="11"/>
      <c r="U422" s="11"/>
      <c r="V422" s="11"/>
      <c r="AA422" s="11"/>
      <c r="AB422" s="11"/>
    </row>
    <row r="423" spans="1:57" ht="13.5">
      <c r="C423" s="16"/>
      <c r="D423" s="13"/>
      <c r="E423" s="13"/>
      <c r="F423" s="13"/>
      <c r="G423" s="16"/>
      <c r="H423" s="16"/>
      <c r="I423" s="16"/>
      <c r="J423" s="16"/>
      <c r="K423" s="16"/>
      <c r="L423" s="16"/>
      <c r="M423" s="16"/>
      <c r="N423" s="16"/>
      <c r="O423" s="16"/>
      <c r="P423" s="16"/>
      <c r="Q423" s="11"/>
      <c r="R423" s="11"/>
      <c r="S423" s="11"/>
      <c r="T423" s="11"/>
      <c r="U423" s="11"/>
      <c r="V423" s="11"/>
      <c r="AA423" s="11"/>
      <c r="AB423" s="11"/>
    </row>
    <row r="424" spans="1:57" ht="13.5">
      <c r="C424" s="16"/>
      <c r="D424" s="13"/>
      <c r="E424" s="13"/>
      <c r="F424" s="13"/>
      <c r="G424" s="16"/>
      <c r="H424" s="16"/>
      <c r="I424" s="16"/>
      <c r="J424" s="16"/>
      <c r="K424" s="16"/>
      <c r="L424" s="16"/>
      <c r="M424" s="16"/>
      <c r="N424" s="16"/>
      <c r="O424" s="16"/>
      <c r="P424" s="16"/>
      <c r="Q424" s="11"/>
      <c r="R424" s="11"/>
      <c r="S424" s="11"/>
      <c r="T424" s="11"/>
      <c r="U424" s="11"/>
      <c r="V424" s="11"/>
      <c r="AA424" s="11"/>
      <c r="AB424" s="11"/>
    </row>
    <row r="425" spans="1:57" ht="13.5">
      <c r="C425" s="16"/>
      <c r="D425" s="13"/>
      <c r="E425" s="13"/>
      <c r="F425" s="13"/>
      <c r="G425" s="16"/>
      <c r="H425" s="16"/>
      <c r="I425" s="16"/>
      <c r="J425" s="16"/>
      <c r="K425" s="16"/>
      <c r="L425" s="16"/>
      <c r="M425" s="16"/>
      <c r="N425" s="16"/>
      <c r="O425" s="16"/>
      <c r="P425" s="16"/>
      <c r="Q425" s="11"/>
      <c r="R425" s="11"/>
      <c r="S425" s="11"/>
      <c r="T425" s="11"/>
      <c r="U425" s="11"/>
      <c r="V425" s="11"/>
      <c r="AA425" s="11"/>
      <c r="AB425" s="11"/>
    </row>
    <row r="426" spans="1:57" ht="13.5">
      <c r="C426" s="16"/>
      <c r="D426" s="13"/>
      <c r="E426" s="13"/>
      <c r="F426" s="13"/>
      <c r="G426" s="16"/>
      <c r="H426" s="16"/>
      <c r="I426" s="16"/>
      <c r="J426" s="16"/>
      <c r="K426" s="16"/>
      <c r="L426" s="16"/>
      <c r="M426" s="16"/>
      <c r="N426" s="16"/>
      <c r="O426" s="16"/>
      <c r="P426" s="16"/>
      <c r="Q426" s="11"/>
      <c r="R426" s="11"/>
      <c r="S426" s="11"/>
      <c r="T426" s="11"/>
      <c r="U426" s="11"/>
      <c r="V426" s="11"/>
      <c r="AA426" s="11"/>
      <c r="AB426" s="11"/>
    </row>
    <row r="427" spans="1:57" ht="13.5">
      <c r="C427" s="16"/>
      <c r="D427" s="13"/>
      <c r="E427" s="13"/>
      <c r="F427" s="13"/>
      <c r="G427" s="16"/>
      <c r="H427" s="16"/>
      <c r="I427" s="16"/>
      <c r="J427" s="16"/>
      <c r="K427" s="16"/>
      <c r="L427" s="16"/>
      <c r="M427" s="16"/>
      <c r="N427" s="16"/>
      <c r="O427" s="16"/>
      <c r="P427" s="16"/>
      <c r="Q427" s="11"/>
      <c r="R427" s="11"/>
      <c r="S427" s="11"/>
      <c r="T427" s="11"/>
      <c r="U427" s="11"/>
      <c r="V427" s="11"/>
      <c r="AA427" s="11"/>
      <c r="AB427" s="11"/>
    </row>
    <row r="428" spans="1:57" ht="13.5">
      <c r="C428" s="16"/>
      <c r="D428" s="13"/>
      <c r="E428" s="13"/>
      <c r="F428" s="13"/>
      <c r="G428" s="16"/>
      <c r="H428" s="16"/>
      <c r="I428" s="16"/>
      <c r="J428" s="16"/>
      <c r="K428" s="16"/>
      <c r="L428" s="16"/>
      <c r="M428" s="16"/>
      <c r="N428" s="16"/>
      <c r="O428" s="16"/>
      <c r="P428" s="16"/>
      <c r="Q428" s="11"/>
      <c r="R428" s="11"/>
      <c r="S428" s="11"/>
      <c r="T428" s="11"/>
      <c r="U428" s="11"/>
      <c r="V428" s="11"/>
      <c r="AA428" s="11"/>
      <c r="AB428" s="11"/>
    </row>
    <row r="429" spans="1:57" ht="13.5">
      <c r="C429" s="16"/>
      <c r="D429" s="13"/>
      <c r="E429" s="13"/>
      <c r="F429" s="13"/>
      <c r="G429" s="16"/>
      <c r="H429" s="16"/>
      <c r="I429" s="16"/>
      <c r="J429" s="16"/>
      <c r="K429" s="16"/>
      <c r="L429" s="16"/>
      <c r="M429" s="16"/>
      <c r="N429" s="16"/>
      <c r="O429" s="16"/>
      <c r="P429" s="16"/>
      <c r="Q429" s="11"/>
      <c r="R429" s="11"/>
      <c r="S429" s="11"/>
      <c r="T429" s="11"/>
      <c r="U429" s="11"/>
      <c r="V429" s="11"/>
      <c r="AA429" s="11"/>
      <c r="AB429" s="11"/>
    </row>
    <row r="430" spans="1:57" ht="13.5">
      <c r="C430" s="16"/>
      <c r="D430" s="13"/>
      <c r="E430" s="13"/>
      <c r="F430" s="13"/>
      <c r="G430" s="16"/>
      <c r="H430" s="16"/>
      <c r="I430" s="16"/>
      <c r="J430" s="16"/>
      <c r="K430" s="16"/>
      <c r="L430" s="16"/>
      <c r="M430" s="16"/>
      <c r="N430" s="16"/>
      <c r="O430" s="16"/>
      <c r="P430" s="16"/>
      <c r="Q430" s="11"/>
      <c r="R430" s="11"/>
      <c r="S430" s="11"/>
      <c r="T430" s="11"/>
      <c r="U430" s="11"/>
      <c r="V430" s="11"/>
      <c r="AA430" s="11"/>
      <c r="AB430" s="11"/>
    </row>
    <row r="431" spans="1:57" ht="13.5">
      <c r="C431" s="16"/>
      <c r="D431" s="13"/>
      <c r="E431" s="13"/>
      <c r="F431" s="13"/>
      <c r="G431" s="16"/>
      <c r="H431" s="16"/>
      <c r="I431" s="16"/>
      <c r="J431" s="16"/>
      <c r="K431" s="16"/>
      <c r="L431" s="16"/>
      <c r="M431" s="16"/>
      <c r="N431" s="16"/>
      <c r="O431" s="16"/>
      <c r="P431" s="16"/>
      <c r="Q431" s="11"/>
      <c r="R431" s="11"/>
      <c r="S431" s="11"/>
      <c r="T431" s="11"/>
      <c r="U431" s="11"/>
      <c r="V431" s="11"/>
      <c r="AA431" s="11"/>
      <c r="AB431" s="11"/>
    </row>
    <row r="432" spans="1:57" ht="13.5">
      <c r="C432" s="16"/>
      <c r="D432" s="13"/>
      <c r="E432" s="13"/>
      <c r="F432" s="13"/>
      <c r="G432" s="16"/>
      <c r="H432" s="16"/>
      <c r="I432" s="16"/>
      <c r="J432" s="16"/>
      <c r="K432" s="16"/>
      <c r="L432" s="16"/>
      <c r="M432" s="16"/>
      <c r="N432" s="16"/>
      <c r="O432" s="16"/>
      <c r="P432" s="16"/>
      <c r="Q432" s="11"/>
      <c r="R432" s="11"/>
      <c r="S432" s="11"/>
      <c r="T432" s="11"/>
      <c r="U432" s="11"/>
      <c r="V432" s="11"/>
      <c r="AA432" s="11"/>
      <c r="AB432" s="11"/>
    </row>
    <row r="433" spans="3:28" ht="13.5">
      <c r="C433" s="16"/>
      <c r="D433" s="13"/>
      <c r="E433" s="13"/>
      <c r="F433" s="13"/>
      <c r="G433" s="16"/>
      <c r="H433" s="16"/>
      <c r="I433" s="16"/>
      <c r="J433" s="16"/>
      <c r="K433" s="16"/>
      <c r="L433" s="16"/>
      <c r="M433" s="16"/>
      <c r="N433" s="16"/>
      <c r="O433" s="16"/>
      <c r="P433" s="16"/>
      <c r="Q433" s="11"/>
      <c r="R433" s="11"/>
      <c r="S433" s="11"/>
      <c r="T433" s="11"/>
      <c r="U433" s="11"/>
      <c r="V433" s="11"/>
      <c r="AA433" s="11"/>
      <c r="AB433" s="11"/>
    </row>
    <row r="434" spans="3:28" ht="13.5">
      <c r="C434" s="16"/>
      <c r="D434" s="13"/>
      <c r="E434" s="13"/>
      <c r="F434" s="13"/>
      <c r="G434" s="16"/>
      <c r="H434" s="16"/>
      <c r="I434" s="16"/>
      <c r="J434" s="16"/>
      <c r="K434" s="16"/>
      <c r="L434" s="16"/>
      <c r="M434" s="16"/>
      <c r="N434" s="16"/>
      <c r="O434" s="16"/>
      <c r="P434" s="16"/>
      <c r="Q434" s="11"/>
      <c r="R434" s="11"/>
      <c r="S434" s="11"/>
      <c r="T434" s="11"/>
      <c r="U434" s="11"/>
      <c r="V434" s="11"/>
      <c r="AA434" s="11"/>
      <c r="AB434" s="11"/>
    </row>
    <row r="435" spans="3:28" ht="13.5">
      <c r="C435" s="16"/>
      <c r="D435" s="13"/>
      <c r="E435" s="13"/>
      <c r="F435" s="13"/>
      <c r="G435" s="16"/>
      <c r="H435" s="16"/>
      <c r="I435" s="16"/>
      <c r="J435" s="16"/>
      <c r="K435" s="16"/>
      <c r="L435" s="16"/>
      <c r="M435" s="16"/>
      <c r="N435" s="16"/>
      <c r="O435" s="16"/>
      <c r="P435" s="16"/>
      <c r="Q435" s="11"/>
      <c r="R435" s="11"/>
      <c r="S435" s="11"/>
      <c r="T435" s="11"/>
      <c r="U435" s="11"/>
      <c r="V435" s="11"/>
      <c r="AA435" s="11"/>
      <c r="AB435" s="11"/>
    </row>
    <row r="436" spans="3:28" ht="13.5">
      <c r="C436" s="16"/>
      <c r="D436" s="13"/>
      <c r="E436" s="13"/>
      <c r="F436" s="13"/>
      <c r="G436" s="16"/>
      <c r="H436" s="16"/>
      <c r="I436" s="16"/>
      <c r="J436" s="16"/>
      <c r="K436" s="16"/>
      <c r="L436" s="16"/>
      <c r="M436" s="16"/>
      <c r="N436" s="16"/>
      <c r="O436" s="16"/>
      <c r="P436" s="16"/>
      <c r="Q436" s="11"/>
      <c r="R436" s="11"/>
      <c r="S436" s="11"/>
      <c r="T436" s="11"/>
      <c r="U436" s="11"/>
      <c r="V436" s="11"/>
      <c r="AA436" s="11"/>
      <c r="AB436" s="11"/>
    </row>
    <row r="437" spans="3:28" ht="13.5">
      <c r="C437" s="16"/>
      <c r="D437" s="13"/>
      <c r="E437" s="13"/>
      <c r="F437" s="13"/>
      <c r="G437" s="16"/>
      <c r="H437" s="16"/>
      <c r="I437" s="16"/>
      <c r="J437" s="16"/>
      <c r="K437" s="16"/>
      <c r="L437" s="16"/>
      <c r="M437" s="16"/>
      <c r="N437" s="16"/>
      <c r="O437" s="16"/>
      <c r="P437" s="16"/>
      <c r="Q437" s="11"/>
      <c r="R437" s="11"/>
      <c r="S437" s="11"/>
      <c r="T437" s="11"/>
      <c r="U437" s="11"/>
      <c r="V437" s="11"/>
      <c r="AA437" s="11"/>
      <c r="AB437" s="11"/>
    </row>
    <row r="438" spans="3:28" ht="13.5">
      <c r="C438" s="16"/>
      <c r="D438" s="13"/>
      <c r="E438" s="13"/>
      <c r="F438" s="13"/>
      <c r="G438" s="16"/>
      <c r="H438" s="16"/>
      <c r="I438" s="16"/>
      <c r="J438" s="16"/>
      <c r="K438" s="16"/>
      <c r="L438" s="16"/>
      <c r="M438" s="16"/>
      <c r="N438" s="16"/>
      <c r="O438" s="16"/>
      <c r="P438" s="16"/>
      <c r="Q438" s="11"/>
      <c r="R438" s="11"/>
      <c r="S438" s="11"/>
      <c r="T438" s="11"/>
      <c r="U438" s="11"/>
      <c r="V438" s="11"/>
      <c r="AA438" s="11"/>
      <c r="AB438" s="11"/>
    </row>
    <row r="439" spans="3:28" ht="13.5">
      <c r="C439" s="16"/>
      <c r="D439" s="13"/>
      <c r="E439" s="13"/>
      <c r="F439" s="13"/>
      <c r="G439" s="16"/>
      <c r="H439" s="16"/>
      <c r="I439" s="16"/>
      <c r="J439" s="16"/>
      <c r="K439" s="16"/>
      <c r="L439" s="16"/>
      <c r="M439" s="16"/>
      <c r="N439" s="16"/>
      <c r="O439" s="16"/>
      <c r="P439" s="16"/>
      <c r="Q439" s="11"/>
      <c r="R439" s="11"/>
      <c r="S439" s="11"/>
      <c r="T439" s="11"/>
      <c r="U439" s="11"/>
      <c r="V439" s="11"/>
      <c r="AA439" s="11"/>
      <c r="AB439" s="11"/>
    </row>
    <row r="440" spans="3:28" ht="13.5">
      <c r="C440" s="16"/>
      <c r="D440" s="13"/>
      <c r="E440" s="13"/>
      <c r="F440" s="13"/>
      <c r="G440" s="16"/>
      <c r="H440" s="16"/>
      <c r="I440" s="16"/>
      <c r="J440" s="16"/>
      <c r="K440" s="16"/>
      <c r="L440" s="16"/>
      <c r="M440" s="16"/>
      <c r="N440" s="16"/>
      <c r="O440" s="16"/>
      <c r="P440" s="16"/>
      <c r="Q440" s="11"/>
      <c r="R440" s="11"/>
      <c r="S440" s="11"/>
      <c r="T440" s="11"/>
      <c r="U440" s="11"/>
      <c r="V440" s="11"/>
      <c r="AA440" s="11"/>
      <c r="AB440" s="11"/>
    </row>
    <row r="441" spans="3:28" ht="13.5">
      <c r="C441" s="16"/>
      <c r="D441" s="13"/>
      <c r="E441" s="13"/>
      <c r="F441" s="13"/>
      <c r="G441" s="16"/>
      <c r="H441" s="16"/>
      <c r="I441" s="16"/>
      <c r="J441" s="16"/>
      <c r="K441" s="16"/>
      <c r="L441" s="16"/>
      <c r="M441" s="16"/>
      <c r="N441" s="16"/>
      <c r="O441" s="16"/>
      <c r="P441" s="16"/>
      <c r="Q441" s="11"/>
      <c r="R441" s="11"/>
      <c r="S441" s="11"/>
      <c r="T441" s="11"/>
      <c r="U441" s="11"/>
      <c r="V441" s="11"/>
      <c r="AA441" s="11"/>
      <c r="AB441" s="11"/>
    </row>
    <row r="442" spans="3:28" ht="13.5">
      <c r="C442" s="16"/>
      <c r="D442" s="13"/>
      <c r="E442" s="13"/>
      <c r="F442" s="13"/>
      <c r="G442" s="16"/>
      <c r="H442" s="16"/>
      <c r="I442" s="16"/>
      <c r="J442" s="16"/>
      <c r="K442" s="16"/>
      <c r="L442" s="16"/>
      <c r="M442" s="16"/>
      <c r="N442" s="16"/>
      <c r="O442" s="16"/>
      <c r="P442" s="16"/>
      <c r="Q442" s="11"/>
      <c r="R442" s="11"/>
      <c r="S442" s="11"/>
      <c r="T442" s="11"/>
      <c r="U442" s="11"/>
      <c r="V442" s="11"/>
      <c r="AA442" s="11"/>
      <c r="AB442" s="11"/>
    </row>
    <row r="443" spans="3:28" ht="13.5">
      <c r="C443" s="16"/>
      <c r="D443" s="13"/>
      <c r="E443" s="13"/>
      <c r="F443" s="13"/>
      <c r="G443" s="16"/>
      <c r="H443" s="16"/>
      <c r="I443" s="16"/>
      <c r="J443" s="16"/>
      <c r="K443" s="16"/>
      <c r="L443" s="16"/>
      <c r="M443" s="16"/>
      <c r="N443" s="16"/>
      <c r="O443" s="16"/>
      <c r="P443" s="16"/>
      <c r="Q443" s="11"/>
      <c r="R443" s="11"/>
      <c r="S443" s="11"/>
      <c r="T443" s="11"/>
      <c r="U443" s="11"/>
      <c r="V443" s="11"/>
      <c r="AA443" s="11"/>
      <c r="AB443" s="11"/>
    </row>
    <row r="444" spans="3:28" ht="13.5">
      <c r="C444" s="16"/>
      <c r="D444" s="13"/>
      <c r="E444" s="13"/>
      <c r="F444" s="13"/>
      <c r="G444" s="16"/>
      <c r="H444" s="16"/>
      <c r="I444" s="16"/>
      <c r="J444" s="16"/>
      <c r="K444" s="16"/>
      <c r="L444" s="16"/>
      <c r="M444" s="16"/>
      <c r="N444" s="16"/>
      <c r="O444" s="16"/>
      <c r="P444" s="16"/>
      <c r="Q444" s="11"/>
      <c r="R444" s="11"/>
      <c r="S444" s="11"/>
      <c r="T444" s="11"/>
      <c r="U444" s="11"/>
      <c r="V444" s="11"/>
      <c r="AA444" s="11"/>
      <c r="AB444" s="11"/>
    </row>
    <row r="445" spans="3:28" ht="13.5">
      <c r="C445" s="16"/>
      <c r="D445" s="13"/>
      <c r="E445" s="13"/>
      <c r="F445" s="13"/>
      <c r="G445" s="16"/>
      <c r="H445" s="16"/>
      <c r="I445" s="16"/>
      <c r="J445" s="16"/>
      <c r="K445" s="16"/>
      <c r="L445" s="16"/>
      <c r="M445" s="16"/>
      <c r="N445" s="16"/>
      <c r="O445" s="16"/>
      <c r="P445" s="16"/>
      <c r="Q445" s="11"/>
      <c r="R445" s="11"/>
      <c r="S445" s="11"/>
      <c r="T445" s="11"/>
      <c r="U445" s="11"/>
      <c r="V445" s="11"/>
      <c r="AA445" s="11"/>
      <c r="AB445" s="11"/>
    </row>
    <row r="446" spans="3:28" ht="13.5">
      <c r="C446" s="16"/>
      <c r="D446" s="13"/>
      <c r="E446" s="13"/>
      <c r="F446" s="13"/>
      <c r="G446" s="16"/>
      <c r="H446" s="16"/>
      <c r="I446" s="16"/>
      <c r="J446" s="16"/>
      <c r="K446" s="16"/>
      <c r="L446" s="16"/>
      <c r="M446" s="16"/>
      <c r="N446" s="16"/>
      <c r="O446" s="16"/>
      <c r="P446" s="16"/>
      <c r="Q446" s="11"/>
      <c r="R446" s="11"/>
      <c r="S446" s="11"/>
      <c r="T446" s="11"/>
      <c r="U446" s="11"/>
      <c r="V446" s="11"/>
      <c r="AA446" s="11"/>
      <c r="AB446" s="11"/>
    </row>
    <row r="447" spans="3:28" ht="13.5">
      <c r="C447" s="16"/>
      <c r="D447" s="13"/>
      <c r="E447" s="13"/>
      <c r="F447" s="13"/>
      <c r="G447" s="16"/>
      <c r="H447" s="16"/>
      <c r="I447" s="16"/>
      <c r="J447" s="16"/>
      <c r="K447" s="16"/>
      <c r="L447" s="16"/>
      <c r="M447" s="16"/>
      <c r="N447" s="16"/>
      <c r="O447" s="16"/>
      <c r="P447" s="16"/>
      <c r="Q447" s="11"/>
      <c r="R447" s="11"/>
      <c r="S447" s="11"/>
      <c r="T447" s="11"/>
      <c r="U447" s="11"/>
      <c r="V447" s="11"/>
      <c r="AA447" s="11"/>
      <c r="AB447" s="11"/>
    </row>
    <row r="448" spans="3:28" ht="13.5">
      <c r="C448" s="16"/>
      <c r="D448" s="13"/>
      <c r="E448" s="13"/>
      <c r="F448" s="13"/>
      <c r="G448" s="16"/>
      <c r="H448" s="16"/>
      <c r="I448" s="16"/>
      <c r="J448" s="16"/>
      <c r="K448" s="16"/>
      <c r="L448" s="16"/>
      <c r="M448" s="16"/>
      <c r="N448" s="16"/>
      <c r="O448" s="16"/>
      <c r="P448" s="16"/>
      <c r="Q448" s="11"/>
      <c r="R448" s="11"/>
      <c r="S448" s="11"/>
      <c r="T448" s="11"/>
      <c r="U448" s="11"/>
      <c r="V448" s="11"/>
      <c r="AA448" s="11"/>
      <c r="AB448" s="11"/>
    </row>
    <row r="449" spans="3:28" ht="13.5">
      <c r="C449" s="16"/>
      <c r="D449" s="13"/>
      <c r="E449" s="13"/>
      <c r="F449" s="13"/>
      <c r="G449" s="16"/>
      <c r="H449" s="16"/>
      <c r="I449" s="16"/>
      <c r="J449" s="16"/>
      <c r="K449" s="16"/>
      <c r="L449" s="16"/>
      <c r="M449" s="16"/>
      <c r="N449" s="16"/>
      <c r="O449" s="16"/>
      <c r="P449" s="16"/>
      <c r="Q449" s="11"/>
      <c r="R449" s="11"/>
      <c r="S449" s="11"/>
      <c r="T449" s="11"/>
      <c r="U449" s="11"/>
      <c r="V449" s="11"/>
      <c r="AA449" s="11"/>
      <c r="AB449" s="11"/>
    </row>
    <row r="450" spans="3:28" ht="13.5">
      <c r="C450" s="16"/>
      <c r="D450" s="13"/>
      <c r="E450" s="13"/>
      <c r="F450" s="13"/>
      <c r="G450" s="16"/>
      <c r="H450" s="16"/>
      <c r="I450" s="16"/>
      <c r="J450" s="16"/>
      <c r="K450" s="16"/>
      <c r="L450" s="16"/>
      <c r="M450" s="16"/>
      <c r="N450" s="16"/>
      <c r="O450" s="16"/>
      <c r="P450" s="16"/>
      <c r="Q450" s="11"/>
      <c r="R450" s="11"/>
      <c r="S450" s="11"/>
      <c r="T450" s="11"/>
      <c r="U450" s="11"/>
      <c r="V450" s="11"/>
      <c r="AA450" s="11"/>
      <c r="AB450" s="11"/>
    </row>
    <row r="451" spans="3:28" ht="13.5">
      <c r="C451" s="16"/>
      <c r="D451" s="13"/>
      <c r="E451" s="13"/>
      <c r="F451" s="13"/>
      <c r="G451" s="16"/>
      <c r="H451" s="16"/>
      <c r="I451" s="16"/>
      <c r="J451" s="16"/>
      <c r="K451" s="16"/>
      <c r="L451" s="16"/>
      <c r="M451" s="16"/>
      <c r="N451" s="16"/>
      <c r="O451" s="16"/>
      <c r="P451" s="16"/>
      <c r="Q451" s="11"/>
      <c r="R451" s="11"/>
      <c r="S451" s="11"/>
      <c r="T451" s="11"/>
      <c r="U451" s="11"/>
      <c r="V451" s="11"/>
      <c r="AA451" s="11"/>
      <c r="AB451" s="11"/>
    </row>
    <row r="452" spans="3:28" ht="13.5">
      <c r="C452" s="16"/>
      <c r="D452" s="13"/>
      <c r="E452" s="13"/>
      <c r="F452" s="13"/>
      <c r="G452" s="16"/>
      <c r="H452" s="16"/>
      <c r="I452" s="16"/>
      <c r="J452" s="16"/>
      <c r="K452" s="16"/>
      <c r="L452" s="16"/>
      <c r="M452" s="16"/>
      <c r="N452" s="16"/>
      <c r="O452" s="16"/>
      <c r="P452" s="16"/>
      <c r="Q452" s="11"/>
      <c r="R452" s="11"/>
      <c r="S452" s="11"/>
      <c r="T452" s="11"/>
      <c r="U452" s="11"/>
      <c r="V452" s="11"/>
      <c r="AA452" s="11"/>
      <c r="AB452" s="11"/>
    </row>
    <row r="453" spans="3:28" ht="13.5">
      <c r="C453" s="16"/>
      <c r="D453" s="13"/>
      <c r="E453" s="13"/>
      <c r="F453" s="13"/>
      <c r="G453" s="16"/>
      <c r="H453" s="16"/>
      <c r="I453" s="16"/>
      <c r="J453" s="16"/>
      <c r="K453" s="16"/>
      <c r="L453" s="16"/>
      <c r="M453" s="16"/>
      <c r="N453" s="16"/>
      <c r="O453" s="16"/>
      <c r="P453" s="16"/>
      <c r="Q453" s="11"/>
      <c r="R453" s="11"/>
      <c r="S453" s="11"/>
      <c r="T453" s="11"/>
      <c r="U453" s="11"/>
      <c r="V453" s="11"/>
      <c r="AA453" s="11"/>
      <c r="AB453" s="11"/>
    </row>
    <row r="454" spans="3:28" ht="13.5">
      <c r="C454" s="16"/>
      <c r="D454" s="13"/>
      <c r="E454" s="13"/>
      <c r="F454" s="13"/>
      <c r="G454" s="16"/>
      <c r="H454" s="16"/>
      <c r="I454" s="16"/>
      <c r="J454" s="16"/>
      <c r="K454" s="16"/>
      <c r="L454" s="16"/>
      <c r="M454" s="16"/>
      <c r="N454" s="16"/>
      <c r="O454" s="16"/>
      <c r="P454" s="16"/>
      <c r="Q454" s="11"/>
      <c r="R454" s="11"/>
      <c r="S454" s="11"/>
      <c r="T454" s="11"/>
      <c r="U454" s="11"/>
      <c r="V454" s="11"/>
      <c r="AA454" s="11"/>
      <c r="AB454" s="11"/>
    </row>
    <row r="455" spans="3:28" ht="13.5">
      <c r="C455" s="16"/>
      <c r="D455" s="13"/>
      <c r="E455" s="13"/>
      <c r="F455" s="13"/>
      <c r="G455" s="16"/>
      <c r="H455" s="16"/>
      <c r="I455" s="16"/>
      <c r="J455" s="16"/>
      <c r="K455" s="16"/>
      <c r="L455" s="16"/>
      <c r="M455" s="16"/>
      <c r="N455" s="16"/>
      <c r="O455" s="16"/>
      <c r="P455" s="16"/>
      <c r="Q455" s="11"/>
      <c r="R455" s="11"/>
      <c r="S455" s="11"/>
      <c r="T455" s="11"/>
      <c r="U455" s="11"/>
      <c r="V455" s="11"/>
      <c r="AA455" s="11"/>
      <c r="AB455" s="11"/>
    </row>
    <row r="456" spans="3:28" ht="13.5">
      <c r="C456" s="16"/>
      <c r="D456" s="13"/>
      <c r="E456" s="13"/>
      <c r="F456" s="13"/>
      <c r="G456" s="16"/>
      <c r="H456" s="16"/>
      <c r="I456" s="16"/>
      <c r="J456" s="16"/>
      <c r="K456" s="16"/>
      <c r="L456" s="16"/>
      <c r="M456" s="16"/>
      <c r="N456" s="16"/>
      <c r="O456" s="16"/>
      <c r="P456" s="16"/>
      <c r="Q456" s="11"/>
      <c r="R456" s="11"/>
      <c r="S456" s="11"/>
      <c r="T456" s="11"/>
      <c r="U456" s="11"/>
      <c r="V456" s="11"/>
      <c r="AA456" s="11"/>
      <c r="AB456" s="11"/>
    </row>
    <row r="457" spans="3:28" ht="13.5">
      <c r="C457" s="16"/>
      <c r="D457" s="13"/>
      <c r="E457" s="13"/>
      <c r="F457" s="13"/>
      <c r="G457" s="16"/>
      <c r="H457" s="16"/>
      <c r="I457" s="16"/>
      <c r="J457" s="16"/>
      <c r="K457" s="16"/>
      <c r="L457" s="16"/>
      <c r="M457" s="16"/>
      <c r="N457" s="16"/>
      <c r="O457" s="16"/>
      <c r="P457" s="16"/>
      <c r="Q457" s="11"/>
      <c r="R457" s="11"/>
      <c r="S457" s="11"/>
      <c r="T457" s="11"/>
      <c r="U457" s="11"/>
      <c r="V457" s="11"/>
      <c r="AA457" s="11"/>
      <c r="AB457" s="11"/>
    </row>
    <row r="458" spans="3:28" ht="13.5">
      <c r="C458" s="16"/>
      <c r="D458" s="13"/>
      <c r="E458" s="13"/>
      <c r="F458" s="13"/>
      <c r="G458" s="16"/>
      <c r="H458" s="16"/>
      <c r="I458" s="16"/>
      <c r="J458" s="16"/>
      <c r="K458" s="16"/>
      <c r="L458" s="16"/>
      <c r="M458" s="16"/>
      <c r="N458" s="16"/>
      <c r="O458" s="16"/>
      <c r="P458" s="16"/>
      <c r="Q458" s="11"/>
      <c r="R458" s="11"/>
      <c r="S458" s="11"/>
      <c r="T458" s="11"/>
      <c r="U458" s="11"/>
      <c r="V458" s="11"/>
      <c r="AA458" s="11"/>
      <c r="AB458" s="11"/>
    </row>
    <row r="459" spans="3:28" ht="13.5">
      <c r="C459" s="16"/>
      <c r="D459" s="13"/>
      <c r="E459" s="13"/>
      <c r="F459" s="13"/>
      <c r="G459" s="16"/>
      <c r="H459" s="16"/>
      <c r="I459" s="16"/>
      <c r="J459" s="16"/>
      <c r="K459" s="16"/>
      <c r="L459" s="16"/>
      <c r="M459" s="16"/>
      <c r="N459" s="16"/>
      <c r="O459" s="16"/>
      <c r="P459" s="16"/>
      <c r="Q459" s="11"/>
      <c r="R459" s="11"/>
      <c r="S459" s="11"/>
      <c r="T459" s="11"/>
      <c r="U459" s="11"/>
      <c r="V459" s="11"/>
      <c r="AA459" s="11"/>
      <c r="AB459" s="11"/>
    </row>
    <row r="460" spans="3:28" ht="13.5">
      <c r="C460" s="16"/>
      <c r="D460" s="13"/>
      <c r="E460" s="13"/>
      <c r="F460" s="13"/>
      <c r="G460" s="16"/>
      <c r="H460" s="16"/>
      <c r="I460" s="16"/>
      <c r="J460" s="16"/>
      <c r="K460" s="16"/>
      <c r="L460" s="16"/>
      <c r="M460" s="16"/>
      <c r="N460" s="16"/>
      <c r="O460" s="16"/>
      <c r="P460" s="16"/>
      <c r="Q460" s="11"/>
      <c r="R460" s="11"/>
      <c r="S460" s="11"/>
      <c r="T460" s="11"/>
      <c r="U460" s="11"/>
      <c r="V460" s="11"/>
      <c r="AA460" s="11"/>
      <c r="AB460" s="11"/>
    </row>
    <row r="461" spans="3:28" ht="13.5">
      <c r="C461" s="16"/>
      <c r="D461" s="13"/>
      <c r="E461" s="13"/>
      <c r="F461" s="13"/>
      <c r="G461" s="16"/>
      <c r="H461" s="16"/>
      <c r="I461" s="16"/>
      <c r="J461" s="16"/>
      <c r="K461" s="16"/>
      <c r="L461" s="16"/>
      <c r="M461" s="16"/>
      <c r="N461" s="16"/>
      <c r="O461" s="16"/>
      <c r="P461" s="16"/>
      <c r="Q461" s="11"/>
      <c r="R461" s="11"/>
      <c r="S461" s="11"/>
      <c r="T461" s="11"/>
      <c r="U461" s="11"/>
      <c r="V461" s="11"/>
      <c r="AA461" s="11"/>
      <c r="AB461" s="11"/>
    </row>
    <row r="462" spans="3:28" ht="13.5">
      <c r="C462" s="16"/>
      <c r="D462" s="13"/>
      <c r="E462" s="13"/>
      <c r="F462" s="13"/>
      <c r="G462" s="16"/>
      <c r="H462" s="16"/>
      <c r="I462" s="16"/>
      <c r="J462" s="16"/>
      <c r="K462" s="16"/>
      <c r="L462" s="16"/>
      <c r="M462" s="16"/>
      <c r="N462" s="16"/>
      <c r="O462" s="16"/>
      <c r="P462" s="16"/>
      <c r="Q462" s="11"/>
      <c r="R462" s="11"/>
      <c r="S462" s="11"/>
      <c r="T462" s="11"/>
      <c r="U462" s="11"/>
      <c r="V462" s="11"/>
      <c r="AA462" s="11"/>
      <c r="AB462" s="11"/>
    </row>
    <row r="463" spans="3:28" ht="13.5">
      <c r="C463" s="16"/>
      <c r="D463" s="13"/>
      <c r="E463" s="13"/>
      <c r="F463" s="13"/>
      <c r="G463" s="16"/>
      <c r="H463" s="16"/>
      <c r="I463" s="16"/>
      <c r="J463" s="16"/>
      <c r="K463" s="16"/>
      <c r="L463" s="16"/>
      <c r="M463" s="16"/>
      <c r="N463" s="16"/>
      <c r="O463" s="16"/>
      <c r="P463" s="16"/>
      <c r="Q463" s="11"/>
      <c r="R463" s="11"/>
      <c r="S463" s="11"/>
      <c r="T463" s="11"/>
      <c r="U463" s="11"/>
      <c r="V463" s="11"/>
      <c r="AA463" s="11"/>
      <c r="AB463" s="11"/>
    </row>
    <row r="464" spans="3:28" ht="13.5">
      <c r="C464" s="16"/>
      <c r="D464" s="13"/>
      <c r="E464" s="13"/>
      <c r="F464" s="13"/>
      <c r="G464" s="16"/>
      <c r="H464" s="16"/>
      <c r="I464" s="16"/>
      <c r="J464" s="16"/>
      <c r="K464" s="16"/>
      <c r="L464" s="16"/>
      <c r="M464" s="16"/>
      <c r="N464" s="16"/>
      <c r="O464" s="16"/>
      <c r="P464" s="16"/>
      <c r="Q464" s="11"/>
      <c r="R464" s="11"/>
      <c r="S464" s="11"/>
      <c r="T464" s="11"/>
      <c r="U464" s="11"/>
      <c r="V464" s="11"/>
      <c r="AA464" s="11"/>
      <c r="AB464" s="11"/>
    </row>
    <row r="465" spans="3:28" ht="13.5">
      <c r="C465" s="16"/>
      <c r="D465" s="13"/>
      <c r="E465" s="13"/>
      <c r="F465" s="13"/>
      <c r="G465" s="16"/>
      <c r="H465" s="16"/>
      <c r="I465" s="16"/>
      <c r="J465" s="16"/>
      <c r="K465" s="16"/>
      <c r="L465" s="16"/>
      <c r="M465" s="16"/>
      <c r="N465" s="16"/>
      <c r="O465" s="16"/>
      <c r="P465" s="16"/>
      <c r="Q465" s="11"/>
      <c r="R465" s="11"/>
      <c r="S465" s="11"/>
      <c r="T465" s="11"/>
      <c r="U465" s="11"/>
      <c r="V465" s="11"/>
      <c r="AA465" s="11"/>
      <c r="AB465" s="11"/>
    </row>
    <row r="466" spans="3:28" ht="13.5">
      <c r="C466" s="16"/>
      <c r="D466" s="13"/>
      <c r="E466" s="13"/>
      <c r="F466" s="13"/>
      <c r="G466" s="16"/>
      <c r="H466" s="16"/>
      <c r="I466" s="16"/>
      <c r="J466" s="16"/>
      <c r="K466" s="16"/>
      <c r="L466" s="16"/>
      <c r="M466" s="16"/>
      <c r="N466" s="16"/>
      <c r="O466" s="16"/>
      <c r="P466" s="16"/>
      <c r="Q466" s="11"/>
      <c r="R466" s="11"/>
      <c r="S466" s="11"/>
      <c r="T466" s="11"/>
      <c r="U466" s="11"/>
      <c r="V466" s="11"/>
      <c r="AA466" s="11"/>
      <c r="AB466" s="11"/>
    </row>
    <row r="467" spans="3:28" ht="13.5">
      <c r="C467" s="16"/>
      <c r="D467" s="13"/>
      <c r="E467" s="13"/>
      <c r="F467" s="13"/>
      <c r="G467" s="16"/>
      <c r="H467" s="16"/>
      <c r="I467" s="16"/>
      <c r="J467" s="16"/>
      <c r="K467" s="16"/>
      <c r="L467" s="16"/>
      <c r="M467" s="16"/>
      <c r="N467" s="16"/>
      <c r="O467" s="16"/>
      <c r="P467" s="16"/>
      <c r="Q467" s="11"/>
      <c r="R467" s="11"/>
      <c r="S467" s="11"/>
      <c r="T467" s="11"/>
      <c r="U467" s="11"/>
      <c r="V467" s="11"/>
      <c r="AA467" s="11"/>
      <c r="AB467" s="11"/>
    </row>
    <row r="468" spans="3:28" ht="13.5">
      <c r="C468" s="16"/>
      <c r="D468" s="13"/>
      <c r="E468" s="13"/>
      <c r="F468" s="13"/>
      <c r="G468" s="16"/>
      <c r="H468" s="16"/>
      <c r="I468" s="16"/>
      <c r="J468" s="16"/>
      <c r="K468" s="16"/>
      <c r="L468" s="16"/>
      <c r="M468" s="16"/>
      <c r="N468" s="16"/>
      <c r="O468" s="16"/>
      <c r="P468" s="16"/>
      <c r="Q468" s="11"/>
      <c r="R468" s="11"/>
      <c r="S468" s="11"/>
      <c r="T468" s="11"/>
      <c r="U468" s="11"/>
      <c r="V468" s="11"/>
      <c r="AA468" s="11"/>
      <c r="AB468" s="11"/>
    </row>
    <row r="469" spans="3:28" ht="13.5">
      <c r="C469" s="16"/>
      <c r="D469" s="13"/>
      <c r="E469" s="13"/>
      <c r="F469" s="13"/>
      <c r="G469" s="16"/>
      <c r="H469" s="16"/>
      <c r="I469" s="16"/>
      <c r="J469" s="16"/>
      <c r="K469" s="16"/>
      <c r="L469" s="16"/>
      <c r="M469" s="16"/>
      <c r="N469" s="16"/>
      <c r="O469" s="16"/>
      <c r="P469" s="16"/>
      <c r="Q469" s="11"/>
      <c r="R469" s="11"/>
      <c r="S469" s="11"/>
      <c r="T469" s="11"/>
      <c r="U469" s="11"/>
      <c r="V469" s="11"/>
      <c r="AA469" s="11"/>
      <c r="AB469" s="11"/>
    </row>
    <row r="470" spans="3:28" ht="13.5">
      <c r="C470" s="16"/>
      <c r="D470" s="13"/>
      <c r="E470" s="13"/>
      <c r="F470" s="13"/>
      <c r="G470" s="16"/>
      <c r="H470" s="16"/>
      <c r="I470" s="16"/>
      <c r="J470" s="16"/>
      <c r="K470" s="16"/>
      <c r="L470" s="16"/>
      <c r="M470" s="16"/>
      <c r="N470" s="16"/>
      <c r="O470" s="16"/>
      <c r="P470" s="16"/>
      <c r="Q470" s="11"/>
      <c r="R470" s="11"/>
      <c r="S470" s="11"/>
      <c r="T470" s="11"/>
      <c r="U470" s="11"/>
      <c r="V470" s="11"/>
      <c r="AA470" s="11"/>
      <c r="AB470" s="11"/>
    </row>
    <row r="471" spans="3:28" ht="13.5">
      <c r="C471" s="16"/>
      <c r="D471" s="13"/>
      <c r="E471" s="13"/>
      <c r="F471" s="13"/>
      <c r="G471" s="16"/>
      <c r="H471" s="16"/>
      <c r="I471" s="16"/>
      <c r="J471" s="16"/>
      <c r="K471" s="16"/>
      <c r="L471" s="16"/>
      <c r="M471" s="16"/>
      <c r="N471" s="16"/>
      <c r="O471" s="16"/>
      <c r="P471" s="16"/>
      <c r="Q471" s="11"/>
      <c r="R471" s="11"/>
      <c r="S471" s="11"/>
      <c r="T471" s="11"/>
      <c r="U471" s="11"/>
      <c r="V471" s="11"/>
      <c r="AA471" s="11"/>
      <c r="AB471" s="11"/>
    </row>
    <row r="472" spans="3:28" ht="13.5">
      <c r="C472" s="16"/>
      <c r="D472" s="13"/>
      <c r="E472" s="13"/>
      <c r="F472" s="13"/>
      <c r="G472" s="16"/>
      <c r="H472" s="16"/>
      <c r="I472" s="16"/>
      <c r="J472" s="16"/>
      <c r="K472" s="16"/>
      <c r="L472" s="16"/>
      <c r="M472" s="16"/>
      <c r="N472" s="16"/>
      <c r="O472" s="16"/>
      <c r="P472" s="16"/>
      <c r="Q472" s="11"/>
      <c r="R472" s="11"/>
      <c r="S472" s="11"/>
      <c r="T472" s="11"/>
      <c r="U472" s="11"/>
      <c r="V472" s="11"/>
      <c r="AA472" s="11"/>
      <c r="AB472" s="11"/>
    </row>
    <row r="473" spans="3:28" ht="13.5">
      <c r="C473" s="16"/>
      <c r="D473" s="13"/>
      <c r="E473" s="13"/>
      <c r="F473" s="13"/>
      <c r="G473" s="16"/>
      <c r="H473" s="16"/>
      <c r="I473" s="16"/>
      <c r="J473" s="16"/>
      <c r="K473" s="16"/>
      <c r="L473" s="16"/>
      <c r="M473" s="16"/>
      <c r="N473" s="16"/>
      <c r="O473" s="16"/>
      <c r="P473" s="16"/>
      <c r="Q473" s="11"/>
      <c r="R473" s="11"/>
      <c r="S473" s="11"/>
      <c r="T473" s="11"/>
      <c r="U473" s="11"/>
      <c r="V473" s="11"/>
      <c r="AA473" s="11"/>
      <c r="AB473" s="11"/>
    </row>
    <row r="474" spans="3:28" ht="13.5">
      <c r="C474" s="16"/>
      <c r="D474" s="13"/>
      <c r="E474" s="13"/>
      <c r="F474" s="13"/>
      <c r="G474" s="16"/>
      <c r="H474" s="16"/>
      <c r="I474" s="16"/>
      <c r="J474" s="16"/>
      <c r="K474" s="16"/>
      <c r="L474" s="16"/>
      <c r="M474" s="16"/>
      <c r="N474" s="16"/>
      <c r="O474" s="16"/>
      <c r="P474" s="16"/>
      <c r="Q474" s="11"/>
      <c r="R474" s="11"/>
      <c r="S474" s="11"/>
      <c r="T474" s="11"/>
      <c r="U474" s="11"/>
      <c r="V474" s="11"/>
      <c r="AA474" s="11"/>
      <c r="AB474" s="11"/>
    </row>
    <row r="475" spans="3:28" ht="13.5">
      <c r="C475" s="16"/>
      <c r="D475" s="13"/>
      <c r="E475" s="13"/>
      <c r="F475" s="13"/>
      <c r="G475" s="16"/>
      <c r="H475" s="16"/>
      <c r="I475" s="16"/>
      <c r="J475" s="16"/>
      <c r="K475" s="16"/>
      <c r="L475" s="16"/>
      <c r="M475" s="16"/>
      <c r="N475" s="16"/>
      <c r="O475" s="16"/>
      <c r="P475" s="16"/>
      <c r="Q475" s="11"/>
      <c r="R475" s="11"/>
      <c r="S475" s="11"/>
      <c r="T475" s="11"/>
      <c r="U475" s="11"/>
      <c r="V475" s="11"/>
      <c r="AA475" s="11"/>
      <c r="AB475" s="11"/>
    </row>
    <row r="476" spans="3:28" ht="13.5">
      <c r="C476" s="16"/>
      <c r="D476" s="13"/>
      <c r="E476" s="13"/>
      <c r="F476" s="13"/>
      <c r="G476" s="16"/>
      <c r="H476" s="16"/>
      <c r="I476" s="16"/>
      <c r="J476" s="16"/>
      <c r="K476" s="16"/>
      <c r="L476" s="16"/>
      <c r="M476" s="16"/>
      <c r="N476" s="16"/>
      <c r="O476" s="16"/>
      <c r="P476" s="16"/>
      <c r="Q476" s="11"/>
      <c r="R476" s="11"/>
      <c r="S476" s="11"/>
      <c r="T476" s="11"/>
      <c r="U476" s="11"/>
      <c r="V476" s="11"/>
      <c r="AA476" s="11"/>
      <c r="AB476" s="11"/>
    </row>
    <row r="477" spans="3:28" ht="13.5">
      <c r="C477" s="16"/>
      <c r="D477" s="13"/>
      <c r="E477" s="13"/>
      <c r="F477" s="13"/>
      <c r="G477" s="16"/>
      <c r="H477" s="16"/>
      <c r="I477" s="16"/>
      <c r="J477" s="16"/>
      <c r="K477" s="16"/>
      <c r="L477" s="16"/>
      <c r="M477" s="16"/>
      <c r="N477" s="16"/>
      <c r="O477" s="16"/>
      <c r="P477" s="16"/>
      <c r="Q477" s="11"/>
      <c r="R477" s="11"/>
      <c r="S477" s="11"/>
      <c r="T477" s="11"/>
      <c r="U477" s="11"/>
      <c r="V477" s="11"/>
      <c r="AA477" s="11"/>
      <c r="AB477" s="11"/>
    </row>
    <row r="478" spans="3:28" ht="13.5">
      <c r="C478" s="16"/>
      <c r="D478" s="13"/>
      <c r="E478" s="13"/>
      <c r="F478" s="13"/>
      <c r="G478" s="16"/>
      <c r="H478" s="16"/>
      <c r="I478" s="16"/>
      <c r="J478" s="16"/>
      <c r="K478" s="16"/>
      <c r="L478" s="16"/>
      <c r="M478" s="16"/>
      <c r="N478" s="16"/>
      <c r="O478" s="16"/>
      <c r="P478" s="16"/>
      <c r="Q478" s="11"/>
      <c r="R478" s="11"/>
      <c r="S478" s="11"/>
      <c r="T478" s="11"/>
      <c r="U478" s="11"/>
      <c r="V478" s="11"/>
      <c r="AA478" s="11"/>
      <c r="AB478" s="11"/>
    </row>
    <row r="479" spans="3:28" ht="13.5">
      <c r="C479" s="16"/>
      <c r="D479" s="13"/>
      <c r="E479" s="13"/>
      <c r="F479" s="13"/>
      <c r="G479" s="16"/>
      <c r="H479" s="16"/>
      <c r="I479" s="16"/>
      <c r="J479" s="16"/>
      <c r="K479" s="16"/>
      <c r="L479" s="16"/>
      <c r="M479" s="16"/>
      <c r="N479" s="16"/>
      <c r="O479" s="16"/>
      <c r="P479" s="16"/>
      <c r="Q479" s="11"/>
      <c r="R479" s="11"/>
      <c r="S479" s="11"/>
      <c r="T479" s="11"/>
      <c r="U479" s="11"/>
      <c r="V479" s="11"/>
      <c r="AA479" s="11"/>
      <c r="AB479" s="11"/>
    </row>
    <row r="480" spans="3:28" ht="13.5">
      <c r="C480" s="16"/>
      <c r="D480" s="13"/>
      <c r="E480" s="13"/>
      <c r="F480" s="13"/>
      <c r="G480" s="16"/>
      <c r="H480" s="16"/>
      <c r="I480" s="16"/>
      <c r="J480" s="16"/>
      <c r="K480" s="16"/>
      <c r="L480" s="16"/>
      <c r="M480" s="16"/>
      <c r="N480" s="16"/>
      <c r="O480" s="16"/>
      <c r="P480" s="16"/>
      <c r="Q480" s="11"/>
      <c r="R480" s="11"/>
      <c r="S480" s="11"/>
      <c r="T480" s="11"/>
      <c r="U480" s="11"/>
      <c r="V480" s="11"/>
      <c r="AA480" s="11"/>
      <c r="AB480" s="11"/>
    </row>
    <row r="481" spans="1:28" ht="13.5">
      <c r="C481" s="16"/>
      <c r="D481" s="13"/>
      <c r="E481" s="13"/>
      <c r="F481" s="13"/>
      <c r="G481" s="16"/>
      <c r="H481" s="16"/>
      <c r="I481" s="16"/>
      <c r="J481" s="16"/>
      <c r="K481" s="16"/>
      <c r="L481" s="16"/>
      <c r="M481" s="16"/>
      <c r="N481" s="16"/>
      <c r="O481" s="16"/>
      <c r="P481" s="16"/>
      <c r="Q481" s="11"/>
      <c r="R481" s="11"/>
      <c r="S481" s="11"/>
      <c r="T481" s="11"/>
      <c r="U481" s="11"/>
      <c r="V481" s="11"/>
      <c r="AA481" s="11"/>
      <c r="AB481" s="11"/>
    </row>
    <row r="482" spans="1:28" ht="13.5">
      <c r="C482" s="16"/>
      <c r="D482" s="13"/>
      <c r="E482" s="13"/>
      <c r="F482" s="13"/>
      <c r="G482" s="16"/>
      <c r="H482" s="16"/>
      <c r="I482" s="16"/>
      <c r="J482" s="16"/>
      <c r="K482" s="16"/>
      <c r="L482" s="16"/>
      <c r="M482" s="16"/>
      <c r="N482" s="16"/>
      <c r="O482" s="16"/>
      <c r="P482" s="16"/>
      <c r="Q482" s="11"/>
      <c r="R482" s="11"/>
      <c r="S482" s="11"/>
      <c r="T482" s="11"/>
      <c r="U482" s="11"/>
      <c r="V482" s="11"/>
      <c r="AA482" s="11"/>
      <c r="AB482" s="11"/>
    </row>
    <row r="483" spans="1:28" ht="13.5">
      <c r="C483" s="16"/>
      <c r="D483" s="13"/>
      <c r="E483" s="13"/>
      <c r="F483" s="13"/>
      <c r="G483" s="16"/>
      <c r="H483" s="16"/>
      <c r="I483" s="16"/>
      <c r="J483" s="16"/>
      <c r="K483" s="16"/>
      <c r="L483" s="16"/>
      <c r="M483" s="16"/>
      <c r="N483" s="16"/>
      <c r="O483" s="16"/>
      <c r="P483" s="16"/>
      <c r="Q483" s="11"/>
      <c r="R483" s="11"/>
      <c r="S483" s="11"/>
      <c r="T483" s="11"/>
      <c r="U483" s="11"/>
      <c r="V483" s="11"/>
      <c r="AA483" s="11"/>
      <c r="AB483" s="11"/>
    </row>
    <row r="484" spans="1:28" ht="13.5">
      <c r="C484" s="16"/>
      <c r="D484" s="13"/>
      <c r="E484" s="13"/>
      <c r="F484" s="13"/>
      <c r="G484" s="16"/>
      <c r="H484" s="16"/>
      <c r="I484" s="16"/>
      <c r="J484" s="16"/>
      <c r="K484" s="16"/>
      <c r="L484" s="16"/>
      <c r="M484" s="16"/>
      <c r="N484" s="16"/>
      <c r="O484" s="16"/>
      <c r="P484" s="16"/>
      <c r="Q484" s="11"/>
      <c r="R484" s="11"/>
      <c r="S484" s="11"/>
      <c r="T484" s="11"/>
      <c r="U484" s="11"/>
      <c r="V484" s="11"/>
      <c r="AA484" s="11"/>
      <c r="AB484" s="11"/>
    </row>
    <row r="485" spans="1:28" ht="13.5">
      <c r="C485" s="16"/>
      <c r="D485" s="13"/>
      <c r="E485" s="13"/>
      <c r="F485" s="13"/>
      <c r="G485" s="16"/>
      <c r="H485" s="16"/>
      <c r="I485" s="16"/>
      <c r="J485" s="16"/>
      <c r="K485" s="16"/>
      <c r="L485" s="16"/>
      <c r="M485" s="16"/>
      <c r="N485" s="16"/>
      <c r="O485" s="16"/>
      <c r="P485" s="16"/>
      <c r="Q485" s="11"/>
      <c r="R485" s="11"/>
      <c r="S485" s="11"/>
      <c r="T485" s="11"/>
      <c r="U485" s="11"/>
      <c r="V485" s="11"/>
      <c r="AA485" s="11"/>
      <c r="AB485" s="11"/>
    </row>
    <row r="486" spans="1:28" ht="13.5">
      <c r="C486" s="16"/>
      <c r="D486" s="13"/>
      <c r="E486" s="13"/>
      <c r="F486" s="13"/>
      <c r="G486" s="16"/>
      <c r="H486" s="16"/>
      <c r="I486" s="16"/>
      <c r="J486" s="16"/>
      <c r="K486" s="16"/>
      <c r="L486" s="16"/>
      <c r="M486" s="16"/>
      <c r="N486" s="16"/>
      <c r="O486" s="16"/>
      <c r="P486" s="16"/>
      <c r="Q486" s="11"/>
      <c r="R486" s="11"/>
      <c r="S486" s="11"/>
      <c r="T486" s="11"/>
      <c r="U486" s="11"/>
      <c r="V486" s="11"/>
      <c r="AA486" s="11"/>
      <c r="AB486" s="11"/>
    </row>
    <row r="487" spans="1:28" ht="13.5">
      <c r="C487" s="16"/>
      <c r="D487" s="13"/>
      <c r="E487" s="13"/>
      <c r="F487" s="13"/>
      <c r="G487" s="16"/>
      <c r="H487" s="16"/>
      <c r="I487" s="16"/>
      <c r="J487" s="16"/>
      <c r="K487" s="16"/>
      <c r="L487" s="16"/>
      <c r="M487" s="16"/>
      <c r="N487" s="16"/>
      <c r="O487" s="16"/>
      <c r="P487" s="16"/>
      <c r="Q487" s="11"/>
      <c r="R487" s="11"/>
      <c r="S487" s="11"/>
      <c r="T487" s="11"/>
      <c r="U487" s="11"/>
      <c r="V487" s="11"/>
      <c r="AA487" s="11"/>
      <c r="AB487" s="11"/>
    </row>
    <row r="488" spans="1:28" ht="13.5">
      <c r="C488" s="16"/>
      <c r="D488" s="13"/>
      <c r="E488" s="13"/>
      <c r="F488" s="13"/>
      <c r="G488" s="16"/>
      <c r="H488" s="16"/>
      <c r="I488" s="16"/>
      <c r="J488" s="16"/>
      <c r="K488" s="16"/>
      <c r="L488" s="16"/>
      <c r="M488" s="16"/>
      <c r="N488" s="16"/>
      <c r="O488" s="16"/>
      <c r="P488" s="16"/>
      <c r="Q488" s="11"/>
      <c r="R488" s="11"/>
      <c r="S488" s="11"/>
      <c r="T488" s="11"/>
      <c r="U488" s="11"/>
      <c r="V488" s="11"/>
      <c r="AA488" s="11"/>
      <c r="AB488" s="11"/>
    </row>
    <row r="489" spans="1:28" ht="13.5">
      <c r="C489" s="16"/>
      <c r="D489" s="13"/>
      <c r="E489" s="13"/>
      <c r="F489" s="13"/>
      <c r="G489" s="16"/>
      <c r="H489" s="16"/>
      <c r="I489" s="16"/>
      <c r="J489" s="16"/>
      <c r="K489" s="16"/>
      <c r="L489" s="16"/>
      <c r="M489" s="16"/>
      <c r="N489" s="16"/>
      <c r="O489" s="16"/>
      <c r="P489" s="16"/>
      <c r="Q489" s="11"/>
      <c r="R489" s="11"/>
      <c r="S489" s="11"/>
      <c r="T489" s="11"/>
      <c r="U489" s="11"/>
      <c r="V489" s="11"/>
      <c r="AA489" s="11"/>
      <c r="AB489" s="11"/>
    </row>
    <row r="490" spans="1:28" ht="13.5">
      <c r="C490" s="16"/>
      <c r="D490" s="13"/>
      <c r="E490" s="13"/>
      <c r="F490" s="13"/>
      <c r="G490" s="16"/>
      <c r="H490" s="16"/>
      <c r="I490" s="16"/>
      <c r="J490" s="16"/>
      <c r="K490" s="16"/>
      <c r="L490" s="16"/>
      <c r="M490" s="16"/>
      <c r="N490" s="16"/>
      <c r="O490" s="16"/>
      <c r="P490" s="16"/>
      <c r="Q490" s="11"/>
      <c r="R490" s="11"/>
      <c r="S490" s="11"/>
      <c r="T490" s="11"/>
      <c r="U490" s="11"/>
      <c r="V490" s="11"/>
      <c r="AA490" s="11"/>
      <c r="AB490" s="11"/>
    </row>
    <row r="491" spans="1:28" ht="13.5">
      <c r="C491" s="16"/>
      <c r="D491" s="13"/>
      <c r="E491" s="13"/>
      <c r="F491" s="13"/>
      <c r="G491" s="16"/>
      <c r="H491" s="16"/>
      <c r="I491" s="16"/>
      <c r="J491" s="16"/>
      <c r="K491" s="16"/>
      <c r="L491" s="16"/>
      <c r="M491" s="16"/>
      <c r="N491" s="16"/>
      <c r="O491" s="16"/>
      <c r="P491" s="16"/>
      <c r="Q491" s="11"/>
      <c r="R491" s="11"/>
      <c r="S491" s="11"/>
      <c r="T491" s="11"/>
      <c r="U491" s="11"/>
      <c r="V491" s="11"/>
      <c r="AA491" s="11"/>
      <c r="AB491" s="11"/>
    </row>
    <row r="492" spans="1:28" ht="13.5">
      <c r="C492" s="16"/>
      <c r="D492" s="13"/>
      <c r="E492" s="13"/>
      <c r="F492" s="13"/>
      <c r="G492" s="16"/>
      <c r="H492" s="16"/>
      <c r="I492" s="16"/>
      <c r="J492" s="16"/>
      <c r="K492" s="16"/>
      <c r="L492" s="16"/>
      <c r="M492" s="16"/>
      <c r="N492" s="16"/>
      <c r="O492" s="16"/>
      <c r="P492" s="16"/>
      <c r="Q492" s="11"/>
      <c r="R492" s="11"/>
      <c r="S492" s="11"/>
      <c r="T492" s="11"/>
      <c r="U492" s="11"/>
      <c r="V492" s="11"/>
      <c r="AA492" s="11"/>
      <c r="AB492" s="11"/>
    </row>
    <row r="493" spans="1:28" ht="13.5">
      <c r="C493" s="16"/>
      <c r="D493" s="13"/>
      <c r="E493" s="13"/>
      <c r="F493" s="13"/>
      <c r="G493" s="16"/>
      <c r="H493" s="16"/>
      <c r="I493" s="16"/>
      <c r="J493" s="16"/>
      <c r="K493" s="16"/>
      <c r="L493" s="16"/>
      <c r="M493" s="16"/>
      <c r="N493" s="16"/>
      <c r="O493" s="16"/>
      <c r="P493" s="16"/>
      <c r="Q493" s="11"/>
      <c r="R493" s="11"/>
      <c r="S493" s="11"/>
      <c r="T493" s="11"/>
      <c r="U493" s="11"/>
      <c r="V493" s="11"/>
      <c r="AA493" s="11"/>
      <c r="AB493" s="11"/>
    </row>
    <row r="494" spans="1:28" ht="13.5">
      <c r="C494" s="16"/>
      <c r="D494" s="13"/>
      <c r="E494" s="13"/>
      <c r="F494" s="13"/>
      <c r="G494" s="16"/>
      <c r="H494" s="16"/>
      <c r="I494" s="16"/>
      <c r="J494" s="16"/>
      <c r="K494" s="16"/>
      <c r="L494" s="16"/>
      <c r="M494" s="16"/>
      <c r="N494" s="16"/>
      <c r="O494" s="16"/>
      <c r="P494" s="16"/>
      <c r="Q494" s="11"/>
      <c r="R494" s="11"/>
      <c r="S494" s="11"/>
      <c r="T494" s="11"/>
      <c r="U494" s="11"/>
      <c r="V494" s="11"/>
      <c r="AA494" s="11"/>
      <c r="AB494" s="11"/>
    </row>
    <row r="495" spans="1:28" ht="13.5">
      <c r="C495" s="16"/>
      <c r="D495" s="13"/>
      <c r="E495" s="13"/>
      <c r="F495" s="13"/>
      <c r="G495" s="16"/>
      <c r="H495" s="16"/>
      <c r="I495" s="16"/>
      <c r="J495" s="16"/>
      <c r="K495" s="16"/>
      <c r="L495" s="16"/>
      <c r="M495" s="16"/>
      <c r="N495" s="16"/>
      <c r="O495" s="16"/>
      <c r="P495" s="16"/>
      <c r="Q495" s="11"/>
      <c r="R495" s="11"/>
      <c r="S495" s="11"/>
      <c r="T495" s="11"/>
      <c r="U495" s="11"/>
      <c r="V495" s="11"/>
      <c r="AA495" s="11"/>
      <c r="AB495" s="11"/>
    </row>
    <row r="496" spans="1:28" s="17" customFormat="1">
      <c r="A496" s="9"/>
      <c r="B496" s="11"/>
      <c r="C496" s="16"/>
      <c r="D496" s="13"/>
      <c r="E496" s="13"/>
      <c r="F496" s="13"/>
      <c r="G496" s="16"/>
      <c r="H496" s="16"/>
      <c r="I496" s="16"/>
      <c r="J496" s="16"/>
      <c r="K496" s="16"/>
      <c r="L496" s="16"/>
      <c r="M496" s="16"/>
      <c r="N496" s="16"/>
      <c r="O496" s="16"/>
      <c r="P496" s="16"/>
    </row>
    <row r="497" spans="1:16" s="17" customFormat="1">
      <c r="A497" s="9"/>
      <c r="B497" s="11"/>
      <c r="C497" s="16"/>
      <c r="D497" s="13"/>
      <c r="E497" s="13"/>
      <c r="F497" s="13"/>
      <c r="G497" s="16"/>
      <c r="H497" s="16"/>
      <c r="I497" s="16"/>
      <c r="J497" s="16"/>
      <c r="K497" s="16"/>
      <c r="L497" s="16"/>
      <c r="M497" s="16"/>
      <c r="N497" s="16"/>
      <c r="O497" s="16"/>
      <c r="P497" s="16"/>
    </row>
    <row r="498" spans="1:16" s="17" customFormat="1">
      <c r="A498" s="9"/>
      <c r="B498" s="11"/>
      <c r="C498" s="16"/>
      <c r="D498" s="13"/>
      <c r="E498" s="13"/>
      <c r="F498" s="13"/>
      <c r="G498" s="16"/>
      <c r="H498" s="16"/>
      <c r="I498" s="16"/>
      <c r="J498" s="16"/>
      <c r="K498" s="16"/>
      <c r="L498" s="16"/>
      <c r="M498" s="16"/>
      <c r="N498" s="16"/>
      <c r="O498" s="16"/>
      <c r="P498" s="16"/>
    </row>
    <row r="499" spans="1:16" s="17" customFormat="1">
      <c r="A499" s="9"/>
      <c r="B499" s="11"/>
      <c r="C499" s="16"/>
      <c r="D499" s="13"/>
      <c r="E499" s="13"/>
      <c r="F499" s="13"/>
      <c r="G499" s="16"/>
      <c r="H499" s="16"/>
      <c r="I499" s="16"/>
      <c r="J499" s="16"/>
      <c r="K499" s="16"/>
      <c r="L499" s="16"/>
      <c r="M499" s="16"/>
      <c r="N499" s="16"/>
      <c r="O499" s="16"/>
      <c r="P499" s="16"/>
    </row>
    <row r="500" spans="1:16" s="17" customFormat="1">
      <c r="A500" s="9"/>
      <c r="B500" s="11"/>
      <c r="C500" s="16"/>
      <c r="D500" s="13"/>
      <c r="E500" s="13"/>
      <c r="F500" s="13"/>
      <c r="G500" s="16"/>
      <c r="H500" s="16"/>
      <c r="I500" s="16"/>
      <c r="J500" s="16"/>
      <c r="K500" s="16"/>
      <c r="L500" s="16"/>
      <c r="M500" s="16"/>
      <c r="N500" s="16"/>
      <c r="O500" s="16"/>
      <c r="P500" s="16"/>
    </row>
    <row r="501" spans="1:16" s="17" customFormat="1">
      <c r="A501" s="9"/>
      <c r="B501" s="11"/>
      <c r="C501" s="16"/>
      <c r="D501" s="13"/>
      <c r="E501" s="13"/>
      <c r="F501" s="13"/>
      <c r="G501" s="16"/>
      <c r="H501" s="16"/>
      <c r="I501" s="16"/>
      <c r="J501" s="16"/>
      <c r="K501" s="16"/>
      <c r="L501" s="16"/>
      <c r="M501" s="16"/>
      <c r="N501" s="16"/>
      <c r="O501" s="16"/>
      <c r="P501" s="16"/>
    </row>
    <row r="502" spans="1:16" s="17" customFormat="1">
      <c r="A502" s="9"/>
      <c r="B502" s="11"/>
      <c r="C502" s="16"/>
      <c r="D502" s="13"/>
      <c r="E502" s="13"/>
      <c r="F502" s="13"/>
      <c r="G502" s="16"/>
      <c r="H502" s="16"/>
      <c r="I502" s="16"/>
      <c r="J502" s="16"/>
      <c r="K502" s="16"/>
      <c r="L502" s="16"/>
      <c r="M502" s="16"/>
      <c r="N502" s="16"/>
      <c r="O502" s="16"/>
      <c r="P502" s="16"/>
    </row>
    <row r="503" spans="1:16" s="17" customFormat="1">
      <c r="A503" s="9"/>
      <c r="B503" s="11"/>
      <c r="C503" s="16"/>
      <c r="D503" s="13"/>
      <c r="E503" s="13"/>
      <c r="F503" s="13"/>
      <c r="G503" s="16"/>
      <c r="H503" s="16"/>
      <c r="I503" s="16"/>
      <c r="J503" s="16"/>
      <c r="K503" s="16"/>
      <c r="L503" s="16"/>
      <c r="M503" s="16"/>
      <c r="N503" s="16"/>
      <c r="O503" s="16"/>
      <c r="P503" s="16"/>
    </row>
    <row r="504" spans="1:16" s="17" customFormat="1">
      <c r="A504" s="9"/>
      <c r="B504" s="11"/>
      <c r="C504" s="16"/>
      <c r="D504" s="13"/>
      <c r="E504" s="13"/>
      <c r="F504" s="13"/>
      <c r="G504" s="16"/>
      <c r="H504" s="16"/>
      <c r="I504" s="16"/>
      <c r="J504" s="16"/>
      <c r="K504" s="16"/>
      <c r="L504" s="16"/>
      <c r="M504" s="16"/>
      <c r="N504" s="16"/>
      <c r="O504" s="16"/>
      <c r="P504" s="16"/>
    </row>
    <row r="505" spans="1:16" s="17" customFormat="1">
      <c r="A505" s="9"/>
      <c r="B505" s="11"/>
      <c r="C505" s="16"/>
      <c r="D505" s="13"/>
      <c r="E505" s="13"/>
      <c r="F505" s="13"/>
      <c r="G505" s="16"/>
      <c r="H505" s="16"/>
      <c r="I505" s="16"/>
      <c r="J505" s="16"/>
      <c r="K505" s="16"/>
      <c r="L505" s="16"/>
      <c r="M505" s="16"/>
      <c r="N505" s="16"/>
      <c r="O505" s="16"/>
      <c r="P505" s="16"/>
    </row>
    <row r="506" spans="1:16" s="17" customFormat="1">
      <c r="A506" s="9"/>
      <c r="B506" s="11"/>
      <c r="C506" s="16"/>
      <c r="D506" s="13"/>
      <c r="E506" s="13"/>
      <c r="F506" s="13"/>
      <c r="G506" s="16"/>
      <c r="H506" s="16"/>
      <c r="I506" s="16"/>
      <c r="J506" s="16"/>
      <c r="K506" s="16"/>
      <c r="L506" s="16"/>
      <c r="M506" s="16"/>
      <c r="N506" s="16"/>
      <c r="O506" s="16"/>
      <c r="P506" s="16"/>
    </row>
    <row r="507" spans="1:16" s="17" customFormat="1">
      <c r="A507" s="9"/>
      <c r="B507" s="11"/>
      <c r="C507" s="16"/>
      <c r="D507" s="13"/>
      <c r="E507" s="13"/>
      <c r="F507" s="13"/>
      <c r="G507" s="16"/>
      <c r="H507" s="16"/>
      <c r="I507" s="16"/>
      <c r="J507" s="16"/>
      <c r="K507" s="16"/>
      <c r="L507" s="16"/>
      <c r="M507" s="16"/>
      <c r="N507" s="16"/>
      <c r="O507" s="16"/>
      <c r="P507" s="16"/>
    </row>
    <row r="508" spans="1:16" s="17" customFormat="1">
      <c r="A508" s="9"/>
      <c r="B508" s="11"/>
      <c r="C508" s="16"/>
      <c r="D508" s="13"/>
      <c r="E508" s="13"/>
      <c r="F508" s="13"/>
      <c r="G508" s="16"/>
      <c r="H508" s="16"/>
      <c r="I508" s="16"/>
      <c r="J508" s="16"/>
      <c r="K508" s="16"/>
      <c r="L508" s="16"/>
      <c r="M508" s="16"/>
      <c r="N508" s="16"/>
      <c r="O508" s="16"/>
      <c r="P508" s="16"/>
    </row>
    <row r="509" spans="1:16" s="17" customFormat="1">
      <c r="A509" s="9"/>
      <c r="B509" s="11"/>
      <c r="C509" s="16"/>
      <c r="D509" s="13"/>
      <c r="E509" s="13"/>
      <c r="F509" s="13"/>
      <c r="G509" s="16"/>
      <c r="H509" s="16"/>
      <c r="I509" s="16"/>
      <c r="J509" s="16"/>
      <c r="K509" s="16"/>
      <c r="L509" s="16"/>
      <c r="M509" s="16"/>
      <c r="N509" s="16"/>
      <c r="O509" s="16"/>
      <c r="P509" s="16"/>
    </row>
    <row r="510" spans="1:16" s="17" customFormat="1">
      <c r="A510" s="9"/>
      <c r="B510" s="11"/>
      <c r="C510" s="16"/>
      <c r="D510" s="13"/>
      <c r="E510" s="13"/>
      <c r="F510" s="13"/>
      <c r="G510" s="16"/>
      <c r="H510" s="16"/>
      <c r="I510" s="16"/>
      <c r="J510" s="16"/>
      <c r="K510" s="16"/>
      <c r="L510" s="16"/>
      <c r="M510" s="16"/>
      <c r="N510" s="16"/>
      <c r="O510" s="16"/>
      <c r="P510" s="16"/>
    </row>
    <row r="511" spans="1:16" s="17" customFormat="1">
      <c r="A511" s="9"/>
      <c r="B511" s="11"/>
      <c r="C511" s="16"/>
      <c r="D511" s="13"/>
      <c r="E511" s="13"/>
      <c r="F511" s="13"/>
      <c r="G511" s="16"/>
      <c r="H511" s="16"/>
      <c r="I511" s="16"/>
      <c r="J511" s="16"/>
      <c r="K511" s="16"/>
      <c r="L511" s="16"/>
      <c r="M511" s="16"/>
      <c r="N511" s="16"/>
      <c r="O511" s="16"/>
      <c r="P511" s="16"/>
    </row>
    <row r="512" spans="1:16" s="17" customFormat="1">
      <c r="A512" s="9"/>
      <c r="B512" s="11"/>
      <c r="C512" s="16"/>
      <c r="D512" s="13"/>
      <c r="E512" s="13"/>
      <c r="F512" s="13"/>
      <c r="G512" s="16"/>
      <c r="H512" s="16"/>
      <c r="I512" s="16"/>
      <c r="J512" s="16"/>
      <c r="K512" s="16"/>
      <c r="L512" s="16"/>
      <c r="M512" s="16"/>
      <c r="N512" s="16"/>
      <c r="O512" s="16"/>
      <c r="P512" s="16"/>
    </row>
    <row r="513" spans="1:16" s="17" customFormat="1">
      <c r="A513" s="9"/>
      <c r="B513" s="11"/>
      <c r="C513" s="16"/>
      <c r="D513" s="13"/>
      <c r="E513" s="13"/>
      <c r="F513" s="13"/>
      <c r="G513" s="16"/>
      <c r="H513" s="16"/>
      <c r="I513" s="16"/>
      <c r="J513" s="16"/>
      <c r="K513" s="16"/>
      <c r="L513" s="16"/>
      <c r="M513" s="16"/>
      <c r="N513" s="16"/>
      <c r="O513" s="16"/>
      <c r="P513" s="16"/>
    </row>
    <row r="514" spans="1:16" s="17" customFormat="1">
      <c r="A514" s="9"/>
      <c r="B514" s="11"/>
      <c r="C514" s="16"/>
      <c r="D514" s="13"/>
      <c r="E514" s="13"/>
      <c r="F514" s="13"/>
      <c r="G514" s="16"/>
      <c r="H514" s="16"/>
      <c r="I514" s="16"/>
      <c r="J514" s="16"/>
      <c r="K514" s="16"/>
      <c r="L514" s="16"/>
      <c r="M514" s="16"/>
      <c r="N514" s="16"/>
      <c r="O514" s="16"/>
      <c r="P514" s="16"/>
    </row>
    <row r="515" spans="1:16" s="17" customFormat="1">
      <c r="A515" s="9"/>
      <c r="B515" s="11"/>
      <c r="C515" s="16"/>
      <c r="D515" s="13"/>
      <c r="E515" s="13"/>
      <c r="F515" s="13"/>
      <c r="G515" s="16"/>
      <c r="H515" s="16"/>
      <c r="I515" s="16"/>
      <c r="J515" s="16"/>
      <c r="K515" s="16"/>
      <c r="L515" s="16"/>
      <c r="M515" s="16"/>
      <c r="N515" s="16"/>
      <c r="O515" s="16"/>
      <c r="P515" s="16"/>
    </row>
    <row r="516" spans="1:16" s="17" customFormat="1">
      <c r="A516" s="9"/>
      <c r="B516" s="11"/>
      <c r="C516" s="16"/>
      <c r="D516" s="13"/>
      <c r="E516" s="13"/>
      <c r="F516" s="13"/>
      <c r="G516" s="16"/>
      <c r="H516" s="16"/>
      <c r="I516" s="16"/>
      <c r="J516" s="16"/>
      <c r="K516" s="16"/>
      <c r="L516" s="16"/>
      <c r="M516" s="16"/>
      <c r="N516" s="16"/>
      <c r="O516" s="16"/>
      <c r="P516" s="16"/>
    </row>
    <row r="517" spans="1:16" s="17" customFormat="1">
      <c r="A517" s="9"/>
      <c r="B517" s="11"/>
      <c r="C517" s="16"/>
      <c r="D517" s="13"/>
      <c r="E517" s="13"/>
      <c r="F517" s="13"/>
      <c r="G517" s="16"/>
      <c r="H517" s="16"/>
      <c r="I517" s="16"/>
      <c r="J517" s="16"/>
      <c r="K517" s="16"/>
      <c r="L517" s="16"/>
      <c r="M517" s="16"/>
      <c r="N517" s="16"/>
      <c r="O517" s="16"/>
      <c r="P517" s="16"/>
    </row>
    <row r="518" spans="1:16" s="17" customFormat="1">
      <c r="A518" s="9"/>
      <c r="B518" s="11"/>
      <c r="C518" s="16"/>
      <c r="D518" s="13"/>
      <c r="E518" s="13"/>
      <c r="F518" s="13"/>
      <c r="G518" s="16"/>
      <c r="H518" s="16"/>
      <c r="I518" s="16"/>
      <c r="J518" s="16"/>
      <c r="K518" s="16"/>
      <c r="L518" s="16"/>
      <c r="M518" s="16"/>
      <c r="N518" s="16"/>
      <c r="O518" s="16"/>
      <c r="P518" s="16"/>
    </row>
    <row r="519" spans="1:16" s="17" customFormat="1">
      <c r="A519" s="9"/>
      <c r="B519" s="11"/>
      <c r="C519" s="16"/>
      <c r="D519" s="13"/>
      <c r="E519" s="13"/>
      <c r="F519" s="13"/>
      <c r="G519" s="16"/>
      <c r="H519" s="16"/>
      <c r="I519" s="16"/>
      <c r="J519" s="16"/>
      <c r="K519" s="16"/>
      <c r="L519" s="16"/>
      <c r="M519" s="16"/>
      <c r="N519" s="16"/>
      <c r="O519" s="16"/>
      <c r="P519" s="16"/>
    </row>
    <row r="520" spans="1:16" s="17" customFormat="1">
      <c r="A520" s="9"/>
      <c r="B520" s="11"/>
      <c r="C520" s="16"/>
      <c r="D520" s="13"/>
      <c r="E520" s="13"/>
      <c r="F520" s="13"/>
      <c r="G520" s="16"/>
      <c r="H520" s="16"/>
      <c r="I520" s="16"/>
      <c r="J520" s="16"/>
      <c r="K520" s="16"/>
      <c r="L520" s="16"/>
      <c r="M520" s="16"/>
      <c r="N520" s="16"/>
      <c r="O520" s="16"/>
      <c r="P520" s="16"/>
    </row>
    <row r="521" spans="1:16" s="17" customFormat="1">
      <c r="A521" s="9"/>
      <c r="B521" s="11"/>
      <c r="C521" s="16"/>
      <c r="D521" s="13"/>
      <c r="E521" s="13"/>
      <c r="F521" s="13"/>
      <c r="G521" s="16"/>
      <c r="H521" s="16"/>
      <c r="I521" s="16"/>
      <c r="J521" s="16"/>
      <c r="K521" s="16"/>
      <c r="L521" s="16"/>
      <c r="M521" s="16"/>
      <c r="N521" s="16"/>
      <c r="O521" s="16"/>
      <c r="P521" s="16"/>
    </row>
    <row r="522" spans="1:16" s="17" customFormat="1">
      <c r="A522" s="9"/>
      <c r="B522" s="11"/>
      <c r="C522" s="16"/>
      <c r="D522" s="13"/>
      <c r="E522" s="13"/>
      <c r="F522" s="13"/>
      <c r="G522" s="16"/>
      <c r="H522" s="16"/>
      <c r="I522" s="16"/>
      <c r="J522" s="16"/>
      <c r="K522" s="16"/>
      <c r="L522" s="16"/>
      <c r="M522" s="16"/>
      <c r="N522" s="16"/>
      <c r="O522" s="16"/>
      <c r="P522" s="16"/>
    </row>
    <row r="523" spans="1:16" s="17" customFormat="1">
      <c r="A523" s="9"/>
      <c r="B523" s="11"/>
      <c r="C523" s="16"/>
      <c r="D523" s="13"/>
      <c r="E523" s="13"/>
      <c r="F523" s="13"/>
      <c r="G523" s="16"/>
      <c r="H523" s="16"/>
      <c r="I523" s="16"/>
      <c r="J523" s="16"/>
      <c r="K523" s="16"/>
      <c r="L523" s="16"/>
      <c r="M523" s="16"/>
      <c r="N523" s="16"/>
      <c r="O523" s="16"/>
      <c r="P523" s="16"/>
    </row>
    <row r="524" spans="1:16" s="17" customFormat="1">
      <c r="A524" s="9"/>
      <c r="B524" s="11"/>
      <c r="C524" s="16"/>
      <c r="D524" s="13"/>
      <c r="E524" s="13"/>
      <c r="F524" s="13"/>
      <c r="G524" s="16"/>
      <c r="H524" s="16"/>
      <c r="I524" s="16"/>
      <c r="J524" s="16"/>
      <c r="K524" s="16"/>
      <c r="L524" s="16"/>
      <c r="M524" s="16"/>
      <c r="N524" s="16"/>
      <c r="O524" s="16"/>
      <c r="P524" s="16"/>
    </row>
    <row r="525" spans="1:16" s="17" customFormat="1">
      <c r="A525" s="9"/>
      <c r="B525" s="11"/>
      <c r="C525" s="16"/>
      <c r="D525" s="13"/>
      <c r="E525" s="13"/>
      <c r="F525" s="13"/>
      <c r="G525" s="16"/>
      <c r="H525" s="16"/>
      <c r="I525" s="16"/>
      <c r="J525" s="16"/>
      <c r="K525" s="16"/>
      <c r="L525" s="16"/>
      <c r="M525" s="16"/>
      <c r="N525" s="16"/>
      <c r="O525" s="16"/>
      <c r="P525" s="16"/>
    </row>
    <row r="526" spans="1:16" s="17" customFormat="1">
      <c r="A526" s="9"/>
      <c r="B526" s="11"/>
      <c r="C526" s="16"/>
      <c r="D526" s="13"/>
      <c r="E526" s="13"/>
      <c r="F526" s="13"/>
      <c r="G526" s="16"/>
      <c r="H526" s="16"/>
      <c r="I526" s="16"/>
      <c r="J526" s="16"/>
      <c r="K526" s="16"/>
      <c r="L526" s="16"/>
      <c r="M526" s="16"/>
      <c r="N526" s="16"/>
      <c r="O526" s="16"/>
      <c r="P526" s="16"/>
    </row>
    <row r="527" spans="1:16" s="17" customFormat="1">
      <c r="A527" s="9"/>
      <c r="B527" s="11"/>
      <c r="C527" s="16"/>
      <c r="D527" s="13"/>
      <c r="E527" s="13"/>
      <c r="F527" s="13"/>
      <c r="G527" s="16"/>
      <c r="H527" s="16"/>
      <c r="I527" s="16"/>
      <c r="J527" s="16"/>
      <c r="K527" s="16"/>
      <c r="L527" s="16"/>
      <c r="M527" s="16"/>
      <c r="N527" s="16"/>
      <c r="O527" s="16"/>
      <c r="P527" s="16"/>
    </row>
    <row r="528" spans="1:16" s="17" customFormat="1">
      <c r="A528" s="9"/>
      <c r="B528" s="11"/>
      <c r="C528" s="16"/>
      <c r="D528" s="13"/>
      <c r="E528" s="13"/>
      <c r="F528" s="13"/>
      <c r="G528" s="16"/>
      <c r="H528" s="16"/>
      <c r="I528" s="16"/>
      <c r="J528" s="16"/>
      <c r="K528" s="16"/>
      <c r="L528" s="16"/>
      <c r="M528" s="16"/>
      <c r="N528" s="16"/>
      <c r="O528" s="16"/>
      <c r="P528" s="16"/>
    </row>
    <row r="529" spans="1:16" s="17" customFormat="1">
      <c r="A529" s="9"/>
      <c r="B529" s="11"/>
      <c r="C529" s="16"/>
      <c r="D529" s="13"/>
      <c r="E529" s="13"/>
      <c r="F529" s="13"/>
      <c r="G529" s="16"/>
      <c r="H529" s="16"/>
      <c r="I529" s="16"/>
      <c r="J529" s="16"/>
      <c r="K529" s="16"/>
      <c r="L529" s="16"/>
      <c r="M529" s="16"/>
      <c r="N529" s="16"/>
      <c r="O529" s="16"/>
      <c r="P529" s="16"/>
    </row>
    <row r="530" spans="1:16" s="17" customFormat="1">
      <c r="A530" s="9"/>
      <c r="B530" s="11"/>
      <c r="C530" s="16"/>
      <c r="D530" s="13"/>
      <c r="E530" s="13"/>
      <c r="F530" s="13"/>
      <c r="G530" s="16"/>
      <c r="H530" s="16"/>
      <c r="I530" s="16"/>
      <c r="J530" s="16"/>
      <c r="K530" s="16"/>
      <c r="L530" s="16"/>
      <c r="M530" s="16"/>
      <c r="N530" s="16"/>
      <c r="O530" s="16"/>
      <c r="P530" s="16"/>
    </row>
    <row r="531" spans="1:16" s="17" customFormat="1">
      <c r="A531" s="9"/>
      <c r="B531" s="11"/>
      <c r="C531" s="16"/>
      <c r="D531" s="13"/>
      <c r="E531" s="13"/>
      <c r="F531" s="13"/>
      <c r="G531" s="16"/>
      <c r="H531" s="16"/>
      <c r="I531" s="16"/>
      <c r="J531" s="16"/>
      <c r="K531" s="16"/>
      <c r="L531" s="16"/>
      <c r="M531" s="16"/>
      <c r="N531" s="16"/>
      <c r="O531" s="16"/>
      <c r="P531" s="16"/>
    </row>
    <row r="532" spans="1:16" s="17" customFormat="1">
      <c r="A532" s="9"/>
      <c r="B532" s="11"/>
      <c r="C532" s="16"/>
      <c r="D532" s="13"/>
      <c r="E532" s="13"/>
      <c r="F532" s="13"/>
      <c r="G532" s="16"/>
      <c r="H532" s="16"/>
      <c r="I532" s="16"/>
      <c r="J532" s="16"/>
      <c r="K532" s="16"/>
      <c r="L532" s="16"/>
      <c r="M532" s="16"/>
      <c r="N532" s="16"/>
      <c r="O532" s="16"/>
      <c r="P532" s="16"/>
    </row>
    <row r="533" spans="1:16" s="17" customFormat="1">
      <c r="A533" s="9"/>
      <c r="B533" s="11"/>
      <c r="C533" s="16"/>
      <c r="D533" s="13"/>
      <c r="E533" s="13"/>
      <c r="F533" s="13"/>
      <c r="G533" s="16"/>
      <c r="H533" s="16"/>
      <c r="I533" s="16"/>
      <c r="J533" s="16"/>
      <c r="K533" s="16"/>
      <c r="L533" s="16"/>
      <c r="M533" s="16"/>
      <c r="N533" s="16"/>
      <c r="O533" s="16"/>
      <c r="P533" s="16"/>
    </row>
    <row r="534" spans="1:16" s="17" customFormat="1">
      <c r="A534" s="9"/>
      <c r="B534" s="11"/>
      <c r="C534" s="16"/>
      <c r="D534" s="13"/>
      <c r="E534" s="13"/>
      <c r="F534" s="13"/>
      <c r="G534" s="16"/>
      <c r="H534" s="16"/>
      <c r="I534" s="16"/>
      <c r="J534" s="16"/>
      <c r="K534" s="16"/>
      <c r="L534" s="16"/>
      <c r="M534" s="16"/>
      <c r="N534" s="16"/>
      <c r="O534" s="16"/>
      <c r="P534" s="16"/>
    </row>
    <row r="535" spans="1:16" s="17" customFormat="1">
      <c r="A535" s="9"/>
      <c r="B535" s="11"/>
      <c r="C535" s="16"/>
      <c r="D535" s="13"/>
      <c r="E535" s="13"/>
      <c r="F535" s="13"/>
      <c r="G535" s="16"/>
      <c r="H535" s="16"/>
      <c r="I535" s="16"/>
      <c r="J535" s="16"/>
      <c r="K535" s="16"/>
      <c r="L535" s="16"/>
      <c r="M535" s="16"/>
      <c r="N535" s="16"/>
      <c r="O535" s="16"/>
      <c r="P535" s="16"/>
    </row>
    <row r="536" spans="1:16" s="17" customFormat="1">
      <c r="A536" s="9"/>
      <c r="B536" s="11"/>
      <c r="C536" s="16"/>
      <c r="D536" s="13"/>
      <c r="E536" s="13"/>
      <c r="F536" s="13"/>
      <c r="G536" s="16"/>
      <c r="H536" s="16"/>
      <c r="I536" s="16"/>
      <c r="J536" s="16"/>
      <c r="K536" s="16"/>
      <c r="L536" s="16"/>
      <c r="M536" s="16"/>
      <c r="N536" s="16"/>
      <c r="O536" s="16"/>
      <c r="P536" s="16"/>
    </row>
    <row r="537" spans="1:16" s="17" customFormat="1">
      <c r="A537" s="9"/>
      <c r="B537" s="11"/>
      <c r="C537" s="16"/>
      <c r="D537" s="13"/>
      <c r="E537" s="13"/>
      <c r="F537" s="13"/>
      <c r="G537" s="16"/>
      <c r="H537" s="16"/>
      <c r="I537" s="16"/>
      <c r="J537" s="16"/>
      <c r="K537" s="16"/>
      <c r="L537" s="16"/>
      <c r="M537" s="16"/>
      <c r="N537" s="16"/>
      <c r="O537" s="16"/>
      <c r="P537" s="16"/>
    </row>
    <row r="538" spans="1:16" s="17" customFormat="1">
      <c r="A538" s="9"/>
      <c r="B538" s="11"/>
      <c r="C538" s="16"/>
      <c r="D538" s="13"/>
      <c r="E538" s="13"/>
      <c r="F538" s="13"/>
      <c r="G538" s="16"/>
      <c r="H538" s="16"/>
      <c r="I538" s="16"/>
      <c r="J538" s="16"/>
      <c r="K538" s="16"/>
      <c r="L538" s="16"/>
      <c r="M538" s="16"/>
      <c r="N538" s="16"/>
      <c r="O538" s="16"/>
      <c r="P538" s="16"/>
    </row>
    <row r="539" spans="1:16" s="17" customFormat="1">
      <c r="A539" s="9"/>
      <c r="B539" s="11"/>
      <c r="C539" s="16"/>
      <c r="D539" s="13"/>
      <c r="E539" s="13"/>
      <c r="F539" s="13"/>
      <c r="G539" s="16"/>
      <c r="H539" s="16"/>
      <c r="I539" s="16"/>
      <c r="J539" s="16"/>
      <c r="K539" s="16"/>
      <c r="L539" s="16"/>
      <c r="M539" s="16"/>
      <c r="N539" s="16"/>
      <c r="O539" s="16"/>
      <c r="P539" s="16"/>
    </row>
    <row r="540" spans="1:16" s="17" customFormat="1">
      <c r="A540" s="9"/>
      <c r="B540" s="11"/>
      <c r="C540" s="16"/>
      <c r="D540" s="13"/>
      <c r="E540" s="13"/>
      <c r="F540" s="13"/>
      <c r="G540" s="16"/>
      <c r="H540" s="16"/>
      <c r="I540" s="16"/>
      <c r="J540" s="16"/>
      <c r="K540" s="16"/>
      <c r="L540" s="16"/>
      <c r="M540" s="16"/>
      <c r="N540" s="16"/>
      <c r="O540" s="16"/>
      <c r="P540" s="16"/>
    </row>
    <row r="541" spans="1:16" s="17" customFormat="1">
      <c r="A541" s="9"/>
      <c r="B541" s="11"/>
      <c r="C541" s="16"/>
      <c r="D541" s="13"/>
      <c r="E541" s="13"/>
      <c r="F541" s="13"/>
      <c r="G541" s="16"/>
      <c r="H541" s="16"/>
      <c r="I541" s="16"/>
      <c r="J541" s="16"/>
      <c r="K541" s="16"/>
      <c r="L541" s="16"/>
      <c r="M541" s="16"/>
      <c r="N541" s="16"/>
      <c r="O541" s="16"/>
      <c r="P541" s="16"/>
    </row>
    <row r="542" spans="1:16" s="17" customFormat="1">
      <c r="A542" s="9"/>
      <c r="B542" s="11"/>
      <c r="C542" s="16"/>
      <c r="D542" s="13"/>
      <c r="E542" s="13"/>
      <c r="F542" s="13"/>
      <c r="G542" s="16"/>
      <c r="H542" s="16"/>
      <c r="I542" s="16"/>
      <c r="J542" s="16"/>
      <c r="K542" s="16"/>
      <c r="L542" s="16"/>
      <c r="M542" s="16"/>
      <c r="N542" s="16"/>
      <c r="O542" s="16"/>
      <c r="P542" s="16"/>
    </row>
    <row r="543" spans="1:16" s="17" customFormat="1">
      <c r="A543" s="9"/>
      <c r="B543" s="11"/>
      <c r="C543" s="16"/>
      <c r="D543" s="13"/>
      <c r="E543" s="13"/>
      <c r="F543" s="13"/>
      <c r="G543" s="16"/>
      <c r="H543" s="16"/>
      <c r="I543" s="16"/>
      <c r="J543" s="16"/>
      <c r="K543" s="16"/>
      <c r="L543" s="16"/>
      <c r="M543" s="16"/>
      <c r="N543" s="16"/>
      <c r="O543" s="16"/>
      <c r="P543" s="16"/>
    </row>
    <row r="544" spans="1:16" s="17" customFormat="1">
      <c r="A544" s="9"/>
      <c r="B544" s="11"/>
      <c r="C544" s="16"/>
      <c r="D544" s="13"/>
      <c r="E544" s="13"/>
      <c r="F544" s="13"/>
      <c r="G544" s="16"/>
      <c r="H544" s="16"/>
      <c r="I544" s="16"/>
      <c r="J544" s="16"/>
      <c r="K544" s="16"/>
      <c r="L544" s="16"/>
      <c r="M544" s="16"/>
      <c r="N544" s="16"/>
      <c r="O544" s="16"/>
      <c r="P544" s="16"/>
    </row>
    <row r="545" spans="1:16" s="17" customFormat="1">
      <c r="A545" s="9"/>
      <c r="B545" s="11"/>
      <c r="C545" s="16"/>
      <c r="D545" s="13"/>
      <c r="E545" s="13"/>
      <c r="F545" s="13"/>
      <c r="G545" s="16"/>
      <c r="H545" s="16"/>
      <c r="I545" s="16"/>
      <c r="J545" s="16"/>
      <c r="K545" s="16"/>
      <c r="L545" s="16"/>
      <c r="M545" s="16"/>
      <c r="N545" s="16"/>
      <c r="O545" s="16"/>
      <c r="P545" s="16"/>
    </row>
    <row r="546" spans="1:16" s="17" customFormat="1">
      <c r="A546" s="9"/>
      <c r="B546" s="11"/>
      <c r="C546" s="16"/>
      <c r="D546" s="13"/>
      <c r="E546" s="13"/>
      <c r="F546" s="13"/>
      <c r="G546" s="16"/>
      <c r="H546" s="16"/>
      <c r="I546" s="16"/>
      <c r="J546" s="16"/>
      <c r="K546" s="16"/>
      <c r="L546" s="16"/>
      <c r="M546" s="16"/>
      <c r="N546" s="16"/>
      <c r="O546" s="16"/>
      <c r="P546" s="16"/>
    </row>
    <row r="547" spans="1:16" s="17" customFormat="1">
      <c r="A547" s="9"/>
      <c r="B547" s="11"/>
      <c r="C547" s="16"/>
      <c r="D547" s="13"/>
      <c r="E547" s="13"/>
      <c r="F547" s="13"/>
      <c r="G547" s="16"/>
      <c r="H547" s="16"/>
      <c r="I547" s="16"/>
      <c r="J547" s="16"/>
      <c r="K547" s="16"/>
      <c r="L547" s="16"/>
      <c r="M547" s="16"/>
      <c r="N547" s="16"/>
      <c r="O547" s="16"/>
      <c r="P547" s="16"/>
    </row>
    <row r="548" spans="1:16" s="17" customFormat="1">
      <c r="A548" s="9"/>
      <c r="B548" s="11"/>
      <c r="C548" s="16"/>
      <c r="D548" s="13"/>
      <c r="E548" s="13"/>
      <c r="F548" s="13"/>
      <c r="G548" s="16"/>
      <c r="H548" s="16"/>
      <c r="I548" s="16"/>
      <c r="J548" s="16"/>
      <c r="K548" s="16"/>
      <c r="L548" s="16"/>
      <c r="M548" s="16"/>
      <c r="N548" s="16"/>
      <c r="O548" s="16"/>
      <c r="P548" s="16"/>
    </row>
    <row r="549" spans="1:16" s="17" customFormat="1">
      <c r="A549" s="9"/>
      <c r="B549" s="11"/>
      <c r="C549" s="16"/>
      <c r="D549" s="13"/>
      <c r="E549" s="13"/>
      <c r="F549" s="13"/>
      <c r="G549" s="16"/>
      <c r="H549" s="16"/>
      <c r="I549" s="16"/>
      <c r="J549" s="16"/>
      <c r="K549" s="16"/>
      <c r="L549" s="16"/>
      <c r="M549" s="16"/>
      <c r="N549" s="16"/>
      <c r="O549" s="16"/>
      <c r="P549" s="16"/>
    </row>
    <row r="550" spans="1:16" s="17" customFormat="1">
      <c r="A550" s="9"/>
      <c r="B550" s="11"/>
      <c r="C550" s="16"/>
      <c r="D550" s="13"/>
      <c r="E550" s="13"/>
      <c r="F550" s="13"/>
      <c r="G550" s="16"/>
      <c r="H550" s="16"/>
      <c r="I550" s="16"/>
      <c r="J550" s="16"/>
      <c r="K550" s="16"/>
      <c r="L550" s="16"/>
      <c r="M550" s="16"/>
      <c r="N550" s="16"/>
      <c r="O550" s="16"/>
      <c r="P550" s="16"/>
    </row>
    <row r="551" spans="1:16" s="17" customFormat="1">
      <c r="A551" s="9"/>
      <c r="B551" s="11"/>
      <c r="C551" s="16"/>
      <c r="D551" s="13"/>
      <c r="E551" s="13"/>
      <c r="F551" s="13"/>
      <c r="G551" s="16"/>
      <c r="H551" s="16"/>
      <c r="I551" s="16"/>
      <c r="J551" s="16"/>
      <c r="K551" s="16"/>
      <c r="L551" s="16"/>
      <c r="M551" s="16"/>
      <c r="N551" s="16"/>
      <c r="O551" s="16"/>
      <c r="P551" s="16"/>
    </row>
    <row r="552" spans="1:16" s="17" customFormat="1">
      <c r="A552" s="9"/>
      <c r="B552" s="11"/>
      <c r="C552" s="16"/>
      <c r="D552" s="13"/>
      <c r="E552" s="13"/>
      <c r="F552" s="13"/>
      <c r="G552" s="16"/>
      <c r="H552" s="16"/>
      <c r="I552" s="16"/>
      <c r="J552" s="16"/>
      <c r="K552" s="16"/>
      <c r="L552" s="16"/>
      <c r="M552" s="16"/>
      <c r="N552" s="16"/>
      <c r="O552" s="16"/>
      <c r="P552" s="16"/>
    </row>
    <row r="553" spans="1:16" s="17" customFormat="1">
      <c r="A553" s="9"/>
      <c r="B553" s="11"/>
      <c r="C553" s="16"/>
      <c r="D553" s="13"/>
      <c r="E553" s="13"/>
      <c r="F553" s="13"/>
      <c r="G553" s="16"/>
      <c r="H553" s="16"/>
      <c r="I553" s="16"/>
      <c r="J553" s="16"/>
      <c r="K553" s="16"/>
      <c r="L553" s="16"/>
      <c r="M553" s="16"/>
      <c r="N553" s="16"/>
      <c r="O553" s="16"/>
      <c r="P553" s="16"/>
    </row>
    <row r="554" spans="1:16" s="17" customFormat="1">
      <c r="A554" s="9"/>
      <c r="B554" s="11"/>
      <c r="C554" s="16"/>
      <c r="D554" s="13"/>
      <c r="E554" s="13"/>
      <c r="F554" s="13"/>
      <c r="G554" s="16"/>
      <c r="H554" s="16"/>
      <c r="I554" s="16"/>
      <c r="J554" s="16"/>
      <c r="K554" s="16"/>
      <c r="L554" s="16"/>
      <c r="M554" s="16"/>
      <c r="N554" s="16"/>
      <c r="O554" s="16"/>
      <c r="P554" s="16"/>
    </row>
    <row r="555" spans="1:16" s="17" customFormat="1">
      <c r="A555" s="9"/>
      <c r="B555" s="11"/>
      <c r="C555" s="16"/>
      <c r="D555" s="13"/>
      <c r="E555" s="13"/>
      <c r="F555" s="13"/>
      <c r="G555" s="16"/>
      <c r="H555" s="16"/>
      <c r="I555" s="16"/>
      <c r="J555" s="16"/>
      <c r="K555" s="16"/>
      <c r="L555" s="16"/>
      <c r="M555" s="16"/>
      <c r="N555" s="16"/>
      <c r="O555" s="16"/>
      <c r="P555" s="16"/>
    </row>
    <row r="556" spans="1:16" s="17" customFormat="1">
      <c r="A556" s="9"/>
      <c r="B556" s="11"/>
      <c r="C556" s="16"/>
      <c r="D556" s="13"/>
      <c r="E556" s="13"/>
      <c r="F556" s="13"/>
      <c r="G556" s="16"/>
      <c r="H556" s="16"/>
      <c r="I556" s="16"/>
      <c r="J556" s="16"/>
      <c r="K556" s="16"/>
      <c r="L556" s="16"/>
      <c r="M556" s="16"/>
      <c r="N556" s="16"/>
      <c r="O556" s="16"/>
      <c r="P556" s="16"/>
    </row>
    <row r="557" spans="1:16" s="17" customFormat="1">
      <c r="A557" s="9"/>
      <c r="B557" s="11"/>
      <c r="C557" s="16"/>
      <c r="D557" s="13"/>
      <c r="E557" s="13"/>
      <c r="F557" s="13"/>
      <c r="G557" s="16"/>
      <c r="H557" s="16"/>
      <c r="I557" s="16"/>
      <c r="J557" s="16"/>
      <c r="K557" s="16"/>
      <c r="L557" s="16"/>
      <c r="M557" s="16"/>
      <c r="N557" s="16"/>
      <c r="O557" s="16"/>
      <c r="P557" s="16"/>
    </row>
    <row r="558" spans="1:16" s="17" customFormat="1">
      <c r="A558" s="9"/>
      <c r="B558" s="11"/>
      <c r="C558" s="16"/>
      <c r="D558" s="13"/>
      <c r="E558" s="13"/>
      <c r="F558" s="13"/>
      <c r="G558" s="16"/>
      <c r="H558" s="16"/>
      <c r="I558" s="16"/>
      <c r="J558" s="16"/>
      <c r="K558" s="16"/>
      <c r="L558" s="16"/>
      <c r="M558" s="16"/>
      <c r="N558" s="16"/>
      <c r="O558" s="16"/>
      <c r="P558" s="16"/>
    </row>
    <row r="559" spans="1:16" s="17" customFormat="1">
      <c r="A559" s="9"/>
      <c r="B559" s="11"/>
      <c r="C559" s="16"/>
      <c r="D559" s="13"/>
      <c r="E559" s="13"/>
      <c r="F559" s="13"/>
      <c r="G559" s="16"/>
      <c r="H559" s="16"/>
      <c r="I559" s="16"/>
      <c r="J559" s="16"/>
      <c r="K559" s="16"/>
      <c r="L559" s="16"/>
      <c r="M559" s="16"/>
      <c r="N559" s="16"/>
      <c r="O559" s="16"/>
      <c r="P559" s="16"/>
    </row>
    <row r="560" spans="1:16" s="17" customFormat="1">
      <c r="A560" s="9"/>
      <c r="B560" s="11"/>
      <c r="C560" s="16"/>
      <c r="D560" s="13"/>
      <c r="E560" s="13"/>
      <c r="F560" s="13"/>
      <c r="G560" s="16"/>
      <c r="H560" s="16"/>
      <c r="I560" s="16"/>
      <c r="J560" s="16"/>
      <c r="K560" s="16"/>
      <c r="L560" s="16"/>
      <c r="M560" s="16"/>
      <c r="N560" s="16"/>
      <c r="O560" s="16"/>
      <c r="P560" s="16"/>
    </row>
    <row r="561" spans="1:16" s="17" customFormat="1">
      <c r="A561" s="9"/>
      <c r="B561" s="11"/>
      <c r="C561" s="16"/>
      <c r="D561" s="13"/>
      <c r="E561" s="13"/>
      <c r="F561" s="13"/>
      <c r="G561" s="16"/>
      <c r="H561" s="16"/>
      <c r="I561" s="16"/>
      <c r="J561" s="16"/>
      <c r="K561" s="16"/>
      <c r="L561" s="16"/>
      <c r="M561" s="16"/>
      <c r="N561" s="16"/>
      <c r="O561" s="16"/>
      <c r="P561" s="16"/>
    </row>
    <row r="562" spans="1:16" s="17" customFormat="1">
      <c r="A562" s="9"/>
      <c r="B562" s="11"/>
      <c r="C562" s="16"/>
      <c r="D562" s="13"/>
      <c r="E562" s="13"/>
      <c r="F562" s="13"/>
      <c r="G562" s="16"/>
      <c r="H562" s="16"/>
      <c r="I562" s="16"/>
      <c r="J562" s="16"/>
      <c r="K562" s="16"/>
      <c r="L562" s="16"/>
      <c r="M562" s="16"/>
      <c r="N562" s="16"/>
      <c r="O562" s="16"/>
      <c r="P562" s="16"/>
    </row>
    <row r="563" spans="1:16" s="17" customFormat="1">
      <c r="A563" s="9"/>
      <c r="B563" s="11"/>
      <c r="C563" s="16"/>
      <c r="D563" s="13"/>
      <c r="E563" s="13"/>
      <c r="F563" s="13"/>
      <c r="G563" s="16"/>
      <c r="H563" s="16"/>
      <c r="I563" s="16"/>
      <c r="J563" s="16"/>
      <c r="K563" s="16"/>
      <c r="L563" s="16"/>
      <c r="M563" s="16"/>
      <c r="N563" s="16"/>
      <c r="O563" s="16"/>
      <c r="P563" s="16"/>
    </row>
    <row r="564" spans="1:16" s="17" customFormat="1">
      <c r="A564" s="9"/>
      <c r="B564" s="11"/>
      <c r="C564" s="16"/>
      <c r="D564" s="13"/>
      <c r="E564" s="13"/>
      <c r="F564" s="13"/>
      <c r="G564" s="16"/>
      <c r="H564" s="16"/>
      <c r="I564" s="16"/>
      <c r="J564" s="16"/>
      <c r="K564" s="16"/>
      <c r="L564" s="16"/>
      <c r="M564" s="16"/>
      <c r="N564" s="16"/>
      <c r="O564" s="16"/>
      <c r="P564" s="16"/>
    </row>
    <row r="565" spans="1:16" s="17" customFormat="1">
      <c r="A565" s="9"/>
      <c r="B565" s="11"/>
      <c r="C565" s="16"/>
      <c r="D565" s="13"/>
      <c r="E565" s="13"/>
      <c r="F565" s="13"/>
      <c r="G565" s="16"/>
      <c r="H565" s="16"/>
      <c r="I565" s="16"/>
      <c r="J565" s="16"/>
      <c r="K565" s="16"/>
      <c r="L565" s="16"/>
      <c r="M565" s="16"/>
      <c r="N565" s="16"/>
      <c r="O565" s="16"/>
      <c r="P565" s="16"/>
    </row>
    <row r="566" spans="1:16" s="17" customFormat="1">
      <c r="A566" s="9"/>
      <c r="B566" s="11"/>
      <c r="C566" s="16"/>
      <c r="D566" s="13"/>
      <c r="E566" s="13"/>
      <c r="F566" s="13"/>
      <c r="G566" s="16"/>
      <c r="H566" s="16"/>
      <c r="I566" s="16"/>
      <c r="J566" s="16"/>
      <c r="K566" s="16"/>
      <c r="L566" s="16"/>
      <c r="M566" s="16"/>
      <c r="N566" s="16"/>
      <c r="O566" s="16"/>
      <c r="P566" s="16"/>
    </row>
    <row r="567" spans="1:16" s="17" customFormat="1">
      <c r="A567" s="9"/>
      <c r="B567" s="11"/>
      <c r="C567" s="16"/>
      <c r="D567" s="13"/>
      <c r="E567" s="13"/>
      <c r="F567" s="13"/>
      <c r="G567" s="16"/>
      <c r="H567" s="16"/>
      <c r="I567" s="16"/>
      <c r="J567" s="16"/>
      <c r="K567" s="16"/>
      <c r="L567" s="16"/>
      <c r="M567" s="16"/>
      <c r="N567" s="16"/>
      <c r="O567" s="16"/>
      <c r="P567" s="16"/>
    </row>
    <row r="568" spans="1:16" s="17" customFormat="1">
      <c r="A568" s="9"/>
      <c r="B568" s="11"/>
      <c r="C568" s="16"/>
      <c r="D568" s="13"/>
      <c r="E568" s="13"/>
      <c r="F568" s="13"/>
      <c r="G568" s="16"/>
      <c r="H568" s="16"/>
      <c r="I568" s="16"/>
      <c r="J568" s="16"/>
      <c r="K568" s="16"/>
      <c r="L568" s="16"/>
      <c r="M568" s="16"/>
      <c r="N568" s="16"/>
      <c r="O568" s="16"/>
      <c r="P568" s="16"/>
    </row>
    <row r="569" spans="1:16" s="17" customFormat="1">
      <c r="A569" s="9"/>
      <c r="B569" s="11"/>
      <c r="C569" s="16"/>
      <c r="D569" s="13"/>
      <c r="E569" s="13"/>
      <c r="F569" s="13"/>
      <c r="G569" s="16"/>
      <c r="H569" s="16"/>
      <c r="I569" s="16"/>
      <c r="J569" s="16"/>
      <c r="K569" s="16"/>
      <c r="L569" s="16"/>
      <c r="M569" s="16"/>
      <c r="N569" s="16"/>
      <c r="O569" s="16"/>
      <c r="P569" s="16"/>
    </row>
    <row r="570" spans="1:16" s="17" customFormat="1">
      <c r="A570" s="9"/>
      <c r="B570" s="11"/>
      <c r="C570" s="16"/>
      <c r="D570" s="13"/>
      <c r="E570" s="13"/>
      <c r="F570" s="13"/>
      <c r="G570" s="16"/>
      <c r="H570" s="16"/>
      <c r="I570" s="16"/>
      <c r="J570" s="16"/>
      <c r="K570" s="16"/>
      <c r="L570" s="16"/>
      <c r="M570" s="16"/>
      <c r="N570" s="16"/>
      <c r="O570" s="16"/>
      <c r="P570" s="16"/>
    </row>
    <row r="571" spans="1:16" s="17" customFormat="1">
      <c r="A571" s="9"/>
      <c r="B571" s="11"/>
      <c r="C571" s="16"/>
      <c r="D571" s="13"/>
      <c r="E571" s="13"/>
      <c r="F571" s="13"/>
      <c r="G571" s="16"/>
      <c r="H571" s="16"/>
      <c r="I571" s="16"/>
      <c r="J571" s="16"/>
      <c r="K571" s="16"/>
      <c r="L571" s="16"/>
      <c r="M571" s="16"/>
      <c r="N571" s="16"/>
      <c r="O571" s="16"/>
      <c r="P571" s="16"/>
    </row>
    <row r="572" spans="1:16" s="17" customFormat="1">
      <c r="A572" s="9"/>
      <c r="B572" s="11"/>
      <c r="C572" s="16"/>
      <c r="D572" s="13"/>
      <c r="E572" s="13"/>
      <c r="F572" s="13"/>
      <c r="G572" s="16"/>
      <c r="H572" s="16"/>
      <c r="I572" s="16"/>
      <c r="J572" s="16"/>
      <c r="K572" s="16"/>
      <c r="L572" s="16"/>
      <c r="M572" s="16"/>
      <c r="N572" s="16"/>
      <c r="O572" s="16"/>
      <c r="P572" s="16"/>
    </row>
    <row r="573" spans="1:16" s="17" customFormat="1">
      <c r="A573" s="9"/>
      <c r="B573" s="11"/>
      <c r="C573" s="16"/>
      <c r="D573" s="13"/>
      <c r="E573" s="13"/>
      <c r="F573" s="13"/>
      <c r="G573" s="16"/>
      <c r="H573" s="16"/>
      <c r="I573" s="16"/>
      <c r="J573" s="16"/>
      <c r="K573" s="16"/>
      <c r="L573" s="16"/>
      <c r="M573" s="16"/>
      <c r="N573" s="16"/>
      <c r="O573" s="16"/>
      <c r="P573" s="16"/>
    </row>
    <row r="574" spans="1:16" s="17" customFormat="1">
      <c r="A574" s="9"/>
      <c r="B574" s="11"/>
      <c r="C574" s="16"/>
      <c r="D574" s="13"/>
      <c r="E574" s="13"/>
      <c r="F574" s="13"/>
      <c r="G574" s="16"/>
      <c r="H574" s="16"/>
      <c r="I574" s="16"/>
      <c r="J574" s="16"/>
      <c r="K574" s="16"/>
      <c r="L574" s="16"/>
      <c r="M574" s="16"/>
      <c r="N574" s="16"/>
      <c r="O574" s="16"/>
      <c r="P574" s="16"/>
    </row>
    <row r="575" spans="1:16" s="17" customFormat="1">
      <c r="A575" s="9"/>
      <c r="B575" s="11"/>
      <c r="C575" s="16"/>
      <c r="D575" s="13"/>
      <c r="E575" s="13"/>
      <c r="F575" s="13"/>
      <c r="G575" s="16"/>
      <c r="H575" s="16"/>
      <c r="I575" s="16"/>
      <c r="J575" s="16"/>
      <c r="K575" s="16"/>
      <c r="L575" s="16"/>
      <c r="M575" s="16"/>
      <c r="N575" s="16"/>
      <c r="O575" s="16"/>
      <c r="P575" s="16"/>
    </row>
    <row r="576" spans="1:16" s="17" customFormat="1">
      <c r="A576" s="9"/>
      <c r="B576" s="11"/>
      <c r="C576" s="16"/>
      <c r="D576" s="13"/>
      <c r="E576" s="13"/>
      <c r="F576" s="13"/>
      <c r="G576" s="16"/>
      <c r="H576" s="16"/>
      <c r="I576" s="16"/>
      <c r="J576" s="16"/>
      <c r="K576" s="16"/>
      <c r="L576" s="16"/>
      <c r="M576" s="16"/>
      <c r="N576" s="16"/>
      <c r="O576" s="16"/>
      <c r="P576" s="16"/>
    </row>
    <row r="577" spans="1:16" s="17" customFormat="1">
      <c r="A577" s="9"/>
      <c r="B577" s="11"/>
      <c r="C577" s="16"/>
      <c r="D577" s="13"/>
      <c r="E577" s="13"/>
      <c r="F577" s="13"/>
      <c r="G577" s="16"/>
      <c r="H577" s="16"/>
      <c r="I577" s="16"/>
      <c r="J577" s="16"/>
      <c r="K577" s="16"/>
      <c r="L577" s="16"/>
      <c r="M577" s="16"/>
      <c r="N577" s="16"/>
      <c r="O577" s="16"/>
      <c r="P577" s="16"/>
    </row>
    <row r="578" spans="1:16" s="17" customFormat="1">
      <c r="A578" s="9"/>
      <c r="B578" s="11"/>
      <c r="C578" s="16"/>
      <c r="D578" s="13"/>
      <c r="E578" s="13"/>
      <c r="F578" s="13"/>
      <c r="G578" s="16"/>
      <c r="H578" s="16"/>
      <c r="I578" s="16"/>
      <c r="J578" s="16"/>
      <c r="K578" s="16"/>
      <c r="L578" s="16"/>
      <c r="M578" s="16"/>
      <c r="N578" s="16"/>
      <c r="O578" s="16"/>
      <c r="P578" s="16"/>
    </row>
    <row r="579" spans="1:16" s="17" customFormat="1">
      <c r="A579" s="9"/>
      <c r="B579" s="11"/>
      <c r="C579" s="16"/>
      <c r="D579" s="13"/>
      <c r="E579" s="13"/>
      <c r="F579" s="13"/>
      <c r="G579" s="16"/>
      <c r="H579" s="16"/>
      <c r="I579" s="16"/>
      <c r="J579" s="16"/>
      <c r="K579" s="16"/>
      <c r="L579" s="16"/>
      <c r="M579" s="16"/>
      <c r="N579" s="16"/>
      <c r="O579" s="16"/>
      <c r="P579" s="16"/>
    </row>
    <row r="580" spans="1:16" s="17" customFormat="1">
      <c r="A580" s="9"/>
      <c r="B580" s="11"/>
      <c r="C580" s="16"/>
      <c r="D580" s="13"/>
      <c r="E580" s="13"/>
      <c r="F580" s="13"/>
      <c r="G580" s="16"/>
      <c r="H580" s="16"/>
      <c r="I580" s="16"/>
      <c r="J580" s="16"/>
      <c r="K580" s="16"/>
      <c r="L580" s="16"/>
      <c r="M580" s="16"/>
      <c r="N580" s="16"/>
      <c r="O580" s="16"/>
      <c r="P580" s="16"/>
    </row>
    <row r="581" spans="1:16" s="17" customFormat="1">
      <c r="A581" s="9"/>
      <c r="B581" s="11"/>
      <c r="C581" s="16"/>
      <c r="D581" s="13"/>
      <c r="E581" s="13"/>
      <c r="F581" s="13"/>
      <c r="G581" s="16"/>
      <c r="H581" s="16"/>
      <c r="I581" s="16"/>
      <c r="J581" s="16"/>
      <c r="K581" s="16"/>
      <c r="L581" s="16"/>
      <c r="M581" s="16"/>
      <c r="N581" s="16"/>
      <c r="O581" s="16"/>
      <c r="P581" s="16"/>
    </row>
    <row r="582" spans="1:16" s="17" customFormat="1">
      <c r="A582" s="9"/>
      <c r="B582" s="11"/>
      <c r="C582" s="16"/>
      <c r="D582" s="13"/>
      <c r="E582" s="13"/>
      <c r="F582" s="13"/>
      <c r="G582" s="16"/>
      <c r="H582" s="16"/>
      <c r="I582" s="16"/>
      <c r="J582" s="16"/>
      <c r="K582" s="16"/>
      <c r="L582" s="16"/>
      <c r="M582" s="16"/>
      <c r="N582" s="16"/>
      <c r="O582" s="16"/>
      <c r="P582" s="16"/>
    </row>
    <row r="583" spans="1:16" s="17" customFormat="1">
      <c r="A583" s="9"/>
      <c r="B583" s="11"/>
      <c r="C583" s="16"/>
      <c r="D583" s="13"/>
      <c r="E583" s="13"/>
      <c r="F583" s="13"/>
      <c r="G583" s="16"/>
      <c r="H583" s="16"/>
      <c r="I583" s="16"/>
      <c r="J583" s="16"/>
      <c r="K583" s="16"/>
      <c r="L583" s="16"/>
      <c r="M583" s="16"/>
      <c r="N583" s="16"/>
      <c r="O583" s="16"/>
      <c r="P583" s="16"/>
    </row>
    <row r="584" spans="1:16" s="17" customFormat="1">
      <c r="A584" s="9"/>
      <c r="B584" s="11"/>
      <c r="C584" s="16"/>
      <c r="D584" s="13"/>
      <c r="E584" s="13"/>
      <c r="F584" s="13"/>
      <c r="G584" s="16"/>
      <c r="H584" s="16"/>
      <c r="I584" s="16"/>
      <c r="J584" s="16"/>
      <c r="K584" s="16"/>
      <c r="L584" s="16"/>
      <c r="M584" s="16"/>
      <c r="N584" s="16"/>
      <c r="O584" s="16"/>
      <c r="P584" s="16"/>
    </row>
    <row r="585" spans="1:16" s="17" customFormat="1">
      <c r="A585" s="9"/>
      <c r="B585" s="11"/>
      <c r="C585" s="16"/>
      <c r="D585" s="13"/>
      <c r="E585" s="13"/>
      <c r="F585" s="13"/>
      <c r="G585" s="16"/>
      <c r="H585" s="16"/>
      <c r="I585" s="16"/>
      <c r="J585" s="16"/>
      <c r="K585" s="16"/>
      <c r="L585" s="16"/>
      <c r="M585" s="16"/>
      <c r="N585" s="16"/>
      <c r="O585" s="16"/>
      <c r="P585" s="16"/>
    </row>
    <row r="586" spans="1:16" s="17" customFormat="1">
      <c r="A586" s="9"/>
      <c r="B586" s="11"/>
      <c r="C586" s="16"/>
      <c r="D586" s="13"/>
      <c r="E586" s="13"/>
      <c r="F586" s="13"/>
      <c r="G586" s="16"/>
      <c r="H586" s="16"/>
      <c r="I586" s="16"/>
      <c r="J586" s="16"/>
      <c r="K586" s="16"/>
      <c r="L586" s="16"/>
      <c r="M586" s="16"/>
      <c r="N586" s="16"/>
      <c r="O586" s="16"/>
      <c r="P586" s="16"/>
    </row>
    <row r="587" spans="1:16" s="17" customFormat="1">
      <c r="A587" s="9"/>
      <c r="B587" s="11"/>
      <c r="C587" s="16"/>
      <c r="D587" s="13"/>
      <c r="E587" s="13"/>
      <c r="F587" s="13"/>
      <c r="G587" s="16"/>
      <c r="H587" s="16"/>
      <c r="I587" s="16"/>
      <c r="J587" s="16"/>
      <c r="K587" s="16"/>
      <c r="L587" s="16"/>
      <c r="M587" s="16"/>
      <c r="N587" s="16"/>
      <c r="O587" s="16"/>
      <c r="P587" s="16"/>
    </row>
    <row r="588" spans="1:16" s="17" customFormat="1">
      <c r="A588" s="9"/>
      <c r="B588" s="11"/>
      <c r="C588" s="16"/>
      <c r="D588" s="13"/>
      <c r="E588" s="13"/>
      <c r="F588" s="13"/>
      <c r="G588" s="16"/>
      <c r="H588" s="16"/>
      <c r="I588" s="16"/>
      <c r="J588" s="16"/>
      <c r="K588" s="16"/>
      <c r="L588" s="16"/>
      <c r="M588" s="16"/>
      <c r="N588" s="16"/>
      <c r="O588" s="16"/>
      <c r="P588" s="16"/>
    </row>
    <row r="589" spans="1:16" s="17" customFormat="1">
      <c r="A589" s="9"/>
      <c r="B589" s="11"/>
      <c r="C589" s="16"/>
      <c r="D589" s="13"/>
      <c r="E589" s="13"/>
      <c r="F589" s="13"/>
      <c r="G589" s="16"/>
      <c r="H589" s="16"/>
      <c r="I589" s="16"/>
      <c r="J589" s="16"/>
      <c r="K589" s="16"/>
      <c r="L589" s="16"/>
      <c r="M589" s="16"/>
      <c r="N589" s="16"/>
      <c r="O589" s="16"/>
      <c r="P589" s="16"/>
    </row>
    <row r="590" spans="1:16" s="17" customFormat="1">
      <c r="A590" s="9"/>
      <c r="B590" s="11"/>
      <c r="C590" s="16"/>
      <c r="D590" s="13"/>
      <c r="E590" s="13"/>
      <c r="F590" s="13"/>
      <c r="G590" s="16"/>
      <c r="H590" s="16"/>
      <c r="I590" s="16"/>
      <c r="J590" s="16"/>
      <c r="K590" s="16"/>
      <c r="L590" s="16"/>
      <c r="M590" s="16"/>
      <c r="N590" s="16"/>
      <c r="O590" s="16"/>
      <c r="P590" s="16"/>
    </row>
    <row r="591" spans="1:16" s="17" customFormat="1">
      <c r="A591" s="9"/>
      <c r="B591" s="11"/>
      <c r="C591" s="16"/>
      <c r="D591" s="13"/>
      <c r="E591" s="13"/>
      <c r="F591" s="13"/>
      <c r="G591" s="16"/>
      <c r="H591" s="16"/>
      <c r="I591" s="16"/>
      <c r="J591" s="16"/>
      <c r="K591" s="16"/>
      <c r="L591" s="16"/>
      <c r="M591" s="16"/>
      <c r="N591" s="16"/>
      <c r="O591" s="16"/>
      <c r="P591" s="16"/>
    </row>
    <row r="592" spans="1:16" s="17" customFormat="1">
      <c r="A592" s="9"/>
      <c r="B592" s="11"/>
      <c r="C592" s="16"/>
      <c r="D592" s="13"/>
      <c r="E592" s="13"/>
      <c r="F592" s="13"/>
      <c r="G592" s="16"/>
      <c r="H592" s="16"/>
      <c r="I592" s="16"/>
      <c r="J592" s="16"/>
      <c r="K592" s="16"/>
      <c r="L592" s="16"/>
      <c r="M592" s="16"/>
      <c r="N592" s="16"/>
      <c r="O592" s="16"/>
      <c r="P592" s="16"/>
    </row>
    <row r="593" spans="1:16" s="17" customFormat="1">
      <c r="A593" s="9"/>
      <c r="B593" s="11"/>
      <c r="C593" s="16"/>
      <c r="D593" s="13"/>
      <c r="E593" s="13"/>
      <c r="F593" s="13"/>
      <c r="G593" s="16"/>
      <c r="H593" s="16"/>
      <c r="I593" s="16"/>
      <c r="J593" s="16"/>
      <c r="K593" s="16"/>
      <c r="L593" s="16"/>
      <c r="M593" s="16"/>
      <c r="N593" s="16"/>
      <c r="O593" s="16"/>
      <c r="P593" s="16"/>
    </row>
    <row r="594" spans="1:16" s="17" customFormat="1">
      <c r="A594" s="9"/>
      <c r="B594" s="11"/>
      <c r="C594" s="16"/>
      <c r="D594" s="13"/>
      <c r="E594" s="13"/>
      <c r="F594" s="13"/>
      <c r="G594" s="16"/>
      <c r="H594" s="16"/>
      <c r="I594" s="16"/>
      <c r="J594" s="16"/>
      <c r="K594" s="16"/>
      <c r="L594" s="16"/>
      <c r="M594" s="16"/>
      <c r="N594" s="16"/>
      <c r="O594" s="16"/>
      <c r="P594" s="16"/>
    </row>
    <row r="595" spans="1:16" s="17" customFormat="1">
      <c r="A595" s="9"/>
      <c r="B595" s="11"/>
      <c r="C595" s="16"/>
      <c r="D595" s="13"/>
      <c r="E595" s="13"/>
      <c r="F595" s="13"/>
      <c r="G595" s="16"/>
      <c r="H595" s="16"/>
      <c r="I595" s="16"/>
      <c r="J595" s="16"/>
      <c r="K595" s="16"/>
      <c r="L595" s="16"/>
      <c r="M595" s="16"/>
      <c r="N595" s="16"/>
      <c r="O595" s="16"/>
      <c r="P595" s="16"/>
    </row>
    <row r="596" spans="1:16" s="17" customFormat="1">
      <c r="A596" s="9"/>
      <c r="B596" s="11"/>
      <c r="C596" s="16"/>
      <c r="D596" s="13"/>
      <c r="E596" s="13"/>
      <c r="F596" s="13"/>
      <c r="G596" s="16"/>
      <c r="H596" s="16"/>
      <c r="I596" s="16"/>
      <c r="J596" s="16"/>
      <c r="K596" s="16"/>
      <c r="L596" s="16"/>
      <c r="M596" s="16"/>
      <c r="N596" s="16"/>
      <c r="O596" s="16"/>
      <c r="P596" s="16"/>
    </row>
    <row r="597" spans="1:16" s="17" customFormat="1">
      <c r="A597" s="9"/>
      <c r="B597" s="11"/>
      <c r="C597" s="16"/>
      <c r="D597" s="13"/>
      <c r="E597" s="13"/>
      <c r="F597" s="13"/>
      <c r="G597" s="16"/>
      <c r="H597" s="16"/>
      <c r="I597" s="16"/>
      <c r="J597" s="16"/>
      <c r="K597" s="16"/>
      <c r="L597" s="16"/>
      <c r="M597" s="16"/>
      <c r="N597" s="16"/>
      <c r="O597" s="16"/>
      <c r="P597" s="16"/>
    </row>
    <row r="598" spans="1:16" s="17" customFormat="1">
      <c r="A598" s="9"/>
      <c r="B598" s="11"/>
      <c r="C598" s="16"/>
      <c r="D598" s="13"/>
      <c r="E598" s="13"/>
      <c r="F598" s="13"/>
      <c r="G598" s="16"/>
      <c r="H598" s="16"/>
      <c r="I598" s="16"/>
      <c r="J598" s="16"/>
      <c r="K598" s="16"/>
      <c r="L598" s="16"/>
      <c r="M598" s="16"/>
      <c r="N598" s="16"/>
      <c r="O598" s="16"/>
      <c r="P598" s="16"/>
    </row>
    <row r="599" spans="1:16" s="17" customFormat="1">
      <c r="A599" s="9"/>
      <c r="B599" s="11"/>
      <c r="C599" s="16"/>
      <c r="D599" s="13"/>
      <c r="E599" s="13"/>
      <c r="F599" s="13"/>
      <c r="G599" s="16"/>
      <c r="H599" s="16"/>
      <c r="I599" s="16"/>
      <c r="J599" s="16"/>
      <c r="K599" s="16"/>
      <c r="L599" s="16"/>
      <c r="M599" s="16"/>
      <c r="N599" s="16"/>
      <c r="O599" s="16"/>
      <c r="P599" s="16"/>
    </row>
    <row r="600" spans="1:16" s="17" customFormat="1">
      <c r="A600" s="9"/>
      <c r="B600" s="11"/>
      <c r="C600" s="16"/>
      <c r="D600" s="13"/>
      <c r="E600" s="13"/>
      <c r="F600" s="13"/>
      <c r="G600" s="16"/>
      <c r="H600" s="16"/>
      <c r="I600" s="16"/>
      <c r="J600" s="16"/>
      <c r="K600" s="16"/>
      <c r="L600" s="16"/>
      <c r="M600" s="16"/>
      <c r="N600" s="16"/>
      <c r="O600" s="16"/>
      <c r="P600" s="16"/>
    </row>
    <row r="601" spans="1:16" s="17" customFormat="1">
      <c r="A601" s="9"/>
      <c r="B601" s="11"/>
      <c r="C601" s="16"/>
      <c r="D601" s="13"/>
      <c r="E601" s="13"/>
      <c r="F601" s="13"/>
      <c r="G601" s="16"/>
      <c r="H601" s="16"/>
      <c r="I601" s="16"/>
      <c r="J601" s="16"/>
      <c r="K601" s="16"/>
      <c r="L601" s="16"/>
      <c r="M601" s="16"/>
      <c r="N601" s="16"/>
      <c r="O601" s="16"/>
      <c r="P601" s="16"/>
    </row>
    <row r="602" spans="1:16" s="17" customFormat="1">
      <c r="A602" s="9"/>
      <c r="B602" s="11"/>
      <c r="C602" s="16"/>
      <c r="D602" s="13"/>
      <c r="E602" s="13"/>
      <c r="F602" s="13"/>
      <c r="G602" s="16"/>
      <c r="H602" s="16"/>
      <c r="I602" s="16"/>
      <c r="J602" s="16"/>
      <c r="K602" s="16"/>
      <c r="L602" s="16"/>
      <c r="M602" s="16"/>
      <c r="N602" s="16"/>
      <c r="O602" s="16"/>
      <c r="P602" s="16"/>
    </row>
    <row r="603" spans="1:16" s="17" customFormat="1">
      <c r="A603" s="9"/>
      <c r="B603" s="11"/>
      <c r="C603" s="16"/>
      <c r="D603" s="13"/>
      <c r="E603" s="13"/>
      <c r="F603" s="13"/>
      <c r="G603" s="16"/>
      <c r="H603" s="16"/>
      <c r="I603" s="16"/>
      <c r="J603" s="16"/>
      <c r="K603" s="16"/>
      <c r="L603" s="16"/>
      <c r="M603" s="16"/>
      <c r="N603" s="16"/>
      <c r="O603" s="16"/>
      <c r="P603" s="16"/>
    </row>
    <row r="604" spans="1:16" s="17" customFormat="1">
      <c r="A604" s="9"/>
      <c r="B604" s="11"/>
      <c r="C604" s="16"/>
      <c r="D604" s="13"/>
      <c r="E604" s="13"/>
      <c r="F604" s="13"/>
      <c r="G604" s="16"/>
      <c r="H604" s="16"/>
      <c r="I604" s="16"/>
      <c r="J604" s="16"/>
      <c r="K604" s="16"/>
      <c r="L604" s="16"/>
      <c r="M604" s="16"/>
      <c r="N604" s="16"/>
      <c r="O604" s="16"/>
      <c r="P604" s="16"/>
    </row>
    <row r="605" spans="1:16" s="17" customFormat="1">
      <c r="A605" s="9"/>
      <c r="B605" s="11"/>
      <c r="C605" s="16"/>
      <c r="D605" s="13"/>
      <c r="E605" s="13"/>
      <c r="F605" s="13"/>
      <c r="G605" s="16"/>
      <c r="H605" s="16"/>
      <c r="I605" s="16"/>
      <c r="J605" s="16"/>
      <c r="K605" s="16"/>
      <c r="L605" s="16"/>
      <c r="M605" s="16"/>
      <c r="N605" s="16"/>
      <c r="O605" s="16"/>
      <c r="P605" s="16"/>
    </row>
    <row r="606" spans="1:16" s="17" customFormat="1">
      <c r="A606" s="9"/>
      <c r="B606" s="11"/>
      <c r="C606" s="16"/>
      <c r="D606" s="13"/>
      <c r="E606" s="13"/>
      <c r="F606" s="13"/>
      <c r="G606" s="16"/>
      <c r="H606" s="16"/>
      <c r="I606" s="16"/>
      <c r="J606" s="16"/>
      <c r="K606" s="16"/>
      <c r="L606" s="16"/>
      <c r="M606" s="16"/>
      <c r="N606" s="16"/>
      <c r="O606" s="16"/>
      <c r="P606" s="16"/>
    </row>
    <row r="607" spans="1:16" s="17" customFormat="1">
      <c r="A607" s="9"/>
      <c r="B607" s="11"/>
      <c r="C607" s="16"/>
      <c r="D607" s="13"/>
      <c r="E607" s="13"/>
      <c r="F607" s="13"/>
      <c r="G607" s="16"/>
      <c r="H607" s="16"/>
      <c r="I607" s="16"/>
      <c r="J607" s="16"/>
      <c r="K607" s="16"/>
      <c r="L607" s="16"/>
      <c r="M607" s="16"/>
      <c r="N607" s="16"/>
      <c r="O607" s="16"/>
      <c r="P607" s="16"/>
    </row>
    <row r="608" spans="1:16" s="17" customFormat="1">
      <c r="A608" s="9"/>
      <c r="B608" s="11"/>
      <c r="C608" s="16"/>
      <c r="D608" s="13"/>
      <c r="E608" s="13"/>
      <c r="F608" s="13"/>
      <c r="G608" s="16"/>
      <c r="H608" s="16"/>
      <c r="I608" s="16"/>
      <c r="J608" s="16"/>
      <c r="K608" s="16"/>
      <c r="L608" s="16"/>
      <c r="M608" s="16"/>
      <c r="N608" s="16"/>
      <c r="O608" s="16"/>
      <c r="P608" s="16"/>
    </row>
    <row r="609" spans="1:16" s="17" customFormat="1">
      <c r="A609" s="9"/>
      <c r="B609" s="11"/>
      <c r="C609" s="16"/>
      <c r="D609" s="13"/>
      <c r="E609" s="13"/>
      <c r="F609" s="13"/>
      <c r="G609" s="16"/>
      <c r="H609" s="16"/>
      <c r="I609" s="16"/>
      <c r="J609" s="16"/>
      <c r="K609" s="16"/>
      <c r="L609" s="16"/>
      <c r="M609" s="16"/>
      <c r="N609" s="16"/>
      <c r="O609" s="16"/>
      <c r="P609" s="16"/>
    </row>
    <row r="610" spans="1:16" s="17" customFormat="1">
      <c r="A610" s="9"/>
      <c r="B610" s="11"/>
      <c r="C610" s="16"/>
      <c r="D610" s="13"/>
      <c r="E610" s="13"/>
      <c r="F610" s="13"/>
      <c r="G610" s="16"/>
      <c r="H610" s="16"/>
      <c r="I610" s="16"/>
      <c r="J610" s="16"/>
      <c r="K610" s="16"/>
      <c r="L610" s="16"/>
      <c r="M610" s="16"/>
      <c r="N610" s="16"/>
      <c r="O610" s="16"/>
      <c r="P610" s="16"/>
    </row>
    <row r="611" spans="1:16" s="17" customFormat="1">
      <c r="A611" s="9"/>
      <c r="B611" s="11"/>
      <c r="C611" s="16"/>
      <c r="D611" s="13"/>
      <c r="E611" s="13"/>
      <c r="F611" s="13"/>
      <c r="G611" s="16"/>
      <c r="H611" s="16"/>
      <c r="I611" s="16"/>
      <c r="J611" s="16"/>
      <c r="K611" s="16"/>
      <c r="L611" s="16"/>
      <c r="M611" s="16"/>
      <c r="N611" s="16"/>
      <c r="O611" s="16"/>
      <c r="P611" s="16"/>
    </row>
    <row r="612" spans="1:16" s="17" customFormat="1">
      <c r="A612" s="9"/>
      <c r="B612" s="11"/>
      <c r="C612" s="16"/>
      <c r="D612" s="13"/>
      <c r="E612" s="13"/>
      <c r="F612" s="13"/>
      <c r="G612" s="16"/>
      <c r="H612" s="16"/>
      <c r="I612" s="16"/>
      <c r="J612" s="16"/>
      <c r="K612" s="16"/>
      <c r="L612" s="16"/>
      <c r="M612" s="16"/>
      <c r="N612" s="16"/>
      <c r="O612" s="16"/>
      <c r="P612" s="16"/>
    </row>
    <row r="613" spans="1:16" s="17" customFormat="1">
      <c r="A613" s="9"/>
      <c r="B613" s="11"/>
      <c r="C613" s="16"/>
      <c r="D613" s="13"/>
      <c r="E613" s="13"/>
      <c r="F613" s="13"/>
      <c r="G613" s="16"/>
      <c r="H613" s="16"/>
      <c r="I613" s="16"/>
      <c r="J613" s="16"/>
      <c r="K613" s="16"/>
      <c r="L613" s="16"/>
      <c r="M613" s="16"/>
      <c r="N613" s="16"/>
      <c r="O613" s="16"/>
      <c r="P613" s="16"/>
    </row>
    <row r="614" spans="1:16" s="17" customFormat="1">
      <c r="A614" s="9"/>
      <c r="B614" s="11"/>
      <c r="C614" s="16"/>
      <c r="D614" s="13"/>
      <c r="E614" s="13"/>
      <c r="F614" s="13"/>
      <c r="G614" s="16"/>
      <c r="H614" s="16"/>
      <c r="I614" s="16"/>
      <c r="J614" s="16"/>
      <c r="K614" s="16"/>
      <c r="L614" s="16"/>
      <c r="M614" s="16"/>
      <c r="N614" s="16"/>
      <c r="O614" s="16"/>
      <c r="P614" s="16"/>
    </row>
    <row r="615" spans="1:16" s="17" customFormat="1">
      <c r="A615" s="9"/>
      <c r="B615" s="11"/>
      <c r="C615" s="16"/>
      <c r="D615" s="13"/>
      <c r="E615" s="13"/>
      <c r="F615" s="13"/>
      <c r="G615" s="16"/>
      <c r="H615" s="16"/>
      <c r="I615" s="16"/>
      <c r="J615" s="16"/>
      <c r="K615" s="16"/>
      <c r="L615" s="16"/>
      <c r="M615" s="16"/>
      <c r="N615" s="16"/>
      <c r="O615" s="16"/>
      <c r="P615" s="16"/>
    </row>
    <row r="616" spans="1:16" s="17" customFormat="1">
      <c r="A616" s="9"/>
      <c r="B616" s="11"/>
      <c r="C616" s="16"/>
      <c r="D616" s="13"/>
      <c r="E616" s="13"/>
      <c r="F616" s="13"/>
      <c r="G616" s="16"/>
      <c r="H616" s="16"/>
      <c r="I616" s="16"/>
      <c r="J616" s="16"/>
      <c r="K616" s="16"/>
      <c r="L616" s="16"/>
      <c r="M616" s="16"/>
      <c r="N616" s="16"/>
      <c r="O616" s="16"/>
      <c r="P616" s="16"/>
    </row>
    <row r="617" spans="1:16" s="17" customFormat="1">
      <c r="A617" s="9"/>
      <c r="B617" s="11"/>
      <c r="C617" s="16"/>
      <c r="D617" s="13"/>
      <c r="E617" s="13"/>
      <c r="F617" s="13"/>
      <c r="G617" s="16"/>
      <c r="H617" s="16"/>
      <c r="I617" s="16"/>
      <c r="J617" s="16"/>
      <c r="K617" s="16"/>
      <c r="L617" s="16"/>
      <c r="M617" s="16"/>
      <c r="N617" s="16"/>
      <c r="O617" s="16"/>
      <c r="P617" s="16"/>
    </row>
    <row r="618" spans="1:16" s="17" customFormat="1">
      <c r="A618" s="9"/>
      <c r="B618" s="11"/>
      <c r="C618" s="16"/>
      <c r="D618" s="13"/>
      <c r="E618" s="13"/>
      <c r="F618" s="13"/>
      <c r="G618" s="16"/>
      <c r="H618" s="16"/>
      <c r="I618" s="16"/>
      <c r="J618" s="16"/>
      <c r="K618" s="16"/>
      <c r="L618" s="16"/>
      <c r="M618" s="16"/>
      <c r="N618" s="16"/>
      <c r="O618" s="16"/>
      <c r="P618" s="16"/>
    </row>
    <row r="619" spans="1:16" s="17" customFormat="1">
      <c r="A619" s="9"/>
      <c r="B619" s="11"/>
      <c r="C619" s="16"/>
      <c r="D619" s="13"/>
      <c r="E619" s="13"/>
      <c r="F619" s="13"/>
      <c r="G619" s="16"/>
      <c r="H619" s="16"/>
      <c r="I619" s="16"/>
      <c r="J619" s="16"/>
      <c r="K619" s="16"/>
      <c r="L619" s="16"/>
      <c r="M619" s="16"/>
      <c r="N619" s="16"/>
      <c r="O619" s="16"/>
      <c r="P619" s="16"/>
    </row>
    <row r="620" spans="1:16" s="17" customFormat="1">
      <c r="A620" s="9"/>
      <c r="B620" s="11"/>
      <c r="C620" s="16"/>
      <c r="D620" s="13"/>
      <c r="E620" s="13"/>
      <c r="F620" s="13"/>
      <c r="G620" s="16"/>
      <c r="H620" s="16"/>
      <c r="I620" s="16"/>
      <c r="J620" s="16"/>
      <c r="K620" s="16"/>
      <c r="L620" s="16"/>
      <c r="M620" s="16"/>
      <c r="N620" s="16"/>
      <c r="O620" s="16"/>
      <c r="P620" s="16"/>
    </row>
    <row r="621" spans="1:16" s="17" customFormat="1">
      <c r="A621" s="9"/>
      <c r="B621" s="11"/>
      <c r="C621" s="16"/>
      <c r="D621" s="13"/>
      <c r="E621" s="13"/>
      <c r="F621" s="13"/>
      <c r="G621" s="16"/>
      <c r="H621" s="16"/>
      <c r="I621" s="16"/>
      <c r="J621" s="16"/>
      <c r="K621" s="16"/>
      <c r="L621" s="16"/>
      <c r="M621" s="16"/>
      <c r="N621" s="16"/>
      <c r="O621" s="16"/>
      <c r="P621" s="16"/>
    </row>
    <row r="622" spans="1:16" s="17" customFormat="1">
      <c r="A622" s="9"/>
      <c r="B622" s="11"/>
      <c r="C622" s="16"/>
      <c r="D622" s="13"/>
      <c r="E622" s="13"/>
      <c r="F622" s="13"/>
      <c r="G622" s="16"/>
      <c r="H622" s="16"/>
      <c r="I622" s="16"/>
      <c r="J622" s="16"/>
      <c r="K622" s="16"/>
      <c r="L622" s="16"/>
      <c r="M622" s="16"/>
      <c r="N622" s="16"/>
      <c r="O622" s="16"/>
      <c r="P622" s="16"/>
    </row>
    <row r="623" spans="1:16" s="17" customFormat="1">
      <c r="A623" s="9"/>
      <c r="B623" s="11"/>
      <c r="C623" s="16"/>
      <c r="D623" s="13"/>
      <c r="E623" s="13"/>
      <c r="F623" s="13"/>
      <c r="G623" s="16"/>
      <c r="H623" s="16"/>
      <c r="I623" s="16"/>
      <c r="J623" s="16"/>
      <c r="K623" s="16"/>
      <c r="L623" s="16"/>
      <c r="M623" s="16"/>
      <c r="N623" s="16"/>
      <c r="O623" s="16"/>
      <c r="P623" s="16"/>
    </row>
    <row r="624" spans="1:16" s="17" customFormat="1">
      <c r="A624" s="9"/>
      <c r="B624" s="11"/>
      <c r="C624" s="16"/>
      <c r="D624" s="13"/>
      <c r="E624" s="13"/>
      <c r="F624" s="13"/>
      <c r="G624" s="16"/>
      <c r="H624" s="16"/>
      <c r="I624" s="16"/>
      <c r="J624" s="16"/>
      <c r="K624" s="16"/>
      <c r="L624" s="16"/>
      <c r="M624" s="16"/>
      <c r="N624" s="16"/>
      <c r="O624" s="16"/>
      <c r="P624" s="16"/>
    </row>
    <row r="625" spans="1:16" s="17" customFormat="1">
      <c r="A625" s="9"/>
      <c r="B625" s="11"/>
      <c r="C625" s="16"/>
      <c r="D625" s="13"/>
      <c r="E625" s="13"/>
      <c r="F625" s="13"/>
      <c r="G625" s="16"/>
      <c r="H625" s="16"/>
      <c r="I625" s="16"/>
      <c r="J625" s="16"/>
      <c r="K625" s="16"/>
      <c r="L625" s="16"/>
      <c r="M625" s="16"/>
      <c r="N625" s="16"/>
      <c r="O625" s="16"/>
      <c r="P625" s="16"/>
    </row>
    <row r="626" spans="1:16" s="17" customFormat="1">
      <c r="A626" s="9"/>
      <c r="B626" s="11"/>
      <c r="C626" s="16"/>
      <c r="D626" s="13"/>
      <c r="E626" s="13"/>
      <c r="F626" s="13"/>
      <c r="G626" s="16"/>
      <c r="H626" s="16"/>
      <c r="I626" s="16"/>
      <c r="J626" s="16"/>
      <c r="K626" s="16"/>
      <c r="L626" s="16"/>
      <c r="M626" s="16"/>
      <c r="N626" s="16"/>
      <c r="O626" s="16"/>
      <c r="P626" s="16"/>
    </row>
    <row r="627" spans="1:16" s="17" customFormat="1">
      <c r="A627" s="9"/>
      <c r="B627" s="11"/>
      <c r="C627" s="16"/>
      <c r="D627" s="13"/>
      <c r="E627" s="13"/>
      <c r="F627" s="13"/>
      <c r="G627" s="16"/>
      <c r="H627" s="16"/>
      <c r="I627" s="16"/>
      <c r="J627" s="16"/>
      <c r="K627" s="16"/>
      <c r="L627" s="16"/>
      <c r="M627" s="16"/>
      <c r="N627" s="16"/>
      <c r="O627" s="16"/>
      <c r="P627" s="16"/>
    </row>
    <row r="628" spans="1:16" s="17" customFormat="1">
      <c r="A628" s="9"/>
      <c r="B628" s="11"/>
      <c r="C628" s="16"/>
      <c r="D628" s="13"/>
      <c r="E628" s="13"/>
      <c r="F628" s="13"/>
      <c r="G628" s="16"/>
      <c r="H628" s="16"/>
      <c r="I628" s="16"/>
      <c r="J628" s="16"/>
      <c r="K628" s="16"/>
      <c r="L628" s="16"/>
      <c r="M628" s="16"/>
      <c r="N628" s="16"/>
      <c r="O628" s="16"/>
      <c r="P628" s="16"/>
    </row>
    <row r="629" spans="1:16" s="17" customFormat="1">
      <c r="A629" s="9"/>
      <c r="B629" s="11"/>
      <c r="C629" s="16"/>
      <c r="D629" s="13"/>
      <c r="E629" s="13"/>
      <c r="F629" s="13"/>
      <c r="G629" s="16"/>
      <c r="H629" s="16"/>
      <c r="I629" s="16"/>
      <c r="J629" s="16"/>
      <c r="K629" s="16"/>
      <c r="L629" s="16"/>
      <c r="M629" s="16"/>
      <c r="N629" s="16"/>
      <c r="O629" s="16"/>
      <c r="P629" s="16"/>
    </row>
    <row r="630" spans="1:16" s="17" customFormat="1">
      <c r="A630" s="9"/>
      <c r="B630" s="11"/>
      <c r="C630" s="16"/>
      <c r="D630" s="13"/>
      <c r="E630" s="13"/>
      <c r="F630" s="13"/>
      <c r="G630" s="16"/>
      <c r="H630" s="16"/>
      <c r="I630" s="16"/>
      <c r="J630" s="16"/>
      <c r="K630" s="16"/>
      <c r="L630" s="16"/>
      <c r="M630" s="16"/>
      <c r="N630" s="16"/>
      <c r="O630" s="16"/>
      <c r="P630" s="16"/>
    </row>
    <row r="631" spans="1:16" s="17" customFormat="1">
      <c r="A631" s="9"/>
      <c r="B631" s="11"/>
      <c r="C631" s="16"/>
      <c r="D631" s="13"/>
      <c r="E631" s="13"/>
      <c r="F631" s="13"/>
      <c r="G631" s="16"/>
      <c r="H631" s="16"/>
      <c r="I631" s="16"/>
      <c r="J631" s="16"/>
      <c r="K631" s="16"/>
      <c r="L631" s="16"/>
      <c r="M631" s="16"/>
      <c r="N631" s="16"/>
      <c r="O631" s="16"/>
      <c r="P631" s="16"/>
    </row>
    <row r="632" spans="1:16" s="17" customFormat="1">
      <c r="A632" s="9"/>
      <c r="B632" s="11"/>
      <c r="C632" s="16"/>
      <c r="D632" s="13"/>
      <c r="E632" s="13"/>
      <c r="F632" s="13"/>
      <c r="G632" s="16"/>
      <c r="H632" s="16"/>
      <c r="I632" s="16"/>
      <c r="J632" s="16"/>
      <c r="K632" s="16"/>
      <c r="L632" s="16"/>
      <c r="M632" s="16"/>
      <c r="N632" s="16"/>
      <c r="O632" s="16"/>
      <c r="P632" s="16"/>
    </row>
    <row r="633" spans="1:16" s="17" customFormat="1">
      <c r="A633" s="9"/>
      <c r="B633" s="11"/>
      <c r="C633" s="16"/>
      <c r="D633" s="13"/>
      <c r="E633" s="13"/>
      <c r="F633" s="13"/>
      <c r="G633" s="16"/>
      <c r="H633" s="16"/>
      <c r="I633" s="16"/>
      <c r="J633" s="16"/>
      <c r="K633" s="16"/>
      <c r="L633" s="16"/>
      <c r="M633" s="16"/>
      <c r="N633" s="16"/>
      <c r="O633" s="16"/>
      <c r="P633" s="16"/>
    </row>
    <row r="634" spans="1:16" s="17" customFormat="1">
      <c r="A634" s="9"/>
      <c r="B634" s="11"/>
      <c r="C634" s="16"/>
      <c r="D634" s="13"/>
      <c r="E634" s="13"/>
      <c r="F634" s="13"/>
      <c r="G634" s="16"/>
      <c r="H634" s="16"/>
      <c r="I634" s="16"/>
      <c r="J634" s="16"/>
      <c r="K634" s="16"/>
      <c r="L634" s="16"/>
      <c r="M634" s="16"/>
      <c r="N634" s="16"/>
      <c r="O634" s="16"/>
      <c r="P634" s="16"/>
    </row>
    <row r="635" spans="1:16" s="17" customFormat="1">
      <c r="A635" s="9"/>
      <c r="B635" s="11"/>
      <c r="C635" s="16"/>
      <c r="D635" s="13"/>
      <c r="E635" s="13"/>
      <c r="F635" s="13"/>
      <c r="G635" s="16"/>
      <c r="H635" s="16"/>
      <c r="I635" s="16"/>
      <c r="J635" s="16"/>
      <c r="K635" s="16"/>
      <c r="L635" s="16"/>
      <c r="M635" s="16"/>
      <c r="N635" s="16"/>
      <c r="O635" s="16"/>
      <c r="P635" s="16"/>
    </row>
    <row r="636" spans="1:16" s="17" customFormat="1">
      <c r="A636" s="9"/>
      <c r="B636" s="11"/>
      <c r="C636" s="16"/>
      <c r="D636" s="13"/>
      <c r="E636" s="13"/>
      <c r="F636" s="13"/>
      <c r="G636" s="16"/>
      <c r="H636" s="16"/>
      <c r="I636" s="16"/>
      <c r="J636" s="16"/>
      <c r="K636" s="16"/>
      <c r="L636" s="16"/>
      <c r="M636" s="16"/>
      <c r="N636" s="16"/>
      <c r="O636" s="16"/>
      <c r="P636" s="16"/>
    </row>
    <row r="637" spans="1:16" s="17" customFormat="1">
      <c r="A637" s="9"/>
      <c r="B637" s="11"/>
      <c r="C637" s="16"/>
      <c r="D637" s="13"/>
      <c r="E637" s="13"/>
      <c r="F637" s="13"/>
      <c r="G637" s="16"/>
      <c r="H637" s="16"/>
      <c r="I637" s="16"/>
      <c r="J637" s="16"/>
      <c r="K637" s="16"/>
      <c r="L637" s="16"/>
      <c r="M637" s="16"/>
      <c r="N637" s="16"/>
      <c r="O637" s="16"/>
      <c r="P637" s="16"/>
    </row>
    <row r="638" spans="1:16" s="17" customFormat="1">
      <c r="A638" s="9"/>
      <c r="B638" s="11"/>
      <c r="C638" s="16"/>
      <c r="D638" s="13"/>
      <c r="E638" s="13"/>
      <c r="F638" s="13"/>
      <c r="G638" s="16"/>
      <c r="H638" s="16"/>
      <c r="I638" s="16"/>
      <c r="J638" s="16"/>
      <c r="K638" s="16"/>
      <c r="L638" s="16"/>
      <c r="M638" s="16"/>
      <c r="N638" s="16"/>
      <c r="O638" s="16"/>
      <c r="P638" s="16"/>
    </row>
    <row r="639" spans="1:16" s="17" customFormat="1">
      <c r="A639" s="9"/>
      <c r="B639" s="11"/>
      <c r="C639" s="16"/>
      <c r="D639" s="13"/>
      <c r="E639" s="13"/>
      <c r="F639" s="13"/>
      <c r="G639" s="16"/>
      <c r="H639" s="16"/>
      <c r="I639" s="16"/>
      <c r="J639" s="16"/>
      <c r="K639" s="16"/>
      <c r="L639" s="16"/>
      <c r="M639" s="16"/>
      <c r="N639" s="16"/>
      <c r="O639" s="16"/>
      <c r="P639" s="16"/>
    </row>
    <row r="640" spans="1:16" s="17" customFormat="1">
      <c r="A640" s="9"/>
      <c r="B640" s="11"/>
      <c r="C640" s="16"/>
      <c r="D640" s="13"/>
      <c r="E640" s="13"/>
      <c r="F640" s="13"/>
      <c r="G640" s="16"/>
      <c r="H640" s="16"/>
      <c r="I640" s="16"/>
      <c r="J640" s="16"/>
      <c r="K640" s="16"/>
      <c r="L640" s="16"/>
      <c r="M640" s="16"/>
      <c r="N640" s="16"/>
      <c r="O640" s="16"/>
      <c r="P640" s="16"/>
    </row>
    <row r="641" spans="1:16" s="17" customFormat="1">
      <c r="A641" s="9"/>
      <c r="B641" s="11"/>
      <c r="C641" s="16"/>
      <c r="D641" s="13"/>
      <c r="E641" s="13"/>
      <c r="F641" s="13"/>
      <c r="G641" s="16"/>
      <c r="H641" s="16"/>
      <c r="I641" s="16"/>
      <c r="J641" s="16"/>
      <c r="K641" s="16"/>
      <c r="L641" s="16"/>
      <c r="M641" s="16"/>
      <c r="N641" s="16"/>
      <c r="O641" s="16"/>
      <c r="P641" s="16"/>
    </row>
    <row r="642" spans="1:16" s="17" customFormat="1">
      <c r="A642" s="9"/>
      <c r="B642" s="11"/>
      <c r="C642" s="16"/>
      <c r="D642" s="13"/>
      <c r="E642" s="13"/>
      <c r="F642" s="13"/>
      <c r="G642" s="16"/>
      <c r="H642" s="16"/>
      <c r="I642" s="16"/>
      <c r="J642" s="16"/>
      <c r="K642" s="16"/>
      <c r="L642" s="16"/>
      <c r="M642" s="16"/>
      <c r="N642" s="16"/>
      <c r="O642" s="16"/>
      <c r="P642" s="16"/>
    </row>
    <row r="643" spans="1:16" s="17" customFormat="1">
      <c r="A643" s="9"/>
      <c r="B643" s="11"/>
      <c r="C643" s="16"/>
      <c r="D643" s="13"/>
      <c r="E643" s="13"/>
      <c r="F643" s="13"/>
      <c r="G643" s="16"/>
      <c r="H643" s="16"/>
      <c r="I643" s="16"/>
      <c r="J643" s="16"/>
      <c r="K643" s="16"/>
      <c r="L643" s="16"/>
      <c r="M643" s="16"/>
      <c r="N643" s="16"/>
      <c r="O643" s="16"/>
      <c r="P643" s="16"/>
    </row>
    <row r="644" spans="1:16" s="17" customFormat="1">
      <c r="A644" s="9"/>
      <c r="B644" s="11"/>
      <c r="C644" s="16"/>
      <c r="D644" s="13"/>
      <c r="E644" s="13"/>
      <c r="F644" s="13"/>
      <c r="G644" s="16"/>
      <c r="H644" s="16"/>
      <c r="I644" s="16"/>
      <c r="J644" s="16"/>
      <c r="K644" s="16"/>
      <c r="L644" s="16"/>
      <c r="M644" s="16"/>
      <c r="N644" s="16"/>
      <c r="O644" s="16"/>
      <c r="P644" s="16"/>
    </row>
    <row r="645" spans="1:16" s="17" customFormat="1">
      <c r="A645" s="9"/>
      <c r="B645" s="11"/>
      <c r="C645" s="16"/>
      <c r="D645" s="13"/>
      <c r="E645" s="13"/>
      <c r="F645" s="13"/>
      <c r="G645" s="16"/>
      <c r="H645" s="16"/>
      <c r="I645" s="16"/>
      <c r="J645" s="16"/>
      <c r="K645" s="16"/>
      <c r="L645" s="16"/>
      <c r="M645" s="16"/>
      <c r="N645" s="16"/>
      <c r="O645" s="16"/>
      <c r="P645" s="16"/>
    </row>
    <row r="646" spans="1:16" s="17" customFormat="1">
      <c r="A646" s="9"/>
      <c r="B646" s="11"/>
      <c r="C646" s="16"/>
      <c r="D646" s="13"/>
      <c r="E646" s="13"/>
      <c r="F646" s="13"/>
      <c r="G646" s="16"/>
      <c r="H646" s="16"/>
      <c r="I646" s="16"/>
      <c r="J646" s="16"/>
      <c r="K646" s="16"/>
      <c r="L646" s="16"/>
      <c r="M646" s="16"/>
      <c r="N646" s="16"/>
      <c r="O646" s="16"/>
      <c r="P646" s="16"/>
    </row>
    <row r="647" spans="1:16" s="17" customFormat="1">
      <c r="A647" s="9"/>
      <c r="B647" s="11"/>
      <c r="C647" s="16"/>
      <c r="D647" s="13"/>
      <c r="E647" s="13"/>
      <c r="F647" s="13"/>
      <c r="G647" s="16"/>
      <c r="H647" s="16"/>
      <c r="I647" s="16"/>
      <c r="J647" s="16"/>
      <c r="K647" s="16"/>
      <c r="L647" s="16"/>
      <c r="M647" s="16"/>
      <c r="N647" s="16"/>
      <c r="O647" s="16"/>
      <c r="P647" s="16"/>
    </row>
    <row r="648" spans="1:16" s="17" customFormat="1">
      <c r="A648" s="9"/>
      <c r="B648" s="11"/>
      <c r="C648" s="16"/>
      <c r="D648" s="13"/>
      <c r="E648" s="13"/>
      <c r="F648" s="13"/>
      <c r="G648" s="16"/>
      <c r="H648" s="16"/>
      <c r="I648" s="16"/>
      <c r="J648" s="16"/>
      <c r="K648" s="16"/>
      <c r="L648" s="16"/>
      <c r="M648" s="16"/>
      <c r="N648" s="16"/>
      <c r="O648" s="16"/>
      <c r="P648" s="16"/>
    </row>
    <row r="649" spans="1:16" s="17" customFormat="1">
      <c r="A649" s="9"/>
      <c r="B649" s="11"/>
      <c r="C649" s="16"/>
      <c r="D649" s="13"/>
      <c r="E649" s="13"/>
      <c r="F649" s="13"/>
      <c r="G649" s="16"/>
      <c r="H649" s="16"/>
      <c r="I649" s="16"/>
      <c r="J649" s="16"/>
      <c r="K649" s="16"/>
      <c r="L649" s="16"/>
      <c r="M649" s="16"/>
      <c r="N649" s="16"/>
      <c r="O649" s="16"/>
      <c r="P649" s="16"/>
    </row>
    <row r="650" spans="1:16" s="17" customFormat="1">
      <c r="A650" s="9"/>
      <c r="B650" s="11"/>
      <c r="C650" s="16"/>
      <c r="D650" s="13"/>
      <c r="E650" s="13"/>
      <c r="F650" s="13"/>
      <c r="G650" s="16"/>
      <c r="H650" s="16"/>
      <c r="I650" s="16"/>
      <c r="J650" s="16"/>
      <c r="K650" s="16"/>
      <c r="L650" s="16"/>
      <c r="M650" s="16"/>
      <c r="N650" s="16"/>
      <c r="O650" s="16"/>
      <c r="P650" s="16"/>
    </row>
    <row r="651" spans="1:16" s="17" customFormat="1">
      <c r="A651" s="9"/>
      <c r="B651" s="11"/>
      <c r="C651" s="16"/>
      <c r="D651" s="13"/>
      <c r="E651" s="13"/>
      <c r="F651" s="13"/>
      <c r="G651" s="16"/>
      <c r="H651" s="16"/>
      <c r="I651" s="16"/>
      <c r="J651" s="16"/>
      <c r="K651" s="16"/>
      <c r="L651" s="16"/>
      <c r="M651" s="16"/>
      <c r="N651" s="16"/>
      <c r="O651" s="16"/>
      <c r="P651" s="16"/>
    </row>
    <row r="652" spans="1:16" s="17" customFormat="1">
      <c r="A652" s="9"/>
      <c r="B652" s="11"/>
      <c r="C652" s="16"/>
      <c r="D652" s="13"/>
      <c r="E652" s="13"/>
      <c r="F652" s="13"/>
      <c r="G652" s="16"/>
      <c r="H652" s="16"/>
      <c r="I652" s="16"/>
      <c r="J652" s="16"/>
      <c r="K652" s="16"/>
      <c r="L652" s="16"/>
      <c r="M652" s="16"/>
      <c r="N652" s="16"/>
      <c r="O652" s="16"/>
      <c r="P652" s="16"/>
    </row>
    <row r="653" spans="1:16" s="17" customFormat="1">
      <c r="A653" s="9"/>
      <c r="B653" s="11"/>
      <c r="C653" s="16"/>
      <c r="D653" s="13"/>
      <c r="E653" s="13"/>
      <c r="F653" s="13"/>
      <c r="G653" s="16"/>
      <c r="H653" s="16"/>
      <c r="I653" s="16"/>
      <c r="J653" s="16"/>
      <c r="K653" s="16"/>
      <c r="L653" s="16"/>
      <c r="M653" s="16"/>
      <c r="N653" s="16"/>
      <c r="O653" s="16"/>
      <c r="P653" s="16"/>
    </row>
    <row r="654" spans="1:16" s="17" customFormat="1">
      <c r="A654" s="9"/>
      <c r="B654" s="11"/>
      <c r="C654" s="16"/>
      <c r="D654" s="13"/>
      <c r="E654" s="13"/>
      <c r="F654" s="13"/>
      <c r="G654" s="16"/>
      <c r="H654" s="16"/>
      <c r="I654" s="16"/>
      <c r="J654" s="16"/>
      <c r="K654" s="16"/>
      <c r="L654" s="16"/>
      <c r="M654" s="16"/>
      <c r="N654" s="16"/>
      <c r="O654" s="16"/>
      <c r="P654" s="16"/>
    </row>
    <row r="655" spans="1:16" s="17" customFormat="1">
      <c r="A655" s="9"/>
      <c r="B655" s="11"/>
      <c r="C655" s="16"/>
      <c r="D655" s="13"/>
      <c r="E655" s="13"/>
      <c r="F655" s="13"/>
      <c r="G655" s="16"/>
      <c r="H655" s="16"/>
      <c r="I655" s="16"/>
      <c r="J655" s="16"/>
      <c r="K655" s="16"/>
      <c r="L655" s="16"/>
      <c r="M655" s="16"/>
      <c r="N655" s="16"/>
      <c r="O655" s="16"/>
      <c r="P655" s="16"/>
    </row>
    <row r="656" spans="1:16" s="17" customFormat="1">
      <c r="A656" s="9"/>
      <c r="B656" s="11"/>
      <c r="C656" s="16"/>
      <c r="D656" s="13"/>
      <c r="E656" s="13"/>
      <c r="F656" s="13"/>
      <c r="G656" s="16"/>
      <c r="H656" s="16"/>
      <c r="I656" s="16"/>
      <c r="J656" s="16"/>
      <c r="K656" s="16"/>
      <c r="L656" s="16"/>
      <c r="M656" s="16"/>
      <c r="N656" s="16"/>
      <c r="O656" s="16"/>
      <c r="P656" s="16"/>
    </row>
    <row r="657" spans="1:28" s="17" customFormat="1">
      <c r="A657" s="9"/>
      <c r="B657" s="11"/>
      <c r="C657" s="16"/>
      <c r="D657" s="13"/>
      <c r="E657" s="13"/>
      <c r="F657" s="13"/>
      <c r="G657" s="16"/>
      <c r="H657" s="16"/>
      <c r="I657" s="16"/>
      <c r="J657" s="16"/>
      <c r="K657" s="16"/>
      <c r="L657" s="16"/>
      <c r="M657" s="16"/>
      <c r="N657" s="16"/>
      <c r="O657" s="16"/>
      <c r="P657" s="16"/>
    </row>
    <row r="658" spans="1:28" s="17" customFormat="1">
      <c r="A658" s="9"/>
      <c r="B658" s="11"/>
      <c r="C658" s="16"/>
      <c r="D658" s="13"/>
      <c r="E658" s="13"/>
      <c r="F658" s="13"/>
      <c r="G658" s="16"/>
      <c r="H658" s="16"/>
      <c r="I658" s="16"/>
      <c r="J658" s="16"/>
      <c r="K658" s="16"/>
      <c r="L658" s="16"/>
      <c r="M658" s="16"/>
      <c r="N658" s="16"/>
      <c r="O658" s="16"/>
      <c r="P658" s="16"/>
    </row>
    <row r="659" spans="1:28" s="17" customFormat="1">
      <c r="A659" s="9"/>
      <c r="B659" s="11"/>
      <c r="C659" s="16"/>
      <c r="D659" s="13"/>
      <c r="E659" s="13"/>
      <c r="F659" s="13"/>
      <c r="G659" s="16"/>
      <c r="H659" s="16"/>
      <c r="I659" s="16"/>
      <c r="J659" s="16"/>
      <c r="K659" s="16"/>
      <c r="L659" s="16"/>
      <c r="M659" s="16"/>
      <c r="N659" s="16"/>
      <c r="O659" s="16"/>
      <c r="P659" s="16"/>
    </row>
    <row r="660" spans="1:28" s="17" customFormat="1">
      <c r="A660" s="9"/>
      <c r="B660" s="11"/>
      <c r="C660" s="16"/>
      <c r="D660" s="13"/>
      <c r="E660" s="13"/>
      <c r="F660" s="13"/>
      <c r="G660" s="16"/>
      <c r="H660" s="16"/>
      <c r="I660" s="16"/>
      <c r="J660" s="16"/>
      <c r="K660" s="16"/>
      <c r="L660" s="16"/>
      <c r="M660" s="16"/>
      <c r="N660" s="16"/>
      <c r="O660" s="16"/>
      <c r="P660" s="16"/>
    </row>
    <row r="661" spans="1:28" s="17" customFormat="1">
      <c r="A661" s="9"/>
      <c r="B661" s="11"/>
      <c r="C661" s="16"/>
      <c r="D661" s="13"/>
      <c r="E661" s="13"/>
      <c r="F661" s="13"/>
      <c r="G661" s="16"/>
      <c r="H661" s="16"/>
      <c r="I661" s="16"/>
      <c r="J661" s="16"/>
      <c r="K661" s="16"/>
      <c r="L661" s="16"/>
      <c r="M661" s="16"/>
      <c r="N661" s="16"/>
      <c r="O661" s="16"/>
      <c r="P661" s="16"/>
    </row>
    <row r="662" spans="1:28" s="17" customFormat="1">
      <c r="A662" s="9"/>
      <c r="B662" s="11"/>
      <c r="C662" s="16"/>
      <c r="D662" s="13"/>
      <c r="E662" s="13"/>
      <c r="F662" s="13"/>
      <c r="G662" s="16"/>
      <c r="H662" s="16"/>
      <c r="I662" s="16"/>
      <c r="J662" s="16"/>
      <c r="K662" s="16"/>
      <c r="L662" s="16"/>
      <c r="M662" s="16"/>
      <c r="N662" s="16"/>
      <c r="O662" s="16"/>
      <c r="P662" s="16"/>
    </row>
    <row r="663" spans="1:28" s="17" customFormat="1">
      <c r="A663" s="9"/>
      <c r="B663" s="11"/>
      <c r="C663" s="16"/>
      <c r="D663" s="13"/>
      <c r="E663" s="13"/>
      <c r="F663" s="13"/>
      <c r="G663" s="16"/>
      <c r="H663" s="16"/>
      <c r="I663" s="16"/>
      <c r="J663" s="16"/>
      <c r="K663" s="16"/>
      <c r="L663" s="16"/>
      <c r="M663" s="16"/>
      <c r="N663" s="16"/>
      <c r="O663" s="16"/>
      <c r="P663" s="16"/>
    </row>
    <row r="664" spans="1:28" ht="13.5">
      <c r="C664" s="16"/>
      <c r="D664" s="13"/>
      <c r="E664" s="13"/>
      <c r="F664" s="13"/>
      <c r="G664" s="16"/>
      <c r="H664" s="16"/>
      <c r="I664" s="16"/>
      <c r="J664" s="16"/>
      <c r="K664" s="16"/>
      <c r="L664" s="16"/>
      <c r="M664" s="16"/>
      <c r="N664" s="16"/>
      <c r="O664" s="16"/>
      <c r="P664" s="16"/>
      <c r="Q664" s="11"/>
      <c r="R664" s="11"/>
      <c r="S664" s="11"/>
      <c r="T664" s="11"/>
      <c r="U664" s="11"/>
      <c r="V664" s="11"/>
      <c r="AA664" s="11"/>
      <c r="AB664" s="11"/>
    </row>
    <row r="665" spans="1:28" ht="13.5">
      <c r="C665" s="16"/>
      <c r="D665" s="13"/>
      <c r="E665" s="13"/>
      <c r="F665" s="13"/>
      <c r="G665" s="16"/>
      <c r="H665" s="16"/>
      <c r="I665" s="16"/>
      <c r="J665" s="16"/>
      <c r="K665" s="16"/>
      <c r="L665" s="16"/>
      <c r="M665" s="16"/>
      <c r="N665" s="16"/>
      <c r="O665" s="16"/>
      <c r="P665" s="16"/>
      <c r="Q665" s="11"/>
      <c r="R665" s="11"/>
      <c r="S665" s="11"/>
      <c r="T665" s="11"/>
      <c r="U665" s="11"/>
      <c r="V665" s="11"/>
      <c r="AA665" s="11"/>
      <c r="AB665" s="11"/>
    </row>
    <row r="666" spans="1:28" ht="13.5">
      <c r="C666" s="16"/>
      <c r="D666" s="13"/>
      <c r="E666" s="13"/>
      <c r="F666" s="13"/>
      <c r="G666" s="16"/>
      <c r="H666" s="16"/>
      <c r="I666" s="16"/>
      <c r="J666" s="16"/>
      <c r="K666" s="16"/>
      <c r="L666" s="16"/>
      <c r="M666" s="16"/>
      <c r="N666" s="16"/>
      <c r="O666" s="16"/>
      <c r="P666" s="16"/>
      <c r="Q666" s="11"/>
      <c r="R666" s="11"/>
      <c r="S666" s="11"/>
      <c r="T666" s="11"/>
      <c r="U666" s="11"/>
      <c r="V666" s="11"/>
      <c r="AA666" s="11"/>
      <c r="AB666" s="11"/>
    </row>
    <row r="667" spans="1:28" ht="13.5">
      <c r="C667" s="16"/>
      <c r="D667" s="13"/>
      <c r="E667" s="13"/>
      <c r="F667" s="13"/>
      <c r="G667" s="16"/>
      <c r="H667" s="16"/>
      <c r="I667" s="16"/>
      <c r="J667" s="16"/>
      <c r="K667" s="16"/>
      <c r="L667" s="16"/>
      <c r="M667" s="16"/>
      <c r="N667" s="16"/>
      <c r="O667" s="16"/>
      <c r="P667" s="16"/>
      <c r="Q667" s="11"/>
      <c r="R667" s="11"/>
      <c r="S667" s="11"/>
      <c r="T667" s="11"/>
      <c r="U667" s="11"/>
      <c r="V667" s="11"/>
      <c r="AA667" s="11"/>
      <c r="AB667" s="11"/>
    </row>
    <row r="668" spans="1:28" ht="13.5">
      <c r="C668" s="16"/>
      <c r="D668" s="13"/>
      <c r="E668" s="13"/>
      <c r="F668" s="13"/>
      <c r="G668" s="16"/>
      <c r="H668" s="16"/>
      <c r="I668" s="16"/>
      <c r="J668" s="16"/>
      <c r="K668" s="16"/>
      <c r="L668" s="16"/>
      <c r="M668" s="16"/>
      <c r="N668" s="16"/>
      <c r="O668" s="16"/>
      <c r="P668" s="16"/>
      <c r="Q668" s="11"/>
      <c r="R668" s="11"/>
      <c r="S668" s="11"/>
      <c r="T668" s="11"/>
      <c r="U668" s="11"/>
      <c r="V668" s="11"/>
      <c r="AA668" s="11"/>
      <c r="AB668" s="11"/>
    </row>
    <row r="669" spans="1:28" ht="13.5">
      <c r="C669" s="16"/>
      <c r="D669" s="13"/>
      <c r="E669" s="13"/>
      <c r="F669" s="13"/>
      <c r="G669" s="16"/>
      <c r="H669" s="16"/>
      <c r="I669" s="16"/>
      <c r="J669" s="16"/>
      <c r="K669" s="16"/>
      <c r="L669" s="16"/>
      <c r="M669" s="16"/>
      <c r="N669" s="16"/>
      <c r="O669" s="16"/>
      <c r="P669" s="16"/>
      <c r="Q669" s="11"/>
      <c r="R669" s="11"/>
      <c r="S669" s="11"/>
      <c r="T669" s="11"/>
      <c r="U669" s="11"/>
      <c r="V669" s="11"/>
      <c r="AA669" s="11"/>
      <c r="AB669" s="11"/>
    </row>
    <row r="670" spans="1:28" ht="13.5">
      <c r="C670" s="16"/>
      <c r="D670" s="13"/>
      <c r="E670" s="13"/>
      <c r="F670" s="13"/>
      <c r="G670" s="16"/>
      <c r="H670" s="16"/>
      <c r="I670" s="16"/>
      <c r="J670" s="16"/>
      <c r="K670" s="16"/>
      <c r="L670" s="16"/>
      <c r="M670" s="16"/>
      <c r="N670" s="16"/>
      <c r="O670" s="16"/>
      <c r="P670" s="16"/>
      <c r="Q670" s="11"/>
      <c r="R670" s="11"/>
      <c r="S670" s="11"/>
      <c r="T670" s="11"/>
      <c r="U670" s="11"/>
      <c r="V670" s="11"/>
      <c r="AA670" s="11"/>
      <c r="AB670" s="11"/>
    </row>
    <row r="671" spans="1:28" ht="13.5">
      <c r="C671" s="16"/>
      <c r="D671" s="13"/>
      <c r="E671" s="13"/>
      <c r="F671" s="13"/>
      <c r="G671" s="16"/>
      <c r="H671" s="16"/>
      <c r="I671" s="16"/>
      <c r="J671" s="16"/>
      <c r="K671" s="16"/>
      <c r="L671" s="16"/>
      <c r="M671" s="16"/>
      <c r="N671" s="16"/>
      <c r="O671" s="16"/>
      <c r="P671" s="16"/>
      <c r="Q671" s="11"/>
      <c r="R671" s="11"/>
      <c r="S671" s="11"/>
      <c r="T671" s="11"/>
      <c r="U671" s="11"/>
      <c r="V671" s="11"/>
      <c r="AA671" s="11"/>
      <c r="AB671" s="11"/>
    </row>
    <row r="672" spans="1:28" ht="13.5">
      <c r="C672" s="16"/>
      <c r="D672" s="13"/>
      <c r="E672" s="13"/>
      <c r="F672" s="13"/>
      <c r="G672" s="16"/>
      <c r="H672" s="16"/>
      <c r="I672" s="16"/>
      <c r="J672" s="16"/>
      <c r="K672" s="16"/>
      <c r="L672" s="16"/>
      <c r="M672" s="16"/>
      <c r="N672" s="16"/>
      <c r="O672" s="16"/>
      <c r="P672" s="16"/>
      <c r="Q672" s="11"/>
      <c r="R672" s="11"/>
      <c r="S672" s="11"/>
      <c r="T672" s="11"/>
      <c r="U672" s="11"/>
      <c r="V672" s="11"/>
      <c r="AA672" s="11"/>
      <c r="AB672" s="11"/>
    </row>
    <row r="673" spans="3:28" ht="13.5">
      <c r="C673" s="16"/>
      <c r="D673" s="13"/>
      <c r="E673" s="13"/>
      <c r="F673" s="13"/>
      <c r="G673" s="16"/>
      <c r="H673" s="16"/>
      <c r="I673" s="16"/>
      <c r="J673" s="16"/>
      <c r="K673" s="16"/>
      <c r="L673" s="16"/>
      <c r="M673" s="16"/>
      <c r="N673" s="16"/>
      <c r="O673" s="16"/>
      <c r="P673" s="16"/>
      <c r="Q673" s="11"/>
      <c r="R673" s="11"/>
      <c r="S673" s="11"/>
      <c r="T673" s="11"/>
      <c r="U673" s="11"/>
      <c r="V673" s="11"/>
      <c r="AA673" s="11"/>
      <c r="AB673" s="11"/>
    </row>
    <row r="674" spans="3:28" ht="13.5">
      <c r="C674" s="16"/>
      <c r="D674" s="13"/>
      <c r="E674" s="13"/>
      <c r="F674" s="13"/>
      <c r="G674" s="16"/>
      <c r="H674" s="16"/>
      <c r="I674" s="16"/>
      <c r="J674" s="16"/>
      <c r="K674" s="16"/>
      <c r="L674" s="16"/>
      <c r="M674" s="16"/>
      <c r="N674" s="16"/>
      <c r="O674" s="16"/>
      <c r="P674" s="16"/>
      <c r="Q674" s="11"/>
      <c r="R674" s="11"/>
      <c r="S674" s="11"/>
      <c r="T674" s="11"/>
      <c r="U674" s="11"/>
      <c r="V674" s="11"/>
      <c r="AA674" s="11"/>
      <c r="AB674" s="11"/>
    </row>
    <row r="675" spans="3:28" ht="13.5">
      <c r="C675" s="16"/>
      <c r="D675" s="13"/>
      <c r="E675" s="13"/>
      <c r="F675" s="13"/>
      <c r="G675" s="16"/>
      <c r="H675" s="16"/>
      <c r="I675" s="16"/>
      <c r="J675" s="16"/>
      <c r="K675" s="16"/>
      <c r="L675" s="16"/>
      <c r="M675" s="16"/>
      <c r="N675" s="16"/>
      <c r="O675" s="16"/>
      <c r="P675" s="16"/>
      <c r="Q675" s="11"/>
      <c r="R675" s="11"/>
      <c r="S675" s="11"/>
      <c r="T675" s="11"/>
      <c r="U675" s="11"/>
      <c r="V675" s="11"/>
      <c r="AA675" s="11"/>
      <c r="AB675" s="11"/>
    </row>
    <row r="676" spans="3:28" ht="13.5">
      <c r="C676" s="16"/>
      <c r="D676" s="13"/>
      <c r="E676" s="13"/>
      <c r="F676" s="13"/>
      <c r="G676" s="16"/>
      <c r="H676" s="16"/>
      <c r="I676" s="16"/>
      <c r="J676" s="16"/>
      <c r="K676" s="16"/>
      <c r="L676" s="16"/>
      <c r="M676" s="16"/>
      <c r="N676" s="16"/>
      <c r="O676" s="16"/>
      <c r="P676" s="16"/>
      <c r="Q676" s="11"/>
      <c r="R676" s="11"/>
      <c r="S676" s="11"/>
      <c r="T676" s="11"/>
      <c r="U676" s="11"/>
      <c r="V676" s="11"/>
      <c r="AA676" s="11"/>
      <c r="AB676" s="11"/>
    </row>
    <row r="677" spans="3:28" ht="13.5">
      <c r="C677" s="16"/>
      <c r="D677" s="13"/>
      <c r="E677" s="13"/>
      <c r="F677" s="13"/>
      <c r="G677" s="16"/>
      <c r="H677" s="16"/>
      <c r="I677" s="16"/>
      <c r="J677" s="16"/>
      <c r="K677" s="16"/>
      <c r="L677" s="16"/>
      <c r="M677" s="16"/>
      <c r="N677" s="16"/>
      <c r="O677" s="16"/>
      <c r="P677" s="16"/>
      <c r="Q677" s="11"/>
      <c r="R677" s="11"/>
      <c r="S677" s="11"/>
      <c r="T677" s="11"/>
      <c r="U677" s="11"/>
      <c r="V677" s="11"/>
      <c r="AA677" s="11"/>
      <c r="AB677" s="11"/>
    </row>
    <row r="678" spans="3:28" ht="13.5">
      <c r="C678" s="16"/>
      <c r="D678" s="13"/>
      <c r="E678" s="13"/>
      <c r="F678" s="13"/>
      <c r="G678" s="16"/>
      <c r="H678" s="16"/>
      <c r="I678" s="16"/>
      <c r="J678" s="16"/>
      <c r="K678" s="16"/>
      <c r="L678" s="16"/>
      <c r="M678" s="16"/>
      <c r="N678" s="16"/>
      <c r="O678" s="16"/>
      <c r="P678" s="16"/>
      <c r="Q678" s="11"/>
      <c r="R678" s="11"/>
      <c r="S678" s="11"/>
      <c r="T678" s="11"/>
      <c r="U678" s="11"/>
      <c r="V678" s="11"/>
      <c r="AA678" s="11"/>
      <c r="AB678" s="11"/>
    </row>
    <row r="679" spans="3:28" ht="13.5">
      <c r="C679" s="16"/>
      <c r="D679" s="13"/>
      <c r="E679" s="13"/>
      <c r="F679" s="13"/>
      <c r="G679" s="16"/>
      <c r="H679" s="16"/>
      <c r="I679" s="16"/>
      <c r="J679" s="16"/>
      <c r="K679" s="16"/>
      <c r="L679" s="16"/>
      <c r="M679" s="16"/>
      <c r="N679" s="16"/>
      <c r="O679" s="16"/>
      <c r="P679" s="16"/>
      <c r="Q679" s="11"/>
      <c r="R679" s="11"/>
      <c r="S679" s="11"/>
      <c r="T679" s="11"/>
      <c r="U679" s="11"/>
      <c r="V679" s="11"/>
      <c r="AA679" s="11"/>
      <c r="AB679" s="11"/>
    </row>
    <row r="680" spans="3:28" ht="13.5">
      <c r="C680" s="16"/>
      <c r="D680" s="13"/>
      <c r="E680" s="13"/>
      <c r="F680" s="13"/>
      <c r="G680" s="16"/>
      <c r="H680" s="16"/>
      <c r="I680" s="16"/>
      <c r="J680" s="16"/>
      <c r="K680" s="16"/>
      <c r="L680" s="16"/>
      <c r="M680" s="16"/>
      <c r="N680" s="16"/>
      <c r="O680" s="16"/>
      <c r="P680" s="16"/>
      <c r="Q680" s="11"/>
      <c r="R680" s="11"/>
      <c r="S680" s="11"/>
      <c r="T680" s="11"/>
      <c r="U680" s="11"/>
      <c r="V680" s="11"/>
      <c r="AA680" s="11"/>
      <c r="AB680" s="11"/>
    </row>
    <row r="681" spans="3:28" ht="13.5">
      <c r="C681" s="16"/>
      <c r="D681" s="13"/>
      <c r="E681" s="13"/>
      <c r="F681" s="13"/>
      <c r="G681" s="16"/>
      <c r="H681" s="16"/>
      <c r="I681" s="16"/>
      <c r="J681" s="16"/>
      <c r="K681" s="16"/>
      <c r="L681" s="16"/>
      <c r="M681" s="16"/>
      <c r="N681" s="16"/>
      <c r="O681" s="16"/>
      <c r="P681" s="16"/>
      <c r="Q681" s="11"/>
      <c r="R681" s="11"/>
      <c r="S681" s="11"/>
      <c r="T681" s="11"/>
      <c r="U681" s="11"/>
      <c r="V681" s="11"/>
      <c r="AA681" s="11"/>
      <c r="AB681" s="11"/>
    </row>
    <row r="682" spans="3:28" ht="13.5">
      <c r="C682" s="16"/>
      <c r="D682" s="13"/>
      <c r="E682" s="13"/>
      <c r="F682" s="13"/>
      <c r="G682" s="16"/>
      <c r="H682" s="16"/>
      <c r="I682" s="16"/>
      <c r="J682" s="16"/>
      <c r="K682" s="16"/>
      <c r="L682" s="16"/>
      <c r="M682" s="16"/>
      <c r="N682" s="16"/>
      <c r="O682" s="16"/>
      <c r="P682" s="16"/>
      <c r="Q682" s="11"/>
      <c r="R682" s="11"/>
      <c r="S682" s="11"/>
      <c r="T682" s="11"/>
      <c r="U682" s="11"/>
      <c r="V682" s="11"/>
      <c r="AA682" s="11"/>
      <c r="AB682" s="11"/>
    </row>
    <row r="683" spans="3:28" ht="13.5">
      <c r="C683" s="16"/>
      <c r="D683" s="13"/>
      <c r="E683" s="13"/>
      <c r="F683" s="13"/>
      <c r="G683" s="16"/>
      <c r="H683" s="16"/>
      <c r="I683" s="16"/>
      <c r="J683" s="16"/>
      <c r="K683" s="16"/>
      <c r="L683" s="16"/>
      <c r="M683" s="16"/>
      <c r="N683" s="16"/>
      <c r="O683" s="16"/>
      <c r="P683" s="16"/>
      <c r="Q683" s="11"/>
      <c r="R683" s="11"/>
      <c r="S683" s="11"/>
      <c r="T683" s="11"/>
      <c r="U683" s="11"/>
      <c r="V683" s="11"/>
      <c r="AA683" s="11"/>
      <c r="AB683" s="11"/>
    </row>
    <row r="684" spans="3:28" ht="13.5">
      <c r="C684" s="16"/>
      <c r="D684" s="13"/>
      <c r="E684" s="13"/>
      <c r="F684" s="13"/>
      <c r="G684" s="16"/>
      <c r="H684" s="16"/>
      <c r="I684" s="16"/>
      <c r="J684" s="16"/>
      <c r="K684" s="16"/>
      <c r="L684" s="16"/>
      <c r="M684" s="16"/>
      <c r="N684" s="16"/>
      <c r="O684" s="16"/>
      <c r="P684" s="16"/>
      <c r="Q684" s="11"/>
      <c r="R684" s="11"/>
      <c r="S684" s="11"/>
      <c r="T684" s="11"/>
      <c r="U684" s="11"/>
      <c r="V684" s="11"/>
      <c r="AA684" s="11"/>
      <c r="AB684" s="11"/>
    </row>
    <row r="685" spans="3:28" ht="13.5">
      <c r="C685" s="16"/>
      <c r="D685" s="13"/>
      <c r="E685" s="13"/>
      <c r="F685" s="13"/>
      <c r="G685" s="16"/>
      <c r="H685" s="16"/>
      <c r="I685" s="16"/>
      <c r="J685" s="16"/>
      <c r="K685" s="16"/>
      <c r="L685" s="16"/>
      <c r="M685" s="16"/>
      <c r="N685" s="16"/>
      <c r="O685" s="16"/>
      <c r="P685" s="16"/>
      <c r="Q685" s="11"/>
      <c r="R685" s="11"/>
      <c r="S685" s="11"/>
      <c r="T685" s="11"/>
      <c r="U685" s="11"/>
      <c r="V685" s="11"/>
      <c r="AA685" s="11"/>
      <c r="AB685" s="11"/>
    </row>
    <row r="686" spans="3:28" ht="13.5">
      <c r="C686" s="16"/>
      <c r="D686" s="13"/>
      <c r="E686" s="13"/>
      <c r="F686" s="13"/>
      <c r="G686" s="16"/>
      <c r="H686" s="16"/>
      <c r="I686" s="16"/>
      <c r="J686" s="16"/>
      <c r="K686" s="16"/>
      <c r="L686" s="16"/>
      <c r="M686" s="16"/>
      <c r="N686" s="16"/>
      <c r="O686" s="16"/>
      <c r="P686" s="16"/>
      <c r="Q686" s="11"/>
      <c r="R686" s="11"/>
      <c r="S686" s="11"/>
      <c r="T686" s="11"/>
      <c r="U686" s="11"/>
      <c r="V686" s="11"/>
      <c r="AA686" s="11"/>
      <c r="AB686" s="11"/>
    </row>
    <row r="687" spans="3:28" ht="13.5">
      <c r="C687" s="16"/>
      <c r="D687" s="13"/>
      <c r="E687" s="13"/>
      <c r="F687" s="13"/>
      <c r="G687" s="16"/>
      <c r="H687" s="16"/>
      <c r="I687" s="16"/>
      <c r="J687" s="16"/>
      <c r="K687" s="16"/>
      <c r="L687" s="16"/>
      <c r="M687" s="16"/>
      <c r="N687" s="16"/>
      <c r="O687" s="16"/>
      <c r="P687" s="16"/>
      <c r="Q687" s="11"/>
      <c r="R687" s="11"/>
      <c r="S687" s="11"/>
      <c r="T687" s="11"/>
      <c r="U687" s="11"/>
      <c r="V687" s="11"/>
      <c r="AA687" s="11"/>
      <c r="AB687" s="11"/>
    </row>
    <row r="688" spans="3:28" ht="13.5">
      <c r="C688" s="16"/>
      <c r="D688" s="13"/>
      <c r="E688" s="13"/>
      <c r="F688" s="13"/>
      <c r="G688" s="16"/>
      <c r="H688" s="16"/>
      <c r="I688" s="16"/>
      <c r="J688" s="16"/>
      <c r="K688" s="16"/>
      <c r="L688" s="16"/>
      <c r="M688" s="16"/>
      <c r="N688" s="16"/>
      <c r="O688" s="16"/>
      <c r="P688" s="16"/>
      <c r="Q688" s="11"/>
      <c r="R688" s="11"/>
      <c r="S688" s="11"/>
      <c r="T688" s="11"/>
      <c r="U688" s="11"/>
      <c r="V688" s="11"/>
      <c r="AA688" s="11"/>
      <c r="AB688" s="11"/>
    </row>
    <row r="689" spans="3:28" ht="13.5">
      <c r="C689" s="16"/>
      <c r="D689" s="13"/>
      <c r="E689" s="13"/>
      <c r="F689" s="13"/>
      <c r="G689" s="16"/>
      <c r="H689" s="16"/>
      <c r="I689" s="16"/>
      <c r="J689" s="16"/>
      <c r="K689" s="16"/>
      <c r="L689" s="16"/>
      <c r="M689" s="16"/>
      <c r="N689" s="16"/>
      <c r="O689" s="16"/>
      <c r="P689" s="16"/>
      <c r="Q689" s="11"/>
      <c r="R689" s="11"/>
      <c r="S689" s="11"/>
      <c r="T689" s="11"/>
      <c r="U689" s="11"/>
      <c r="V689" s="11"/>
      <c r="AA689" s="11"/>
      <c r="AB689" s="11"/>
    </row>
    <row r="690" spans="3:28" ht="13.5">
      <c r="C690" s="16"/>
      <c r="D690" s="13"/>
      <c r="E690" s="13"/>
      <c r="F690" s="13"/>
      <c r="G690" s="16"/>
      <c r="H690" s="16"/>
      <c r="I690" s="16"/>
      <c r="J690" s="16"/>
      <c r="K690" s="16"/>
      <c r="L690" s="16"/>
      <c r="M690" s="16"/>
      <c r="N690" s="16"/>
      <c r="O690" s="16"/>
      <c r="P690" s="16"/>
      <c r="Q690" s="11"/>
      <c r="R690" s="11"/>
      <c r="S690" s="11"/>
      <c r="T690" s="11"/>
      <c r="U690" s="11"/>
      <c r="V690" s="11"/>
      <c r="AA690" s="11"/>
      <c r="AB690" s="11"/>
    </row>
    <row r="691" spans="3:28" ht="13.5">
      <c r="C691" s="16"/>
      <c r="D691" s="13"/>
      <c r="E691" s="13"/>
      <c r="F691" s="13"/>
      <c r="G691" s="16"/>
      <c r="H691" s="16"/>
      <c r="I691" s="16"/>
      <c r="J691" s="16"/>
      <c r="K691" s="16"/>
      <c r="L691" s="16"/>
      <c r="M691" s="16"/>
      <c r="N691" s="16"/>
      <c r="O691" s="16"/>
      <c r="P691" s="16"/>
      <c r="Q691" s="11"/>
      <c r="R691" s="11"/>
      <c r="S691" s="11"/>
      <c r="T691" s="11"/>
      <c r="U691" s="11"/>
      <c r="V691" s="11"/>
      <c r="AA691" s="11"/>
      <c r="AB691" s="11"/>
    </row>
    <row r="692" spans="3:28" ht="13.5">
      <c r="C692" s="16"/>
      <c r="D692" s="13"/>
      <c r="E692" s="13"/>
      <c r="F692" s="13"/>
      <c r="G692" s="16"/>
      <c r="H692" s="16"/>
      <c r="I692" s="16"/>
      <c r="J692" s="16"/>
      <c r="K692" s="16"/>
      <c r="L692" s="16"/>
      <c r="M692" s="16"/>
      <c r="N692" s="16"/>
      <c r="O692" s="16"/>
      <c r="P692" s="16"/>
      <c r="Q692" s="11"/>
      <c r="R692" s="11"/>
      <c r="S692" s="11"/>
      <c r="T692" s="11"/>
      <c r="U692" s="11"/>
      <c r="V692" s="11"/>
      <c r="AA692" s="11"/>
      <c r="AB692" s="11"/>
    </row>
    <row r="693" spans="3:28" ht="13.5">
      <c r="C693" s="16"/>
      <c r="D693" s="13"/>
      <c r="E693" s="13"/>
      <c r="F693" s="13"/>
      <c r="G693" s="16"/>
      <c r="H693" s="16"/>
      <c r="I693" s="16"/>
      <c r="J693" s="16"/>
      <c r="K693" s="16"/>
      <c r="L693" s="16"/>
      <c r="M693" s="16"/>
      <c r="N693" s="16"/>
      <c r="O693" s="16"/>
      <c r="P693" s="16"/>
      <c r="Q693" s="11"/>
      <c r="R693" s="11"/>
      <c r="S693" s="11"/>
      <c r="T693" s="11"/>
      <c r="U693" s="11"/>
      <c r="V693" s="11"/>
      <c r="AA693" s="11"/>
      <c r="AB693" s="11"/>
    </row>
    <row r="694" spans="3:28" ht="13.5">
      <c r="C694" s="16"/>
      <c r="D694" s="13"/>
      <c r="E694" s="13"/>
      <c r="F694" s="13"/>
      <c r="G694" s="16"/>
      <c r="H694" s="16"/>
      <c r="I694" s="16"/>
      <c r="J694" s="16"/>
      <c r="K694" s="16"/>
      <c r="L694" s="16"/>
      <c r="M694" s="16"/>
      <c r="N694" s="16"/>
      <c r="O694" s="16"/>
      <c r="P694" s="16"/>
      <c r="Q694" s="11"/>
      <c r="R694" s="11"/>
      <c r="S694" s="11"/>
      <c r="T694" s="11"/>
      <c r="U694" s="11"/>
      <c r="V694" s="11"/>
      <c r="AA694" s="11"/>
      <c r="AB694" s="11"/>
    </row>
    <row r="695" spans="3:28" ht="13.5">
      <c r="C695" s="16"/>
      <c r="D695" s="13"/>
      <c r="E695" s="13"/>
      <c r="F695" s="13"/>
      <c r="G695" s="16"/>
      <c r="H695" s="16"/>
      <c r="I695" s="16"/>
      <c r="J695" s="16"/>
      <c r="K695" s="16"/>
      <c r="L695" s="16"/>
      <c r="M695" s="16"/>
      <c r="N695" s="16"/>
      <c r="O695" s="16"/>
      <c r="P695" s="16"/>
      <c r="Q695" s="11"/>
      <c r="R695" s="11"/>
      <c r="S695" s="11"/>
      <c r="T695" s="11"/>
      <c r="U695" s="11"/>
      <c r="V695" s="11"/>
      <c r="AA695" s="11"/>
      <c r="AB695" s="11"/>
    </row>
    <row r="696" spans="3:28" ht="13.5">
      <c r="C696" s="16"/>
      <c r="D696" s="13"/>
      <c r="E696" s="13"/>
      <c r="F696" s="13"/>
      <c r="G696" s="16"/>
      <c r="H696" s="16"/>
      <c r="I696" s="16"/>
      <c r="J696" s="16"/>
      <c r="K696" s="16"/>
      <c r="L696" s="16"/>
      <c r="M696" s="16"/>
      <c r="N696" s="16"/>
      <c r="O696" s="16"/>
      <c r="P696" s="16"/>
      <c r="Q696" s="11"/>
      <c r="R696" s="11"/>
      <c r="S696" s="11"/>
      <c r="T696" s="11"/>
      <c r="U696" s="11"/>
      <c r="V696" s="11"/>
      <c r="AA696" s="11"/>
      <c r="AB696" s="11"/>
    </row>
    <row r="697" spans="3:28" ht="13.5">
      <c r="C697" s="16"/>
      <c r="D697" s="13"/>
      <c r="E697" s="13"/>
      <c r="F697" s="13"/>
      <c r="G697" s="16"/>
      <c r="H697" s="16"/>
      <c r="I697" s="16"/>
      <c r="J697" s="16"/>
      <c r="K697" s="16"/>
      <c r="L697" s="16"/>
      <c r="M697" s="16"/>
      <c r="N697" s="16"/>
      <c r="O697" s="16"/>
      <c r="P697" s="16"/>
      <c r="Q697" s="11"/>
      <c r="R697" s="11"/>
      <c r="S697" s="11"/>
      <c r="T697" s="11"/>
      <c r="U697" s="11"/>
      <c r="V697" s="11"/>
      <c r="AA697" s="11"/>
      <c r="AB697" s="11"/>
    </row>
    <row r="698" spans="3:28" ht="13.5">
      <c r="C698" s="16"/>
      <c r="D698" s="13"/>
      <c r="E698" s="13"/>
      <c r="F698" s="13"/>
      <c r="G698" s="16"/>
      <c r="H698" s="16"/>
      <c r="I698" s="16"/>
      <c r="J698" s="16"/>
      <c r="K698" s="16"/>
      <c r="L698" s="16"/>
      <c r="M698" s="16"/>
      <c r="N698" s="16"/>
      <c r="O698" s="16"/>
      <c r="P698" s="16"/>
      <c r="Q698" s="11"/>
      <c r="R698" s="11"/>
      <c r="S698" s="11"/>
      <c r="T698" s="11"/>
      <c r="U698" s="11"/>
      <c r="V698" s="11"/>
      <c r="AA698" s="11"/>
      <c r="AB698" s="11"/>
    </row>
    <row r="699" spans="3:28" ht="13.5">
      <c r="C699" s="16"/>
      <c r="D699" s="13"/>
      <c r="E699" s="13"/>
      <c r="F699" s="13"/>
      <c r="G699" s="16"/>
      <c r="H699" s="16"/>
      <c r="I699" s="16"/>
      <c r="J699" s="16"/>
      <c r="K699" s="16"/>
      <c r="L699" s="16"/>
      <c r="M699" s="16"/>
      <c r="N699" s="16"/>
      <c r="O699" s="16"/>
      <c r="P699" s="16"/>
      <c r="Q699" s="11"/>
      <c r="R699" s="11"/>
      <c r="S699" s="11"/>
      <c r="T699" s="11"/>
      <c r="U699" s="11"/>
      <c r="V699" s="11"/>
      <c r="AA699" s="11"/>
      <c r="AB699" s="11"/>
    </row>
    <row r="700" spans="3:28" ht="13.5">
      <c r="C700" s="16"/>
      <c r="D700" s="13"/>
      <c r="E700" s="13"/>
      <c r="F700" s="13"/>
      <c r="G700" s="16"/>
      <c r="H700" s="16"/>
      <c r="I700" s="16"/>
      <c r="J700" s="16"/>
      <c r="K700" s="16"/>
      <c r="L700" s="16"/>
      <c r="M700" s="16"/>
      <c r="N700" s="16"/>
      <c r="O700" s="16"/>
      <c r="P700" s="16"/>
      <c r="Q700" s="11"/>
      <c r="R700" s="11"/>
      <c r="S700" s="11"/>
      <c r="T700" s="11"/>
      <c r="U700" s="11"/>
      <c r="V700" s="11"/>
      <c r="AA700" s="11"/>
      <c r="AB700" s="11"/>
    </row>
    <row r="701" spans="3:28" ht="13.5">
      <c r="C701" s="16"/>
      <c r="D701" s="13"/>
      <c r="E701" s="13"/>
      <c r="F701" s="13"/>
      <c r="G701" s="16"/>
      <c r="H701" s="16"/>
      <c r="I701" s="16"/>
      <c r="J701" s="16"/>
      <c r="K701" s="16"/>
      <c r="L701" s="16"/>
      <c r="M701" s="16"/>
      <c r="N701" s="16"/>
      <c r="O701" s="16"/>
      <c r="P701" s="16"/>
      <c r="Q701" s="11"/>
      <c r="R701" s="11"/>
      <c r="S701" s="11"/>
      <c r="T701" s="11"/>
      <c r="U701" s="11"/>
      <c r="V701" s="11"/>
      <c r="AA701" s="11"/>
      <c r="AB701" s="11"/>
    </row>
    <row r="702" spans="3:28" ht="13.5">
      <c r="C702" s="16"/>
      <c r="D702" s="13"/>
      <c r="E702" s="13"/>
      <c r="F702" s="13"/>
      <c r="G702" s="16"/>
      <c r="H702" s="16"/>
      <c r="I702" s="16"/>
      <c r="J702" s="16"/>
      <c r="K702" s="16"/>
      <c r="L702" s="16"/>
      <c r="M702" s="16"/>
      <c r="N702" s="16"/>
      <c r="O702" s="16"/>
      <c r="P702" s="16"/>
      <c r="Q702" s="11"/>
      <c r="R702" s="11"/>
      <c r="S702" s="11"/>
      <c r="T702" s="11"/>
      <c r="U702" s="11"/>
      <c r="V702" s="11"/>
      <c r="AA702" s="11"/>
      <c r="AB702" s="11"/>
    </row>
    <row r="703" spans="3:28" ht="13.5">
      <c r="C703" s="16"/>
      <c r="D703" s="13"/>
      <c r="E703" s="13"/>
      <c r="F703" s="13"/>
      <c r="G703" s="16"/>
      <c r="H703" s="16"/>
      <c r="I703" s="16"/>
      <c r="J703" s="16"/>
      <c r="K703" s="16"/>
      <c r="L703" s="16"/>
      <c r="M703" s="16"/>
      <c r="N703" s="16"/>
      <c r="O703" s="16"/>
      <c r="P703" s="16"/>
      <c r="Q703" s="11"/>
      <c r="R703" s="11"/>
      <c r="S703" s="11"/>
      <c r="T703" s="11"/>
      <c r="U703" s="11"/>
      <c r="V703" s="11"/>
      <c r="AA703" s="11"/>
      <c r="AB703" s="11"/>
    </row>
    <row r="704" spans="3:28" ht="13.5">
      <c r="C704" s="16"/>
      <c r="D704" s="13"/>
      <c r="E704" s="13"/>
      <c r="F704" s="13"/>
      <c r="G704" s="16"/>
      <c r="H704" s="16"/>
      <c r="I704" s="16"/>
      <c r="J704" s="16"/>
      <c r="K704" s="16"/>
      <c r="L704" s="16"/>
      <c r="M704" s="16"/>
      <c r="N704" s="16"/>
      <c r="O704" s="16"/>
      <c r="P704" s="16"/>
      <c r="Q704" s="11"/>
      <c r="R704" s="11"/>
      <c r="S704" s="11"/>
      <c r="T704" s="11"/>
      <c r="U704" s="11"/>
      <c r="V704" s="11"/>
      <c r="AA704" s="11"/>
      <c r="AB704" s="11"/>
    </row>
    <row r="705" spans="3:28" ht="13.5">
      <c r="C705" s="16"/>
      <c r="D705" s="13"/>
      <c r="E705" s="13"/>
      <c r="F705" s="13"/>
      <c r="G705" s="16"/>
      <c r="H705" s="16"/>
      <c r="I705" s="16"/>
      <c r="J705" s="16"/>
      <c r="K705" s="16"/>
      <c r="L705" s="16"/>
      <c r="M705" s="16"/>
      <c r="N705" s="16"/>
      <c r="O705" s="16"/>
      <c r="P705" s="16"/>
      <c r="Q705" s="11"/>
      <c r="R705" s="11"/>
      <c r="S705" s="11"/>
      <c r="T705" s="11"/>
      <c r="U705" s="11"/>
      <c r="V705" s="11"/>
      <c r="AA705" s="11"/>
      <c r="AB705" s="11"/>
    </row>
    <row r="706" spans="3:28" ht="13.5">
      <c r="C706" s="16"/>
      <c r="D706" s="13"/>
      <c r="E706" s="13"/>
      <c r="F706" s="13"/>
      <c r="G706" s="16"/>
      <c r="H706" s="16"/>
      <c r="I706" s="16"/>
      <c r="J706" s="16"/>
      <c r="K706" s="16"/>
      <c r="L706" s="16"/>
      <c r="M706" s="16"/>
      <c r="N706" s="16"/>
      <c r="O706" s="16"/>
      <c r="P706" s="16"/>
      <c r="Q706" s="11"/>
      <c r="R706" s="11"/>
      <c r="S706" s="11"/>
      <c r="T706" s="11"/>
      <c r="U706" s="11"/>
      <c r="V706" s="11"/>
      <c r="AA706" s="11"/>
      <c r="AB706" s="11"/>
    </row>
    <row r="707" spans="3:28" ht="13.5">
      <c r="C707" s="16"/>
      <c r="D707" s="13"/>
      <c r="E707" s="13"/>
      <c r="F707" s="13"/>
      <c r="G707" s="16"/>
      <c r="H707" s="16"/>
      <c r="I707" s="16"/>
      <c r="J707" s="16"/>
      <c r="K707" s="16"/>
      <c r="L707" s="16"/>
      <c r="M707" s="16"/>
      <c r="N707" s="16"/>
      <c r="O707" s="16"/>
      <c r="P707" s="16"/>
      <c r="Q707" s="11"/>
      <c r="R707" s="11"/>
      <c r="S707" s="11"/>
      <c r="T707" s="11"/>
      <c r="U707" s="11"/>
      <c r="V707" s="11"/>
      <c r="AA707" s="11"/>
      <c r="AB707" s="11"/>
    </row>
    <row r="708" spans="3:28" ht="13.5">
      <c r="C708" s="16"/>
      <c r="D708" s="13"/>
      <c r="E708" s="13"/>
      <c r="F708" s="13"/>
      <c r="G708" s="16"/>
      <c r="H708" s="16"/>
      <c r="I708" s="16"/>
      <c r="J708" s="16"/>
      <c r="K708" s="16"/>
      <c r="L708" s="16"/>
      <c r="M708" s="16"/>
      <c r="N708" s="16"/>
      <c r="O708" s="16"/>
      <c r="P708" s="16"/>
      <c r="Q708" s="11"/>
      <c r="R708" s="11"/>
      <c r="S708" s="11"/>
      <c r="T708" s="11"/>
      <c r="U708" s="11"/>
      <c r="V708" s="11"/>
      <c r="AA708" s="11"/>
      <c r="AB708" s="11"/>
    </row>
    <row r="709" spans="3:28" ht="13.5">
      <c r="C709" s="16"/>
      <c r="D709" s="13"/>
      <c r="E709" s="13"/>
      <c r="F709" s="13"/>
      <c r="G709" s="16"/>
      <c r="H709" s="16"/>
      <c r="I709" s="16"/>
      <c r="J709" s="16"/>
      <c r="K709" s="16"/>
      <c r="L709" s="16"/>
      <c r="M709" s="16"/>
      <c r="N709" s="16"/>
      <c r="O709" s="16"/>
      <c r="P709" s="16"/>
      <c r="Q709" s="11"/>
      <c r="R709" s="11"/>
      <c r="S709" s="11"/>
      <c r="T709" s="11"/>
      <c r="U709" s="11"/>
      <c r="V709" s="11"/>
      <c r="AA709" s="11"/>
      <c r="AB709" s="11"/>
    </row>
    <row r="710" spans="3:28" ht="13.5">
      <c r="C710" s="16"/>
      <c r="D710" s="13"/>
      <c r="E710" s="13"/>
      <c r="F710" s="13"/>
      <c r="G710" s="16"/>
      <c r="H710" s="16"/>
      <c r="I710" s="16"/>
      <c r="J710" s="16"/>
      <c r="K710" s="16"/>
      <c r="L710" s="16"/>
      <c r="M710" s="16"/>
      <c r="N710" s="16"/>
      <c r="O710" s="16"/>
      <c r="P710" s="16"/>
      <c r="Q710" s="11"/>
      <c r="R710" s="11"/>
      <c r="S710" s="11"/>
      <c r="T710" s="11"/>
      <c r="U710" s="11"/>
      <c r="V710" s="11"/>
      <c r="AA710" s="11"/>
      <c r="AB710" s="11"/>
    </row>
    <row r="711" spans="3:28" ht="13.5">
      <c r="C711" s="16"/>
      <c r="D711" s="13"/>
      <c r="E711" s="13"/>
      <c r="F711" s="13"/>
      <c r="G711" s="16"/>
      <c r="H711" s="16"/>
      <c r="I711" s="16"/>
      <c r="J711" s="16"/>
      <c r="K711" s="16"/>
      <c r="L711" s="16"/>
      <c r="M711" s="16"/>
      <c r="N711" s="16"/>
      <c r="O711" s="16"/>
      <c r="P711" s="16"/>
      <c r="Q711" s="11"/>
      <c r="R711" s="11"/>
      <c r="S711" s="11"/>
      <c r="T711" s="11"/>
      <c r="U711" s="11"/>
      <c r="V711" s="11"/>
      <c r="AA711" s="11"/>
      <c r="AB711" s="11"/>
    </row>
    <row r="712" spans="3:28" ht="13.5">
      <c r="C712" s="16"/>
      <c r="D712" s="13"/>
      <c r="E712" s="13"/>
      <c r="F712" s="13"/>
      <c r="G712" s="16"/>
      <c r="H712" s="16"/>
      <c r="I712" s="16"/>
      <c r="J712" s="16"/>
      <c r="K712" s="16"/>
      <c r="L712" s="16"/>
      <c r="M712" s="16"/>
      <c r="N712" s="16"/>
      <c r="O712" s="16"/>
      <c r="P712" s="16"/>
      <c r="Q712" s="11"/>
      <c r="R712" s="11"/>
      <c r="S712" s="11"/>
      <c r="T712" s="11"/>
      <c r="U712" s="11"/>
      <c r="V712" s="11"/>
      <c r="AA712" s="11"/>
      <c r="AB712" s="11"/>
    </row>
    <row r="713" spans="3:28" ht="13.5">
      <c r="C713" s="16"/>
      <c r="D713" s="13"/>
      <c r="E713" s="13"/>
      <c r="F713" s="13"/>
      <c r="G713" s="16"/>
      <c r="H713" s="16"/>
      <c r="I713" s="16"/>
      <c r="J713" s="16"/>
      <c r="K713" s="16"/>
      <c r="L713" s="16"/>
      <c r="M713" s="16"/>
      <c r="N713" s="16"/>
      <c r="O713" s="16"/>
      <c r="P713" s="16"/>
      <c r="Q713" s="11"/>
      <c r="R713" s="11"/>
      <c r="S713" s="11"/>
      <c r="T713" s="11"/>
      <c r="U713" s="11"/>
      <c r="V713" s="11"/>
      <c r="AA713" s="11"/>
      <c r="AB713" s="11"/>
    </row>
    <row r="714" spans="3:28" ht="13.5">
      <c r="C714" s="16"/>
      <c r="D714" s="13"/>
      <c r="E714" s="13"/>
      <c r="F714" s="13"/>
      <c r="G714" s="16"/>
      <c r="H714" s="16"/>
      <c r="I714" s="16"/>
      <c r="J714" s="16"/>
      <c r="K714" s="16"/>
      <c r="L714" s="16"/>
      <c r="M714" s="16"/>
      <c r="N714" s="16"/>
      <c r="O714" s="16"/>
      <c r="P714" s="16"/>
      <c r="Q714" s="11"/>
      <c r="R714" s="11"/>
      <c r="S714" s="11"/>
      <c r="T714" s="11"/>
      <c r="U714" s="11"/>
      <c r="V714" s="11"/>
      <c r="AA714" s="11"/>
      <c r="AB714" s="11"/>
    </row>
    <row r="715" spans="3:28" ht="13.5">
      <c r="C715" s="16"/>
      <c r="D715" s="13"/>
      <c r="E715" s="13"/>
      <c r="F715" s="13"/>
      <c r="G715" s="16"/>
      <c r="H715" s="16"/>
      <c r="I715" s="16"/>
      <c r="J715" s="16"/>
      <c r="K715" s="16"/>
      <c r="L715" s="16"/>
      <c r="M715" s="16"/>
      <c r="N715" s="16"/>
      <c r="O715" s="16"/>
      <c r="P715" s="16"/>
      <c r="Q715" s="11"/>
      <c r="R715" s="11"/>
      <c r="S715" s="11"/>
      <c r="T715" s="11"/>
      <c r="U715" s="11"/>
      <c r="V715" s="11"/>
      <c r="AA715" s="11"/>
      <c r="AB715" s="11"/>
    </row>
    <row r="716" spans="3:28" ht="13.5">
      <c r="C716" s="16"/>
      <c r="D716" s="13"/>
      <c r="E716" s="13"/>
      <c r="F716" s="13"/>
      <c r="G716" s="16"/>
      <c r="H716" s="16"/>
      <c r="I716" s="16"/>
      <c r="J716" s="16"/>
      <c r="K716" s="16"/>
      <c r="L716" s="16"/>
      <c r="M716" s="16"/>
      <c r="N716" s="16"/>
      <c r="O716" s="16"/>
      <c r="P716" s="16"/>
      <c r="Q716" s="11"/>
      <c r="R716" s="11"/>
      <c r="S716" s="11"/>
      <c r="T716" s="11"/>
      <c r="U716" s="11"/>
      <c r="V716" s="11"/>
      <c r="AA716" s="11"/>
      <c r="AB716" s="11"/>
    </row>
    <row r="717" spans="3:28" ht="13.5">
      <c r="C717" s="16"/>
      <c r="D717" s="13"/>
      <c r="E717" s="13"/>
      <c r="F717" s="13"/>
      <c r="G717" s="16"/>
      <c r="H717" s="16"/>
      <c r="I717" s="16"/>
      <c r="J717" s="16"/>
      <c r="K717" s="16"/>
      <c r="L717" s="16"/>
      <c r="M717" s="16"/>
      <c r="N717" s="16"/>
      <c r="O717" s="16"/>
      <c r="P717" s="16"/>
      <c r="Q717" s="11"/>
      <c r="R717" s="11"/>
      <c r="S717" s="11"/>
      <c r="T717" s="11"/>
      <c r="U717" s="11"/>
      <c r="V717" s="11"/>
      <c r="AA717" s="11"/>
      <c r="AB717" s="11"/>
    </row>
    <row r="718" spans="3:28" ht="13.5">
      <c r="C718" s="16"/>
      <c r="D718" s="13"/>
      <c r="E718" s="13"/>
      <c r="F718" s="13"/>
      <c r="G718" s="16"/>
      <c r="H718" s="16"/>
      <c r="I718" s="16"/>
      <c r="J718" s="16"/>
      <c r="K718" s="16"/>
      <c r="L718" s="16"/>
      <c r="M718" s="16"/>
      <c r="N718" s="16"/>
      <c r="O718" s="16"/>
      <c r="P718" s="16"/>
      <c r="Q718" s="11"/>
      <c r="R718" s="11"/>
      <c r="S718" s="11"/>
      <c r="T718" s="11"/>
      <c r="U718" s="11"/>
      <c r="V718" s="11"/>
      <c r="AA718" s="11"/>
      <c r="AB718" s="11"/>
    </row>
    <row r="719" spans="3:28" ht="13.5">
      <c r="C719" s="16"/>
      <c r="D719" s="13"/>
      <c r="E719" s="13"/>
      <c r="F719" s="13"/>
      <c r="G719" s="16"/>
      <c r="H719" s="16"/>
      <c r="I719" s="16"/>
      <c r="J719" s="16"/>
      <c r="K719" s="16"/>
      <c r="L719" s="16"/>
      <c r="M719" s="16"/>
      <c r="N719" s="16"/>
      <c r="O719" s="16"/>
      <c r="P719" s="16"/>
      <c r="Q719" s="11"/>
      <c r="R719" s="11"/>
      <c r="S719" s="11"/>
      <c r="T719" s="11"/>
      <c r="U719" s="11"/>
      <c r="V719" s="11"/>
      <c r="AA719" s="11"/>
      <c r="AB719" s="11"/>
    </row>
    <row r="720" spans="3:28" ht="13.5">
      <c r="C720" s="16"/>
      <c r="D720" s="13"/>
      <c r="E720" s="13"/>
      <c r="F720" s="13"/>
      <c r="G720" s="16"/>
      <c r="H720" s="16"/>
      <c r="I720" s="16"/>
      <c r="J720" s="16"/>
      <c r="K720" s="16"/>
      <c r="L720" s="16"/>
      <c r="M720" s="16"/>
      <c r="N720" s="16"/>
      <c r="O720" s="16"/>
      <c r="P720" s="16"/>
      <c r="Q720" s="11"/>
      <c r="R720" s="11"/>
      <c r="S720" s="11"/>
      <c r="T720" s="11"/>
      <c r="U720" s="11"/>
      <c r="V720" s="11"/>
      <c r="AA720" s="11"/>
      <c r="AB720" s="11"/>
    </row>
    <row r="721" spans="3:28" ht="13.5">
      <c r="C721" s="16"/>
      <c r="D721" s="13"/>
      <c r="E721" s="13"/>
      <c r="F721" s="13"/>
      <c r="G721" s="16"/>
      <c r="H721" s="16"/>
      <c r="I721" s="16"/>
      <c r="J721" s="16"/>
      <c r="K721" s="16"/>
      <c r="L721" s="16"/>
      <c r="M721" s="16"/>
      <c r="N721" s="16"/>
      <c r="O721" s="16"/>
      <c r="P721" s="16"/>
      <c r="Q721" s="11"/>
      <c r="R721" s="11"/>
      <c r="S721" s="11"/>
      <c r="T721" s="11"/>
      <c r="U721" s="11"/>
      <c r="V721" s="11"/>
      <c r="AA721" s="11"/>
      <c r="AB721" s="11"/>
    </row>
    <row r="722" spans="3:28" ht="13.5">
      <c r="C722" s="16"/>
      <c r="D722" s="13"/>
      <c r="E722" s="13"/>
      <c r="F722" s="13"/>
      <c r="G722" s="16"/>
      <c r="H722" s="16"/>
      <c r="I722" s="16"/>
      <c r="J722" s="16"/>
      <c r="K722" s="16"/>
      <c r="L722" s="16"/>
      <c r="M722" s="16"/>
      <c r="N722" s="16"/>
      <c r="O722" s="16"/>
      <c r="P722" s="16"/>
      <c r="Q722" s="11"/>
      <c r="R722" s="11"/>
      <c r="S722" s="11"/>
      <c r="T722" s="11"/>
      <c r="U722" s="11"/>
      <c r="V722" s="11"/>
      <c r="AA722" s="11"/>
      <c r="AB722" s="11"/>
    </row>
    <row r="723" spans="3:28" ht="13.5">
      <c r="C723" s="16"/>
      <c r="D723" s="13"/>
      <c r="E723" s="13"/>
      <c r="F723" s="13"/>
      <c r="G723" s="16"/>
      <c r="H723" s="16"/>
      <c r="I723" s="16"/>
      <c r="J723" s="16"/>
      <c r="K723" s="16"/>
      <c r="L723" s="16"/>
      <c r="M723" s="16"/>
      <c r="N723" s="16"/>
      <c r="O723" s="16"/>
      <c r="P723" s="16"/>
      <c r="Q723" s="11"/>
      <c r="R723" s="11"/>
      <c r="S723" s="11"/>
      <c r="T723" s="11"/>
      <c r="U723" s="11"/>
      <c r="V723" s="11"/>
      <c r="AA723" s="11"/>
      <c r="AB723" s="11"/>
    </row>
    <row r="724" spans="3:28" ht="13.5">
      <c r="C724" s="16"/>
      <c r="D724" s="13"/>
      <c r="E724" s="13"/>
      <c r="F724" s="13"/>
      <c r="G724" s="16"/>
      <c r="H724" s="16"/>
      <c r="I724" s="16"/>
      <c r="J724" s="16"/>
      <c r="K724" s="16"/>
      <c r="L724" s="16"/>
      <c r="M724" s="16"/>
      <c r="N724" s="16"/>
      <c r="O724" s="16"/>
      <c r="P724" s="16"/>
      <c r="Q724" s="11"/>
      <c r="R724" s="11"/>
      <c r="S724" s="11"/>
      <c r="T724" s="11"/>
      <c r="U724" s="11"/>
      <c r="V724" s="11"/>
      <c r="AA724" s="11"/>
      <c r="AB724" s="11"/>
    </row>
    <row r="725" spans="3:28" ht="13.5">
      <c r="C725" s="16"/>
      <c r="D725" s="13"/>
      <c r="E725" s="13"/>
      <c r="F725" s="13"/>
      <c r="G725" s="16"/>
      <c r="H725" s="16"/>
      <c r="I725" s="16"/>
      <c r="J725" s="16"/>
      <c r="K725" s="16"/>
      <c r="L725" s="16"/>
      <c r="M725" s="16"/>
      <c r="N725" s="16"/>
      <c r="O725" s="16"/>
      <c r="P725" s="16"/>
      <c r="Q725" s="11"/>
      <c r="R725" s="11"/>
      <c r="S725" s="11"/>
      <c r="T725" s="11"/>
      <c r="U725" s="11"/>
      <c r="V725" s="11"/>
      <c r="AA725" s="11"/>
      <c r="AB725" s="11"/>
    </row>
    <row r="726" spans="3:28" ht="13.5">
      <c r="C726" s="16"/>
      <c r="D726" s="13"/>
      <c r="E726" s="13"/>
      <c r="F726" s="13"/>
      <c r="G726" s="16"/>
      <c r="H726" s="16"/>
      <c r="I726" s="16"/>
      <c r="J726" s="16"/>
      <c r="K726" s="16"/>
      <c r="L726" s="16"/>
      <c r="M726" s="16"/>
      <c r="N726" s="16"/>
      <c r="O726" s="16"/>
      <c r="P726" s="16"/>
      <c r="Q726" s="11"/>
      <c r="R726" s="11"/>
      <c r="S726" s="11"/>
      <c r="T726" s="11"/>
      <c r="U726" s="11"/>
      <c r="V726" s="11"/>
      <c r="AA726" s="11"/>
      <c r="AB726" s="11"/>
    </row>
    <row r="727" spans="3:28" ht="13.5">
      <c r="C727" s="16"/>
      <c r="D727" s="13"/>
      <c r="E727" s="13"/>
      <c r="F727" s="13"/>
      <c r="G727" s="16"/>
      <c r="H727" s="16"/>
      <c r="I727" s="16"/>
      <c r="J727" s="16"/>
      <c r="K727" s="16"/>
      <c r="L727" s="16"/>
      <c r="M727" s="16"/>
      <c r="N727" s="16"/>
      <c r="O727" s="16"/>
      <c r="P727" s="16"/>
      <c r="Q727" s="11"/>
      <c r="R727" s="11"/>
      <c r="S727" s="11"/>
      <c r="T727" s="11"/>
      <c r="U727" s="11"/>
      <c r="V727" s="11"/>
      <c r="AA727" s="11"/>
      <c r="AB727" s="11"/>
    </row>
    <row r="728" spans="3:28" ht="13.5">
      <c r="C728" s="16"/>
      <c r="D728" s="13"/>
      <c r="E728" s="13"/>
      <c r="F728" s="13"/>
      <c r="G728" s="16"/>
      <c r="H728" s="16"/>
      <c r="I728" s="16"/>
      <c r="J728" s="16"/>
      <c r="K728" s="16"/>
      <c r="L728" s="16"/>
      <c r="M728" s="16"/>
      <c r="N728" s="16"/>
      <c r="O728" s="16"/>
      <c r="P728" s="16"/>
      <c r="Q728" s="11"/>
      <c r="R728" s="11"/>
      <c r="S728" s="11"/>
      <c r="T728" s="11"/>
      <c r="U728" s="11"/>
      <c r="V728" s="11"/>
      <c r="AA728" s="11"/>
      <c r="AB728" s="11"/>
    </row>
    <row r="729" spans="3:28" ht="13.5">
      <c r="C729" s="16"/>
      <c r="D729" s="13"/>
      <c r="E729" s="13"/>
      <c r="F729" s="13"/>
      <c r="G729" s="16"/>
      <c r="H729" s="16"/>
      <c r="I729" s="16"/>
      <c r="J729" s="16"/>
      <c r="K729" s="16"/>
      <c r="L729" s="16"/>
      <c r="M729" s="16"/>
      <c r="N729" s="16"/>
      <c r="O729" s="16"/>
      <c r="P729" s="16"/>
      <c r="Q729" s="11"/>
      <c r="R729" s="11"/>
      <c r="S729" s="11"/>
      <c r="T729" s="11"/>
      <c r="U729" s="11"/>
      <c r="V729" s="11"/>
      <c r="AA729" s="11"/>
      <c r="AB729" s="11"/>
    </row>
    <row r="730" spans="3:28" ht="13.5">
      <c r="C730" s="16"/>
      <c r="D730" s="13"/>
      <c r="E730" s="13"/>
      <c r="F730" s="13"/>
      <c r="G730" s="16"/>
      <c r="H730" s="16"/>
      <c r="I730" s="16"/>
      <c r="J730" s="16"/>
      <c r="K730" s="16"/>
      <c r="L730" s="16"/>
      <c r="M730" s="16"/>
      <c r="N730" s="16"/>
      <c r="O730" s="16"/>
      <c r="P730" s="16"/>
      <c r="Q730" s="11"/>
      <c r="R730" s="11"/>
      <c r="S730" s="11"/>
      <c r="T730" s="11"/>
      <c r="U730" s="11"/>
      <c r="V730" s="11"/>
      <c r="AA730" s="11"/>
      <c r="AB730" s="11"/>
    </row>
    <row r="731" spans="3:28" ht="13.5">
      <c r="C731" s="16"/>
      <c r="D731" s="13"/>
      <c r="E731" s="13"/>
      <c r="F731" s="13"/>
      <c r="G731" s="16"/>
      <c r="H731" s="16"/>
      <c r="I731" s="16"/>
      <c r="J731" s="16"/>
      <c r="K731" s="16"/>
      <c r="L731" s="16"/>
      <c r="M731" s="16"/>
      <c r="N731" s="16"/>
      <c r="O731" s="16"/>
      <c r="P731" s="16"/>
      <c r="Q731" s="11"/>
      <c r="R731" s="11"/>
      <c r="S731" s="11"/>
      <c r="T731" s="11"/>
      <c r="U731" s="11"/>
      <c r="V731" s="11"/>
      <c r="AA731" s="11"/>
      <c r="AB731" s="11"/>
    </row>
    <row r="732" spans="3:28" ht="13.5">
      <c r="C732" s="16"/>
      <c r="D732" s="13"/>
      <c r="E732" s="13"/>
      <c r="F732" s="13"/>
      <c r="G732" s="16"/>
      <c r="H732" s="16"/>
      <c r="I732" s="16"/>
      <c r="J732" s="16"/>
      <c r="K732" s="16"/>
      <c r="L732" s="16"/>
      <c r="M732" s="16"/>
      <c r="N732" s="16"/>
      <c r="O732" s="16"/>
      <c r="P732" s="16"/>
      <c r="Q732" s="11"/>
      <c r="R732" s="11"/>
      <c r="S732" s="11"/>
      <c r="T732" s="11"/>
      <c r="U732" s="11"/>
      <c r="V732" s="11"/>
      <c r="AA732" s="11"/>
      <c r="AB732" s="11"/>
    </row>
    <row r="733" spans="3:28" ht="13.5">
      <c r="C733" s="16"/>
      <c r="D733" s="13"/>
      <c r="E733" s="13"/>
      <c r="F733" s="13"/>
      <c r="G733" s="16"/>
      <c r="H733" s="16"/>
      <c r="I733" s="16"/>
      <c r="J733" s="16"/>
      <c r="K733" s="16"/>
      <c r="L733" s="16"/>
      <c r="M733" s="16"/>
      <c r="N733" s="16"/>
      <c r="O733" s="16"/>
      <c r="P733" s="16"/>
      <c r="Q733" s="11"/>
      <c r="R733" s="11"/>
      <c r="S733" s="11"/>
      <c r="T733" s="11"/>
      <c r="U733" s="11"/>
      <c r="V733" s="11"/>
      <c r="AA733" s="11"/>
      <c r="AB733" s="11"/>
    </row>
    <row r="734" spans="3:28" ht="13.5">
      <c r="C734" s="16"/>
      <c r="D734" s="13"/>
      <c r="E734" s="13"/>
      <c r="F734" s="13"/>
      <c r="G734" s="16"/>
      <c r="H734" s="16"/>
      <c r="I734" s="16"/>
      <c r="J734" s="16"/>
      <c r="K734" s="16"/>
      <c r="L734" s="16"/>
      <c r="M734" s="16"/>
      <c r="N734" s="16"/>
      <c r="O734" s="16"/>
      <c r="P734" s="16"/>
      <c r="Q734" s="11"/>
      <c r="R734" s="11"/>
      <c r="S734" s="11"/>
      <c r="T734" s="11"/>
      <c r="U734" s="11"/>
      <c r="V734" s="11"/>
      <c r="AA734" s="11"/>
      <c r="AB734" s="11"/>
    </row>
    <row r="735" spans="3:28" ht="13.5">
      <c r="C735" s="16"/>
      <c r="D735" s="13"/>
      <c r="E735" s="13"/>
      <c r="F735" s="13"/>
      <c r="G735" s="16"/>
      <c r="H735" s="16"/>
      <c r="I735" s="16"/>
      <c r="J735" s="16"/>
      <c r="K735" s="16"/>
      <c r="L735" s="16"/>
      <c r="M735" s="16"/>
      <c r="N735" s="16"/>
      <c r="O735" s="16"/>
      <c r="P735" s="16"/>
      <c r="Q735" s="11"/>
      <c r="R735" s="11"/>
      <c r="S735" s="11"/>
      <c r="T735" s="11"/>
      <c r="U735" s="11"/>
      <c r="V735" s="11"/>
      <c r="AA735" s="11"/>
      <c r="AB735" s="11"/>
    </row>
    <row r="736" spans="3:28" ht="13.5">
      <c r="C736" s="16"/>
      <c r="D736" s="13"/>
      <c r="E736" s="13"/>
      <c r="F736" s="13"/>
      <c r="G736" s="16"/>
      <c r="H736" s="16"/>
      <c r="I736" s="16"/>
      <c r="J736" s="16"/>
      <c r="K736" s="16"/>
      <c r="L736" s="16"/>
      <c r="M736" s="16"/>
      <c r="N736" s="16"/>
      <c r="O736" s="16"/>
      <c r="P736" s="16"/>
      <c r="Q736" s="11"/>
      <c r="R736" s="11"/>
      <c r="S736" s="11"/>
      <c r="T736" s="11"/>
      <c r="U736" s="11"/>
      <c r="V736" s="11"/>
      <c r="AA736" s="11"/>
      <c r="AB736" s="11"/>
    </row>
    <row r="737" spans="3:28" ht="13.5">
      <c r="C737" s="16"/>
      <c r="D737" s="13"/>
      <c r="E737" s="13"/>
      <c r="F737" s="13"/>
      <c r="G737" s="16"/>
      <c r="H737" s="16"/>
      <c r="I737" s="16"/>
      <c r="J737" s="16"/>
      <c r="K737" s="16"/>
      <c r="L737" s="16"/>
      <c r="M737" s="16"/>
      <c r="N737" s="16"/>
      <c r="O737" s="16"/>
      <c r="P737" s="16"/>
      <c r="Q737" s="11"/>
      <c r="R737" s="11"/>
      <c r="S737" s="11"/>
      <c r="T737" s="11"/>
      <c r="U737" s="11"/>
      <c r="V737" s="11"/>
      <c r="AA737" s="11"/>
      <c r="AB737" s="11"/>
    </row>
    <row r="738" spans="3:28" ht="13.5">
      <c r="C738" s="16"/>
      <c r="D738" s="13"/>
      <c r="E738" s="13"/>
      <c r="F738" s="13"/>
      <c r="G738" s="16"/>
      <c r="H738" s="16"/>
      <c r="I738" s="16"/>
      <c r="J738" s="16"/>
      <c r="K738" s="16"/>
      <c r="L738" s="16"/>
      <c r="M738" s="16"/>
      <c r="N738" s="16"/>
      <c r="O738" s="16"/>
      <c r="P738" s="16"/>
      <c r="Q738" s="11"/>
      <c r="R738" s="11"/>
      <c r="S738" s="11"/>
      <c r="T738" s="11"/>
      <c r="U738" s="11"/>
      <c r="V738" s="11"/>
      <c r="AA738" s="11"/>
      <c r="AB738" s="11"/>
    </row>
    <row r="739" spans="3:28" ht="13.5">
      <c r="C739" s="16"/>
      <c r="D739" s="13"/>
      <c r="E739" s="13"/>
      <c r="F739" s="13"/>
      <c r="G739" s="16"/>
      <c r="H739" s="16"/>
      <c r="I739" s="16"/>
      <c r="J739" s="16"/>
      <c r="K739" s="16"/>
      <c r="L739" s="16"/>
      <c r="M739" s="16"/>
      <c r="N739" s="16"/>
      <c r="O739" s="16"/>
      <c r="P739" s="16"/>
      <c r="Q739" s="11"/>
      <c r="R739" s="11"/>
      <c r="S739" s="11"/>
      <c r="T739" s="11"/>
      <c r="U739" s="11"/>
      <c r="V739" s="11"/>
      <c r="AA739" s="11"/>
      <c r="AB739" s="11"/>
    </row>
    <row r="740" spans="3:28" ht="13.5">
      <c r="C740" s="16"/>
      <c r="D740" s="13"/>
      <c r="E740" s="13"/>
      <c r="F740" s="13"/>
      <c r="G740" s="16"/>
      <c r="H740" s="16"/>
      <c r="I740" s="16"/>
      <c r="J740" s="16"/>
      <c r="K740" s="16"/>
      <c r="L740" s="16"/>
      <c r="M740" s="16"/>
      <c r="N740" s="16"/>
      <c r="O740" s="16"/>
      <c r="P740" s="16"/>
      <c r="Q740" s="11"/>
      <c r="R740" s="11"/>
      <c r="S740" s="11"/>
      <c r="T740" s="11"/>
      <c r="U740" s="11"/>
      <c r="V740" s="11"/>
      <c r="AA740" s="11"/>
      <c r="AB740" s="11"/>
    </row>
    <row r="741" spans="3:28" ht="13.5">
      <c r="C741" s="16"/>
      <c r="D741" s="13"/>
      <c r="E741" s="13"/>
      <c r="F741" s="13"/>
      <c r="G741" s="16"/>
      <c r="H741" s="16"/>
      <c r="I741" s="16"/>
      <c r="J741" s="16"/>
      <c r="K741" s="16"/>
      <c r="L741" s="16"/>
      <c r="M741" s="16"/>
      <c r="N741" s="16"/>
      <c r="O741" s="16"/>
      <c r="P741" s="16"/>
      <c r="Q741" s="11"/>
      <c r="R741" s="11"/>
      <c r="S741" s="11"/>
      <c r="T741" s="11"/>
      <c r="U741" s="11"/>
      <c r="V741" s="11"/>
      <c r="AA741" s="11"/>
      <c r="AB741" s="11"/>
    </row>
    <row r="742" spans="3:28" ht="13.5">
      <c r="C742" s="16"/>
      <c r="D742" s="13"/>
      <c r="E742" s="13"/>
      <c r="F742" s="13"/>
      <c r="G742" s="16"/>
      <c r="H742" s="16"/>
      <c r="I742" s="16"/>
      <c r="J742" s="16"/>
      <c r="K742" s="16"/>
      <c r="L742" s="16"/>
      <c r="M742" s="16"/>
      <c r="N742" s="16"/>
      <c r="O742" s="16"/>
      <c r="P742" s="16"/>
      <c r="Q742" s="11"/>
      <c r="R742" s="11"/>
      <c r="S742" s="11"/>
      <c r="T742" s="11"/>
      <c r="U742" s="11"/>
      <c r="V742" s="11"/>
      <c r="AA742" s="11"/>
      <c r="AB742" s="11"/>
    </row>
    <row r="743" spans="3:28" ht="13.5">
      <c r="C743" s="16"/>
      <c r="D743" s="13"/>
      <c r="E743" s="13"/>
      <c r="F743" s="13"/>
      <c r="G743" s="16"/>
      <c r="H743" s="16"/>
      <c r="I743" s="16"/>
      <c r="J743" s="16"/>
      <c r="K743" s="16"/>
      <c r="L743" s="16"/>
      <c r="M743" s="16"/>
      <c r="N743" s="16"/>
      <c r="O743" s="16"/>
      <c r="P743" s="16"/>
      <c r="Q743" s="11"/>
      <c r="R743" s="11"/>
      <c r="S743" s="11"/>
      <c r="T743" s="11"/>
      <c r="U743" s="11"/>
      <c r="V743" s="11"/>
      <c r="AA743" s="11"/>
      <c r="AB743" s="11"/>
    </row>
    <row r="744" spans="3:28" ht="13.5">
      <c r="C744" s="16"/>
      <c r="D744" s="13"/>
      <c r="E744" s="13"/>
      <c r="F744" s="13"/>
      <c r="G744" s="16"/>
      <c r="H744" s="16"/>
      <c r="I744" s="16"/>
      <c r="J744" s="16"/>
      <c r="K744" s="16"/>
      <c r="L744" s="16"/>
      <c r="M744" s="16"/>
      <c r="N744" s="16"/>
      <c r="O744" s="16"/>
      <c r="P744" s="16"/>
      <c r="Q744" s="11"/>
      <c r="R744" s="11"/>
      <c r="S744" s="11"/>
      <c r="T744" s="11"/>
      <c r="U744" s="11"/>
      <c r="V744" s="11"/>
      <c r="AA744" s="11"/>
      <c r="AB744" s="11"/>
    </row>
    <row r="745" spans="3:28" ht="13.5">
      <c r="C745" s="16"/>
      <c r="D745" s="13"/>
      <c r="E745" s="13"/>
      <c r="F745" s="13"/>
      <c r="G745" s="16"/>
      <c r="H745" s="16"/>
      <c r="I745" s="16"/>
      <c r="J745" s="16"/>
      <c r="K745" s="16"/>
      <c r="L745" s="16"/>
      <c r="M745" s="16"/>
      <c r="N745" s="16"/>
      <c r="O745" s="16"/>
      <c r="P745" s="16"/>
      <c r="Q745" s="11"/>
      <c r="R745" s="11"/>
      <c r="S745" s="11"/>
      <c r="T745" s="11"/>
      <c r="U745" s="11"/>
      <c r="V745" s="11"/>
      <c r="AA745" s="11"/>
      <c r="AB745" s="11"/>
    </row>
    <row r="746" spans="3:28" ht="13.5">
      <c r="C746" s="16"/>
      <c r="D746" s="13"/>
      <c r="E746" s="13"/>
      <c r="F746" s="13"/>
      <c r="G746" s="16"/>
      <c r="H746" s="16"/>
      <c r="I746" s="16"/>
      <c r="J746" s="16"/>
      <c r="K746" s="16"/>
      <c r="L746" s="16"/>
      <c r="M746" s="16"/>
      <c r="N746" s="16"/>
      <c r="O746" s="16"/>
      <c r="P746" s="16"/>
      <c r="Q746" s="11"/>
      <c r="R746" s="11"/>
      <c r="S746" s="11"/>
      <c r="T746" s="11"/>
      <c r="U746" s="11"/>
      <c r="V746" s="11"/>
      <c r="AA746" s="11"/>
      <c r="AB746" s="11"/>
    </row>
    <row r="747" spans="3:28" ht="13.5">
      <c r="C747" s="16"/>
      <c r="D747" s="13"/>
      <c r="E747" s="13"/>
      <c r="F747" s="13"/>
      <c r="G747" s="16"/>
      <c r="H747" s="16"/>
      <c r="I747" s="16"/>
      <c r="J747" s="16"/>
      <c r="K747" s="16"/>
      <c r="L747" s="16"/>
      <c r="M747" s="16"/>
      <c r="N747" s="16"/>
      <c r="O747" s="16"/>
      <c r="P747" s="16"/>
      <c r="Q747" s="11"/>
      <c r="R747" s="11"/>
      <c r="S747" s="11"/>
      <c r="T747" s="11"/>
      <c r="U747" s="11"/>
      <c r="V747" s="11"/>
      <c r="AA747" s="11"/>
      <c r="AB747" s="11"/>
    </row>
    <row r="748" spans="3:28" ht="13.5">
      <c r="C748" s="16"/>
      <c r="D748" s="13"/>
      <c r="E748" s="13"/>
      <c r="F748" s="13"/>
      <c r="G748" s="16"/>
      <c r="H748" s="16"/>
      <c r="I748" s="16"/>
      <c r="J748" s="16"/>
      <c r="K748" s="16"/>
      <c r="L748" s="16"/>
      <c r="M748" s="16"/>
      <c r="N748" s="16"/>
      <c r="O748" s="16"/>
      <c r="P748" s="16"/>
      <c r="Q748" s="11"/>
      <c r="R748" s="11"/>
      <c r="S748" s="11"/>
      <c r="T748" s="11"/>
      <c r="U748" s="11"/>
      <c r="V748" s="11"/>
      <c r="AA748" s="11"/>
      <c r="AB748" s="11"/>
    </row>
    <row r="749" spans="3:28" ht="13.5">
      <c r="C749" s="16"/>
      <c r="D749" s="13"/>
      <c r="E749" s="13"/>
      <c r="F749" s="13"/>
      <c r="G749" s="16"/>
      <c r="H749" s="16"/>
      <c r="I749" s="16"/>
      <c r="J749" s="16"/>
      <c r="K749" s="16"/>
      <c r="L749" s="16"/>
      <c r="M749" s="16"/>
      <c r="N749" s="16"/>
      <c r="O749" s="16"/>
      <c r="P749" s="16"/>
      <c r="Q749" s="11"/>
      <c r="R749" s="11"/>
      <c r="S749" s="11"/>
      <c r="T749" s="11"/>
      <c r="U749" s="11"/>
      <c r="V749" s="11"/>
      <c r="AA749" s="11"/>
      <c r="AB749" s="11"/>
    </row>
    <row r="750" spans="3:28" ht="13.5">
      <c r="C750" s="16"/>
      <c r="D750" s="13"/>
      <c r="E750" s="13"/>
      <c r="F750" s="13"/>
      <c r="G750" s="16"/>
      <c r="H750" s="16"/>
      <c r="I750" s="16"/>
      <c r="J750" s="16"/>
      <c r="K750" s="16"/>
      <c r="L750" s="16"/>
      <c r="M750" s="16"/>
      <c r="N750" s="16"/>
      <c r="O750" s="16"/>
      <c r="P750" s="16"/>
      <c r="Q750" s="11"/>
      <c r="R750" s="11"/>
      <c r="S750" s="11"/>
      <c r="T750" s="11"/>
      <c r="U750" s="11"/>
      <c r="V750" s="11"/>
      <c r="AA750" s="11"/>
      <c r="AB750" s="11"/>
    </row>
    <row r="751" spans="3:28" ht="13.5">
      <c r="C751" s="16"/>
      <c r="D751" s="13"/>
      <c r="E751" s="13"/>
      <c r="F751" s="13"/>
      <c r="G751" s="16"/>
      <c r="H751" s="16"/>
      <c r="I751" s="16"/>
      <c r="J751" s="16"/>
      <c r="K751" s="16"/>
      <c r="L751" s="16"/>
      <c r="M751" s="16"/>
      <c r="N751" s="16"/>
      <c r="O751" s="16"/>
      <c r="P751" s="16"/>
      <c r="Q751" s="11"/>
      <c r="R751" s="11"/>
      <c r="S751" s="11"/>
      <c r="T751" s="11"/>
      <c r="U751" s="11"/>
      <c r="V751" s="11"/>
      <c r="AA751" s="11"/>
      <c r="AB751" s="11"/>
    </row>
    <row r="752" spans="3:28" ht="13.5">
      <c r="C752" s="16"/>
      <c r="D752" s="13"/>
      <c r="E752" s="13"/>
      <c r="F752" s="13"/>
      <c r="G752" s="16"/>
      <c r="H752" s="16"/>
      <c r="I752" s="16"/>
      <c r="J752" s="16"/>
      <c r="K752" s="16"/>
      <c r="L752" s="16"/>
      <c r="M752" s="16"/>
      <c r="N752" s="16"/>
      <c r="O752" s="16"/>
      <c r="P752" s="16"/>
      <c r="Q752" s="11"/>
      <c r="R752" s="11"/>
      <c r="S752" s="11"/>
      <c r="T752" s="11"/>
      <c r="U752" s="11"/>
      <c r="V752" s="11"/>
      <c r="AA752" s="11"/>
      <c r="AB752" s="11"/>
    </row>
    <row r="753" spans="3:28" ht="13.5">
      <c r="C753" s="16"/>
      <c r="D753" s="13"/>
      <c r="E753" s="13"/>
      <c r="F753" s="13"/>
      <c r="G753" s="16"/>
      <c r="H753" s="16"/>
      <c r="I753" s="16"/>
      <c r="J753" s="16"/>
      <c r="K753" s="16"/>
      <c r="L753" s="16"/>
      <c r="M753" s="16"/>
      <c r="N753" s="16"/>
      <c r="O753" s="16"/>
      <c r="P753" s="16"/>
      <c r="Q753" s="11"/>
      <c r="R753" s="11"/>
      <c r="S753" s="11"/>
      <c r="T753" s="11"/>
      <c r="U753" s="11"/>
      <c r="V753" s="11"/>
      <c r="AA753" s="11"/>
      <c r="AB753" s="11"/>
    </row>
    <row r="754" spans="3:28" ht="13.5">
      <c r="C754" s="16"/>
      <c r="D754" s="13"/>
      <c r="E754" s="13"/>
      <c r="F754" s="13"/>
      <c r="G754" s="16"/>
      <c r="H754" s="16"/>
      <c r="I754" s="16"/>
      <c r="J754" s="16"/>
      <c r="K754" s="16"/>
      <c r="L754" s="16"/>
      <c r="M754" s="16"/>
      <c r="N754" s="16"/>
      <c r="O754" s="16"/>
      <c r="P754" s="16"/>
      <c r="Q754" s="11"/>
      <c r="R754" s="11"/>
      <c r="S754" s="11"/>
      <c r="T754" s="11"/>
      <c r="U754" s="11"/>
      <c r="V754" s="11"/>
      <c r="AA754" s="11"/>
      <c r="AB754" s="11"/>
    </row>
    <row r="755" spans="3:28" ht="13.5">
      <c r="C755" s="16"/>
      <c r="D755" s="13"/>
      <c r="E755" s="13"/>
      <c r="F755" s="13"/>
      <c r="G755" s="16"/>
      <c r="H755" s="16"/>
      <c r="I755" s="16"/>
      <c r="J755" s="16"/>
      <c r="K755" s="16"/>
      <c r="L755" s="16"/>
      <c r="M755" s="16"/>
      <c r="N755" s="16"/>
      <c r="O755" s="16"/>
      <c r="P755" s="16"/>
      <c r="Q755" s="11"/>
      <c r="R755" s="11"/>
      <c r="S755" s="11"/>
      <c r="T755" s="11"/>
      <c r="U755" s="11"/>
      <c r="V755" s="11"/>
      <c r="AA755" s="11"/>
      <c r="AB755" s="11"/>
    </row>
    <row r="756" spans="3:28" ht="13.5">
      <c r="C756" s="16"/>
      <c r="D756" s="13"/>
      <c r="E756" s="13"/>
      <c r="F756" s="13"/>
      <c r="G756" s="16"/>
      <c r="H756" s="16"/>
      <c r="I756" s="16"/>
      <c r="J756" s="16"/>
      <c r="K756" s="16"/>
      <c r="L756" s="16"/>
      <c r="M756" s="16"/>
      <c r="N756" s="16"/>
      <c r="O756" s="16"/>
      <c r="P756" s="16"/>
      <c r="Q756" s="11"/>
      <c r="R756" s="11"/>
      <c r="S756" s="11"/>
      <c r="T756" s="11"/>
      <c r="U756" s="11"/>
      <c r="V756" s="11"/>
      <c r="AA756" s="11"/>
      <c r="AB756" s="11"/>
    </row>
    <row r="757" spans="3:28" ht="13.5">
      <c r="C757" s="16"/>
      <c r="D757" s="13"/>
      <c r="E757" s="13"/>
      <c r="F757" s="13"/>
      <c r="G757" s="16"/>
      <c r="H757" s="16"/>
      <c r="I757" s="16"/>
      <c r="J757" s="16"/>
      <c r="K757" s="16"/>
      <c r="L757" s="16"/>
      <c r="M757" s="16"/>
      <c r="N757" s="16"/>
      <c r="O757" s="16"/>
      <c r="P757" s="16"/>
      <c r="Q757" s="11"/>
      <c r="R757" s="11"/>
      <c r="S757" s="11"/>
      <c r="T757" s="11"/>
      <c r="U757" s="11"/>
      <c r="V757" s="11"/>
      <c r="AA757" s="11"/>
      <c r="AB757" s="11"/>
    </row>
    <row r="758" spans="3:28" ht="13.5">
      <c r="C758" s="16"/>
      <c r="D758" s="13"/>
      <c r="E758" s="13"/>
      <c r="F758" s="13"/>
      <c r="G758" s="16"/>
      <c r="H758" s="16"/>
      <c r="I758" s="16"/>
      <c r="J758" s="16"/>
      <c r="K758" s="16"/>
      <c r="L758" s="16"/>
      <c r="M758" s="16"/>
      <c r="N758" s="16"/>
      <c r="O758" s="16"/>
      <c r="P758" s="16"/>
      <c r="Q758" s="11"/>
      <c r="R758" s="11"/>
      <c r="S758" s="11"/>
      <c r="T758" s="11"/>
      <c r="U758" s="11"/>
      <c r="V758" s="11"/>
      <c r="AA758" s="11"/>
      <c r="AB758" s="11"/>
    </row>
    <row r="759" spans="3:28" ht="13.5">
      <c r="C759" s="16"/>
      <c r="D759" s="13"/>
      <c r="E759" s="13"/>
      <c r="F759" s="13"/>
      <c r="G759" s="16"/>
      <c r="H759" s="16"/>
      <c r="I759" s="16"/>
      <c r="J759" s="16"/>
      <c r="K759" s="16"/>
      <c r="L759" s="16"/>
      <c r="M759" s="16"/>
      <c r="N759" s="16"/>
      <c r="O759" s="16"/>
      <c r="P759" s="16"/>
      <c r="Q759" s="11"/>
      <c r="R759" s="11"/>
      <c r="S759" s="11"/>
      <c r="T759" s="11"/>
      <c r="U759" s="11"/>
      <c r="V759" s="11"/>
      <c r="AA759" s="11"/>
      <c r="AB759" s="11"/>
    </row>
    <row r="760" spans="3:28" ht="13.5">
      <c r="C760" s="16"/>
      <c r="D760" s="13"/>
      <c r="E760" s="13"/>
      <c r="F760" s="13"/>
      <c r="G760" s="16"/>
      <c r="H760" s="16"/>
      <c r="I760" s="16"/>
      <c r="J760" s="16"/>
      <c r="K760" s="16"/>
      <c r="L760" s="16"/>
      <c r="M760" s="16"/>
      <c r="N760" s="16"/>
      <c r="O760" s="16"/>
      <c r="P760" s="16"/>
      <c r="Q760" s="11"/>
      <c r="R760" s="11"/>
      <c r="S760" s="11"/>
      <c r="T760" s="11"/>
      <c r="U760" s="11"/>
      <c r="V760" s="11"/>
      <c r="AA760" s="11"/>
      <c r="AB760" s="11"/>
    </row>
    <row r="761" spans="3:28" ht="13.5">
      <c r="C761" s="16"/>
      <c r="D761" s="13"/>
      <c r="E761" s="13"/>
      <c r="F761" s="13"/>
      <c r="G761" s="16"/>
      <c r="H761" s="16"/>
      <c r="I761" s="16"/>
      <c r="J761" s="16"/>
      <c r="K761" s="16"/>
      <c r="L761" s="16"/>
      <c r="M761" s="16"/>
      <c r="N761" s="16"/>
      <c r="O761" s="16"/>
      <c r="P761" s="16"/>
      <c r="Q761" s="11"/>
      <c r="R761" s="11"/>
      <c r="S761" s="11"/>
      <c r="T761" s="11"/>
      <c r="U761" s="11"/>
      <c r="V761" s="11"/>
      <c r="AA761" s="11"/>
      <c r="AB761" s="11"/>
    </row>
    <row r="762" spans="3:28" ht="13.5">
      <c r="C762" s="16"/>
      <c r="D762" s="13"/>
      <c r="E762" s="13"/>
      <c r="F762" s="13"/>
      <c r="G762" s="16"/>
      <c r="H762" s="16"/>
      <c r="I762" s="16"/>
      <c r="J762" s="16"/>
      <c r="K762" s="16"/>
      <c r="L762" s="16"/>
      <c r="M762" s="16"/>
      <c r="N762" s="16"/>
      <c r="O762" s="16"/>
      <c r="P762" s="16"/>
      <c r="Q762" s="11"/>
      <c r="R762" s="11"/>
      <c r="S762" s="11"/>
      <c r="T762" s="11"/>
      <c r="U762" s="11"/>
      <c r="V762" s="11"/>
      <c r="AA762" s="11"/>
      <c r="AB762" s="11"/>
    </row>
    <row r="763" spans="3:28" ht="13.5">
      <c r="C763" s="16"/>
      <c r="D763" s="13"/>
      <c r="E763" s="13"/>
      <c r="F763" s="13"/>
      <c r="G763" s="16"/>
      <c r="H763" s="16"/>
      <c r="I763" s="16"/>
      <c r="J763" s="16"/>
      <c r="K763" s="16"/>
      <c r="L763" s="16"/>
      <c r="M763" s="16"/>
      <c r="N763" s="16"/>
      <c r="O763" s="16"/>
      <c r="P763" s="16"/>
      <c r="Q763" s="11"/>
      <c r="R763" s="11"/>
      <c r="S763" s="11"/>
      <c r="T763" s="11"/>
      <c r="U763" s="11"/>
      <c r="V763" s="11"/>
      <c r="AA763" s="11"/>
      <c r="AB763" s="11"/>
    </row>
    <row r="764" spans="3:28" ht="13.5">
      <c r="C764" s="16"/>
      <c r="D764" s="13"/>
      <c r="E764" s="13"/>
      <c r="F764" s="13"/>
      <c r="G764" s="16"/>
      <c r="H764" s="16"/>
      <c r="I764" s="16"/>
      <c r="J764" s="16"/>
      <c r="K764" s="16"/>
      <c r="L764" s="16"/>
      <c r="M764" s="16"/>
      <c r="N764" s="16"/>
      <c r="O764" s="16"/>
      <c r="P764" s="16"/>
      <c r="Q764" s="11"/>
      <c r="R764" s="11"/>
      <c r="S764" s="11"/>
      <c r="T764" s="11"/>
      <c r="U764" s="11"/>
      <c r="V764" s="11"/>
      <c r="AA764" s="11"/>
      <c r="AB764" s="11"/>
    </row>
    <row r="765" spans="3:28" ht="13.5">
      <c r="C765" s="16"/>
      <c r="D765" s="13"/>
      <c r="E765" s="13"/>
      <c r="F765" s="13"/>
      <c r="G765" s="16"/>
      <c r="H765" s="16"/>
      <c r="I765" s="16"/>
      <c r="J765" s="16"/>
      <c r="K765" s="16"/>
      <c r="L765" s="16"/>
      <c r="M765" s="16"/>
      <c r="N765" s="16"/>
      <c r="O765" s="16"/>
      <c r="P765" s="16"/>
      <c r="Q765" s="11"/>
      <c r="R765" s="11"/>
      <c r="S765" s="11"/>
      <c r="T765" s="11"/>
      <c r="U765" s="11"/>
      <c r="V765" s="11"/>
      <c r="AA765" s="11"/>
      <c r="AB765" s="11"/>
    </row>
    <row r="766" spans="3:28" ht="13.5">
      <c r="C766" s="16"/>
      <c r="D766" s="13"/>
      <c r="E766" s="13"/>
      <c r="F766" s="13"/>
      <c r="G766" s="16"/>
      <c r="H766" s="16"/>
      <c r="I766" s="16"/>
      <c r="J766" s="16"/>
      <c r="K766" s="16"/>
      <c r="L766" s="16"/>
      <c r="M766" s="16"/>
      <c r="N766" s="16"/>
      <c r="O766" s="16"/>
      <c r="P766" s="16"/>
      <c r="Q766" s="11"/>
      <c r="R766" s="11"/>
      <c r="S766" s="11"/>
      <c r="T766" s="11"/>
      <c r="U766" s="11"/>
      <c r="V766" s="11"/>
      <c r="AA766" s="11"/>
      <c r="AB766" s="11"/>
    </row>
    <row r="767" spans="3:28" ht="13.5">
      <c r="C767" s="16"/>
      <c r="D767" s="13"/>
      <c r="E767" s="13"/>
      <c r="F767" s="13"/>
      <c r="G767" s="16"/>
      <c r="H767" s="16"/>
      <c r="I767" s="16"/>
      <c r="J767" s="16"/>
      <c r="K767" s="16"/>
      <c r="L767" s="16"/>
      <c r="M767" s="16"/>
      <c r="N767" s="16"/>
      <c r="O767" s="16"/>
      <c r="P767" s="16"/>
      <c r="Q767" s="11"/>
      <c r="R767" s="11"/>
      <c r="S767" s="11"/>
      <c r="T767" s="11"/>
      <c r="U767" s="11"/>
      <c r="V767" s="11"/>
      <c r="AA767" s="11"/>
      <c r="AB767" s="11"/>
    </row>
    <row r="768" spans="3:28" ht="13.5">
      <c r="C768" s="16"/>
      <c r="D768" s="13"/>
      <c r="E768" s="13"/>
      <c r="F768" s="13"/>
      <c r="G768" s="16"/>
      <c r="H768" s="16"/>
      <c r="I768" s="16"/>
      <c r="J768" s="16"/>
      <c r="K768" s="16"/>
      <c r="L768" s="16"/>
      <c r="M768" s="16"/>
      <c r="N768" s="16"/>
      <c r="O768" s="16"/>
      <c r="P768" s="16"/>
      <c r="Q768" s="11"/>
      <c r="R768" s="11"/>
      <c r="S768" s="11"/>
      <c r="T768" s="11"/>
      <c r="U768" s="11"/>
      <c r="V768" s="11"/>
      <c r="AA768" s="11"/>
      <c r="AB768" s="11"/>
    </row>
    <row r="769" spans="3:28" ht="13.5">
      <c r="C769" s="16"/>
      <c r="D769" s="13"/>
      <c r="E769" s="13"/>
      <c r="F769" s="13"/>
      <c r="G769" s="16"/>
      <c r="H769" s="16"/>
      <c r="I769" s="16"/>
      <c r="J769" s="16"/>
      <c r="K769" s="16"/>
      <c r="L769" s="16"/>
      <c r="M769" s="16"/>
      <c r="N769" s="16"/>
      <c r="O769" s="16"/>
      <c r="P769" s="16"/>
      <c r="Q769" s="11"/>
      <c r="R769" s="11"/>
      <c r="S769" s="11"/>
      <c r="T769" s="11"/>
      <c r="U769" s="11"/>
      <c r="V769" s="11"/>
      <c r="AA769" s="11"/>
      <c r="AB769" s="11"/>
    </row>
    <row r="770" spans="3:28" ht="13.5">
      <c r="C770" s="16"/>
      <c r="D770" s="13"/>
      <c r="E770" s="13"/>
      <c r="F770" s="13"/>
      <c r="G770" s="16"/>
      <c r="H770" s="16"/>
      <c r="I770" s="16"/>
      <c r="J770" s="16"/>
      <c r="K770" s="16"/>
      <c r="L770" s="16"/>
      <c r="M770" s="16"/>
      <c r="N770" s="16"/>
      <c r="O770" s="16"/>
      <c r="P770" s="16"/>
      <c r="Q770" s="11"/>
      <c r="R770" s="11"/>
      <c r="S770" s="11"/>
      <c r="T770" s="11"/>
      <c r="U770" s="11"/>
      <c r="V770" s="11"/>
      <c r="AA770" s="11"/>
      <c r="AB770" s="11"/>
    </row>
    <row r="771" spans="3:28" ht="13.5">
      <c r="C771" s="16"/>
      <c r="D771" s="13"/>
      <c r="E771" s="13"/>
      <c r="F771" s="13"/>
      <c r="G771" s="16"/>
      <c r="H771" s="16"/>
      <c r="I771" s="16"/>
      <c r="J771" s="16"/>
      <c r="K771" s="16"/>
      <c r="L771" s="16"/>
      <c r="M771" s="16"/>
      <c r="N771" s="16"/>
      <c r="O771" s="16"/>
      <c r="P771" s="16"/>
      <c r="Q771" s="11"/>
      <c r="R771" s="11"/>
      <c r="S771" s="11"/>
      <c r="T771" s="11"/>
      <c r="U771" s="11"/>
      <c r="V771" s="11"/>
      <c r="AA771" s="11"/>
      <c r="AB771" s="11"/>
    </row>
    <row r="772" spans="3:28" ht="13.5">
      <c r="C772" s="16"/>
      <c r="D772" s="13"/>
      <c r="E772" s="13"/>
      <c r="F772" s="13"/>
      <c r="G772" s="16"/>
      <c r="H772" s="16"/>
      <c r="I772" s="16"/>
      <c r="J772" s="16"/>
      <c r="K772" s="16"/>
      <c r="L772" s="16"/>
      <c r="M772" s="16"/>
      <c r="N772" s="16"/>
      <c r="O772" s="16"/>
      <c r="P772" s="16"/>
      <c r="Q772" s="11"/>
      <c r="R772" s="11"/>
      <c r="S772" s="11"/>
      <c r="T772" s="11"/>
      <c r="U772" s="11"/>
      <c r="V772" s="11"/>
      <c r="AA772" s="11"/>
      <c r="AB772" s="11"/>
    </row>
    <row r="773" spans="3:28" ht="13.5">
      <c r="C773" s="16"/>
      <c r="D773" s="13"/>
      <c r="E773" s="13"/>
      <c r="F773" s="13"/>
      <c r="G773" s="16"/>
      <c r="H773" s="16"/>
      <c r="I773" s="16"/>
      <c r="J773" s="16"/>
      <c r="K773" s="16"/>
      <c r="L773" s="16"/>
      <c r="M773" s="16"/>
      <c r="N773" s="16"/>
      <c r="O773" s="16"/>
      <c r="P773" s="16"/>
      <c r="Q773" s="11"/>
      <c r="R773" s="11"/>
      <c r="S773" s="11"/>
      <c r="T773" s="11"/>
      <c r="U773" s="11"/>
      <c r="V773" s="11"/>
      <c r="AA773" s="11"/>
      <c r="AB773" s="11"/>
    </row>
    <row r="774" spans="3:28" ht="13.5">
      <c r="C774" s="16"/>
      <c r="D774" s="13"/>
      <c r="E774" s="13"/>
      <c r="F774" s="13"/>
      <c r="G774" s="16"/>
      <c r="H774" s="16"/>
      <c r="I774" s="16"/>
      <c r="J774" s="16"/>
      <c r="K774" s="16"/>
      <c r="L774" s="16"/>
      <c r="M774" s="16"/>
      <c r="N774" s="16"/>
      <c r="O774" s="16"/>
      <c r="P774" s="16"/>
      <c r="Q774" s="11"/>
      <c r="R774" s="11"/>
      <c r="S774" s="11"/>
      <c r="T774" s="11"/>
      <c r="U774" s="11"/>
      <c r="V774" s="11"/>
      <c r="AA774" s="11"/>
      <c r="AB774" s="11"/>
    </row>
    <row r="775" spans="3:28" ht="13.5">
      <c r="C775" s="16"/>
      <c r="D775" s="13"/>
      <c r="E775" s="13"/>
      <c r="F775" s="13"/>
      <c r="G775" s="16"/>
      <c r="H775" s="16"/>
      <c r="I775" s="16"/>
      <c r="J775" s="16"/>
      <c r="K775" s="16"/>
      <c r="L775" s="16"/>
      <c r="M775" s="16"/>
      <c r="N775" s="16"/>
      <c r="O775" s="16"/>
      <c r="P775" s="16"/>
      <c r="Q775" s="11"/>
      <c r="R775" s="11"/>
      <c r="S775" s="11"/>
      <c r="T775" s="11"/>
      <c r="U775" s="11"/>
      <c r="V775" s="11"/>
      <c r="AA775" s="11"/>
      <c r="AB775" s="11"/>
    </row>
    <row r="776" spans="3:28" ht="13.5">
      <c r="C776" s="16"/>
      <c r="D776" s="13"/>
      <c r="E776" s="13"/>
      <c r="F776" s="13"/>
      <c r="G776" s="16"/>
      <c r="H776" s="16"/>
      <c r="I776" s="16"/>
      <c r="J776" s="16"/>
      <c r="K776" s="16"/>
      <c r="L776" s="16"/>
      <c r="M776" s="16"/>
      <c r="N776" s="16"/>
      <c r="O776" s="16"/>
      <c r="P776" s="16"/>
      <c r="Q776" s="11"/>
      <c r="R776" s="11"/>
      <c r="S776" s="11"/>
      <c r="T776" s="11"/>
      <c r="U776" s="11"/>
      <c r="V776" s="11"/>
      <c r="AA776" s="11"/>
      <c r="AB776" s="11"/>
    </row>
    <row r="777" spans="3:28" ht="13.5">
      <c r="C777" s="16"/>
      <c r="D777" s="13"/>
      <c r="E777" s="13"/>
      <c r="F777" s="13"/>
      <c r="G777" s="16"/>
      <c r="H777" s="16"/>
      <c r="I777" s="16"/>
      <c r="J777" s="16"/>
      <c r="K777" s="16"/>
      <c r="L777" s="16"/>
      <c r="M777" s="16"/>
      <c r="N777" s="16"/>
      <c r="O777" s="16"/>
      <c r="P777" s="16"/>
      <c r="Q777" s="11"/>
      <c r="R777" s="11"/>
      <c r="S777" s="11"/>
      <c r="T777" s="11"/>
      <c r="U777" s="11"/>
      <c r="V777" s="11"/>
      <c r="AA777" s="11"/>
      <c r="AB777" s="11"/>
    </row>
    <row r="778" spans="3:28" ht="13.5">
      <c r="C778" s="16"/>
      <c r="D778" s="13"/>
      <c r="E778" s="13"/>
      <c r="F778" s="13"/>
      <c r="G778" s="16"/>
      <c r="H778" s="16"/>
      <c r="I778" s="16"/>
      <c r="J778" s="16"/>
      <c r="K778" s="16"/>
      <c r="L778" s="16"/>
      <c r="M778" s="16"/>
      <c r="N778" s="16"/>
      <c r="O778" s="16"/>
      <c r="P778" s="16"/>
      <c r="Q778" s="11"/>
      <c r="R778" s="11"/>
      <c r="S778" s="11"/>
      <c r="T778" s="11"/>
      <c r="U778" s="11"/>
      <c r="V778" s="11"/>
      <c r="AA778" s="11"/>
      <c r="AB778" s="11"/>
    </row>
    <row r="779" spans="3:28" ht="13.5">
      <c r="C779" s="16"/>
      <c r="D779" s="13"/>
      <c r="E779" s="13"/>
      <c r="F779" s="13"/>
      <c r="G779" s="16"/>
      <c r="H779" s="16"/>
      <c r="I779" s="16"/>
      <c r="J779" s="16"/>
      <c r="K779" s="16"/>
      <c r="L779" s="16"/>
      <c r="M779" s="16"/>
      <c r="N779" s="16"/>
      <c r="O779" s="16"/>
      <c r="P779" s="16"/>
      <c r="Q779" s="11"/>
      <c r="R779" s="11"/>
      <c r="S779" s="11"/>
      <c r="T779" s="11"/>
      <c r="U779" s="11"/>
      <c r="V779" s="11"/>
      <c r="AA779" s="11"/>
      <c r="AB779" s="11"/>
    </row>
    <row r="780" spans="3:28" ht="13.5">
      <c r="C780" s="16"/>
      <c r="D780" s="13"/>
      <c r="E780" s="13"/>
      <c r="F780" s="13"/>
      <c r="G780" s="16"/>
      <c r="H780" s="16"/>
      <c r="I780" s="16"/>
      <c r="J780" s="16"/>
      <c r="K780" s="16"/>
      <c r="L780" s="16"/>
      <c r="M780" s="16"/>
      <c r="N780" s="16"/>
      <c r="O780" s="16"/>
      <c r="P780" s="16"/>
      <c r="Q780" s="11"/>
      <c r="R780" s="11"/>
      <c r="S780" s="11"/>
      <c r="T780" s="11"/>
      <c r="U780" s="11"/>
      <c r="V780" s="11"/>
      <c r="AA780" s="11"/>
      <c r="AB780" s="11"/>
    </row>
    <row r="781" spans="3:28" ht="13.5">
      <c r="C781" s="16"/>
      <c r="D781" s="13"/>
      <c r="E781" s="13"/>
      <c r="F781" s="13"/>
      <c r="G781" s="16"/>
      <c r="H781" s="16"/>
      <c r="I781" s="16"/>
      <c r="J781" s="16"/>
      <c r="K781" s="16"/>
      <c r="L781" s="16"/>
      <c r="M781" s="16"/>
      <c r="N781" s="16"/>
      <c r="O781" s="16"/>
      <c r="P781" s="16"/>
      <c r="Q781" s="11"/>
      <c r="R781" s="11"/>
      <c r="S781" s="11"/>
      <c r="T781" s="11"/>
      <c r="U781" s="11"/>
      <c r="V781" s="11"/>
      <c r="AA781" s="11"/>
      <c r="AB781" s="11"/>
    </row>
    <row r="782" spans="3:28" ht="13.5">
      <c r="C782" s="16"/>
      <c r="D782" s="13"/>
      <c r="E782" s="13"/>
      <c r="F782" s="13"/>
      <c r="G782" s="16"/>
      <c r="H782" s="16"/>
      <c r="I782" s="16"/>
      <c r="J782" s="16"/>
      <c r="K782" s="16"/>
      <c r="L782" s="16"/>
      <c r="M782" s="16"/>
      <c r="N782" s="16"/>
      <c r="O782" s="16"/>
      <c r="P782" s="16"/>
      <c r="Q782" s="11"/>
      <c r="R782" s="11"/>
      <c r="S782" s="11"/>
      <c r="T782" s="11"/>
      <c r="U782" s="11"/>
      <c r="V782" s="11"/>
      <c r="AA782" s="11"/>
      <c r="AB782" s="11"/>
    </row>
    <row r="783" spans="3:28" ht="13.5">
      <c r="C783" s="16"/>
      <c r="D783" s="13"/>
      <c r="E783" s="13"/>
      <c r="F783" s="13"/>
      <c r="G783" s="16"/>
      <c r="H783" s="16"/>
      <c r="I783" s="16"/>
      <c r="J783" s="16"/>
      <c r="K783" s="16"/>
      <c r="L783" s="16"/>
      <c r="M783" s="16"/>
      <c r="N783" s="16"/>
      <c r="O783" s="16"/>
      <c r="P783" s="16"/>
      <c r="Q783" s="11"/>
      <c r="R783" s="11"/>
      <c r="S783" s="11"/>
      <c r="T783" s="11"/>
      <c r="U783" s="11"/>
      <c r="V783" s="11"/>
      <c r="AA783" s="11"/>
      <c r="AB783" s="11"/>
    </row>
    <row r="784" spans="3:28" ht="13.5">
      <c r="C784" s="16"/>
      <c r="D784" s="13"/>
      <c r="E784" s="13"/>
      <c r="F784" s="13"/>
      <c r="G784" s="16"/>
      <c r="H784" s="16"/>
      <c r="I784" s="16"/>
      <c r="J784" s="16"/>
      <c r="K784" s="16"/>
      <c r="L784" s="16"/>
      <c r="M784" s="16"/>
      <c r="N784" s="16"/>
      <c r="O784" s="16"/>
      <c r="P784" s="16"/>
      <c r="Q784" s="11"/>
      <c r="R784" s="11"/>
      <c r="S784" s="11"/>
      <c r="T784" s="11"/>
      <c r="U784" s="11"/>
      <c r="V784" s="11"/>
      <c r="AA784" s="11"/>
      <c r="AB784" s="11"/>
    </row>
    <row r="785" spans="3:28" ht="13.5">
      <c r="C785" s="16"/>
      <c r="D785" s="13"/>
      <c r="E785" s="13"/>
      <c r="F785" s="13"/>
      <c r="G785" s="16"/>
      <c r="H785" s="16"/>
      <c r="I785" s="16"/>
      <c r="J785" s="16"/>
      <c r="K785" s="16"/>
      <c r="L785" s="16"/>
      <c r="M785" s="16"/>
      <c r="N785" s="16"/>
      <c r="O785" s="16"/>
      <c r="P785" s="16"/>
      <c r="Q785" s="11"/>
      <c r="R785" s="11"/>
      <c r="S785" s="11"/>
      <c r="T785" s="11"/>
      <c r="U785" s="11"/>
      <c r="V785" s="11"/>
      <c r="AA785" s="11"/>
      <c r="AB785" s="11"/>
    </row>
    <row r="786" spans="3:28" ht="13.5">
      <c r="C786" s="16"/>
      <c r="D786" s="13"/>
      <c r="E786" s="13"/>
      <c r="F786" s="13"/>
      <c r="G786" s="16"/>
      <c r="H786" s="16"/>
      <c r="I786" s="16"/>
      <c r="J786" s="16"/>
      <c r="K786" s="16"/>
      <c r="L786" s="16"/>
      <c r="M786" s="16"/>
      <c r="N786" s="16"/>
      <c r="O786" s="16"/>
      <c r="P786" s="16"/>
      <c r="Q786" s="11"/>
      <c r="R786" s="11"/>
      <c r="S786" s="11"/>
      <c r="T786" s="11"/>
      <c r="U786" s="11"/>
      <c r="V786" s="11"/>
      <c r="AA786" s="11"/>
      <c r="AB786" s="11"/>
    </row>
    <row r="787" spans="3:28" ht="13.5">
      <c r="C787" s="16"/>
      <c r="D787" s="13"/>
      <c r="E787" s="13"/>
      <c r="F787" s="13"/>
      <c r="G787" s="16"/>
      <c r="H787" s="16"/>
      <c r="I787" s="16"/>
      <c r="J787" s="16"/>
      <c r="K787" s="16"/>
      <c r="L787" s="16"/>
      <c r="M787" s="16"/>
      <c r="N787" s="16"/>
      <c r="O787" s="16"/>
      <c r="P787" s="16"/>
      <c r="Q787" s="11"/>
      <c r="R787" s="11"/>
      <c r="S787" s="11"/>
      <c r="T787" s="11"/>
      <c r="U787" s="11"/>
      <c r="V787" s="11"/>
      <c r="AA787" s="11"/>
      <c r="AB787" s="11"/>
    </row>
    <row r="788" spans="3:28" ht="13.5">
      <c r="C788" s="16"/>
      <c r="D788" s="13"/>
      <c r="E788" s="13"/>
      <c r="F788" s="13"/>
      <c r="G788" s="16"/>
      <c r="H788" s="16"/>
      <c r="I788" s="16"/>
      <c r="J788" s="16"/>
      <c r="K788" s="16"/>
      <c r="L788" s="16"/>
      <c r="M788" s="16"/>
      <c r="N788" s="16"/>
      <c r="O788" s="16"/>
      <c r="P788" s="16"/>
      <c r="Q788" s="11"/>
      <c r="R788" s="11"/>
      <c r="S788" s="11"/>
      <c r="T788" s="11"/>
      <c r="U788" s="11"/>
      <c r="V788" s="11"/>
      <c r="AA788" s="11"/>
      <c r="AB788" s="11"/>
    </row>
    <row r="789" spans="3:28" ht="13.5">
      <c r="C789" s="16"/>
      <c r="D789" s="13"/>
      <c r="E789" s="13"/>
      <c r="F789" s="13"/>
      <c r="G789" s="16"/>
      <c r="H789" s="16"/>
      <c r="I789" s="16"/>
      <c r="J789" s="16"/>
      <c r="K789" s="16"/>
      <c r="L789" s="16"/>
      <c r="M789" s="16"/>
      <c r="N789" s="16"/>
      <c r="O789" s="16"/>
      <c r="P789" s="16"/>
      <c r="Q789" s="11"/>
      <c r="R789" s="11"/>
      <c r="S789" s="11"/>
      <c r="T789" s="11"/>
      <c r="U789" s="11"/>
      <c r="V789" s="11"/>
      <c r="AA789" s="11"/>
      <c r="AB789" s="11"/>
    </row>
    <row r="790" spans="3:28" ht="13.5">
      <c r="C790" s="16"/>
      <c r="D790" s="13"/>
      <c r="E790" s="13"/>
      <c r="F790" s="13"/>
      <c r="G790" s="16"/>
      <c r="H790" s="16"/>
      <c r="I790" s="16"/>
      <c r="J790" s="16"/>
      <c r="K790" s="16"/>
      <c r="L790" s="16"/>
      <c r="M790" s="16"/>
      <c r="N790" s="16"/>
      <c r="O790" s="16"/>
      <c r="P790" s="16"/>
      <c r="Q790" s="11"/>
      <c r="R790" s="11"/>
      <c r="S790" s="11"/>
      <c r="T790" s="11"/>
      <c r="U790" s="11"/>
      <c r="V790" s="11"/>
      <c r="AA790" s="11"/>
      <c r="AB790" s="11"/>
    </row>
    <row r="791" spans="3:28" ht="13.5">
      <c r="C791" s="16"/>
      <c r="D791" s="13"/>
      <c r="E791" s="13"/>
      <c r="F791" s="13"/>
      <c r="G791" s="16"/>
      <c r="H791" s="16"/>
      <c r="I791" s="16"/>
      <c r="J791" s="16"/>
      <c r="K791" s="16"/>
      <c r="L791" s="16"/>
      <c r="M791" s="16"/>
      <c r="N791" s="16"/>
      <c r="O791" s="16"/>
      <c r="P791" s="16"/>
      <c r="Q791" s="11"/>
      <c r="R791" s="11"/>
      <c r="S791" s="11"/>
      <c r="T791" s="11"/>
      <c r="U791" s="11"/>
      <c r="V791" s="11"/>
      <c r="AA791" s="11"/>
      <c r="AB791" s="11"/>
    </row>
    <row r="792" spans="3:28" ht="13.5">
      <c r="C792" s="16"/>
      <c r="D792" s="13"/>
      <c r="E792" s="13"/>
      <c r="F792" s="13"/>
      <c r="G792" s="16"/>
      <c r="H792" s="16"/>
      <c r="I792" s="16"/>
      <c r="J792" s="16"/>
      <c r="K792" s="16"/>
      <c r="L792" s="16"/>
      <c r="M792" s="16"/>
      <c r="N792" s="16"/>
      <c r="O792" s="16"/>
      <c r="P792" s="16"/>
      <c r="Q792" s="11"/>
      <c r="R792" s="11"/>
      <c r="S792" s="11"/>
      <c r="T792" s="11"/>
      <c r="U792" s="11"/>
      <c r="V792" s="11"/>
      <c r="AA792" s="11"/>
      <c r="AB792" s="11"/>
    </row>
    <row r="793" spans="3:28" ht="13.5">
      <c r="C793" s="16"/>
      <c r="D793" s="13"/>
      <c r="E793" s="13"/>
      <c r="F793" s="13"/>
      <c r="G793" s="16"/>
      <c r="H793" s="16"/>
      <c r="I793" s="16"/>
      <c r="J793" s="16"/>
      <c r="K793" s="16"/>
      <c r="L793" s="16"/>
      <c r="M793" s="16"/>
      <c r="N793" s="16"/>
      <c r="O793" s="16"/>
      <c r="P793" s="16"/>
      <c r="Q793" s="11"/>
      <c r="R793" s="11"/>
      <c r="S793" s="11"/>
      <c r="T793" s="11"/>
      <c r="U793" s="11"/>
      <c r="V793" s="11"/>
      <c r="AA793" s="11"/>
      <c r="AB793" s="11"/>
    </row>
    <row r="794" spans="3:28" ht="13.5">
      <c r="C794" s="16"/>
      <c r="D794" s="13"/>
      <c r="E794" s="13"/>
      <c r="F794" s="13"/>
      <c r="G794" s="16"/>
      <c r="H794" s="16"/>
      <c r="I794" s="16"/>
      <c r="J794" s="16"/>
      <c r="K794" s="16"/>
      <c r="L794" s="16"/>
      <c r="M794" s="16"/>
      <c r="N794" s="16"/>
      <c r="O794" s="16"/>
      <c r="P794" s="16"/>
      <c r="Q794" s="11"/>
      <c r="R794" s="11"/>
      <c r="S794" s="11"/>
      <c r="T794" s="11"/>
      <c r="U794" s="11"/>
      <c r="V794" s="11"/>
      <c r="AA794" s="11"/>
      <c r="AB794" s="11"/>
    </row>
    <row r="795" spans="3:28" ht="13.5">
      <c r="C795" s="16"/>
      <c r="D795" s="13"/>
      <c r="E795" s="13"/>
      <c r="F795" s="13"/>
      <c r="G795" s="16"/>
      <c r="H795" s="16"/>
      <c r="I795" s="16"/>
      <c r="J795" s="16"/>
      <c r="K795" s="16"/>
      <c r="L795" s="16"/>
      <c r="M795" s="16"/>
      <c r="N795" s="16"/>
      <c r="O795" s="16"/>
      <c r="P795" s="16"/>
      <c r="Q795" s="11"/>
      <c r="R795" s="11"/>
      <c r="S795" s="11"/>
      <c r="T795" s="11"/>
      <c r="U795" s="11"/>
      <c r="V795" s="11"/>
      <c r="AA795" s="11"/>
      <c r="AB795" s="11"/>
    </row>
    <row r="796" spans="3:28" ht="13.5">
      <c r="C796" s="16"/>
      <c r="D796" s="13"/>
      <c r="E796" s="13"/>
      <c r="F796" s="13"/>
      <c r="G796" s="16"/>
      <c r="H796" s="16"/>
      <c r="I796" s="16"/>
      <c r="J796" s="16"/>
      <c r="K796" s="16"/>
      <c r="L796" s="16"/>
      <c r="M796" s="16"/>
      <c r="N796" s="16"/>
      <c r="O796" s="16"/>
      <c r="P796" s="16"/>
      <c r="Q796" s="11"/>
      <c r="R796" s="11"/>
      <c r="S796" s="11"/>
      <c r="T796" s="11"/>
      <c r="U796" s="11"/>
      <c r="V796" s="11"/>
      <c r="AA796" s="11"/>
      <c r="AB796" s="11"/>
    </row>
    <row r="797" spans="3:28" ht="13.5">
      <c r="C797" s="16"/>
      <c r="D797" s="13"/>
      <c r="E797" s="13"/>
      <c r="F797" s="13"/>
      <c r="G797" s="16"/>
      <c r="H797" s="16"/>
      <c r="I797" s="16"/>
      <c r="J797" s="16"/>
      <c r="K797" s="16"/>
      <c r="L797" s="16"/>
      <c r="M797" s="16"/>
      <c r="N797" s="16"/>
      <c r="O797" s="16"/>
      <c r="P797" s="16"/>
      <c r="Q797" s="11"/>
      <c r="R797" s="11"/>
      <c r="S797" s="11"/>
      <c r="T797" s="11"/>
      <c r="U797" s="11"/>
      <c r="V797" s="11"/>
      <c r="AA797" s="11"/>
      <c r="AB797" s="11"/>
    </row>
    <row r="798" spans="3:28" ht="13.5">
      <c r="C798" s="16"/>
      <c r="D798" s="13"/>
      <c r="E798" s="13"/>
      <c r="F798" s="13"/>
      <c r="G798" s="16"/>
      <c r="H798" s="16"/>
      <c r="I798" s="16"/>
      <c r="J798" s="16"/>
      <c r="K798" s="16"/>
      <c r="L798" s="16"/>
      <c r="M798" s="16"/>
      <c r="N798" s="16"/>
      <c r="O798" s="16"/>
      <c r="P798" s="16"/>
      <c r="Q798" s="11"/>
      <c r="R798" s="11"/>
      <c r="S798" s="11"/>
      <c r="T798" s="11"/>
      <c r="U798" s="11"/>
      <c r="V798" s="11"/>
      <c r="AA798" s="11"/>
      <c r="AB798" s="11"/>
    </row>
    <row r="799" spans="3:28" ht="13.5">
      <c r="C799" s="16"/>
      <c r="D799" s="13"/>
      <c r="E799" s="13"/>
      <c r="F799" s="13"/>
      <c r="G799" s="16"/>
      <c r="H799" s="16"/>
      <c r="I799" s="16"/>
      <c r="J799" s="16"/>
      <c r="K799" s="16"/>
      <c r="L799" s="16"/>
      <c r="M799" s="16"/>
      <c r="N799" s="16"/>
      <c r="O799" s="16"/>
      <c r="P799" s="16"/>
      <c r="Q799" s="11"/>
      <c r="R799" s="11"/>
      <c r="S799" s="11"/>
      <c r="T799" s="11"/>
      <c r="U799" s="11"/>
      <c r="V799" s="11"/>
      <c r="AA799" s="11"/>
      <c r="AB799" s="11"/>
    </row>
    <row r="800" spans="3:28" ht="13.5">
      <c r="C800" s="16"/>
      <c r="D800" s="13"/>
      <c r="E800" s="13"/>
      <c r="F800" s="13"/>
      <c r="G800" s="16"/>
      <c r="H800" s="16"/>
      <c r="I800" s="16"/>
      <c r="J800" s="16"/>
      <c r="K800" s="16"/>
      <c r="L800" s="16"/>
      <c r="M800" s="16"/>
      <c r="N800" s="16"/>
      <c r="O800" s="16"/>
      <c r="P800" s="16"/>
      <c r="Q800" s="11"/>
      <c r="R800" s="11"/>
      <c r="S800" s="11"/>
      <c r="T800" s="11"/>
      <c r="U800" s="11"/>
      <c r="V800" s="11"/>
      <c r="AA800" s="11"/>
      <c r="AB800" s="11"/>
    </row>
    <row r="801" spans="3:28" ht="13.5">
      <c r="C801" s="16"/>
      <c r="D801" s="13"/>
      <c r="E801" s="13"/>
      <c r="F801" s="13"/>
      <c r="G801" s="16"/>
      <c r="H801" s="16"/>
      <c r="I801" s="16"/>
      <c r="J801" s="16"/>
      <c r="K801" s="16"/>
      <c r="L801" s="16"/>
      <c r="M801" s="16"/>
      <c r="N801" s="16"/>
      <c r="O801" s="16"/>
      <c r="P801" s="16"/>
      <c r="Q801" s="11"/>
      <c r="R801" s="11"/>
      <c r="S801" s="11"/>
      <c r="T801" s="11"/>
      <c r="U801" s="11"/>
      <c r="V801" s="11"/>
      <c r="AA801" s="11"/>
      <c r="AB801" s="11"/>
    </row>
    <row r="802" spans="3:28" ht="13.5">
      <c r="C802" s="16"/>
      <c r="D802" s="13"/>
      <c r="E802" s="13"/>
      <c r="F802" s="13"/>
      <c r="G802" s="16"/>
      <c r="H802" s="16"/>
      <c r="I802" s="16"/>
      <c r="J802" s="16"/>
      <c r="K802" s="16"/>
      <c r="L802" s="16"/>
      <c r="M802" s="16"/>
      <c r="N802" s="16"/>
      <c r="O802" s="16"/>
      <c r="P802" s="16"/>
      <c r="Q802" s="11"/>
      <c r="R802" s="11"/>
      <c r="S802" s="11"/>
      <c r="T802" s="11"/>
      <c r="U802" s="11"/>
      <c r="V802" s="11"/>
      <c r="AA802" s="11"/>
      <c r="AB802" s="11"/>
    </row>
    <row r="803" spans="3:28" ht="13.5">
      <c r="C803" s="16"/>
      <c r="D803" s="13"/>
      <c r="E803" s="13"/>
      <c r="F803" s="13"/>
      <c r="G803" s="16"/>
      <c r="H803" s="16"/>
      <c r="I803" s="16"/>
      <c r="J803" s="16"/>
      <c r="K803" s="16"/>
      <c r="L803" s="16"/>
      <c r="M803" s="16"/>
      <c r="N803" s="16"/>
      <c r="O803" s="16"/>
      <c r="P803" s="16"/>
      <c r="Q803" s="11"/>
      <c r="R803" s="11"/>
      <c r="S803" s="11"/>
      <c r="T803" s="11"/>
      <c r="U803" s="11"/>
      <c r="V803" s="11"/>
      <c r="AA803" s="11"/>
      <c r="AB803" s="11"/>
    </row>
    <row r="804" spans="3:28" ht="13.5">
      <c r="C804" s="16"/>
      <c r="D804" s="13"/>
      <c r="E804" s="13"/>
      <c r="F804" s="13"/>
      <c r="G804" s="16"/>
      <c r="H804" s="16"/>
      <c r="I804" s="16"/>
      <c r="J804" s="16"/>
      <c r="K804" s="16"/>
      <c r="L804" s="16"/>
      <c r="M804" s="16"/>
      <c r="N804" s="16"/>
      <c r="O804" s="16"/>
      <c r="P804" s="16"/>
      <c r="Q804" s="11"/>
      <c r="R804" s="11"/>
      <c r="S804" s="11"/>
      <c r="T804" s="11"/>
      <c r="U804" s="11"/>
      <c r="V804" s="11"/>
      <c r="AA804" s="11"/>
      <c r="AB804" s="11"/>
    </row>
    <row r="805" spans="3:28" ht="13.5">
      <c r="C805" s="16"/>
      <c r="D805" s="13"/>
      <c r="E805" s="13"/>
      <c r="F805" s="13"/>
      <c r="G805" s="16"/>
      <c r="H805" s="16"/>
      <c r="I805" s="16"/>
      <c r="J805" s="16"/>
      <c r="K805" s="16"/>
      <c r="L805" s="16"/>
      <c r="M805" s="16"/>
      <c r="N805" s="16"/>
      <c r="O805" s="16"/>
      <c r="P805" s="16"/>
      <c r="Q805" s="11"/>
      <c r="R805" s="11"/>
      <c r="S805" s="11"/>
      <c r="T805" s="11"/>
      <c r="U805" s="11"/>
      <c r="V805" s="11"/>
      <c r="AA805" s="11"/>
      <c r="AB805" s="11"/>
    </row>
    <row r="806" spans="3:28" ht="13.5">
      <c r="C806" s="16"/>
      <c r="D806" s="13"/>
      <c r="E806" s="13"/>
      <c r="F806" s="13"/>
      <c r="G806" s="16"/>
      <c r="H806" s="16"/>
      <c r="I806" s="16"/>
      <c r="J806" s="16"/>
      <c r="K806" s="16"/>
      <c r="L806" s="16"/>
      <c r="M806" s="16"/>
      <c r="N806" s="16"/>
      <c r="O806" s="16"/>
      <c r="P806" s="16"/>
      <c r="Q806" s="11"/>
      <c r="R806" s="11"/>
      <c r="S806" s="11"/>
      <c r="T806" s="11"/>
      <c r="U806" s="11"/>
      <c r="V806" s="11"/>
      <c r="AA806" s="11"/>
      <c r="AB806" s="11"/>
    </row>
    <row r="807" spans="3:28" ht="13.5">
      <c r="C807" s="16"/>
      <c r="D807" s="13"/>
      <c r="E807" s="13"/>
      <c r="F807" s="13"/>
      <c r="G807" s="16"/>
      <c r="H807" s="16"/>
      <c r="I807" s="16"/>
      <c r="J807" s="16"/>
      <c r="K807" s="16"/>
      <c r="L807" s="16"/>
      <c r="M807" s="16"/>
      <c r="N807" s="16"/>
      <c r="O807" s="16"/>
      <c r="P807" s="16"/>
      <c r="Q807" s="11"/>
      <c r="R807" s="11"/>
      <c r="S807" s="11"/>
      <c r="T807" s="11"/>
      <c r="U807" s="11"/>
      <c r="V807" s="11"/>
      <c r="AA807" s="11"/>
      <c r="AB807" s="11"/>
    </row>
    <row r="808" spans="3:28" ht="13.5">
      <c r="C808" s="16"/>
      <c r="D808" s="13"/>
      <c r="E808" s="13"/>
      <c r="F808" s="13"/>
      <c r="G808" s="16"/>
      <c r="H808" s="16"/>
      <c r="I808" s="16"/>
      <c r="J808" s="16"/>
      <c r="K808" s="16"/>
      <c r="L808" s="16"/>
      <c r="M808" s="16"/>
      <c r="N808" s="16"/>
      <c r="O808" s="16"/>
      <c r="P808" s="16"/>
      <c r="Q808" s="11"/>
      <c r="R808" s="11"/>
      <c r="S808" s="11"/>
      <c r="T808" s="11"/>
      <c r="U808" s="11"/>
      <c r="V808" s="11"/>
      <c r="AA808" s="11"/>
      <c r="AB808" s="11"/>
    </row>
    <row r="809" spans="3:28" ht="13.5">
      <c r="C809" s="16"/>
      <c r="D809" s="13"/>
      <c r="E809" s="13"/>
      <c r="F809" s="13"/>
      <c r="G809" s="16"/>
      <c r="H809" s="16"/>
      <c r="I809" s="16"/>
      <c r="J809" s="16"/>
      <c r="K809" s="16"/>
      <c r="L809" s="16"/>
      <c r="M809" s="16"/>
      <c r="N809" s="16"/>
      <c r="O809" s="16"/>
      <c r="P809" s="16"/>
      <c r="Q809" s="11"/>
      <c r="R809" s="11"/>
      <c r="S809" s="11"/>
      <c r="T809" s="11"/>
      <c r="U809" s="11"/>
      <c r="V809" s="11"/>
      <c r="AA809" s="11"/>
      <c r="AB809" s="11"/>
    </row>
    <row r="810" spans="3:28" ht="13.5">
      <c r="C810" s="16"/>
      <c r="D810" s="13"/>
      <c r="E810" s="13"/>
      <c r="F810" s="13"/>
      <c r="G810" s="16"/>
      <c r="H810" s="16"/>
      <c r="I810" s="16"/>
      <c r="J810" s="16"/>
      <c r="K810" s="16"/>
      <c r="L810" s="16"/>
      <c r="M810" s="16"/>
      <c r="N810" s="16"/>
      <c r="O810" s="16"/>
      <c r="P810" s="16"/>
      <c r="Q810" s="11"/>
      <c r="R810" s="11"/>
      <c r="S810" s="11"/>
      <c r="T810" s="11"/>
      <c r="U810" s="11"/>
      <c r="V810" s="11"/>
      <c r="AA810" s="11"/>
      <c r="AB810" s="11"/>
    </row>
    <row r="811" spans="3:28" ht="13.5">
      <c r="C811" s="16"/>
      <c r="D811" s="13"/>
      <c r="E811" s="13"/>
      <c r="F811" s="13"/>
      <c r="G811" s="16"/>
      <c r="H811" s="16"/>
      <c r="I811" s="16"/>
      <c r="J811" s="16"/>
      <c r="K811" s="16"/>
      <c r="L811" s="16"/>
      <c r="M811" s="16"/>
      <c r="N811" s="16"/>
      <c r="O811" s="16"/>
      <c r="P811" s="16"/>
      <c r="Q811" s="11"/>
      <c r="R811" s="11"/>
      <c r="S811" s="11"/>
      <c r="T811" s="11"/>
      <c r="U811" s="11"/>
      <c r="V811" s="11"/>
      <c r="AA811" s="11"/>
      <c r="AB811" s="11"/>
    </row>
    <row r="812" spans="3:28" ht="13.5">
      <c r="C812" s="16"/>
      <c r="D812" s="13"/>
      <c r="E812" s="13"/>
      <c r="F812" s="13"/>
      <c r="G812" s="16"/>
      <c r="H812" s="16"/>
      <c r="I812" s="16"/>
      <c r="J812" s="16"/>
      <c r="K812" s="16"/>
      <c r="L812" s="16"/>
      <c r="M812" s="16"/>
      <c r="N812" s="16"/>
      <c r="O812" s="16"/>
      <c r="P812" s="16"/>
      <c r="Q812" s="11"/>
      <c r="R812" s="11"/>
      <c r="S812" s="11"/>
      <c r="T812" s="11"/>
      <c r="U812" s="11"/>
      <c r="V812" s="11"/>
      <c r="AA812" s="11"/>
      <c r="AB812" s="11"/>
    </row>
    <row r="813" spans="3:28" ht="13.5">
      <c r="C813" s="16"/>
      <c r="D813" s="13"/>
      <c r="E813" s="13"/>
      <c r="F813" s="13"/>
      <c r="G813" s="16"/>
      <c r="H813" s="16"/>
      <c r="I813" s="16"/>
      <c r="J813" s="16"/>
      <c r="K813" s="16"/>
      <c r="L813" s="16"/>
      <c r="M813" s="16"/>
      <c r="N813" s="16"/>
      <c r="O813" s="16"/>
      <c r="P813" s="16"/>
      <c r="Q813" s="11"/>
      <c r="R813" s="11"/>
      <c r="S813" s="11"/>
      <c r="T813" s="11"/>
      <c r="U813" s="11"/>
      <c r="V813" s="11"/>
      <c r="AA813" s="11"/>
      <c r="AB813" s="11"/>
    </row>
    <row r="814" spans="3:28" ht="13.5">
      <c r="C814" s="16"/>
      <c r="D814" s="13"/>
      <c r="E814" s="13"/>
      <c r="F814" s="13"/>
      <c r="G814" s="16"/>
      <c r="H814" s="16"/>
      <c r="I814" s="16"/>
      <c r="J814" s="16"/>
      <c r="K814" s="16"/>
      <c r="L814" s="16"/>
      <c r="M814" s="16"/>
      <c r="N814" s="16"/>
      <c r="O814" s="16"/>
      <c r="P814" s="16"/>
      <c r="Q814" s="11"/>
      <c r="R814" s="11"/>
      <c r="S814" s="11"/>
      <c r="T814" s="11"/>
      <c r="U814" s="11"/>
      <c r="V814" s="11"/>
      <c r="AA814" s="11"/>
      <c r="AB814" s="11"/>
    </row>
    <row r="815" spans="3:28" ht="13.5">
      <c r="C815" s="16"/>
      <c r="D815" s="13"/>
      <c r="E815" s="13"/>
      <c r="F815" s="13"/>
      <c r="G815" s="16"/>
      <c r="H815" s="16"/>
      <c r="I815" s="16"/>
      <c r="J815" s="16"/>
      <c r="K815" s="16"/>
      <c r="L815" s="16"/>
      <c r="M815" s="16"/>
      <c r="N815" s="16"/>
      <c r="O815" s="16"/>
      <c r="P815" s="16"/>
      <c r="Q815" s="11"/>
      <c r="R815" s="11"/>
      <c r="S815" s="11"/>
      <c r="T815" s="11"/>
      <c r="U815" s="11"/>
      <c r="V815" s="11"/>
      <c r="AA815" s="11"/>
      <c r="AB815" s="11"/>
    </row>
    <row r="816" spans="3:28" ht="13.5">
      <c r="C816" s="16"/>
      <c r="D816" s="13"/>
      <c r="E816" s="13"/>
      <c r="F816" s="13"/>
      <c r="G816" s="16"/>
      <c r="H816" s="16"/>
      <c r="I816" s="16"/>
      <c r="J816" s="16"/>
      <c r="K816" s="16"/>
      <c r="L816" s="16"/>
      <c r="M816" s="16"/>
      <c r="N816" s="16"/>
      <c r="O816" s="16"/>
      <c r="P816" s="16"/>
      <c r="Q816" s="11"/>
      <c r="R816" s="11"/>
      <c r="S816" s="11"/>
      <c r="T816" s="11"/>
      <c r="U816" s="11"/>
      <c r="V816" s="11"/>
      <c r="AA816" s="11"/>
      <c r="AB816" s="11"/>
    </row>
    <row r="817" spans="3:28" ht="13.5">
      <c r="C817" s="16"/>
      <c r="D817" s="13"/>
      <c r="E817" s="13"/>
      <c r="F817" s="13"/>
      <c r="G817" s="16"/>
      <c r="H817" s="16"/>
      <c r="I817" s="16"/>
      <c r="J817" s="16"/>
      <c r="K817" s="16"/>
      <c r="L817" s="16"/>
      <c r="M817" s="16"/>
      <c r="N817" s="16"/>
      <c r="O817" s="16"/>
      <c r="P817" s="16"/>
      <c r="Q817" s="11"/>
      <c r="R817" s="11"/>
      <c r="S817" s="11"/>
      <c r="T817" s="11"/>
      <c r="U817" s="11"/>
      <c r="V817" s="11"/>
      <c r="AA817" s="11"/>
      <c r="AB817" s="11"/>
    </row>
    <row r="818" spans="3:28" ht="13.5">
      <c r="C818" s="16"/>
      <c r="D818" s="13"/>
      <c r="E818" s="13"/>
      <c r="F818" s="13"/>
      <c r="G818" s="16"/>
      <c r="H818" s="16"/>
      <c r="I818" s="16"/>
      <c r="J818" s="16"/>
      <c r="K818" s="16"/>
      <c r="L818" s="16"/>
      <c r="M818" s="16"/>
      <c r="N818" s="16"/>
      <c r="O818" s="16"/>
      <c r="P818" s="16"/>
      <c r="Q818" s="11"/>
      <c r="R818" s="11"/>
      <c r="S818" s="11"/>
      <c r="T818" s="11"/>
      <c r="U818" s="11"/>
      <c r="V818" s="11"/>
      <c r="AA818" s="11"/>
      <c r="AB818" s="11"/>
    </row>
    <row r="819" spans="3:28" ht="13.5">
      <c r="C819" s="16"/>
      <c r="D819" s="13"/>
      <c r="E819" s="13"/>
      <c r="F819" s="13"/>
      <c r="G819" s="16"/>
      <c r="H819" s="16"/>
      <c r="I819" s="16"/>
      <c r="J819" s="16"/>
      <c r="K819" s="16"/>
      <c r="L819" s="16"/>
      <c r="M819" s="16"/>
      <c r="N819" s="16"/>
      <c r="O819" s="16"/>
      <c r="P819" s="16"/>
      <c r="Q819" s="11"/>
      <c r="R819" s="11"/>
      <c r="S819" s="11"/>
      <c r="T819" s="11"/>
      <c r="U819" s="11"/>
      <c r="V819" s="11"/>
      <c r="AA819" s="11"/>
      <c r="AB819" s="11"/>
    </row>
    <row r="820" spans="3:28" ht="13.5">
      <c r="C820" s="16"/>
      <c r="D820" s="13"/>
      <c r="E820" s="13"/>
      <c r="F820" s="13"/>
      <c r="G820" s="16"/>
      <c r="H820" s="16"/>
      <c r="I820" s="16"/>
      <c r="J820" s="16"/>
      <c r="K820" s="16"/>
      <c r="L820" s="16"/>
      <c r="M820" s="16"/>
      <c r="N820" s="16"/>
      <c r="O820" s="16"/>
      <c r="P820" s="16"/>
      <c r="Q820" s="11"/>
      <c r="R820" s="11"/>
      <c r="S820" s="11"/>
      <c r="T820" s="11"/>
      <c r="U820" s="11"/>
      <c r="V820" s="11"/>
      <c r="AA820" s="11"/>
      <c r="AB820" s="11"/>
    </row>
    <row r="821" spans="3:28" ht="13.5">
      <c r="C821" s="16"/>
      <c r="D821" s="13"/>
      <c r="E821" s="13"/>
      <c r="F821" s="13"/>
      <c r="G821" s="16"/>
      <c r="H821" s="16"/>
      <c r="I821" s="16"/>
      <c r="J821" s="16"/>
      <c r="K821" s="16"/>
      <c r="L821" s="16"/>
      <c r="M821" s="16"/>
      <c r="N821" s="16"/>
      <c r="O821" s="16"/>
      <c r="P821" s="16"/>
      <c r="Q821" s="11"/>
      <c r="R821" s="11"/>
      <c r="S821" s="11"/>
      <c r="T821" s="11"/>
      <c r="U821" s="11"/>
      <c r="V821" s="11"/>
      <c r="AA821" s="11"/>
      <c r="AB821" s="11"/>
    </row>
    <row r="822" spans="3:28" ht="13.5">
      <c r="C822" s="16"/>
      <c r="D822" s="13"/>
      <c r="E822" s="13"/>
      <c r="F822" s="13"/>
      <c r="G822" s="16"/>
      <c r="H822" s="16"/>
      <c r="I822" s="16"/>
      <c r="J822" s="16"/>
      <c r="K822" s="16"/>
      <c r="L822" s="16"/>
      <c r="M822" s="16"/>
      <c r="N822" s="16"/>
      <c r="O822" s="16"/>
      <c r="P822" s="16"/>
      <c r="Q822" s="11"/>
      <c r="R822" s="11"/>
      <c r="S822" s="11"/>
      <c r="T822" s="11"/>
      <c r="U822" s="11"/>
      <c r="V822" s="11"/>
      <c r="AA822" s="11"/>
      <c r="AB822" s="11"/>
    </row>
    <row r="823" spans="3:28" ht="13.5">
      <c r="C823" s="16"/>
      <c r="D823" s="13"/>
      <c r="E823" s="13"/>
      <c r="F823" s="13"/>
      <c r="G823" s="16"/>
      <c r="H823" s="16"/>
      <c r="I823" s="16"/>
      <c r="J823" s="16"/>
      <c r="K823" s="16"/>
      <c r="L823" s="16"/>
      <c r="M823" s="16"/>
      <c r="N823" s="16"/>
      <c r="O823" s="16"/>
      <c r="P823" s="16"/>
      <c r="Q823" s="11"/>
      <c r="R823" s="11"/>
      <c r="S823" s="11"/>
      <c r="T823" s="11"/>
      <c r="U823" s="11"/>
      <c r="V823" s="11"/>
      <c r="AA823" s="11"/>
      <c r="AB823" s="11"/>
    </row>
    <row r="824" spans="3:28" ht="13.5">
      <c r="C824" s="16"/>
      <c r="D824" s="13"/>
      <c r="E824" s="13"/>
      <c r="F824" s="13"/>
      <c r="G824" s="16"/>
      <c r="H824" s="16"/>
      <c r="I824" s="16"/>
      <c r="J824" s="16"/>
      <c r="K824" s="16"/>
      <c r="L824" s="16"/>
      <c r="M824" s="16"/>
      <c r="N824" s="16"/>
      <c r="O824" s="16"/>
      <c r="P824" s="16"/>
      <c r="Q824" s="11"/>
      <c r="R824" s="11"/>
      <c r="S824" s="11"/>
      <c r="T824" s="11"/>
      <c r="U824" s="11"/>
      <c r="V824" s="11"/>
      <c r="AA824" s="11"/>
      <c r="AB824" s="11"/>
    </row>
    <row r="825" spans="3:28" ht="13.5">
      <c r="C825" s="16"/>
      <c r="D825" s="13"/>
      <c r="E825" s="13"/>
      <c r="F825" s="13"/>
      <c r="G825" s="16"/>
      <c r="H825" s="16"/>
      <c r="I825" s="16"/>
      <c r="J825" s="16"/>
      <c r="K825" s="16"/>
      <c r="L825" s="16"/>
      <c r="M825" s="16"/>
      <c r="N825" s="16"/>
      <c r="O825" s="16"/>
      <c r="P825" s="16"/>
      <c r="Q825" s="11"/>
      <c r="R825" s="11"/>
      <c r="S825" s="11"/>
      <c r="T825" s="11"/>
      <c r="U825" s="11"/>
      <c r="V825" s="11"/>
      <c r="AA825" s="11"/>
      <c r="AB825" s="11"/>
    </row>
    <row r="826" spans="3:28" ht="13.5">
      <c r="C826" s="16"/>
      <c r="D826" s="13"/>
      <c r="E826" s="13"/>
      <c r="F826" s="13"/>
      <c r="G826" s="16"/>
      <c r="H826" s="16"/>
      <c r="I826" s="16"/>
      <c r="J826" s="16"/>
      <c r="K826" s="16"/>
      <c r="L826" s="16"/>
      <c r="M826" s="16"/>
      <c r="N826" s="16"/>
      <c r="O826" s="16"/>
      <c r="P826" s="16"/>
      <c r="Q826" s="11"/>
      <c r="R826" s="11"/>
      <c r="S826" s="11"/>
      <c r="T826" s="11"/>
      <c r="U826" s="11"/>
      <c r="V826" s="11"/>
      <c r="AA826" s="11"/>
      <c r="AB826" s="11"/>
    </row>
    <row r="827" spans="3:28" ht="13.5">
      <c r="C827" s="16"/>
      <c r="D827" s="13"/>
      <c r="E827" s="13"/>
      <c r="F827" s="13"/>
      <c r="G827" s="16"/>
      <c r="H827" s="16"/>
      <c r="I827" s="16"/>
      <c r="J827" s="16"/>
      <c r="K827" s="16"/>
      <c r="L827" s="16"/>
      <c r="M827" s="16"/>
      <c r="N827" s="16"/>
      <c r="O827" s="16"/>
      <c r="P827" s="16"/>
      <c r="Q827" s="11"/>
      <c r="R827" s="11"/>
      <c r="S827" s="11"/>
      <c r="T827" s="11"/>
      <c r="U827" s="11"/>
      <c r="V827" s="11"/>
      <c r="AA827" s="11"/>
      <c r="AB827" s="11"/>
    </row>
    <row r="828" spans="3:28" ht="13.5">
      <c r="C828" s="16"/>
      <c r="D828" s="13"/>
      <c r="E828" s="13"/>
      <c r="F828" s="13"/>
      <c r="G828" s="16"/>
      <c r="H828" s="16"/>
      <c r="I828" s="16"/>
      <c r="J828" s="16"/>
      <c r="K828" s="16"/>
      <c r="L828" s="16"/>
      <c r="M828" s="16"/>
      <c r="N828" s="16"/>
      <c r="O828" s="16"/>
      <c r="P828" s="16"/>
      <c r="Q828" s="11"/>
      <c r="R828" s="11"/>
      <c r="S828" s="11"/>
      <c r="T828" s="11"/>
      <c r="U828" s="11"/>
      <c r="V828" s="11"/>
      <c r="AA828" s="11"/>
      <c r="AB828" s="11"/>
    </row>
    <row r="829" spans="3:28" ht="13.5">
      <c r="C829" s="16"/>
      <c r="D829" s="13"/>
      <c r="E829" s="13"/>
      <c r="F829" s="13"/>
      <c r="G829" s="16"/>
      <c r="H829" s="16"/>
      <c r="I829" s="16"/>
      <c r="J829" s="16"/>
      <c r="K829" s="16"/>
      <c r="L829" s="16"/>
      <c r="M829" s="16"/>
      <c r="N829" s="16"/>
      <c r="O829" s="16"/>
      <c r="P829" s="16"/>
      <c r="Q829" s="11"/>
      <c r="R829" s="11"/>
      <c r="S829" s="11"/>
      <c r="T829" s="11"/>
      <c r="U829" s="11"/>
      <c r="V829" s="11"/>
      <c r="AA829" s="11"/>
      <c r="AB829" s="11"/>
    </row>
    <row r="830" spans="3:28" ht="13.5">
      <c r="C830" s="16"/>
      <c r="D830" s="13"/>
      <c r="E830" s="13"/>
      <c r="F830" s="13"/>
      <c r="G830" s="16"/>
      <c r="H830" s="16"/>
      <c r="I830" s="16"/>
      <c r="J830" s="16"/>
      <c r="K830" s="16"/>
      <c r="L830" s="16"/>
      <c r="M830" s="16"/>
      <c r="N830" s="16"/>
      <c r="O830" s="16"/>
      <c r="P830" s="16"/>
      <c r="Q830" s="11"/>
      <c r="R830" s="11"/>
      <c r="S830" s="11"/>
      <c r="T830" s="11"/>
      <c r="U830" s="11"/>
      <c r="V830" s="11"/>
      <c r="AA830" s="11"/>
      <c r="AB830" s="11"/>
    </row>
    <row r="831" spans="3:28" ht="13.5">
      <c r="C831" s="16"/>
      <c r="D831" s="13"/>
      <c r="E831" s="13"/>
      <c r="F831" s="13"/>
      <c r="G831" s="16"/>
      <c r="H831" s="16"/>
      <c r="I831" s="16"/>
      <c r="J831" s="16"/>
      <c r="K831" s="16"/>
      <c r="L831" s="16"/>
      <c r="M831" s="16"/>
      <c r="N831" s="16"/>
      <c r="O831" s="16"/>
      <c r="P831" s="16"/>
      <c r="Q831" s="11"/>
      <c r="R831" s="11"/>
      <c r="S831" s="11"/>
      <c r="T831" s="11"/>
      <c r="U831" s="11"/>
      <c r="V831" s="11"/>
      <c r="AA831" s="11"/>
      <c r="AB831" s="11"/>
    </row>
    <row r="832" spans="3:28" ht="13.5">
      <c r="C832" s="16"/>
      <c r="D832" s="13"/>
      <c r="E832" s="13"/>
      <c r="F832" s="13"/>
      <c r="G832" s="16"/>
      <c r="H832" s="16"/>
      <c r="I832" s="16"/>
      <c r="J832" s="16"/>
      <c r="K832" s="16"/>
      <c r="L832" s="16"/>
      <c r="M832" s="16"/>
      <c r="N832" s="16"/>
      <c r="O832" s="16"/>
      <c r="P832" s="16"/>
      <c r="Q832" s="11"/>
      <c r="R832" s="11"/>
      <c r="S832" s="11"/>
      <c r="T832" s="11"/>
      <c r="U832" s="11"/>
      <c r="V832" s="11"/>
      <c r="AA832" s="11"/>
      <c r="AB832" s="11"/>
    </row>
    <row r="833" spans="3:28" ht="13.5">
      <c r="C833" s="16"/>
      <c r="D833" s="13"/>
      <c r="E833" s="13"/>
      <c r="F833" s="13"/>
      <c r="G833" s="16"/>
      <c r="H833" s="16"/>
      <c r="I833" s="16"/>
      <c r="J833" s="16"/>
      <c r="K833" s="16"/>
      <c r="L833" s="16"/>
      <c r="M833" s="16"/>
      <c r="N833" s="16"/>
      <c r="O833" s="16"/>
      <c r="P833" s="16"/>
      <c r="Q833" s="11"/>
      <c r="R833" s="11"/>
      <c r="S833" s="11"/>
      <c r="T833" s="11"/>
      <c r="U833" s="11"/>
      <c r="V833" s="11"/>
      <c r="AA833" s="11"/>
      <c r="AB833" s="11"/>
    </row>
    <row r="834" spans="3:28" ht="13.5">
      <c r="C834" s="16"/>
      <c r="D834" s="13"/>
      <c r="E834" s="13"/>
      <c r="F834" s="13"/>
      <c r="G834" s="16"/>
      <c r="H834" s="16"/>
      <c r="I834" s="16"/>
      <c r="J834" s="16"/>
      <c r="K834" s="16"/>
      <c r="L834" s="16"/>
      <c r="M834" s="16"/>
      <c r="N834" s="16"/>
      <c r="O834" s="16"/>
      <c r="P834" s="16"/>
      <c r="Q834" s="11"/>
      <c r="R834" s="11"/>
      <c r="S834" s="11"/>
      <c r="T834" s="11"/>
      <c r="U834" s="11"/>
      <c r="V834" s="11"/>
      <c r="AA834" s="11"/>
      <c r="AB834" s="11"/>
    </row>
    <row r="835" spans="3:28" ht="13.5">
      <c r="C835" s="16"/>
      <c r="D835" s="13"/>
      <c r="E835" s="13"/>
      <c r="F835" s="13"/>
      <c r="G835" s="16"/>
      <c r="H835" s="16"/>
      <c r="I835" s="16"/>
      <c r="J835" s="16"/>
      <c r="K835" s="16"/>
      <c r="L835" s="16"/>
      <c r="M835" s="16"/>
      <c r="N835" s="16"/>
      <c r="O835" s="16"/>
      <c r="P835" s="16"/>
      <c r="Q835" s="11"/>
      <c r="R835" s="11"/>
      <c r="S835" s="11"/>
      <c r="T835" s="11"/>
      <c r="U835" s="11"/>
      <c r="V835" s="11"/>
      <c r="AA835" s="11"/>
      <c r="AB835" s="11"/>
    </row>
    <row r="836" spans="3:28" ht="13.5">
      <c r="C836" s="16"/>
      <c r="D836" s="13"/>
      <c r="E836" s="13"/>
      <c r="F836" s="13"/>
      <c r="G836" s="16"/>
      <c r="H836" s="16"/>
      <c r="I836" s="16"/>
      <c r="J836" s="16"/>
      <c r="K836" s="16"/>
      <c r="L836" s="16"/>
      <c r="M836" s="16"/>
      <c r="N836" s="16"/>
      <c r="O836" s="16"/>
      <c r="P836" s="16"/>
      <c r="Q836" s="11"/>
      <c r="R836" s="11"/>
      <c r="S836" s="11"/>
      <c r="T836" s="11"/>
      <c r="U836" s="11"/>
      <c r="V836" s="11"/>
      <c r="AA836" s="11"/>
      <c r="AB836" s="11"/>
    </row>
    <row r="837" spans="3:28" ht="13.5">
      <c r="C837" s="16"/>
      <c r="D837" s="13"/>
      <c r="E837" s="13"/>
      <c r="F837" s="13"/>
      <c r="G837" s="16"/>
      <c r="H837" s="16"/>
      <c r="I837" s="16"/>
      <c r="J837" s="16"/>
      <c r="K837" s="16"/>
      <c r="L837" s="16"/>
      <c r="M837" s="16"/>
      <c r="N837" s="16"/>
      <c r="O837" s="16"/>
      <c r="P837" s="16"/>
      <c r="Q837" s="11"/>
      <c r="R837" s="11"/>
      <c r="S837" s="11"/>
      <c r="T837" s="11"/>
      <c r="U837" s="11"/>
      <c r="V837" s="11"/>
      <c r="AA837" s="11"/>
      <c r="AB837" s="11"/>
    </row>
    <row r="838" spans="3:28" ht="13.5">
      <c r="C838" s="16"/>
      <c r="D838" s="13"/>
      <c r="E838" s="13"/>
      <c r="F838" s="13"/>
      <c r="G838" s="16"/>
      <c r="H838" s="16"/>
      <c r="I838" s="16"/>
      <c r="J838" s="16"/>
      <c r="K838" s="16"/>
      <c r="L838" s="16"/>
      <c r="M838" s="16"/>
      <c r="N838" s="16"/>
      <c r="O838" s="16"/>
      <c r="P838" s="16"/>
      <c r="Q838" s="11"/>
      <c r="R838" s="11"/>
      <c r="S838" s="11"/>
      <c r="T838" s="11"/>
      <c r="U838" s="11"/>
      <c r="V838" s="11"/>
      <c r="AA838" s="11"/>
      <c r="AB838" s="11"/>
    </row>
    <row r="839" spans="3:28" ht="13.5">
      <c r="C839" s="16"/>
      <c r="D839" s="13"/>
      <c r="E839" s="13"/>
      <c r="F839" s="13"/>
      <c r="G839" s="16"/>
      <c r="H839" s="16"/>
      <c r="I839" s="16"/>
      <c r="J839" s="16"/>
      <c r="K839" s="16"/>
      <c r="L839" s="16"/>
      <c r="M839" s="16"/>
      <c r="N839" s="16"/>
      <c r="O839" s="16"/>
      <c r="P839" s="16"/>
      <c r="Q839" s="11"/>
      <c r="R839" s="11"/>
      <c r="S839" s="11"/>
      <c r="T839" s="11"/>
      <c r="U839" s="11"/>
      <c r="V839" s="11"/>
      <c r="AA839" s="11"/>
      <c r="AB839" s="11"/>
    </row>
    <row r="840" spans="3:28" ht="13.5">
      <c r="C840" s="16"/>
      <c r="D840" s="13"/>
      <c r="E840" s="13"/>
      <c r="F840" s="13"/>
      <c r="G840" s="16"/>
      <c r="H840" s="16"/>
      <c r="I840" s="16"/>
      <c r="J840" s="16"/>
      <c r="K840" s="16"/>
      <c r="L840" s="16"/>
      <c r="M840" s="16"/>
      <c r="N840" s="16"/>
      <c r="O840" s="16"/>
      <c r="P840" s="16"/>
      <c r="Q840" s="11"/>
      <c r="R840" s="11"/>
      <c r="S840" s="11"/>
      <c r="T840" s="11"/>
      <c r="U840" s="11"/>
      <c r="V840" s="11"/>
      <c r="AA840" s="11"/>
      <c r="AB840" s="11"/>
    </row>
    <row r="841" spans="3:28" ht="13.5">
      <c r="C841" s="16"/>
      <c r="D841" s="13"/>
      <c r="E841" s="13"/>
      <c r="F841" s="13"/>
      <c r="G841" s="16"/>
      <c r="H841" s="16"/>
      <c r="I841" s="16"/>
      <c r="J841" s="16"/>
      <c r="K841" s="16"/>
      <c r="L841" s="16"/>
      <c r="M841" s="16"/>
      <c r="N841" s="16"/>
      <c r="O841" s="16"/>
      <c r="P841" s="16"/>
      <c r="Q841" s="11"/>
      <c r="R841" s="11"/>
      <c r="S841" s="11"/>
      <c r="T841" s="11"/>
      <c r="U841" s="11"/>
      <c r="V841" s="11"/>
      <c r="AA841" s="11"/>
      <c r="AB841" s="11"/>
    </row>
    <row r="842" spans="3:28" ht="13.5">
      <c r="C842" s="16"/>
      <c r="D842" s="13"/>
      <c r="E842" s="13"/>
      <c r="F842" s="13"/>
      <c r="G842" s="16"/>
      <c r="H842" s="16"/>
      <c r="I842" s="16"/>
      <c r="J842" s="16"/>
      <c r="K842" s="16"/>
      <c r="L842" s="16"/>
      <c r="M842" s="16"/>
      <c r="N842" s="16"/>
      <c r="O842" s="16"/>
      <c r="P842" s="16"/>
      <c r="Q842" s="11"/>
      <c r="R842" s="11"/>
      <c r="S842" s="11"/>
      <c r="T842" s="11"/>
      <c r="U842" s="11"/>
      <c r="V842" s="11"/>
      <c r="AA842" s="11"/>
      <c r="AB842" s="11"/>
    </row>
    <row r="843" spans="3:28" ht="13.5">
      <c r="C843" s="16"/>
      <c r="D843" s="13"/>
      <c r="E843" s="13"/>
      <c r="F843" s="13"/>
      <c r="G843" s="16"/>
      <c r="H843" s="16"/>
      <c r="I843" s="16"/>
      <c r="J843" s="16"/>
      <c r="K843" s="16"/>
      <c r="L843" s="16"/>
      <c r="M843" s="16"/>
      <c r="N843" s="16"/>
      <c r="O843" s="16"/>
      <c r="P843" s="16"/>
      <c r="Q843" s="11"/>
      <c r="R843" s="11"/>
      <c r="S843" s="11"/>
      <c r="T843" s="11"/>
      <c r="U843" s="11"/>
      <c r="V843" s="11"/>
      <c r="AA843" s="11"/>
      <c r="AB843" s="11"/>
    </row>
    <row r="844" spans="3:28" ht="13.5">
      <c r="C844" s="16"/>
      <c r="D844" s="13"/>
      <c r="E844" s="13"/>
      <c r="F844" s="13"/>
      <c r="G844" s="16"/>
      <c r="H844" s="16"/>
      <c r="I844" s="16"/>
      <c r="J844" s="16"/>
      <c r="K844" s="16"/>
      <c r="L844" s="16"/>
      <c r="M844" s="16"/>
      <c r="N844" s="16"/>
      <c r="O844" s="16"/>
      <c r="P844" s="16"/>
      <c r="Q844" s="11"/>
      <c r="R844" s="11"/>
      <c r="S844" s="11"/>
      <c r="T844" s="11"/>
      <c r="U844" s="11"/>
      <c r="V844" s="11"/>
      <c r="AA844" s="11"/>
      <c r="AB844" s="11"/>
    </row>
    <row r="845" spans="3:28" ht="13.5">
      <c r="C845" s="16"/>
      <c r="D845" s="13"/>
      <c r="E845" s="13"/>
      <c r="F845" s="13"/>
      <c r="G845" s="16"/>
      <c r="H845" s="16"/>
      <c r="I845" s="16"/>
      <c r="J845" s="16"/>
      <c r="K845" s="16"/>
      <c r="L845" s="16"/>
      <c r="M845" s="16"/>
      <c r="N845" s="16"/>
      <c r="O845" s="16"/>
      <c r="P845" s="16"/>
      <c r="Q845" s="11"/>
      <c r="R845" s="11"/>
      <c r="S845" s="11"/>
      <c r="T845" s="11"/>
      <c r="U845" s="11"/>
      <c r="V845" s="11"/>
      <c r="AA845" s="11"/>
      <c r="AB845" s="11"/>
    </row>
    <row r="846" spans="3:28" ht="13.5">
      <c r="C846" s="16"/>
      <c r="D846" s="13"/>
      <c r="E846" s="13"/>
      <c r="F846" s="13"/>
      <c r="G846" s="16"/>
      <c r="H846" s="16"/>
      <c r="I846" s="16"/>
      <c r="J846" s="16"/>
      <c r="K846" s="16"/>
      <c r="L846" s="16"/>
      <c r="M846" s="16"/>
      <c r="N846" s="16"/>
      <c r="O846" s="16"/>
      <c r="P846" s="16"/>
      <c r="Q846" s="11"/>
      <c r="R846" s="11"/>
      <c r="S846" s="11"/>
      <c r="T846" s="11"/>
      <c r="U846" s="11"/>
      <c r="V846" s="11"/>
      <c r="AA846" s="11"/>
      <c r="AB846" s="11"/>
    </row>
    <row r="847" spans="3:28" ht="13.5">
      <c r="C847" s="16"/>
      <c r="D847" s="13"/>
      <c r="E847" s="13"/>
      <c r="F847" s="13"/>
      <c r="G847" s="16"/>
      <c r="H847" s="16"/>
      <c r="I847" s="16"/>
      <c r="J847" s="16"/>
      <c r="K847" s="16"/>
      <c r="L847" s="16"/>
      <c r="M847" s="16"/>
      <c r="N847" s="16"/>
      <c r="O847" s="16"/>
      <c r="P847" s="16"/>
      <c r="Q847" s="11"/>
      <c r="R847" s="11"/>
      <c r="S847" s="11"/>
      <c r="T847" s="11"/>
      <c r="U847" s="11"/>
      <c r="V847" s="11"/>
      <c r="AA847" s="11"/>
      <c r="AB847" s="11"/>
    </row>
    <row r="848" spans="3:28" ht="13.5">
      <c r="C848" s="16"/>
      <c r="D848" s="13"/>
      <c r="E848" s="13"/>
      <c r="F848" s="13"/>
      <c r="G848" s="16"/>
      <c r="H848" s="16"/>
      <c r="I848" s="16"/>
      <c r="J848" s="16"/>
      <c r="K848" s="16"/>
      <c r="L848" s="16"/>
      <c r="M848" s="16"/>
      <c r="N848" s="16"/>
      <c r="O848" s="16"/>
      <c r="P848" s="16"/>
      <c r="Q848" s="11"/>
      <c r="R848" s="11"/>
      <c r="S848" s="11"/>
      <c r="T848" s="11"/>
      <c r="U848" s="11"/>
      <c r="V848" s="11"/>
      <c r="AA848" s="11"/>
      <c r="AB848" s="11"/>
    </row>
    <row r="849" spans="3:28" ht="13.5">
      <c r="C849" s="16"/>
      <c r="D849" s="13"/>
      <c r="E849" s="13"/>
      <c r="F849" s="13"/>
      <c r="G849" s="16"/>
      <c r="H849" s="16"/>
      <c r="I849" s="16"/>
      <c r="J849" s="16"/>
      <c r="K849" s="16"/>
      <c r="L849" s="16"/>
      <c r="M849" s="16"/>
      <c r="N849" s="16"/>
      <c r="O849" s="16"/>
      <c r="P849" s="16"/>
      <c r="Q849" s="11"/>
      <c r="R849" s="11"/>
      <c r="S849" s="11"/>
      <c r="T849" s="11"/>
      <c r="U849" s="11"/>
      <c r="V849" s="11"/>
      <c r="AA849" s="11"/>
      <c r="AB849" s="11"/>
    </row>
    <row r="850" spans="3:28" ht="13.5">
      <c r="C850" s="16"/>
      <c r="D850" s="13"/>
      <c r="E850" s="13"/>
      <c r="F850" s="13"/>
      <c r="G850" s="16"/>
      <c r="H850" s="16"/>
      <c r="I850" s="16"/>
      <c r="J850" s="16"/>
      <c r="K850" s="16"/>
      <c r="L850" s="16"/>
      <c r="M850" s="16"/>
      <c r="N850" s="16"/>
      <c r="O850" s="16"/>
      <c r="P850" s="16"/>
      <c r="Q850" s="11"/>
      <c r="R850" s="11"/>
      <c r="S850" s="11"/>
      <c r="T850" s="11"/>
      <c r="U850" s="11"/>
      <c r="V850" s="11"/>
      <c r="AA850" s="11"/>
      <c r="AB850" s="11"/>
    </row>
    <row r="851" spans="3:28" ht="13.5">
      <c r="C851" s="16"/>
      <c r="D851" s="13"/>
      <c r="E851" s="13"/>
      <c r="F851" s="13"/>
      <c r="G851" s="16"/>
      <c r="H851" s="16"/>
      <c r="I851" s="16"/>
      <c r="J851" s="16"/>
      <c r="K851" s="16"/>
      <c r="L851" s="16"/>
      <c r="M851" s="16"/>
      <c r="N851" s="16"/>
      <c r="O851" s="16"/>
      <c r="P851" s="16"/>
      <c r="Q851" s="11"/>
      <c r="R851" s="11"/>
      <c r="S851" s="11"/>
      <c r="T851" s="11"/>
      <c r="U851" s="11"/>
      <c r="V851" s="11"/>
      <c r="AA851" s="11"/>
      <c r="AB851" s="11"/>
    </row>
    <row r="852" spans="3:28" ht="13.5">
      <c r="C852" s="16"/>
      <c r="D852" s="13"/>
      <c r="E852" s="13"/>
      <c r="F852" s="13"/>
      <c r="G852" s="16"/>
      <c r="H852" s="16"/>
      <c r="I852" s="16"/>
      <c r="J852" s="16"/>
      <c r="K852" s="16"/>
      <c r="L852" s="16"/>
      <c r="M852" s="16"/>
      <c r="N852" s="16"/>
      <c r="O852" s="16"/>
      <c r="P852" s="16"/>
      <c r="Q852" s="11"/>
      <c r="R852" s="11"/>
      <c r="S852" s="11"/>
      <c r="T852" s="11"/>
      <c r="U852" s="11"/>
      <c r="V852" s="11"/>
      <c r="AA852" s="11"/>
      <c r="AB852" s="11"/>
    </row>
    <row r="853" spans="3:28" ht="13.5">
      <c r="C853" s="16"/>
      <c r="D853" s="13"/>
      <c r="E853" s="13"/>
      <c r="F853" s="13"/>
      <c r="G853" s="16"/>
      <c r="H853" s="16"/>
      <c r="I853" s="16"/>
      <c r="J853" s="16"/>
      <c r="K853" s="16"/>
      <c r="L853" s="16"/>
      <c r="M853" s="16"/>
      <c r="N853" s="16"/>
      <c r="O853" s="16"/>
      <c r="P853" s="16"/>
      <c r="Q853" s="11"/>
      <c r="R853" s="11"/>
      <c r="S853" s="11"/>
      <c r="T853" s="11"/>
      <c r="U853" s="11"/>
      <c r="V853" s="11"/>
      <c r="AA853" s="11"/>
      <c r="AB853" s="11"/>
    </row>
    <row r="854" spans="3:28" ht="13.5">
      <c r="C854" s="16"/>
      <c r="D854" s="13"/>
      <c r="E854" s="13"/>
      <c r="F854" s="13"/>
      <c r="G854" s="16"/>
      <c r="H854" s="16"/>
      <c r="I854" s="16"/>
      <c r="J854" s="16"/>
      <c r="K854" s="16"/>
      <c r="L854" s="16"/>
      <c r="M854" s="16"/>
      <c r="N854" s="16"/>
      <c r="O854" s="16"/>
      <c r="P854" s="16"/>
      <c r="Q854" s="11"/>
      <c r="R854" s="11"/>
      <c r="S854" s="11"/>
      <c r="T854" s="11"/>
      <c r="U854" s="11"/>
      <c r="V854" s="11"/>
      <c r="AA854" s="11"/>
      <c r="AB854" s="11"/>
    </row>
    <row r="855" spans="3:28" ht="13.5">
      <c r="C855" s="16"/>
      <c r="D855" s="13"/>
      <c r="E855" s="13"/>
      <c r="F855" s="13"/>
      <c r="G855" s="16"/>
      <c r="H855" s="16"/>
      <c r="I855" s="16"/>
      <c r="J855" s="16"/>
      <c r="K855" s="16"/>
      <c r="L855" s="16"/>
      <c r="M855" s="16"/>
      <c r="N855" s="16"/>
      <c r="O855" s="16"/>
      <c r="P855" s="16"/>
      <c r="Q855" s="11"/>
      <c r="R855" s="11"/>
      <c r="S855" s="11"/>
      <c r="T855" s="11"/>
      <c r="U855" s="11"/>
      <c r="V855" s="11"/>
      <c r="AA855" s="11"/>
      <c r="AB855" s="11"/>
    </row>
    <row r="856" spans="3:28" ht="13.5">
      <c r="C856" s="16"/>
      <c r="D856" s="13"/>
      <c r="E856" s="13"/>
      <c r="F856" s="13"/>
      <c r="G856" s="16"/>
      <c r="H856" s="16"/>
      <c r="I856" s="16"/>
      <c r="J856" s="16"/>
      <c r="K856" s="16"/>
      <c r="L856" s="16"/>
      <c r="M856" s="16"/>
      <c r="N856" s="16"/>
      <c r="O856" s="16"/>
      <c r="P856" s="16"/>
      <c r="Q856" s="11"/>
      <c r="R856" s="11"/>
      <c r="S856" s="11"/>
      <c r="T856" s="11"/>
      <c r="U856" s="11"/>
      <c r="V856" s="11"/>
      <c r="AA856" s="11"/>
      <c r="AB856" s="11"/>
    </row>
    <row r="857" spans="3:28" ht="13.5">
      <c r="C857" s="16"/>
      <c r="D857" s="13"/>
      <c r="E857" s="13"/>
      <c r="F857" s="13"/>
      <c r="G857" s="16"/>
      <c r="H857" s="16"/>
      <c r="I857" s="16"/>
      <c r="J857" s="16"/>
      <c r="K857" s="16"/>
      <c r="L857" s="16"/>
      <c r="M857" s="16"/>
      <c r="N857" s="16"/>
      <c r="O857" s="16"/>
      <c r="P857" s="16"/>
      <c r="Q857" s="11"/>
      <c r="R857" s="11"/>
      <c r="S857" s="11"/>
      <c r="T857" s="11"/>
      <c r="U857" s="11"/>
      <c r="V857" s="11"/>
      <c r="AA857" s="11"/>
      <c r="AB857" s="11"/>
    </row>
    <row r="858" spans="3:28" ht="13.5">
      <c r="C858" s="16"/>
      <c r="D858" s="13"/>
      <c r="E858" s="13"/>
      <c r="F858" s="13"/>
      <c r="G858" s="16"/>
      <c r="H858" s="16"/>
      <c r="I858" s="16"/>
      <c r="J858" s="16"/>
      <c r="K858" s="16"/>
      <c r="L858" s="16"/>
      <c r="M858" s="16"/>
      <c r="N858" s="16"/>
      <c r="O858" s="16"/>
      <c r="P858" s="16"/>
      <c r="Q858" s="11"/>
      <c r="R858" s="11"/>
      <c r="S858" s="11"/>
      <c r="T858" s="11"/>
      <c r="U858" s="11"/>
      <c r="V858" s="11"/>
      <c r="AA858" s="11"/>
      <c r="AB858" s="11"/>
    </row>
    <row r="859" spans="3:28" ht="13.5">
      <c r="C859" s="16"/>
      <c r="D859" s="13"/>
      <c r="E859" s="13"/>
      <c r="F859" s="13"/>
      <c r="G859" s="16"/>
      <c r="H859" s="16"/>
      <c r="I859" s="16"/>
      <c r="J859" s="16"/>
      <c r="K859" s="16"/>
      <c r="L859" s="16"/>
      <c r="M859" s="16"/>
      <c r="N859" s="16"/>
      <c r="O859" s="16"/>
      <c r="P859" s="16"/>
      <c r="Q859" s="11"/>
      <c r="R859" s="11"/>
      <c r="S859" s="11"/>
      <c r="T859" s="11"/>
      <c r="U859" s="11"/>
      <c r="V859" s="11"/>
      <c r="AA859" s="11"/>
      <c r="AB859" s="11"/>
    </row>
    <row r="860" spans="3:28" ht="13.5">
      <c r="C860" s="16"/>
      <c r="D860" s="13"/>
      <c r="E860" s="13"/>
      <c r="F860" s="13"/>
      <c r="G860" s="16"/>
      <c r="H860" s="16"/>
      <c r="I860" s="16"/>
      <c r="J860" s="16"/>
      <c r="K860" s="16"/>
      <c r="L860" s="16"/>
      <c r="M860" s="16"/>
      <c r="N860" s="16"/>
      <c r="O860" s="16"/>
      <c r="P860" s="16"/>
      <c r="Q860" s="11"/>
      <c r="R860" s="11"/>
      <c r="S860" s="11"/>
      <c r="T860" s="11"/>
      <c r="U860" s="11"/>
      <c r="V860" s="11"/>
      <c r="AA860" s="11"/>
      <c r="AB860" s="11"/>
    </row>
    <row r="861" spans="3:28" ht="13.5">
      <c r="C861" s="16"/>
      <c r="D861" s="13"/>
      <c r="E861" s="13"/>
      <c r="F861" s="13"/>
      <c r="G861" s="16"/>
      <c r="H861" s="16"/>
      <c r="I861" s="16"/>
      <c r="J861" s="16"/>
      <c r="K861" s="16"/>
      <c r="L861" s="16"/>
      <c r="M861" s="16"/>
      <c r="N861" s="16"/>
      <c r="O861" s="16"/>
      <c r="P861" s="16"/>
      <c r="Q861" s="11"/>
      <c r="R861" s="11"/>
      <c r="S861" s="11"/>
      <c r="T861" s="11"/>
      <c r="U861" s="11"/>
      <c r="V861" s="11"/>
      <c r="AA861" s="11"/>
      <c r="AB861" s="11"/>
    </row>
    <row r="862" spans="3:28" ht="13.5">
      <c r="C862" s="16"/>
      <c r="D862" s="13"/>
      <c r="E862" s="13"/>
      <c r="F862" s="13"/>
      <c r="G862" s="16"/>
      <c r="H862" s="16"/>
      <c r="I862" s="16"/>
      <c r="J862" s="16"/>
      <c r="K862" s="16"/>
      <c r="L862" s="16"/>
      <c r="M862" s="16"/>
      <c r="N862" s="16"/>
      <c r="O862" s="16"/>
      <c r="P862" s="16"/>
      <c r="Q862" s="11"/>
      <c r="R862" s="11"/>
      <c r="S862" s="11"/>
      <c r="T862" s="11"/>
      <c r="U862" s="11"/>
      <c r="V862" s="11"/>
      <c r="AA862" s="11"/>
      <c r="AB862" s="11"/>
    </row>
    <row r="863" spans="3:28" ht="13.5">
      <c r="C863" s="16"/>
      <c r="D863" s="13"/>
      <c r="E863" s="13"/>
      <c r="F863" s="13"/>
      <c r="G863" s="16"/>
      <c r="H863" s="16"/>
      <c r="I863" s="16"/>
      <c r="J863" s="16"/>
      <c r="K863" s="16"/>
      <c r="L863" s="16"/>
      <c r="M863" s="16"/>
      <c r="N863" s="16"/>
      <c r="O863" s="16"/>
      <c r="P863" s="16"/>
      <c r="Q863" s="11"/>
      <c r="R863" s="11"/>
      <c r="S863" s="11"/>
      <c r="T863" s="11"/>
      <c r="U863" s="11"/>
      <c r="V863" s="11"/>
      <c r="AA863" s="11"/>
      <c r="AB863" s="11"/>
    </row>
    <row r="864" spans="3:28" ht="13.5">
      <c r="C864" s="16"/>
      <c r="D864" s="13"/>
      <c r="E864" s="13"/>
      <c r="F864" s="13"/>
      <c r="G864" s="16"/>
      <c r="H864" s="16"/>
      <c r="I864" s="16"/>
      <c r="J864" s="16"/>
      <c r="K864" s="16"/>
      <c r="L864" s="16"/>
      <c r="M864" s="16"/>
      <c r="N864" s="16"/>
      <c r="O864" s="16"/>
      <c r="P864" s="16"/>
      <c r="Q864" s="11"/>
      <c r="R864" s="11"/>
      <c r="S864" s="11"/>
      <c r="T864" s="11"/>
      <c r="U864" s="11"/>
      <c r="V864" s="11"/>
      <c r="AA864" s="11"/>
      <c r="AB864" s="11"/>
    </row>
    <row r="865" spans="3:28" ht="13.5">
      <c r="C865" s="16"/>
      <c r="D865" s="13"/>
      <c r="E865" s="13"/>
      <c r="F865" s="13"/>
      <c r="G865" s="16"/>
      <c r="H865" s="16"/>
      <c r="I865" s="16"/>
      <c r="J865" s="16"/>
      <c r="K865" s="16"/>
      <c r="L865" s="16"/>
      <c r="M865" s="16"/>
      <c r="N865" s="16"/>
      <c r="O865" s="16"/>
      <c r="P865" s="16"/>
      <c r="Q865" s="11"/>
      <c r="R865" s="11"/>
      <c r="S865" s="11"/>
      <c r="T865" s="11"/>
      <c r="U865" s="11"/>
      <c r="V865" s="11"/>
      <c r="AA865" s="11"/>
      <c r="AB865" s="11"/>
    </row>
    <row r="866" spans="3:28" ht="13.5">
      <c r="C866" s="16"/>
      <c r="D866" s="13"/>
      <c r="E866" s="13"/>
      <c r="F866" s="13"/>
      <c r="G866" s="16"/>
      <c r="H866" s="16"/>
      <c r="I866" s="16"/>
      <c r="J866" s="16"/>
      <c r="K866" s="16"/>
      <c r="L866" s="16"/>
      <c r="M866" s="16"/>
      <c r="N866" s="16"/>
      <c r="O866" s="16"/>
      <c r="P866" s="16"/>
      <c r="Q866" s="11"/>
      <c r="R866" s="11"/>
      <c r="S866" s="11"/>
      <c r="T866" s="11"/>
      <c r="U866" s="11"/>
      <c r="V866" s="11"/>
      <c r="AA866" s="11"/>
      <c r="AB866" s="11"/>
    </row>
    <row r="867" spans="3:28" ht="13.5">
      <c r="C867" s="16"/>
      <c r="D867" s="13"/>
      <c r="E867" s="13"/>
      <c r="F867" s="13"/>
      <c r="G867" s="16"/>
      <c r="H867" s="16"/>
      <c r="I867" s="16"/>
      <c r="J867" s="16"/>
      <c r="K867" s="16"/>
      <c r="L867" s="16"/>
      <c r="M867" s="16"/>
      <c r="N867" s="16"/>
      <c r="O867" s="16"/>
      <c r="P867" s="16"/>
      <c r="Q867" s="11"/>
      <c r="R867" s="11"/>
      <c r="S867" s="11"/>
      <c r="T867" s="11"/>
      <c r="U867" s="11"/>
      <c r="V867" s="11"/>
      <c r="AA867" s="11"/>
      <c r="AB867" s="11"/>
    </row>
    <row r="868" spans="3:28" ht="13.5">
      <c r="C868" s="16"/>
      <c r="D868" s="13"/>
      <c r="E868" s="13"/>
      <c r="F868" s="13"/>
      <c r="G868" s="16"/>
      <c r="H868" s="16"/>
      <c r="I868" s="16"/>
      <c r="J868" s="16"/>
      <c r="K868" s="16"/>
      <c r="L868" s="16"/>
      <c r="M868" s="16"/>
      <c r="N868" s="16"/>
      <c r="O868" s="16"/>
      <c r="P868" s="16"/>
      <c r="Q868" s="11"/>
      <c r="R868" s="11"/>
      <c r="S868" s="11"/>
      <c r="T868" s="11"/>
      <c r="U868" s="11"/>
      <c r="V868" s="11"/>
      <c r="AA868" s="11"/>
      <c r="AB868" s="11"/>
    </row>
    <row r="869" spans="3:28" ht="13.5">
      <c r="C869" s="16"/>
      <c r="D869" s="13"/>
      <c r="E869" s="13"/>
      <c r="F869" s="13"/>
      <c r="G869" s="16"/>
      <c r="H869" s="16"/>
      <c r="I869" s="16"/>
      <c r="J869" s="16"/>
      <c r="K869" s="16"/>
      <c r="L869" s="16"/>
      <c r="M869" s="16"/>
      <c r="N869" s="16"/>
      <c r="O869" s="16"/>
      <c r="P869" s="16"/>
      <c r="Q869" s="11"/>
      <c r="R869" s="11"/>
      <c r="S869" s="11"/>
      <c r="T869" s="11"/>
      <c r="U869" s="11"/>
      <c r="V869" s="11"/>
      <c r="AA869" s="11"/>
      <c r="AB869" s="11"/>
    </row>
    <row r="870" spans="3:28" ht="13.5">
      <c r="C870" s="16"/>
      <c r="D870" s="13"/>
      <c r="E870" s="13"/>
      <c r="F870" s="13"/>
      <c r="G870" s="16"/>
      <c r="H870" s="16"/>
      <c r="I870" s="16"/>
      <c r="J870" s="16"/>
      <c r="K870" s="16"/>
      <c r="L870" s="16"/>
      <c r="M870" s="16"/>
      <c r="N870" s="16"/>
      <c r="O870" s="16"/>
      <c r="P870" s="16"/>
      <c r="Q870" s="11"/>
      <c r="R870" s="11"/>
      <c r="S870" s="11"/>
      <c r="T870" s="11"/>
      <c r="U870" s="11"/>
      <c r="V870" s="11"/>
      <c r="AA870" s="11"/>
      <c r="AB870" s="11"/>
    </row>
    <row r="871" spans="3:28" ht="13.5">
      <c r="C871" s="16"/>
      <c r="D871" s="13"/>
      <c r="E871" s="13"/>
      <c r="F871" s="13"/>
      <c r="G871" s="16"/>
      <c r="H871" s="16"/>
      <c r="I871" s="16"/>
      <c r="J871" s="16"/>
      <c r="K871" s="16"/>
      <c r="L871" s="16"/>
      <c r="M871" s="16"/>
      <c r="N871" s="16"/>
      <c r="O871" s="16"/>
      <c r="P871" s="16"/>
      <c r="Q871" s="11"/>
      <c r="R871" s="11"/>
      <c r="S871" s="11"/>
      <c r="T871" s="11"/>
      <c r="U871" s="11"/>
      <c r="V871" s="11"/>
      <c r="AA871" s="11"/>
      <c r="AB871" s="11"/>
    </row>
    <row r="872" spans="3:28" ht="13.5">
      <c r="C872" s="16"/>
      <c r="D872" s="13"/>
      <c r="E872" s="13"/>
      <c r="F872" s="13"/>
      <c r="G872" s="16"/>
      <c r="H872" s="16"/>
      <c r="I872" s="16"/>
      <c r="J872" s="16"/>
      <c r="K872" s="16"/>
      <c r="L872" s="16"/>
      <c r="M872" s="16"/>
      <c r="N872" s="16"/>
      <c r="O872" s="16"/>
      <c r="P872" s="16"/>
      <c r="Q872" s="11"/>
      <c r="R872" s="11"/>
      <c r="S872" s="11"/>
      <c r="T872" s="11"/>
      <c r="U872" s="11"/>
      <c r="V872" s="11"/>
      <c r="AA872" s="11"/>
      <c r="AB872" s="11"/>
    </row>
    <row r="873" spans="3:28" ht="13.5">
      <c r="C873" s="16"/>
      <c r="D873" s="13"/>
      <c r="E873" s="13"/>
      <c r="F873" s="13"/>
      <c r="G873" s="16"/>
      <c r="H873" s="16"/>
      <c r="I873" s="16"/>
      <c r="J873" s="16"/>
      <c r="K873" s="16"/>
      <c r="L873" s="16"/>
      <c r="M873" s="16"/>
      <c r="N873" s="16"/>
      <c r="O873" s="16"/>
      <c r="P873" s="16"/>
      <c r="Q873" s="11"/>
      <c r="R873" s="11"/>
      <c r="S873" s="11"/>
      <c r="T873" s="11"/>
      <c r="U873" s="11"/>
      <c r="V873" s="11"/>
      <c r="AA873" s="11"/>
      <c r="AB873" s="11"/>
    </row>
    <row r="874" spans="3:28" ht="13.5">
      <c r="C874" s="16"/>
      <c r="D874" s="13"/>
      <c r="E874" s="13"/>
      <c r="F874" s="13"/>
      <c r="G874" s="16"/>
      <c r="H874" s="16"/>
      <c r="I874" s="16"/>
      <c r="J874" s="16"/>
      <c r="K874" s="16"/>
      <c r="L874" s="16"/>
      <c r="M874" s="16"/>
      <c r="N874" s="16"/>
      <c r="O874" s="16"/>
      <c r="P874" s="16"/>
      <c r="Q874" s="11"/>
      <c r="R874" s="11"/>
      <c r="S874" s="11"/>
      <c r="T874" s="11"/>
      <c r="U874" s="11"/>
      <c r="V874" s="11"/>
      <c r="AA874" s="11"/>
      <c r="AB874" s="11"/>
    </row>
    <row r="875" spans="3:28" ht="13.5">
      <c r="C875" s="16"/>
      <c r="D875" s="13"/>
      <c r="E875" s="13"/>
      <c r="F875" s="13"/>
      <c r="G875" s="16"/>
      <c r="H875" s="16"/>
      <c r="I875" s="16"/>
      <c r="J875" s="16"/>
      <c r="K875" s="16"/>
      <c r="L875" s="16"/>
      <c r="M875" s="16"/>
      <c r="N875" s="16"/>
      <c r="O875" s="16"/>
      <c r="P875" s="16"/>
      <c r="Q875" s="11"/>
      <c r="R875" s="11"/>
      <c r="S875" s="11"/>
      <c r="T875" s="11"/>
      <c r="U875" s="11"/>
      <c r="V875" s="11"/>
      <c r="AA875" s="11"/>
      <c r="AB875" s="11"/>
    </row>
    <row r="876" spans="3:28" ht="13.5">
      <c r="C876" s="16"/>
      <c r="D876" s="13"/>
      <c r="E876" s="13"/>
      <c r="F876" s="13"/>
      <c r="G876" s="16"/>
      <c r="H876" s="16"/>
      <c r="I876" s="16"/>
      <c r="J876" s="16"/>
      <c r="K876" s="16"/>
      <c r="L876" s="16"/>
      <c r="M876" s="16"/>
      <c r="N876" s="16"/>
      <c r="O876" s="16"/>
      <c r="P876" s="16"/>
      <c r="Q876" s="11"/>
      <c r="R876" s="11"/>
      <c r="S876" s="11"/>
      <c r="T876" s="11"/>
      <c r="U876" s="11"/>
      <c r="V876" s="11"/>
      <c r="AA876" s="11"/>
      <c r="AB876" s="11"/>
    </row>
    <row r="877" spans="3:28" ht="13.5">
      <c r="C877" s="16"/>
      <c r="D877" s="13"/>
      <c r="E877" s="13"/>
      <c r="F877" s="13"/>
      <c r="G877" s="16"/>
      <c r="H877" s="16"/>
      <c r="I877" s="16"/>
      <c r="J877" s="16"/>
      <c r="K877" s="16"/>
      <c r="L877" s="16"/>
      <c r="M877" s="16"/>
      <c r="N877" s="16"/>
      <c r="O877" s="16"/>
      <c r="P877" s="16"/>
      <c r="Q877" s="11"/>
      <c r="R877" s="11"/>
      <c r="S877" s="11"/>
      <c r="T877" s="11"/>
      <c r="U877" s="11"/>
      <c r="V877" s="11"/>
      <c r="AA877" s="11"/>
      <c r="AB877" s="11"/>
    </row>
    <row r="878" spans="3:28" ht="13.5">
      <c r="C878" s="16"/>
      <c r="D878" s="13"/>
      <c r="E878" s="13"/>
      <c r="F878" s="13"/>
      <c r="G878" s="16"/>
      <c r="H878" s="16"/>
      <c r="I878" s="16"/>
      <c r="J878" s="16"/>
      <c r="K878" s="16"/>
      <c r="L878" s="16"/>
      <c r="M878" s="16"/>
      <c r="N878" s="16"/>
      <c r="O878" s="16"/>
      <c r="P878" s="16"/>
      <c r="Q878" s="11"/>
      <c r="R878" s="11"/>
      <c r="S878" s="11"/>
      <c r="T878" s="11"/>
      <c r="U878" s="11"/>
      <c r="V878" s="11"/>
      <c r="AA878" s="11"/>
      <c r="AB878" s="11"/>
    </row>
    <row r="879" spans="3:28" ht="13.5">
      <c r="C879" s="16"/>
      <c r="D879" s="13"/>
      <c r="E879" s="13"/>
      <c r="F879" s="13"/>
      <c r="G879" s="16"/>
      <c r="H879" s="16"/>
      <c r="I879" s="16"/>
      <c r="J879" s="16"/>
      <c r="K879" s="16"/>
      <c r="L879" s="16"/>
      <c r="M879" s="16"/>
      <c r="N879" s="16"/>
      <c r="O879" s="16"/>
      <c r="P879" s="16"/>
      <c r="Q879" s="11"/>
      <c r="R879" s="11"/>
      <c r="S879" s="11"/>
      <c r="T879" s="11"/>
      <c r="U879" s="11"/>
      <c r="V879" s="11"/>
      <c r="AA879" s="11"/>
      <c r="AB879" s="11"/>
    </row>
    <row r="880" spans="3:28" ht="13.5">
      <c r="C880" s="16"/>
      <c r="D880" s="13"/>
      <c r="E880" s="13"/>
      <c r="F880" s="13"/>
      <c r="G880" s="16"/>
      <c r="H880" s="16"/>
      <c r="I880" s="16"/>
      <c r="J880" s="16"/>
      <c r="K880" s="16"/>
      <c r="L880" s="16"/>
      <c r="M880" s="16"/>
      <c r="N880" s="16"/>
      <c r="O880" s="16"/>
      <c r="P880" s="16"/>
      <c r="Q880" s="11"/>
      <c r="R880" s="11"/>
      <c r="S880" s="11"/>
      <c r="T880" s="11"/>
      <c r="U880" s="11"/>
      <c r="V880" s="11"/>
      <c r="AA880" s="11"/>
      <c r="AB880" s="11"/>
    </row>
    <row r="881" spans="3:28" ht="13.5">
      <c r="C881" s="16"/>
      <c r="D881" s="13"/>
      <c r="E881" s="13"/>
      <c r="F881" s="13"/>
      <c r="G881" s="16"/>
      <c r="H881" s="16"/>
      <c r="I881" s="16"/>
      <c r="J881" s="16"/>
      <c r="K881" s="16"/>
      <c r="L881" s="16"/>
      <c r="M881" s="16"/>
      <c r="N881" s="16"/>
      <c r="O881" s="16"/>
      <c r="P881" s="16"/>
      <c r="Q881" s="11"/>
      <c r="R881" s="11"/>
      <c r="S881" s="11"/>
      <c r="T881" s="11"/>
      <c r="U881" s="11"/>
      <c r="V881" s="11"/>
      <c r="AA881" s="11"/>
      <c r="AB881" s="11"/>
    </row>
    <row r="882" spans="3:28" ht="13.5">
      <c r="C882" s="16"/>
      <c r="D882" s="13"/>
      <c r="E882" s="13"/>
      <c r="F882" s="13"/>
      <c r="G882" s="16"/>
      <c r="H882" s="16"/>
      <c r="I882" s="16"/>
      <c r="J882" s="16"/>
      <c r="K882" s="16"/>
      <c r="L882" s="16"/>
      <c r="M882" s="16"/>
      <c r="N882" s="16"/>
      <c r="O882" s="16"/>
      <c r="P882" s="16"/>
      <c r="Q882" s="11"/>
      <c r="R882" s="11"/>
      <c r="S882" s="11"/>
      <c r="T882" s="11"/>
      <c r="U882" s="11"/>
      <c r="V882" s="11"/>
      <c r="AA882" s="11"/>
      <c r="AB882" s="11"/>
    </row>
    <row r="883" spans="3:28" ht="13.5">
      <c r="C883" s="16"/>
      <c r="D883" s="13"/>
      <c r="E883" s="13"/>
      <c r="F883" s="13"/>
      <c r="G883" s="16"/>
      <c r="H883" s="16"/>
      <c r="I883" s="16"/>
      <c r="J883" s="16"/>
      <c r="K883" s="16"/>
      <c r="L883" s="16"/>
      <c r="M883" s="16"/>
      <c r="N883" s="16"/>
      <c r="O883" s="16"/>
      <c r="P883" s="16"/>
      <c r="Q883" s="11"/>
      <c r="R883" s="11"/>
      <c r="S883" s="11"/>
      <c r="T883" s="11"/>
      <c r="U883" s="11"/>
      <c r="V883" s="11"/>
      <c r="AA883" s="11"/>
      <c r="AB883" s="11"/>
    </row>
    <row r="884" spans="3:28" ht="13.5">
      <c r="C884" s="16"/>
      <c r="D884" s="13"/>
      <c r="E884" s="13"/>
      <c r="F884" s="13"/>
      <c r="G884" s="16"/>
      <c r="H884" s="16"/>
      <c r="I884" s="16"/>
      <c r="J884" s="16"/>
      <c r="K884" s="16"/>
      <c r="L884" s="16"/>
      <c r="M884" s="16"/>
      <c r="N884" s="16"/>
      <c r="O884" s="16"/>
      <c r="P884" s="16"/>
      <c r="Q884" s="11"/>
      <c r="R884" s="11"/>
      <c r="S884" s="11"/>
      <c r="T884" s="11"/>
      <c r="U884" s="11"/>
      <c r="V884" s="11"/>
      <c r="AA884" s="11"/>
      <c r="AB884" s="11"/>
    </row>
    <row r="885" spans="3:28" ht="13.5">
      <c r="C885" s="16"/>
      <c r="D885" s="13"/>
      <c r="E885" s="13"/>
      <c r="F885" s="13"/>
      <c r="G885" s="16"/>
      <c r="H885" s="16"/>
      <c r="I885" s="16"/>
      <c r="J885" s="16"/>
      <c r="K885" s="16"/>
      <c r="L885" s="16"/>
      <c r="M885" s="16"/>
      <c r="N885" s="16"/>
      <c r="O885" s="16"/>
      <c r="P885" s="16"/>
      <c r="Q885" s="11"/>
      <c r="R885" s="11"/>
      <c r="S885" s="11"/>
      <c r="T885" s="11"/>
      <c r="U885" s="11"/>
      <c r="V885" s="11"/>
      <c r="AA885" s="11"/>
      <c r="AB885" s="11"/>
    </row>
    <row r="886" spans="3:28" ht="13.5">
      <c r="C886" s="16"/>
      <c r="D886" s="13"/>
      <c r="E886" s="13"/>
      <c r="F886" s="13"/>
      <c r="G886" s="16"/>
      <c r="H886" s="16"/>
      <c r="I886" s="16"/>
      <c r="J886" s="16"/>
      <c r="K886" s="16"/>
      <c r="L886" s="16"/>
      <c r="M886" s="16"/>
      <c r="N886" s="16"/>
      <c r="O886" s="16"/>
      <c r="P886" s="16"/>
      <c r="Q886" s="11"/>
      <c r="R886" s="11"/>
      <c r="S886" s="11"/>
      <c r="T886" s="11"/>
      <c r="U886" s="11"/>
      <c r="V886" s="11"/>
      <c r="AA886" s="11"/>
      <c r="AB886" s="11"/>
    </row>
    <row r="887" spans="3:28" ht="13.5">
      <c r="C887" s="16"/>
      <c r="D887" s="13"/>
      <c r="E887" s="13"/>
      <c r="F887" s="13"/>
      <c r="G887" s="16"/>
      <c r="H887" s="16"/>
      <c r="I887" s="16"/>
      <c r="J887" s="16"/>
      <c r="K887" s="16"/>
      <c r="L887" s="16"/>
      <c r="M887" s="16"/>
      <c r="N887" s="16"/>
      <c r="O887" s="16"/>
      <c r="P887" s="16"/>
      <c r="Q887" s="11"/>
      <c r="R887" s="11"/>
      <c r="S887" s="11"/>
      <c r="T887" s="11"/>
      <c r="U887" s="11"/>
      <c r="V887" s="11"/>
      <c r="AA887" s="11"/>
      <c r="AB887" s="11"/>
    </row>
    <row r="888" spans="3:28" ht="13.5">
      <c r="C888" s="16"/>
      <c r="D888" s="13"/>
      <c r="E888" s="13"/>
      <c r="F888" s="13"/>
      <c r="G888" s="16"/>
      <c r="H888" s="16"/>
      <c r="I888" s="16"/>
      <c r="J888" s="16"/>
      <c r="K888" s="16"/>
      <c r="L888" s="16"/>
      <c r="M888" s="16"/>
      <c r="N888" s="16"/>
      <c r="O888" s="16"/>
      <c r="P888" s="16"/>
      <c r="Q888" s="11"/>
      <c r="R888" s="11"/>
      <c r="S888" s="11"/>
      <c r="T888" s="11"/>
      <c r="U888" s="11"/>
      <c r="V888" s="11"/>
      <c r="AA888" s="11"/>
      <c r="AB888" s="11"/>
    </row>
    <row r="889" spans="3:28" ht="13.5">
      <c r="C889" s="16"/>
      <c r="D889" s="13"/>
      <c r="E889" s="13"/>
      <c r="F889" s="13"/>
      <c r="G889" s="16"/>
      <c r="H889" s="16"/>
      <c r="I889" s="16"/>
      <c r="J889" s="16"/>
      <c r="K889" s="16"/>
      <c r="L889" s="16"/>
      <c r="M889" s="16"/>
      <c r="N889" s="16"/>
      <c r="O889" s="16"/>
      <c r="P889" s="16"/>
      <c r="Q889" s="11"/>
      <c r="R889" s="11"/>
      <c r="S889" s="11"/>
      <c r="T889" s="11"/>
      <c r="U889" s="11"/>
      <c r="V889" s="11"/>
      <c r="AA889" s="11"/>
      <c r="AB889" s="11"/>
    </row>
    <row r="890" spans="3:28" ht="13.5">
      <c r="C890" s="16"/>
      <c r="D890" s="13"/>
      <c r="E890" s="13"/>
      <c r="F890" s="13"/>
      <c r="G890" s="16"/>
      <c r="H890" s="16"/>
      <c r="I890" s="16"/>
      <c r="J890" s="16"/>
      <c r="K890" s="16"/>
      <c r="L890" s="16"/>
      <c r="M890" s="16"/>
      <c r="N890" s="16"/>
      <c r="O890" s="16"/>
      <c r="P890" s="16"/>
      <c r="Q890" s="11"/>
      <c r="R890" s="11"/>
      <c r="S890" s="11"/>
      <c r="T890" s="11"/>
      <c r="U890" s="11"/>
      <c r="V890" s="11"/>
      <c r="AA890" s="11"/>
      <c r="AB890" s="11"/>
    </row>
    <row r="891" spans="3:28" ht="13.5">
      <c r="C891" s="16"/>
      <c r="D891" s="13"/>
      <c r="E891" s="13"/>
      <c r="F891" s="13"/>
      <c r="G891" s="16"/>
      <c r="H891" s="16"/>
      <c r="I891" s="16"/>
      <c r="J891" s="16"/>
      <c r="K891" s="16"/>
      <c r="L891" s="16"/>
      <c r="M891" s="16"/>
      <c r="N891" s="16"/>
      <c r="O891" s="16"/>
      <c r="P891" s="16"/>
      <c r="Q891" s="11"/>
      <c r="R891" s="11"/>
      <c r="S891" s="11"/>
      <c r="T891" s="11"/>
      <c r="U891" s="11"/>
      <c r="V891" s="11"/>
      <c r="AA891" s="11"/>
      <c r="AB891" s="11"/>
    </row>
    <row r="892" spans="3:28" ht="13.5">
      <c r="C892" s="16"/>
      <c r="D892" s="13"/>
      <c r="E892" s="13"/>
      <c r="F892" s="13"/>
      <c r="G892" s="16"/>
      <c r="H892" s="16"/>
      <c r="I892" s="16"/>
      <c r="J892" s="16"/>
      <c r="K892" s="16"/>
      <c r="L892" s="16"/>
      <c r="M892" s="16"/>
      <c r="N892" s="16"/>
      <c r="O892" s="16"/>
      <c r="P892" s="16"/>
      <c r="Q892" s="11"/>
      <c r="R892" s="11"/>
      <c r="S892" s="11"/>
      <c r="T892" s="11"/>
      <c r="U892" s="11"/>
      <c r="V892" s="11"/>
      <c r="AA892" s="11"/>
      <c r="AB892" s="11"/>
    </row>
    <row r="893" spans="3:28" ht="13.5">
      <c r="C893" s="16"/>
      <c r="D893" s="13"/>
      <c r="E893" s="13"/>
      <c r="F893" s="13"/>
      <c r="G893" s="16"/>
      <c r="H893" s="16"/>
      <c r="I893" s="16"/>
      <c r="J893" s="16"/>
      <c r="K893" s="16"/>
      <c r="L893" s="16"/>
      <c r="M893" s="16"/>
      <c r="N893" s="16"/>
      <c r="O893" s="16"/>
      <c r="P893" s="16"/>
      <c r="Q893" s="11"/>
      <c r="R893" s="11"/>
      <c r="S893" s="11"/>
      <c r="T893" s="11"/>
      <c r="U893" s="11"/>
      <c r="V893" s="11"/>
      <c r="AA893" s="11"/>
      <c r="AB893" s="11"/>
    </row>
    <row r="894" spans="3:28" ht="13.5">
      <c r="C894" s="16"/>
      <c r="D894" s="13"/>
      <c r="E894" s="13"/>
      <c r="F894" s="13"/>
      <c r="G894" s="16"/>
      <c r="H894" s="16"/>
      <c r="I894" s="16"/>
      <c r="J894" s="16"/>
      <c r="K894" s="16"/>
      <c r="L894" s="16"/>
      <c r="M894" s="16"/>
      <c r="N894" s="16"/>
      <c r="O894" s="16"/>
      <c r="P894" s="16"/>
      <c r="Q894" s="11"/>
      <c r="R894" s="11"/>
      <c r="S894" s="11"/>
      <c r="T894" s="11"/>
      <c r="U894" s="11"/>
      <c r="V894" s="11"/>
      <c r="AA894" s="11"/>
      <c r="AB894" s="11"/>
    </row>
    <row r="895" spans="3:28" ht="13.5">
      <c r="C895" s="16"/>
      <c r="D895" s="13"/>
      <c r="E895" s="13"/>
      <c r="F895" s="13"/>
      <c r="G895" s="16"/>
      <c r="H895" s="16"/>
      <c r="I895" s="16"/>
      <c r="J895" s="16"/>
      <c r="K895" s="16"/>
      <c r="L895" s="16"/>
      <c r="M895" s="16"/>
      <c r="N895" s="16"/>
      <c r="O895" s="16"/>
      <c r="P895" s="16"/>
      <c r="Q895" s="11"/>
      <c r="R895" s="11"/>
      <c r="S895" s="11"/>
      <c r="T895" s="11"/>
      <c r="U895" s="11"/>
      <c r="V895" s="11"/>
      <c r="AA895" s="11"/>
      <c r="AB895" s="11"/>
    </row>
    <row r="896" spans="3:28" ht="13.5">
      <c r="C896" s="16"/>
      <c r="D896" s="13"/>
      <c r="E896" s="13"/>
      <c r="F896" s="13"/>
      <c r="G896" s="16"/>
      <c r="H896" s="16"/>
      <c r="I896" s="16"/>
      <c r="J896" s="16"/>
      <c r="K896" s="16"/>
      <c r="L896" s="16"/>
      <c r="M896" s="16"/>
      <c r="N896" s="16"/>
      <c r="O896" s="16"/>
      <c r="P896" s="16"/>
      <c r="Q896" s="11"/>
      <c r="R896" s="11"/>
      <c r="S896" s="11"/>
      <c r="T896" s="11"/>
      <c r="U896" s="11"/>
      <c r="V896" s="11"/>
      <c r="AA896" s="11"/>
      <c r="AB896" s="11"/>
    </row>
    <row r="897" spans="3:28" ht="13.5">
      <c r="C897" s="16"/>
      <c r="D897" s="13"/>
      <c r="E897" s="13"/>
      <c r="F897" s="13"/>
      <c r="G897" s="16"/>
      <c r="H897" s="16"/>
      <c r="I897" s="16"/>
      <c r="J897" s="16"/>
      <c r="K897" s="16"/>
      <c r="L897" s="16"/>
      <c r="M897" s="16"/>
      <c r="N897" s="16"/>
      <c r="O897" s="16"/>
      <c r="P897" s="16"/>
      <c r="Q897" s="11"/>
      <c r="R897" s="11"/>
      <c r="S897" s="11"/>
      <c r="T897" s="11"/>
      <c r="U897" s="11"/>
      <c r="V897" s="11"/>
      <c r="AA897" s="11"/>
      <c r="AB897" s="11"/>
    </row>
    <row r="898" spans="3:28" ht="13.5">
      <c r="C898" s="16"/>
      <c r="D898" s="13"/>
      <c r="E898" s="13"/>
      <c r="F898" s="13"/>
      <c r="G898" s="16"/>
      <c r="H898" s="16"/>
      <c r="I898" s="16"/>
      <c r="J898" s="16"/>
      <c r="K898" s="16"/>
      <c r="L898" s="16"/>
      <c r="M898" s="16"/>
      <c r="N898" s="16"/>
      <c r="O898" s="16"/>
      <c r="P898" s="16"/>
      <c r="Q898" s="11"/>
      <c r="R898" s="11"/>
      <c r="S898" s="11"/>
      <c r="T898" s="11"/>
      <c r="U898" s="11"/>
      <c r="V898" s="11"/>
      <c r="AA898" s="11"/>
      <c r="AB898" s="11"/>
    </row>
    <row r="899" spans="3:28" ht="13.5">
      <c r="C899" s="16"/>
      <c r="D899" s="13"/>
      <c r="E899" s="13"/>
      <c r="F899" s="13"/>
      <c r="G899" s="16"/>
      <c r="H899" s="16"/>
      <c r="I899" s="16"/>
      <c r="J899" s="16"/>
      <c r="K899" s="16"/>
      <c r="L899" s="16"/>
      <c r="M899" s="16"/>
      <c r="N899" s="16"/>
      <c r="O899" s="16"/>
      <c r="P899" s="16"/>
      <c r="Q899" s="11"/>
      <c r="R899" s="11"/>
      <c r="S899" s="11"/>
      <c r="T899" s="11"/>
      <c r="U899" s="11"/>
      <c r="V899" s="11"/>
      <c r="AA899" s="11"/>
      <c r="AB899" s="11"/>
    </row>
    <row r="900" spans="3:28" ht="13.5">
      <c r="C900" s="16"/>
      <c r="D900" s="13"/>
      <c r="E900" s="13"/>
      <c r="F900" s="13"/>
      <c r="G900" s="16"/>
      <c r="H900" s="16"/>
      <c r="I900" s="16"/>
      <c r="J900" s="16"/>
      <c r="K900" s="16"/>
      <c r="L900" s="16"/>
      <c r="M900" s="16"/>
      <c r="N900" s="16"/>
      <c r="O900" s="16"/>
      <c r="P900" s="16"/>
      <c r="Q900" s="11"/>
      <c r="R900" s="11"/>
      <c r="S900" s="11"/>
      <c r="T900" s="11"/>
      <c r="U900" s="11"/>
      <c r="V900" s="11"/>
      <c r="AA900" s="11"/>
      <c r="AB900" s="11"/>
    </row>
    <row r="901" spans="3:28" ht="13.5">
      <c r="C901" s="16"/>
      <c r="D901" s="13"/>
      <c r="E901" s="13"/>
      <c r="F901" s="13"/>
      <c r="G901" s="16"/>
      <c r="H901" s="16"/>
      <c r="I901" s="16"/>
      <c r="J901" s="16"/>
      <c r="K901" s="16"/>
      <c r="L901" s="16"/>
      <c r="M901" s="16"/>
      <c r="N901" s="16"/>
      <c r="O901" s="16"/>
      <c r="P901" s="16"/>
      <c r="Q901" s="11"/>
      <c r="R901" s="11"/>
      <c r="S901" s="11"/>
      <c r="T901" s="11"/>
      <c r="U901" s="11"/>
      <c r="V901" s="11"/>
      <c r="AA901" s="11"/>
      <c r="AB901" s="11"/>
    </row>
    <row r="902" spans="3:28" ht="13.5">
      <c r="C902" s="16"/>
      <c r="D902" s="13"/>
      <c r="E902" s="13"/>
      <c r="F902" s="13"/>
      <c r="G902" s="16"/>
      <c r="H902" s="16"/>
      <c r="I902" s="16"/>
      <c r="J902" s="16"/>
      <c r="K902" s="16"/>
      <c r="L902" s="16"/>
      <c r="M902" s="16"/>
      <c r="N902" s="16"/>
      <c r="O902" s="16"/>
      <c r="P902" s="16"/>
      <c r="Q902" s="11"/>
      <c r="R902" s="11"/>
      <c r="S902" s="11"/>
      <c r="T902" s="11"/>
      <c r="U902" s="11"/>
      <c r="V902" s="11"/>
      <c r="AA902" s="11"/>
      <c r="AB902" s="11"/>
    </row>
    <row r="903" spans="3:28" ht="13.5">
      <c r="C903" s="16"/>
      <c r="D903" s="13"/>
      <c r="E903" s="13"/>
      <c r="F903" s="13"/>
      <c r="G903" s="16"/>
      <c r="H903" s="16"/>
      <c r="I903" s="16"/>
      <c r="J903" s="16"/>
      <c r="K903" s="16"/>
      <c r="L903" s="16"/>
      <c r="M903" s="16"/>
      <c r="N903" s="16"/>
      <c r="O903" s="16"/>
      <c r="P903" s="16"/>
      <c r="Q903" s="11"/>
      <c r="R903" s="11"/>
      <c r="S903" s="11"/>
      <c r="T903" s="11"/>
      <c r="U903" s="11"/>
      <c r="V903" s="11"/>
      <c r="AA903" s="11"/>
      <c r="AB903" s="11"/>
    </row>
    <row r="904" spans="3:28" ht="13.5">
      <c r="C904" s="16"/>
      <c r="D904" s="13"/>
      <c r="E904" s="13"/>
      <c r="F904" s="13"/>
      <c r="G904" s="16"/>
      <c r="H904" s="16"/>
      <c r="I904" s="16"/>
      <c r="J904" s="16"/>
      <c r="K904" s="16"/>
      <c r="L904" s="16"/>
      <c r="M904" s="16"/>
      <c r="N904" s="16"/>
      <c r="O904" s="16"/>
      <c r="P904" s="16"/>
      <c r="Q904" s="11"/>
      <c r="R904" s="11"/>
      <c r="S904" s="11"/>
      <c r="T904" s="11"/>
      <c r="U904" s="11"/>
      <c r="V904" s="11"/>
      <c r="AA904" s="11"/>
      <c r="AB904" s="11"/>
    </row>
    <row r="905" spans="3:28" ht="13.5">
      <c r="C905" s="16"/>
      <c r="D905" s="13"/>
      <c r="E905" s="13"/>
      <c r="F905" s="13"/>
      <c r="G905" s="16"/>
      <c r="H905" s="16"/>
      <c r="I905" s="16"/>
      <c r="J905" s="16"/>
      <c r="K905" s="16"/>
      <c r="L905" s="16"/>
      <c r="M905" s="16"/>
      <c r="N905" s="16"/>
      <c r="O905" s="16"/>
      <c r="P905" s="16"/>
      <c r="Q905" s="11"/>
      <c r="R905" s="11"/>
      <c r="S905" s="11"/>
      <c r="T905" s="11"/>
      <c r="U905" s="11"/>
      <c r="V905" s="11"/>
      <c r="AA905" s="11"/>
      <c r="AB905" s="11"/>
    </row>
    <row r="906" spans="3:28" ht="13.5">
      <c r="C906" s="16"/>
      <c r="D906" s="13"/>
      <c r="E906" s="13"/>
      <c r="F906" s="13"/>
      <c r="G906" s="16"/>
      <c r="H906" s="16"/>
      <c r="I906" s="16"/>
      <c r="J906" s="16"/>
      <c r="K906" s="16"/>
      <c r="L906" s="16"/>
      <c r="M906" s="16"/>
      <c r="N906" s="16"/>
      <c r="O906" s="16"/>
      <c r="P906" s="16"/>
      <c r="Q906" s="11"/>
      <c r="R906" s="11"/>
      <c r="S906" s="11"/>
      <c r="T906" s="11"/>
      <c r="U906" s="11"/>
      <c r="V906" s="11"/>
      <c r="AA906" s="11"/>
      <c r="AB906" s="11"/>
    </row>
    <row r="907" spans="3:28" ht="13.5">
      <c r="C907" s="16"/>
      <c r="D907" s="13"/>
      <c r="E907" s="13"/>
      <c r="F907" s="13"/>
      <c r="G907" s="16"/>
      <c r="H907" s="16"/>
      <c r="I907" s="16"/>
      <c r="J907" s="16"/>
      <c r="K907" s="16"/>
      <c r="L907" s="16"/>
      <c r="M907" s="16"/>
      <c r="N907" s="16"/>
      <c r="O907" s="16"/>
      <c r="P907" s="16"/>
      <c r="Q907" s="11"/>
      <c r="R907" s="11"/>
      <c r="S907" s="11"/>
      <c r="T907" s="11"/>
      <c r="U907" s="11"/>
      <c r="V907" s="11"/>
      <c r="AA907" s="11"/>
      <c r="AB907" s="11"/>
    </row>
    <row r="908" spans="3:28" ht="13.5">
      <c r="C908" s="16"/>
      <c r="D908" s="13"/>
      <c r="E908" s="13"/>
      <c r="F908" s="13"/>
      <c r="G908" s="16"/>
      <c r="H908" s="16"/>
      <c r="I908" s="16"/>
      <c r="J908" s="16"/>
      <c r="K908" s="16"/>
      <c r="L908" s="16"/>
      <c r="M908" s="16"/>
      <c r="N908" s="16"/>
      <c r="O908" s="16"/>
      <c r="P908" s="16"/>
      <c r="Q908" s="11"/>
      <c r="R908" s="11"/>
      <c r="S908" s="11"/>
      <c r="T908" s="11"/>
      <c r="U908" s="11"/>
      <c r="V908" s="11"/>
      <c r="AA908" s="11"/>
      <c r="AB908" s="11"/>
    </row>
    <row r="909" spans="3:28" ht="13.5">
      <c r="C909" s="16"/>
      <c r="D909" s="13"/>
      <c r="E909" s="13"/>
      <c r="F909" s="13"/>
      <c r="G909" s="16"/>
      <c r="H909" s="16"/>
      <c r="I909" s="16"/>
      <c r="J909" s="16"/>
      <c r="K909" s="16"/>
      <c r="L909" s="16"/>
      <c r="M909" s="16"/>
      <c r="N909" s="16"/>
      <c r="O909" s="16"/>
      <c r="P909" s="16"/>
      <c r="Q909" s="11"/>
      <c r="R909" s="11"/>
      <c r="S909" s="11"/>
      <c r="T909" s="11"/>
      <c r="U909" s="11"/>
      <c r="V909" s="11"/>
      <c r="AA909" s="11"/>
      <c r="AB909" s="11"/>
    </row>
    <row r="910" spans="3:28" ht="13.5">
      <c r="C910" s="16"/>
      <c r="D910" s="13"/>
      <c r="E910" s="13"/>
      <c r="F910" s="13"/>
      <c r="G910" s="16"/>
      <c r="H910" s="16"/>
      <c r="I910" s="16"/>
      <c r="J910" s="16"/>
      <c r="K910" s="16"/>
      <c r="L910" s="16"/>
      <c r="M910" s="16"/>
      <c r="N910" s="16"/>
      <c r="O910" s="16"/>
      <c r="P910" s="16"/>
      <c r="Q910" s="11"/>
      <c r="R910" s="11"/>
      <c r="S910" s="11"/>
      <c r="T910" s="11"/>
      <c r="U910" s="11"/>
      <c r="V910" s="11"/>
      <c r="AA910" s="11"/>
      <c r="AB910" s="11"/>
    </row>
    <row r="911" spans="3:28" ht="13.5">
      <c r="C911" s="16"/>
      <c r="D911" s="13"/>
      <c r="E911" s="13"/>
      <c r="F911" s="13"/>
      <c r="G911" s="16"/>
      <c r="H911" s="16"/>
      <c r="I911" s="16"/>
      <c r="J911" s="16"/>
      <c r="K911" s="16"/>
      <c r="L911" s="16"/>
      <c r="M911" s="16"/>
      <c r="N911" s="16"/>
      <c r="O911" s="16"/>
      <c r="P911" s="16"/>
      <c r="Q911" s="11"/>
      <c r="R911" s="11"/>
      <c r="S911" s="11"/>
      <c r="T911" s="11"/>
      <c r="U911" s="11"/>
      <c r="V911" s="11"/>
      <c r="AA911" s="11"/>
      <c r="AB911" s="11"/>
    </row>
    <row r="912" spans="3:28" ht="13.5">
      <c r="C912" s="16"/>
      <c r="D912" s="13"/>
      <c r="E912" s="13"/>
      <c r="F912" s="13"/>
      <c r="G912" s="16"/>
      <c r="H912" s="16"/>
      <c r="I912" s="16"/>
      <c r="J912" s="16"/>
      <c r="K912" s="16"/>
      <c r="L912" s="16"/>
      <c r="M912" s="16"/>
      <c r="N912" s="16"/>
      <c r="O912" s="16"/>
      <c r="P912" s="16"/>
      <c r="Q912" s="11"/>
      <c r="R912" s="11"/>
      <c r="S912" s="11"/>
      <c r="T912" s="11"/>
      <c r="U912" s="11"/>
      <c r="V912" s="11"/>
      <c r="AA912" s="11"/>
      <c r="AB912" s="11"/>
    </row>
    <row r="913" spans="3:28" ht="13.5">
      <c r="C913" s="16"/>
      <c r="D913" s="13"/>
      <c r="E913" s="13"/>
      <c r="F913" s="13"/>
      <c r="G913" s="16"/>
      <c r="H913" s="16"/>
      <c r="I913" s="16"/>
      <c r="J913" s="16"/>
      <c r="K913" s="16"/>
      <c r="L913" s="16"/>
      <c r="M913" s="16"/>
      <c r="N913" s="16"/>
      <c r="O913" s="16"/>
      <c r="P913" s="16"/>
      <c r="Q913" s="11"/>
      <c r="R913" s="11"/>
      <c r="S913" s="11"/>
      <c r="T913" s="11"/>
      <c r="U913" s="11"/>
      <c r="V913" s="11"/>
      <c r="AA913" s="11"/>
      <c r="AB913" s="11"/>
    </row>
    <row r="914" spans="3:28" ht="13.5">
      <c r="C914" s="16"/>
      <c r="D914" s="13"/>
      <c r="E914" s="13"/>
      <c r="F914" s="13"/>
      <c r="G914" s="16"/>
      <c r="H914" s="16"/>
      <c r="I914" s="16"/>
      <c r="J914" s="16"/>
      <c r="K914" s="16"/>
      <c r="L914" s="16"/>
      <c r="M914" s="16"/>
      <c r="N914" s="16"/>
      <c r="O914" s="16"/>
      <c r="P914" s="16"/>
      <c r="Q914" s="11"/>
      <c r="R914" s="11"/>
      <c r="S914" s="11"/>
      <c r="T914" s="11"/>
      <c r="U914" s="11"/>
      <c r="V914" s="11"/>
      <c r="AA914" s="11"/>
      <c r="AB914" s="11"/>
    </row>
    <row r="915" spans="3:28" ht="13.5">
      <c r="C915" s="16"/>
      <c r="D915" s="13"/>
      <c r="E915" s="13"/>
      <c r="F915" s="13"/>
      <c r="G915" s="16"/>
      <c r="H915" s="16"/>
      <c r="I915" s="16"/>
      <c r="J915" s="16"/>
      <c r="K915" s="16"/>
      <c r="L915" s="16"/>
      <c r="M915" s="16"/>
      <c r="N915" s="16"/>
      <c r="O915" s="16"/>
      <c r="P915" s="16"/>
      <c r="Q915" s="11"/>
      <c r="R915" s="11"/>
      <c r="S915" s="11"/>
      <c r="T915" s="11"/>
      <c r="U915" s="11"/>
      <c r="V915" s="11"/>
      <c r="AA915" s="11"/>
      <c r="AB915" s="11"/>
    </row>
    <row r="916" spans="3:28" ht="13.5">
      <c r="C916" s="16"/>
      <c r="D916" s="13"/>
      <c r="E916" s="13"/>
      <c r="F916" s="13"/>
      <c r="G916" s="16"/>
      <c r="H916" s="16"/>
      <c r="I916" s="16"/>
      <c r="J916" s="16"/>
      <c r="K916" s="16"/>
      <c r="L916" s="16"/>
      <c r="M916" s="16"/>
      <c r="N916" s="16"/>
      <c r="O916" s="16"/>
      <c r="P916" s="16"/>
      <c r="Q916" s="11"/>
      <c r="R916" s="11"/>
      <c r="S916" s="11"/>
      <c r="T916" s="11"/>
      <c r="U916" s="11"/>
      <c r="V916" s="11"/>
      <c r="AA916" s="11"/>
      <c r="AB916" s="11"/>
    </row>
    <row r="917" spans="3:28" ht="13.5">
      <c r="C917" s="16"/>
      <c r="D917" s="13"/>
      <c r="E917" s="13"/>
      <c r="F917" s="13"/>
      <c r="G917" s="16"/>
      <c r="H917" s="16"/>
      <c r="I917" s="16"/>
      <c r="J917" s="16"/>
      <c r="K917" s="16"/>
      <c r="L917" s="16"/>
      <c r="M917" s="16"/>
      <c r="N917" s="16"/>
      <c r="O917" s="16"/>
      <c r="P917" s="16"/>
      <c r="Q917" s="11"/>
      <c r="R917" s="11"/>
      <c r="S917" s="11"/>
      <c r="T917" s="11"/>
      <c r="U917" s="11"/>
      <c r="V917" s="11"/>
      <c r="AA917" s="11"/>
      <c r="AB917" s="11"/>
    </row>
    <row r="918" spans="3:28" ht="13.5">
      <c r="C918" s="16"/>
      <c r="D918" s="13"/>
      <c r="E918" s="13"/>
      <c r="F918" s="13"/>
      <c r="G918" s="16"/>
      <c r="H918" s="16"/>
      <c r="I918" s="16"/>
      <c r="J918" s="16"/>
      <c r="K918" s="16"/>
      <c r="L918" s="16"/>
      <c r="M918" s="16"/>
      <c r="N918" s="16"/>
      <c r="O918" s="16"/>
      <c r="P918" s="16"/>
      <c r="Q918" s="11"/>
      <c r="R918" s="11"/>
      <c r="S918" s="11"/>
      <c r="T918" s="11"/>
      <c r="U918" s="11"/>
      <c r="V918" s="11"/>
      <c r="AA918" s="11"/>
      <c r="AB918" s="11"/>
    </row>
    <row r="919" spans="3:28" ht="13.5">
      <c r="C919" s="16"/>
      <c r="D919" s="13"/>
      <c r="E919" s="13"/>
      <c r="F919" s="13"/>
      <c r="G919" s="16"/>
      <c r="H919" s="16"/>
      <c r="I919" s="16"/>
      <c r="J919" s="16"/>
      <c r="K919" s="16"/>
      <c r="L919" s="16"/>
      <c r="M919" s="16"/>
      <c r="N919" s="16"/>
      <c r="O919" s="16"/>
      <c r="P919" s="16"/>
      <c r="Q919" s="11"/>
      <c r="R919" s="11"/>
      <c r="S919" s="11"/>
      <c r="T919" s="11"/>
      <c r="U919" s="11"/>
      <c r="V919" s="11"/>
      <c r="AA919" s="11"/>
      <c r="AB919" s="11"/>
    </row>
    <row r="920" spans="3:28" ht="13.5">
      <c r="C920" s="16"/>
      <c r="D920" s="13"/>
      <c r="E920" s="13"/>
      <c r="F920" s="13"/>
      <c r="G920" s="16"/>
      <c r="H920" s="16"/>
      <c r="I920" s="16"/>
      <c r="J920" s="16"/>
      <c r="K920" s="16"/>
      <c r="L920" s="16"/>
      <c r="M920" s="16"/>
      <c r="N920" s="16"/>
      <c r="O920" s="16"/>
      <c r="P920" s="16"/>
      <c r="Q920" s="11"/>
      <c r="R920" s="11"/>
      <c r="S920" s="11"/>
      <c r="T920" s="11"/>
      <c r="U920" s="11"/>
      <c r="V920" s="11"/>
      <c r="AA920" s="11"/>
      <c r="AB920" s="11"/>
    </row>
    <row r="921" spans="3:28" ht="13.5">
      <c r="C921" s="16"/>
      <c r="D921" s="13"/>
      <c r="E921" s="13"/>
      <c r="F921" s="13"/>
      <c r="G921" s="16"/>
      <c r="H921" s="16"/>
      <c r="I921" s="16"/>
      <c r="J921" s="16"/>
      <c r="K921" s="16"/>
      <c r="L921" s="16"/>
      <c r="M921" s="16"/>
      <c r="N921" s="16"/>
      <c r="O921" s="16"/>
      <c r="P921" s="16"/>
      <c r="Q921" s="11"/>
      <c r="R921" s="11"/>
      <c r="S921" s="11"/>
      <c r="T921" s="11"/>
      <c r="U921" s="11"/>
      <c r="V921" s="11"/>
      <c r="AA921" s="11"/>
      <c r="AB921" s="11"/>
    </row>
    <row r="922" spans="3:28" ht="13.5">
      <c r="C922" s="16"/>
      <c r="D922" s="13"/>
      <c r="E922" s="13"/>
      <c r="F922" s="13"/>
      <c r="G922" s="16"/>
      <c r="H922" s="16"/>
      <c r="I922" s="16"/>
      <c r="J922" s="16"/>
      <c r="K922" s="16"/>
      <c r="L922" s="16"/>
      <c r="M922" s="16"/>
      <c r="N922" s="16"/>
      <c r="O922" s="16"/>
      <c r="P922" s="16"/>
      <c r="Q922" s="11"/>
      <c r="R922" s="11"/>
      <c r="S922" s="11"/>
      <c r="T922" s="11"/>
      <c r="U922" s="11"/>
      <c r="V922" s="11"/>
      <c r="AA922" s="11"/>
      <c r="AB922" s="11"/>
    </row>
    <row r="923" spans="3:28" ht="13.5">
      <c r="C923" s="16"/>
      <c r="D923" s="13"/>
      <c r="E923" s="13"/>
      <c r="F923" s="13"/>
      <c r="G923" s="16"/>
      <c r="H923" s="16"/>
      <c r="I923" s="16"/>
      <c r="J923" s="16"/>
      <c r="K923" s="16"/>
      <c r="L923" s="16"/>
      <c r="M923" s="16"/>
      <c r="N923" s="16"/>
      <c r="O923" s="16"/>
      <c r="P923" s="16"/>
      <c r="Q923" s="11"/>
      <c r="R923" s="11"/>
      <c r="S923" s="11"/>
      <c r="T923" s="11"/>
      <c r="U923" s="11"/>
      <c r="V923" s="11"/>
      <c r="AA923" s="11"/>
      <c r="AB923" s="11"/>
    </row>
    <row r="924" spans="3:28" ht="13.5">
      <c r="C924" s="16"/>
      <c r="D924" s="13"/>
      <c r="E924" s="13"/>
      <c r="F924" s="13"/>
      <c r="G924" s="16"/>
      <c r="H924" s="16"/>
      <c r="I924" s="16"/>
      <c r="J924" s="16"/>
      <c r="K924" s="16"/>
      <c r="L924" s="16"/>
      <c r="M924" s="16"/>
      <c r="N924" s="16"/>
      <c r="O924" s="16"/>
      <c r="P924" s="16"/>
      <c r="Q924" s="11"/>
      <c r="R924" s="11"/>
      <c r="S924" s="11"/>
      <c r="T924" s="11"/>
      <c r="U924" s="11"/>
      <c r="V924" s="11"/>
      <c r="AA924" s="11"/>
      <c r="AB924" s="11"/>
    </row>
    <row r="925" spans="3:28" ht="13.5">
      <c r="C925" s="16"/>
      <c r="D925" s="13"/>
      <c r="E925" s="13"/>
      <c r="F925" s="13"/>
      <c r="G925" s="16"/>
      <c r="H925" s="16"/>
      <c r="I925" s="16"/>
      <c r="J925" s="16"/>
      <c r="K925" s="16"/>
      <c r="L925" s="16"/>
      <c r="M925" s="16"/>
      <c r="N925" s="16"/>
      <c r="O925" s="16"/>
      <c r="P925" s="16"/>
      <c r="Q925" s="11"/>
      <c r="R925" s="11"/>
      <c r="S925" s="11"/>
      <c r="T925" s="11"/>
      <c r="U925" s="11"/>
      <c r="V925" s="11"/>
      <c r="AA925" s="11"/>
      <c r="AB925" s="11"/>
    </row>
    <row r="926" spans="3:28" ht="13.5">
      <c r="C926" s="16"/>
      <c r="D926" s="13"/>
      <c r="E926" s="13"/>
      <c r="F926" s="13"/>
      <c r="G926" s="16"/>
      <c r="H926" s="16"/>
      <c r="I926" s="16"/>
      <c r="J926" s="16"/>
      <c r="K926" s="16"/>
      <c r="L926" s="16"/>
      <c r="M926" s="16"/>
      <c r="N926" s="16"/>
      <c r="O926" s="16"/>
      <c r="P926" s="16"/>
      <c r="Q926" s="11"/>
      <c r="R926" s="11"/>
      <c r="S926" s="11"/>
      <c r="T926" s="11"/>
      <c r="U926" s="11"/>
      <c r="V926" s="11"/>
      <c r="AA926" s="11"/>
      <c r="AB926" s="11"/>
    </row>
    <row r="927" spans="3:28" ht="13.5">
      <c r="C927" s="16"/>
      <c r="D927" s="13"/>
      <c r="E927" s="13"/>
      <c r="F927" s="13"/>
      <c r="G927" s="16"/>
      <c r="H927" s="16"/>
      <c r="I927" s="16"/>
      <c r="J927" s="16"/>
      <c r="K927" s="16"/>
      <c r="L927" s="16"/>
      <c r="M927" s="16"/>
      <c r="N927" s="16"/>
      <c r="O927" s="16"/>
      <c r="P927" s="16"/>
      <c r="Q927" s="11"/>
      <c r="R927" s="11"/>
      <c r="S927" s="11"/>
      <c r="T927" s="11"/>
      <c r="U927" s="11"/>
      <c r="V927" s="11"/>
      <c r="AA927" s="11"/>
      <c r="AB927" s="11"/>
    </row>
    <row r="928" spans="3:28" ht="13.5">
      <c r="C928" s="16"/>
      <c r="D928" s="13"/>
      <c r="E928" s="13"/>
      <c r="F928" s="13"/>
      <c r="G928" s="16"/>
      <c r="H928" s="16"/>
      <c r="I928" s="16"/>
      <c r="J928" s="16"/>
      <c r="K928" s="16"/>
      <c r="L928" s="16"/>
      <c r="M928" s="16"/>
      <c r="N928" s="16"/>
      <c r="O928" s="16"/>
      <c r="P928" s="16"/>
      <c r="Q928" s="11"/>
      <c r="R928" s="11"/>
      <c r="S928" s="11"/>
      <c r="T928" s="11"/>
      <c r="U928" s="11"/>
      <c r="V928" s="11"/>
      <c r="AA928" s="11"/>
      <c r="AB928" s="11"/>
    </row>
    <row r="929" spans="3:28" ht="13.5">
      <c r="C929" s="16"/>
      <c r="D929" s="13"/>
      <c r="E929" s="13"/>
      <c r="F929" s="13"/>
      <c r="G929" s="16"/>
      <c r="H929" s="16"/>
      <c r="I929" s="16"/>
      <c r="J929" s="16"/>
      <c r="K929" s="16"/>
      <c r="L929" s="16"/>
      <c r="M929" s="16"/>
      <c r="N929" s="16"/>
      <c r="O929" s="16"/>
      <c r="P929" s="16"/>
      <c r="Q929" s="11"/>
      <c r="R929" s="11"/>
      <c r="S929" s="11"/>
      <c r="T929" s="11"/>
      <c r="U929" s="11"/>
      <c r="V929" s="11"/>
      <c r="AA929" s="11"/>
      <c r="AB929" s="11"/>
    </row>
    <row r="930" spans="3:28" ht="13.5">
      <c r="C930" s="16"/>
      <c r="D930" s="13"/>
      <c r="E930" s="13"/>
      <c r="F930" s="13"/>
      <c r="G930" s="16"/>
      <c r="H930" s="16"/>
      <c r="I930" s="16"/>
      <c r="J930" s="16"/>
      <c r="K930" s="16"/>
      <c r="L930" s="16"/>
      <c r="M930" s="16"/>
      <c r="N930" s="16"/>
      <c r="O930" s="16"/>
      <c r="P930" s="16"/>
      <c r="Q930" s="11"/>
      <c r="R930" s="11"/>
      <c r="S930" s="11"/>
      <c r="T930" s="11"/>
      <c r="U930" s="11"/>
      <c r="V930" s="11"/>
      <c r="AA930" s="11"/>
      <c r="AB930" s="11"/>
    </row>
    <row r="931" spans="3:28" ht="13.5">
      <c r="C931" s="16"/>
      <c r="D931" s="13"/>
      <c r="E931" s="13"/>
      <c r="F931" s="13"/>
      <c r="G931" s="16"/>
      <c r="H931" s="16"/>
      <c r="I931" s="16"/>
      <c r="J931" s="16"/>
      <c r="K931" s="16"/>
      <c r="L931" s="16"/>
      <c r="M931" s="16"/>
      <c r="N931" s="16"/>
      <c r="O931" s="16"/>
      <c r="P931" s="16"/>
      <c r="Q931" s="11"/>
      <c r="R931" s="11"/>
      <c r="S931" s="11"/>
      <c r="T931" s="11"/>
      <c r="U931" s="11"/>
      <c r="V931" s="11"/>
      <c r="AA931" s="11"/>
      <c r="AB931" s="11"/>
    </row>
    <row r="932" spans="3:28" ht="13.5">
      <c r="C932" s="16"/>
      <c r="D932" s="13"/>
      <c r="E932" s="13"/>
      <c r="F932" s="13"/>
      <c r="G932" s="16"/>
      <c r="H932" s="16"/>
      <c r="I932" s="16"/>
      <c r="J932" s="16"/>
      <c r="K932" s="16"/>
      <c r="L932" s="16"/>
      <c r="M932" s="16"/>
      <c r="N932" s="16"/>
      <c r="O932" s="16"/>
      <c r="P932" s="16"/>
      <c r="Q932" s="11"/>
      <c r="R932" s="11"/>
      <c r="S932" s="11"/>
      <c r="T932" s="11"/>
      <c r="U932" s="11"/>
      <c r="V932" s="11"/>
      <c r="AA932" s="11"/>
      <c r="AB932" s="11"/>
    </row>
    <row r="933" spans="3:28" ht="13.5">
      <c r="C933" s="16"/>
      <c r="D933" s="13"/>
      <c r="E933" s="13"/>
      <c r="F933" s="13"/>
      <c r="G933" s="16"/>
      <c r="H933" s="16"/>
      <c r="I933" s="16"/>
      <c r="J933" s="16"/>
      <c r="K933" s="16"/>
      <c r="L933" s="16"/>
      <c r="M933" s="16"/>
      <c r="N933" s="16"/>
      <c r="O933" s="16"/>
      <c r="P933" s="16"/>
      <c r="Q933" s="11"/>
      <c r="R933" s="11"/>
      <c r="S933" s="11"/>
      <c r="T933" s="11"/>
      <c r="U933" s="11"/>
      <c r="V933" s="11"/>
      <c r="AA933" s="11"/>
      <c r="AB933" s="11"/>
    </row>
    <row r="934" spans="3:28" ht="13.5">
      <c r="C934" s="16"/>
      <c r="D934" s="13"/>
      <c r="E934" s="13"/>
      <c r="F934" s="13"/>
      <c r="G934" s="16"/>
      <c r="H934" s="16"/>
      <c r="I934" s="16"/>
      <c r="J934" s="16"/>
      <c r="K934" s="16"/>
      <c r="L934" s="16"/>
      <c r="M934" s="16"/>
      <c r="N934" s="16"/>
      <c r="O934" s="16"/>
      <c r="P934" s="16"/>
      <c r="Q934" s="11"/>
      <c r="R934" s="11"/>
      <c r="S934" s="11"/>
      <c r="T934" s="11"/>
      <c r="U934" s="11"/>
      <c r="V934" s="11"/>
      <c r="AA934" s="11"/>
      <c r="AB934" s="11"/>
    </row>
    <row r="935" spans="3:28" ht="13.5">
      <c r="C935" s="16"/>
      <c r="D935" s="13"/>
      <c r="E935" s="13"/>
      <c r="F935" s="13"/>
      <c r="G935" s="16"/>
      <c r="H935" s="16"/>
      <c r="I935" s="16"/>
      <c r="J935" s="16"/>
      <c r="K935" s="16"/>
      <c r="L935" s="16"/>
      <c r="M935" s="16"/>
      <c r="N935" s="16"/>
      <c r="O935" s="16"/>
      <c r="P935" s="16"/>
      <c r="Q935" s="11"/>
      <c r="R935" s="11"/>
      <c r="S935" s="11"/>
      <c r="T935" s="11"/>
      <c r="U935" s="11"/>
      <c r="V935" s="11"/>
      <c r="AA935" s="11"/>
      <c r="AB935" s="11"/>
    </row>
    <row r="936" spans="3:28" ht="13.5">
      <c r="C936" s="16"/>
      <c r="D936" s="13"/>
      <c r="E936" s="13"/>
      <c r="F936" s="13"/>
      <c r="G936" s="16"/>
      <c r="H936" s="16"/>
      <c r="I936" s="16"/>
      <c r="J936" s="16"/>
      <c r="K936" s="16"/>
      <c r="L936" s="16"/>
      <c r="M936" s="16"/>
      <c r="N936" s="16"/>
      <c r="O936" s="16"/>
      <c r="P936" s="16"/>
      <c r="Q936" s="11"/>
      <c r="R936" s="11"/>
      <c r="S936" s="11"/>
      <c r="T936" s="11"/>
      <c r="U936" s="11"/>
      <c r="V936" s="11"/>
      <c r="AA936" s="11"/>
      <c r="AB936" s="11"/>
    </row>
    <row r="937" spans="3:28" ht="13.5">
      <c r="C937" s="16"/>
      <c r="D937" s="13"/>
      <c r="E937" s="13"/>
      <c r="F937" s="13"/>
      <c r="G937" s="16"/>
      <c r="H937" s="16"/>
      <c r="I937" s="16"/>
      <c r="J937" s="16"/>
      <c r="K937" s="16"/>
      <c r="L937" s="16"/>
      <c r="M937" s="16"/>
      <c r="N937" s="16"/>
      <c r="O937" s="16"/>
      <c r="P937" s="16"/>
      <c r="Q937" s="11"/>
      <c r="R937" s="11"/>
      <c r="S937" s="11"/>
      <c r="T937" s="11"/>
      <c r="U937" s="11"/>
      <c r="V937" s="11"/>
      <c r="AA937" s="11"/>
      <c r="AB937" s="11"/>
    </row>
    <row r="938" spans="3:28" ht="13.5">
      <c r="C938" s="16"/>
      <c r="D938" s="13"/>
      <c r="E938" s="13"/>
      <c r="F938" s="13"/>
      <c r="G938" s="16"/>
      <c r="H938" s="16"/>
      <c r="I938" s="16"/>
      <c r="J938" s="16"/>
      <c r="K938" s="16"/>
      <c r="L938" s="16"/>
      <c r="M938" s="16"/>
      <c r="N938" s="16"/>
      <c r="O938" s="16"/>
      <c r="P938" s="16"/>
      <c r="Q938" s="11"/>
      <c r="R938" s="11"/>
      <c r="S938" s="11"/>
      <c r="T938" s="11"/>
      <c r="U938" s="11"/>
      <c r="V938" s="11"/>
      <c r="AA938" s="11"/>
      <c r="AB938" s="11"/>
    </row>
    <row r="939" spans="3:28" ht="13.5">
      <c r="C939" s="16"/>
      <c r="D939" s="13"/>
      <c r="E939" s="13"/>
      <c r="F939" s="13"/>
      <c r="G939" s="16"/>
      <c r="H939" s="16"/>
      <c r="I939" s="16"/>
      <c r="J939" s="16"/>
      <c r="K939" s="16"/>
      <c r="L939" s="16"/>
      <c r="M939" s="16"/>
      <c r="N939" s="16"/>
      <c r="O939" s="16"/>
      <c r="P939" s="16"/>
      <c r="Q939" s="11"/>
      <c r="R939" s="11"/>
      <c r="S939" s="11"/>
      <c r="T939" s="11"/>
      <c r="U939" s="11"/>
      <c r="V939" s="11"/>
      <c r="AA939" s="11"/>
      <c r="AB939" s="11"/>
    </row>
    <row r="940" spans="3:28" ht="13.5">
      <c r="C940" s="16"/>
      <c r="D940" s="13"/>
      <c r="E940" s="13"/>
      <c r="F940" s="13"/>
      <c r="G940" s="16"/>
      <c r="H940" s="16"/>
      <c r="I940" s="16"/>
      <c r="J940" s="16"/>
      <c r="K940" s="16"/>
      <c r="L940" s="16"/>
      <c r="M940" s="16"/>
      <c r="N940" s="16"/>
      <c r="O940" s="16"/>
      <c r="P940" s="16"/>
      <c r="Q940" s="11"/>
      <c r="R940" s="11"/>
      <c r="S940" s="11"/>
      <c r="T940" s="11"/>
      <c r="U940" s="11"/>
      <c r="V940" s="11"/>
      <c r="AA940" s="11"/>
      <c r="AB940" s="11"/>
    </row>
    <row r="941" spans="3:28" ht="13.5">
      <c r="C941" s="16"/>
      <c r="D941" s="13"/>
      <c r="E941" s="13"/>
      <c r="F941" s="13"/>
      <c r="G941" s="16"/>
      <c r="H941" s="16"/>
      <c r="I941" s="16"/>
      <c r="J941" s="16"/>
      <c r="K941" s="16"/>
      <c r="L941" s="16"/>
      <c r="M941" s="16"/>
      <c r="N941" s="16"/>
      <c r="O941" s="16"/>
      <c r="P941" s="16"/>
      <c r="Q941" s="11"/>
      <c r="R941" s="11"/>
      <c r="S941" s="11"/>
      <c r="T941" s="11"/>
      <c r="U941" s="11"/>
      <c r="V941" s="11"/>
      <c r="AA941" s="11"/>
      <c r="AB941" s="11"/>
    </row>
    <row r="942" spans="3:28" ht="13.5">
      <c r="C942" s="16"/>
      <c r="D942" s="13"/>
      <c r="E942" s="13"/>
      <c r="F942" s="13"/>
      <c r="G942" s="16"/>
      <c r="H942" s="16"/>
      <c r="I942" s="16"/>
      <c r="J942" s="16"/>
      <c r="K942" s="16"/>
      <c r="L942" s="16"/>
      <c r="M942" s="16"/>
      <c r="N942" s="16"/>
      <c r="O942" s="16"/>
      <c r="P942" s="16"/>
      <c r="Q942" s="11"/>
      <c r="R942" s="11"/>
      <c r="S942" s="11"/>
      <c r="T942" s="11"/>
      <c r="U942" s="11"/>
      <c r="V942" s="11"/>
      <c r="AA942" s="11"/>
      <c r="AB942" s="11"/>
    </row>
    <row r="943" spans="3:28" ht="13.5">
      <c r="C943" s="16"/>
      <c r="D943" s="13"/>
      <c r="E943" s="13"/>
      <c r="F943" s="13"/>
      <c r="G943" s="16"/>
      <c r="H943" s="16"/>
      <c r="I943" s="16"/>
      <c r="J943" s="16"/>
      <c r="K943" s="16"/>
      <c r="L943" s="16"/>
      <c r="M943" s="16"/>
      <c r="N943" s="16"/>
      <c r="O943" s="16"/>
      <c r="P943" s="16"/>
      <c r="Q943" s="11"/>
      <c r="R943" s="11"/>
      <c r="S943" s="11"/>
      <c r="T943" s="11"/>
      <c r="U943" s="11"/>
      <c r="V943" s="11"/>
      <c r="AA943" s="11"/>
      <c r="AB943" s="11"/>
    </row>
    <row r="944" spans="3:28" ht="13.5">
      <c r="C944" s="16"/>
      <c r="D944" s="13"/>
      <c r="E944" s="13"/>
      <c r="F944" s="13"/>
      <c r="G944" s="16"/>
      <c r="H944" s="16"/>
      <c r="I944" s="16"/>
      <c r="J944" s="16"/>
      <c r="K944" s="16"/>
      <c r="L944" s="16"/>
      <c r="M944" s="16"/>
      <c r="N944" s="16"/>
      <c r="O944" s="16"/>
      <c r="P944" s="16"/>
      <c r="Q944" s="11"/>
      <c r="R944" s="11"/>
      <c r="S944" s="11"/>
      <c r="T944" s="11"/>
      <c r="U944" s="11"/>
      <c r="V944" s="11"/>
      <c r="AA944" s="11"/>
      <c r="AB944" s="11"/>
    </row>
    <row r="945" spans="3:28" ht="13.5">
      <c r="C945" s="16"/>
      <c r="D945" s="13"/>
      <c r="E945" s="13"/>
      <c r="F945" s="13"/>
      <c r="G945" s="16"/>
      <c r="H945" s="16"/>
      <c r="I945" s="16"/>
      <c r="J945" s="16"/>
      <c r="K945" s="16"/>
      <c r="L945" s="16"/>
      <c r="M945" s="16"/>
      <c r="N945" s="16"/>
      <c r="O945" s="16"/>
      <c r="P945" s="16"/>
      <c r="Q945" s="11"/>
      <c r="R945" s="11"/>
      <c r="S945" s="11"/>
      <c r="T945" s="11"/>
      <c r="U945" s="11"/>
      <c r="V945" s="11"/>
      <c r="AA945" s="11"/>
      <c r="AB945" s="11"/>
    </row>
    <row r="946" spans="3:28" ht="13.5">
      <c r="C946" s="16"/>
      <c r="D946" s="13"/>
      <c r="E946" s="13"/>
      <c r="F946" s="13"/>
      <c r="G946" s="16"/>
      <c r="H946" s="16"/>
      <c r="I946" s="16"/>
      <c r="J946" s="16"/>
      <c r="K946" s="16"/>
      <c r="L946" s="16"/>
      <c r="M946" s="16"/>
      <c r="N946" s="16"/>
      <c r="O946" s="16"/>
      <c r="P946" s="16"/>
      <c r="Q946" s="11"/>
      <c r="R946" s="11"/>
      <c r="S946" s="11"/>
      <c r="T946" s="11"/>
      <c r="U946" s="11"/>
      <c r="V946" s="11"/>
      <c r="AA946" s="11"/>
      <c r="AB946" s="11"/>
    </row>
    <row r="947" spans="3:28" ht="13.5">
      <c r="C947" s="16"/>
      <c r="D947" s="13"/>
      <c r="E947" s="13"/>
      <c r="F947" s="13"/>
      <c r="G947" s="16"/>
      <c r="H947" s="16"/>
      <c r="I947" s="16"/>
      <c r="J947" s="16"/>
      <c r="K947" s="16"/>
      <c r="L947" s="16"/>
      <c r="M947" s="16"/>
      <c r="N947" s="16"/>
      <c r="O947" s="16"/>
      <c r="P947" s="16"/>
      <c r="Q947" s="11"/>
      <c r="R947" s="11"/>
      <c r="S947" s="11"/>
      <c r="T947" s="11"/>
      <c r="U947" s="11"/>
      <c r="V947" s="11"/>
      <c r="AA947" s="11"/>
      <c r="AB947" s="11"/>
    </row>
    <row r="948" spans="3:28" ht="13.5">
      <c r="C948" s="16"/>
      <c r="D948" s="13"/>
      <c r="E948" s="13"/>
      <c r="F948" s="13"/>
      <c r="G948" s="16"/>
      <c r="H948" s="16"/>
      <c r="I948" s="16"/>
      <c r="J948" s="16"/>
      <c r="K948" s="16"/>
      <c r="L948" s="16"/>
      <c r="M948" s="16"/>
      <c r="N948" s="16"/>
      <c r="O948" s="16"/>
      <c r="P948" s="16"/>
      <c r="Q948" s="11"/>
      <c r="R948" s="11"/>
      <c r="S948" s="11"/>
      <c r="T948" s="11"/>
      <c r="U948" s="11"/>
      <c r="V948" s="11"/>
      <c r="AA948" s="11"/>
      <c r="AB948" s="11"/>
    </row>
    <row r="949" spans="3:28" ht="13.5">
      <c r="C949" s="16"/>
      <c r="D949" s="13"/>
      <c r="E949" s="13"/>
      <c r="F949" s="13"/>
      <c r="G949" s="16"/>
      <c r="H949" s="16"/>
      <c r="I949" s="16"/>
      <c r="J949" s="16"/>
      <c r="K949" s="16"/>
      <c r="L949" s="16"/>
      <c r="M949" s="16"/>
      <c r="N949" s="16"/>
      <c r="O949" s="16"/>
      <c r="P949" s="16"/>
      <c r="Q949" s="11"/>
      <c r="R949" s="11"/>
      <c r="S949" s="11"/>
      <c r="T949" s="11"/>
      <c r="U949" s="11"/>
      <c r="V949" s="11"/>
      <c r="AA949" s="11"/>
      <c r="AB949" s="11"/>
    </row>
    <row r="950" spans="3:28" ht="13.5">
      <c r="C950" s="16"/>
      <c r="D950" s="13"/>
      <c r="E950" s="13"/>
      <c r="F950" s="13"/>
      <c r="G950" s="16"/>
      <c r="H950" s="16"/>
      <c r="I950" s="16"/>
      <c r="J950" s="16"/>
      <c r="K950" s="16"/>
      <c r="L950" s="16"/>
      <c r="M950" s="16"/>
      <c r="N950" s="16"/>
      <c r="O950" s="16"/>
      <c r="P950" s="16"/>
      <c r="Q950" s="11"/>
      <c r="R950" s="11"/>
      <c r="S950" s="11"/>
      <c r="T950" s="11"/>
      <c r="U950" s="11"/>
      <c r="V950" s="11"/>
      <c r="AA950" s="11"/>
      <c r="AB950" s="11"/>
    </row>
    <row r="951" spans="3:28" ht="13.5">
      <c r="C951" s="16"/>
      <c r="D951" s="13"/>
      <c r="E951" s="13"/>
      <c r="F951" s="13"/>
      <c r="G951" s="16"/>
      <c r="H951" s="16"/>
      <c r="I951" s="16"/>
      <c r="J951" s="16"/>
      <c r="K951" s="16"/>
      <c r="L951" s="16"/>
      <c r="M951" s="16"/>
      <c r="N951" s="16"/>
      <c r="O951" s="16"/>
      <c r="P951" s="16"/>
      <c r="Q951" s="11"/>
      <c r="R951" s="11"/>
      <c r="S951" s="11"/>
      <c r="T951" s="11"/>
      <c r="U951" s="11"/>
      <c r="V951" s="11"/>
      <c r="AA951" s="11"/>
      <c r="AB951" s="11"/>
    </row>
    <row r="952" spans="3:28" ht="13.5">
      <c r="C952" s="16"/>
      <c r="D952" s="13"/>
      <c r="E952" s="13"/>
      <c r="F952" s="13"/>
      <c r="G952" s="16"/>
      <c r="H952" s="16"/>
      <c r="I952" s="16"/>
      <c r="J952" s="16"/>
      <c r="K952" s="16"/>
      <c r="L952" s="16"/>
      <c r="M952" s="16"/>
      <c r="N952" s="16"/>
      <c r="O952" s="16"/>
      <c r="P952" s="16"/>
      <c r="Q952" s="11"/>
      <c r="R952" s="11"/>
      <c r="S952" s="11"/>
      <c r="T952" s="11"/>
      <c r="U952" s="11"/>
      <c r="V952" s="11"/>
      <c r="AA952" s="11"/>
      <c r="AB952" s="11"/>
    </row>
    <row r="953" spans="3:28" ht="13.5">
      <c r="C953" s="16"/>
      <c r="D953" s="13"/>
      <c r="E953" s="13"/>
      <c r="F953" s="13"/>
      <c r="G953" s="16"/>
      <c r="H953" s="16"/>
      <c r="I953" s="16"/>
      <c r="J953" s="16"/>
      <c r="K953" s="16"/>
      <c r="L953" s="16"/>
      <c r="M953" s="16"/>
      <c r="N953" s="16"/>
      <c r="O953" s="16"/>
      <c r="P953" s="16"/>
      <c r="Q953" s="11"/>
      <c r="R953" s="11"/>
      <c r="S953" s="11"/>
      <c r="T953" s="11"/>
      <c r="U953" s="11"/>
      <c r="V953" s="11"/>
      <c r="AA953" s="11"/>
      <c r="AB953" s="11"/>
    </row>
    <row r="954" spans="3:28" ht="13.5">
      <c r="C954" s="16"/>
      <c r="D954" s="13"/>
      <c r="E954" s="13"/>
      <c r="F954" s="13"/>
      <c r="G954" s="16"/>
      <c r="H954" s="16"/>
      <c r="I954" s="16"/>
      <c r="J954" s="16"/>
      <c r="K954" s="16"/>
      <c r="L954" s="16"/>
      <c r="M954" s="16"/>
      <c r="N954" s="16"/>
      <c r="O954" s="16"/>
      <c r="P954" s="16"/>
      <c r="Q954" s="11"/>
      <c r="R954" s="11"/>
      <c r="S954" s="11"/>
      <c r="T954" s="11"/>
      <c r="U954" s="11"/>
      <c r="V954" s="11"/>
      <c r="AA954" s="11"/>
      <c r="AB954" s="11"/>
    </row>
    <row r="955" spans="3:28" ht="13.5">
      <c r="C955" s="16"/>
      <c r="D955" s="13"/>
      <c r="E955" s="13"/>
      <c r="F955" s="13"/>
      <c r="G955" s="16"/>
      <c r="H955" s="16"/>
      <c r="I955" s="16"/>
      <c r="J955" s="16"/>
      <c r="K955" s="16"/>
      <c r="L955" s="16"/>
      <c r="M955" s="16"/>
      <c r="N955" s="16"/>
      <c r="O955" s="16"/>
      <c r="P955" s="16"/>
      <c r="Q955" s="11"/>
      <c r="R955" s="11"/>
      <c r="S955" s="11"/>
      <c r="T955" s="11"/>
      <c r="U955" s="11"/>
      <c r="V955" s="11"/>
      <c r="AA955" s="11"/>
      <c r="AB955" s="11"/>
    </row>
    <row r="956" spans="3:28" ht="13.5">
      <c r="C956" s="16"/>
      <c r="D956" s="13"/>
      <c r="E956" s="13"/>
      <c r="F956" s="13"/>
      <c r="G956" s="16"/>
      <c r="H956" s="16"/>
      <c r="I956" s="16"/>
      <c r="J956" s="16"/>
      <c r="K956" s="16"/>
      <c r="L956" s="16"/>
      <c r="M956" s="16"/>
      <c r="N956" s="16"/>
      <c r="O956" s="16"/>
      <c r="P956" s="16"/>
      <c r="Q956" s="11"/>
      <c r="R956" s="11"/>
      <c r="S956" s="11"/>
      <c r="T956" s="11"/>
      <c r="U956" s="11"/>
      <c r="V956" s="11"/>
      <c r="AA956" s="11"/>
      <c r="AB956" s="11"/>
    </row>
    <row r="957" spans="3:28" ht="13.5">
      <c r="C957" s="16"/>
      <c r="D957" s="13"/>
      <c r="E957" s="13"/>
      <c r="F957" s="13"/>
      <c r="G957" s="16"/>
      <c r="H957" s="16"/>
      <c r="I957" s="16"/>
      <c r="J957" s="16"/>
      <c r="K957" s="16"/>
      <c r="L957" s="16"/>
      <c r="M957" s="16"/>
      <c r="N957" s="16"/>
      <c r="O957" s="16"/>
      <c r="P957" s="16"/>
      <c r="Q957" s="11"/>
      <c r="R957" s="11"/>
      <c r="S957" s="11"/>
      <c r="T957" s="11"/>
      <c r="U957" s="11"/>
      <c r="V957" s="11"/>
      <c r="AA957" s="11"/>
      <c r="AB957" s="11"/>
    </row>
    <row r="958" spans="3:28" ht="13.5">
      <c r="C958" s="16"/>
      <c r="D958" s="13"/>
      <c r="E958" s="13"/>
      <c r="F958" s="13"/>
      <c r="G958" s="16"/>
      <c r="H958" s="16"/>
      <c r="I958" s="16"/>
      <c r="J958" s="16"/>
      <c r="K958" s="16"/>
      <c r="L958" s="16"/>
      <c r="M958" s="16"/>
      <c r="N958" s="16"/>
      <c r="O958" s="16"/>
      <c r="P958" s="16"/>
      <c r="Q958" s="11"/>
      <c r="R958" s="11"/>
      <c r="S958" s="11"/>
      <c r="T958" s="11"/>
      <c r="U958" s="11"/>
      <c r="V958" s="11"/>
      <c r="AA958" s="11"/>
      <c r="AB958" s="11"/>
    </row>
    <row r="959" spans="3:28" ht="13.5">
      <c r="C959" s="16"/>
      <c r="D959" s="13"/>
      <c r="E959" s="13"/>
      <c r="F959" s="13"/>
      <c r="G959" s="16"/>
      <c r="H959" s="16"/>
      <c r="I959" s="16"/>
      <c r="J959" s="16"/>
      <c r="K959" s="16"/>
      <c r="L959" s="16"/>
      <c r="M959" s="16"/>
      <c r="N959" s="16"/>
      <c r="O959" s="16"/>
      <c r="P959" s="16"/>
      <c r="Q959" s="11"/>
      <c r="R959" s="11"/>
      <c r="S959" s="11"/>
      <c r="T959" s="11"/>
      <c r="U959" s="11"/>
      <c r="V959" s="11"/>
      <c r="AA959" s="11"/>
      <c r="AB959" s="11"/>
    </row>
    <row r="960" spans="3:28" ht="13.5">
      <c r="C960" s="16"/>
      <c r="D960" s="13"/>
      <c r="E960" s="13"/>
      <c r="F960" s="13"/>
      <c r="G960" s="16"/>
      <c r="H960" s="16"/>
      <c r="I960" s="16"/>
      <c r="J960" s="16"/>
      <c r="K960" s="16"/>
      <c r="L960" s="16"/>
      <c r="M960" s="16"/>
      <c r="N960" s="16"/>
      <c r="O960" s="16"/>
      <c r="P960" s="16"/>
      <c r="Q960" s="11"/>
      <c r="R960" s="11"/>
      <c r="S960" s="11"/>
      <c r="T960" s="11"/>
      <c r="U960" s="11"/>
      <c r="V960" s="11"/>
      <c r="AA960" s="11"/>
      <c r="AB960" s="11"/>
    </row>
    <row r="961" spans="3:28" ht="13.5">
      <c r="C961" s="16"/>
      <c r="D961" s="13"/>
      <c r="E961" s="13"/>
      <c r="F961" s="13"/>
      <c r="G961" s="16"/>
      <c r="H961" s="16"/>
      <c r="I961" s="16"/>
      <c r="J961" s="16"/>
      <c r="K961" s="16"/>
      <c r="L961" s="16"/>
      <c r="M961" s="16"/>
      <c r="N961" s="16"/>
      <c r="O961" s="16"/>
      <c r="P961" s="16"/>
      <c r="Q961" s="11"/>
      <c r="R961" s="11"/>
      <c r="S961" s="11"/>
      <c r="T961" s="11"/>
      <c r="U961" s="11"/>
      <c r="V961" s="11"/>
      <c r="AA961" s="11"/>
      <c r="AB961" s="11"/>
    </row>
    <row r="962" spans="3:28" ht="13.5">
      <c r="C962" s="16"/>
      <c r="D962" s="13"/>
      <c r="E962" s="13"/>
      <c r="F962" s="13"/>
      <c r="G962" s="16"/>
      <c r="H962" s="16"/>
      <c r="I962" s="16"/>
      <c r="J962" s="16"/>
      <c r="K962" s="16"/>
      <c r="L962" s="16"/>
      <c r="M962" s="16"/>
      <c r="N962" s="16"/>
      <c r="O962" s="16"/>
      <c r="P962" s="16"/>
      <c r="Q962" s="11"/>
      <c r="R962" s="11"/>
      <c r="S962" s="11"/>
      <c r="T962" s="11"/>
      <c r="U962" s="11"/>
      <c r="V962" s="11"/>
      <c r="AA962" s="11"/>
      <c r="AB962" s="11"/>
    </row>
    <row r="963" spans="3:28" ht="13.5">
      <c r="C963" s="16"/>
      <c r="D963" s="13"/>
      <c r="E963" s="13"/>
      <c r="F963" s="13"/>
      <c r="G963" s="16"/>
      <c r="H963" s="16"/>
      <c r="I963" s="16"/>
      <c r="J963" s="16"/>
      <c r="K963" s="16"/>
      <c r="L963" s="16"/>
      <c r="M963" s="16"/>
      <c r="N963" s="16"/>
      <c r="O963" s="16"/>
      <c r="P963" s="16"/>
      <c r="Q963" s="11"/>
      <c r="R963" s="11"/>
      <c r="S963" s="11"/>
      <c r="T963" s="11"/>
      <c r="U963" s="11"/>
      <c r="V963" s="11"/>
      <c r="AA963" s="11"/>
      <c r="AB963" s="11"/>
    </row>
    <row r="964" spans="3:28" ht="13.5">
      <c r="C964" s="16"/>
      <c r="D964" s="13"/>
      <c r="E964" s="13"/>
      <c r="F964" s="13"/>
      <c r="G964" s="16"/>
      <c r="H964" s="16"/>
      <c r="I964" s="16"/>
      <c r="J964" s="16"/>
      <c r="K964" s="16"/>
      <c r="L964" s="16"/>
      <c r="M964" s="16"/>
      <c r="N964" s="16"/>
      <c r="O964" s="16"/>
      <c r="P964" s="16"/>
      <c r="Q964" s="11"/>
      <c r="R964" s="11"/>
      <c r="S964" s="11"/>
      <c r="T964" s="11"/>
      <c r="U964" s="11"/>
      <c r="V964" s="11"/>
      <c r="AA964" s="11"/>
      <c r="AB964" s="11"/>
    </row>
    <row r="965" spans="3:28" ht="13.5">
      <c r="C965" s="16"/>
      <c r="D965" s="13"/>
      <c r="E965" s="13"/>
      <c r="F965" s="13"/>
      <c r="G965" s="16"/>
      <c r="H965" s="16"/>
      <c r="I965" s="16"/>
      <c r="J965" s="16"/>
      <c r="K965" s="16"/>
      <c r="L965" s="16"/>
      <c r="M965" s="16"/>
      <c r="N965" s="16"/>
      <c r="O965" s="16"/>
      <c r="P965" s="16"/>
      <c r="Q965" s="11"/>
      <c r="R965" s="11"/>
      <c r="S965" s="11"/>
      <c r="T965" s="11"/>
      <c r="U965" s="11"/>
      <c r="V965" s="11"/>
      <c r="AA965" s="11"/>
      <c r="AB965" s="11"/>
    </row>
    <row r="966" spans="3:28" ht="13.5">
      <c r="C966" s="16"/>
      <c r="D966" s="13"/>
      <c r="E966" s="13"/>
      <c r="F966" s="13"/>
      <c r="G966" s="16"/>
      <c r="H966" s="16"/>
      <c r="I966" s="16"/>
      <c r="J966" s="16"/>
      <c r="K966" s="16"/>
      <c r="L966" s="16"/>
      <c r="M966" s="16"/>
      <c r="N966" s="16"/>
      <c r="O966" s="16"/>
      <c r="P966" s="16"/>
      <c r="Q966" s="11"/>
      <c r="R966" s="11"/>
      <c r="S966" s="11"/>
      <c r="T966" s="11"/>
      <c r="U966" s="11"/>
      <c r="V966" s="11"/>
      <c r="AA966" s="11"/>
      <c r="AB966" s="11"/>
    </row>
    <row r="967" spans="3:28" ht="13.5">
      <c r="C967" s="16"/>
      <c r="D967" s="13"/>
      <c r="E967" s="13"/>
      <c r="F967" s="13"/>
      <c r="G967" s="16"/>
      <c r="H967" s="16"/>
      <c r="I967" s="16"/>
      <c r="J967" s="16"/>
      <c r="K967" s="16"/>
      <c r="L967" s="16"/>
      <c r="M967" s="16"/>
      <c r="N967" s="16"/>
      <c r="O967" s="16"/>
      <c r="P967" s="16"/>
      <c r="Q967" s="11"/>
      <c r="R967" s="11"/>
      <c r="S967" s="11"/>
      <c r="T967" s="11"/>
      <c r="U967" s="11"/>
      <c r="V967" s="11"/>
      <c r="AA967" s="11"/>
      <c r="AB967" s="11"/>
    </row>
    <row r="968" spans="3:28" ht="13.5">
      <c r="C968" s="16"/>
      <c r="D968" s="13"/>
      <c r="E968" s="13"/>
      <c r="F968" s="13"/>
      <c r="G968" s="16"/>
      <c r="H968" s="16"/>
      <c r="I968" s="16"/>
      <c r="J968" s="16"/>
      <c r="K968" s="16"/>
      <c r="L968" s="16"/>
      <c r="M968" s="16"/>
      <c r="N968" s="16"/>
      <c r="O968" s="16"/>
      <c r="P968" s="16"/>
      <c r="Q968" s="11"/>
      <c r="R968" s="11"/>
      <c r="S968" s="11"/>
      <c r="T968" s="11"/>
      <c r="U968" s="11"/>
      <c r="V968" s="11"/>
      <c r="AA968" s="11"/>
      <c r="AB968" s="11"/>
    </row>
    <row r="969" spans="3:28" ht="13.5">
      <c r="C969" s="16"/>
      <c r="D969" s="13"/>
      <c r="E969" s="13"/>
      <c r="F969" s="13"/>
      <c r="G969" s="16"/>
      <c r="H969" s="16"/>
      <c r="I969" s="16"/>
      <c r="J969" s="16"/>
      <c r="K969" s="16"/>
      <c r="L969" s="16"/>
      <c r="M969" s="16"/>
      <c r="N969" s="16"/>
      <c r="O969" s="16"/>
      <c r="P969" s="16"/>
      <c r="Q969" s="11"/>
      <c r="R969" s="11"/>
      <c r="S969" s="11"/>
      <c r="T969" s="11"/>
      <c r="U969" s="11"/>
      <c r="V969" s="11"/>
      <c r="AA969" s="11"/>
      <c r="AB969" s="11"/>
    </row>
    <row r="970" spans="3:28" ht="13.5">
      <c r="C970" s="16"/>
      <c r="D970" s="13"/>
      <c r="E970" s="13"/>
      <c r="F970" s="13"/>
      <c r="G970" s="16"/>
      <c r="H970" s="16"/>
      <c r="I970" s="16"/>
      <c r="J970" s="16"/>
      <c r="K970" s="16"/>
      <c r="L970" s="16"/>
      <c r="M970" s="16"/>
      <c r="N970" s="16"/>
      <c r="O970" s="16"/>
      <c r="P970" s="16"/>
      <c r="Q970" s="11"/>
      <c r="R970" s="11"/>
      <c r="S970" s="11"/>
      <c r="T970" s="11"/>
      <c r="U970" s="11"/>
      <c r="V970" s="11"/>
      <c r="AA970" s="11"/>
      <c r="AB970" s="11"/>
    </row>
    <row r="971" spans="3:28" ht="13.5">
      <c r="C971" s="16"/>
      <c r="D971" s="13"/>
      <c r="E971" s="13"/>
      <c r="F971" s="13"/>
      <c r="G971" s="16"/>
      <c r="H971" s="16"/>
      <c r="I971" s="16"/>
      <c r="J971" s="16"/>
      <c r="K971" s="16"/>
      <c r="L971" s="16"/>
      <c r="M971" s="16"/>
      <c r="N971" s="16"/>
      <c r="O971" s="16"/>
      <c r="P971" s="16"/>
      <c r="Q971" s="11"/>
      <c r="R971" s="11"/>
      <c r="S971" s="11"/>
      <c r="T971" s="11"/>
      <c r="U971" s="11"/>
      <c r="V971" s="11"/>
      <c r="AA971" s="11"/>
      <c r="AB971" s="11"/>
    </row>
    <row r="972" spans="3:28" ht="13.5">
      <c r="C972" s="16"/>
      <c r="D972" s="13"/>
      <c r="E972" s="13"/>
      <c r="F972" s="13"/>
      <c r="G972" s="16"/>
      <c r="H972" s="16"/>
      <c r="I972" s="16"/>
      <c r="J972" s="16"/>
      <c r="K972" s="16"/>
      <c r="L972" s="16"/>
      <c r="M972" s="16"/>
      <c r="N972" s="16"/>
      <c r="O972" s="16"/>
      <c r="P972" s="16"/>
      <c r="Q972" s="11"/>
      <c r="R972" s="11"/>
      <c r="S972" s="11"/>
      <c r="T972" s="11"/>
      <c r="U972" s="11"/>
      <c r="V972" s="11"/>
      <c r="AA972" s="11"/>
      <c r="AB972" s="11"/>
    </row>
    <row r="973" spans="3:28" ht="13.5">
      <c r="C973" s="16"/>
      <c r="D973" s="13"/>
      <c r="E973" s="13"/>
      <c r="F973" s="13"/>
      <c r="G973" s="16"/>
      <c r="H973" s="16"/>
      <c r="I973" s="16"/>
      <c r="J973" s="16"/>
      <c r="K973" s="16"/>
      <c r="L973" s="16"/>
      <c r="M973" s="16"/>
      <c r="N973" s="16"/>
      <c r="O973" s="16"/>
      <c r="P973" s="16"/>
      <c r="Q973" s="11"/>
      <c r="R973" s="11"/>
      <c r="S973" s="11"/>
      <c r="T973" s="11"/>
      <c r="U973" s="11"/>
      <c r="V973" s="11"/>
      <c r="AA973" s="11"/>
      <c r="AB973" s="11"/>
    </row>
    <row r="974" spans="3:28" ht="13.5">
      <c r="C974" s="16"/>
      <c r="D974" s="13"/>
      <c r="E974" s="13"/>
      <c r="F974" s="13"/>
      <c r="G974" s="16"/>
      <c r="H974" s="16"/>
      <c r="I974" s="16"/>
      <c r="J974" s="16"/>
      <c r="K974" s="16"/>
      <c r="L974" s="16"/>
      <c r="M974" s="16"/>
      <c r="N974" s="16"/>
      <c r="O974" s="16"/>
      <c r="P974" s="16"/>
      <c r="Q974" s="11"/>
      <c r="R974" s="11"/>
      <c r="S974" s="11"/>
      <c r="T974" s="11"/>
      <c r="U974" s="11"/>
      <c r="V974" s="11"/>
      <c r="AA974" s="11"/>
      <c r="AB974" s="11"/>
    </row>
    <row r="975" spans="3:28" ht="13.5">
      <c r="C975" s="16"/>
      <c r="D975" s="13"/>
      <c r="E975" s="13"/>
      <c r="F975" s="13"/>
      <c r="G975" s="16"/>
      <c r="H975" s="16"/>
      <c r="I975" s="16"/>
      <c r="J975" s="16"/>
      <c r="K975" s="16"/>
      <c r="L975" s="16"/>
      <c r="M975" s="16"/>
      <c r="N975" s="16"/>
      <c r="O975" s="16"/>
      <c r="P975" s="16"/>
      <c r="Q975" s="11"/>
      <c r="R975" s="11"/>
      <c r="S975" s="11"/>
      <c r="T975" s="11"/>
      <c r="U975" s="11"/>
      <c r="V975" s="11"/>
      <c r="AA975" s="11"/>
      <c r="AB975" s="11"/>
    </row>
    <row r="976" spans="3:28" ht="13.5">
      <c r="C976" s="16"/>
      <c r="D976" s="13"/>
      <c r="E976" s="13"/>
      <c r="F976" s="13"/>
      <c r="G976" s="16"/>
      <c r="H976" s="16"/>
      <c r="I976" s="16"/>
      <c r="J976" s="16"/>
      <c r="K976" s="16"/>
      <c r="L976" s="16"/>
      <c r="M976" s="16"/>
      <c r="N976" s="16"/>
      <c r="O976" s="16"/>
      <c r="P976" s="16"/>
      <c r="Q976" s="11"/>
      <c r="R976" s="11"/>
      <c r="S976" s="11"/>
      <c r="T976" s="11"/>
      <c r="U976" s="11"/>
      <c r="V976" s="11"/>
      <c r="AA976" s="11"/>
      <c r="AB976" s="11"/>
    </row>
    <row r="977" spans="3:28" ht="13.5">
      <c r="C977" s="16"/>
      <c r="D977" s="13"/>
      <c r="E977" s="13"/>
      <c r="F977" s="13"/>
      <c r="G977" s="16"/>
      <c r="H977" s="16"/>
      <c r="I977" s="16"/>
      <c r="J977" s="16"/>
      <c r="K977" s="16"/>
      <c r="L977" s="16"/>
      <c r="M977" s="16"/>
      <c r="N977" s="16"/>
      <c r="O977" s="16"/>
      <c r="P977" s="16"/>
      <c r="Q977" s="11"/>
      <c r="R977" s="11"/>
      <c r="S977" s="11"/>
      <c r="T977" s="11"/>
      <c r="U977" s="11"/>
      <c r="V977" s="11"/>
      <c r="AA977" s="11"/>
      <c r="AB977" s="11"/>
    </row>
    <row r="978" spans="3:28" ht="13.5">
      <c r="C978" s="16"/>
      <c r="D978" s="13"/>
      <c r="E978" s="13"/>
      <c r="F978" s="13"/>
      <c r="G978" s="16"/>
      <c r="H978" s="16"/>
      <c r="I978" s="16"/>
      <c r="J978" s="16"/>
      <c r="K978" s="16"/>
      <c r="L978" s="16"/>
      <c r="M978" s="16"/>
      <c r="N978" s="16"/>
      <c r="O978" s="16"/>
      <c r="P978" s="16"/>
      <c r="Q978" s="11"/>
      <c r="R978" s="11"/>
      <c r="S978" s="11"/>
      <c r="T978" s="11"/>
      <c r="U978" s="11"/>
      <c r="V978" s="11"/>
      <c r="AA978" s="11"/>
      <c r="AB978" s="11"/>
    </row>
    <row r="979" spans="3:28" ht="13.5">
      <c r="C979" s="16"/>
      <c r="D979" s="13"/>
      <c r="E979" s="13"/>
      <c r="F979" s="13"/>
      <c r="G979" s="16"/>
      <c r="H979" s="16"/>
      <c r="I979" s="16"/>
      <c r="J979" s="16"/>
      <c r="K979" s="16"/>
      <c r="L979" s="16"/>
      <c r="M979" s="16"/>
      <c r="N979" s="16"/>
      <c r="O979" s="16"/>
      <c r="P979" s="16"/>
      <c r="Q979" s="11"/>
      <c r="R979" s="11"/>
      <c r="S979" s="11"/>
      <c r="T979" s="11"/>
      <c r="U979" s="11"/>
      <c r="V979" s="11"/>
      <c r="AA979" s="11"/>
      <c r="AB979" s="11"/>
    </row>
    <row r="980" spans="3:28" ht="13.5">
      <c r="C980" s="16"/>
      <c r="D980" s="13"/>
      <c r="E980" s="13"/>
      <c r="F980" s="13"/>
      <c r="G980" s="16"/>
      <c r="H980" s="16"/>
      <c r="I980" s="16"/>
      <c r="J980" s="16"/>
      <c r="K980" s="16"/>
      <c r="L980" s="16"/>
      <c r="M980" s="16"/>
      <c r="N980" s="16"/>
      <c r="O980" s="16"/>
      <c r="P980" s="16"/>
      <c r="Q980" s="11"/>
      <c r="R980" s="11"/>
      <c r="S980" s="11"/>
      <c r="T980" s="11"/>
      <c r="U980" s="11"/>
      <c r="V980" s="11"/>
      <c r="AA980" s="11"/>
      <c r="AB980" s="11"/>
    </row>
    <row r="981" spans="3:28" ht="13.5">
      <c r="C981" s="16"/>
      <c r="D981" s="13"/>
      <c r="E981" s="13"/>
      <c r="F981" s="13"/>
      <c r="G981" s="16"/>
      <c r="H981" s="16"/>
      <c r="I981" s="16"/>
      <c r="J981" s="16"/>
      <c r="K981" s="16"/>
      <c r="L981" s="16"/>
      <c r="M981" s="16"/>
      <c r="N981" s="16"/>
      <c r="O981" s="16"/>
      <c r="P981" s="16"/>
      <c r="Q981" s="11"/>
      <c r="R981" s="11"/>
      <c r="S981" s="11"/>
      <c r="T981" s="11"/>
      <c r="U981" s="11"/>
      <c r="V981" s="11"/>
      <c r="AA981" s="11"/>
      <c r="AB981" s="11"/>
    </row>
    <row r="982" spans="3:28" ht="13.5">
      <c r="C982" s="16"/>
      <c r="D982" s="13"/>
      <c r="E982" s="13"/>
      <c r="F982" s="13"/>
      <c r="G982" s="16"/>
      <c r="H982" s="16"/>
      <c r="I982" s="16"/>
      <c r="J982" s="16"/>
      <c r="K982" s="16"/>
      <c r="L982" s="16"/>
      <c r="M982" s="16"/>
      <c r="N982" s="16"/>
      <c r="O982" s="16"/>
      <c r="P982" s="16"/>
      <c r="Q982" s="11"/>
      <c r="R982" s="11"/>
      <c r="S982" s="11"/>
      <c r="T982" s="11"/>
      <c r="U982" s="11"/>
      <c r="V982" s="11"/>
      <c r="AA982" s="11"/>
      <c r="AB982" s="11"/>
    </row>
    <row r="983" spans="3:28" ht="13.5">
      <c r="C983" s="16"/>
      <c r="D983" s="13"/>
      <c r="E983" s="13"/>
      <c r="F983" s="13"/>
      <c r="G983" s="16"/>
      <c r="H983" s="16"/>
      <c r="I983" s="16"/>
      <c r="J983" s="16"/>
      <c r="K983" s="16"/>
      <c r="L983" s="16"/>
      <c r="M983" s="16"/>
      <c r="N983" s="16"/>
      <c r="O983" s="16"/>
      <c r="P983" s="16"/>
      <c r="Q983" s="11"/>
      <c r="R983" s="11"/>
      <c r="S983" s="11"/>
      <c r="T983" s="11"/>
      <c r="U983" s="11"/>
      <c r="V983" s="11"/>
      <c r="AA983" s="11"/>
      <c r="AB983" s="11"/>
    </row>
    <row r="984" spans="3:28" ht="13.5">
      <c r="C984" s="16"/>
      <c r="D984" s="13"/>
      <c r="E984" s="13"/>
      <c r="F984" s="13"/>
      <c r="G984" s="16"/>
      <c r="H984" s="16"/>
      <c r="I984" s="16"/>
      <c r="J984" s="16"/>
      <c r="K984" s="16"/>
      <c r="L984" s="16"/>
      <c r="M984" s="16"/>
      <c r="N984" s="16"/>
      <c r="O984" s="16"/>
      <c r="P984" s="16"/>
      <c r="Q984" s="11"/>
      <c r="R984" s="11"/>
      <c r="S984" s="11"/>
      <c r="T984" s="11"/>
      <c r="U984" s="11"/>
      <c r="V984" s="11"/>
      <c r="AA984" s="11"/>
      <c r="AB984" s="11"/>
    </row>
    <row r="985" spans="3:28" ht="13.5">
      <c r="C985" s="16"/>
      <c r="D985" s="13"/>
      <c r="E985" s="13"/>
      <c r="F985" s="13"/>
      <c r="G985" s="16"/>
      <c r="H985" s="16"/>
      <c r="I985" s="16"/>
      <c r="J985" s="16"/>
      <c r="K985" s="16"/>
      <c r="L985" s="16"/>
      <c r="M985" s="16"/>
      <c r="N985" s="16"/>
      <c r="O985" s="16"/>
      <c r="P985" s="16"/>
      <c r="Q985" s="11"/>
      <c r="R985" s="11"/>
      <c r="S985" s="11"/>
      <c r="T985" s="11"/>
      <c r="U985" s="11"/>
      <c r="V985" s="11"/>
      <c r="AA985" s="11"/>
      <c r="AB985" s="11"/>
    </row>
    <row r="986" spans="3:28" ht="13.5">
      <c r="C986" s="16"/>
      <c r="D986" s="13"/>
      <c r="E986" s="13"/>
      <c r="F986" s="13"/>
      <c r="G986" s="16"/>
      <c r="H986" s="16"/>
      <c r="I986" s="16"/>
      <c r="J986" s="16"/>
      <c r="K986" s="16"/>
      <c r="L986" s="16"/>
      <c r="M986" s="16"/>
      <c r="N986" s="16"/>
      <c r="O986" s="16"/>
      <c r="P986" s="16"/>
      <c r="Q986" s="11"/>
      <c r="R986" s="11"/>
      <c r="S986" s="11"/>
      <c r="T986" s="11"/>
      <c r="U986" s="11"/>
      <c r="V986" s="11"/>
      <c r="AA986" s="11"/>
      <c r="AB986" s="11"/>
    </row>
    <row r="987" spans="3:28" ht="13.5">
      <c r="C987" s="16"/>
      <c r="D987" s="13"/>
      <c r="E987" s="13"/>
      <c r="F987" s="13"/>
      <c r="G987" s="16"/>
      <c r="H987" s="16"/>
      <c r="I987" s="16"/>
      <c r="J987" s="16"/>
      <c r="K987" s="16"/>
      <c r="L987" s="16"/>
      <c r="M987" s="16"/>
      <c r="N987" s="16"/>
      <c r="O987" s="16"/>
      <c r="P987" s="16"/>
      <c r="Q987" s="11"/>
      <c r="R987" s="11"/>
      <c r="S987" s="11"/>
      <c r="T987" s="11"/>
      <c r="U987" s="11"/>
      <c r="V987" s="11"/>
      <c r="AA987" s="11"/>
      <c r="AB987" s="11"/>
    </row>
    <row r="988" spans="3:28" ht="13.5">
      <c r="C988" s="16"/>
      <c r="D988" s="13"/>
      <c r="E988" s="13"/>
      <c r="F988" s="13"/>
      <c r="G988" s="16"/>
      <c r="H988" s="16"/>
      <c r="I988" s="16"/>
      <c r="J988" s="16"/>
      <c r="K988" s="16"/>
      <c r="L988" s="16"/>
      <c r="M988" s="16"/>
      <c r="N988" s="16"/>
      <c r="O988" s="16"/>
      <c r="P988" s="16"/>
      <c r="Q988" s="11"/>
      <c r="R988" s="11"/>
      <c r="S988" s="11"/>
      <c r="T988" s="11"/>
      <c r="U988" s="11"/>
      <c r="V988" s="11"/>
      <c r="AA988" s="11"/>
      <c r="AB988" s="11"/>
    </row>
    <row r="989" spans="3:28" ht="13.5">
      <c r="C989" s="16"/>
      <c r="D989" s="13"/>
      <c r="E989" s="13"/>
      <c r="F989" s="13"/>
      <c r="G989" s="16"/>
      <c r="H989" s="16"/>
      <c r="I989" s="16"/>
      <c r="J989" s="16"/>
      <c r="K989" s="16"/>
      <c r="L989" s="16"/>
      <c r="M989" s="16"/>
      <c r="N989" s="16"/>
      <c r="O989" s="16"/>
      <c r="P989" s="16"/>
      <c r="Q989" s="11"/>
      <c r="R989" s="11"/>
      <c r="S989" s="11"/>
      <c r="T989" s="11"/>
      <c r="U989" s="11"/>
      <c r="V989" s="11"/>
      <c r="AA989" s="11"/>
      <c r="AB989" s="11"/>
    </row>
    <row r="990" spans="3:28" ht="13.5">
      <c r="C990" s="16"/>
      <c r="D990" s="13"/>
      <c r="E990" s="13"/>
      <c r="F990" s="13"/>
      <c r="G990" s="16"/>
      <c r="H990" s="16"/>
      <c r="I990" s="16"/>
      <c r="J990" s="16"/>
      <c r="K990" s="16"/>
      <c r="L990" s="16"/>
      <c r="M990" s="16"/>
      <c r="N990" s="16"/>
      <c r="O990" s="16"/>
      <c r="P990" s="16"/>
      <c r="Q990" s="11"/>
      <c r="R990" s="11"/>
      <c r="S990" s="11"/>
      <c r="T990" s="11"/>
      <c r="U990" s="11"/>
      <c r="V990" s="11"/>
      <c r="AA990" s="11"/>
      <c r="AB990" s="11"/>
    </row>
    <row r="991" spans="3:28" ht="13.5">
      <c r="C991" s="16"/>
      <c r="D991" s="13"/>
      <c r="E991" s="13"/>
      <c r="F991" s="13"/>
      <c r="G991" s="16"/>
      <c r="H991" s="16"/>
      <c r="I991" s="16"/>
      <c r="J991" s="16"/>
      <c r="K991" s="16"/>
      <c r="L991" s="16"/>
      <c r="M991" s="16"/>
      <c r="N991" s="16"/>
      <c r="O991" s="16"/>
      <c r="P991" s="16"/>
      <c r="Q991" s="11"/>
      <c r="R991" s="11"/>
      <c r="S991" s="11"/>
      <c r="T991" s="11"/>
      <c r="U991" s="11"/>
      <c r="V991" s="11"/>
      <c r="AA991" s="11"/>
      <c r="AB991" s="11"/>
    </row>
    <row r="992" spans="3:28" ht="13.5">
      <c r="C992" s="16"/>
      <c r="D992" s="13"/>
      <c r="E992" s="13"/>
      <c r="F992" s="13"/>
      <c r="G992" s="16"/>
      <c r="H992" s="16"/>
      <c r="I992" s="16"/>
      <c r="J992" s="16"/>
      <c r="K992" s="16"/>
      <c r="L992" s="16"/>
      <c r="M992" s="16"/>
      <c r="N992" s="16"/>
      <c r="O992" s="16"/>
      <c r="P992" s="16"/>
      <c r="Q992" s="11"/>
      <c r="R992" s="11"/>
      <c r="S992" s="11"/>
      <c r="T992" s="11"/>
      <c r="U992" s="11"/>
      <c r="V992" s="11"/>
      <c r="AA992" s="11"/>
      <c r="AB992" s="11"/>
    </row>
    <row r="993" spans="3:28" ht="13.5">
      <c r="C993" s="16"/>
      <c r="D993" s="13"/>
      <c r="E993" s="13"/>
      <c r="F993" s="13"/>
      <c r="G993" s="16"/>
      <c r="H993" s="16"/>
      <c r="I993" s="16"/>
      <c r="J993" s="16"/>
      <c r="K993" s="16"/>
      <c r="L993" s="16"/>
      <c r="M993" s="16"/>
      <c r="N993" s="16"/>
      <c r="O993" s="16"/>
      <c r="P993" s="16"/>
      <c r="Q993" s="11"/>
      <c r="R993" s="11"/>
      <c r="S993" s="11"/>
      <c r="T993" s="11"/>
      <c r="U993" s="11"/>
      <c r="V993" s="11"/>
      <c r="AA993" s="11"/>
      <c r="AB993" s="11"/>
    </row>
    <row r="994" spans="3:28" ht="13.5">
      <c r="C994" s="16"/>
      <c r="D994" s="13"/>
      <c r="E994" s="13"/>
      <c r="F994" s="13"/>
      <c r="G994" s="16"/>
      <c r="H994" s="16"/>
      <c r="I994" s="16"/>
      <c r="J994" s="16"/>
      <c r="K994" s="16"/>
      <c r="L994" s="16"/>
      <c r="M994" s="16"/>
      <c r="N994" s="16"/>
      <c r="O994" s="16"/>
      <c r="P994" s="16"/>
      <c r="Q994" s="11"/>
      <c r="R994" s="11"/>
      <c r="S994" s="11"/>
      <c r="T994" s="11"/>
      <c r="U994" s="11"/>
      <c r="V994" s="11"/>
      <c r="AA994" s="11"/>
      <c r="AB994" s="11"/>
    </row>
    <row r="995" spans="3:28" ht="13.5">
      <c r="C995" s="16"/>
      <c r="D995" s="13"/>
      <c r="E995" s="13"/>
      <c r="F995" s="13"/>
      <c r="G995" s="16"/>
      <c r="H995" s="16"/>
      <c r="I995" s="16"/>
      <c r="J995" s="16"/>
      <c r="K995" s="16"/>
      <c r="L995" s="16"/>
      <c r="M995" s="16"/>
      <c r="N995" s="16"/>
      <c r="O995" s="16"/>
      <c r="P995" s="16"/>
      <c r="Q995" s="11"/>
      <c r="R995" s="11"/>
      <c r="S995" s="11"/>
      <c r="T995" s="11"/>
      <c r="U995" s="11"/>
      <c r="V995" s="11"/>
      <c r="AA995" s="11"/>
      <c r="AB995" s="11"/>
    </row>
    <row r="996" spans="3:28" ht="13.5">
      <c r="C996" s="16"/>
      <c r="D996" s="13"/>
      <c r="E996" s="13"/>
      <c r="F996" s="13"/>
      <c r="G996" s="16"/>
      <c r="H996" s="16"/>
      <c r="I996" s="16"/>
      <c r="J996" s="16"/>
      <c r="K996" s="16"/>
      <c r="L996" s="16"/>
      <c r="M996" s="16"/>
      <c r="N996" s="16"/>
      <c r="O996" s="16"/>
      <c r="P996" s="16"/>
      <c r="Q996" s="11"/>
      <c r="R996" s="11"/>
      <c r="S996" s="11"/>
      <c r="T996" s="11"/>
      <c r="U996" s="11"/>
      <c r="V996" s="11"/>
      <c r="AA996" s="11"/>
      <c r="AB996" s="11"/>
    </row>
    <row r="997" spans="3:28" ht="13.5">
      <c r="C997" s="16"/>
      <c r="D997" s="13"/>
      <c r="E997" s="13"/>
      <c r="F997" s="13"/>
      <c r="G997" s="16"/>
      <c r="H997" s="16"/>
      <c r="I997" s="16"/>
      <c r="J997" s="16"/>
      <c r="K997" s="16"/>
      <c r="L997" s="16"/>
      <c r="M997" s="16"/>
      <c r="N997" s="16"/>
      <c r="O997" s="16"/>
      <c r="P997" s="16"/>
      <c r="Q997" s="11"/>
      <c r="R997" s="11"/>
      <c r="S997" s="11"/>
      <c r="T997" s="11"/>
      <c r="U997" s="11"/>
      <c r="V997" s="11"/>
      <c r="AA997" s="11"/>
      <c r="AB997" s="11"/>
    </row>
    <row r="998" spans="3:28" ht="13.5">
      <c r="C998" s="16"/>
      <c r="D998" s="13"/>
      <c r="E998" s="13"/>
      <c r="F998" s="13"/>
      <c r="G998" s="16"/>
      <c r="H998" s="16"/>
      <c r="I998" s="16"/>
      <c r="J998" s="16"/>
      <c r="K998" s="16"/>
      <c r="L998" s="16"/>
      <c r="M998" s="16"/>
      <c r="N998" s="16"/>
      <c r="O998" s="16"/>
      <c r="P998" s="16"/>
      <c r="Q998" s="11"/>
      <c r="R998" s="11"/>
      <c r="S998" s="11"/>
      <c r="T998" s="11"/>
      <c r="U998" s="11"/>
      <c r="V998" s="11"/>
      <c r="AA998" s="11"/>
      <c r="AB998" s="11"/>
    </row>
    <row r="999" spans="3:28" ht="13.5">
      <c r="C999" s="16"/>
      <c r="D999" s="13"/>
      <c r="E999" s="13"/>
      <c r="F999" s="13"/>
      <c r="G999" s="16"/>
      <c r="H999" s="16"/>
      <c r="I999" s="16"/>
      <c r="J999" s="16"/>
      <c r="K999" s="16"/>
      <c r="L999" s="16"/>
      <c r="M999" s="16"/>
      <c r="N999" s="16"/>
      <c r="O999" s="16"/>
      <c r="P999" s="16"/>
      <c r="Q999" s="11"/>
      <c r="R999" s="11"/>
      <c r="S999" s="11"/>
      <c r="T999" s="11"/>
      <c r="U999" s="11"/>
      <c r="V999" s="11"/>
      <c r="AA999" s="11"/>
      <c r="AB999" s="11"/>
    </row>
    <row r="1000" spans="3:28" ht="13.5">
      <c r="C1000" s="16"/>
      <c r="D1000" s="13"/>
      <c r="E1000" s="13"/>
      <c r="F1000" s="13"/>
      <c r="G1000" s="16"/>
      <c r="H1000" s="16"/>
      <c r="I1000" s="16"/>
      <c r="J1000" s="16"/>
      <c r="K1000" s="16"/>
      <c r="L1000" s="16"/>
      <c r="M1000" s="16"/>
      <c r="N1000" s="16"/>
      <c r="O1000" s="16"/>
      <c r="P1000" s="16"/>
      <c r="Q1000" s="11"/>
      <c r="R1000" s="11"/>
      <c r="S1000" s="11"/>
      <c r="T1000" s="11"/>
      <c r="U1000" s="11"/>
      <c r="V1000" s="11"/>
      <c r="AA1000" s="11"/>
      <c r="AB1000" s="11"/>
    </row>
    <row r="1001" spans="3:28" ht="13.5">
      <c r="C1001" s="16"/>
      <c r="D1001" s="13"/>
      <c r="E1001" s="13"/>
      <c r="F1001" s="13"/>
      <c r="G1001" s="16"/>
      <c r="H1001" s="16"/>
      <c r="I1001" s="16"/>
      <c r="J1001" s="16"/>
      <c r="K1001" s="16"/>
      <c r="L1001" s="16"/>
      <c r="M1001" s="16"/>
      <c r="N1001" s="16"/>
      <c r="O1001" s="16"/>
      <c r="P1001" s="16"/>
      <c r="Q1001" s="11"/>
      <c r="R1001" s="11"/>
      <c r="S1001" s="11"/>
      <c r="T1001" s="11"/>
      <c r="U1001" s="11"/>
      <c r="V1001" s="11"/>
      <c r="AA1001" s="11"/>
      <c r="AB1001" s="11"/>
    </row>
    <row r="1002" spans="3:28" ht="13.5">
      <c r="C1002" s="16"/>
      <c r="D1002" s="13"/>
      <c r="E1002" s="13"/>
      <c r="F1002" s="13"/>
      <c r="G1002" s="16"/>
      <c r="H1002" s="16"/>
      <c r="I1002" s="16"/>
      <c r="J1002" s="16"/>
      <c r="K1002" s="16"/>
      <c r="L1002" s="16"/>
      <c r="M1002" s="16"/>
      <c r="N1002" s="16"/>
      <c r="O1002" s="16"/>
      <c r="P1002" s="16"/>
      <c r="Q1002" s="11"/>
      <c r="R1002" s="11"/>
      <c r="S1002" s="11"/>
      <c r="T1002" s="11"/>
      <c r="U1002" s="11"/>
      <c r="V1002" s="11"/>
      <c r="AA1002" s="11"/>
      <c r="AB1002" s="11"/>
    </row>
    <row r="1003" spans="3:28" ht="13.5">
      <c r="C1003" s="16"/>
      <c r="D1003" s="13"/>
      <c r="E1003" s="13"/>
      <c r="F1003" s="13"/>
      <c r="G1003" s="16"/>
      <c r="H1003" s="16"/>
      <c r="I1003" s="16"/>
      <c r="J1003" s="16"/>
      <c r="K1003" s="16"/>
      <c r="L1003" s="16"/>
      <c r="M1003" s="16"/>
      <c r="N1003" s="16"/>
      <c r="O1003" s="16"/>
      <c r="P1003" s="16"/>
      <c r="Q1003" s="11"/>
      <c r="R1003" s="11"/>
      <c r="S1003" s="11"/>
      <c r="T1003" s="11"/>
      <c r="U1003" s="11"/>
      <c r="V1003" s="11"/>
      <c r="AA1003" s="11"/>
      <c r="AB1003" s="11"/>
    </row>
    <row r="1004" spans="3:28" ht="13.5">
      <c r="C1004" s="16"/>
      <c r="D1004" s="13"/>
      <c r="E1004" s="13"/>
      <c r="F1004" s="13"/>
      <c r="G1004" s="16"/>
      <c r="H1004" s="16"/>
      <c r="I1004" s="16"/>
      <c r="J1004" s="16"/>
      <c r="K1004" s="16"/>
      <c r="L1004" s="16"/>
      <c r="M1004" s="16"/>
      <c r="N1004" s="16"/>
      <c r="O1004" s="16"/>
      <c r="P1004" s="16"/>
      <c r="Q1004" s="11"/>
      <c r="R1004" s="11"/>
      <c r="S1004" s="11"/>
      <c r="T1004" s="11"/>
      <c r="U1004" s="11"/>
      <c r="V1004" s="11"/>
      <c r="AA1004" s="11"/>
      <c r="AB1004" s="11"/>
    </row>
    <row r="1005" spans="3:28" ht="13.5">
      <c r="C1005" s="16"/>
      <c r="D1005" s="13"/>
      <c r="E1005" s="13"/>
      <c r="F1005" s="13"/>
      <c r="G1005" s="16"/>
      <c r="H1005" s="16"/>
      <c r="I1005" s="16"/>
      <c r="J1005" s="16"/>
      <c r="K1005" s="16"/>
      <c r="L1005" s="16"/>
      <c r="M1005" s="16"/>
      <c r="N1005" s="16"/>
      <c r="O1005" s="16"/>
      <c r="P1005" s="16"/>
      <c r="Q1005" s="11"/>
      <c r="R1005" s="11"/>
      <c r="S1005" s="11"/>
      <c r="T1005" s="11"/>
      <c r="U1005" s="11"/>
      <c r="V1005" s="11"/>
      <c r="AA1005" s="11"/>
      <c r="AB1005" s="11"/>
    </row>
    <row r="1006" spans="3:28" ht="13.5">
      <c r="C1006" s="16"/>
      <c r="D1006" s="13"/>
      <c r="E1006" s="13"/>
      <c r="F1006" s="13"/>
      <c r="G1006" s="16"/>
      <c r="H1006" s="16"/>
      <c r="I1006" s="16"/>
      <c r="J1006" s="16"/>
      <c r="K1006" s="16"/>
      <c r="L1006" s="16"/>
      <c r="M1006" s="16"/>
      <c r="N1006" s="16"/>
      <c r="O1006" s="16"/>
      <c r="P1006" s="16"/>
      <c r="Q1006" s="11"/>
      <c r="R1006" s="11"/>
      <c r="S1006" s="11"/>
      <c r="T1006" s="11"/>
      <c r="U1006" s="11"/>
      <c r="V1006" s="11"/>
      <c r="AA1006" s="11"/>
      <c r="AB1006" s="11"/>
    </row>
    <row r="1007" spans="3:28" ht="13.5">
      <c r="C1007" s="16"/>
      <c r="D1007" s="13"/>
      <c r="E1007" s="13"/>
      <c r="F1007" s="13"/>
      <c r="G1007" s="16"/>
      <c r="H1007" s="16"/>
      <c r="I1007" s="16"/>
      <c r="J1007" s="16"/>
      <c r="K1007" s="16"/>
      <c r="L1007" s="16"/>
      <c r="M1007" s="16"/>
      <c r="N1007" s="16"/>
      <c r="O1007" s="16"/>
      <c r="P1007" s="16"/>
      <c r="Q1007" s="11"/>
      <c r="R1007" s="11"/>
      <c r="S1007" s="11"/>
      <c r="T1007" s="11"/>
      <c r="U1007" s="11"/>
      <c r="V1007" s="11"/>
      <c r="AA1007" s="11"/>
      <c r="AB1007" s="11"/>
    </row>
    <row r="1008" spans="3:28" ht="13.5">
      <c r="C1008" s="16"/>
      <c r="D1008" s="13"/>
      <c r="E1008" s="13"/>
      <c r="F1008" s="13"/>
      <c r="G1008" s="16"/>
      <c r="H1008" s="16"/>
      <c r="I1008" s="16"/>
      <c r="J1008" s="16"/>
      <c r="K1008" s="16"/>
      <c r="L1008" s="16"/>
      <c r="M1008" s="16"/>
      <c r="N1008" s="16"/>
      <c r="O1008" s="16"/>
      <c r="P1008" s="16"/>
      <c r="Q1008" s="11"/>
      <c r="R1008" s="11"/>
      <c r="S1008" s="11"/>
      <c r="T1008" s="11"/>
      <c r="U1008" s="11"/>
      <c r="V1008" s="11"/>
      <c r="AA1008" s="11"/>
      <c r="AB1008" s="11"/>
    </row>
    <row r="1009" spans="3:28" ht="13.5">
      <c r="C1009" s="16"/>
      <c r="D1009" s="13"/>
      <c r="E1009" s="13"/>
      <c r="F1009" s="13"/>
      <c r="G1009" s="16"/>
      <c r="H1009" s="16"/>
      <c r="I1009" s="16"/>
      <c r="J1009" s="16"/>
      <c r="K1009" s="16"/>
      <c r="L1009" s="16"/>
      <c r="M1009" s="16"/>
      <c r="N1009" s="16"/>
      <c r="O1009" s="16"/>
      <c r="P1009" s="16"/>
      <c r="Q1009" s="11"/>
      <c r="R1009" s="11"/>
      <c r="S1009" s="11"/>
      <c r="T1009" s="11"/>
      <c r="U1009" s="11"/>
      <c r="V1009" s="11"/>
      <c r="AA1009" s="11"/>
      <c r="AB1009" s="11"/>
    </row>
    <row r="1010" spans="3:28" ht="13.5">
      <c r="C1010" s="16"/>
      <c r="D1010" s="13"/>
      <c r="E1010" s="13"/>
      <c r="F1010" s="13"/>
      <c r="G1010" s="16"/>
      <c r="H1010" s="16"/>
      <c r="I1010" s="16"/>
      <c r="J1010" s="16"/>
      <c r="K1010" s="16"/>
      <c r="L1010" s="16"/>
      <c r="M1010" s="16"/>
      <c r="N1010" s="16"/>
      <c r="O1010" s="16"/>
      <c r="P1010" s="16"/>
      <c r="Q1010" s="11"/>
      <c r="R1010" s="11"/>
      <c r="S1010" s="11"/>
      <c r="T1010" s="11"/>
      <c r="U1010" s="11"/>
      <c r="V1010" s="11"/>
      <c r="AA1010" s="11"/>
      <c r="AB1010" s="11"/>
    </row>
    <row r="1011" spans="3:28" ht="13.5">
      <c r="C1011" s="16"/>
      <c r="D1011" s="13"/>
      <c r="E1011" s="13"/>
      <c r="F1011" s="13"/>
      <c r="G1011" s="16"/>
      <c r="H1011" s="16"/>
      <c r="I1011" s="16"/>
      <c r="J1011" s="16"/>
      <c r="K1011" s="16"/>
      <c r="L1011" s="16"/>
      <c r="M1011" s="16"/>
      <c r="N1011" s="16"/>
      <c r="O1011" s="16"/>
      <c r="P1011" s="16"/>
      <c r="Q1011" s="11"/>
      <c r="R1011" s="11"/>
      <c r="S1011" s="11"/>
      <c r="T1011" s="11"/>
      <c r="U1011" s="11"/>
      <c r="V1011" s="11"/>
      <c r="AA1011" s="11"/>
      <c r="AB1011" s="11"/>
    </row>
    <row r="1012" spans="3:28" ht="13.5">
      <c r="C1012" s="16"/>
      <c r="D1012" s="13"/>
      <c r="E1012" s="13"/>
      <c r="F1012" s="13"/>
      <c r="G1012" s="16"/>
      <c r="H1012" s="16"/>
      <c r="I1012" s="16"/>
      <c r="J1012" s="16"/>
      <c r="K1012" s="16"/>
      <c r="L1012" s="16"/>
      <c r="M1012" s="16"/>
      <c r="N1012" s="16"/>
      <c r="O1012" s="16"/>
      <c r="P1012" s="16"/>
      <c r="Q1012" s="11"/>
      <c r="R1012" s="11"/>
      <c r="S1012" s="11"/>
      <c r="T1012" s="11"/>
      <c r="U1012" s="11"/>
      <c r="V1012" s="11"/>
      <c r="AA1012" s="11"/>
      <c r="AB1012" s="11"/>
    </row>
    <row r="1013" spans="3:28" ht="13.5">
      <c r="C1013" s="16"/>
      <c r="D1013" s="13"/>
      <c r="E1013" s="13"/>
      <c r="F1013" s="13"/>
      <c r="G1013" s="16"/>
      <c r="H1013" s="16"/>
      <c r="I1013" s="16"/>
      <c r="J1013" s="16"/>
      <c r="K1013" s="16"/>
      <c r="L1013" s="16"/>
      <c r="M1013" s="16"/>
      <c r="N1013" s="16"/>
      <c r="O1013" s="16"/>
      <c r="P1013" s="16"/>
      <c r="Q1013" s="11"/>
      <c r="R1013" s="11"/>
      <c r="S1013" s="11"/>
      <c r="T1013" s="11"/>
      <c r="U1013" s="11"/>
      <c r="V1013" s="11"/>
      <c r="AA1013" s="11"/>
      <c r="AB1013" s="11"/>
    </row>
    <row r="1014" spans="3:28" ht="13.5">
      <c r="C1014" s="16"/>
      <c r="D1014" s="13"/>
      <c r="E1014" s="13"/>
      <c r="F1014" s="13"/>
      <c r="G1014" s="16"/>
      <c r="H1014" s="16"/>
      <c r="I1014" s="16"/>
      <c r="J1014" s="16"/>
      <c r="K1014" s="16"/>
      <c r="L1014" s="16"/>
      <c r="M1014" s="16"/>
      <c r="N1014" s="16"/>
      <c r="O1014" s="16"/>
      <c r="P1014" s="16"/>
      <c r="Q1014" s="11"/>
      <c r="R1014" s="11"/>
      <c r="S1014" s="11"/>
      <c r="T1014" s="11"/>
      <c r="U1014" s="11"/>
      <c r="V1014" s="11"/>
      <c r="AA1014" s="11"/>
      <c r="AB1014" s="11"/>
    </row>
    <row r="1015" spans="3:28" ht="13.5">
      <c r="C1015" s="16"/>
      <c r="D1015" s="13"/>
      <c r="E1015" s="13"/>
      <c r="F1015" s="13"/>
      <c r="G1015" s="16"/>
      <c r="H1015" s="16"/>
      <c r="I1015" s="16"/>
      <c r="J1015" s="16"/>
      <c r="K1015" s="16"/>
      <c r="L1015" s="16"/>
      <c r="M1015" s="16"/>
      <c r="N1015" s="16"/>
      <c r="O1015" s="16"/>
      <c r="P1015" s="16"/>
      <c r="Q1015" s="11"/>
      <c r="R1015" s="11"/>
      <c r="S1015" s="11"/>
      <c r="T1015" s="11"/>
      <c r="U1015" s="11"/>
      <c r="V1015" s="11"/>
      <c r="AA1015" s="11"/>
      <c r="AB1015" s="11"/>
    </row>
    <row r="1016" spans="3:28" ht="13.5">
      <c r="C1016" s="16"/>
      <c r="D1016" s="13"/>
      <c r="E1016" s="13"/>
      <c r="F1016" s="13"/>
      <c r="G1016" s="16"/>
      <c r="H1016" s="16"/>
      <c r="I1016" s="16"/>
      <c r="J1016" s="16"/>
      <c r="K1016" s="16"/>
      <c r="L1016" s="16"/>
      <c r="M1016" s="16"/>
      <c r="N1016" s="16"/>
      <c r="O1016" s="16"/>
      <c r="P1016" s="16"/>
      <c r="Q1016" s="11"/>
      <c r="R1016" s="11"/>
      <c r="S1016" s="11"/>
      <c r="T1016" s="11"/>
      <c r="U1016" s="11"/>
      <c r="V1016" s="11"/>
      <c r="AA1016" s="11"/>
      <c r="AB1016" s="11"/>
    </row>
    <row r="1017" spans="3:28" ht="13.5">
      <c r="C1017" s="16"/>
      <c r="D1017" s="13"/>
      <c r="E1017" s="13"/>
      <c r="F1017" s="13"/>
      <c r="G1017" s="16"/>
      <c r="H1017" s="16"/>
      <c r="I1017" s="16"/>
      <c r="J1017" s="16"/>
      <c r="K1017" s="16"/>
      <c r="L1017" s="16"/>
      <c r="M1017" s="16"/>
      <c r="N1017" s="16"/>
      <c r="O1017" s="16"/>
      <c r="P1017" s="16"/>
      <c r="Q1017" s="11"/>
      <c r="R1017" s="11"/>
      <c r="S1017" s="11"/>
      <c r="T1017" s="11"/>
      <c r="U1017" s="11"/>
      <c r="V1017" s="11"/>
      <c r="AA1017" s="11"/>
      <c r="AB1017" s="11"/>
    </row>
    <row r="1018" spans="3:28" ht="13.5">
      <c r="C1018" s="16"/>
      <c r="D1018" s="13"/>
      <c r="E1018" s="13"/>
      <c r="F1018" s="13"/>
      <c r="G1018" s="16"/>
      <c r="H1018" s="16"/>
      <c r="I1018" s="16"/>
      <c r="J1018" s="16"/>
      <c r="K1018" s="16"/>
      <c r="L1018" s="16"/>
      <c r="M1018" s="16"/>
      <c r="N1018" s="16"/>
      <c r="O1018" s="16"/>
      <c r="P1018" s="16"/>
      <c r="Q1018" s="11"/>
      <c r="R1018" s="11"/>
      <c r="S1018" s="11"/>
      <c r="T1018" s="11"/>
      <c r="U1018" s="11"/>
      <c r="V1018" s="11"/>
      <c r="AA1018" s="11"/>
      <c r="AB1018" s="11"/>
    </row>
    <row r="1019" spans="3:28" ht="13.5">
      <c r="C1019" s="16"/>
      <c r="D1019" s="13"/>
      <c r="E1019" s="13"/>
      <c r="F1019" s="13"/>
      <c r="G1019" s="16"/>
      <c r="H1019" s="16"/>
      <c r="I1019" s="16"/>
      <c r="J1019" s="16"/>
      <c r="K1019" s="16"/>
      <c r="L1019" s="16"/>
      <c r="M1019" s="16"/>
      <c r="N1019" s="16"/>
      <c r="O1019" s="16"/>
      <c r="P1019" s="16"/>
      <c r="Q1019" s="11"/>
      <c r="R1019" s="11"/>
      <c r="S1019" s="11"/>
      <c r="T1019" s="11"/>
      <c r="U1019" s="11"/>
      <c r="V1019" s="11"/>
      <c r="AA1019" s="11"/>
      <c r="AB1019" s="11"/>
    </row>
    <row r="1020" spans="3:28" ht="13.5">
      <c r="C1020" s="16"/>
      <c r="D1020" s="13"/>
      <c r="E1020" s="13"/>
      <c r="F1020" s="13"/>
      <c r="G1020" s="16"/>
      <c r="H1020" s="16"/>
      <c r="I1020" s="16"/>
      <c r="J1020" s="16"/>
      <c r="K1020" s="16"/>
      <c r="L1020" s="16"/>
      <c r="M1020" s="16"/>
      <c r="N1020" s="16"/>
      <c r="O1020" s="16"/>
      <c r="P1020" s="16"/>
      <c r="Q1020" s="11"/>
      <c r="R1020" s="11"/>
      <c r="S1020" s="11"/>
      <c r="T1020" s="11"/>
      <c r="U1020" s="11"/>
      <c r="V1020" s="11"/>
      <c r="AA1020" s="11"/>
      <c r="AB1020" s="11"/>
    </row>
    <row r="1021" spans="3:28" ht="13.5">
      <c r="C1021" s="16"/>
      <c r="D1021" s="13"/>
      <c r="E1021" s="13"/>
      <c r="F1021" s="13"/>
      <c r="G1021" s="16"/>
      <c r="H1021" s="16"/>
      <c r="I1021" s="16"/>
      <c r="J1021" s="16"/>
      <c r="K1021" s="16"/>
      <c r="L1021" s="16"/>
      <c r="M1021" s="16"/>
      <c r="N1021" s="16"/>
      <c r="O1021" s="16"/>
      <c r="P1021" s="16"/>
      <c r="Q1021" s="11"/>
      <c r="R1021" s="11"/>
      <c r="S1021" s="11"/>
      <c r="T1021" s="11"/>
      <c r="U1021" s="11"/>
      <c r="V1021" s="11"/>
      <c r="AA1021" s="11"/>
      <c r="AB1021" s="11"/>
    </row>
    <row r="1022" spans="3:28" ht="13.5">
      <c r="C1022" s="16"/>
      <c r="D1022" s="13"/>
      <c r="E1022" s="13"/>
      <c r="F1022" s="13"/>
      <c r="G1022" s="16"/>
      <c r="H1022" s="16"/>
      <c r="I1022" s="16"/>
      <c r="J1022" s="16"/>
      <c r="K1022" s="16"/>
      <c r="L1022" s="16"/>
      <c r="M1022" s="16"/>
      <c r="N1022" s="16"/>
      <c r="O1022" s="16"/>
      <c r="P1022" s="16"/>
      <c r="Q1022" s="11"/>
      <c r="R1022" s="11"/>
      <c r="S1022" s="11"/>
      <c r="T1022" s="11"/>
      <c r="U1022" s="11"/>
      <c r="V1022" s="11"/>
      <c r="AA1022" s="11"/>
      <c r="AB1022" s="11"/>
    </row>
    <row r="1023" spans="3:28" ht="13.5">
      <c r="C1023" s="16"/>
      <c r="D1023" s="13"/>
      <c r="E1023" s="13"/>
      <c r="F1023" s="13"/>
      <c r="G1023" s="16"/>
      <c r="H1023" s="16"/>
      <c r="I1023" s="16"/>
      <c r="J1023" s="16"/>
      <c r="K1023" s="16"/>
      <c r="L1023" s="16"/>
      <c r="M1023" s="16"/>
      <c r="N1023" s="16"/>
      <c r="O1023" s="16"/>
      <c r="P1023" s="16"/>
      <c r="Q1023" s="11"/>
      <c r="R1023" s="11"/>
      <c r="S1023" s="11"/>
      <c r="T1023" s="11"/>
      <c r="U1023" s="11"/>
      <c r="V1023" s="11"/>
      <c r="AA1023" s="11"/>
      <c r="AB1023" s="11"/>
    </row>
    <row r="1024" spans="3:28" ht="13.5">
      <c r="C1024" s="16"/>
      <c r="D1024" s="13"/>
      <c r="E1024" s="13"/>
      <c r="F1024" s="13"/>
      <c r="G1024" s="16"/>
      <c r="H1024" s="16"/>
      <c r="I1024" s="16"/>
      <c r="J1024" s="16"/>
      <c r="K1024" s="16"/>
      <c r="L1024" s="16"/>
      <c r="M1024" s="16"/>
      <c r="N1024" s="16"/>
      <c r="O1024" s="16"/>
      <c r="P1024" s="16"/>
      <c r="Q1024" s="11"/>
      <c r="R1024" s="11"/>
      <c r="S1024" s="11"/>
      <c r="T1024" s="11"/>
      <c r="U1024" s="11"/>
      <c r="V1024" s="11"/>
      <c r="AA1024" s="11"/>
      <c r="AB1024" s="11"/>
    </row>
    <row r="1025" spans="3:28" ht="13.5">
      <c r="C1025" s="16"/>
      <c r="D1025" s="13"/>
      <c r="E1025" s="13"/>
      <c r="F1025" s="13"/>
      <c r="G1025" s="16"/>
      <c r="H1025" s="16"/>
      <c r="I1025" s="16"/>
      <c r="J1025" s="16"/>
      <c r="K1025" s="16"/>
      <c r="L1025" s="16"/>
      <c r="M1025" s="16"/>
      <c r="N1025" s="16"/>
      <c r="O1025" s="16"/>
      <c r="P1025" s="16"/>
      <c r="Q1025" s="11"/>
      <c r="R1025" s="11"/>
      <c r="S1025" s="11"/>
      <c r="T1025" s="11"/>
      <c r="U1025" s="11"/>
      <c r="V1025" s="11"/>
      <c r="AA1025" s="11"/>
      <c r="AB1025" s="11"/>
    </row>
    <row r="1026" spans="3:28" ht="13.5">
      <c r="C1026" s="16"/>
      <c r="D1026" s="13"/>
      <c r="E1026" s="13"/>
      <c r="F1026" s="13"/>
      <c r="G1026" s="16"/>
      <c r="H1026" s="16"/>
      <c r="I1026" s="16"/>
      <c r="J1026" s="16"/>
      <c r="K1026" s="16"/>
      <c r="L1026" s="16"/>
      <c r="M1026" s="16"/>
      <c r="N1026" s="16"/>
      <c r="O1026" s="16"/>
      <c r="P1026" s="16"/>
      <c r="Q1026" s="11"/>
      <c r="R1026" s="11"/>
      <c r="S1026" s="11"/>
      <c r="T1026" s="11"/>
      <c r="U1026" s="11"/>
      <c r="V1026" s="11"/>
      <c r="AA1026" s="11"/>
      <c r="AB1026" s="11"/>
    </row>
    <row r="1027" spans="3:28" ht="13.5">
      <c r="C1027" s="16"/>
      <c r="D1027" s="13"/>
      <c r="E1027" s="13"/>
      <c r="F1027" s="13"/>
      <c r="G1027" s="16"/>
      <c r="H1027" s="16"/>
      <c r="I1027" s="16"/>
      <c r="J1027" s="16"/>
      <c r="K1027" s="16"/>
      <c r="L1027" s="16"/>
      <c r="M1027" s="16"/>
      <c r="N1027" s="16"/>
      <c r="O1027" s="16"/>
      <c r="P1027" s="16"/>
      <c r="Q1027" s="11"/>
      <c r="R1027" s="11"/>
      <c r="S1027" s="11"/>
      <c r="T1027" s="11"/>
      <c r="U1027" s="11"/>
      <c r="V1027" s="11"/>
      <c r="AA1027" s="11"/>
      <c r="AB1027" s="11"/>
    </row>
    <row r="1028" spans="3:28" ht="13.5">
      <c r="C1028" s="16"/>
      <c r="D1028" s="13"/>
      <c r="E1028" s="13"/>
      <c r="F1028" s="13"/>
      <c r="G1028" s="16"/>
      <c r="H1028" s="16"/>
      <c r="I1028" s="16"/>
      <c r="J1028" s="16"/>
      <c r="K1028" s="16"/>
      <c r="L1028" s="16"/>
      <c r="M1028" s="16"/>
      <c r="N1028" s="16"/>
      <c r="O1028" s="16"/>
      <c r="P1028" s="16"/>
      <c r="Q1028" s="11"/>
      <c r="R1028" s="11"/>
      <c r="S1028" s="11"/>
      <c r="T1028" s="11"/>
      <c r="U1028" s="11"/>
      <c r="V1028" s="11"/>
      <c r="AA1028" s="11"/>
      <c r="AB1028" s="11"/>
    </row>
    <row r="1029" spans="3:28" ht="13.5">
      <c r="C1029" s="16"/>
      <c r="D1029" s="13"/>
      <c r="E1029" s="13"/>
      <c r="F1029" s="13"/>
      <c r="G1029" s="16"/>
      <c r="H1029" s="16"/>
      <c r="I1029" s="16"/>
      <c r="J1029" s="16"/>
      <c r="K1029" s="16"/>
      <c r="L1029" s="16"/>
      <c r="M1029" s="16"/>
      <c r="N1029" s="16"/>
      <c r="O1029" s="16"/>
      <c r="P1029" s="16"/>
      <c r="Q1029" s="11"/>
      <c r="R1029" s="11"/>
      <c r="S1029" s="11"/>
      <c r="T1029" s="11"/>
      <c r="U1029" s="11"/>
      <c r="V1029" s="11"/>
      <c r="AA1029" s="11"/>
      <c r="AB1029" s="11"/>
    </row>
    <row r="1030" spans="3:28" ht="13.5">
      <c r="C1030" s="16"/>
      <c r="D1030" s="13"/>
      <c r="E1030" s="13"/>
      <c r="F1030" s="13"/>
      <c r="G1030" s="16"/>
      <c r="H1030" s="16"/>
      <c r="I1030" s="16"/>
      <c r="J1030" s="16"/>
      <c r="K1030" s="16"/>
      <c r="L1030" s="16"/>
      <c r="M1030" s="16"/>
      <c r="N1030" s="16"/>
      <c r="O1030" s="16"/>
      <c r="P1030" s="16"/>
      <c r="Q1030" s="11"/>
      <c r="R1030" s="11"/>
      <c r="S1030" s="11"/>
      <c r="T1030" s="11"/>
      <c r="U1030" s="11"/>
      <c r="V1030" s="11"/>
      <c r="AA1030" s="11"/>
      <c r="AB1030" s="11"/>
    </row>
    <row r="1031" spans="3:28" ht="13.5">
      <c r="C1031" s="16"/>
      <c r="D1031" s="13"/>
      <c r="E1031" s="13"/>
      <c r="F1031" s="13"/>
      <c r="G1031" s="16"/>
      <c r="H1031" s="16"/>
      <c r="I1031" s="16"/>
      <c r="J1031" s="16"/>
      <c r="K1031" s="16"/>
      <c r="L1031" s="16"/>
      <c r="M1031" s="16"/>
      <c r="N1031" s="16"/>
      <c r="O1031" s="16"/>
      <c r="P1031" s="16"/>
      <c r="Q1031" s="11"/>
      <c r="R1031" s="11"/>
      <c r="S1031" s="11"/>
      <c r="T1031" s="11"/>
      <c r="U1031" s="11"/>
      <c r="V1031" s="11"/>
      <c r="AA1031" s="11"/>
      <c r="AB1031" s="11"/>
    </row>
    <row r="1032" spans="3:28" ht="13.5">
      <c r="C1032" s="16"/>
      <c r="D1032" s="13"/>
      <c r="E1032" s="13"/>
      <c r="F1032" s="13"/>
      <c r="G1032" s="16"/>
      <c r="H1032" s="16"/>
      <c r="I1032" s="16"/>
      <c r="J1032" s="16"/>
      <c r="K1032" s="16"/>
      <c r="L1032" s="16"/>
      <c r="M1032" s="16"/>
      <c r="N1032" s="16"/>
      <c r="O1032" s="16"/>
      <c r="P1032" s="16"/>
      <c r="Q1032" s="11"/>
      <c r="R1032" s="11"/>
      <c r="S1032" s="11"/>
      <c r="T1032" s="11"/>
      <c r="U1032" s="11"/>
      <c r="V1032" s="11"/>
      <c r="AA1032" s="11"/>
      <c r="AB1032" s="11"/>
    </row>
    <row r="1033" spans="3:28" ht="13.5">
      <c r="C1033" s="16"/>
      <c r="D1033" s="13"/>
      <c r="E1033" s="13"/>
      <c r="F1033" s="13"/>
      <c r="G1033" s="16"/>
      <c r="H1033" s="16"/>
      <c r="I1033" s="16"/>
      <c r="J1033" s="16"/>
      <c r="K1033" s="16"/>
      <c r="L1033" s="16"/>
      <c r="M1033" s="16"/>
      <c r="N1033" s="16"/>
      <c r="O1033" s="16"/>
      <c r="P1033" s="16"/>
      <c r="Q1033" s="11"/>
      <c r="R1033" s="11"/>
      <c r="S1033" s="11"/>
      <c r="T1033" s="11"/>
      <c r="U1033" s="11"/>
      <c r="V1033" s="11"/>
      <c r="AA1033" s="11"/>
      <c r="AB1033" s="11"/>
    </row>
    <row r="1034" spans="3:28" ht="13.5">
      <c r="C1034" s="16"/>
      <c r="D1034" s="13"/>
      <c r="E1034" s="13"/>
      <c r="F1034" s="13"/>
      <c r="G1034" s="16"/>
      <c r="H1034" s="16"/>
      <c r="I1034" s="16"/>
      <c r="J1034" s="16"/>
      <c r="K1034" s="16"/>
      <c r="L1034" s="16"/>
      <c r="M1034" s="16"/>
      <c r="N1034" s="16"/>
      <c r="O1034" s="16"/>
      <c r="P1034" s="16"/>
      <c r="Q1034" s="11"/>
      <c r="R1034" s="11"/>
      <c r="S1034" s="11"/>
      <c r="T1034" s="11"/>
      <c r="U1034" s="11"/>
      <c r="V1034" s="11"/>
      <c r="AA1034" s="11"/>
      <c r="AB1034" s="11"/>
    </row>
    <row r="1035" spans="3:28" ht="13.5">
      <c r="C1035" s="16"/>
      <c r="D1035" s="13"/>
      <c r="E1035" s="13"/>
      <c r="F1035" s="13"/>
      <c r="G1035" s="16"/>
      <c r="H1035" s="16"/>
      <c r="I1035" s="16"/>
      <c r="J1035" s="16"/>
      <c r="K1035" s="16"/>
      <c r="L1035" s="16"/>
      <c r="M1035" s="16"/>
      <c r="N1035" s="16"/>
      <c r="O1035" s="16"/>
      <c r="P1035" s="16"/>
      <c r="Q1035" s="11"/>
      <c r="R1035" s="11"/>
      <c r="S1035" s="11"/>
      <c r="T1035" s="11"/>
      <c r="U1035" s="11"/>
      <c r="V1035" s="11"/>
      <c r="AA1035" s="11"/>
      <c r="AB1035" s="11"/>
    </row>
    <row r="1036" spans="3:28" ht="13.5">
      <c r="C1036" s="16"/>
      <c r="D1036" s="13"/>
      <c r="E1036" s="13"/>
      <c r="F1036" s="13"/>
      <c r="G1036" s="16"/>
      <c r="H1036" s="16"/>
      <c r="I1036" s="16"/>
      <c r="J1036" s="16"/>
      <c r="K1036" s="16"/>
      <c r="L1036" s="16"/>
      <c r="M1036" s="16"/>
      <c r="N1036" s="16"/>
      <c r="O1036" s="16"/>
      <c r="P1036" s="16"/>
      <c r="Q1036" s="11"/>
      <c r="R1036" s="11"/>
      <c r="S1036" s="11"/>
      <c r="T1036" s="11"/>
      <c r="U1036" s="11"/>
      <c r="V1036" s="11"/>
      <c r="AA1036" s="11"/>
      <c r="AB1036" s="11"/>
    </row>
    <row r="1037" spans="3:28" ht="13.5">
      <c r="C1037" s="16"/>
      <c r="D1037" s="13"/>
      <c r="E1037" s="13"/>
      <c r="F1037" s="13"/>
      <c r="G1037" s="16"/>
      <c r="H1037" s="16"/>
      <c r="I1037" s="16"/>
      <c r="J1037" s="16"/>
      <c r="K1037" s="16"/>
      <c r="L1037" s="16"/>
      <c r="M1037" s="16"/>
      <c r="N1037" s="16"/>
      <c r="O1037" s="16"/>
      <c r="P1037" s="16"/>
      <c r="Q1037" s="11"/>
      <c r="R1037" s="11"/>
      <c r="S1037" s="11"/>
      <c r="T1037" s="11"/>
      <c r="U1037" s="11"/>
      <c r="V1037" s="11"/>
      <c r="AA1037" s="11"/>
      <c r="AB1037" s="11"/>
    </row>
    <row r="1038" spans="3:28" ht="13.5">
      <c r="C1038" s="16"/>
      <c r="D1038" s="13"/>
      <c r="E1038" s="13"/>
      <c r="F1038" s="13"/>
      <c r="G1038" s="16"/>
      <c r="H1038" s="16"/>
      <c r="I1038" s="16"/>
      <c r="J1038" s="16"/>
      <c r="K1038" s="16"/>
      <c r="L1038" s="16"/>
      <c r="M1038" s="16"/>
      <c r="N1038" s="16"/>
      <c r="O1038" s="16"/>
      <c r="P1038" s="16"/>
      <c r="Q1038" s="11"/>
      <c r="R1038" s="11"/>
      <c r="S1038" s="11"/>
      <c r="T1038" s="11"/>
      <c r="U1038" s="11"/>
      <c r="V1038" s="11"/>
      <c r="AA1038" s="11"/>
      <c r="AB1038" s="11"/>
    </row>
    <row r="1039" spans="3:28" ht="13.5">
      <c r="C1039" s="16"/>
      <c r="D1039" s="13"/>
      <c r="E1039" s="13"/>
      <c r="F1039" s="13"/>
      <c r="G1039" s="16"/>
      <c r="H1039" s="16"/>
      <c r="I1039" s="16"/>
      <c r="J1039" s="16"/>
      <c r="K1039" s="16"/>
      <c r="L1039" s="16"/>
      <c r="M1039" s="16"/>
      <c r="N1039" s="16"/>
      <c r="O1039" s="16"/>
      <c r="P1039" s="16"/>
      <c r="Q1039" s="11"/>
      <c r="R1039" s="11"/>
      <c r="S1039" s="11"/>
      <c r="T1039" s="11"/>
      <c r="U1039" s="11"/>
      <c r="V1039" s="11"/>
      <c r="AA1039" s="11"/>
      <c r="AB1039" s="11"/>
    </row>
    <row r="1040" spans="3:28" ht="13.5">
      <c r="C1040" s="16"/>
      <c r="D1040" s="13"/>
      <c r="E1040" s="13"/>
      <c r="F1040" s="13"/>
      <c r="G1040" s="16"/>
      <c r="H1040" s="16"/>
      <c r="I1040" s="16"/>
      <c r="J1040" s="16"/>
      <c r="K1040" s="16"/>
      <c r="L1040" s="16"/>
      <c r="M1040" s="16"/>
      <c r="N1040" s="16"/>
      <c r="O1040" s="16"/>
      <c r="P1040" s="16"/>
      <c r="Q1040" s="11"/>
      <c r="R1040" s="11"/>
      <c r="S1040" s="11"/>
      <c r="T1040" s="11"/>
      <c r="U1040" s="11"/>
      <c r="V1040" s="11"/>
      <c r="AA1040" s="11"/>
      <c r="AB1040" s="11"/>
    </row>
    <row r="1041" spans="3:28" ht="13.5">
      <c r="C1041" s="16"/>
      <c r="D1041" s="13"/>
      <c r="E1041" s="13"/>
      <c r="F1041" s="13"/>
      <c r="G1041" s="16"/>
      <c r="H1041" s="16"/>
      <c r="I1041" s="16"/>
      <c r="J1041" s="16"/>
      <c r="K1041" s="16"/>
      <c r="L1041" s="16"/>
      <c r="M1041" s="16"/>
      <c r="N1041" s="16"/>
      <c r="O1041" s="16"/>
      <c r="P1041" s="16"/>
      <c r="Q1041" s="11"/>
      <c r="R1041" s="11"/>
      <c r="S1041" s="11"/>
      <c r="T1041" s="11"/>
      <c r="U1041" s="11"/>
      <c r="V1041" s="11"/>
      <c r="AA1041" s="11"/>
      <c r="AB1041" s="11"/>
    </row>
    <row r="1042" spans="3:28" ht="13.5">
      <c r="C1042" s="16"/>
      <c r="D1042" s="13"/>
      <c r="E1042" s="13"/>
      <c r="F1042" s="13"/>
      <c r="G1042" s="16"/>
      <c r="H1042" s="16"/>
      <c r="I1042" s="16"/>
      <c r="J1042" s="16"/>
      <c r="K1042" s="16"/>
      <c r="L1042" s="16"/>
      <c r="M1042" s="16"/>
      <c r="N1042" s="16"/>
      <c r="O1042" s="16"/>
      <c r="P1042" s="16"/>
      <c r="Q1042" s="11"/>
      <c r="R1042" s="11"/>
      <c r="S1042" s="11"/>
      <c r="T1042" s="11"/>
      <c r="U1042" s="11"/>
      <c r="V1042" s="11"/>
      <c r="AA1042" s="11"/>
      <c r="AB1042" s="11"/>
    </row>
    <row r="1043" spans="3:28" ht="13.5">
      <c r="C1043" s="16"/>
      <c r="D1043" s="13"/>
      <c r="E1043" s="13"/>
      <c r="F1043" s="13"/>
      <c r="G1043" s="16"/>
      <c r="H1043" s="16"/>
      <c r="I1043" s="16"/>
      <c r="J1043" s="16"/>
      <c r="K1043" s="16"/>
      <c r="L1043" s="16"/>
      <c r="M1043" s="16"/>
      <c r="N1043" s="16"/>
      <c r="O1043" s="16"/>
      <c r="P1043" s="16"/>
      <c r="Q1043" s="11"/>
      <c r="R1043" s="11"/>
      <c r="S1043" s="11"/>
      <c r="T1043" s="11"/>
      <c r="U1043" s="11"/>
      <c r="V1043" s="11"/>
      <c r="AA1043" s="11"/>
      <c r="AB1043" s="11"/>
    </row>
    <row r="1044" spans="3:28" ht="13.5">
      <c r="C1044" s="16"/>
      <c r="D1044" s="13"/>
      <c r="E1044" s="13"/>
      <c r="F1044" s="13"/>
      <c r="G1044" s="16"/>
      <c r="H1044" s="16"/>
      <c r="I1044" s="16"/>
      <c r="J1044" s="16"/>
      <c r="K1044" s="16"/>
      <c r="L1044" s="16"/>
      <c r="M1044" s="16"/>
      <c r="N1044" s="16"/>
      <c r="O1044" s="16"/>
      <c r="P1044" s="16"/>
      <c r="Q1044" s="11"/>
      <c r="R1044" s="11"/>
      <c r="S1044" s="11"/>
      <c r="T1044" s="11"/>
      <c r="U1044" s="11"/>
      <c r="V1044" s="11"/>
      <c r="AA1044" s="11"/>
      <c r="AB1044" s="11"/>
    </row>
    <row r="1045" spans="3:28" ht="13.5">
      <c r="C1045" s="16"/>
      <c r="D1045" s="13"/>
      <c r="E1045" s="13"/>
      <c r="F1045" s="13"/>
      <c r="G1045" s="16"/>
      <c r="H1045" s="16"/>
      <c r="I1045" s="16"/>
      <c r="J1045" s="16"/>
      <c r="K1045" s="16"/>
      <c r="L1045" s="16"/>
      <c r="M1045" s="16"/>
      <c r="N1045" s="16"/>
      <c r="O1045" s="16"/>
      <c r="P1045" s="16"/>
      <c r="Q1045" s="11"/>
      <c r="R1045" s="11"/>
      <c r="S1045" s="11"/>
      <c r="T1045" s="11"/>
      <c r="U1045" s="11"/>
      <c r="V1045" s="11"/>
      <c r="AA1045" s="11"/>
      <c r="AB1045" s="11"/>
    </row>
    <row r="1046" spans="3:28" ht="13.5">
      <c r="C1046" s="16"/>
      <c r="D1046" s="13"/>
      <c r="E1046" s="13"/>
      <c r="F1046" s="13"/>
      <c r="G1046" s="16"/>
      <c r="H1046" s="16"/>
      <c r="I1046" s="16"/>
      <c r="J1046" s="16"/>
      <c r="K1046" s="16"/>
      <c r="L1046" s="16"/>
      <c r="M1046" s="16"/>
      <c r="N1046" s="16"/>
      <c r="O1046" s="16"/>
      <c r="P1046" s="16"/>
      <c r="Q1046" s="11"/>
      <c r="R1046" s="11"/>
      <c r="S1046" s="11"/>
      <c r="T1046" s="11"/>
      <c r="U1046" s="11"/>
      <c r="V1046" s="11"/>
      <c r="AA1046" s="11"/>
      <c r="AB1046" s="11"/>
    </row>
    <row r="1047" spans="3:28" ht="13.5">
      <c r="C1047" s="16"/>
      <c r="D1047" s="13"/>
      <c r="E1047" s="13"/>
      <c r="F1047" s="13"/>
      <c r="G1047" s="16"/>
      <c r="H1047" s="16"/>
      <c r="I1047" s="16"/>
      <c r="J1047" s="16"/>
      <c r="K1047" s="16"/>
      <c r="L1047" s="16"/>
      <c r="M1047" s="16"/>
      <c r="N1047" s="16"/>
      <c r="O1047" s="16"/>
      <c r="P1047" s="16"/>
      <c r="Q1047" s="11"/>
      <c r="R1047" s="11"/>
      <c r="S1047" s="11"/>
      <c r="T1047" s="11"/>
      <c r="U1047" s="11"/>
      <c r="V1047" s="11"/>
      <c r="AA1047" s="11"/>
      <c r="AB1047" s="11"/>
    </row>
    <row r="1048" spans="3:28" ht="13.5">
      <c r="C1048" s="16"/>
      <c r="D1048" s="13"/>
      <c r="E1048" s="13"/>
      <c r="F1048" s="13"/>
      <c r="G1048" s="16"/>
      <c r="H1048" s="16"/>
      <c r="I1048" s="16"/>
      <c r="J1048" s="16"/>
      <c r="K1048" s="16"/>
      <c r="L1048" s="16"/>
      <c r="M1048" s="16"/>
      <c r="N1048" s="16"/>
      <c r="O1048" s="16"/>
      <c r="P1048" s="16"/>
      <c r="Q1048" s="11"/>
      <c r="R1048" s="11"/>
      <c r="S1048" s="11"/>
      <c r="T1048" s="11"/>
      <c r="U1048" s="11"/>
      <c r="V1048" s="11"/>
      <c r="AA1048" s="11"/>
      <c r="AB1048" s="11"/>
    </row>
    <row r="1049" spans="3:28" ht="13.5">
      <c r="C1049" s="16"/>
      <c r="D1049" s="13"/>
      <c r="E1049" s="13"/>
      <c r="F1049" s="13"/>
      <c r="G1049" s="16"/>
      <c r="H1049" s="16"/>
      <c r="I1049" s="16"/>
      <c r="J1049" s="16"/>
      <c r="K1049" s="16"/>
      <c r="L1049" s="16"/>
      <c r="M1049" s="16"/>
      <c r="N1049" s="16"/>
      <c r="O1049" s="16"/>
      <c r="P1049" s="16"/>
      <c r="Q1049" s="11"/>
      <c r="R1049" s="11"/>
      <c r="S1049" s="11"/>
      <c r="T1049" s="11"/>
      <c r="U1049" s="11"/>
      <c r="V1049" s="11"/>
      <c r="AA1049" s="11"/>
      <c r="AB1049" s="11"/>
    </row>
    <row r="1050" spans="3:28" ht="13.5">
      <c r="C1050" s="16"/>
      <c r="D1050" s="13"/>
      <c r="E1050" s="13"/>
      <c r="F1050" s="13"/>
      <c r="G1050" s="16"/>
      <c r="H1050" s="16"/>
      <c r="I1050" s="16"/>
      <c r="J1050" s="16"/>
      <c r="K1050" s="16"/>
      <c r="L1050" s="16"/>
      <c r="M1050" s="16"/>
      <c r="N1050" s="16"/>
      <c r="O1050" s="16"/>
      <c r="P1050" s="16"/>
      <c r="Q1050" s="11"/>
      <c r="R1050" s="11"/>
      <c r="S1050" s="11"/>
      <c r="T1050" s="11"/>
      <c r="U1050" s="11"/>
      <c r="V1050" s="11"/>
      <c r="AA1050" s="11"/>
      <c r="AB1050" s="11"/>
    </row>
    <row r="1051" spans="3:28" ht="13.5">
      <c r="C1051" s="16"/>
      <c r="D1051" s="13"/>
      <c r="E1051" s="13"/>
      <c r="F1051" s="13"/>
      <c r="G1051" s="16"/>
      <c r="H1051" s="16"/>
      <c r="I1051" s="16"/>
      <c r="J1051" s="16"/>
      <c r="K1051" s="16"/>
      <c r="L1051" s="16"/>
      <c r="M1051" s="16"/>
      <c r="N1051" s="16"/>
      <c r="O1051" s="16"/>
      <c r="P1051" s="16"/>
      <c r="Q1051" s="11"/>
      <c r="R1051" s="11"/>
      <c r="S1051" s="11"/>
      <c r="T1051" s="11"/>
      <c r="U1051" s="11"/>
      <c r="V1051" s="11"/>
      <c r="AA1051" s="11"/>
      <c r="AB1051" s="11"/>
    </row>
    <row r="1052" spans="3:28" ht="13.5">
      <c r="C1052" s="16"/>
      <c r="D1052" s="13"/>
      <c r="E1052" s="13"/>
      <c r="F1052" s="13"/>
      <c r="G1052" s="16"/>
      <c r="H1052" s="16"/>
      <c r="I1052" s="16"/>
      <c r="J1052" s="16"/>
      <c r="K1052" s="16"/>
      <c r="L1052" s="16"/>
      <c r="M1052" s="16"/>
      <c r="N1052" s="16"/>
      <c r="O1052" s="16"/>
      <c r="P1052" s="16"/>
      <c r="Q1052" s="11"/>
      <c r="R1052" s="11"/>
      <c r="S1052" s="11"/>
      <c r="T1052" s="11"/>
      <c r="U1052" s="11"/>
      <c r="V1052" s="11"/>
      <c r="AA1052" s="11"/>
      <c r="AB1052" s="11"/>
    </row>
    <row r="1053" spans="3:28" ht="13.5">
      <c r="C1053" s="16"/>
      <c r="D1053" s="13"/>
      <c r="E1053" s="13"/>
      <c r="F1053" s="13"/>
      <c r="G1053" s="16"/>
      <c r="H1053" s="16"/>
      <c r="I1053" s="16"/>
      <c r="J1053" s="16"/>
      <c r="K1053" s="16"/>
      <c r="L1053" s="16"/>
      <c r="M1053" s="16"/>
      <c r="N1053" s="16"/>
      <c r="O1053" s="16"/>
      <c r="P1053" s="16"/>
      <c r="Q1053" s="11"/>
      <c r="R1053" s="11"/>
      <c r="S1053" s="11"/>
      <c r="T1053" s="11"/>
      <c r="U1053" s="11"/>
      <c r="V1053" s="11"/>
      <c r="AA1053" s="11"/>
      <c r="AB1053" s="11"/>
    </row>
    <row r="1054" spans="3:28" ht="13.5">
      <c r="C1054" s="16"/>
      <c r="D1054" s="13"/>
      <c r="E1054" s="13"/>
      <c r="F1054" s="13"/>
      <c r="G1054" s="16"/>
      <c r="H1054" s="16"/>
      <c r="I1054" s="16"/>
      <c r="J1054" s="16"/>
      <c r="K1054" s="16"/>
      <c r="L1054" s="16"/>
      <c r="M1054" s="16"/>
      <c r="N1054" s="16"/>
      <c r="O1054" s="16"/>
      <c r="P1054" s="16"/>
      <c r="Q1054" s="11"/>
      <c r="R1054" s="11"/>
      <c r="S1054" s="11"/>
      <c r="T1054" s="11"/>
      <c r="U1054" s="11"/>
      <c r="V1054" s="11"/>
      <c r="AA1054" s="11"/>
      <c r="AB1054" s="11"/>
    </row>
    <row r="1055" spans="3:28" ht="13.5">
      <c r="C1055" s="16"/>
      <c r="D1055" s="13"/>
      <c r="E1055" s="13"/>
      <c r="F1055" s="13"/>
      <c r="G1055" s="16"/>
      <c r="H1055" s="16"/>
      <c r="I1055" s="16"/>
      <c r="J1055" s="16"/>
      <c r="K1055" s="16"/>
      <c r="L1055" s="16"/>
      <c r="M1055" s="16"/>
      <c r="N1055" s="16"/>
      <c r="O1055" s="16"/>
      <c r="P1055" s="16"/>
      <c r="Q1055" s="11"/>
      <c r="R1055" s="11"/>
      <c r="S1055" s="11"/>
      <c r="T1055" s="11"/>
      <c r="U1055" s="11"/>
      <c r="V1055" s="11"/>
      <c r="AA1055" s="11"/>
      <c r="AB1055" s="11"/>
    </row>
    <row r="1056" spans="3:28" ht="13.5">
      <c r="C1056" s="16"/>
      <c r="D1056" s="13"/>
      <c r="E1056" s="13"/>
      <c r="F1056" s="13"/>
      <c r="G1056" s="16"/>
      <c r="H1056" s="16"/>
      <c r="I1056" s="16"/>
      <c r="J1056" s="16"/>
      <c r="K1056" s="16"/>
      <c r="L1056" s="16"/>
      <c r="M1056" s="16"/>
      <c r="N1056" s="16"/>
      <c r="O1056" s="16"/>
      <c r="P1056" s="16"/>
      <c r="Q1056" s="11"/>
      <c r="R1056" s="11"/>
      <c r="S1056" s="11"/>
      <c r="T1056" s="11"/>
      <c r="U1056" s="11"/>
      <c r="V1056" s="11"/>
      <c r="AA1056" s="11"/>
      <c r="AB1056" s="11"/>
    </row>
    <row r="1057" spans="3:28" ht="13.5">
      <c r="C1057" s="16"/>
      <c r="D1057" s="13"/>
      <c r="E1057" s="13"/>
      <c r="F1057" s="13"/>
      <c r="G1057" s="16"/>
      <c r="H1057" s="16"/>
      <c r="I1057" s="16"/>
      <c r="J1057" s="16"/>
      <c r="K1057" s="16"/>
      <c r="L1057" s="16"/>
      <c r="M1057" s="16"/>
      <c r="N1057" s="16"/>
      <c r="O1057" s="16"/>
      <c r="P1057" s="16"/>
      <c r="Q1057" s="11"/>
      <c r="R1057" s="11"/>
      <c r="S1057" s="11"/>
      <c r="T1057" s="11"/>
      <c r="U1057" s="11"/>
      <c r="V1057" s="11"/>
      <c r="AA1057" s="11"/>
      <c r="AB1057" s="11"/>
    </row>
    <row r="1058" spans="3:28" ht="13.5">
      <c r="C1058" s="16"/>
      <c r="D1058" s="13"/>
      <c r="E1058" s="13"/>
      <c r="F1058" s="13"/>
      <c r="G1058" s="16"/>
      <c r="H1058" s="16"/>
      <c r="I1058" s="16"/>
      <c r="J1058" s="16"/>
      <c r="K1058" s="16"/>
      <c r="L1058" s="16"/>
      <c r="M1058" s="16"/>
      <c r="N1058" s="16"/>
      <c r="O1058" s="16"/>
      <c r="P1058" s="16"/>
      <c r="Q1058" s="11"/>
      <c r="R1058" s="11"/>
      <c r="S1058" s="11"/>
      <c r="T1058" s="11"/>
      <c r="U1058" s="11"/>
      <c r="V1058" s="11"/>
      <c r="AA1058" s="11"/>
      <c r="AB1058" s="11"/>
    </row>
    <row r="1059" spans="3:28" ht="13.5">
      <c r="C1059" s="16"/>
      <c r="D1059" s="13"/>
      <c r="E1059" s="13"/>
      <c r="F1059" s="13"/>
      <c r="G1059" s="16"/>
      <c r="H1059" s="16"/>
      <c r="I1059" s="16"/>
      <c r="J1059" s="16"/>
      <c r="K1059" s="16"/>
      <c r="L1059" s="16"/>
      <c r="M1059" s="16"/>
      <c r="N1059" s="16"/>
      <c r="O1059" s="16"/>
      <c r="P1059" s="16"/>
      <c r="Q1059" s="11"/>
      <c r="R1059" s="11"/>
      <c r="S1059" s="11"/>
      <c r="T1059" s="11"/>
      <c r="U1059" s="11"/>
      <c r="V1059" s="11"/>
      <c r="AA1059" s="11"/>
      <c r="AB1059" s="11"/>
    </row>
    <row r="1060" spans="3:28" ht="13.5">
      <c r="C1060" s="16"/>
      <c r="D1060" s="13"/>
      <c r="E1060" s="13"/>
      <c r="F1060" s="13"/>
      <c r="G1060" s="16"/>
      <c r="H1060" s="16"/>
      <c r="I1060" s="16"/>
      <c r="J1060" s="16"/>
      <c r="K1060" s="16"/>
      <c r="L1060" s="16"/>
      <c r="M1060" s="16"/>
      <c r="N1060" s="16"/>
      <c r="O1060" s="16"/>
      <c r="P1060" s="16"/>
      <c r="Q1060" s="11"/>
      <c r="R1060" s="11"/>
      <c r="S1060" s="11"/>
      <c r="T1060" s="11"/>
      <c r="U1060" s="11"/>
      <c r="V1060" s="11"/>
      <c r="AA1060" s="11"/>
      <c r="AB1060" s="11"/>
    </row>
    <row r="1061" spans="3:28" ht="13.5">
      <c r="C1061" s="16"/>
      <c r="D1061" s="13"/>
      <c r="E1061" s="13"/>
      <c r="F1061" s="13"/>
      <c r="G1061" s="16"/>
      <c r="H1061" s="16"/>
      <c r="I1061" s="16"/>
      <c r="J1061" s="16"/>
      <c r="K1061" s="16"/>
      <c r="L1061" s="16"/>
      <c r="M1061" s="16"/>
      <c r="N1061" s="16"/>
      <c r="O1061" s="16"/>
      <c r="P1061" s="16"/>
      <c r="Q1061" s="11"/>
      <c r="R1061" s="11"/>
      <c r="S1061" s="11"/>
      <c r="T1061" s="11"/>
      <c r="U1061" s="11"/>
      <c r="V1061" s="11"/>
      <c r="AA1061" s="11"/>
      <c r="AB1061" s="11"/>
    </row>
    <row r="1062" spans="3:28" ht="13.5">
      <c r="C1062" s="16"/>
      <c r="D1062" s="13"/>
      <c r="E1062" s="13"/>
      <c r="F1062" s="13"/>
      <c r="G1062" s="16"/>
      <c r="H1062" s="16"/>
      <c r="I1062" s="16"/>
      <c r="J1062" s="16"/>
      <c r="K1062" s="16"/>
      <c r="L1062" s="16"/>
      <c r="M1062" s="16"/>
      <c r="N1062" s="16"/>
      <c r="O1062" s="16"/>
      <c r="P1062" s="16"/>
      <c r="Q1062" s="11"/>
      <c r="R1062" s="11"/>
      <c r="S1062" s="11"/>
      <c r="T1062" s="11"/>
      <c r="U1062" s="11"/>
      <c r="V1062" s="11"/>
      <c r="AA1062" s="11"/>
      <c r="AB1062" s="11"/>
    </row>
    <row r="1063" spans="3:28" ht="13.5">
      <c r="C1063" s="16"/>
      <c r="D1063" s="13"/>
      <c r="E1063" s="13"/>
      <c r="F1063" s="13"/>
      <c r="G1063" s="16"/>
      <c r="H1063" s="16"/>
      <c r="I1063" s="16"/>
      <c r="J1063" s="16"/>
      <c r="K1063" s="16"/>
      <c r="L1063" s="16"/>
      <c r="M1063" s="16"/>
      <c r="N1063" s="16"/>
      <c r="O1063" s="16"/>
      <c r="P1063" s="16"/>
      <c r="Q1063" s="11"/>
      <c r="R1063" s="11"/>
      <c r="S1063" s="11"/>
      <c r="T1063" s="11"/>
      <c r="U1063" s="11"/>
      <c r="V1063" s="11"/>
      <c r="AA1063" s="11"/>
      <c r="AB1063" s="11"/>
    </row>
    <row r="1064" spans="3:28" ht="13.5">
      <c r="C1064" s="16"/>
      <c r="D1064" s="13"/>
      <c r="E1064" s="13"/>
      <c r="F1064" s="13"/>
      <c r="G1064" s="16"/>
      <c r="H1064" s="16"/>
      <c r="I1064" s="16"/>
      <c r="J1064" s="16"/>
      <c r="K1064" s="16"/>
      <c r="L1064" s="16"/>
      <c r="M1064" s="16"/>
      <c r="N1064" s="16"/>
      <c r="O1064" s="16"/>
      <c r="P1064" s="16"/>
      <c r="Q1064" s="11"/>
      <c r="R1064" s="11"/>
      <c r="S1064" s="11"/>
      <c r="T1064" s="11"/>
      <c r="U1064" s="11"/>
      <c r="V1064" s="11"/>
      <c r="AA1064" s="11"/>
      <c r="AB1064" s="11"/>
    </row>
    <row r="1065" spans="3:28" ht="13.5">
      <c r="C1065" s="16"/>
      <c r="D1065" s="13"/>
      <c r="E1065" s="13"/>
      <c r="F1065" s="13"/>
      <c r="G1065" s="16"/>
      <c r="H1065" s="16"/>
      <c r="I1065" s="16"/>
      <c r="J1065" s="16"/>
      <c r="K1065" s="16"/>
      <c r="L1065" s="16"/>
      <c r="M1065" s="16"/>
      <c r="N1065" s="16"/>
      <c r="O1065" s="16"/>
      <c r="P1065" s="16"/>
      <c r="Q1065" s="11"/>
      <c r="R1065" s="11"/>
      <c r="S1065" s="11"/>
      <c r="T1065" s="11"/>
      <c r="U1065" s="11"/>
      <c r="V1065" s="11"/>
      <c r="AA1065" s="11"/>
      <c r="AB1065" s="11"/>
    </row>
    <row r="1066" spans="3:28" ht="13.5">
      <c r="C1066" s="16"/>
      <c r="D1066" s="13"/>
      <c r="E1066" s="13"/>
      <c r="F1066" s="13"/>
      <c r="G1066" s="16"/>
      <c r="H1066" s="16"/>
      <c r="I1066" s="16"/>
      <c r="J1066" s="16"/>
      <c r="K1066" s="16"/>
      <c r="L1066" s="16"/>
      <c r="M1066" s="16"/>
      <c r="N1066" s="16"/>
      <c r="O1066" s="16"/>
      <c r="P1066" s="16"/>
      <c r="Q1066" s="11"/>
      <c r="R1066" s="11"/>
      <c r="S1066" s="11"/>
      <c r="T1066" s="11"/>
      <c r="U1066" s="11"/>
      <c r="V1066" s="11"/>
      <c r="AA1066" s="11"/>
      <c r="AB1066" s="11"/>
    </row>
    <row r="1067" spans="3:28" ht="13.5">
      <c r="C1067" s="16"/>
      <c r="D1067" s="13"/>
      <c r="E1067" s="13"/>
      <c r="F1067" s="13"/>
      <c r="G1067" s="16"/>
      <c r="H1067" s="16"/>
      <c r="I1067" s="16"/>
      <c r="J1067" s="16"/>
      <c r="K1067" s="16"/>
      <c r="L1067" s="16"/>
      <c r="M1067" s="16"/>
      <c r="N1067" s="16"/>
      <c r="O1067" s="16"/>
      <c r="P1067" s="16"/>
      <c r="Q1067" s="11"/>
      <c r="R1067" s="11"/>
      <c r="S1067" s="11"/>
      <c r="T1067" s="11"/>
      <c r="U1067" s="11"/>
      <c r="V1067" s="11"/>
      <c r="AA1067" s="11"/>
      <c r="AB1067" s="11"/>
    </row>
    <row r="1068" spans="3:28" ht="13.5">
      <c r="C1068" s="16"/>
      <c r="D1068" s="13"/>
      <c r="E1068" s="13"/>
      <c r="F1068" s="13"/>
      <c r="G1068" s="16"/>
      <c r="H1068" s="16"/>
      <c r="I1068" s="16"/>
      <c r="J1068" s="16"/>
      <c r="K1068" s="16"/>
      <c r="L1068" s="16"/>
      <c r="M1068" s="16"/>
      <c r="N1068" s="16"/>
      <c r="O1068" s="16"/>
      <c r="P1068" s="16"/>
      <c r="Q1068" s="11"/>
      <c r="R1068" s="11"/>
      <c r="S1068" s="11"/>
      <c r="T1068" s="11"/>
      <c r="U1068" s="11"/>
      <c r="V1068" s="11"/>
      <c r="AA1068" s="11"/>
      <c r="AB1068" s="11"/>
    </row>
    <row r="1069" spans="3:28" ht="13.5">
      <c r="C1069" s="16"/>
      <c r="D1069" s="13"/>
      <c r="E1069" s="13"/>
      <c r="F1069" s="13"/>
      <c r="G1069" s="16"/>
      <c r="H1069" s="16"/>
      <c r="I1069" s="16"/>
      <c r="J1069" s="16"/>
      <c r="K1069" s="16"/>
      <c r="L1069" s="16"/>
      <c r="M1069" s="16"/>
      <c r="N1069" s="16"/>
      <c r="O1069" s="16"/>
      <c r="P1069" s="16"/>
      <c r="Q1069" s="11"/>
      <c r="R1069" s="11"/>
      <c r="S1069" s="11"/>
      <c r="T1069" s="11"/>
      <c r="U1069" s="11"/>
      <c r="V1069" s="11"/>
      <c r="AA1069" s="11"/>
      <c r="AB1069" s="11"/>
    </row>
    <row r="1070" spans="3:28" ht="13.5">
      <c r="C1070" s="16"/>
      <c r="D1070" s="13"/>
      <c r="E1070" s="13"/>
      <c r="F1070" s="13"/>
      <c r="G1070" s="16"/>
      <c r="H1070" s="16"/>
      <c r="I1070" s="16"/>
      <c r="J1070" s="16"/>
      <c r="K1070" s="16"/>
      <c r="L1070" s="16"/>
      <c r="M1070" s="16"/>
      <c r="N1070" s="16"/>
      <c r="O1070" s="16"/>
      <c r="P1070" s="16"/>
      <c r="Q1070" s="11"/>
      <c r="R1070" s="11"/>
      <c r="S1070" s="11"/>
      <c r="T1070" s="11"/>
      <c r="U1070" s="11"/>
      <c r="V1070" s="11"/>
      <c r="AA1070" s="11"/>
      <c r="AB1070" s="11"/>
    </row>
    <row r="1071" spans="3:28" ht="13.5">
      <c r="C1071" s="16"/>
      <c r="D1071" s="13"/>
      <c r="E1071" s="13"/>
      <c r="F1071" s="13"/>
      <c r="G1071" s="16"/>
      <c r="H1071" s="16"/>
      <c r="I1071" s="16"/>
      <c r="J1071" s="16"/>
      <c r="K1071" s="16"/>
      <c r="L1071" s="16"/>
      <c r="M1071" s="16"/>
      <c r="N1071" s="16"/>
      <c r="O1071" s="16"/>
      <c r="P1071" s="16"/>
      <c r="Q1071" s="11"/>
      <c r="R1071" s="11"/>
      <c r="S1071" s="11"/>
      <c r="T1071" s="11"/>
      <c r="U1071" s="11"/>
      <c r="V1071" s="11"/>
      <c r="AA1071" s="11"/>
      <c r="AB1071" s="11"/>
    </row>
    <row r="1072" spans="3:28" ht="13.5">
      <c r="C1072" s="16"/>
      <c r="D1072" s="13"/>
      <c r="E1072" s="13"/>
      <c r="F1072" s="13"/>
      <c r="G1072" s="16"/>
      <c r="H1072" s="16"/>
      <c r="I1072" s="16"/>
      <c r="J1072" s="16"/>
      <c r="K1072" s="16"/>
      <c r="L1072" s="16"/>
      <c r="M1072" s="16"/>
      <c r="N1072" s="16"/>
      <c r="O1072" s="16"/>
      <c r="P1072" s="16"/>
      <c r="Q1072" s="11"/>
      <c r="R1072" s="11"/>
      <c r="S1072" s="11"/>
      <c r="T1072" s="11"/>
      <c r="U1072" s="11"/>
      <c r="V1072" s="11"/>
      <c r="AA1072" s="11"/>
      <c r="AB1072" s="11"/>
    </row>
    <row r="1073" spans="3:28" ht="13.5">
      <c r="C1073" s="16"/>
      <c r="D1073" s="13"/>
      <c r="E1073" s="13"/>
      <c r="F1073" s="13"/>
      <c r="G1073" s="16"/>
      <c r="H1073" s="16"/>
      <c r="I1073" s="16"/>
      <c r="J1073" s="16"/>
      <c r="K1073" s="16"/>
      <c r="L1073" s="16"/>
      <c r="M1073" s="16"/>
      <c r="N1073" s="16"/>
      <c r="O1073" s="16"/>
      <c r="P1073" s="16"/>
      <c r="Q1073" s="11"/>
      <c r="R1073" s="11"/>
      <c r="S1073" s="11"/>
      <c r="T1073" s="11"/>
      <c r="U1073" s="11"/>
      <c r="V1073" s="11"/>
      <c r="AA1073" s="11"/>
      <c r="AB1073" s="11"/>
    </row>
    <row r="1074" spans="3:28" ht="13.5">
      <c r="C1074" s="16"/>
      <c r="D1074" s="13"/>
      <c r="E1074" s="13"/>
      <c r="F1074" s="13"/>
      <c r="G1074" s="16"/>
      <c r="H1074" s="16"/>
      <c r="I1074" s="16"/>
      <c r="J1074" s="16"/>
      <c r="K1074" s="16"/>
      <c r="L1074" s="16"/>
      <c r="M1074" s="16"/>
      <c r="N1074" s="16"/>
      <c r="O1074" s="16"/>
      <c r="P1074" s="16"/>
      <c r="Q1074" s="11"/>
      <c r="R1074" s="11"/>
      <c r="S1074" s="11"/>
      <c r="T1074" s="11"/>
      <c r="U1074" s="11"/>
      <c r="V1074" s="11"/>
      <c r="AA1074" s="11"/>
      <c r="AB1074" s="11"/>
    </row>
    <row r="1075" spans="3:28" ht="13.5">
      <c r="C1075" s="16"/>
      <c r="D1075" s="13"/>
      <c r="E1075" s="13"/>
      <c r="F1075" s="13"/>
      <c r="G1075" s="16"/>
      <c r="H1075" s="16"/>
      <c r="I1075" s="16"/>
      <c r="J1075" s="16"/>
      <c r="K1075" s="16"/>
      <c r="L1075" s="16"/>
      <c r="M1075" s="16"/>
      <c r="N1075" s="16"/>
      <c r="O1075" s="16"/>
      <c r="P1075" s="16"/>
      <c r="Q1075" s="11"/>
      <c r="R1075" s="11"/>
      <c r="S1075" s="11"/>
      <c r="T1075" s="11"/>
      <c r="U1075" s="11"/>
      <c r="V1075" s="11"/>
      <c r="AA1075" s="11"/>
      <c r="AB1075" s="11"/>
    </row>
    <row r="1076" spans="3:28" ht="13.5">
      <c r="C1076" s="16"/>
      <c r="D1076" s="13"/>
      <c r="E1076" s="13"/>
      <c r="F1076" s="13"/>
      <c r="G1076" s="16"/>
      <c r="H1076" s="16"/>
      <c r="I1076" s="16"/>
      <c r="J1076" s="16"/>
      <c r="K1076" s="16"/>
      <c r="L1076" s="16"/>
      <c r="M1076" s="16"/>
      <c r="N1076" s="16"/>
      <c r="O1076" s="16"/>
      <c r="P1076" s="16"/>
      <c r="Q1076" s="11"/>
      <c r="R1076" s="11"/>
      <c r="S1076" s="11"/>
      <c r="T1076" s="11"/>
      <c r="U1076" s="11"/>
      <c r="V1076" s="11"/>
      <c r="AA1076" s="11"/>
      <c r="AB1076" s="11"/>
    </row>
    <row r="1077" spans="3:28" ht="13.5">
      <c r="C1077" s="16"/>
      <c r="D1077" s="13"/>
      <c r="E1077" s="13"/>
      <c r="F1077" s="13"/>
      <c r="G1077" s="16"/>
      <c r="H1077" s="16"/>
      <c r="I1077" s="16"/>
      <c r="J1077" s="16"/>
      <c r="K1077" s="16"/>
      <c r="L1077" s="16"/>
      <c r="M1077" s="16"/>
      <c r="N1077" s="16"/>
      <c r="O1077" s="16"/>
      <c r="P1077" s="16"/>
      <c r="Q1077" s="11"/>
      <c r="R1077" s="11"/>
      <c r="S1077" s="11"/>
      <c r="T1077" s="11"/>
      <c r="U1077" s="11"/>
      <c r="V1077" s="11"/>
      <c r="AA1077" s="11"/>
      <c r="AB1077" s="11"/>
    </row>
    <row r="1078" spans="3:28" ht="13.5">
      <c r="C1078" s="16"/>
      <c r="D1078" s="13"/>
      <c r="E1078" s="13"/>
      <c r="F1078" s="13"/>
      <c r="G1078" s="16"/>
      <c r="H1078" s="16"/>
      <c r="I1078" s="16"/>
      <c r="J1078" s="16"/>
      <c r="K1078" s="16"/>
      <c r="L1078" s="16"/>
      <c r="M1078" s="16"/>
      <c r="N1078" s="16"/>
      <c r="O1078" s="16"/>
      <c r="P1078" s="16"/>
      <c r="Q1078" s="11"/>
      <c r="R1078" s="11"/>
      <c r="S1078" s="11"/>
      <c r="T1078" s="11"/>
      <c r="U1078" s="11"/>
      <c r="V1078" s="11"/>
      <c r="AA1078" s="11"/>
      <c r="AB1078" s="11"/>
    </row>
    <row r="1079" spans="3:28" ht="13.5">
      <c r="C1079" s="16"/>
      <c r="D1079" s="13"/>
      <c r="E1079" s="13"/>
      <c r="F1079" s="13"/>
      <c r="G1079" s="16"/>
      <c r="H1079" s="16"/>
      <c r="I1079" s="16"/>
      <c r="J1079" s="16"/>
      <c r="K1079" s="16"/>
      <c r="L1079" s="16"/>
      <c r="M1079" s="16"/>
      <c r="N1079" s="16"/>
      <c r="O1079" s="16"/>
      <c r="P1079" s="16"/>
      <c r="Q1079" s="11"/>
      <c r="R1079" s="11"/>
      <c r="S1079" s="11"/>
      <c r="T1079" s="11"/>
      <c r="U1079" s="11"/>
      <c r="V1079" s="11"/>
      <c r="AA1079" s="11"/>
      <c r="AB1079" s="11"/>
    </row>
    <row r="1080" spans="3:28" ht="13.5">
      <c r="C1080" s="16"/>
      <c r="D1080" s="13"/>
      <c r="E1080" s="13"/>
      <c r="F1080" s="13"/>
      <c r="G1080" s="16"/>
      <c r="H1080" s="16"/>
      <c r="I1080" s="16"/>
      <c r="J1080" s="16"/>
      <c r="K1080" s="16"/>
      <c r="L1080" s="16"/>
      <c r="M1080" s="16"/>
      <c r="N1080" s="16"/>
      <c r="O1080" s="16"/>
      <c r="P1080" s="16"/>
      <c r="Q1080" s="11"/>
      <c r="R1080" s="11"/>
      <c r="S1080" s="11"/>
      <c r="T1080" s="11"/>
      <c r="U1080" s="11"/>
      <c r="V1080" s="11"/>
      <c r="AA1080" s="11"/>
      <c r="AB1080" s="11"/>
    </row>
    <row r="1081" spans="3:28" ht="13.5">
      <c r="C1081" s="16"/>
      <c r="D1081" s="13"/>
      <c r="E1081" s="13"/>
      <c r="F1081" s="13"/>
      <c r="G1081" s="16"/>
      <c r="H1081" s="16"/>
      <c r="I1081" s="16"/>
      <c r="J1081" s="16"/>
      <c r="K1081" s="16"/>
      <c r="L1081" s="16"/>
      <c r="M1081" s="16"/>
      <c r="N1081" s="16"/>
      <c r="O1081" s="16"/>
      <c r="P1081" s="16"/>
      <c r="Q1081" s="11"/>
      <c r="R1081" s="11"/>
      <c r="S1081" s="11"/>
      <c r="T1081" s="11"/>
      <c r="U1081" s="11"/>
      <c r="V1081" s="11"/>
      <c r="AA1081" s="11"/>
      <c r="AB1081" s="11"/>
    </row>
    <row r="1082" spans="3:28" ht="13.5">
      <c r="C1082" s="16"/>
      <c r="D1082" s="13"/>
      <c r="E1082" s="13"/>
      <c r="F1082" s="13"/>
      <c r="G1082" s="16"/>
      <c r="H1082" s="16"/>
      <c r="I1082" s="16"/>
      <c r="J1082" s="16"/>
      <c r="K1082" s="16"/>
      <c r="L1082" s="16"/>
      <c r="M1082" s="16"/>
      <c r="N1082" s="16"/>
      <c r="O1082" s="16"/>
      <c r="P1082" s="16"/>
      <c r="Q1082" s="11"/>
      <c r="R1082" s="11"/>
      <c r="S1082" s="11"/>
      <c r="T1082" s="11"/>
      <c r="U1082" s="11"/>
      <c r="V1082" s="11"/>
      <c r="AA1082" s="11"/>
      <c r="AB1082" s="11"/>
    </row>
    <row r="1083" spans="3:28" ht="13.5">
      <c r="C1083" s="16"/>
      <c r="D1083" s="13"/>
      <c r="E1083" s="13"/>
      <c r="F1083" s="13"/>
      <c r="G1083" s="16"/>
      <c r="H1083" s="16"/>
      <c r="I1083" s="16"/>
      <c r="J1083" s="16"/>
      <c r="K1083" s="16"/>
      <c r="L1083" s="16"/>
      <c r="M1083" s="16"/>
      <c r="N1083" s="16"/>
      <c r="O1083" s="16"/>
      <c r="P1083" s="16"/>
      <c r="Q1083" s="11"/>
      <c r="R1083" s="11"/>
      <c r="S1083" s="11"/>
      <c r="T1083" s="11"/>
      <c r="U1083" s="11"/>
      <c r="V1083" s="11"/>
      <c r="AA1083" s="11"/>
      <c r="AB1083" s="11"/>
    </row>
    <row r="1084" spans="3:28" ht="13.5">
      <c r="C1084" s="16"/>
      <c r="D1084" s="13"/>
      <c r="E1084" s="13"/>
      <c r="F1084" s="13"/>
      <c r="G1084" s="16"/>
      <c r="H1084" s="16"/>
      <c r="I1084" s="16"/>
      <c r="J1084" s="16"/>
      <c r="K1084" s="16"/>
      <c r="L1084" s="16"/>
      <c r="M1084" s="16"/>
      <c r="N1084" s="16"/>
      <c r="O1084" s="16"/>
      <c r="P1084" s="16"/>
      <c r="Q1084" s="11"/>
      <c r="R1084" s="11"/>
      <c r="S1084" s="11"/>
      <c r="T1084" s="11"/>
      <c r="U1084" s="11"/>
      <c r="V1084" s="11"/>
      <c r="AA1084" s="11"/>
      <c r="AB1084" s="11"/>
    </row>
    <row r="1085" spans="3:28" ht="13.5">
      <c r="C1085" s="16"/>
      <c r="D1085" s="13"/>
      <c r="E1085" s="13"/>
      <c r="F1085" s="13"/>
      <c r="G1085" s="16"/>
      <c r="H1085" s="16"/>
      <c r="I1085" s="16"/>
      <c r="J1085" s="16"/>
      <c r="K1085" s="16"/>
      <c r="L1085" s="16"/>
      <c r="M1085" s="16"/>
      <c r="N1085" s="16"/>
      <c r="O1085" s="16"/>
      <c r="P1085" s="16"/>
      <c r="Q1085" s="11"/>
      <c r="R1085" s="11"/>
      <c r="S1085" s="11"/>
      <c r="T1085" s="11"/>
      <c r="U1085" s="11"/>
      <c r="V1085" s="11"/>
      <c r="AA1085" s="11"/>
      <c r="AB1085" s="11"/>
    </row>
    <row r="1086" spans="3:28" ht="13.5">
      <c r="C1086" s="16"/>
      <c r="D1086" s="13"/>
      <c r="E1086" s="13"/>
      <c r="F1086" s="13"/>
      <c r="G1086" s="16"/>
      <c r="H1086" s="16"/>
      <c r="I1086" s="16"/>
      <c r="J1086" s="16"/>
      <c r="K1086" s="16"/>
      <c r="L1086" s="16"/>
      <c r="M1086" s="16"/>
      <c r="N1086" s="16"/>
      <c r="O1086" s="16"/>
      <c r="P1086" s="16"/>
      <c r="Q1086" s="11"/>
      <c r="R1086" s="11"/>
      <c r="S1086" s="11"/>
      <c r="T1086" s="11"/>
      <c r="U1086" s="11"/>
      <c r="V1086" s="11"/>
      <c r="AA1086" s="11"/>
      <c r="AB1086" s="11"/>
    </row>
    <row r="1087" spans="3:28" ht="13.5">
      <c r="C1087" s="16"/>
      <c r="D1087" s="13"/>
      <c r="E1087" s="13"/>
      <c r="F1087" s="13"/>
      <c r="G1087" s="16"/>
      <c r="H1087" s="16"/>
      <c r="I1087" s="16"/>
      <c r="J1087" s="16"/>
      <c r="K1087" s="16"/>
      <c r="L1087" s="16"/>
      <c r="M1087" s="16"/>
      <c r="N1087" s="16"/>
      <c r="O1087" s="16"/>
      <c r="P1087" s="16"/>
      <c r="Q1087" s="11"/>
      <c r="R1087" s="11"/>
      <c r="S1087" s="11"/>
      <c r="T1087" s="11"/>
      <c r="U1087" s="11"/>
      <c r="V1087" s="11"/>
      <c r="AA1087" s="11"/>
      <c r="AB1087" s="11"/>
    </row>
    <row r="1088" spans="3:28" ht="13.5">
      <c r="C1088" s="16"/>
      <c r="D1088" s="13"/>
      <c r="E1088" s="13"/>
      <c r="F1088" s="13"/>
      <c r="G1088" s="16"/>
      <c r="H1088" s="16"/>
      <c r="I1088" s="16"/>
      <c r="J1088" s="16"/>
      <c r="K1088" s="16"/>
      <c r="L1088" s="16"/>
      <c r="M1088" s="16"/>
      <c r="N1088" s="16"/>
      <c r="O1088" s="16"/>
      <c r="P1088" s="16"/>
      <c r="Q1088" s="11"/>
      <c r="R1088" s="11"/>
      <c r="S1088" s="11"/>
      <c r="T1088" s="11"/>
      <c r="U1088" s="11"/>
      <c r="V1088" s="11"/>
      <c r="AA1088" s="11"/>
      <c r="AB1088" s="11"/>
    </row>
    <row r="1089" spans="3:28" ht="13.5">
      <c r="C1089" s="16"/>
      <c r="D1089" s="13"/>
      <c r="E1089" s="13"/>
      <c r="F1089" s="13"/>
      <c r="G1089" s="16"/>
      <c r="H1089" s="16"/>
      <c r="I1089" s="16"/>
      <c r="J1089" s="16"/>
      <c r="K1089" s="16"/>
      <c r="L1089" s="16"/>
      <c r="M1089" s="16"/>
      <c r="N1089" s="16"/>
      <c r="O1089" s="16"/>
      <c r="P1089" s="16"/>
      <c r="Q1089" s="11"/>
      <c r="R1089" s="11"/>
      <c r="S1089" s="11"/>
      <c r="T1089" s="11"/>
      <c r="U1089" s="11"/>
      <c r="V1089" s="11"/>
      <c r="AA1089" s="11"/>
      <c r="AB1089" s="11"/>
    </row>
    <row r="1090" spans="3:28" ht="13.5">
      <c r="C1090" s="16"/>
      <c r="D1090" s="13"/>
      <c r="E1090" s="13"/>
      <c r="F1090" s="13"/>
      <c r="G1090" s="16"/>
      <c r="H1090" s="16"/>
      <c r="I1090" s="16"/>
      <c r="J1090" s="16"/>
      <c r="K1090" s="16"/>
      <c r="L1090" s="16"/>
      <c r="M1090" s="16"/>
      <c r="N1090" s="16"/>
      <c r="O1090" s="16"/>
      <c r="P1090" s="16"/>
      <c r="Q1090" s="11"/>
      <c r="R1090" s="11"/>
      <c r="S1090" s="11"/>
      <c r="T1090" s="11"/>
      <c r="U1090" s="11"/>
      <c r="V1090" s="11"/>
      <c r="AA1090" s="11"/>
      <c r="AB1090" s="11"/>
    </row>
    <row r="1091" spans="3:28" ht="13.5">
      <c r="C1091" s="16"/>
      <c r="D1091" s="13"/>
      <c r="E1091" s="13"/>
      <c r="F1091" s="13"/>
      <c r="G1091" s="16"/>
      <c r="H1091" s="16"/>
      <c r="I1091" s="16"/>
      <c r="J1091" s="16"/>
      <c r="K1091" s="16"/>
      <c r="L1091" s="16"/>
      <c r="M1091" s="16"/>
      <c r="N1091" s="16"/>
      <c r="O1091" s="16"/>
      <c r="P1091" s="16"/>
      <c r="Q1091" s="11"/>
      <c r="R1091" s="11"/>
      <c r="S1091" s="11"/>
      <c r="T1091" s="11"/>
      <c r="U1091" s="11"/>
      <c r="V1091" s="11"/>
      <c r="AA1091" s="11"/>
      <c r="AB1091" s="11"/>
    </row>
    <row r="1092" spans="3:28" ht="13.5">
      <c r="C1092" s="16"/>
      <c r="D1092" s="13"/>
      <c r="E1092" s="13"/>
      <c r="F1092" s="13"/>
      <c r="G1092" s="16"/>
      <c r="H1092" s="16"/>
      <c r="I1092" s="16"/>
      <c r="J1092" s="16"/>
      <c r="K1092" s="16"/>
      <c r="L1092" s="16"/>
      <c r="M1092" s="16"/>
      <c r="N1092" s="16"/>
      <c r="O1092" s="16"/>
      <c r="P1092" s="16"/>
      <c r="Q1092" s="11"/>
      <c r="R1092" s="11"/>
      <c r="S1092" s="11"/>
      <c r="T1092" s="11"/>
      <c r="U1092" s="11"/>
      <c r="V1092" s="11"/>
      <c r="AA1092" s="11"/>
      <c r="AB1092" s="11"/>
    </row>
    <row r="1093" spans="3:28" ht="13.5">
      <c r="C1093" s="16"/>
      <c r="D1093" s="13"/>
      <c r="E1093" s="13"/>
      <c r="F1093" s="13"/>
      <c r="G1093" s="16"/>
      <c r="H1093" s="16"/>
      <c r="I1093" s="16"/>
      <c r="J1093" s="16"/>
      <c r="K1093" s="16"/>
      <c r="L1093" s="16"/>
      <c r="M1093" s="16"/>
      <c r="N1093" s="16"/>
      <c r="O1093" s="16"/>
      <c r="P1093" s="16"/>
      <c r="Q1093" s="11"/>
      <c r="R1093" s="11"/>
      <c r="S1093" s="11"/>
      <c r="T1093" s="11"/>
      <c r="U1093" s="11"/>
      <c r="V1093" s="11"/>
      <c r="AA1093" s="11"/>
      <c r="AB1093" s="11"/>
    </row>
    <row r="1094" spans="3:28" ht="13.5">
      <c r="C1094" s="16"/>
      <c r="D1094" s="13"/>
      <c r="E1094" s="13"/>
      <c r="F1094" s="13"/>
      <c r="G1094" s="16"/>
      <c r="H1094" s="16"/>
      <c r="I1094" s="16"/>
      <c r="J1094" s="16"/>
      <c r="K1094" s="16"/>
      <c r="L1094" s="16"/>
      <c r="M1094" s="16"/>
      <c r="N1094" s="16"/>
      <c r="O1094" s="16"/>
      <c r="P1094" s="16"/>
      <c r="Q1094" s="11"/>
      <c r="R1094" s="11"/>
      <c r="S1094" s="11"/>
      <c r="T1094" s="11"/>
      <c r="U1094" s="11"/>
      <c r="V1094" s="11"/>
      <c r="AA1094" s="11"/>
      <c r="AB1094" s="11"/>
    </row>
    <row r="1095" spans="3:28" ht="13.5">
      <c r="C1095" s="16"/>
      <c r="D1095" s="13"/>
      <c r="E1095" s="13"/>
      <c r="F1095" s="13"/>
      <c r="G1095" s="16"/>
      <c r="H1095" s="16"/>
      <c r="I1095" s="16"/>
      <c r="J1095" s="16"/>
      <c r="K1095" s="16"/>
      <c r="L1095" s="16"/>
      <c r="M1095" s="16"/>
      <c r="N1095" s="16"/>
      <c r="O1095" s="16"/>
      <c r="P1095" s="16"/>
      <c r="Q1095" s="11"/>
      <c r="R1095" s="11"/>
      <c r="S1095" s="11"/>
      <c r="T1095" s="11"/>
      <c r="U1095" s="11"/>
      <c r="V1095" s="11"/>
      <c r="AA1095" s="11"/>
      <c r="AB1095" s="11"/>
    </row>
    <row r="1096" spans="3:28" ht="13.5">
      <c r="C1096" s="16"/>
      <c r="D1096" s="13"/>
      <c r="E1096" s="13"/>
      <c r="F1096" s="13"/>
      <c r="G1096" s="16"/>
      <c r="H1096" s="16"/>
      <c r="I1096" s="16"/>
      <c r="J1096" s="16"/>
      <c r="K1096" s="16"/>
      <c r="L1096" s="16"/>
      <c r="M1096" s="16"/>
      <c r="N1096" s="16"/>
      <c r="O1096" s="16"/>
      <c r="P1096" s="16"/>
      <c r="Q1096" s="11"/>
      <c r="R1096" s="11"/>
      <c r="S1096" s="11"/>
      <c r="T1096" s="11"/>
      <c r="U1096" s="11"/>
      <c r="V1096" s="11"/>
      <c r="AA1096" s="11"/>
      <c r="AB1096" s="11"/>
    </row>
    <row r="1097" spans="3:28" ht="13.5">
      <c r="C1097" s="16"/>
      <c r="D1097" s="13"/>
      <c r="E1097" s="13"/>
      <c r="F1097" s="13"/>
      <c r="G1097" s="16"/>
      <c r="H1097" s="16"/>
      <c r="I1097" s="16"/>
      <c r="J1097" s="16"/>
      <c r="K1097" s="16"/>
      <c r="L1097" s="16"/>
      <c r="M1097" s="16"/>
      <c r="N1097" s="16"/>
      <c r="O1097" s="16"/>
      <c r="P1097" s="16"/>
      <c r="Q1097" s="11"/>
      <c r="R1097" s="11"/>
      <c r="S1097" s="11"/>
      <c r="T1097" s="11"/>
      <c r="U1097" s="11"/>
      <c r="V1097" s="11"/>
      <c r="AA1097" s="11"/>
      <c r="AB1097" s="11"/>
    </row>
    <row r="1098" spans="3:28" ht="13.5">
      <c r="C1098" s="16"/>
      <c r="D1098" s="13"/>
      <c r="E1098" s="13"/>
      <c r="F1098" s="13"/>
      <c r="G1098" s="16"/>
      <c r="H1098" s="16"/>
      <c r="I1098" s="16"/>
      <c r="J1098" s="16"/>
      <c r="K1098" s="16"/>
      <c r="L1098" s="16"/>
      <c r="M1098" s="16"/>
      <c r="N1098" s="16"/>
      <c r="O1098" s="16"/>
      <c r="P1098" s="16"/>
      <c r="Q1098" s="11"/>
      <c r="R1098" s="11"/>
      <c r="S1098" s="11"/>
      <c r="T1098" s="11"/>
      <c r="U1098" s="11"/>
      <c r="V1098" s="11"/>
      <c r="AA1098" s="11"/>
      <c r="AB1098" s="11"/>
    </row>
    <row r="1099" spans="3:28" ht="13.5">
      <c r="C1099" s="16"/>
      <c r="D1099" s="13"/>
      <c r="E1099" s="13"/>
      <c r="F1099" s="13"/>
      <c r="G1099" s="16"/>
      <c r="H1099" s="16"/>
      <c r="I1099" s="16"/>
      <c r="J1099" s="16"/>
      <c r="K1099" s="16"/>
      <c r="L1099" s="16"/>
      <c r="M1099" s="16"/>
      <c r="N1099" s="16"/>
      <c r="O1099" s="16"/>
      <c r="P1099" s="16"/>
      <c r="Q1099" s="11"/>
      <c r="R1099" s="11"/>
      <c r="S1099" s="11"/>
      <c r="T1099" s="11"/>
      <c r="U1099" s="11"/>
      <c r="V1099" s="11"/>
      <c r="AA1099" s="11"/>
      <c r="AB1099" s="11"/>
    </row>
    <row r="1100" spans="3:28" ht="13.5">
      <c r="C1100" s="16"/>
      <c r="D1100" s="13"/>
      <c r="E1100" s="13"/>
      <c r="F1100" s="13"/>
      <c r="G1100" s="16"/>
      <c r="H1100" s="16"/>
      <c r="I1100" s="16"/>
      <c r="J1100" s="16"/>
      <c r="K1100" s="16"/>
      <c r="L1100" s="16"/>
      <c r="M1100" s="16"/>
      <c r="N1100" s="16"/>
      <c r="O1100" s="16"/>
      <c r="P1100" s="16"/>
      <c r="Q1100" s="11"/>
      <c r="R1100" s="11"/>
      <c r="S1100" s="11"/>
      <c r="T1100" s="11"/>
      <c r="U1100" s="11"/>
      <c r="V1100" s="11"/>
      <c r="AA1100" s="11"/>
      <c r="AB1100" s="11"/>
    </row>
    <row r="1101" spans="3:28" ht="13.5">
      <c r="C1101" s="16"/>
      <c r="D1101" s="13"/>
      <c r="E1101" s="13"/>
      <c r="F1101" s="13"/>
      <c r="G1101" s="16"/>
      <c r="H1101" s="16"/>
      <c r="I1101" s="16"/>
      <c r="J1101" s="16"/>
      <c r="K1101" s="16"/>
      <c r="L1101" s="16"/>
      <c r="M1101" s="16"/>
      <c r="N1101" s="16"/>
      <c r="O1101" s="16"/>
      <c r="P1101" s="16"/>
      <c r="Q1101" s="11"/>
      <c r="R1101" s="11"/>
      <c r="S1101" s="11"/>
      <c r="T1101" s="11"/>
      <c r="U1101" s="11"/>
      <c r="V1101" s="11"/>
      <c r="AA1101" s="11"/>
      <c r="AB1101" s="11"/>
    </row>
    <row r="1102" spans="3:28" ht="13.5">
      <c r="C1102" s="16"/>
      <c r="D1102" s="13"/>
      <c r="E1102" s="13"/>
      <c r="F1102" s="13"/>
      <c r="G1102" s="16"/>
      <c r="H1102" s="16"/>
      <c r="I1102" s="16"/>
      <c r="J1102" s="16"/>
      <c r="K1102" s="16"/>
      <c r="L1102" s="16"/>
      <c r="M1102" s="16"/>
      <c r="N1102" s="16"/>
      <c r="O1102" s="16"/>
      <c r="P1102" s="16"/>
      <c r="Q1102" s="11"/>
      <c r="R1102" s="11"/>
      <c r="S1102" s="11"/>
      <c r="T1102" s="11"/>
      <c r="U1102" s="11"/>
      <c r="V1102" s="11"/>
      <c r="AA1102" s="11"/>
      <c r="AB1102" s="11"/>
    </row>
    <row r="1103" spans="3:28" ht="13.5">
      <c r="C1103" s="16"/>
      <c r="D1103" s="13"/>
      <c r="E1103" s="13"/>
      <c r="F1103" s="13"/>
      <c r="G1103" s="16"/>
      <c r="H1103" s="16"/>
      <c r="I1103" s="16"/>
      <c r="J1103" s="16"/>
      <c r="K1103" s="16"/>
      <c r="L1103" s="16"/>
      <c r="M1103" s="16"/>
      <c r="N1103" s="16"/>
      <c r="O1103" s="16"/>
      <c r="P1103" s="16"/>
      <c r="Q1103" s="11"/>
      <c r="R1103" s="11"/>
      <c r="S1103" s="11"/>
      <c r="T1103" s="11"/>
      <c r="U1103" s="11"/>
      <c r="V1103" s="11"/>
      <c r="AA1103" s="11"/>
      <c r="AB1103" s="11"/>
    </row>
    <row r="1104" spans="3:28" ht="13.5">
      <c r="C1104" s="16"/>
      <c r="D1104" s="13"/>
      <c r="E1104" s="13"/>
      <c r="F1104" s="13"/>
      <c r="G1104" s="16"/>
      <c r="H1104" s="16"/>
      <c r="I1104" s="16"/>
      <c r="J1104" s="16"/>
      <c r="K1104" s="16"/>
      <c r="L1104" s="16"/>
      <c r="M1104" s="16"/>
      <c r="N1104" s="16"/>
      <c r="O1104" s="16"/>
      <c r="P1104" s="16"/>
      <c r="Q1104" s="11"/>
      <c r="R1104" s="11"/>
      <c r="S1104" s="11"/>
      <c r="T1104" s="11"/>
      <c r="U1104" s="11"/>
      <c r="V1104" s="11"/>
      <c r="AA1104" s="11"/>
      <c r="AB1104" s="11"/>
    </row>
    <row r="1105" spans="3:28" ht="13.5">
      <c r="C1105" s="16"/>
      <c r="D1105" s="13"/>
      <c r="E1105" s="13"/>
      <c r="F1105" s="13"/>
      <c r="G1105" s="16"/>
      <c r="H1105" s="16"/>
      <c r="I1105" s="16"/>
      <c r="J1105" s="16"/>
      <c r="K1105" s="16"/>
      <c r="L1105" s="16"/>
      <c r="M1105" s="16"/>
      <c r="N1105" s="16"/>
      <c r="O1105" s="16"/>
      <c r="P1105" s="16"/>
      <c r="Q1105" s="11"/>
      <c r="R1105" s="11"/>
      <c r="S1105" s="11"/>
      <c r="T1105" s="11"/>
      <c r="U1105" s="11"/>
      <c r="V1105" s="11"/>
      <c r="AA1105" s="11"/>
      <c r="AB1105" s="11"/>
    </row>
    <row r="1106" spans="3:28" ht="13.5">
      <c r="C1106" s="16"/>
      <c r="D1106" s="13"/>
      <c r="E1106" s="13"/>
      <c r="F1106" s="13"/>
      <c r="G1106" s="16"/>
      <c r="H1106" s="16"/>
      <c r="I1106" s="16"/>
      <c r="J1106" s="16"/>
      <c r="K1106" s="16"/>
      <c r="L1106" s="16"/>
      <c r="M1106" s="16"/>
      <c r="N1106" s="16"/>
      <c r="O1106" s="16"/>
      <c r="P1106" s="16"/>
      <c r="Q1106" s="11"/>
      <c r="R1106" s="11"/>
      <c r="S1106" s="11"/>
      <c r="T1106" s="11"/>
      <c r="U1106" s="11"/>
      <c r="V1106" s="11"/>
      <c r="AA1106" s="11"/>
      <c r="AB1106" s="11"/>
    </row>
    <row r="1107" spans="3:28" ht="13.5">
      <c r="C1107" s="16"/>
      <c r="D1107" s="13"/>
      <c r="E1107" s="13"/>
      <c r="F1107" s="13"/>
      <c r="G1107" s="16"/>
      <c r="H1107" s="16"/>
      <c r="I1107" s="16"/>
      <c r="J1107" s="16"/>
      <c r="K1107" s="16"/>
      <c r="L1107" s="16"/>
      <c r="M1107" s="16"/>
      <c r="N1107" s="16"/>
      <c r="O1107" s="16"/>
      <c r="P1107" s="16"/>
      <c r="Q1107" s="11"/>
      <c r="R1107" s="11"/>
      <c r="S1107" s="11"/>
      <c r="T1107" s="11"/>
      <c r="U1107" s="11"/>
      <c r="V1107" s="11"/>
      <c r="AA1107" s="11"/>
      <c r="AB1107" s="11"/>
    </row>
    <row r="1108" spans="3:28" ht="13.5">
      <c r="C1108" s="16"/>
      <c r="D1108" s="13"/>
      <c r="E1108" s="13"/>
      <c r="F1108" s="13"/>
      <c r="G1108" s="16"/>
      <c r="H1108" s="16"/>
      <c r="I1108" s="16"/>
      <c r="J1108" s="16"/>
      <c r="K1108" s="16"/>
      <c r="L1108" s="16"/>
      <c r="M1108" s="16"/>
      <c r="N1108" s="16"/>
      <c r="O1108" s="16"/>
      <c r="P1108" s="16"/>
      <c r="Q1108" s="11"/>
      <c r="R1108" s="11"/>
      <c r="S1108" s="11"/>
      <c r="T1108" s="11"/>
      <c r="U1108" s="11"/>
      <c r="V1108" s="11"/>
      <c r="AA1108" s="11"/>
      <c r="AB1108" s="11"/>
    </row>
    <row r="1109" spans="3:28" ht="13.5">
      <c r="C1109" s="16"/>
      <c r="D1109" s="13"/>
      <c r="E1109" s="13"/>
      <c r="F1109" s="13"/>
      <c r="G1109" s="16"/>
      <c r="H1109" s="16"/>
      <c r="I1109" s="16"/>
      <c r="J1109" s="16"/>
      <c r="K1109" s="16"/>
      <c r="L1109" s="16"/>
      <c r="M1109" s="16"/>
      <c r="N1109" s="16"/>
      <c r="O1109" s="16"/>
      <c r="P1109" s="16"/>
      <c r="Q1109" s="11"/>
      <c r="R1109" s="11"/>
      <c r="S1109" s="11"/>
      <c r="T1109" s="11"/>
      <c r="U1109" s="11"/>
      <c r="V1109" s="11"/>
      <c r="AA1109" s="11"/>
      <c r="AB1109" s="11"/>
    </row>
    <row r="1110" spans="3:28" ht="13.5">
      <c r="C1110" s="16"/>
      <c r="D1110" s="13"/>
      <c r="E1110" s="13"/>
      <c r="F1110" s="13"/>
      <c r="G1110" s="16"/>
      <c r="H1110" s="16"/>
      <c r="I1110" s="16"/>
      <c r="J1110" s="16"/>
      <c r="K1110" s="16"/>
      <c r="L1110" s="16"/>
      <c r="M1110" s="16"/>
      <c r="N1110" s="16"/>
      <c r="O1110" s="16"/>
      <c r="P1110" s="16"/>
      <c r="Q1110" s="11"/>
      <c r="R1110" s="11"/>
      <c r="S1110" s="11"/>
      <c r="T1110" s="11"/>
      <c r="U1110" s="11"/>
      <c r="V1110" s="11"/>
      <c r="AA1110" s="11"/>
      <c r="AB1110" s="11"/>
    </row>
    <row r="1111" spans="3:28" ht="13.5">
      <c r="C1111" s="16"/>
      <c r="D1111" s="13"/>
      <c r="E1111" s="13"/>
      <c r="F1111" s="13"/>
      <c r="G1111" s="16"/>
      <c r="H1111" s="16"/>
      <c r="I1111" s="16"/>
      <c r="J1111" s="16"/>
      <c r="K1111" s="16"/>
      <c r="L1111" s="16"/>
      <c r="M1111" s="16"/>
      <c r="N1111" s="16"/>
      <c r="O1111" s="16"/>
      <c r="P1111" s="16"/>
      <c r="Q1111" s="11"/>
      <c r="R1111" s="11"/>
      <c r="S1111" s="11"/>
      <c r="T1111" s="11"/>
      <c r="U1111" s="11"/>
      <c r="V1111" s="11"/>
      <c r="AA1111" s="11"/>
      <c r="AB1111" s="11"/>
    </row>
    <row r="1112" spans="3:28" ht="13.5">
      <c r="C1112" s="16"/>
      <c r="D1112" s="13"/>
      <c r="E1112" s="13"/>
      <c r="F1112" s="13"/>
      <c r="G1112" s="16"/>
      <c r="H1112" s="16"/>
      <c r="I1112" s="16"/>
      <c r="J1112" s="16"/>
      <c r="K1112" s="16"/>
      <c r="L1112" s="16"/>
      <c r="M1112" s="16"/>
      <c r="N1112" s="16"/>
      <c r="O1112" s="16"/>
      <c r="P1112" s="16"/>
      <c r="Q1112" s="11"/>
      <c r="R1112" s="11"/>
      <c r="S1112" s="11"/>
      <c r="T1112" s="11"/>
      <c r="U1112" s="11"/>
      <c r="V1112" s="11"/>
      <c r="AA1112" s="11"/>
      <c r="AB1112" s="11"/>
    </row>
    <row r="1113" spans="3:28" ht="13.5">
      <c r="C1113" s="16"/>
      <c r="D1113" s="13"/>
      <c r="E1113" s="13"/>
      <c r="F1113" s="13"/>
      <c r="G1113" s="16"/>
      <c r="H1113" s="16"/>
      <c r="I1113" s="16"/>
      <c r="J1113" s="16"/>
      <c r="K1113" s="16"/>
      <c r="L1113" s="16"/>
      <c r="M1113" s="16"/>
      <c r="N1113" s="16"/>
      <c r="O1113" s="16"/>
      <c r="P1113" s="16"/>
      <c r="Q1113" s="11"/>
      <c r="R1113" s="11"/>
      <c r="S1113" s="11"/>
      <c r="T1113" s="11"/>
      <c r="U1113" s="11"/>
      <c r="V1113" s="11"/>
      <c r="AA1113" s="11"/>
      <c r="AB1113" s="11"/>
    </row>
    <row r="1114" spans="3:28" ht="13.5">
      <c r="C1114" s="16"/>
      <c r="D1114" s="13"/>
      <c r="E1114" s="13"/>
      <c r="F1114" s="13"/>
      <c r="G1114" s="16"/>
      <c r="H1114" s="16"/>
      <c r="I1114" s="16"/>
      <c r="J1114" s="16"/>
      <c r="K1114" s="16"/>
      <c r="L1114" s="16"/>
      <c r="M1114" s="16"/>
      <c r="N1114" s="16"/>
      <c r="O1114" s="16"/>
      <c r="P1114" s="16"/>
      <c r="Q1114" s="11"/>
      <c r="R1114" s="11"/>
      <c r="S1114" s="11"/>
      <c r="T1114" s="11"/>
      <c r="U1114" s="11"/>
      <c r="V1114" s="11"/>
      <c r="AA1114" s="11"/>
      <c r="AB1114" s="11"/>
    </row>
    <row r="1115" spans="3:28" ht="13.5">
      <c r="C1115" s="16"/>
      <c r="D1115" s="13"/>
      <c r="E1115" s="13"/>
      <c r="F1115" s="13"/>
      <c r="G1115" s="16"/>
      <c r="H1115" s="16"/>
      <c r="I1115" s="16"/>
      <c r="J1115" s="16"/>
      <c r="K1115" s="16"/>
      <c r="L1115" s="16"/>
      <c r="M1115" s="16"/>
      <c r="N1115" s="16"/>
      <c r="O1115" s="16"/>
      <c r="P1115" s="16"/>
      <c r="Q1115" s="11"/>
      <c r="R1115" s="11"/>
      <c r="S1115" s="11"/>
      <c r="T1115" s="11"/>
      <c r="U1115" s="11"/>
      <c r="V1115" s="11"/>
      <c r="AA1115" s="11"/>
      <c r="AB1115" s="11"/>
    </row>
    <row r="1116" spans="3:28" ht="13.5">
      <c r="C1116" s="16"/>
      <c r="D1116" s="13"/>
      <c r="E1116" s="13"/>
      <c r="F1116" s="13"/>
      <c r="G1116" s="16"/>
      <c r="H1116" s="16"/>
      <c r="I1116" s="16"/>
      <c r="J1116" s="16"/>
      <c r="K1116" s="16"/>
      <c r="L1116" s="16"/>
      <c r="M1116" s="16"/>
      <c r="N1116" s="16"/>
      <c r="O1116" s="16"/>
      <c r="P1116" s="16"/>
      <c r="Q1116" s="11"/>
      <c r="R1116" s="11"/>
      <c r="S1116" s="11"/>
      <c r="T1116" s="11"/>
      <c r="U1116" s="11"/>
      <c r="V1116" s="11"/>
      <c r="AA1116" s="11"/>
      <c r="AB1116" s="11"/>
    </row>
    <row r="1117" spans="3:28" ht="13.5">
      <c r="C1117" s="16"/>
      <c r="D1117" s="13"/>
      <c r="E1117" s="13"/>
      <c r="F1117" s="13"/>
      <c r="G1117" s="16"/>
      <c r="H1117" s="16"/>
      <c r="I1117" s="16"/>
      <c r="J1117" s="16"/>
      <c r="K1117" s="16"/>
      <c r="L1117" s="16"/>
      <c r="M1117" s="16"/>
      <c r="N1117" s="16"/>
      <c r="O1117" s="16"/>
      <c r="P1117" s="16"/>
      <c r="Q1117" s="11"/>
      <c r="R1117" s="11"/>
      <c r="S1117" s="11"/>
      <c r="T1117" s="11"/>
      <c r="U1117" s="11"/>
      <c r="V1117" s="11"/>
      <c r="AA1117" s="11"/>
      <c r="AB1117" s="11"/>
    </row>
    <row r="1118" spans="3:28" ht="13.5">
      <c r="C1118" s="16"/>
      <c r="D1118" s="13"/>
      <c r="E1118" s="13"/>
      <c r="F1118" s="13"/>
      <c r="G1118" s="16"/>
      <c r="H1118" s="16"/>
      <c r="I1118" s="16"/>
      <c r="J1118" s="16"/>
      <c r="K1118" s="16"/>
      <c r="L1118" s="16"/>
      <c r="M1118" s="16"/>
      <c r="N1118" s="16"/>
      <c r="O1118" s="16"/>
      <c r="P1118" s="16"/>
      <c r="Q1118" s="11"/>
      <c r="R1118" s="11"/>
      <c r="S1118" s="11"/>
      <c r="T1118" s="11"/>
      <c r="U1118" s="11"/>
      <c r="V1118" s="11"/>
      <c r="AA1118" s="11"/>
      <c r="AB1118" s="11"/>
    </row>
    <row r="1119" spans="3:28" ht="13.5">
      <c r="C1119" s="16"/>
      <c r="D1119" s="13"/>
      <c r="E1119" s="13"/>
      <c r="F1119" s="13"/>
      <c r="G1119" s="16"/>
      <c r="H1119" s="16"/>
      <c r="I1119" s="16"/>
      <c r="J1119" s="16"/>
      <c r="K1119" s="16"/>
      <c r="L1119" s="16"/>
      <c r="M1119" s="16"/>
      <c r="N1119" s="16"/>
      <c r="O1119" s="16"/>
      <c r="P1119" s="16"/>
      <c r="Q1119" s="11"/>
      <c r="R1119" s="11"/>
      <c r="S1119" s="11"/>
      <c r="T1119" s="11"/>
      <c r="U1119" s="11"/>
      <c r="V1119" s="11"/>
      <c r="AA1119" s="11"/>
      <c r="AB1119" s="11"/>
    </row>
    <row r="1120" spans="3:28" ht="13.5">
      <c r="C1120" s="16"/>
      <c r="D1120" s="13"/>
      <c r="E1120" s="13"/>
      <c r="F1120" s="13"/>
      <c r="G1120" s="16"/>
      <c r="H1120" s="16"/>
      <c r="I1120" s="16"/>
      <c r="J1120" s="16"/>
      <c r="K1120" s="16"/>
      <c r="L1120" s="16"/>
      <c r="M1120" s="16"/>
      <c r="N1120" s="16"/>
      <c r="O1120" s="16"/>
      <c r="P1120" s="16"/>
      <c r="Q1120" s="11"/>
      <c r="R1120" s="11"/>
      <c r="S1120" s="11"/>
      <c r="T1120" s="11"/>
      <c r="U1120" s="11"/>
      <c r="V1120" s="11"/>
      <c r="AA1120" s="11"/>
      <c r="AB1120" s="11"/>
    </row>
    <row r="1121" spans="3:28" ht="13.5">
      <c r="C1121" s="16"/>
      <c r="D1121" s="13"/>
      <c r="E1121" s="13"/>
      <c r="F1121" s="13"/>
      <c r="G1121" s="16"/>
      <c r="H1121" s="16"/>
      <c r="I1121" s="16"/>
      <c r="J1121" s="16"/>
      <c r="K1121" s="16"/>
      <c r="L1121" s="16"/>
      <c r="M1121" s="16"/>
      <c r="N1121" s="16"/>
      <c r="O1121" s="16"/>
      <c r="P1121" s="16"/>
      <c r="Q1121" s="11"/>
      <c r="R1121" s="11"/>
      <c r="S1121" s="11"/>
      <c r="T1121" s="11"/>
      <c r="U1121" s="11"/>
      <c r="V1121" s="11"/>
      <c r="AA1121" s="11"/>
      <c r="AB1121" s="11"/>
    </row>
    <row r="1122" spans="3:28" ht="13.5">
      <c r="C1122" s="16"/>
      <c r="D1122" s="13"/>
      <c r="E1122" s="13"/>
      <c r="F1122" s="13"/>
      <c r="G1122" s="16"/>
      <c r="H1122" s="16"/>
      <c r="I1122" s="16"/>
      <c r="J1122" s="16"/>
      <c r="K1122" s="16"/>
      <c r="L1122" s="16"/>
      <c r="M1122" s="16"/>
      <c r="N1122" s="16"/>
      <c r="O1122" s="16"/>
      <c r="P1122" s="16"/>
      <c r="Q1122" s="11"/>
      <c r="R1122" s="11"/>
      <c r="S1122" s="11"/>
      <c r="T1122" s="11"/>
      <c r="U1122" s="11"/>
      <c r="V1122" s="11"/>
      <c r="AA1122" s="11"/>
      <c r="AB1122" s="11"/>
    </row>
    <row r="1123" spans="3:28" ht="13.5">
      <c r="C1123" s="16"/>
      <c r="D1123" s="13"/>
      <c r="E1123" s="13"/>
      <c r="F1123" s="13"/>
      <c r="G1123" s="16"/>
      <c r="H1123" s="16"/>
      <c r="I1123" s="16"/>
      <c r="J1123" s="16"/>
      <c r="K1123" s="16"/>
      <c r="L1123" s="16"/>
      <c r="M1123" s="16"/>
      <c r="N1123" s="16"/>
      <c r="O1123" s="16"/>
      <c r="P1123" s="16"/>
      <c r="Q1123" s="11"/>
      <c r="R1123" s="11"/>
      <c r="S1123" s="11"/>
      <c r="T1123" s="11"/>
      <c r="U1123" s="11"/>
      <c r="V1123" s="11"/>
      <c r="AA1123" s="11"/>
      <c r="AB1123" s="11"/>
    </row>
    <row r="1124" spans="3:28" ht="13.5">
      <c r="C1124" s="16"/>
      <c r="D1124" s="13"/>
      <c r="E1124" s="13"/>
      <c r="F1124" s="13"/>
      <c r="G1124" s="16"/>
      <c r="H1124" s="16"/>
      <c r="I1124" s="16"/>
      <c r="J1124" s="16"/>
      <c r="K1124" s="16"/>
      <c r="L1124" s="16"/>
      <c r="M1124" s="16"/>
      <c r="N1124" s="16"/>
      <c r="O1124" s="16"/>
      <c r="P1124" s="16"/>
      <c r="Q1124" s="11"/>
      <c r="R1124" s="11"/>
      <c r="S1124" s="11"/>
      <c r="T1124" s="11"/>
      <c r="U1124" s="11"/>
      <c r="V1124" s="11"/>
      <c r="AA1124" s="11"/>
      <c r="AB1124" s="11"/>
    </row>
    <row r="1125" spans="3:28" ht="13.5">
      <c r="C1125" s="16"/>
      <c r="D1125" s="13"/>
      <c r="E1125" s="13"/>
      <c r="F1125" s="13"/>
      <c r="G1125" s="16"/>
      <c r="H1125" s="16"/>
      <c r="I1125" s="16"/>
      <c r="J1125" s="16"/>
      <c r="K1125" s="16"/>
      <c r="L1125" s="16"/>
      <c r="M1125" s="16"/>
      <c r="N1125" s="16"/>
      <c r="O1125" s="16"/>
      <c r="P1125" s="16"/>
      <c r="Q1125" s="11"/>
      <c r="R1125" s="11"/>
      <c r="S1125" s="11"/>
      <c r="T1125" s="11"/>
      <c r="U1125" s="11"/>
      <c r="V1125" s="11"/>
      <c r="AA1125" s="11"/>
      <c r="AB1125" s="11"/>
    </row>
    <row r="1126" spans="3:28" ht="13.5">
      <c r="C1126" s="16"/>
      <c r="D1126" s="13"/>
      <c r="E1126" s="13"/>
      <c r="F1126" s="13"/>
      <c r="G1126" s="16"/>
      <c r="H1126" s="16"/>
      <c r="I1126" s="16"/>
      <c r="J1126" s="16"/>
      <c r="K1126" s="16"/>
      <c r="L1126" s="16"/>
      <c r="M1126" s="16"/>
      <c r="N1126" s="16"/>
      <c r="O1126" s="16"/>
      <c r="P1126" s="16"/>
      <c r="Q1126" s="11"/>
      <c r="R1126" s="11"/>
      <c r="S1126" s="11"/>
      <c r="T1126" s="11"/>
      <c r="U1126" s="11"/>
      <c r="V1126" s="11"/>
      <c r="AA1126" s="11"/>
      <c r="AB1126" s="11"/>
    </row>
    <row r="1127" spans="3:28" ht="13.5">
      <c r="C1127" s="16"/>
      <c r="D1127" s="13"/>
      <c r="E1127" s="13"/>
      <c r="F1127" s="13"/>
      <c r="G1127" s="16"/>
      <c r="H1127" s="16"/>
      <c r="I1127" s="16"/>
      <c r="J1127" s="16"/>
      <c r="K1127" s="16"/>
      <c r="L1127" s="16"/>
      <c r="M1127" s="16"/>
      <c r="N1127" s="16"/>
      <c r="O1127" s="16"/>
      <c r="P1127" s="16"/>
      <c r="Q1127" s="11"/>
      <c r="R1127" s="11"/>
      <c r="S1127" s="11"/>
      <c r="T1127" s="11"/>
      <c r="U1127" s="11"/>
      <c r="V1127" s="11"/>
      <c r="AA1127" s="11"/>
      <c r="AB1127" s="11"/>
    </row>
    <row r="1128" spans="3:28" ht="13.5">
      <c r="C1128" s="16"/>
      <c r="D1128" s="13"/>
      <c r="E1128" s="13"/>
      <c r="F1128" s="13"/>
      <c r="G1128" s="16"/>
      <c r="H1128" s="16"/>
      <c r="I1128" s="16"/>
      <c r="J1128" s="16"/>
      <c r="K1128" s="16"/>
      <c r="L1128" s="16"/>
      <c r="M1128" s="16"/>
      <c r="N1128" s="16"/>
      <c r="O1128" s="16"/>
      <c r="P1128" s="16"/>
      <c r="Q1128" s="11"/>
      <c r="R1128" s="11"/>
      <c r="S1128" s="11"/>
      <c r="T1128" s="11"/>
      <c r="U1128" s="11"/>
      <c r="V1128" s="11"/>
      <c r="AA1128" s="11"/>
      <c r="AB1128" s="11"/>
    </row>
    <row r="1129" spans="3:28" ht="13.5">
      <c r="C1129" s="16"/>
      <c r="D1129" s="13"/>
      <c r="E1129" s="13"/>
      <c r="F1129" s="13"/>
      <c r="G1129" s="16"/>
      <c r="H1129" s="16"/>
      <c r="I1129" s="16"/>
      <c r="J1129" s="16"/>
      <c r="K1129" s="16"/>
      <c r="L1129" s="16"/>
      <c r="M1129" s="16"/>
      <c r="N1129" s="16"/>
      <c r="O1129" s="16"/>
      <c r="P1129" s="16"/>
      <c r="Q1129" s="11"/>
      <c r="R1129" s="11"/>
      <c r="S1129" s="11"/>
      <c r="T1129" s="11"/>
      <c r="U1129" s="11"/>
      <c r="V1129" s="11"/>
      <c r="AA1129" s="11"/>
      <c r="AB1129" s="11"/>
    </row>
    <row r="1130" spans="3:28" ht="13.5">
      <c r="C1130" s="16"/>
      <c r="D1130" s="13"/>
      <c r="E1130" s="13"/>
      <c r="F1130" s="13"/>
      <c r="G1130" s="16"/>
      <c r="H1130" s="16"/>
      <c r="I1130" s="16"/>
      <c r="J1130" s="16"/>
      <c r="K1130" s="16"/>
      <c r="L1130" s="16"/>
      <c r="M1130" s="16"/>
      <c r="N1130" s="16"/>
      <c r="O1130" s="16"/>
      <c r="P1130" s="16"/>
      <c r="Q1130" s="11"/>
      <c r="R1130" s="11"/>
      <c r="S1130" s="11"/>
      <c r="T1130" s="11"/>
      <c r="U1130" s="11"/>
      <c r="V1130" s="11"/>
      <c r="AA1130" s="11"/>
      <c r="AB1130" s="11"/>
    </row>
    <row r="1131" spans="3:28" ht="13.5">
      <c r="C1131" s="16"/>
      <c r="D1131" s="13"/>
      <c r="E1131" s="13"/>
      <c r="F1131" s="13"/>
      <c r="G1131" s="16"/>
      <c r="H1131" s="16"/>
      <c r="I1131" s="16"/>
      <c r="J1131" s="16"/>
      <c r="K1131" s="16"/>
      <c r="L1131" s="16"/>
      <c r="M1131" s="16"/>
      <c r="N1131" s="16"/>
      <c r="O1131" s="16"/>
      <c r="P1131" s="16"/>
      <c r="Q1131" s="11"/>
      <c r="R1131" s="11"/>
      <c r="S1131" s="11"/>
      <c r="T1131" s="11"/>
      <c r="U1131" s="11"/>
      <c r="V1131" s="11"/>
      <c r="AA1131" s="11"/>
      <c r="AB1131" s="11"/>
    </row>
    <row r="1132" spans="3:28" ht="13.5">
      <c r="C1132" s="16"/>
      <c r="D1132" s="13"/>
      <c r="E1132" s="13"/>
      <c r="F1132" s="13"/>
      <c r="G1132" s="16"/>
      <c r="H1132" s="16"/>
      <c r="I1132" s="16"/>
      <c r="J1132" s="16"/>
      <c r="K1132" s="16"/>
      <c r="L1132" s="16"/>
      <c r="M1132" s="16"/>
      <c r="N1132" s="16"/>
      <c r="O1132" s="16"/>
      <c r="P1132" s="16"/>
      <c r="Q1132" s="11"/>
      <c r="R1132" s="11"/>
      <c r="S1132" s="11"/>
      <c r="T1132" s="11"/>
      <c r="U1132" s="11"/>
      <c r="V1132" s="11"/>
      <c r="AA1132" s="11"/>
      <c r="AB1132" s="11"/>
    </row>
    <row r="1133" spans="3:28" ht="13.5">
      <c r="C1133" s="16"/>
      <c r="D1133" s="13"/>
      <c r="E1133" s="13"/>
      <c r="F1133" s="13"/>
      <c r="G1133" s="16"/>
      <c r="H1133" s="16"/>
      <c r="I1133" s="16"/>
      <c r="J1133" s="16"/>
      <c r="K1133" s="16"/>
      <c r="L1133" s="16"/>
      <c r="M1133" s="16"/>
      <c r="N1133" s="16"/>
      <c r="O1133" s="16"/>
      <c r="P1133" s="16"/>
      <c r="Q1133" s="11"/>
      <c r="R1133" s="11"/>
      <c r="S1133" s="11"/>
      <c r="T1133" s="11"/>
      <c r="U1133" s="11"/>
      <c r="V1133" s="11"/>
      <c r="AA1133" s="11"/>
      <c r="AB1133" s="11"/>
    </row>
    <row r="1134" spans="3:28" ht="13.5">
      <c r="C1134" s="16"/>
      <c r="D1134" s="13"/>
      <c r="E1134" s="13"/>
      <c r="F1134" s="13"/>
      <c r="G1134" s="16"/>
      <c r="H1134" s="16"/>
      <c r="I1134" s="16"/>
      <c r="J1134" s="16"/>
      <c r="K1134" s="16"/>
      <c r="L1134" s="16"/>
      <c r="M1134" s="16"/>
      <c r="N1134" s="16"/>
      <c r="O1134" s="16"/>
      <c r="P1134" s="16"/>
      <c r="Q1134" s="11"/>
      <c r="R1134" s="11"/>
      <c r="S1134" s="11"/>
      <c r="T1134" s="11"/>
      <c r="U1134" s="11"/>
      <c r="V1134" s="11"/>
      <c r="AA1134" s="11"/>
      <c r="AB1134" s="11"/>
    </row>
    <row r="1135" spans="3:28" ht="13.5">
      <c r="C1135" s="16"/>
      <c r="D1135" s="13"/>
      <c r="E1135" s="13"/>
      <c r="F1135" s="13"/>
      <c r="G1135" s="16"/>
      <c r="H1135" s="16"/>
      <c r="I1135" s="16"/>
      <c r="J1135" s="16"/>
      <c r="K1135" s="16"/>
      <c r="L1135" s="16"/>
      <c r="M1135" s="16"/>
      <c r="N1135" s="16"/>
      <c r="O1135" s="16"/>
      <c r="P1135" s="16"/>
      <c r="Q1135" s="11"/>
      <c r="R1135" s="11"/>
      <c r="S1135" s="11"/>
      <c r="T1135" s="11"/>
      <c r="U1135" s="11"/>
      <c r="V1135" s="11"/>
      <c r="AA1135" s="11"/>
      <c r="AB1135" s="11"/>
    </row>
    <row r="1136" spans="3:28" ht="13.5">
      <c r="C1136" s="16"/>
      <c r="D1136" s="13"/>
      <c r="E1136" s="13"/>
      <c r="F1136" s="13"/>
      <c r="G1136" s="16"/>
      <c r="H1136" s="16"/>
      <c r="I1136" s="16"/>
      <c r="J1136" s="16"/>
      <c r="K1136" s="16"/>
      <c r="L1136" s="16"/>
      <c r="M1136" s="16"/>
      <c r="N1136" s="16"/>
      <c r="O1136" s="16"/>
      <c r="P1136" s="16"/>
      <c r="Q1136" s="11"/>
      <c r="R1136" s="11"/>
      <c r="S1136" s="11"/>
      <c r="T1136" s="11"/>
      <c r="U1136" s="11"/>
      <c r="V1136" s="11"/>
      <c r="AA1136" s="11"/>
      <c r="AB1136" s="11"/>
    </row>
    <row r="1137" spans="3:28" ht="13.5">
      <c r="C1137" s="16"/>
      <c r="D1137" s="13"/>
      <c r="E1137" s="13"/>
      <c r="F1137" s="13"/>
      <c r="G1137" s="16"/>
      <c r="H1137" s="16"/>
      <c r="I1137" s="16"/>
      <c r="J1137" s="16"/>
      <c r="K1137" s="16"/>
      <c r="L1137" s="16"/>
      <c r="M1137" s="16"/>
      <c r="N1137" s="16"/>
      <c r="O1137" s="16"/>
      <c r="P1137" s="16"/>
      <c r="Q1137" s="11"/>
      <c r="R1137" s="11"/>
      <c r="S1137" s="11"/>
      <c r="T1137" s="11"/>
      <c r="U1137" s="11"/>
      <c r="V1137" s="11"/>
      <c r="AA1137" s="11"/>
      <c r="AB1137" s="11"/>
    </row>
    <row r="1138" spans="3:28" ht="13.5">
      <c r="C1138" s="16"/>
      <c r="D1138" s="13"/>
      <c r="E1138" s="13"/>
      <c r="F1138" s="13"/>
      <c r="G1138" s="16"/>
      <c r="H1138" s="16"/>
      <c r="I1138" s="16"/>
      <c r="J1138" s="16"/>
      <c r="K1138" s="16"/>
      <c r="L1138" s="16"/>
      <c r="M1138" s="16"/>
      <c r="N1138" s="16"/>
      <c r="O1138" s="16"/>
      <c r="P1138" s="16"/>
      <c r="Q1138" s="11"/>
      <c r="R1138" s="11"/>
      <c r="S1138" s="11"/>
      <c r="T1138" s="11"/>
      <c r="U1138" s="11"/>
      <c r="V1138" s="11"/>
      <c r="AA1138" s="11"/>
      <c r="AB1138" s="11"/>
    </row>
    <row r="1139" spans="3:28" ht="13.5">
      <c r="C1139" s="16"/>
      <c r="D1139" s="13"/>
      <c r="E1139" s="13"/>
      <c r="F1139" s="13"/>
      <c r="G1139" s="16"/>
      <c r="H1139" s="16"/>
      <c r="I1139" s="16"/>
      <c r="J1139" s="16"/>
      <c r="K1139" s="16"/>
      <c r="L1139" s="16"/>
      <c r="M1139" s="16"/>
      <c r="N1139" s="16"/>
      <c r="O1139" s="16"/>
      <c r="P1139" s="16"/>
      <c r="Q1139" s="11"/>
      <c r="R1139" s="11"/>
      <c r="S1139" s="11"/>
      <c r="T1139" s="11"/>
      <c r="U1139" s="11"/>
      <c r="V1139" s="11"/>
      <c r="AA1139" s="11"/>
      <c r="AB1139" s="11"/>
    </row>
    <row r="1140" spans="3:28" ht="13.5">
      <c r="C1140" s="16"/>
      <c r="D1140" s="13"/>
      <c r="E1140" s="13"/>
      <c r="F1140" s="13"/>
      <c r="G1140" s="16"/>
      <c r="H1140" s="16"/>
      <c r="I1140" s="16"/>
      <c r="J1140" s="16"/>
      <c r="K1140" s="16"/>
      <c r="L1140" s="16"/>
      <c r="M1140" s="16"/>
      <c r="N1140" s="16"/>
      <c r="O1140" s="16"/>
      <c r="P1140" s="16"/>
      <c r="Q1140" s="11"/>
      <c r="R1140" s="11"/>
      <c r="S1140" s="11"/>
      <c r="T1140" s="11"/>
      <c r="U1140" s="11"/>
      <c r="V1140" s="11"/>
      <c r="AA1140" s="11"/>
      <c r="AB1140" s="11"/>
    </row>
    <row r="1141" spans="3:28" ht="13.5">
      <c r="C1141" s="16"/>
      <c r="D1141" s="13"/>
      <c r="E1141" s="13"/>
      <c r="F1141" s="13"/>
      <c r="G1141" s="16"/>
      <c r="H1141" s="16"/>
      <c r="I1141" s="16"/>
      <c r="J1141" s="16"/>
      <c r="K1141" s="16"/>
      <c r="L1141" s="16"/>
      <c r="M1141" s="16"/>
      <c r="N1141" s="16"/>
      <c r="O1141" s="16"/>
      <c r="P1141" s="16"/>
      <c r="Q1141" s="11"/>
      <c r="R1141" s="11"/>
      <c r="S1141" s="11"/>
      <c r="T1141" s="11"/>
      <c r="U1141" s="11"/>
      <c r="V1141" s="11"/>
      <c r="AA1141" s="11"/>
      <c r="AB1141" s="11"/>
    </row>
    <row r="1142" spans="3:28" ht="13.5">
      <c r="C1142" s="16"/>
      <c r="D1142" s="13"/>
      <c r="E1142" s="13"/>
      <c r="F1142" s="13"/>
      <c r="G1142" s="16"/>
      <c r="H1142" s="16"/>
      <c r="I1142" s="16"/>
      <c r="J1142" s="16"/>
      <c r="K1142" s="16"/>
      <c r="L1142" s="16"/>
      <c r="M1142" s="16"/>
      <c r="N1142" s="16"/>
      <c r="O1142" s="16"/>
      <c r="P1142" s="16"/>
      <c r="Q1142" s="11"/>
      <c r="R1142" s="11"/>
      <c r="S1142" s="11"/>
      <c r="T1142" s="11"/>
      <c r="U1142" s="11"/>
      <c r="V1142" s="11"/>
      <c r="AA1142" s="11"/>
      <c r="AB1142" s="11"/>
    </row>
    <row r="1143" spans="3:28" ht="13.5">
      <c r="C1143" s="16"/>
      <c r="D1143" s="13"/>
      <c r="E1143" s="13"/>
      <c r="F1143" s="13"/>
      <c r="G1143" s="16"/>
      <c r="H1143" s="16"/>
      <c r="I1143" s="16"/>
      <c r="J1143" s="16"/>
      <c r="K1143" s="16"/>
      <c r="L1143" s="16"/>
      <c r="M1143" s="16"/>
      <c r="N1143" s="16"/>
      <c r="O1143" s="16"/>
      <c r="P1143" s="16"/>
      <c r="Q1143" s="11"/>
      <c r="R1143" s="11"/>
      <c r="S1143" s="11"/>
      <c r="T1143" s="11"/>
      <c r="U1143" s="11"/>
      <c r="V1143" s="11"/>
      <c r="AA1143" s="11"/>
      <c r="AB1143" s="11"/>
    </row>
    <row r="1144" spans="3:28" ht="13.5">
      <c r="C1144" s="16"/>
      <c r="D1144" s="13"/>
      <c r="E1144" s="13"/>
      <c r="F1144" s="13"/>
      <c r="G1144" s="16"/>
      <c r="H1144" s="16"/>
      <c r="I1144" s="16"/>
      <c r="J1144" s="16"/>
      <c r="K1144" s="16"/>
      <c r="L1144" s="16"/>
      <c r="M1144" s="16"/>
      <c r="N1144" s="16"/>
      <c r="O1144" s="16"/>
      <c r="P1144" s="16"/>
      <c r="Q1144" s="11"/>
      <c r="R1144" s="11"/>
      <c r="S1144" s="11"/>
      <c r="T1144" s="11"/>
      <c r="U1144" s="11"/>
      <c r="V1144" s="11"/>
      <c r="AA1144" s="11"/>
      <c r="AB1144" s="11"/>
    </row>
    <row r="1145" spans="3:28" ht="13.5">
      <c r="C1145" s="16"/>
      <c r="D1145" s="13"/>
      <c r="E1145" s="13"/>
      <c r="F1145" s="13"/>
      <c r="G1145" s="16"/>
      <c r="H1145" s="16"/>
      <c r="I1145" s="16"/>
      <c r="J1145" s="16"/>
      <c r="K1145" s="16"/>
      <c r="L1145" s="16"/>
      <c r="M1145" s="16"/>
      <c r="N1145" s="16"/>
      <c r="O1145" s="16"/>
      <c r="P1145" s="16"/>
      <c r="Q1145" s="11"/>
      <c r="R1145" s="11"/>
      <c r="S1145" s="11"/>
      <c r="T1145" s="11"/>
      <c r="U1145" s="11"/>
      <c r="V1145" s="11"/>
      <c r="AA1145" s="11"/>
      <c r="AB1145" s="11"/>
    </row>
    <row r="1146" spans="3:28" ht="13.5">
      <c r="C1146" s="16"/>
      <c r="D1146" s="13"/>
      <c r="E1146" s="13"/>
      <c r="F1146" s="13"/>
      <c r="G1146" s="16"/>
      <c r="H1146" s="16"/>
      <c r="I1146" s="16"/>
      <c r="J1146" s="16"/>
      <c r="K1146" s="16"/>
      <c r="L1146" s="16"/>
      <c r="M1146" s="16"/>
      <c r="N1146" s="16"/>
      <c r="O1146" s="16"/>
      <c r="P1146" s="16"/>
      <c r="Q1146" s="11"/>
      <c r="R1146" s="11"/>
      <c r="S1146" s="11"/>
      <c r="T1146" s="11"/>
      <c r="U1146" s="11"/>
      <c r="V1146" s="11"/>
      <c r="AA1146" s="11"/>
      <c r="AB1146" s="11"/>
    </row>
    <row r="1147" spans="3:28" ht="13.5">
      <c r="C1147" s="16"/>
      <c r="D1147" s="13"/>
      <c r="E1147" s="13"/>
      <c r="F1147" s="13"/>
      <c r="G1147" s="16"/>
      <c r="H1147" s="16"/>
      <c r="I1147" s="16"/>
      <c r="J1147" s="16"/>
      <c r="K1147" s="16"/>
      <c r="L1147" s="16"/>
      <c r="M1147" s="16"/>
      <c r="N1147" s="16"/>
      <c r="O1147" s="16"/>
      <c r="P1147" s="16"/>
      <c r="Q1147" s="11"/>
      <c r="R1147" s="11"/>
      <c r="S1147" s="11"/>
      <c r="T1147" s="11"/>
      <c r="U1147" s="11"/>
      <c r="V1147" s="11"/>
      <c r="AA1147" s="11"/>
      <c r="AB1147" s="11"/>
    </row>
    <row r="1148" spans="3:28" ht="13.5">
      <c r="C1148" s="16"/>
      <c r="D1148" s="13"/>
      <c r="E1148" s="13"/>
      <c r="F1148" s="13"/>
      <c r="G1148" s="16"/>
      <c r="H1148" s="16"/>
      <c r="I1148" s="16"/>
      <c r="J1148" s="16"/>
      <c r="K1148" s="16"/>
      <c r="L1148" s="16"/>
      <c r="M1148" s="16"/>
      <c r="N1148" s="16"/>
      <c r="O1148" s="16"/>
      <c r="P1148" s="16"/>
      <c r="Q1148" s="11"/>
      <c r="R1148" s="11"/>
      <c r="S1148" s="11"/>
      <c r="T1148" s="11"/>
      <c r="U1148" s="11"/>
      <c r="V1148" s="11"/>
      <c r="AA1148" s="11"/>
      <c r="AB1148" s="11"/>
    </row>
    <row r="1149" spans="3:28" ht="13.5">
      <c r="C1149" s="16"/>
      <c r="D1149" s="13"/>
      <c r="E1149" s="13"/>
      <c r="F1149" s="13"/>
      <c r="G1149" s="16"/>
      <c r="H1149" s="16"/>
      <c r="I1149" s="16"/>
      <c r="J1149" s="16"/>
      <c r="K1149" s="16"/>
      <c r="L1149" s="16"/>
      <c r="M1149" s="16"/>
      <c r="N1149" s="16"/>
      <c r="O1149" s="16"/>
      <c r="P1149" s="16"/>
      <c r="Q1149" s="11"/>
      <c r="R1149" s="11"/>
      <c r="S1149" s="11"/>
      <c r="T1149" s="11"/>
      <c r="U1149" s="11"/>
      <c r="V1149" s="11"/>
      <c r="AA1149" s="11"/>
      <c r="AB1149" s="11"/>
    </row>
    <row r="1150" spans="3:28" ht="13.5">
      <c r="C1150" s="16"/>
      <c r="D1150" s="13"/>
      <c r="E1150" s="13"/>
      <c r="F1150" s="13"/>
      <c r="G1150" s="16"/>
      <c r="H1150" s="16"/>
      <c r="I1150" s="16"/>
      <c r="J1150" s="16"/>
      <c r="K1150" s="16"/>
      <c r="L1150" s="16"/>
      <c r="M1150" s="16"/>
      <c r="N1150" s="16"/>
      <c r="O1150" s="16"/>
      <c r="P1150" s="16"/>
      <c r="Q1150" s="11"/>
      <c r="R1150" s="11"/>
      <c r="S1150" s="11"/>
      <c r="T1150" s="11"/>
      <c r="U1150" s="11"/>
      <c r="V1150" s="11"/>
      <c r="AA1150" s="11"/>
      <c r="AB1150" s="11"/>
    </row>
    <row r="1151" spans="3:28" ht="13.5">
      <c r="C1151" s="16"/>
      <c r="D1151" s="13"/>
      <c r="E1151" s="13"/>
      <c r="F1151" s="13"/>
      <c r="G1151" s="16"/>
      <c r="H1151" s="16"/>
      <c r="I1151" s="16"/>
      <c r="J1151" s="16"/>
      <c r="K1151" s="16"/>
      <c r="L1151" s="16"/>
      <c r="M1151" s="16"/>
      <c r="N1151" s="16"/>
      <c r="O1151" s="16"/>
      <c r="P1151" s="16"/>
      <c r="Q1151" s="11"/>
      <c r="R1151" s="11"/>
      <c r="S1151" s="11"/>
      <c r="T1151" s="11"/>
      <c r="U1151" s="11"/>
      <c r="V1151" s="11"/>
      <c r="AA1151" s="11"/>
      <c r="AB1151" s="11"/>
    </row>
    <row r="1152" spans="3:28" ht="13.5">
      <c r="C1152" s="16"/>
      <c r="D1152" s="13"/>
      <c r="E1152" s="13"/>
      <c r="F1152" s="13"/>
      <c r="G1152" s="16"/>
      <c r="H1152" s="16"/>
      <c r="I1152" s="16"/>
      <c r="J1152" s="16"/>
      <c r="K1152" s="16"/>
      <c r="L1152" s="16"/>
      <c r="M1152" s="16"/>
      <c r="N1152" s="16"/>
      <c r="O1152" s="16"/>
      <c r="P1152" s="16"/>
      <c r="Q1152" s="11"/>
      <c r="R1152" s="11"/>
      <c r="S1152" s="11"/>
      <c r="T1152" s="11"/>
      <c r="U1152" s="11"/>
      <c r="V1152" s="11"/>
      <c r="AA1152" s="11"/>
      <c r="AB1152" s="11"/>
    </row>
    <row r="1153" spans="3:28" ht="13.5">
      <c r="C1153" s="16"/>
      <c r="D1153" s="13"/>
      <c r="E1153" s="13"/>
      <c r="F1153" s="13"/>
      <c r="G1153" s="16"/>
      <c r="H1153" s="16"/>
      <c r="I1153" s="16"/>
      <c r="J1153" s="16"/>
      <c r="K1153" s="16"/>
      <c r="L1153" s="16"/>
      <c r="M1153" s="16"/>
      <c r="N1153" s="16"/>
      <c r="O1153" s="16"/>
      <c r="P1153" s="16"/>
      <c r="Q1153" s="11"/>
      <c r="R1153" s="11"/>
      <c r="S1153" s="11"/>
      <c r="T1153" s="11"/>
      <c r="U1153" s="11"/>
      <c r="V1153" s="11"/>
      <c r="AA1153" s="11"/>
      <c r="AB1153" s="11"/>
    </row>
    <row r="1154" spans="3:28" ht="13.5">
      <c r="C1154" s="16"/>
      <c r="D1154" s="13"/>
      <c r="E1154" s="13"/>
      <c r="F1154" s="13"/>
      <c r="G1154" s="16"/>
      <c r="H1154" s="16"/>
      <c r="I1154" s="16"/>
      <c r="J1154" s="16"/>
      <c r="K1154" s="16"/>
      <c r="L1154" s="16"/>
      <c r="M1154" s="16"/>
      <c r="N1154" s="16"/>
      <c r="O1154" s="16"/>
      <c r="P1154" s="16"/>
      <c r="Q1154" s="11"/>
      <c r="R1154" s="11"/>
      <c r="S1154" s="11"/>
      <c r="T1154" s="11"/>
      <c r="U1154" s="11"/>
      <c r="V1154" s="11"/>
      <c r="AA1154" s="11"/>
      <c r="AB1154" s="11"/>
    </row>
    <row r="1155" spans="3:28" ht="13.5">
      <c r="C1155" s="16"/>
      <c r="D1155" s="13"/>
      <c r="E1155" s="13"/>
      <c r="F1155" s="13"/>
      <c r="G1155" s="16"/>
      <c r="H1155" s="16"/>
      <c r="I1155" s="16"/>
      <c r="J1155" s="16"/>
      <c r="K1155" s="16"/>
      <c r="L1155" s="16"/>
      <c r="M1155" s="16"/>
      <c r="N1155" s="16"/>
      <c r="O1155" s="16"/>
      <c r="P1155" s="16"/>
      <c r="Q1155" s="11"/>
      <c r="R1155" s="11"/>
      <c r="S1155" s="11"/>
      <c r="T1155" s="11"/>
      <c r="U1155" s="11"/>
      <c r="V1155" s="11"/>
      <c r="AA1155" s="11"/>
      <c r="AB1155" s="11"/>
    </row>
    <row r="1156" spans="3:28" ht="13.5">
      <c r="C1156" s="16"/>
      <c r="D1156" s="13"/>
      <c r="E1156" s="13"/>
      <c r="F1156" s="13"/>
      <c r="G1156" s="16"/>
      <c r="H1156" s="16"/>
      <c r="I1156" s="16"/>
      <c r="J1156" s="16"/>
      <c r="K1156" s="16"/>
      <c r="L1156" s="16"/>
      <c r="M1156" s="16"/>
      <c r="N1156" s="16"/>
      <c r="O1156" s="16"/>
      <c r="P1156" s="16"/>
      <c r="Q1156" s="11"/>
      <c r="R1156" s="11"/>
      <c r="S1156" s="11"/>
      <c r="T1156" s="11"/>
      <c r="U1156" s="11"/>
      <c r="V1156" s="11"/>
      <c r="AA1156" s="11"/>
      <c r="AB1156" s="11"/>
    </row>
    <row r="1157" spans="3:28" ht="13.5">
      <c r="C1157" s="16"/>
      <c r="D1157" s="13"/>
      <c r="E1157" s="13"/>
      <c r="F1157" s="13"/>
      <c r="G1157" s="16"/>
      <c r="H1157" s="16"/>
      <c r="I1157" s="16"/>
      <c r="J1157" s="16"/>
      <c r="K1157" s="16"/>
      <c r="L1157" s="16"/>
      <c r="M1157" s="16"/>
      <c r="N1157" s="16"/>
      <c r="O1157" s="16"/>
      <c r="P1157" s="16"/>
      <c r="Q1157" s="11"/>
      <c r="R1157" s="11"/>
      <c r="S1157" s="11"/>
      <c r="T1157" s="11"/>
      <c r="U1157" s="11"/>
      <c r="V1157" s="11"/>
      <c r="AA1157" s="11"/>
      <c r="AB1157" s="11"/>
    </row>
    <row r="1158" spans="3:28" ht="13.5">
      <c r="C1158" s="16"/>
      <c r="D1158" s="13"/>
      <c r="E1158" s="13"/>
      <c r="F1158" s="13"/>
      <c r="G1158" s="16"/>
      <c r="H1158" s="16"/>
      <c r="I1158" s="16"/>
      <c r="J1158" s="16"/>
      <c r="K1158" s="16"/>
      <c r="L1158" s="16"/>
      <c r="M1158" s="16"/>
      <c r="N1158" s="16"/>
      <c r="O1158" s="16"/>
      <c r="P1158" s="16"/>
      <c r="Q1158" s="11"/>
      <c r="R1158" s="11"/>
      <c r="S1158" s="11"/>
      <c r="T1158" s="11"/>
      <c r="U1158" s="11"/>
      <c r="V1158" s="11"/>
      <c r="AA1158" s="11"/>
      <c r="AB1158" s="11"/>
    </row>
    <row r="1159" spans="3:28" ht="13.5">
      <c r="C1159" s="16"/>
      <c r="D1159" s="13"/>
      <c r="E1159" s="13"/>
      <c r="F1159" s="13"/>
      <c r="G1159" s="16"/>
      <c r="H1159" s="16"/>
      <c r="I1159" s="16"/>
      <c r="J1159" s="16"/>
      <c r="K1159" s="16"/>
      <c r="L1159" s="16"/>
      <c r="M1159" s="16"/>
      <c r="N1159" s="16"/>
      <c r="O1159" s="16"/>
      <c r="P1159" s="16"/>
      <c r="Q1159" s="11"/>
      <c r="R1159" s="11"/>
      <c r="S1159" s="11"/>
      <c r="T1159" s="11"/>
      <c r="U1159" s="11"/>
      <c r="V1159" s="11"/>
      <c r="AA1159" s="11"/>
      <c r="AB1159" s="11"/>
    </row>
    <row r="1160" spans="3:28" ht="13.5">
      <c r="C1160" s="16"/>
      <c r="D1160" s="13"/>
      <c r="E1160" s="13"/>
      <c r="F1160" s="13"/>
      <c r="G1160" s="16"/>
      <c r="H1160" s="16"/>
      <c r="I1160" s="16"/>
      <c r="J1160" s="16"/>
      <c r="K1160" s="16"/>
      <c r="L1160" s="16"/>
      <c r="M1160" s="16"/>
      <c r="N1160" s="16"/>
      <c r="O1160" s="16"/>
      <c r="P1160" s="16"/>
      <c r="Q1160" s="11"/>
      <c r="R1160" s="11"/>
      <c r="S1160" s="11"/>
      <c r="T1160" s="11"/>
      <c r="U1160" s="11"/>
      <c r="V1160" s="11"/>
      <c r="AA1160" s="11"/>
      <c r="AB1160" s="11"/>
    </row>
    <row r="1161" spans="3:28" ht="13.5">
      <c r="C1161" s="16"/>
      <c r="D1161" s="13"/>
      <c r="E1161" s="13"/>
      <c r="F1161" s="13"/>
      <c r="G1161" s="16"/>
      <c r="H1161" s="16"/>
      <c r="I1161" s="16"/>
      <c r="J1161" s="16"/>
      <c r="K1161" s="16"/>
      <c r="L1161" s="16"/>
      <c r="M1161" s="16"/>
      <c r="N1161" s="16"/>
      <c r="O1161" s="16"/>
      <c r="P1161" s="16"/>
      <c r="Q1161" s="11"/>
      <c r="R1161" s="11"/>
      <c r="S1161" s="11"/>
      <c r="T1161" s="11"/>
      <c r="U1161" s="11"/>
      <c r="V1161" s="11"/>
      <c r="AA1161" s="11"/>
      <c r="AB1161" s="11"/>
    </row>
    <row r="1162" spans="3:28" ht="13.5">
      <c r="C1162" s="16"/>
      <c r="D1162" s="13"/>
      <c r="E1162" s="13"/>
      <c r="F1162" s="13"/>
      <c r="G1162" s="16"/>
      <c r="H1162" s="16"/>
      <c r="I1162" s="16"/>
      <c r="J1162" s="16"/>
      <c r="K1162" s="16"/>
      <c r="L1162" s="16"/>
      <c r="M1162" s="16"/>
      <c r="N1162" s="16"/>
      <c r="O1162" s="16"/>
      <c r="P1162" s="16"/>
      <c r="Q1162" s="11"/>
      <c r="R1162" s="11"/>
      <c r="S1162" s="11"/>
      <c r="T1162" s="11"/>
      <c r="U1162" s="11"/>
      <c r="V1162" s="11"/>
      <c r="AA1162" s="11"/>
      <c r="AB1162" s="11"/>
    </row>
    <row r="1163" spans="3:28" ht="13.5">
      <c r="C1163" s="16"/>
      <c r="D1163" s="13"/>
      <c r="E1163" s="13"/>
      <c r="F1163" s="13"/>
      <c r="G1163" s="16"/>
      <c r="H1163" s="16"/>
      <c r="I1163" s="16"/>
      <c r="J1163" s="16"/>
      <c r="K1163" s="16"/>
      <c r="L1163" s="16"/>
      <c r="M1163" s="16"/>
      <c r="N1163" s="16"/>
      <c r="O1163" s="16"/>
      <c r="P1163" s="16"/>
      <c r="Q1163" s="11"/>
      <c r="R1163" s="11"/>
      <c r="S1163" s="11"/>
      <c r="T1163" s="11"/>
      <c r="U1163" s="11"/>
      <c r="V1163" s="11"/>
      <c r="AA1163" s="11"/>
      <c r="AB1163" s="11"/>
    </row>
    <row r="1164" spans="3:28" ht="13.5">
      <c r="C1164" s="16"/>
      <c r="D1164" s="13"/>
      <c r="E1164" s="13"/>
      <c r="F1164" s="13"/>
      <c r="G1164" s="16"/>
      <c r="H1164" s="16"/>
      <c r="I1164" s="16"/>
      <c r="J1164" s="16"/>
      <c r="K1164" s="16"/>
      <c r="L1164" s="16"/>
      <c r="M1164" s="16"/>
      <c r="N1164" s="16"/>
      <c r="O1164" s="16"/>
      <c r="P1164" s="16"/>
      <c r="Q1164" s="11"/>
      <c r="R1164" s="11"/>
      <c r="S1164" s="11"/>
      <c r="T1164" s="11"/>
      <c r="U1164" s="11"/>
      <c r="V1164" s="11"/>
      <c r="AA1164" s="11"/>
      <c r="AB1164" s="11"/>
    </row>
    <row r="1165" spans="3:28" ht="13.5">
      <c r="C1165" s="16"/>
      <c r="D1165" s="13"/>
      <c r="E1165" s="13"/>
      <c r="F1165" s="13"/>
      <c r="G1165" s="16"/>
      <c r="H1165" s="16"/>
      <c r="I1165" s="16"/>
      <c r="J1165" s="16"/>
      <c r="K1165" s="16"/>
      <c r="L1165" s="16"/>
      <c r="M1165" s="16"/>
      <c r="N1165" s="16"/>
      <c r="O1165" s="16"/>
      <c r="P1165" s="16"/>
      <c r="Q1165" s="11"/>
      <c r="R1165" s="11"/>
      <c r="S1165" s="11"/>
      <c r="T1165" s="11"/>
      <c r="U1165" s="11"/>
      <c r="V1165" s="11"/>
      <c r="AA1165" s="11"/>
      <c r="AB1165" s="11"/>
    </row>
    <row r="1166" spans="3:28" ht="13.5">
      <c r="C1166" s="16"/>
      <c r="D1166" s="13"/>
      <c r="E1166" s="13"/>
      <c r="F1166" s="13"/>
      <c r="G1166" s="16"/>
      <c r="H1166" s="16"/>
      <c r="I1166" s="16"/>
      <c r="J1166" s="16"/>
      <c r="K1166" s="16"/>
      <c r="L1166" s="16"/>
      <c r="M1166" s="16"/>
      <c r="N1166" s="16"/>
      <c r="O1166" s="16"/>
      <c r="P1166" s="16"/>
      <c r="Q1166" s="11"/>
      <c r="R1166" s="11"/>
      <c r="S1166" s="11"/>
      <c r="T1166" s="11"/>
      <c r="U1166" s="11"/>
      <c r="V1166" s="11"/>
      <c r="AA1166" s="11"/>
      <c r="AB1166" s="11"/>
    </row>
    <row r="1167" spans="3:28" ht="13.5">
      <c r="C1167" s="16"/>
      <c r="D1167" s="13"/>
      <c r="E1167" s="13"/>
      <c r="F1167" s="13"/>
      <c r="G1167" s="16"/>
      <c r="H1167" s="16"/>
      <c r="I1167" s="16"/>
      <c r="J1167" s="16"/>
      <c r="K1167" s="16"/>
      <c r="L1167" s="16"/>
      <c r="M1167" s="16"/>
      <c r="N1167" s="16"/>
      <c r="O1167" s="16"/>
      <c r="P1167" s="16"/>
      <c r="Q1167" s="11"/>
      <c r="R1167" s="11"/>
      <c r="S1167" s="11"/>
      <c r="T1167" s="11"/>
      <c r="U1167" s="11"/>
      <c r="V1167" s="11"/>
      <c r="AA1167" s="11"/>
      <c r="AB1167" s="11"/>
    </row>
    <row r="1168" spans="3:28" ht="13.5">
      <c r="C1168" s="16"/>
      <c r="D1168" s="13"/>
      <c r="E1168" s="13"/>
      <c r="F1168" s="13"/>
      <c r="G1168" s="16"/>
      <c r="H1168" s="16"/>
      <c r="I1168" s="16"/>
      <c r="J1168" s="16"/>
      <c r="K1168" s="16"/>
      <c r="L1168" s="16"/>
      <c r="M1168" s="16"/>
      <c r="N1168" s="16"/>
      <c r="O1168" s="16"/>
      <c r="P1168" s="16"/>
      <c r="Q1168" s="11"/>
      <c r="R1168" s="11"/>
      <c r="S1168" s="11"/>
      <c r="T1168" s="11"/>
      <c r="U1168" s="11"/>
      <c r="V1168" s="11"/>
      <c r="AA1168" s="11"/>
      <c r="AB1168" s="11"/>
    </row>
    <row r="1169" spans="3:28" ht="13.5">
      <c r="C1169" s="16"/>
      <c r="D1169" s="13"/>
      <c r="E1169" s="13"/>
      <c r="F1169" s="13"/>
      <c r="G1169" s="16"/>
      <c r="H1169" s="16"/>
      <c r="I1169" s="16"/>
      <c r="J1169" s="16"/>
      <c r="K1169" s="16"/>
      <c r="L1169" s="16"/>
      <c r="M1169" s="16"/>
      <c r="N1169" s="16"/>
      <c r="O1169" s="16"/>
      <c r="P1169" s="16"/>
      <c r="Q1169" s="11"/>
      <c r="R1169" s="11"/>
      <c r="S1169" s="11"/>
      <c r="T1169" s="11"/>
      <c r="U1169" s="11"/>
      <c r="V1169" s="11"/>
      <c r="AA1169" s="11"/>
      <c r="AB1169" s="11"/>
    </row>
    <row r="1170" spans="3:28" ht="13.5">
      <c r="C1170" s="16"/>
      <c r="D1170" s="13"/>
      <c r="E1170" s="13"/>
      <c r="F1170" s="13"/>
      <c r="G1170" s="16"/>
      <c r="H1170" s="16"/>
      <c r="I1170" s="16"/>
      <c r="J1170" s="16"/>
      <c r="K1170" s="16"/>
      <c r="L1170" s="16"/>
      <c r="M1170" s="16"/>
      <c r="N1170" s="16"/>
      <c r="O1170" s="16"/>
      <c r="P1170" s="16"/>
      <c r="Q1170" s="11"/>
      <c r="R1170" s="11"/>
      <c r="S1170" s="11"/>
      <c r="T1170" s="11"/>
      <c r="U1170" s="11"/>
      <c r="V1170" s="11"/>
      <c r="AA1170" s="11"/>
      <c r="AB1170" s="11"/>
    </row>
    <row r="1171" spans="3:28" ht="13.5">
      <c r="C1171" s="16"/>
      <c r="D1171" s="13"/>
      <c r="E1171" s="13"/>
      <c r="F1171" s="13"/>
      <c r="G1171" s="16"/>
      <c r="H1171" s="16"/>
      <c r="I1171" s="16"/>
      <c r="J1171" s="16"/>
      <c r="K1171" s="16"/>
      <c r="L1171" s="16"/>
      <c r="M1171" s="16"/>
      <c r="N1171" s="16"/>
      <c r="O1171" s="16"/>
      <c r="P1171" s="16"/>
      <c r="Q1171" s="11"/>
      <c r="R1171" s="11"/>
      <c r="S1171" s="11"/>
      <c r="T1171" s="11"/>
      <c r="U1171" s="11"/>
      <c r="V1171" s="11"/>
      <c r="AA1171" s="11"/>
      <c r="AB1171" s="11"/>
    </row>
    <row r="1172" spans="3:28" ht="13.5">
      <c r="C1172" s="16"/>
      <c r="D1172" s="13"/>
      <c r="E1172" s="13"/>
      <c r="F1172" s="13"/>
      <c r="G1172" s="16"/>
      <c r="H1172" s="16"/>
      <c r="I1172" s="16"/>
      <c r="J1172" s="16"/>
      <c r="K1172" s="16"/>
      <c r="L1172" s="16"/>
      <c r="M1172" s="16"/>
      <c r="N1172" s="16"/>
      <c r="O1172" s="16"/>
      <c r="P1172" s="16"/>
      <c r="Q1172" s="11"/>
      <c r="R1172" s="11"/>
      <c r="S1172" s="11"/>
      <c r="T1172" s="11"/>
      <c r="U1172" s="11"/>
      <c r="V1172" s="11"/>
      <c r="AA1172" s="11"/>
      <c r="AB1172" s="11"/>
    </row>
    <row r="1173" spans="3:28" ht="13.5">
      <c r="C1173" s="16"/>
      <c r="D1173" s="13"/>
      <c r="E1173" s="13"/>
      <c r="F1173" s="13"/>
      <c r="G1173" s="16"/>
      <c r="H1173" s="16"/>
      <c r="I1173" s="16"/>
      <c r="J1173" s="16"/>
      <c r="K1173" s="16"/>
      <c r="L1173" s="16"/>
      <c r="M1173" s="16"/>
      <c r="N1173" s="16"/>
      <c r="O1173" s="16"/>
      <c r="P1173" s="16"/>
      <c r="Q1173" s="11"/>
      <c r="R1173" s="11"/>
      <c r="S1173" s="11"/>
      <c r="T1173" s="11"/>
      <c r="U1173" s="11"/>
      <c r="V1173" s="11"/>
      <c r="AA1173" s="11"/>
      <c r="AB1173" s="11"/>
    </row>
    <row r="1174" spans="3:28" ht="13.5">
      <c r="C1174" s="16"/>
      <c r="D1174" s="13"/>
      <c r="E1174" s="13"/>
      <c r="F1174" s="13"/>
      <c r="G1174" s="16"/>
      <c r="H1174" s="16"/>
      <c r="I1174" s="16"/>
      <c r="J1174" s="16"/>
      <c r="K1174" s="16"/>
      <c r="L1174" s="16"/>
      <c r="M1174" s="16"/>
      <c r="N1174" s="16"/>
      <c r="O1174" s="16"/>
      <c r="P1174" s="16"/>
      <c r="Q1174" s="11"/>
      <c r="R1174" s="11"/>
      <c r="S1174" s="11"/>
      <c r="T1174" s="11"/>
      <c r="U1174" s="11"/>
      <c r="V1174" s="11"/>
      <c r="AA1174" s="11"/>
      <c r="AB1174" s="11"/>
    </row>
    <row r="1175" spans="3:28" ht="13.5">
      <c r="C1175" s="16"/>
      <c r="D1175" s="13"/>
      <c r="E1175" s="13"/>
      <c r="F1175" s="13"/>
      <c r="G1175" s="16"/>
      <c r="H1175" s="16"/>
      <c r="I1175" s="16"/>
      <c r="J1175" s="16"/>
      <c r="K1175" s="16"/>
      <c r="L1175" s="16"/>
      <c r="M1175" s="16"/>
      <c r="N1175" s="16"/>
      <c r="O1175" s="16"/>
      <c r="P1175" s="16"/>
      <c r="Q1175" s="11"/>
      <c r="R1175" s="11"/>
      <c r="S1175" s="11"/>
      <c r="T1175" s="11"/>
      <c r="U1175" s="11"/>
      <c r="V1175" s="11"/>
      <c r="AA1175" s="11"/>
      <c r="AB1175" s="11"/>
    </row>
    <row r="1176" spans="3:28" ht="13.5">
      <c r="C1176" s="16"/>
      <c r="D1176" s="13"/>
      <c r="E1176" s="13"/>
      <c r="F1176" s="13"/>
      <c r="G1176" s="16"/>
      <c r="H1176" s="16"/>
      <c r="I1176" s="16"/>
      <c r="J1176" s="16"/>
      <c r="K1176" s="16"/>
      <c r="L1176" s="16"/>
      <c r="M1176" s="16"/>
      <c r="N1176" s="16"/>
      <c r="O1176" s="16"/>
      <c r="P1176" s="16"/>
      <c r="Q1176" s="11"/>
      <c r="R1176" s="11"/>
      <c r="S1176" s="11"/>
      <c r="T1176" s="11"/>
      <c r="U1176" s="11"/>
      <c r="V1176" s="11"/>
      <c r="AA1176" s="11"/>
      <c r="AB1176" s="11"/>
    </row>
    <row r="1177" spans="3:28" ht="13.5">
      <c r="C1177" s="16"/>
      <c r="D1177" s="13"/>
      <c r="E1177" s="13"/>
      <c r="F1177" s="13"/>
      <c r="G1177" s="16"/>
      <c r="H1177" s="16"/>
      <c r="I1177" s="16"/>
      <c r="J1177" s="16"/>
      <c r="K1177" s="16"/>
      <c r="L1177" s="16"/>
      <c r="M1177" s="16"/>
      <c r="N1177" s="16"/>
      <c r="O1177" s="16"/>
      <c r="P1177" s="16"/>
      <c r="Q1177" s="11"/>
      <c r="R1177" s="11"/>
      <c r="S1177" s="11"/>
      <c r="T1177" s="11"/>
      <c r="U1177" s="11"/>
      <c r="V1177" s="11"/>
      <c r="AA1177" s="11"/>
      <c r="AB1177" s="11"/>
    </row>
    <row r="1178" spans="3:28" ht="13.5">
      <c r="C1178" s="16"/>
      <c r="D1178" s="13"/>
      <c r="E1178" s="13"/>
      <c r="F1178" s="13"/>
      <c r="G1178" s="16"/>
      <c r="H1178" s="16"/>
      <c r="I1178" s="16"/>
      <c r="J1178" s="16"/>
      <c r="K1178" s="16"/>
      <c r="L1178" s="16"/>
      <c r="M1178" s="16"/>
      <c r="N1178" s="16"/>
      <c r="O1178" s="16"/>
      <c r="P1178" s="16"/>
      <c r="Q1178" s="11"/>
      <c r="R1178" s="11"/>
      <c r="S1178" s="11"/>
      <c r="T1178" s="11"/>
      <c r="U1178" s="11"/>
      <c r="V1178" s="11"/>
      <c r="AA1178" s="11"/>
      <c r="AB1178" s="11"/>
    </row>
    <row r="1179" spans="3:28" ht="13.5">
      <c r="C1179" s="16"/>
      <c r="D1179" s="13"/>
      <c r="E1179" s="13"/>
      <c r="F1179" s="13"/>
      <c r="G1179" s="16"/>
      <c r="H1179" s="16"/>
      <c r="I1179" s="16"/>
      <c r="J1179" s="16"/>
      <c r="K1179" s="16"/>
      <c r="L1179" s="16"/>
      <c r="M1179" s="16"/>
      <c r="N1179" s="16"/>
      <c r="O1179" s="16"/>
      <c r="P1179" s="16"/>
      <c r="Q1179" s="11"/>
      <c r="R1179" s="11"/>
      <c r="S1179" s="11"/>
      <c r="T1179" s="11"/>
      <c r="U1179" s="11"/>
      <c r="V1179" s="11"/>
      <c r="AA1179" s="11"/>
      <c r="AB1179" s="11"/>
    </row>
    <row r="1180" spans="3:28" ht="13.5">
      <c r="C1180" s="16"/>
      <c r="D1180" s="13"/>
      <c r="E1180" s="13"/>
      <c r="F1180" s="13"/>
      <c r="G1180" s="16"/>
      <c r="H1180" s="16"/>
      <c r="I1180" s="16"/>
      <c r="J1180" s="16"/>
      <c r="K1180" s="16"/>
      <c r="L1180" s="16"/>
      <c r="M1180" s="16"/>
      <c r="N1180" s="16"/>
      <c r="O1180" s="16"/>
      <c r="P1180" s="16"/>
      <c r="Q1180" s="11"/>
      <c r="R1180" s="11"/>
      <c r="S1180" s="11"/>
      <c r="T1180" s="11"/>
      <c r="U1180" s="11"/>
      <c r="V1180" s="11"/>
      <c r="AA1180" s="11"/>
      <c r="AB1180" s="11"/>
    </row>
    <row r="1181" spans="3:28" ht="13.5">
      <c r="C1181" s="16"/>
      <c r="D1181" s="13"/>
      <c r="E1181" s="13"/>
      <c r="F1181" s="13"/>
      <c r="G1181" s="16"/>
      <c r="H1181" s="16"/>
      <c r="I1181" s="16"/>
      <c r="J1181" s="16"/>
      <c r="K1181" s="16"/>
      <c r="L1181" s="16"/>
      <c r="M1181" s="16"/>
      <c r="N1181" s="16"/>
      <c r="O1181" s="16"/>
      <c r="P1181" s="16"/>
      <c r="Q1181" s="11"/>
      <c r="R1181" s="11"/>
      <c r="S1181" s="11"/>
      <c r="T1181" s="11"/>
      <c r="U1181" s="11"/>
      <c r="V1181" s="11"/>
      <c r="AA1181" s="11"/>
      <c r="AB1181" s="11"/>
    </row>
    <row r="1182" spans="3:28" ht="13.5">
      <c r="C1182" s="16"/>
      <c r="D1182" s="13"/>
      <c r="E1182" s="13"/>
      <c r="F1182" s="13"/>
      <c r="G1182" s="16"/>
      <c r="H1182" s="16"/>
      <c r="I1182" s="16"/>
      <c r="J1182" s="16"/>
      <c r="K1182" s="16"/>
      <c r="L1182" s="16"/>
      <c r="M1182" s="16"/>
      <c r="N1182" s="16"/>
      <c r="O1182" s="16"/>
      <c r="P1182" s="16"/>
      <c r="Q1182" s="11"/>
      <c r="R1182" s="11"/>
      <c r="S1182" s="11"/>
      <c r="T1182" s="11"/>
      <c r="U1182" s="11"/>
      <c r="V1182" s="11"/>
      <c r="AA1182" s="11"/>
      <c r="AB1182" s="11"/>
    </row>
    <row r="1183" spans="3:28" ht="13.5">
      <c r="C1183" s="16"/>
      <c r="D1183" s="13"/>
      <c r="E1183" s="13"/>
      <c r="F1183" s="13"/>
      <c r="G1183" s="16"/>
      <c r="H1183" s="16"/>
      <c r="I1183" s="16"/>
      <c r="J1183" s="16"/>
      <c r="K1183" s="16"/>
      <c r="L1183" s="16"/>
      <c r="M1183" s="16"/>
      <c r="N1183" s="16"/>
      <c r="O1183" s="16"/>
      <c r="P1183" s="16"/>
      <c r="Q1183" s="11"/>
      <c r="R1183" s="11"/>
      <c r="S1183" s="11"/>
      <c r="T1183" s="11"/>
      <c r="U1183" s="11"/>
      <c r="V1183" s="11"/>
      <c r="AA1183" s="11"/>
      <c r="AB1183" s="11"/>
    </row>
    <row r="1184" spans="3:28" ht="13.5">
      <c r="C1184" s="16"/>
      <c r="D1184" s="13"/>
      <c r="E1184" s="13"/>
      <c r="F1184" s="13"/>
      <c r="G1184" s="16"/>
      <c r="H1184" s="16"/>
      <c r="I1184" s="16"/>
      <c r="J1184" s="16"/>
      <c r="K1184" s="16"/>
      <c r="L1184" s="16"/>
      <c r="M1184" s="16"/>
      <c r="N1184" s="16"/>
      <c r="O1184" s="16"/>
      <c r="P1184" s="16"/>
      <c r="Q1184" s="11"/>
      <c r="R1184" s="11"/>
      <c r="S1184" s="11"/>
      <c r="T1184" s="11"/>
      <c r="U1184" s="11"/>
      <c r="V1184" s="11"/>
      <c r="AA1184" s="11"/>
      <c r="AB1184" s="11"/>
    </row>
    <row r="1185" spans="3:28" ht="13.5">
      <c r="C1185" s="16"/>
      <c r="D1185" s="13"/>
      <c r="E1185" s="13"/>
      <c r="F1185" s="13"/>
      <c r="G1185" s="16"/>
      <c r="H1185" s="16"/>
      <c r="I1185" s="16"/>
      <c r="J1185" s="16"/>
      <c r="K1185" s="16"/>
      <c r="L1185" s="16"/>
      <c r="M1185" s="16"/>
      <c r="N1185" s="16"/>
      <c r="O1185" s="16"/>
      <c r="P1185" s="16"/>
      <c r="Q1185" s="11"/>
      <c r="R1185" s="11"/>
      <c r="S1185" s="11"/>
      <c r="T1185" s="11"/>
      <c r="U1185" s="11"/>
      <c r="V1185" s="11"/>
      <c r="AA1185" s="11"/>
      <c r="AB1185" s="11"/>
    </row>
    <row r="1186" spans="3:28" ht="13.5">
      <c r="C1186" s="16"/>
      <c r="D1186" s="13"/>
      <c r="E1186" s="13"/>
      <c r="F1186" s="13"/>
      <c r="G1186" s="16"/>
      <c r="H1186" s="16"/>
      <c r="I1186" s="16"/>
      <c r="J1186" s="16"/>
      <c r="K1186" s="16"/>
      <c r="L1186" s="16"/>
      <c r="M1186" s="16"/>
      <c r="N1186" s="16"/>
      <c r="O1186" s="16"/>
      <c r="P1186" s="16"/>
      <c r="Q1186" s="11"/>
      <c r="R1186" s="11"/>
      <c r="S1186" s="11"/>
      <c r="T1186" s="11"/>
      <c r="U1186" s="11"/>
      <c r="V1186" s="11"/>
      <c r="AA1186" s="11"/>
      <c r="AB1186" s="11"/>
    </row>
    <row r="1187" spans="3:28" ht="13.5">
      <c r="C1187" s="16"/>
      <c r="D1187" s="13"/>
      <c r="E1187" s="13"/>
      <c r="F1187" s="13"/>
      <c r="G1187" s="16"/>
      <c r="H1187" s="16"/>
      <c r="I1187" s="16"/>
      <c r="J1187" s="16"/>
      <c r="K1187" s="16"/>
      <c r="L1187" s="16"/>
      <c r="M1187" s="16"/>
      <c r="N1187" s="16"/>
      <c r="O1187" s="16"/>
      <c r="P1187" s="16"/>
      <c r="Q1187" s="11"/>
      <c r="R1187" s="11"/>
      <c r="S1187" s="11"/>
      <c r="T1187" s="11"/>
      <c r="U1187" s="11"/>
      <c r="V1187" s="11"/>
      <c r="AA1187" s="11"/>
      <c r="AB1187" s="11"/>
    </row>
    <row r="1188" spans="3:28" ht="13.5">
      <c r="C1188" s="16"/>
      <c r="D1188" s="13"/>
      <c r="E1188" s="13"/>
      <c r="F1188" s="13"/>
      <c r="G1188" s="16"/>
      <c r="H1188" s="16"/>
      <c r="I1188" s="16"/>
      <c r="J1188" s="16"/>
      <c r="K1188" s="16"/>
      <c r="L1188" s="16"/>
      <c r="M1188" s="16"/>
      <c r="N1188" s="16"/>
      <c r="O1188" s="16"/>
      <c r="P1188" s="16"/>
      <c r="Q1188" s="11"/>
      <c r="R1188" s="11"/>
      <c r="S1188" s="11"/>
      <c r="T1188" s="11"/>
      <c r="U1188" s="11"/>
      <c r="V1188" s="11"/>
      <c r="AA1188" s="11"/>
      <c r="AB1188" s="11"/>
    </row>
    <row r="1189" spans="3:28" ht="13.5">
      <c r="C1189" s="16"/>
      <c r="D1189" s="13"/>
      <c r="E1189" s="13"/>
      <c r="F1189" s="13"/>
      <c r="G1189" s="16"/>
      <c r="H1189" s="16"/>
      <c r="I1189" s="16"/>
      <c r="J1189" s="16"/>
      <c r="K1189" s="16"/>
      <c r="L1189" s="16"/>
      <c r="M1189" s="16"/>
      <c r="N1189" s="16"/>
      <c r="O1189" s="16"/>
      <c r="P1189" s="16"/>
      <c r="Q1189" s="11"/>
      <c r="R1189" s="11"/>
      <c r="S1189" s="11"/>
      <c r="T1189" s="11"/>
      <c r="U1189" s="11"/>
      <c r="V1189" s="11"/>
      <c r="AA1189" s="11"/>
      <c r="AB1189" s="11"/>
    </row>
    <row r="1190" spans="3:28" ht="13.5">
      <c r="C1190" s="16"/>
      <c r="D1190" s="13"/>
      <c r="E1190" s="13"/>
      <c r="F1190" s="13"/>
      <c r="G1190" s="16"/>
      <c r="H1190" s="16"/>
      <c r="I1190" s="16"/>
      <c r="J1190" s="16"/>
      <c r="K1190" s="16"/>
      <c r="L1190" s="16"/>
      <c r="M1190" s="16"/>
      <c r="N1190" s="16"/>
      <c r="O1190" s="16"/>
      <c r="P1190" s="16"/>
      <c r="Q1190" s="11"/>
      <c r="R1190" s="11"/>
      <c r="S1190" s="11"/>
      <c r="T1190" s="11"/>
      <c r="U1190" s="11"/>
      <c r="V1190" s="11"/>
      <c r="AA1190" s="11"/>
      <c r="AB1190" s="11"/>
    </row>
    <row r="1191" spans="3:28" ht="13.5">
      <c r="C1191" s="16"/>
      <c r="D1191" s="13"/>
      <c r="E1191" s="13"/>
      <c r="F1191" s="13"/>
      <c r="G1191" s="16"/>
      <c r="H1191" s="16"/>
      <c r="I1191" s="16"/>
      <c r="J1191" s="16"/>
      <c r="K1191" s="16"/>
      <c r="L1191" s="16"/>
      <c r="M1191" s="16"/>
      <c r="N1191" s="16"/>
      <c r="O1191" s="16"/>
      <c r="P1191" s="16"/>
      <c r="Q1191" s="11"/>
      <c r="R1191" s="11"/>
      <c r="S1191" s="11"/>
      <c r="T1191" s="11"/>
      <c r="U1191" s="11"/>
      <c r="V1191" s="11"/>
      <c r="AA1191" s="11"/>
      <c r="AB1191" s="11"/>
    </row>
    <row r="1192" spans="3:28" ht="13.5">
      <c r="C1192" s="16"/>
      <c r="D1192" s="13"/>
      <c r="E1192" s="13"/>
      <c r="F1192" s="13"/>
      <c r="G1192" s="16"/>
      <c r="H1192" s="16"/>
      <c r="I1192" s="16"/>
      <c r="J1192" s="16"/>
      <c r="K1192" s="16"/>
      <c r="L1192" s="16"/>
      <c r="M1192" s="16"/>
      <c r="N1192" s="16"/>
      <c r="O1192" s="16"/>
      <c r="P1192" s="16"/>
      <c r="Q1192" s="11"/>
      <c r="R1192" s="11"/>
      <c r="S1192" s="11"/>
      <c r="T1192" s="11"/>
      <c r="U1192" s="11"/>
      <c r="V1192" s="11"/>
      <c r="AA1192" s="11"/>
      <c r="AB1192" s="11"/>
    </row>
    <row r="1193" spans="3:28" ht="13.5">
      <c r="C1193" s="16"/>
      <c r="D1193" s="13"/>
      <c r="E1193" s="13"/>
      <c r="F1193" s="13"/>
      <c r="G1193" s="16"/>
      <c r="H1193" s="16"/>
      <c r="I1193" s="16"/>
      <c r="J1193" s="16"/>
      <c r="K1193" s="16"/>
      <c r="L1193" s="16"/>
      <c r="M1193" s="16"/>
      <c r="N1193" s="16"/>
      <c r="O1193" s="16"/>
      <c r="P1193" s="16"/>
      <c r="Q1193" s="11"/>
      <c r="R1193" s="11"/>
      <c r="S1193" s="11"/>
      <c r="T1193" s="11"/>
      <c r="U1193" s="11"/>
      <c r="V1193" s="11"/>
      <c r="AA1193" s="11"/>
      <c r="AB1193" s="11"/>
    </row>
    <row r="1194" spans="3:28" ht="13.5">
      <c r="C1194" s="16"/>
      <c r="D1194" s="13"/>
      <c r="E1194" s="13"/>
      <c r="F1194" s="13"/>
      <c r="G1194" s="16"/>
      <c r="H1194" s="16"/>
      <c r="I1194" s="16"/>
      <c r="J1194" s="16"/>
      <c r="K1194" s="16"/>
      <c r="L1194" s="16"/>
      <c r="M1194" s="16"/>
      <c r="N1194" s="16"/>
      <c r="O1194" s="16"/>
      <c r="P1194" s="16"/>
      <c r="Q1194" s="11"/>
      <c r="R1194" s="11"/>
      <c r="S1194" s="11"/>
      <c r="T1194" s="11"/>
      <c r="U1194" s="11"/>
      <c r="V1194" s="11"/>
      <c r="AA1194" s="11"/>
      <c r="AB1194" s="11"/>
    </row>
    <row r="1195" spans="3:28" ht="13.5">
      <c r="C1195" s="16"/>
      <c r="D1195" s="13"/>
      <c r="E1195" s="13"/>
      <c r="F1195" s="13"/>
      <c r="G1195" s="16"/>
      <c r="H1195" s="16"/>
      <c r="I1195" s="16"/>
      <c r="J1195" s="16"/>
      <c r="K1195" s="16"/>
      <c r="L1195" s="16"/>
      <c r="M1195" s="16"/>
      <c r="N1195" s="16"/>
      <c r="O1195" s="16"/>
      <c r="P1195" s="16"/>
      <c r="Q1195" s="11"/>
      <c r="R1195" s="11"/>
      <c r="S1195" s="11"/>
      <c r="T1195" s="11"/>
      <c r="U1195" s="11"/>
      <c r="V1195" s="11"/>
      <c r="AA1195" s="11"/>
      <c r="AB1195" s="11"/>
    </row>
    <row r="1196" spans="3:28" ht="13.5">
      <c r="C1196" s="16"/>
      <c r="D1196" s="13"/>
      <c r="E1196" s="13"/>
      <c r="F1196" s="13"/>
      <c r="G1196" s="16"/>
      <c r="H1196" s="16"/>
      <c r="I1196" s="16"/>
      <c r="J1196" s="16"/>
      <c r="K1196" s="16"/>
      <c r="L1196" s="16"/>
      <c r="M1196" s="16"/>
      <c r="N1196" s="16"/>
      <c r="O1196" s="16"/>
      <c r="P1196" s="16"/>
      <c r="Q1196" s="11"/>
      <c r="R1196" s="11"/>
      <c r="S1196" s="11"/>
      <c r="T1196" s="11"/>
      <c r="U1196" s="11"/>
      <c r="V1196" s="11"/>
      <c r="AA1196" s="11"/>
      <c r="AB1196" s="11"/>
    </row>
    <row r="1197" spans="3:28" ht="13.5">
      <c r="C1197" s="16"/>
      <c r="D1197" s="13"/>
      <c r="E1197" s="13"/>
      <c r="F1197" s="13"/>
      <c r="G1197" s="16"/>
      <c r="H1197" s="16"/>
      <c r="I1197" s="16"/>
      <c r="J1197" s="16"/>
      <c r="K1197" s="16"/>
      <c r="L1197" s="16"/>
      <c r="M1197" s="16"/>
      <c r="N1197" s="16"/>
      <c r="O1197" s="16"/>
      <c r="P1197" s="16"/>
      <c r="Q1197" s="11"/>
      <c r="R1197" s="11"/>
      <c r="S1197" s="11"/>
      <c r="T1197" s="11"/>
      <c r="U1197" s="11"/>
      <c r="V1197" s="11"/>
      <c r="AA1197" s="11"/>
      <c r="AB1197" s="11"/>
    </row>
    <row r="1198" spans="3:28" ht="13.5">
      <c r="C1198" s="16"/>
      <c r="D1198" s="13"/>
      <c r="E1198" s="13"/>
      <c r="F1198" s="13"/>
      <c r="G1198" s="16"/>
      <c r="H1198" s="16"/>
      <c r="I1198" s="16"/>
      <c r="J1198" s="16"/>
      <c r="K1198" s="16"/>
      <c r="L1198" s="16"/>
      <c r="M1198" s="16"/>
      <c r="N1198" s="16"/>
      <c r="O1198" s="16"/>
      <c r="P1198" s="16"/>
      <c r="Q1198" s="11"/>
      <c r="R1198" s="11"/>
      <c r="S1198" s="11"/>
      <c r="T1198" s="11"/>
      <c r="U1198" s="11"/>
      <c r="V1198" s="11"/>
      <c r="AA1198" s="11"/>
      <c r="AB1198" s="11"/>
    </row>
    <row r="1199" spans="3:28" ht="13.5">
      <c r="C1199" s="16"/>
      <c r="D1199" s="13"/>
      <c r="E1199" s="13"/>
      <c r="F1199" s="13"/>
      <c r="G1199" s="16"/>
      <c r="H1199" s="16"/>
      <c r="I1199" s="16"/>
      <c r="J1199" s="16"/>
      <c r="K1199" s="16"/>
      <c r="L1199" s="16"/>
      <c r="M1199" s="16"/>
      <c r="N1199" s="16"/>
      <c r="O1199" s="16"/>
      <c r="P1199" s="16"/>
      <c r="Q1199" s="11"/>
      <c r="R1199" s="11"/>
      <c r="S1199" s="11"/>
      <c r="T1199" s="11"/>
      <c r="U1199" s="11"/>
      <c r="V1199" s="11"/>
      <c r="AA1199" s="11"/>
      <c r="AB1199" s="11"/>
    </row>
    <row r="1200" spans="3:28" ht="13.5">
      <c r="C1200" s="16"/>
      <c r="D1200" s="13"/>
      <c r="E1200" s="13"/>
      <c r="F1200" s="13"/>
      <c r="G1200" s="16"/>
      <c r="H1200" s="16"/>
      <c r="I1200" s="16"/>
      <c r="J1200" s="16"/>
      <c r="K1200" s="16"/>
      <c r="L1200" s="16"/>
      <c r="M1200" s="16"/>
      <c r="N1200" s="16"/>
      <c r="O1200" s="16"/>
      <c r="P1200" s="16"/>
      <c r="Q1200" s="11"/>
      <c r="R1200" s="11"/>
      <c r="S1200" s="11"/>
      <c r="T1200" s="11"/>
      <c r="U1200" s="11"/>
      <c r="V1200" s="11"/>
      <c r="AA1200" s="11"/>
      <c r="AB1200" s="11"/>
    </row>
    <row r="1201" spans="3:28" ht="13.5">
      <c r="C1201" s="16"/>
      <c r="D1201" s="13"/>
      <c r="E1201" s="13"/>
      <c r="F1201" s="13"/>
      <c r="G1201" s="16"/>
      <c r="H1201" s="16"/>
      <c r="I1201" s="16"/>
      <c r="J1201" s="16"/>
      <c r="K1201" s="16"/>
      <c r="L1201" s="16"/>
      <c r="M1201" s="16"/>
      <c r="N1201" s="16"/>
      <c r="O1201" s="16"/>
      <c r="P1201" s="16"/>
      <c r="Q1201" s="11"/>
      <c r="R1201" s="11"/>
      <c r="S1201" s="11"/>
      <c r="T1201" s="11"/>
      <c r="U1201" s="11"/>
      <c r="V1201" s="11"/>
      <c r="AA1201" s="11"/>
      <c r="AB1201" s="11"/>
    </row>
    <row r="1202" spans="3:28" ht="13.5">
      <c r="C1202" s="16"/>
      <c r="D1202" s="13"/>
      <c r="E1202" s="13"/>
      <c r="F1202" s="13"/>
      <c r="G1202" s="16"/>
      <c r="H1202" s="16"/>
      <c r="I1202" s="16"/>
      <c r="J1202" s="16"/>
      <c r="K1202" s="16"/>
      <c r="L1202" s="16"/>
      <c r="M1202" s="16"/>
      <c r="N1202" s="16"/>
      <c r="O1202" s="16"/>
      <c r="P1202" s="16"/>
      <c r="Q1202" s="11"/>
      <c r="R1202" s="11"/>
      <c r="S1202" s="11"/>
      <c r="T1202" s="11"/>
      <c r="U1202" s="11"/>
      <c r="V1202" s="11"/>
      <c r="AA1202" s="11"/>
      <c r="AB1202" s="11"/>
    </row>
    <row r="1203" spans="3:28" ht="13.5">
      <c r="C1203" s="16"/>
      <c r="D1203" s="13"/>
      <c r="E1203" s="13"/>
      <c r="F1203" s="13"/>
      <c r="G1203" s="16"/>
      <c r="H1203" s="16"/>
      <c r="I1203" s="16"/>
      <c r="J1203" s="16"/>
      <c r="K1203" s="16"/>
      <c r="L1203" s="16"/>
      <c r="M1203" s="16"/>
      <c r="N1203" s="16"/>
      <c r="O1203" s="16"/>
      <c r="P1203" s="16"/>
      <c r="Q1203" s="11"/>
      <c r="R1203" s="11"/>
      <c r="S1203" s="11"/>
      <c r="T1203" s="11"/>
      <c r="U1203" s="11"/>
      <c r="V1203" s="11"/>
      <c r="AA1203" s="11"/>
      <c r="AB1203" s="11"/>
    </row>
    <row r="1204" spans="3:28" ht="13.5">
      <c r="C1204" s="16"/>
      <c r="D1204" s="13"/>
      <c r="E1204" s="13"/>
      <c r="F1204" s="13"/>
      <c r="G1204" s="16"/>
      <c r="H1204" s="16"/>
      <c r="I1204" s="16"/>
      <c r="J1204" s="16"/>
      <c r="K1204" s="16"/>
      <c r="L1204" s="16"/>
      <c r="M1204" s="16"/>
      <c r="N1204" s="16"/>
      <c r="O1204" s="16"/>
      <c r="P1204" s="16"/>
      <c r="Q1204" s="11"/>
      <c r="R1204" s="11"/>
      <c r="S1204" s="11"/>
      <c r="T1204" s="11"/>
      <c r="U1204" s="11"/>
      <c r="V1204" s="11"/>
      <c r="AA1204" s="11"/>
      <c r="AB1204" s="11"/>
    </row>
    <row r="1205" spans="3:28" ht="13.5">
      <c r="C1205" s="16"/>
      <c r="D1205" s="13"/>
      <c r="E1205" s="13"/>
      <c r="F1205" s="13"/>
      <c r="G1205" s="16"/>
      <c r="H1205" s="16"/>
      <c r="I1205" s="16"/>
      <c r="J1205" s="16"/>
      <c r="K1205" s="16"/>
      <c r="L1205" s="16"/>
      <c r="M1205" s="16"/>
      <c r="N1205" s="16"/>
      <c r="O1205" s="16"/>
      <c r="P1205" s="16"/>
      <c r="Q1205" s="11"/>
      <c r="R1205" s="11"/>
      <c r="S1205" s="11"/>
      <c r="T1205" s="11"/>
      <c r="U1205" s="11"/>
      <c r="V1205" s="11"/>
      <c r="AA1205" s="11"/>
      <c r="AB1205" s="11"/>
    </row>
    <row r="1206" spans="3:28" ht="13.5">
      <c r="C1206" s="16"/>
      <c r="D1206" s="13"/>
      <c r="E1206" s="13"/>
      <c r="F1206" s="13"/>
      <c r="G1206" s="16"/>
      <c r="H1206" s="16"/>
      <c r="I1206" s="16"/>
      <c r="J1206" s="16"/>
      <c r="K1206" s="16"/>
      <c r="L1206" s="16"/>
      <c r="M1206" s="16"/>
      <c r="N1206" s="16"/>
      <c r="O1206" s="16"/>
      <c r="P1206" s="16"/>
      <c r="Q1206" s="11"/>
      <c r="R1206" s="11"/>
      <c r="S1206" s="11"/>
      <c r="T1206" s="11"/>
      <c r="U1206" s="11"/>
      <c r="V1206" s="11"/>
      <c r="AA1206" s="11"/>
      <c r="AB1206" s="11"/>
    </row>
    <row r="1207" spans="3:28" ht="13.5">
      <c r="C1207" s="16"/>
      <c r="D1207" s="13"/>
      <c r="E1207" s="13"/>
      <c r="F1207" s="13"/>
      <c r="G1207" s="16"/>
      <c r="H1207" s="16"/>
      <c r="I1207" s="16"/>
      <c r="J1207" s="16"/>
      <c r="K1207" s="16"/>
      <c r="L1207" s="16"/>
      <c r="M1207" s="16"/>
      <c r="N1207" s="16"/>
      <c r="O1207" s="16"/>
      <c r="P1207" s="16"/>
      <c r="Q1207" s="11"/>
      <c r="R1207" s="11"/>
      <c r="S1207" s="11"/>
      <c r="T1207" s="11"/>
      <c r="U1207" s="11"/>
      <c r="V1207" s="11"/>
      <c r="AA1207" s="11"/>
      <c r="AB1207" s="11"/>
    </row>
    <row r="1208" spans="3:28" ht="13.5">
      <c r="C1208" s="16"/>
      <c r="D1208" s="13"/>
      <c r="E1208" s="13"/>
      <c r="F1208" s="13"/>
      <c r="G1208" s="16"/>
      <c r="H1208" s="16"/>
      <c r="I1208" s="16"/>
      <c r="J1208" s="16"/>
      <c r="K1208" s="16"/>
      <c r="L1208" s="16"/>
      <c r="M1208" s="16"/>
      <c r="N1208" s="16"/>
      <c r="O1208" s="16"/>
      <c r="P1208" s="16"/>
      <c r="Q1208" s="11"/>
      <c r="R1208" s="11"/>
      <c r="S1208" s="11"/>
      <c r="T1208" s="11"/>
      <c r="U1208" s="11"/>
      <c r="V1208" s="11"/>
      <c r="AA1208" s="11"/>
      <c r="AB1208" s="11"/>
    </row>
    <row r="1209" spans="3:28" ht="13.5">
      <c r="C1209" s="16"/>
      <c r="D1209" s="13"/>
      <c r="E1209" s="13"/>
      <c r="F1209" s="13"/>
      <c r="G1209" s="16"/>
      <c r="H1209" s="16"/>
      <c r="I1209" s="16"/>
      <c r="J1209" s="16"/>
      <c r="K1209" s="16"/>
      <c r="L1209" s="16"/>
      <c r="M1209" s="16"/>
      <c r="N1209" s="16"/>
      <c r="O1209" s="16"/>
      <c r="P1209" s="16"/>
      <c r="Q1209" s="11"/>
      <c r="R1209" s="11"/>
      <c r="S1209" s="11"/>
      <c r="T1209" s="11"/>
      <c r="U1209" s="11"/>
      <c r="V1209" s="11"/>
      <c r="AA1209" s="11"/>
      <c r="AB1209" s="11"/>
    </row>
    <row r="1210" spans="3:28" ht="13.5">
      <c r="C1210" s="16"/>
      <c r="D1210" s="13"/>
      <c r="E1210" s="13"/>
      <c r="F1210" s="13"/>
      <c r="G1210" s="16"/>
      <c r="H1210" s="16"/>
      <c r="I1210" s="16"/>
      <c r="J1210" s="16"/>
      <c r="K1210" s="16"/>
      <c r="L1210" s="16"/>
      <c r="M1210" s="16"/>
      <c r="N1210" s="16"/>
      <c r="O1210" s="16"/>
      <c r="P1210" s="16"/>
      <c r="Q1210" s="11"/>
      <c r="R1210" s="11"/>
      <c r="S1210" s="11"/>
      <c r="T1210" s="11"/>
      <c r="U1210" s="11"/>
      <c r="V1210" s="11"/>
      <c r="AA1210" s="11"/>
      <c r="AB1210" s="11"/>
    </row>
    <row r="1211" spans="3:28" ht="13.5">
      <c r="C1211" s="16"/>
      <c r="D1211" s="13"/>
      <c r="E1211" s="13"/>
      <c r="F1211" s="13"/>
      <c r="G1211" s="16"/>
      <c r="H1211" s="16"/>
      <c r="I1211" s="16"/>
      <c r="J1211" s="16"/>
      <c r="K1211" s="16"/>
      <c r="L1211" s="16"/>
      <c r="M1211" s="16"/>
      <c r="N1211" s="16"/>
      <c r="O1211" s="16"/>
      <c r="P1211" s="16"/>
      <c r="Q1211" s="11"/>
      <c r="R1211" s="11"/>
      <c r="S1211" s="11"/>
      <c r="T1211" s="11"/>
      <c r="U1211" s="11"/>
      <c r="V1211" s="11"/>
      <c r="AA1211" s="11"/>
      <c r="AB1211" s="11"/>
    </row>
    <row r="1212" spans="3:28" ht="13.5">
      <c r="C1212" s="16"/>
      <c r="D1212" s="13"/>
      <c r="E1212" s="13"/>
      <c r="F1212" s="13"/>
      <c r="G1212" s="16"/>
      <c r="H1212" s="16"/>
      <c r="I1212" s="16"/>
      <c r="J1212" s="16"/>
      <c r="K1212" s="16"/>
      <c r="L1212" s="16"/>
      <c r="M1212" s="16"/>
      <c r="N1212" s="16"/>
      <c r="O1212" s="16"/>
      <c r="P1212" s="16"/>
      <c r="Q1212" s="11"/>
      <c r="R1212" s="11"/>
      <c r="S1212" s="11"/>
      <c r="T1212" s="11"/>
      <c r="U1212" s="11"/>
      <c r="V1212" s="11"/>
      <c r="AA1212" s="11"/>
      <c r="AB1212" s="11"/>
    </row>
    <row r="1213" spans="3:28" ht="13.5">
      <c r="C1213" s="16"/>
      <c r="D1213" s="13"/>
      <c r="E1213" s="13"/>
      <c r="F1213" s="13"/>
      <c r="G1213" s="16"/>
      <c r="H1213" s="16"/>
      <c r="I1213" s="16"/>
      <c r="J1213" s="16"/>
      <c r="K1213" s="16"/>
      <c r="L1213" s="16"/>
      <c r="M1213" s="16"/>
      <c r="N1213" s="16"/>
      <c r="O1213" s="16"/>
      <c r="P1213" s="16"/>
      <c r="Q1213" s="11"/>
      <c r="R1213" s="11"/>
      <c r="S1213" s="11"/>
      <c r="T1213" s="11"/>
      <c r="U1213" s="11"/>
      <c r="V1213" s="11"/>
      <c r="AA1213" s="11"/>
      <c r="AB1213" s="11"/>
    </row>
    <row r="1214" spans="3:28" ht="13.5">
      <c r="C1214" s="16"/>
      <c r="D1214" s="13"/>
      <c r="E1214" s="13"/>
      <c r="F1214" s="13"/>
      <c r="G1214" s="16"/>
      <c r="H1214" s="16"/>
      <c r="I1214" s="16"/>
      <c r="J1214" s="16"/>
      <c r="K1214" s="16"/>
      <c r="L1214" s="16"/>
      <c r="M1214" s="16"/>
      <c r="N1214" s="16"/>
      <c r="O1214" s="16"/>
      <c r="P1214" s="16"/>
      <c r="Q1214" s="11"/>
      <c r="R1214" s="11"/>
      <c r="S1214" s="11"/>
      <c r="T1214" s="11"/>
      <c r="U1214" s="11"/>
      <c r="V1214" s="11"/>
      <c r="AA1214" s="11"/>
      <c r="AB1214" s="11"/>
    </row>
    <row r="1215" spans="3:28" ht="13.5">
      <c r="C1215" s="16"/>
      <c r="D1215" s="13"/>
      <c r="E1215" s="13"/>
      <c r="F1215" s="13"/>
      <c r="G1215" s="16"/>
      <c r="H1215" s="16"/>
      <c r="I1215" s="16"/>
      <c r="J1215" s="16"/>
      <c r="K1215" s="16"/>
      <c r="L1215" s="16"/>
      <c r="M1215" s="16"/>
      <c r="N1215" s="16"/>
      <c r="O1215" s="16"/>
      <c r="P1215" s="16"/>
      <c r="Q1215" s="11"/>
      <c r="R1215" s="11"/>
      <c r="S1215" s="11"/>
      <c r="T1215" s="11"/>
      <c r="U1215" s="11"/>
      <c r="V1215" s="11"/>
      <c r="AA1215" s="11"/>
      <c r="AB1215" s="11"/>
    </row>
    <row r="1216" spans="3:28" ht="13.5">
      <c r="C1216" s="16"/>
      <c r="D1216" s="13"/>
      <c r="E1216" s="13"/>
      <c r="F1216" s="13"/>
      <c r="G1216" s="16"/>
      <c r="H1216" s="16"/>
      <c r="I1216" s="16"/>
      <c r="J1216" s="16"/>
      <c r="K1216" s="16"/>
      <c r="L1216" s="16"/>
      <c r="M1216" s="16"/>
      <c r="N1216" s="16"/>
      <c r="O1216" s="16"/>
      <c r="P1216" s="16"/>
      <c r="Q1216" s="11"/>
      <c r="R1216" s="11"/>
      <c r="S1216" s="11"/>
      <c r="T1216" s="11"/>
      <c r="U1216" s="11"/>
      <c r="V1216" s="11"/>
      <c r="AA1216" s="11"/>
      <c r="AB1216" s="11"/>
    </row>
    <row r="1217" spans="3:28" ht="13.5">
      <c r="C1217" s="16"/>
      <c r="D1217" s="13"/>
      <c r="E1217" s="13"/>
      <c r="F1217" s="13"/>
      <c r="G1217" s="16"/>
      <c r="H1217" s="16"/>
      <c r="I1217" s="16"/>
      <c r="J1217" s="16"/>
      <c r="K1217" s="16"/>
      <c r="L1217" s="16"/>
      <c r="M1217" s="16"/>
      <c r="N1217" s="16"/>
      <c r="O1217" s="16"/>
      <c r="P1217" s="16"/>
      <c r="Q1217" s="11"/>
      <c r="R1217" s="11"/>
      <c r="S1217" s="11"/>
      <c r="T1217" s="11"/>
      <c r="U1217" s="11"/>
      <c r="V1217" s="11"/>
      <c r="AA1217" s="11"/>
      <c r="AB1217" s="11"/>
    </row>
    <row r="1218" spans="3:28" ht="13.5">
      <c r="C1218" s="16"/>
      <c r="D1218" s="13"/>
      <c r="E1218" s="13"/>
      <c r="F1218" s="13"/>
      <c r="G1218" s="16"/>
      <c r="H1218" s="16"/>
      <c r="I1218" s="16"/>
      <c r="J1218" s="16"/>
      <c r="K1218" s="16"/>
      <c r="L1218" s="16"/>
      <c r="M1218" s="16"/>
      <c r="N1218" s="16"/>
      <c r="O1218" s="16"/>
      <c r="P1218" s="16"/>
      <c r="Q1218" s="11"/>
      <c r="R1218" s="11"/>
      <c r="S1218" s="11"/>
      <c r="T1218" s="11"/>
      <c r="U1218" s="11"/>
      <c r="V1218" s="11"/>
      <c r="AA1218" s="11"/>
      <c r="AB1218" s="11"/>
    </row>
    <row r="1219" spans="3:28" ht="13.5">
      <c r="C1219" s="16"/>
      <c r="D1219" s="13"/>
      <c r="E1219" s="13"/>
      <c r="F1219" s="13"/>
      <c r="G1219" s="16"/>
      <c r="H1219" s="16"/>
      <c r="I1219" s="16"/>
      <c r="J1219" s="16"/>
      <c r="K1219" s="16"/>
      <c r="L1219" s="16"/>
      <c r="M1219" s="16"/>
      <c r="N1219" s="16"/>
      <c r="O1219" s="16"/>
      <c r="P1219" s="16"/>
      <c r="Q1219" s="11"/>
      <c r="R1219" s="11"/>
      <c r="S1219" s="11"/>
      <c r="T1219" s="11"/>
      <c r="U1219" s="11"/>
      <c r="V1219" s="11"/>
      <c r="AA1219" s="11"/>
      <c r="AB1219" s="11"/>
    </row>
    <row r="1220" spans="3:28" ht="13.5">
      <c r="C1220" s="16"/>
      <c r="D1220" s="13"/>
      <c r="E1220" s="13"/>
      <c r="F1220" s="13"/>
      <c r="G1220" s="16"/>
      <c r="H1220" s="16"/>
      <c r="I1220" s="16"/>
      <c r="J1220" s="16"/>
      <c r="K1220" s="16"/>
      <c r="L1220" s="16"/>
      <c r="M1220" s="16"/>
      <c r="N1220" s="16"/>
      <c r="O1220" s="16"/>
      <c r="P1220" s="16"/>
      <c r="Q1220" s="11"/>
      <c r="R1220" s="11"/>
      <c r="S1220" s="11"/>
      <c r="T1220" s="11"/>
      <c r="U1220" s="11"/>
      <c r="V1220" s="11"/>
      <c r="AA1220" s="11"/>
      <c r="AB1220" s="11"/>
    </row>
    <row r="1221" spans="3:28" ht="13.5">
      <c r="C1221" s="16"/>
      <c r="D1221" s="13"/>
      <c r="E1221" s="13"/>
      <c r="F1221" s="13"/>
      <c r="G1221" s="16"/>
      <c r="H1221" s="16"/>
      <c r="I1221" s="16"/>
      <c r="J1221" s="16"/>
      <c r="K1221" s="16"/>
      <c r="L1221" s="16"/>
      <c r="M1221" s="16"/>
      <c r="N1221" s="16"/>
      <c r="O1221" s="16"/>
      <c r="P1221" s="16"/>
      <c r="Q1221" s="11"/>
      <c r="R1221" s="11"/>
      <c r="S1221" s="11"/>
      <c r="T1221" s="11"/>
      <c r="U1221" s="11"/>
      <c r="V1221" s="11"/>
      <c r="AA1221" s="11"/>
      <c r="AB1221" s="11"/>
    </row>
    <row r="1222" spans="3:28" ht="13.5">
      <c r="C1222" s="16"/>
      <c r="D1222" s="13"/>
      <c r="E1222" s="13"/>
      <c r="F1222" s="13"/>
      <c r="G1222" s="16"/>
      <c r="H1222" s="16"/>
      <c r="I1222" s="16"/>
      <c r="J1222" s="16"/>
      <c r="K1222" s="16"/>
      <c r="L1222" s="16"/>
      <c r="M1222" s="16"/>
      <c r="N1222" s="16"/>
      <c r="O1222" s="16"/>
      <c r="P1222" s="16"/>
      <c r="Q1222" s="11"/>
      <c r="R1222" s="11"/>
      <c r="S1222" s="11"/>
      <c r="T1222" s="11"/>
      <c r="U1222" s="11"/>
      <c r="V1222" s="11"/>
      <c r="AA1222" s="11"/>
      <c r="AB1222" s="11"/>
    </row>
    <row r="1223" spans="3:28" ht="13.5">
      <c r="C1223" s="16"/>
      <c r="D1223" s="13"/>
      <c r="E1223" s="13"/>
      <c r="F1223" s="13"/>
      <c r="G1223" s="16"/>
      <c r="H1223" s="16"/>
      <c r="I1223" s="16"/>
      <c r="J1223" s="16"/>
      <c r="K1223" s="16"/>
      <c r="L1223" s="16"/>
      <c r="M1223" s="16"/>
      <c r="N1223" s="16"/>
      <c r="O1223" s="16"/>
      <c r="P1223" s="16"/>
      <c r="Q1223" s="11"/>
      <c r="R1223" s="11"/>
      <c r="S1223" s="11"/>
      <c r="T1223" s="11"/>
      <c r="U1223" s="11"/>
      <c r="V1223" s="11"/>
      <c r="AA1223" s="11"/>
      <c r="AB1223" s="11"/>
    </row>
    <row r="1224" spans="3:28" ht="13.5">
      <c r="C1224" s="16"/>
      <c r="D1224" s="13"/>
      <c r="E1224" s="13"/>
      <c r="F1224" s="13"/>
      <c r="G1224" s="16"/>
      <c r="H1224" s="16"/>
      <c r="I1224" s="16"/>
      <c r="J1224" s="16"/>
      <c r="K1224" s="16"/>
      <c r="L1224" s="16"/>
      <c r="M1224" s="16"/>
      <c r="N1224" s="16"/>
      <c r="O1224" s="16"/>
      <c r="P1224" s="16"/>
      <c r="Q1224" s="11"/>
      <c r="R1224" s="11"/>
      <c r="S1224" s="11"/>
      <c r="T1224" s="11"/>
      <c r="U1224" s="11"/>
      <c r="V1224" s="11"/>
      <c r="AA1224" s="11"/>
      <c r="AB1224" s="11"/>
    </row>
    <row r="1225" spans="3:28" ht="13.5">
      <c r="C1225" s="16"/>
      <c r="D1225" s="13"/>
      <c r="E1225" s="13"/>
      <c r="F1225" s="13"/>
      <c r="G1225" s="16"/>
      <c r="H1225" s="16"/>
      <c r="I1225" s="16"/>
      <c r="J1225" s="16"/>
      <c r="K1225" s="16"/>
      <c r="L1225" s="16"/>
      <c r="M1225" s="16"/>
      <c r="N1225" s="16"/>
      <c r="O1225" s="16"/>
      <c r="P1225" s="16"/>
      <c r="Q1225" s="11"/>
      <c r="R1225" s="11"/>
      <c r="S1225" s="11"/>
      <c r="T1225" s="11"/>
      <c r="U1225" s="11"/>
      <c r="V1225" s="11"/>
      <c r="AA1225" s="11"/>
      <c r="AB1225" s="11"/>
    </row>
    <row r="1226" spans="3:28" ht="13.5">
      <c r="C1226" s="16"/>
      <c r="D1226" s="13"/>
      <c r="E1226" s="13"/>
      <c r="F1226" s="13"/>
      <c r="G1226" s="16"/>
      <c r="H1226" s="16"/>
      <c r="I1226" s="16"/>
      <c r="J1226" s="16"/>
      <c r="K1226" s="16"/>
      <c r="L1226" s="16"/>
      <c r="M1226" s="16"/>
      <c r="N1226" s="16"/>
      <c r="O1226" s="16"/>
      <c r="P1226" s="16"/>
      <c r="Q1226" s="11"/>
      <c r="R1226" s="11"/>
      <c r="S1226" s="11"/>
      <c r="T1226" s="11"/>
      <c r="U1226" s="11"/>
      <c r="V1226" s="11"/>
      <c r="AA1226" s="11"/>
      <c r="AB1226" s="11"/>
    </row>
    <row r="1227" spans="3:28" ht="13.5">
      <c r="C1227" s="16"/>
      <c r="D1227" s="13"/>
      <c r="E1227" s="13"/>
      <c r="F1227" s="13"/>
      <c r="G1227" s="16"/>
      <c r="H1227" s="16"/>
      <c r="I1227" s="16"/>
      <c r="J1227" s="16"/>
      <c r="K1227" s="16"/>
      <c r="L1227" s="16"/>
      <c r="M1227" s="16"/>
      <c r="N1227" s="16"/>
      <c r="O1227" s="16"/>
      <c r="P1227" s="16"/>
      <c r="Q1227" s="11"/>
      <c r="R1227" s="11"/>
      <c r="S1227" s="11"/>
      <c r="T1227" s="11"/>
      <c r="U1227" s="11"/>
      <c r="V1227" s="11"/>
      <c r="AA1227" s="11"/>
      <c r="AB1227" s="11"/>
    </row>
    <row r="1228" spans="3:28" ht="13.5">
      <c r="C1228" s="16"/>
      <c r="D1228" s="13"/>
      <c r="E1228" s="13"/>
      <c r="F1228" s="13"/>
      <c r="G1228" s="16"/>
      <c r="H1228" s="16"/>
      <c r="I1228" s="16"/>
      <c r="J1228" s="16"/>
      <c r="K1228" s="16"/>
      <c r="L1228" s="16"/>
      <c r="M1228" s="16"/>
      <c r="N1228" s="16"/>
      <c r="O1228" s="16"/>
      <c r="P1228" s="16"/>
      <c r="Q1228" s="11"/>
      <c r="R1228" s="11"/>
      <c r="S1228" s="11"/>
      <c r="T1228" s="11"/>
      <c r="U1228" s="11"/>
      <c r="V1228" s="11"/>
      <c r="AA1228" s="11"/>
      <c r="AB1228" s="11"/>
    </row>
    <row r="1229" spans="3:28" ht="13.5">
      <c r="C1229" s="16"/>
      <c r="D1229" s="13"/>
      <c r="E1229" s="13"/>
      <c r="F1229" s="13"/>
      <c r="G1229" s="16"/>
      <c r="H1229" s="16"/>
      <c r="I1229" s="16"/>
      <c r="J1229" s="16"/>
      <c r="K1229" s="16"/>
      <c r="L1229" s="16"/>
      <c r="M1229" s="16"/>
      <c r="N1229" s="16"/>
      <c r="O1229" s="16"/>
      <c r="P1229" s="16"/>
      <c r="Q1229" s="11"/>
      <c r="R1229" s="11"/>
      <c r="S1229" s="11"/>
      <c r="T1229" s="11"/>
      <c r="U1229" s="11"/>
      <c r="V1229" s="11"/>
      <c r="AA1229" s="11"/>
      <c r="AB1229" s="11"/>
    </row>
    <row r="1230" spans="3:28" ht="13.5">
      <c r="C1230" s="16"/>
      <c r="D1230" s="13"/>
      <c r="E1230" s="13"/>
      <c r="F1230" s="13"/>
      <c r="G1230" s="16"/>
      <c r="H1230" s="16"/>
      <c r="I1230" s="16"/>
      <c r="J1230" s="16"/>
      <c r="K1230" s="16"/>
      <c r="L1230" s="16"/>
      <c r="M1230" s="16"/>
      <c r="N1230" s="16"/>
      <c r="O1230" s="16"/>
      <c r="P1230" s="16"/>
      <c r="Q1230" s="11"/>
      <c r="R1230" s="11"/>
      <c r="S1230" s="11"/>
      <c r="T1230" s="11"/>
      <c r="U1230" s="11"/>
      <c r="V1230" s="11"/>
      <c r="AA1230" s="11"/>
      <c r="AB1230" s="11"/>
    </row>
    <row r="1231" spans="3:28" ht="13.5">
      <c r="C1231" s="16"/>
      <c r="D1231" s="13"/>
      <c r="E1231" s="13"/>
      <c r="F1231" s="13"/>
      <c r="G1231" s="16"/>
      <c r="H1231" s="16"/>
      <c r="I1231" s="16"/>
      <c r="J1231" s="16"/>
      <c r="K1231" s="16"/>
      <c r="L1231" s="16"/>
      <c r="M1231" s="16"/>
      <c r="N1231" s="16"/>
      <c r="O1231" s="16"/>
      <c r="P1231" s="16"/>
      <c r="Q1231" s="11"/>
      <c r="R1231" s="11"/>
      <c r="S1231" s="11"/>
      <c r="T1231" s="11"/>
      <c r="U1231" s="11"/>
      <c r="V1231" s="11"/>
      <c r="AA1231" s="11"/>
      <c r="AB1231" s="11"/>
    </row>
    <row r="1232" spans="3:28" ht="13.5">
      <c r="C1232" s="16"/>
      <c r="D1232" s="13"/>
      <c r="E1232" s="13"/>
      <c r="F1232" s="13"/>
      <c r="G1232" s="16"/>
      <c r="H1232" s="16"/>
      <c r="I1232" s="16"/>
      <c r="J1232" s="16"/>
      <c r="K1232" s="16"/>
      <c r="L1232" s="16"/>
      <c r="M1232" s="16"/>
      <c r="N1232" s="16"/>
      <c r="O1232" s="16"/>
      <c r="P1232" s="16"/>
      <c r="Q1232" s="11"/>
      <c r="R1232" s="11"/>
      <c r="S1232" s="11"/>
      <c r="T1232" s="11"/>
      <c r="U1232" s="11"/>
      <c r="V1232" s="11"/>
      <c r="AA1232" s="11"/>
      <c r="AB1232" s="11"/>
    </row>
    <row r="1233" spans="3:28" ht="13.5">
      <c r="C1233" s="16"/>
      <c r="D1233" s="13"/>
      <c r="E1233" s="13"/>
      <c r="F1233" s="13"/>
      <c r="G1233" s="16"/>
      <c r="H1233" s="16"/>
      <c r="I1233" s="16"/>
      <c r="J1233" s="16"/>
      <c r="K1233" s="16"/>
      <c r="L1233" s="16"/>
      <c r="M1233" s="16"/>
      <c r="N1233" s="16"/>
      <c r="O1233" s="16"/>
      <c r="P1233" s="16"/>
      <c r="Q1233" s="11"/>
      <c r="R1233" s="11"/>
      <c r="S1233" s="11"/>
      <c r="T1233" s="11"/>
      <c r="U1233" s="11"/>
      <c r="V1233" s="11"/>
      <c r="AA1233" s="11"/>
      <c r="AB1233" s="11"/>
    </row>
    <row r="1234" spans="3:28" ht="13.5">
      <c r="C1234" s="16"/>
      <c r="D1234" s="13"/>
      <c r="E1234" s="13"/>
      <c r="F1234" s="13"/>
      <c r="G1234" s="16"/>
      <c r="H1234" s="16"/>
      <c r="I1234" s="16"/>
      <c r="J1234" s="16"/>
      <c r="K1234" s="16"/>
      <c r="L1234" s="16"/>
      <c r="M1234" s="16"/>
      <c r="N1234" s="16"/>
      <c r="O1234" s="16"/>
      <c r="P1234" s="16"/>
      <c r="Q1234" s="11"/>
      <c r="R1234" s="11"/>
      <c r="S1234" s="11"/>
      <c r="T1234" s="11"/>
      <c r="U1234" s="11"/>
      <c r="V1234" s="11"/>
      <c r="AA1234" s="11"/>
      <c r="AB1234" s="11"/>
    </row>
    <row r="1235" spans="3:28" ht="13.5">
      <c r="C1235" s="16"/>
      <c r="D1235" s="13"/>
      <c r="E1235" s="13"/>
      <c r="F1235" s="13"/>
      <c r="G1235" s="16"/>
      <c r="H1235" s="16"/>
      <c r="I1235" s="16"/>
      <c r="J1235" s="16"/>
      <c r="K1235" s="16"/>
      <c r="L1235" s="16"/>
      <c r="M1235" s="16"/>
      <c r="N1235" s="16"/>
      <c r="O1235" s="16"/>
      <c r="P1235" s="16"/>
      <c r="Q1235" s="11"/>
      <c r="R1235" s="11"/>
      <c r="S1235" s="11"/>
      <c r="T1235" s="11"/>
      <c r="U1235" s="11"/>
      <c r="V1235" s="11"/>
      <c r="AA1235" s="11"/>
      <c r="AB1235" s="11"/>
    </row>
    <row r="1236" spans="3:28" ht="13.5">
      <c r="C1236" s="16"/>
      <c r="D1236" s="13"/>
      <c r="E1236" s="13"/>
      <c r="F1236" s="13"/>
      <c r="G1236" s="16"/>
      <c r="H1236" s="16"/>
      <c r="I1236" s="16"/>
      <c r="J1236" s="16"/>
      <c r="K1236" s="16"/>
      <c r="L1236" s="16"/>
      <c r="M1236" s="16"/>
      <c r="N1236" s="16"/>
      <c r="O1236" s="16"/>
      <c r="P1236" s="16"/>
      <c r="Q1236" s="11"/>
      <c r="R1236" s="11"/>
      <c r="S1236" s="11"/>
      <c r="T1236" s="11"/>
      <c r="U1236" s="11"/>
      <c r="V1236" s="11"/>
      <c r="AA1236" s="11"/>
      <c r="AB1236" s="11"/>
    </row>
    <row r="1237" spans="3:28" ht="13.5">
      <c r="C1237" s="16"/>
      <c r="D1237" s="13"/>
      <c r="E1237" s="13"/>
      <c r="F1237" s="13"/>
      <c r="G1237" s="16"/>
      <c r="H1237" s="16"/>
      <c r="I1237" s="16"/>
      <c r="J1237" s="16"/>
      <c r="K1237" s="16"/>
      <c r="L1237" s="16"/>
      <c r="M1237" s="16"/>
      <c r="N1237" s="16"/>
      <c r="O1237" s="16"/>
      <c r="P1237" s="16"/>
      <c r="Q1237" s="11"/>
      <c r="R1237" s="11"/>
      <c r="S1237" s="11"/>
      <c r="T1237" s="11"/>
      <c r="U1237" s="11"/>
      <c r="V1237" s="11"/>
      <c r="AA1237" s="11"/>
      <c r="AB1237" s="11"/>
    </row>
    <row r="1238" spans="3:28" ht="13.5">
      <c r="C1238" s="16"/>
      <c r="D1238" s="13"/>
      <c r="E1238" s="13"/>
      <c r="F1238" s="13"/>
      <c r="G1238" s="16"/>
      <c r="H1238" s="16"/>
      <c r="I1238" s="16"/>
      <c r="J1238" s="16"/>
      <c r="K1238" s="16"/>
      <c r="L1238" s="16"/>
      <c r="M1238" s="16"/>
      <c r="N1238" s="16"/>
      <c r="O1238" s="16"/>
      <c r="P1238" s="16"/>
      <c r="Q1238" s="11"/>
      <c r="R1238" s="11"/>
      <c r="S1238" s="11"/>
      <c r="T1238" s="11"/>
      <c r="U1238" s="11"/>
      <c r="V1238" s="11"/>
      <c r="AA1238" s="11"/>
      <c r="AB1238" s="11"/>
    </row>
    <row r="1239" spans="3:28" ht="13.5">
      <c r="C1239" s="16"/>
      <c r="D1239" s="13"/>
      <c r="E1239" s="13"/>
      <c r="F1239" s="13"/>
      <c r="G1239" s="16"/>
      <c r="H1239" s="16"/>
      <c r="I1239" s="16"/>
      <c r="J1239" s="16"/>
      <c r="K1239" s="16"/>
      <c r="L1239" s="16"/>
      <c r="M1239" s="16"/>
      <c r="N1239" s="16"/>
      <c r="O1239" s="16"/>
      <c r="P1239" s="16"/>
      <c r="Q1239" s="11"/>
      <c r="R1239" s="11"/>
      <c r="S1239" s="11"/>
      <c r="T1239" s="11"/>
      <c r="U1239" s="11"/>
      <c r="V1239" s="11"/>
      <c r="AA1239" s="11"/>
      <c r="AB1239" s="11"/>
    </row>
    <row r="1240" spans="3:28" ht="13.5">
      <c r="C1240" s="16"/>
      <c r="D1240" s="13"/>
      <c r="E1240" s="13"/>
      <c r="F1240" s="13"/>
      <c r="G1240" s="16"/>
      <c r="H1240" s="16"/>
      <c r="I1240" s="16"/>
      <c r="J1240" s="16"/>
      <c r="K1240" s="16"/>
      <c r="L1240" s="16"/>
      <c r="M1240" s="16"/>
      <c r="N1240" s="16"/>
      <c r="O1240" s="16"/>
      <c r="P1240" s="16"/>
      <c r="Q1240" s="11"/>
      <c r="R1240" s="11"/>
      <c r="S1240" s="11"/>
      <c r="T1240" s="11"/>
      <c r="U1240" s="11"/>
      <c r="V1240" s="11"/>
      <c r="AA1240" s="11"/>
      <c r="AB1240" s="11"/>
    </row>
    <row r="1241" spans="3:28" ht="13.5">
      <c r="C1241" s="16"/>
      <c r="D1241" s="13"/>
      <c r="E1241" s="13"/>
      <c r="F1241" s="13"/>
      <c r="G1241" s="16"/>
      <c r="H1241" s="16"/>
      <c r="I1241" s="16"/>
      <c r="J1241" s="16"/>
      <c r="K1241" s="16"/>
      <c r="L1241" s="16"/>
      <c r="M1241" s="16"/>
      <c r="N1241" s="16"/>
      <c r="O1241" s="16"/>
      <c r="P1241" s="16"/>
      <c r="Q1241" s="11"/>
      <c r="R1241" s="11"/>
      <c r="S1241" s="11"/>
      <c r="T1241" s="11"/>
      <c r="U1241" s="11"/>
      <c r="V1241" s="11"/>
      <c r="AA1241" s="11"/>
      <c r="AB1241" s="11"/>
    </row>
    <row r="1242" spans="3:28" ht="13.5">
      <c r="C1242" s="16"/>
      <c r="D1242" s="13"/>
      <c r="E1242" s="13"/>
      <c r="F1242" s="13"/>
      <c r="G1242" s="16"/>
      <c r="H1242" s="16"/>
      <c r="I1242" s="16"/>
      <c r="J1242" s="16"/>
      <c r="K1242" s="16"/>
      <c r="L1242" s="16"/>
      <c r="M1242" s="16"/>
      <c r="N1242" s="16"/>
      <c r="O1242" s="16"/>
      <c r="P1242" s="16"/>
      <c r="Q1242" s="11"/>
      <c r="R1242" s="11"/>
      <c r="S1242" s="11"/>
      <c r="T1242" s="11"/>
      <c r="U1242" s="11"/>
      <c r="V1242" s="11"/>
      <c r="AA1242" s="11"/>
      <c r="AB1242" s="11"/>
    </row>
    <row r="1243" spans="3:28" ht="13.5">
      <c r="C1243" s="16"/>
      <c r="D1243" s="13"/>
      <c r="E1243" s="13"/>
      <c r="F1243" s="13"/>
      <c r="G1243" s="16"/>
      <c r="H1243" s="16"/>
      <c r="I1243" s="16"/>
      <c r="J1243" s="16"/>
      <c r="K1243" s="16"/>
      <c r="L1243" s="16"/>
      <c r="M1243" s="16"/>
      <c r="N1243" s="16"/>
      <c r="O1243" s="16"/>
      <c r="P1243" s="16"/>
      <c r="Q1243" s="11"/>
      <c r="R1243" s="11"/>
      <c r="S1243" s="11"/>
      <c r="T1243" s="11"/>
      <c r="U1243" s="11"/>
      <c r="V1243" s="11"/>
      <c r="AA1243" s="11"/>
      <c r="AB1243" s="11"/>
    </row>
    <row r="1244" spans="3:28" ht="13.5">
      <c r="C1244" s="16"/>
      <c r="D1244" s="13"/>
      <c r="E1244" s="13"/>
      <c r="F1244" s="13"/>
      <c r="G1244" s="16"/>
      <c r="H1244" s="16"/>
      <c r="I1244" s="16"/>
      <c r="J1244" s="16"/>
      <c r="K1244" s="16"/>
      <c r="L1244" s="16"/>
      <c r="M1244" s="16"/>
      <c r="N1244" s="16"/>
      <c r="O1244" s="16"/>
      <c r="P1244" s="16"/>
      <c r="Q1244" s="11"/>
      <c r="R1244" s="11"/>
      <c r="S1244" s="11"/>
      <c r="T1244" s="11"/>
      <c r="U1244" s="11"/>
      <c r="V1244" s="11"/>
      <c r="AA1244" s="11"/>
      <c r="AB1244" s="11"/>
    </row>
    <row r="1245" spans="3:28" ht="13.5">
      <c r="C1245" s="16"/>
      <c r="D1245" s="13"/>
      <c r="E1245" s="13"/>
      <c r="F1245" s="13"/>
      <c r="G1245" s="16"/>
      <c r="H1245" s="16"/>
      <c r="I1245" s="16"/>
      <c r="J1245" s="16"/>
      <c r="K1245" s="16"/>
      <c r="L1245" s="16"/>
      <c r="M1245" s="16"/>
      <c r="N1245" s="16"/>
      <c r="O1245" s="16"/>
      <c r="P1245" s="16"/>
      <c r="Q1245" s="11"/>
      <c r="R1245" s="11"/>
      <c r="S1245" s="11"/>
      <c r="T1245" s="11"/>
      <c r="U1245" s="11"/>
      <c r="V1245" s="11"/>
      <c r="AA1245" s="11"/>
      <c r="AB1245" s="11"/>
    </row>
    <row r="1246" spans="3:28" ht="13.5">
      <c r="C1246" s="16"/>
      <c r="D1246" s="13"/>
      <c r="E1246" s="13"/>
      <c r="F1246" s="13"/>
      <c r="G1246" s="16"/>
      <c r="H1246" s="16"/>
      <c r="I1246" s="16"/>
      <c r="J1246" s="16"/>
      <c r="K1246" s="16"/>
      <c r="L1246" s="16"/>
      <c r="M1246" s="16"/>
      <c r="N1246" s="16"/>
      <c r="O1246" s="16"/>
      <c r="P1246" s="16"/>
      <c r="Q1246" s="11"/>
      <c r="R1246" s="11"/>
      <c r="S1246" s="11"/>
      <c r="T1246" s="11"/>
      <c r="U1246" s="11"/>
      <c r="V1246" s="11"/>
      <c r="AA1246" s="11"/>
      <c r="AB1246" s="11"/>
    </row>
    <row r="1247" spans="3:28" ht="13.5">
      <c r="C1247" s="16"/>
      <c r="D1247" s="13"/>
      <c r="E1247" s="13"/>
      <c r="F1247" s="13"/>
      <c r="G1247" s="16"/>
      <c r="H1247" s="16"/>
      <c r="I1247" s="16"/>
      <c r="J1247" s="16"/>
      <c r="K1247" s="16"/>
      <c r="L1247" s="16"/>
      <c r="M1247" s="16"/>
      <c r="N1247" s="16"/>
      <c r="O1247" s="16"/>
      <c r="P1247" s="16"/>
      <c r="Q1247" s="11"/>
      <c r="R1247" s="11"/>
      <c r="S1247" s="11"/>
      <c r="T1247" s="11"/>
      <c r="U1247" s="11"/>
      <c r="V1247" s="11"/>
      <c r="AA1247" s="11"/>
      <c r="AB1247" s="11"/>
    </row>
    <row r="1248" spans="3:28" ht="13.5">
      <c r="C1248" s="16"/>
      <c r="D1248" s="13"/>
      <c r="E1248" s="13"/>
      <c r="F1248" s="13"/>
      <c r="G1248" s="16"/>
      <c r="H1248" s="16"/>
      <c r="I1248" s="16"/>
      <c r="J1248" s="16"/>
      <c r="K1248" s="16"/>
      <c r="L1248" s="16"/>
      <c r="M1248" s="16"/>
      <c r="N1248" s="16"/>
      <c r="O1248" s="16"/>
      <c r="P1248" s="16"/>
      <c r="Q1248" s="11"/>
      <c r="R1248" s="11"/>
      <c r="S1248" s="11"/>
      <c r="T1248" s="11"/>
      <c r="U1248" s="11"/>
      <c r="V1248" s="11"/>
      <c r="AA1248" s="11"/>
      <c r="AB1248" s="11"/>
    </row>
    <row r="1249" spans="3:28" ht="13.5">
      <c r="C1249" s="16"/>
      <c r="D1249" s="13"/>
      <c r="E1249" s="13"/>
      <c r="F1249" s="13"/>
      <c r="G1249" s="16"/>
      <c r="H1249" s="16"/>
      <c r="I1249" s="16"/>
      <c r="J1249" s="16"/>
      <c r="K1249" s="16"/>
      <c r="L1249" s="16"/>
      <c r="M1249" s="16"/>
      <c r="N1249" s="16"/>
      <c r="O1249" s="16"/>
      <c r="P1249" s="16"/>
      <c r="Q1249" s="11"/>
      <c r="R1249" s="11"/>
      <c r="S1249" s="11"/>
      <c r="T1249" s="11"/>
      <c r="U1249" s="11"/>
      <c r="V1249" s="11"/>
      <c r="AA1249" s="11"/>
      <c r="AB1249" s="11"/>
    </row>
    <row r="1250" spans="3:28" ht="13.5">
      <c r="C1250" s="16"/>
      <c r="D1250" s="13"/>
      <c r="E1250" s="13"/>
      <c r="F1250" s="13"/>
      <c r="G1250" s="16"/>
      <c r="H1250" s="16"/>
      <c r="I1250" s="16"/>
      <c r="J1250" s="16"/>
      <c r="K1250" s="16"/>
      <c r="L1250" s="16"/>
      <c r="M1250" s="16"/>
      <c r="N1250" s="16"/>
      <c r="O1250" s="16"/>
      <c r="P1250" s="16"/>
      <c r="Q1250" s="11"/>
      <c r="R1250" s="11"/>
      <c r="S1250" s="11"/>
      <c r="T1250" s="11"/>
      <c r="U1250" s="11"/>
      <c r="V1250" s="11"/>
      <c r="AA1250" s="11"/>
      <c r="AB1250" s="11"/>
    </row>
    <row r="1251" spans="3:28" ht="13.5">
      <c r="C1251" s="16"/>
      <c r="D1251" s="13"/>
      <c r="E1251" s="13"/>
      <c r="F1251" s="13"/>
      <c r="G1251" s="16"/>
      <c r="H1251" s="16"/>
      <c r="I1251" s="16"/>
      <c r="J1251" s="16"/>
      <c r="K1251" s="16"/>
      <c r="L1251" s="16"/>
      <c r="M1251" s="16"/>
      <c r="N1251" s="16"/>
      <c r="O1251" s="16"/>
      <c r="P1251" s="16"/>
      <c r="Q1251" s="11"/>
      <c r="R1251" s="11"/>
      <c r="S1251" s="11"/>
      <c r="T1251" s="11"/>
      <c r="U1251" s="11"/>
      <c r="V1251" s="11"/>
      <c r="AA1251" s="11"/>
      <c r="AB1251" s="11"/>
    </row>
    <row r="1252" spans="3:28" ht="13.5">
      <c r="C1252" s="16"/>
      <c r="D1252" s="13"/>
      <c r="E1252" s="13"/>
      <c r="F1252" s="13"/>
      <c r="G1252" s="16"/>
      <c r="H1252" s="16"/>
      <c r="I1252" s="16"/>
      <c r="J1252" s="16"/>
      <c r="K1252" s="16"/>
      <c r="L1252" s="16"/>
      <c r="M1252" s="16"/>
      <c r="N1252" s="16"/>
      <c r="O1252" s="16"/>
      <c r="P1252" s="16"/>
      <c r="Q1252" s="11"/>
      <c r="R1252" s="11"/>
      <c r="S1252" s="11"/>
      <c r="T1252" s="11"/>
      <c r="U1252" s="11"/>
      <c r="V1252" s="11"/>
      <c r="AA1252" s="11"/>
      <c r="AB1252" s="11"/>
    </row>
    <row r="1253" spans="3:28" ht="13.5">
      <c r="C1253" s="16"/>
      <c r="D1253" s="13"/>
      <c r="E1253" s="13"/>
      <c r="F1253" s="13"/>
      <c r="G1253" s="16"/>
      <c r="H1253" s="16"/>
      <c r="I1253" s="16"/>
      <c r="J1253" s="16"/>
      <c r="K1253" s="16"/>
      <c r="L1253" s="16"/>
      <c r="M1253" s="16"/>
      <c r="N1253" s="16"/>
      <c r="O1253" s="16"/>
      <c r="P1253" s="16"/>
      <c r="Q1253" s="11"/>
      <c r="R1253" s="11"/>
      <c r="S1253" s="11"/>
      <c r="T1253" s="11"/>
      <c r="U1253" s="11"/>
      <c r="V1253" s="11"/>
      <c r="AA1253" s="11"/>
      <c r="AB1253" s="11"/>
    </row>
    <row r="1254" spans="3:28" ht="13.5">
      <c r="C1254" s="16"/>
      <c r="D1254" s="13"/>
      <c r="E1254" s="13"/>
      <c r="F1254" s="13"/>
      <c r="G1254" s="16"/>
      <c r="H1254" s="16"/>
      <c r="I1254" s="16"/>
      <c r="J1254" s="16"/>
      <c r="K1254" s="16"/>
      <c r="L1254" s="16"/>
      <c r="M1254" s="16"/>
      <c r="N1254" s="16"/>
      <c r="O1254" s="16"/>
      <c r="P1254" s="16"/>
      <c r="Q1254" s="11"/>
      <c r="R1254" s="11"/>
      <c r="S1254" s="11"/>
      <c r="T1254" s="11"/>
      <c r="U1254" s="11"/>
      <c r="V1254" s="11"/>
      <c r="AA1254" s="11"/>
      <c r="AB1254" s="11"/>
    </row>
    <row r="1255" spans="3:28" ht="13.5">
      <c r="C1255" s="16"/>
      <c r="D1255" s="13"/>
      <c r="E1255" s="13"/>
      <c r="F1255" s="13"/>
      <c r="G1255" s="16"/>
      <c r="H1255" s="16"/>
      <c r="I1255" s="16"/>
      <c r="J1255" s="16"/>
      <c r="K1255" s="16"/>
      <c r="L1255" s="16"/>
      <c r="M1255" s="16"/>
      <c r="N1255" s="16"/>
      <c r="O1255" s="16"/>
      <c r="P1255" s="16"/>
      <c r="Q1255" s="11"/>
      <c r="R1255" s="11"/>
      <c r="S1255" s="11"/>
      <c r="T1255" s="11"/>
      <c r="U1255" s="11"/>
      <c r="V1255" s="11"/>
      <c r="AA1255" s="11"/>
      <c r="AB1255" s="11"/>
    </row>
    <row r="1256" spans="3:28" ht="13.5">
      <c r="C1256" s="16"/>
      <c r="D1256" s="13"/>
      <c r="E1256" s="13"/>
      <c r="F1256" s="13"/>
      <c r="G1256" s="16"/>
      <c r="H1256" s="16"/>
      <c r="I1256" s="16"/>
      <c r="J1256" s="16"/>
      <c r="K1256" s="16"/>
      <c r="L1256" s="16"/>
      <c r="M1256" s="16"/>
      <c r="N1256" s="16"/>
      <c r="O1256" s="16"/>
      <c r="P1256" s="16"/>
      <c r="Q1256" s="11"/>
      <c r="R1256" s="11"/>
      <c r="S1256" s="11"/>
      <c r="T1256" s="11"/>
      <c r="U1256" s="11"/>
      <c r="V1256" s="11"/>
      <c r="AA1256" s="11"/>
      <c r="AB1256" s="11"/>
    </row>
    <row r="1257" spans="3:28" ht="13.5">
      <c r="C1257" s="16"/>
      <c r="D1257" s="13"/>
      <c r="E1257" s="13"/>
      <c r="F1257" s="13"/>
      <c r="G1257" s="16"/>
      <c r="H1257" s="16"/>
      <c r="I1257" s="16"/>
      <c r="J1257" s="16"/>
      <c r="K1257" s="16"/>
      <c r="L1257" s="16"/>
      <c r="M1257" s="16"/>
      <c r="N1257" s="16"/>
      <c r="O1257" s="16"/>
      <c r="P1257" s="16"/>
      <c r="Q1257" s="11"/>
      <c r="R1257" s="11"/>
      <c r="S1257" s="11"/>
      <c r="T1257" s="11"/>
      <c r="U1257" s="11"/>
      <c r="V1257" s="11"/>
      <c r="AA1257" s="11"/>
      <c r="AB1257" s="11"/>
    </row>
    <row r="1258" spans="3:28" ht="13.5">
      <c r="C1258" s="16"/>
      <c r="D1258" s="13"/>
      <c r="E1258" s="13"/>
      <c r="F1258" s="13"/>
      <c r="G1258" s="16"/>
      <c r="H1258" s="16"/>
      <c r="I1258" s="16"/>
      <c r="J1258" s="16"/>
      <c r="K1258" s="16"/>
      <c r="L1258" s="16"/>
      <c r="M1258" s="16"/>
      <c r="N1258" s="16"/>
      <c r="O1258" s="16"/>
      <c r="P1258" s="16"/>
      <c r="Q1258" s="11"/>
      <c r="R1258" s="11"/>
      <c r="S1258" s="11"/>
      <c r="T1258" s="11"/>
      <c r="U1258" s="11"/>
      <c r="V1258" s="11"/>
      <c r="AA1258" s="11"/>
      <c r="AB1258" s="11"/>
    </row>
    <row r="1259" spans="3:28" ht="13.5">
      <c r="C1259" s="16"/>
      <c r="D1259" s="13"/>
      <c r="E1259" s="13"/>
      <c r="F1259" s="13"/>
      <c r="G1259" s="16"/>
      <c r="H1259" s="16"/>
      <c r="I1259" s="16"/>
      <c r="J1259" s="16"/>
      <c r="K1259" s="16"/>
      <c r="L1259" s="16"/>
      <c r="M1259" s="16"/>
      <c r="N1259" s="16"/>
      <c r="O1259" s="16"/>
      <c r="P1259" s="16"/>
      <c r="Q1259" s="11"/>
      <c r="R1259" s="11"/>
      <c r="S1259" s="11"/>
      <c r="T1259" s="11"/>
      <c r="U1259" s="11"/>
      <c r="V1259" s="11"/>
      <c r="AA1259" s="11"/>
      <c r="AB1259" s="11"/>
    </row>
    <row r="1260" spans="3:28" ht="13.5">
      <c r="C1260" s="16"/>
      <c r="D1260" s="13"/>
      <c r="E1260" s="13"/>
      <c r="F1260" s="13"/>
      <c r="G1260" s="16"/>
      <c r="H1260" s="16"/>
      <c r="I1260" s="16"/>
      <c r="J1260" s="16"/>
      <c r="K1260" s="16"/>
      <c r="L1260" s="16"/>
      <c r="M1260" s="16"/>
      <c r="N1260" s="16"/>
      <c r="O1260" s="16"/>
      <c r="P1260" s="16"/>
      <c r="Q1260" s="11"/>
      <c r="R1260" s="11"/>
      <c r="S1260" s="11"/>
      <c r="T1260" s="11"/>
      <c r="U1260" s="11"/>
      <c r="V1260" s="11"/>
      <c r="AA1260" s="11"/>
      <c r="AB1260" s="11"/>
    </row>
    <row r="1261" spans="3:28" ht="13.5">
      <c r="C1261" s="16"/>
      <c r="D1261" s="13"/>
      <c r="E1261" s="13"/>
      <c r="F1261" s="13"/>
      <c r="G1261" s="16"/>
      <c r="H1261" s="16"/>
      <c r="I1261" s="16"/>
      <c r="J1261" s="16"/>
      <c r="K1261" s="16"/>
      <c r="L1261" s="16"/>
      <c r="M1261" s="16"/>
      <c r="N1261" s="16"/>
      <c r="O1261" s="16"/>
      <c r="P1261" s="16"/>
      <c r="Q1261" s="11"/>
      <c r="R1261" s="11"/>
      <c r="S1261" s="11"/>
      <c r="T1261" s="11"/>
      <c r="U1261" s="11"/>
      <c r="V1261" s="11"/>
      <c r="AA1261" s="11"/>
      <c r="AB1261" s="11"/>
    </row>
    <row r="1262" spans="3:28" ht="13.5">
      <c r="C1262" s="16"/>
      <c r="D1262" s="13"/>
      <c r="E1262" s="13"/>
      <c r="F1262" s="13"/>
      <c r="G1262" s="16"/>
      <c r="H1262" s="16"/>
      <c r="I1262" s="16"/>
      <c r="J1262" s="16"/>
      <c r="K1262" s="16"/>
      <c r="L1262" s="16"/>
      <c r="M1262" s="16"/>
      <c r="N1262" s="16"/>
      <c r="O1262" s="16"/>
      <c r="P1262" s="16"/>
      <c r="Q1262" s="11"/>
      <c r="R1262" s="11"/>
      <c r="S1262" s="11"/>
      <c r="T1262" s="11"/>
      <c r="U1262" s="11"/>
      <c r="V1262" s="11"/>
      <c r="AA1262" s="11"/>
      <c r="AB1262" s="11"/>
    </row>
    <row r="1263" spans="3:28" ht="13.5">
      <c r="C1263" s="16"/>
      <c r="D1263" s="13"/>
      <c r="E1263" s="13"/>
      <c r="F1263" s="13"/>
      <c r="G1263" s="16"/>
      <c r="H1263" s="16"/>
      <c r="I1263" s="16"/>
      <c r="J1263" s="16"/>
      <c r="K1263" s="16"/>
      <c r="L1263" s="16"/>
      <c r="M1263" s="16"/>
      <c r="N1263" s="16"/>
      <c r="O1263" s="16"/>
      <c r="P1263" s="16"/>
      <c r="Q1263" s="11"/>
      <c r="R1263" s="11"/>
      <c r="S1263" s="11"/>
      <c r="T1263" s="11"/>
      <c r="U1263" s="11"/>
      <c r="V1263" s="11"/>
      <c r="AA1263" s="11"/>
      <c r="AB1263" s="11"/>
    </row>
    <row r="1264" spans="3:28" ht="13.5">
      <c r="C1264" s="16"/>
      <c r="D1264" s="13"/>
      <c r="E1264" s="13"/>
      <c r="F1264" s="13"/>
      <c r="G1264" s="16"/>
      <c r="H1264" s="16"/>
      <c r="I1264" s="16"/>
      <c r="J1264" s="16"/>
      <c r="K1264" s="16"/>
      <c r="L1264" s="16"/>
      <c r="M1264" s="16"/>
      <c r="N1264" s="16"/>
      <c r="O1264" s="16"/>
      <c r="P1264" s="16"/>
      <c r="Q1264" s="11"/>
      <c r="R1264" s="11"/>
      <c r="S1264" s="11"/>
      <c r="T1264" s="11"/>
      <c r="U1264" s="11"/>
      <c r="V1264" s="11"/>
      <c r="AA1264" s="11"/>
      <c r="AB1264" s="11"/>
    </row>
    <row r="1265" spans="3:28" ht="13.5">
      <c r="C1265" s="16"/>
      <c r="D1265" s="13"/>
      <c r="E1265" s="13"/>
      <c r="F1265" s="13"/>
      <c r="G1265" s="16"/>
      <c r="H1265" s="16"/>
      <c r="I1265" s="16"/>
      <c r="J1265" s="16"/>
      <c r="K1265" s="16"/>
      <c r="L1265" s="16"/>
      <c r="M1265" s="16"/>
      <c r="N1265" s="16"/>
      <c r="O1265" s="16"/>
      <c r="P1265" s="16"/>
      <c r="Q1265" s="11"/>
      <c r="R1265" s="11"/>
      <c r="S1265" s="11"/>
      <c r="T1265" s="11"/>
      <c r="U1265" s="11"/>
      <c r="V1265" s="11"/>
      <c r="AA1265" s="11"/>
      <c r="AB1265" s="11"/>
    </row>
    <row r="1266" spans="3:28" ht="13.5">
      <c r="C1266" s="16"/>
      <c r="D1266" s="13"/>
      <c r="E1266" s="13"/>
      <c r="F1266" s="13"/>
      <c r="G1266" s="16"/>
      <c r="H1266" s="16"/>
      <c r="I1266" s="16"/>
      <c r="J1266" s="16"/>
      <c r="K1266" s="16"/>
      <c r="L1266" s="16"/>
      <c r="M1266" s="16"/>
      <c r="N1266" s="16"/>
      <c r="O1266" s="16"/>
      <c r="P1266" s="16"/>
      <c r="Q1266" s="11"/>
      <c r="R1266" s="11"/>
      <c r="S1266" s="11"/>
      <c r="T1266" s="11"/>
      <c r="U1266" s="11"/>
      <c r="V1266" s="11"/>
      <c r="AA1266" s="11"/>
      <c r="AB1266" s="11"/>
    </row>
    <row r="1267" spans="3:28" ht="13.5">
      <c r="C1267" s="16"/>
      <c r="D1267" s="13"/>
      <c r="E1267" s="13"/>
      <c r="F1267" s="13"/>
      <c r="G1267" s="16"/>
      <c r="H1267" s="16"/>
      <c r="I1267" s="16"/>
      <c r="J1267" s="16"/>
      <c r="K1267" s="16"/>
      <c r="L1267" s="16"/>
      <c r="M1267" s="16"/>
      <c r="N1267" s="16"/>
      <c r="O1267" s="16"/>
      <c r="P1267" s="16"/>
      <c r="Q1267" s="11"/>
      <c r="R1267" s="11"/>
      <c r="S1267" s="11"/>
      <c r="T1267" s="11"/>
      <c r="U1267" s="11"/>
      <c r="V1267" s="11"/>
      <c r="AA1267" s="11"/>
      <c r="AB1267" s="11"/>
    </row>
    <row r="1268" spans="3:28" ht="13.5">
      <c r="C1268" s="16"/>
      <c r="D1268" s="13"/>
      <c r="E1268" s="13"/>
      <c r="F1268" s="13"/>
      <c r="G1268" s="16"/>
      <c r="H1268" s="16"/>
      <c r="I1268" s="16"/>
      <c r="J1268" s="16"/>
      <c r="K1268" s="16"/>
      <c r="L1268" s="16"/>
      <c r="M1268" s="16"/>
      <c r="N1268" s="16"/>
      <c r="O1268" s="16"/>
      <c r="P1268" s="16"/>
      <c r="Q1268" s="11"/>
      <c r="R1268" s="11"/>
      <c r="S1268" s="11"/>
      <c r="T1268" s="11"/>
      <c r="U1268" s="11"/>
      <c r="V1268" s="11"/>
      <c r="AA1268" s="11"/>
      <c r="AB1268" s="11"/>
    </row>
    <row r="1269" spans="3:28" ht="13.5">
      <c r="C1269" s="16"/>
      <c r="D1269" s="13"/>
      <c r="E1269" s="13"/>
      <c r="F1269" s="13"/>
      <c r="G1269" s="16"/>
      <c r="H1269" s="16"/>
      <c r="I1269" s="16"/>
      <c r="J1269" s="16"/>
      <c r="K1269" s="16"/>
      <c r="L1269" s="16"/>
      <c r="M1269" s="16"/>
      <c r="N1269" s="16"/>
      <c r="O1269" s="16"/>
      <c r="P1269" s="16"/>
      <c r="Q1269" s="11"/>
      <c r="R1269" s="11"/>
      <c r="S1269" s="11"/>
      <c r="T1269" s="11"/>
      <c r="U1269" s="11"/>
      <c r="V1269" s="11"/>
      <c r="AA1269" s="11"/>
      <c r="AB1269" s="11"/>
    </row>
    <row r="1270" spans="3:28" ht="13.5">
      <c r="C1270" s="16"/>
      <c r="D1270" s="13"/>
      <c r="E1270" s="13"/>
      <c r="F1270" s="13"/>
      <c r="G1270" s="16"/>
      <c r="H1270" s="16"/>
      <c r="I1270" s="16"/>
      <c r="J1270" s="16"/>
      <c r="K1270" s="16"/>
      <c r="L1270" s="16"/>
      <c r="M1270" s="16"/>
      <c r="N1270" s="16"/>
      <c r="O1270" s="16"/>
      <c r="P1270" s="16"/>
      <c r="Q1270" s="11"/>
      <c r="R1270" s="11"/>
      <c r="S1270" s="11"/>
      <c r="T1270" s="11"/>
      <c r="U1270" s="11"/>
      <c r="V1270" s="11"/>
      <c r="AA1270" s="11"/>
      <c r="AB1270" s="11"/>
    </row>
    <row r="1271" spans="3:28" ht="13.5">
      <c r="C1271" s="16"/>
      <c r="D1271" s="13"/>
      <c r="E1271" s="13"/>
      <c r="F1271" s="13"/>
      <c r="G1271" s="16"/>
      <c r="H1271" s="16"/>
      <c r="I1271" s="16"/>
      <c r="J1271" s="16"/>
      <c r="K1271" s="16"/>
      <c r="L1271" s="16"/>
      <c r="M1271" s="16"/>
      <c r="N1271" s="16"/>
      <c r="O1271" s="16"/>
      <c r="P1271" s="16"/>
      <c r="Q1271" s="11"/>
      <c r="R1271" s="11"/>
      <c r="S1271" s="11"/>
      <c r="T1271" s="11"/>
      <c r="U1271" s="11"/>
      <c r="V1271" s="11"/>
      <c r="AA1271" s="11"/>
      <c r="AB1271" s="11"/>
    </row>
    <row r="1272" spans="3:28" ht="13.5">
      <c r="C1272" s="16"/>
      <c r="D1272" s="13"/>
      <c r="E1272" s="13"/>
      <c r="F1272" s="13"/>
      <c r="G1272" s="16"/>
      <c r="H1272" s="16"/>
      <c r="I1272" s="16"/>
      <c r="J1272" s="16"/>
      <c r="K1272" s="16"/>
      <c r="L1272" s="16"/>
      <c r="M1272" s="16"/>
      <c r="N1272" s="16"/>
      <c r="O1272" s="16"/>
      <c r="P1272" s="16"/>
      <c r="Q1272" s="11"/>
      <c r="R1272" s="11"/>
      <c r="S1272" s="11"/>
      <c r="T1272" s="11"/>
      <c r="U1272" s="11"/>
      <c r="V1272" s="11"/>
      <c r="AA1272" s="11"/>
      <c r="AB1272" s="11"/>
    </row>
    <row r="1273" spans="3:28" ht="13.5">
      <c r="C1273" s="16"/>
      <c r="D1273" s="13"/>
      <c r="E1273" s="13"/>
      <c r="F1273" s="13"/>
      <c r="G1273" s="16"/>
      <c r="H1273" s="16"/>
      <c r="I1273" s="16"/>
      <c r="J1273" s="16"/>
      <c r="K1273" s="16"/>
      <c r="L1273" s="16"/>
      <c r="M1273" s="16"/>
      <c r="N1273" s="16"/>
      <c r="O1273" s="16"/>
      <c r="P1273" s="16"/>
      <c r="Q1273" s="11"/>
      <c r="R1273" s="11"/>
      <c r="S1273" s="11"/>
      <c r="T1273" s="11"/>
      <c r="U1273" s="11"/>
      <c r="V1273" s="11"/>
      <c r="AA1273" s="11"/>
      <c r="AB1273" s="11"/>
    </row>
    <row r="1274" spans="3:28" ht="13.5">
      <c r="C1274" s="16"/>
      <c r="D1274" s="13"/>
      <c r="E1274" s="13"/>
      <c r="F1274" s="13"/>
      <c r="G1274" s="16"/>
      <c r="H1274" s="16"/>
      <c r="I1274" s="16"/>
      <c r="J1274" s="16"/>
      <c r="K1274" s="16"/>
      <c r="L1274" s="16"/>
      <c r="M1274" s="16"/>
      <c r="N1274" s="16"/>
      <c r="O1274" s="16"/>
      <c r="P1274" s="16"/>
      <c r="Q1274" s="11"/>
      <c r="R1274" s="11"/>
      <c r="S1274" s="11"/>
      <c r="T1274" s="11"/>
      <c r="U1274" s="11"/>
      <c r="V1274" s="11"/>
      <c r="AA1274" s="11"/>
      <c r="AB1274" s="11"/>
    </row>
    <row r="1275" spans="3:28" ht="13.5">
      <c r="C1275" s="16"/>
      <c r="D1275" s="13"/>
      <c r="E1275" s="13"/>
      <c r="F1275" s="13"/>
      <c r="G1275" s="16"/>
      <c r="H1275" s="16"/>
      <c r="I1275" s="16"/>
      <c r="J1275" s="16"/>
      <c r="K1275" s="16"/>
      <c r="L1275" s="16"/>
      <c r="M1275" s="16"/>
      <c r="N1275" s="16"/>
      <c r="O1275" s="16"/>
      <c r="P1275" s="16"/>
      <c r="Q1275" s="11"/>
      <c r="R1275" s="11"/>
      <c r="S1275" s="11"/>
      <c r="T1275" s="11"/>
      <c r="U1275" s="11"/>
      <c r="V1275" s="11"/>
      <c r="AA1275" s="11"/>
      <c r="AB1275" s="11"/>
    </row>
    <row r="1276" spans="3:28" ht="13.5">
      <c r="C1276" s="16"/>
      <c r="D1276" s="13"/>
      <c r="E1276" s="13"/>
      <c r="F1276" s="13"/>
      <c r="G1276" s="16"/>
      <c r="H1276" s="16"/>
      <c r="I1276" s="16"/>
      <c r="J1276" s="16"/>
      <c r="K1276" s="16"/>
      <c r="L1276" s="16"/>
      <c r="M1276" s="16"/>
      <c r="N1276" s="16"/>
      <c r="O1276" s="16"/>
      <c r="P1276" s="16"/>
      <c r="Q1276" s="11"/>
      <c r="R1276" s="11"/>
      <c r="S1276" s="11"/>
      <c r="T1276" s="11"/>
      <c r="U1276" s="11"/>
      <c r="V1276" s="11"/>
      <c r="AA1276" s="11"/>
      <c r="AB1276" s="11"/>
    </row>
    <row r="1277" spans="3:28" ht="13.5">
      <c r="C1277" s="16"/>
      <c r="D1277" s="13"/>
      <c r="E1277" s="13"/>
      <c r="F1277" s="13"/>
      <c r="G1277" s="16"/>
      <c r="H1277" s="16"/>
      <c r="I1277" s="16"/>
      <c r="J1277" s="16"/>
      <c r="K1277" s="16"/>
      <c r="L1277" s="16"/>
      <c r="M1277" s="16"/>
      <c r="N1277" s="16"/>
      <c r="O1277" s="16"/>
      <c r="P1277" s="16"/>
      <c r="Q1277" s="11"/>
      <c r="R1277" s="11"/>
      <c r="S1277" s="11"/>
      <c r="T1277" s="11"/>
      <c r="U1277" s="11"/>
      <c r="V1277" s="11"/>
      <c r="AA1277" s="11"/>
      <c r="AB1277" s="11"/>
    </row>
    <row r="1278" spans="3:28" ht="13.5">
      <c r="C1278" s="16"/>
      <c r="D1278" s="13"/>
      <c r="E1278" s="13"/>
      <c r="F1278" s="13"/>
      <c r="G1278" s="16"/>
      <c r="H1278" s="16"/>
      <c r="I1278" s="16"/>
      <c r="J1278" s="16"/>
      <c r="K1278" s="16"/>
      <c r="L1278" s="16"/>
      <c r="M1278" s="16"/>
      <c r="N1278" s="16"/>
      <c r="O1278" s="16"/>
      <c r="P1278" s="16"/>
      <c r="Q1278" s="11"/>
      <c r="R1278" s="11"/>
      <c r="S1278" s="11"/>
      <c r="T1278" s="11"/>
      <c r="U1278" s="11"/>
      <c r="V1278" s="11"/>
      <c r="AA1278" s="11"/>
      <c r="AB1278" s="11"/>
    </row>
    <row r="1279" spans="3:28" ht="13.5">
      <c r="C1279" s="16"/>
      <c r="D1279" s="13"/>
      <c r="E1279" s="13"/>
      <c r="F1279" s="13"/>
      <c r="G1279" s="16"/>
      <c r="H1279" s="16"/>
      <c r="I1279" s="16"/>
      <c r="J1279" s="16"/>
      <c r="K1279" s="16"/>
      <c r="L1279" s="16"/>
      <c r="M1279" s="16"/>
      <c r="N1279" s="16"/>
      <c r="O1279" s="16"/>
      <c r="P1279" s="16"/>
      <c r="Q1279" s="11"/>
      <c r="R1279" s="11"/>
      <c r="S1279" s="11"/>
      <c r="T1279" s="11"/>
      <c r="U1279" s="11"/>
      <c r="V1279" s="11"/>
      <c r="AA1279" s="11"/>
      <c r="AB1279" s="11"/>
    </row>
    <row r="1280" spans="3:28" ht="13.5">
      <c r="C1280" s="16"/>
      <c r="D1280" s="13"/>
      <c r="E1280" s="13"/>
      <c r="F1280" s="13"/>
      <c r="G1280" s="16"/>
      <c r="H1280" s="16"/>
      <c r="I1280" s="16"/>
      <c r="J1280" s="16"/>
      <c r="K1280" s="16"/>
      <c r="L1280" s="16"/>
      <c r="M1280" s="16"/>
      <c r="N1280" s="16"/>
      <c r="O1280" s="16"/>
      <c r="P1280" s="16"/>
      <c r="Q1280" s="11"/>
      <c r="R1280" s="11"/>
      <c r="S1280" s="11"/>
      <c r="T1280" s="11"/>
      <c r="U1280" s="11"/>
      <c r="V1280" s="11"/>
      <c r="AA1280" s="11"/>
      <c r="AB1280" s="11"/>
    </row>
    <row r="1281" spans="3:28" ht="13.5">
      <c r="C1281" s="16"/>
      <c r="D1281" s="13"/>
      <c r="E1281" s="13"/>
      <c r="F1281" s="13"/>
      <c r="G1281" s="16"/>
      <c r="H1281" s="16"/>
      <c r="I1281" s="16"/>
      <c r="J1281" s="16"/>
      <c r="K1281" s="16"/>
      <c r="L1281" s="16"/>
      <c r="M1281" s="16"/>
      <c r="N1281" s="16"/>
      <c r="O1281" s="16"/>
      <c r="P1281" s="16"/>
      <c r="Q1281" s="11"/>
      <c r="R1281" s="11"/>
      <c r="S1281" s="11"/>
      <c r="T1281" s="11"/>
      <c r="U1281" s="11"/>
      <c r="V1281" s="11"/>
      <c r="AA1281" s="11"/>
      <c r="AB1281" s="11"/>
    </row>
    <row r="1282" spans="3:28" ht="13.5">
      <c r="C1282" s="16"/>
      <c r="D1282" s="13"/>
      <c r="E1282" s="13"/>
      <c r="F1282" s="13"/>
      <c r="G1282" s="16"/>
      <c r="H1282" s="16"/>
      <c r="I1282" s="16"/>
      <c r="J1282" s="16"/>
      <c r="K1282" s="16"/>
      <c r="L1282" s="16"/>
      <c r="M1282" s="16"/>
      <c r="N1282" s="16"/>
      <c r="O1282" s="16"/>
      <c r="P1282" s="16"/>
      <c r="Q1282" s="11"/>
      <c r="R1282" s="11"/>
      <c r="S1282" s="11"/>
      <c r="T1282" s="11"/>
      <c r="U1282" s="11"/>
      <c r="V1282" s="11"/>
      <c r="AA1282" s="11"/>
      <c r="AB1282" s="11"/>
    </row>
    <row r="1283" spans="3:28" ht="13.5">
      <c r="C1283" s="16"/>
      <c r="D1283" s="13"/>
      <c r="E1283" s="13"/>
      <c r="F1283" s="13"/>
      <c r="G1283" s="16"/>
      <c r="H1283" s="16"/>
      <c r="I1283" s="16"/>
      <c r="J1283" s="16"/>
      <c r="K1283" s="16"/>
      <c r="L1283" s="16"/>
      <c r="M1283" s="16"/>
      <c r="N1283" s="16"/>
      <c r="O1283" s="16"/>
      <c r="P1283" s="16"/>
      <c r="Q1283" s="11"/>
      <c r="R1283" s="11"/>
      <c r="S1283" s="11"/>
      <c r="T1283" s="11"/>
      <c r="U1283" s="11"/>
      <c r="V1283" s="11"/>
      <c r="AA1283" s="11"/>
      <c r="AB1283" s="11"/>
    </row>
    <row r="1284" spans="3:28" ht="13.5">
      <c r="C1284" s="16"/>
      <c r="D1284" s="13"/>
      <c r="E1284" s="13"/>
      <c r="F1284" s="13"/>
      <c r="G1284" s="16"/>
      <c r="H1284" s="16"/>
      <c r="I1284" s="16"/>
      <c r="J1284" s="16"/>
      <c r="K1284" s="16"/>
      <c r="L1284" s="16"/>
      <c r="M1284" s="16"/>
      <c r="N1284" s="16"/>
      <c r="O1284" s="16"/>
      <c r="P1284" s="16"/>
      <c r="Q1284" s="11"/>
      <c r="R1284" s="11"/>
      <c r="S1284" s="11"/>
      <c r="T1284" s="11"/>
      <c r="U1284" s="11"/>
      <c r="V1284" s="11"/>
      <c r="AA1284" s="11"/>
      <c r="AB1284" s="11"/>
    </row>
    <row r="1285" spans="3:28" ht="13.5">
      <c r="C1285" s="16"/>
      <c r="D1285" s="13"/>
      <c r="E1285" s="13"/>
      <c r="F1285" s="13"/>
      <c r="G1285" s="16"/>
      <c r="H1285" s="16"/>
      <c r="I1285" s="16"/>
      <c r="J1285" s="16"/>
      <c r="K1285" s="16"/>
      <c r="L1285" s="16"/>
      <c r="M1285" s="16"/>
      <c r="N1285" s="16"/>
      <c r="O1285" s="16"/>
      <c r="P1285" s="16"/>
      <c r="Q1285" s="11"/>
      <c r="R1285" s="11"/>
      <c r="S1285" s="11"/>
      <c r="T1285" s="11"/>
      <c r="U1285" s="11"/>
      <c r="V1285" s="11"/>
      <c r="AA1285" s="11"/>
      <c r="AB1285" s="11"/>
    </row>
    <row r="1286" spans="3:28" ht="13.5">
      <c r="C1286" s="16"/>
      <c r="D1286" s="13"/>
      <c r="E1286" s="13"/>
      <c r="F1286" s="13"/>
      <c r="G1286" s="16"/>
      <c r="H1286" s="16"/>
      <c r="I1286" s="16"/>
      <c r="J1286" s="16"/>
      <c r="K1286" s="16"/>
      <c r="L1286" s="16"/>
      <c r="M1286" s="16"/>
      <c r="N1286" s="16"/>
      <c r="O1286" s="16"/>
      <c r="P1286" s="16"/>
      <c r="Q1286" s="11"/>
      <c r="R1286" s="11"/>
      <c r="S1286" s="11"/>
      <c r="T1286" s="11"/>
      <c r="U1286" s="11"/>
      <c r="V1286" s="11"/>
      <c r="AA1286" s="11"/>
      <c r="AB1286" s="11"/>
    </row>
    <row r="1287" spans="3:28" ht="13.5">
      <c r="C1287" s="16"/>
      <c r="D1287" s="13"/>
      <c r="E1287" s="13"/>
      <c r="F1287" s="13"/>
      <c r="G1287" s="16"/>
      <c r="H1287" s="16"/>
      <c r="I1287" s="16"/>
      <c r="J1287" s="16"/>
      <c r="K1287" s="16"/>
      <c r="L1287" s="16"/>
      <c r="M1287" s="16"/>
      <c r="N1287" s="16"/>
      <c r="O1287" s="16"/>
      <c r="P1287" s="16"/>
      <c r="Q1287" s="11"/>
      <c r="R1287" s="11"/>
      <c r="S1287" s="11"/>
      <c r="T1287" s="11"/>
      <c r="U1287" s="11"/>
      <c r="V1287" s="11"/>
      <c r="AA1287" s="11"/>
      <c r="AB1287" s="11"/>
    </row>
    <row r="1288" spans="3:28" ht="13.5">
      <c r="C1288" s="16"/>
      <c r="D1288" s="13"/>
      <c r="E1288" s="13"/>
      <c r="F1288" s="13"/>
      <c r="G1288" s="16"/>
      <c r="H1288" s="16"/>
      <c r="I1288" s="16"/>
      <c r="J1288" s="16"/>
      <c r="K1288" s="16"/>
      <c r="L1288" s="16"/>
      <c r="M1288" s="16"/>
      <c r="N1288" s="16"/>
      <c r="O1288" s="16"/>
      <c r="P1288" s="16"/>
      <c r="Q1288" s="11"/>
      <c r="R1288" s="11"/>
      <c r="S1288" s="11"/>
      <c r="T1288" s="11"/>
      <c r="U1288" s="11"/>
      <c r="V1288" s="11"/>
      <c r="AA1288" s="11"/>
      <c r="AB1288" s="11"/>
    </row>
    <row r="1289" spans="3:28" ht="13.5">
      <c r="C1289" s="16"/>
      <c r="D1289" s="13"/>
      <c r="E1289" s="13"/>
      <c r="F1289" s="13"/>
      <c r="G1289" s="16"/>
      <c r="H1289" s="16"/>
      <c r="I1289" s="16"/>
      <c r="J1289" s="16"/>
      <c r="K1289" s="16"/>
      <c r="L1289" s="16"/>
      <c r="M1289" s="16"/>
      <c r="N1289" s="16"/>
      <c r="O1289" s="16"/>
      <c r="P1289" s="16"/>
      <c r="Q1289" s="11"/>
      <c r="R1289" s="11"/>
      <c r="S1289" s="11"/>
      <c r="T1289" s="11"/>
      <c r="U1289" s="11"/>
      <c r="V1289" s="11"/>
      <c r="AA1289" s="11"/>
      <c r="AB1289" s="11"/>
    </row>
    <row r="1290" spans="3:28" ht="13.5">
      <c r="C1290" s="16"/>
      <c r="D1290" s="13"/>
      <c r="E1290" s="13"/>
      <c r="F1290" s="13"/>
      <c r="G1290" s="16"/>
      <c r="H1290" s="16"/>
      <c r="I1290" s="16"/>
      <c r="J1290" s="16"/>
      <c r="K1290" s="16"/>
      <c r="L1290" s="16"/>
      <c r="M1290" s="16"/>
      <c r="N1290" s="16"/>
      <c r="O1290" s="16"/>
      <c r="P1290" s="16"/>
      <c r="Q1290" s="11"/>
      <c r="R1290" s="11"/>
      <c r="S1290" s="11"/>
      <c r="T1290" s="11"/>
      <c r="U1290" s="11"/>
      <c r="V1290" s="11"/>
      <c r="AA1290" s="11"/>
      <c r="AB1290" s="11"/>
    </row>
    <row r="1291" spans="3:28" ht="13.5">
      <c r="C1291" s="16"/>
      <c r="D1291" s="13"/>
      <c r="E1291" s="13"/>
      <c r="F1291" s="13"/>
      <c r="G1291" s="16"/>
      <c r="H1291" s="16"/>
      <c r="I1291" s="16"/>
      <c r="J1291" s="16"/>
      <c r="K1291" s="16"/>
      <c r="L1291" s="16"/>
      <c r="M1291" s="16"/>
      <c r="N1291" s="16"/>
      <c r="O1291" s="16"/>
      <c r="P1291" s="16"/>
      <c r="Q1291" s="11"/>
      <c r="R1291" s="11"/>
      <c r="S1291" s="11"/>
      <c r="T1291" s="11"/>
      <c r="U1291" s="11"/>
      <c r="V1291" s="11"/>
      <c r="AA1291" s="11"/>
      <c r="AB1291" s="11"/>
    </row>
    <row r="1292" spans="3:28" ht="13.5">
      <c r="C1292" s="16"/>
      <c r="D1292" s="13"/>
      <c r="E1292" s="13"/>
      <c r="F1292" s="13"/>
      <c r="G1292" s="16"/>
      <c r="H1292" s="16"/>
      <c r="I1292" s="16"/>
      <c r="J1292" s="16"/>
      <c r="K1292" s="16"/>
      <c r="L1292" s="16"/>
      <c r="M1292" s="16"/>
      <c r="N1292" s="16"/>
      <c r="O1292" s="16"/>
      <c r="P1292" s="16"/>
      <c r="Q1292" s="11"/>
      <c r="R1292" s="11"/>
      <c r="S1292" s="11"/>
      <c r="T1292" s="11"/>
      <c r="U1292" s="11"/>
      <c r="V1292" s="11"/>
      <c r="AA1292" s="11"/>
      <c r="AB1292" s="11"/>
    </row>
    <row r="1293" spans="3:28" ht="13.5">
      <c r="C1293" s="16"/>
      <c r="D1293" s="13"/>
      <c r="E1293" s="13"/>
      <c r="F1293" s="13"/>
      <c r="G1293" s="16"/>
      <c r="H1293" s="16"/>
      <c r="I1293" s="16"/>
      <c r="J1293" s="16"/>
      <c r="K1293" s="16"/>
      <c r="L1293" s="16"/>
      <c r="M1293" s="16"/>
      <c r="N1293" s="16"/>
      <c r="O1293" s="16"/>
      <c r="P1293" s="16"/>
      <c r="Q1293" s="11"/>
      <c r="R1293" s="11"/>
      <c r="S1293" s="11"/>
      <c r="T1293" s="11"/>
      <c r="U1293" s="11"/>
      <c r="V1293" s="11"/>
      <c r="AA1293" s="11"/>
      <c r="AB1293" s="11"/>
    </row>
    <row r="1294" spans="3:28" ht="13.5">
      <c r="C1294" s="16"/>
      <c r="D1294" s="13"/>
      <c r="E1294" s="13"/>
      <c r="F1294" s="13"/>
      <c r="G1294" s="16"/>
      <c r="H1294" s="16"/>
      <c r="I1294" s="16"/>
      <c r="J1294" s="16"/>
      <c r="K1294" s="16"/>
      <c r="L1294" s="16"/>
      <c r="M1294" s="16"/>
      <c r="N1294" s="16"/>
      <c r="O1294" s="16"/>
      <c r="P1294" s="16"/>
      <c r="Q1294" s="11"/>
      <c r="R1294" s="11"/>
      <c r="S1294" s="11"/>
      <c r="T1294" s="11"/>
      <c r="U1294" s="11"/>
      <c r="V1294" s="11"/>
      <c r="AA1294" s="11"/>
      <c r="AB1294" s="11"/>
    </row>
    <row r="1295" spans="3:28" ht="13.5">
      <c r="C1295" s="16"/>
      <c r="D1295" s="13"/>
      <c r="E1295" s="13"/>
      <c r="F1295" s="13"/>
      <c r="G1295" s="16"/>
      <c r="H1295" s="16"/>
      <c r="I1295" s="16"/>
      <c r="J1295" s="16"/>
      <c r="K1295" s="16"/>
      <c r="L1295" s="16"/>
      <c r="M1295" s="16"/>
      <c r="N1295" s="16"/>
      <c r="O1295" s="16"/>
      <c r="P1295" s="16"/>
      <c r="Q1295" s="11"/>
      <c r="R1295" s="11"/>
      <c r="S1295" s="11"/>
      <c r="T1295" s="11"/>
      <c r="U1295" s="11"/>
      <c r="V1295" s="11"/>
      <c r="AA1295" s="11"/>
      <c r="AB1295" s="11"/>
    </row>
    <row r="1296" spans="3:28" ht="13.5">
      <c r="C1296" s="16"/>
      <c r="D1296" s="13"/>
      <c r="E1296" s="13"/>
      <c r="F1296" s="13"/>
      <c r="G1296" s="16"/>
      <c r="H1296" s="16"/>
      <c r="I1296" s="16"/>
      <c r="J1296" s="16"/>
      <c r="K1296" s="16"/>
      <c r="L1296" s="16"/>
      <c r="M1296" s="16"/>
      <c r="N1296" s="16"/>
      <c r="O1296" s="16"/>
      <c r="P1296" s="16"/>
      <c r="Q1296" s="11"/>
      <c r="R1296" s="11"/>
      <c r="S1296" s="11"/>
      <c r="T1296" s="11"/>
      <c r="U1296" s="11"/>
      <c r="V1296" s="11"/>
      <c r="AA1296" s="11"/>
      <c r="AB1296" s="11"/>
    </row>
    <row r="1297" spans="3:28" ht="13.5">
      <c r="C1297" s="16"/>
      <c r="D1297" s="13"/>
      <c r="E1297" s="13"/>
      <c r="F1297" s="13"/>
      <c r="G1297" s="16"/>
      <c r="H1297" s="16"/>
      <c r="I1297" s="16"/>
      <c r="J1297" s="16"/>
      <c r="K1297" s="16"/>
      <c r="L1297" s="16"/>
      <c r="M1297" s="16"/>
      <c r="N1297" s="16"/>
      <c r="O1297" s="16"/>
      <c r="P1297" s="16"/>
      <c r="Q1297" s="11"/>
      <c r="R1297" s="11"/>
      <c r="S1297" s="11"/>
      <c r="T1297" s="11"/>
      <c r="U1297" s="11"/>
      <c r="V1297" s="11"/>
      <c r="AA1297" s="11"/>
      <c r="AB1297" s="11"/>
    </row>
    <row r="1298" spans="3:28" ht="13.5">
      <c r="C1298" s="16"/>
      <c r="D1298" s="13"/>
      <c r="E1298" s="13"/>
      <c r="F1298" s="13"/>
      <c r="G1298" s="16"/>
      <c r="H1298" s="16"/>
      <c r="I1298" s="16"/>
      <c r="J1298" s="16"/>
      <c r="K1298" s="16"/>
      <c r="L1298" s="16"/>
      <c r="M1298" s="16"/>
      <c r="N1298" s="16"/>
      <c r="O1298" s="16"/>
      <c r="P1298" s="16"/>
      <c r="Q1298" s="11"/>
      <c r="R1298" s="11"/>
      <c r="S1298" s="11"/>
      <c r="T1298" s="11"/>
      <c r="U1298" s="11"/>
      <c r="V1298" s="11"/>
      <c r="AA1298" s="11"/>
      <c r="AB1298" s="11"/>
    </row>
    <row r="1299" spans="3:28" ht="13.5">
      <c r="C1299" s="16"/>
      <c r="D1299" s="13"/>
      <c r="E1299" s="13"/>
      <c r="F1299" s="13"/>
      <c r="G1299" s="16"/>
      <c r="H1299" s="16"/>
      <c r="I1299" s="16"/>
      <c r="J1299" s="16"/>
      <c r="K1299" s="16"/>
      <c r="L1299" s="16"/>
      <c r="M1299" s="16"/>
      <c r="N1299" s="16"/>
      <c r="O1299" s="16"/>
      <c r="P1299" s="16"/>
      <c r="Q1299" s="11"/>
      <c r="R1299" s="11"/>
      <c r="S1299" s="11"/>
      <c r="T1299" s="11"/>
      <c r="U1299" s="11"/>
      <c r="V1299" s="11"/>
      <c r="AA1299" s="11"/>
      <c r="AB1299" s="11"/>
    </row>
    <row r="1300" spans="3:28" ht="13.5">
      <c r="C1300" s="16"/>
      <c r="D1300" s="13"/>
      <c r="E1300" s="13"/>
      <c r="F1300" s="13"/>
      <c r="G1300" s="16"/>
      <c r="H1300" s="16"/>
      <c r="I1300" s="16"/>
      <c r="J1300" s="16"/>
      <c r="K1300" s="16"/>
      <c r="L1300" s="16"/>
      <c r="M1300" s="16"/>
      <c r="N1300" s="16"/>
      <c r="O1300" s="16"/>
      <c r="P1300" s="16"/>
      <c r="Q1300" s="11"/>
      <c r="R1300" s="11"/>
      <c r="S1300" s="11"/>
      <c r="T1300" s="11"/>
      <c r="U1300" s="11"/>
      <c r="V1300" s="11"/>
      <c r="AA1300" s="11"/>
      <c r="AB1300" s="11"/>
    </row>
    <row r="1301" spans="3:28" ht="13.5">
      <c r="C1301" s="16"/>
      <c r="D1301" s="13"/>
      <c r="E1301" s="13"/>
      <c r="F1301" s="13"/>
      <c r="G1301" s="16"/>
      <c r="H1301" s="16"/>
      <c r="I1301" s="16"/>
      <c r="J1301" s="16"/>
      <c r="K1301" s="16"/>
      <c r="L1301" s="16"/>
      <c r="M1301" s="16"/>
      <c r="N1301" s="16"/>
      <c r="O1301" s="16"/>
      <c r="P1301" s="16"/>
      <c r="Q1301" s="11"/>
      <c r="R1301" s="11"/>
      <c r="S1301" s="11"/>
      <c r="T1301" s="11"/>
      <c r="U1301" s="11"/>
      <c r="V1301" s="11"/>
      <c r="AA1301" s="11"/>
      <c r="AB1301" s="11"/>
    </row>
    <row r="1302" spans="3:28" ht="13.5">
      <c r="C1302" s="16"/>
      <c r="D1302" s="13"/>
      <c r="E1302" s="13"/>
      <c r="F1302" s="13"/>
      <c r="G1302" s="16"/>
      <c r="H1302" s="16"/>
      <c r="I1302" s="16"/>
      <c r="J1302" s="16"/>
      <c r="K1302" s="16"/>
      <c r="L1302" s="16"/>
      <c r="M1302" s="16"/>
      <c r="N1302" s="16"/>
      <c r="O1302" s="16"/>
      <c r="P1302" s="16"/>
      <c r="Q1302" s="11"/>
      <c r="R1302" s="11"/>
      <c r="S1302" s="11"/>
      <c r="T1302" s="11"/>
      <c r="U1302" s="11"/>
      <c r="V1302" s="11"/>
      <c r="AA1302" s="11"/>
      <c r="AB1302" s="11"/>
    </row>
    <row r="1303" spans="3:28" ht="13.5">
      <c r="C1303" s="16"/>
      <c r="D1303" s="13"/>
      <c r="E1303" s="13"/>
      <c r="F1303" s="13"/>
      <c r="G1303" s="16"/>
      <c r="H1303" s="16"/>
      <c r="I1303" s="16"/>
      <c r="J1303" s="16"/>
      <c r="K1303" s="16"/>
      <c r="L1303" s="16"/>
      <c r="M1303" s="16"/>
      <c r="N1303" s="16"/>
      <c r="O1303" s="16"/>
      <c r="P1303" s="16"/>
      <c r="Q1303" s="11"/>
      <c r="R1303" s="11"/>
      <c r="S1303" s="11"/>
      <c r="T1303" s="11"/>
      <c r="U1303" s="11"/>
      <c r="V1303" s="11"/>
      <c r="AA1303" s="11"/>
      <c r="AB1303" s="11"/>
    </row>
    <row r="1304" spans="3:28" ht="13.5">
      <c r="C1304" s="16"/>
      <c r="D1304" s="13"/>
      <c r="E1304" s="13"/>
      <c r="F1304" s="13"/>
      <c r="G1304" s="16"/>
      <c r="H1304" s="16"/>
      <c r="I1304" s="16"/>
      <c r="J1304" s="16"/>
      <c r="K1304" s="16"/>
      <c r="L1304" s="16"/>
      <c r="M1304" s="16"/>
      <c r="N1304" s="16"/>
      <c r="O1304" s="16"/>
      <c r="P1304" s="16"/>
      <c r="Q1304" s="11"/>
      <c r="R1304" s="11"/>
      <c r="S1304" s="11"/>
      <c r="T1304" s="11"/>
      <c r="U1304" s="11"/>
      <c r="V1304" s="11"/>
      <c r="AA1304" s="11"/>
      <c r="AB1304" s="11"/>
    </row>
    <row r="1305" spans="3:28" ht="13.5">
      <c r="C1305" s="16"/>
      <c r="D1305" s="13"/>
      <c r="E1305" s="13"/>
      <c r="F1305" s="13"/>
      <c r="G1305" s="16"/>
      <c r="H1305" s="16"/>
      <c r="I1305" s="16"/>
      <c r="J1305" s="16"/>
      <c r="K1305" s="16"/>
      <c r="L1305" s="16"/>
      <c r="M1305" s="16"/>
      <c r="N1305" s="16"/>
      <c r="O1305" s="16"/>
      <c r="P1305" s="16"/>
      <c r="Q1305" s="11"/>
      <c r="R1305" s="11"/>
      <c r="S1305" s="11"/>
      <c r="T1305" s="11"/>
      <c r="U1305" s="11"/>
      <c r="V1305" s="11"/>
      <c r="AA1305" s="11"/>
      <c r="AB1305" s="11"/>
    </row>
    <row r="1306" spans="3:28" ht="13.5">
      <c r="C1306" s="16"/>
      <c r="D1306" s="13"/>
      <c r="E1306" s="13"/>
      <c r="F1306" s="13"/>
      <c r="G1306" s="16"/>
      <c r="H1306" s="16"/>
      <c r="I1306" s="16"/>
      <c r="J1306" s="16"/>
      <c r="K1306" s="16"/>
      <c r="L1306" s="16"/>
      <c r="M1306" s="16"/>
      <c r="N1306" s="16"/>
      <c r="O1306" s="16"/>
      <c r="P1306" s="16"/>
      <c r="Q1306" s="11"/>
      <c r="R1306" s="11"/>
      <c r="S1306" s="11"/>
      <c r="T1306" s="11"/>
      <c r="U1306" s="11"/>
      <c r="V1306" s="11"/>
      <c r="AA1306" s="11"/>
      <c r="AB1306" s="11"/>
    </row>
    <row r="1307" spans="3:28" ht="13.5">
      <c r="C1307" s="16"/>
      <c r="D1307" s="13"/>
      <c r="E1307" s="13"/>
      <c r="F1307" s="13"/>
      <c r="G1307" s="16"/>
      <c r="H1307" s="16"/>
      <c r="I1307" s="16"/>
      <c r="J1307" s="16"/>
      <c r="K1307" s="16"/>
      <c r="L1307" s="16"/>
      <c r="M1307" s="16"/>
      <c r="N1307" s="16"/>
      <c r="O1307" s="16"/>
      <c r="P1307" s="16"/>
      <c r="Q1307" s="11"/>
      <c r="R1307" s="11"/>
      <c r="S1307" s="11"/>
      <c r="T1307" s="11"/>
      <c r="U1307" s="11"/>
      <c r="V1307" s="11"/>
      <c r="AA1307" s="11"/>
      <c r="AB1307" s="11"/>
    </row>
    <row r="1308" spans="3:28" ht="13.5">
      <c r="C1308" s="16"/>
      <c r="D1308" s="13"/>
      <c r="E1308" s="13"/>
      <c r="F1308" s="13"/>
      <c r="G1308" s="16"/>
      <c r="H1308" s="16"/>
      <c r="I1308" s="16"/>
      <c r="J1308" s="16"/>
      <c r="K1308" s="16"/>
      <c r="L1308" s="16"/>
      <c r="M1308" s="16"/>
      <c r="N1308" s="16"/>
      <c r="O1308" s="16"/>
      <c r="P1308" s="16"/>
      <c r="Q1308" s="11"/>
      <c r="R1308" s="11"/>
      <c r="S1308" s="11"/>
      <c r="T1308" s="11"/>
      <c r="U1308" s="11"/>
      <c r="V1308" s="11"/>
      <c r="AA1308" s="11"/>
      <c r="AB1308" s="11"/>
    </row>
    <row r="1309" spans="3:28" ht="13.5">
      <c r="C1309" s="16"/>
      <c r="D1309" s="13"/>
      <c r="E1309" s="13"/>
      <c r="F1309" s="13"/>
      <c r="G1309" s="16"/>
      <c r="H1309" s="16"/>
      <c r="I1309" s="16"/>
      <c r="J1309" s="16"/>
      <c r="K1309" s="16"/>
      <c r="L1309" s="16"/>
      <c r="M1309" s="16"/>
      <c r="N1309" s="16"/>
      <c r="O1309" s="16"/>
      <c r="P1309" s="16"/>
      <c r="Q1309" s="11"/>
      <c r="R1309" s="11"/>
      <c r="S1309" s="11"/>
      <c r="T1309" s="11"/>
      <c r="U1309" s="11"/>
      <c r="V1309" s="11"/>
      <c r="AA1309" s="11"/>
      <c r="AB1309" s="11"/>
    </row>
    <row r="1310" spans="3:28" ht="13.5">
      <c r="C1310" s="16"/>
      <c r="D1310" s="13"/>
      <c r="E1310" s="13"/>
      <c r="F1310" s="13"/>
      <c r="G1310" s="16"/>
      <c r="H1310" s="16"/>
      <c r="I1310" s="16"/>
      <c r="J1310" s="16"/>
      <c r="K1310" s="16"/>
      <c r="L1310" s="16"/>
      <c r="M1310" s="16"/>
      <c r="N1310" s="16"/>
      <c r="O1310" s="16"/>
      <c r="P1310" s="16"/>
      <c r="Q1310" s="11"/>
      <c r="R1310" s="11"/>
      <c r="S1310" s="11"/>
      <c r="T1310" s="11"/>
      <c r="U1310" s="11"/>
      <c r="V1310" s="11"/>
      <c r="AA1310" s="11"/>
      <c r="AB1310" s="11"/>
    </row>
    <row r="1311" spans="3:28" ht="13.5">
      <c r="C1311" s="16"/>
      <c r="D1311" s="13"/>
      <c r="E1311" s="13"/>
      <c r="F1311" s="13"/>
      <c r="G1311" s="16"/>
      <c r="H1311" s="16"/>
      <c r="I1311" s="16"/>
      <c r="J1311" s="16"/>
      <c r="K1311" s="16"/>
      <c r="L1311" s="16"/>
      <c r="M1311" s="16"/>
      <c r="N1311" s="16"/>
      <c r="O1311" s="16"/>
      <c r="P1311" s="16"/>
      <c r="Q1311" s="11"/>
      <c r="R1311" s="11"/>
      <c r="S1311" s="11"/>
      <c r="T1311" s="11"/>
      <c r="U1311" s="11"/>
      <c r="V1311" s="11"/>
      <c r="AA1311" s="11"/>
      <c r="AB1311" s="11"/>
    </row>
    <row r="1312" spans="3:28" ht="13.5">
      <c r="C1312" s="16"/>
      <c r="D1312" s="13"/>
      <c r="E1312" s="13"/>
      <c r="F1312" s="13"/>
      <c r="G1312" s="16"/>
      <c r="H1312" s="16"/>
      <c r="I1312" s="16"/>
      <c r="J1312" s="16"/>
      <c r="K1312" s="16"/>
      <c r="L1312" s="16"/>
      <c r="M1312" s="16"/>
      <c r="N1312" s="16"/>
      <c r="O1312" s="16"/>
      <c r="P1312" s="16"/>
      <c r="Q1312" s="11"/>
      <c r="R1312" s="11"/>
      <c r="S1312" s="11"/>
      <c r="T1312" s="11"/>
      <c r="U1312" s="11"/>
      <c r="V1312" s="11"/>
      <c r="AA1312" s="11"/>
      <c r="AB1312" s="11"/>
    </row>
    <row r="1313" spans="3:28" ht="13.5">
      <c r="C1313" s="16"/>
      <c r="D1313" s="13"/>
      <c r="E1313" s="13"/>
      <c r="F1313" s="13"/>
      <c r="G1313" s="16"/>
      <c r="H1313" s="16"/>
      <c r="I1313" s="16"/>
      <c r="J1313" s="16"/>
      <c r="K1313" s="16"/>
      <c r="L1313" s="16"/>
      <c r="M1313" s="16"/>
      <c r="N1313" s="16"/>
      <c r="O1313" s="16"/>
      <c r="P1313" s="16"/>
      <c r="Q1313" s="11"/>
      <c r="R1313" s="11"/>
      <c r="S1313" s="11"/>
      <c r="T1313" s="11"/>
      <c r="U1313" s="11"/>
      <c r="V1313" s="11"/>
      <c r="AA1313" s="11"/>
      <c r="AB1313" s="11"/>
    </row>
    <row r="1314" spans="3:28" ht="13.5">
      <c r="C1314" s="16"/>
      <c r="D1314" s="13"/>
      <c r="E1314" s="13"/>
      <c r="F1314" s="13"/>
      <c r="G1314" s="16"/>
      <c r="H1314" s="16"/>
      <c r="I1314" s="16"/>
      <c r="J1314" s="16"/>
      <c r="K1314" s="16"/>
      <c r="L1314" s="16"/>
      <c r="M1314" s="16"/>
      <c r="N1314" s="16"/>
      <c r="O1314" s="16"/>
      <c r="P1314" s="16"/>
      <c r="Q1314" s="11"/>
      <c r="R1314" s="11"/>
      <c r="S1314" s="11"/>
      <c r="T1314" s="11"/>
      <c r="U1314" s="11"/>
      <c r="V1314" s="11"/>
      <c r="AA1314" s="11"/>
      <c r="AB1314" s="11"/>
    </row>
    <row r="1315" spans="3:28" ht="13.5">
      <c r="C1315" s="16"/>
      <c r="D1315" s="13"/>
      <c r="E1315" s="13"/>
      <c r="F1315" s="13"/>
      <c r="G1315" s="16"/>
      <c r="H1315" s="16"/>
      <c r="I1315" s="16"/>
      <c r="J1315" s="16"/>
      <c r="K1315" s="16"/>
      <c r="L1315" s="16"/>
      <c r="M1315" s="16"/>
      <c r="N1315" s="16"/>
      <c r="O1315" s="16"/>
      <c r="P1315" s="16"/>
      <c r="Q1315" s="11"/>
      <c r="R1315" s="11"/>
      <c r="S1315" s="11"/>
      <c r="T1315" s="11"/>
      <c r="U1315" s="11"/>
      <c r="V1315" s="11"/>
      <c r="AA1315" s="11"/>
      <c r="AB1315" s="11"/>
    </row>
    <row r="1316" spans="3:28" ht="13.5">
      <c r="C1316" s="16"/>
      <c r="D1316" s="13"/>
      <c r="E1316" s="13"/>
      <c r="F1316" s="13"/>
      <c r="G1316" s="16"/>
      <c r="H1316" s="16"/>
      <c r="I1316" s="16"/>
      <c r="J1316" s="16"/>
      <c r="K1316" s="16"/>
      <c r="L1316" s="16"/>
      <c r="M1316" s="16"/>
      <c r="N1316" s="16"/>
      <c r="O1316" s="16"/>
      <c r="P1316" s="16"/>
      <c r="Q1316" s="11"/>
      <c r="R1316" s="11"/>
      <c r="S1316" s="11"/>
      <c r="T1316" s="11"/>
      <c r="U1316" s="11"/>
      <c r="V1316" s="11"/>
      <c r="AA1316" s="11"/>
      <c r="AB1316" s="11"/>
    </row>
    <row r="1317" spans="3:28" ht="13.5">
      <c r="C1317" s="16"/>
      <c r="D1317" s="13"/>
      <c r="E1317" s="13"/>
      <c r="F1317" s="13"/>
      <c r="G1317" s="16"/>
      <c r="H1317" s="16"/>
      <c r="I1317" s="16"/>
      <c r="J1317" s="16"/>
      <c r="K1317" s="16"/>
      <c r="L1317" s="16"/>
      <c r="M1317" s="16"/>
      <c r="N1317" s="16"/>
      <c r="O1317" s="16"/>
      <c r="P1317" s="16"/>
      <c r="Q1317" s="11"/>
      <c r="R1317" s="11"/>
      <c r="S1317" s="11"/>
      <c r="T1317" s="11"/>
      <c r="U1317" s="11"/>
      <c r="V1317" s="11"/>
      <c r="AA1317" s="11"/>
      <c r="AB1317" s="11"/>
    </row>
    <row r="1318" spans="3:28" ht="13.5">
      <c r="C1318" s="16"/>
      <c r="D1318" s="13"/>
      <c r="E1318" s="13"/>
      <c r="F1318" s="13"/>
      <c r="G1318" s="16"/>
      <c r="H1318" s="16"/>
      <c r="I1318" s="16"/>
      <c r="J1318" s="16"/>
      <c r="K1318" s="16"/>
      <c r="L1318" s="16"/>
      <c r="M1318" s="16"/>
      <c r="N1318" s="16"/>
      <c r="O1318" s="16"/>
      <c r="P1318" s="16"/>
      <c r="Q1318" s="11"/>
      <c r="R1318" s="11"/>
      <c r="S1318" s="11"/>
      <c r="T1318" s="11"/>
      <c r="U1318" s="11"/>
      <c r="V1318" s="11"/>
      <c r="AA1318" s="11"/>
      <c r="AB1318" s="11"/>
    </row>
    <row r="1319" spans="3:28" ht="13.5">
      <c r="C1319" s="16"/>
      <c r="D1319" s="13"/>
      <c r="E1319" s="13"/>
      <c r="F1319" s="13"/>
      <c r="G1319" s="16"/>
      <c r="H1319" s="16"/>
      <c r="I1319" s="16"/>
      <c r="J1319" s="16"/>
      <c r="K1319" s="16"/>
      <c r="L1319" s="16"/>
      <c r="M1319" s="16"/>
      <c r="N1319" s="16"/>
      <c r="O1319" s="16"/>
      <c r="P1319" s="16"/>
      <c r="Q1319" s="11"/>
      <c r="R1319" s="11"/>
      <c r="S1319" s="11"/>
      <c r="T1319" s="11"/>
      <c r="U1319" s="11"/>
      <c r="V1319" s="11"/>
      <c r="AA1319" s="11"/>
      <c r="AB1319" s="11"/>
    </row>
    <row r="1320" spans="3:28" ht="13.5">
      <c r="C1320" s="16"/>
      <c r="D1320" s="13"/>
      <c r="E1320" s="13"/>
      <c r="F1320" s="13"/>
      <c r="G1320" s="16"/>
      <c r="H1320" s="16"/>
      <c r="I1320" s="16"/>
      <c r="J1320" s="16"/>
      <c r="K1320" s="16"/>
      <c r="L1320" s="16"/>
      <c r="M1320" s="16"/>
      <c r="N1320" s="16"/>
      <c r="O1320" s="16"/>
      <c r="P1320" s="16"/>
      <c r="Q1320" s="11"/>
      <c r="R1320" s="11"/>
      <c r="S1320" s="11"/>
      <c r="T1320" s="11"/>
      <c r="U1320" s="11"/>
      <c r="V1320" s="11"/>
      <c r="AA1320" s="11"/>
      <c r="AB1320" s="11"/>
    </row>
    <row r="1321" spans="3:28" ht="13.5">
      <c r="C1321" s="16"/>
      <c r="D1321" s="13"/>
      <c r="E1321" s="13"/>
      <c r="F1321" s="13"/>
      <c r="G1321" s="16"/>
      <c r="H1321" s="16"/>
      <c r="I1321" s="16"/>
      <c r="J1321" s="16"/>
      <c r="K1321" s="16"/>
      <c r="L1321" s="16"/>
      <c r="M1321" s="16"/>
      <c r="N1321" s="16"/>
      <c r="O1321" s="16"/>
      <c r="P1321" s="16"/>
      <c r="Q1321" s="11"/>
      <c r="R1321" s="11"/>
      <c r="S1321" s="11"/>
      <c r="T1321" s="11"/>
      <c r="U1321" s="11"/>
      <c r="V1321" s="11"/>
      <c r="AA1321" s="11"/>
      <c r="AB1321" s="11"/>
    </row>
    <row r="1322" spans="3:28" ht="13.5">
      <c r="C1322" s="16"/>
      <c r="D1322" s="13"/>
      <c r="E1322" s="13"/>
      <c r="F1322" s="13"/>
      <c r="G1322" s="16"/>
      <c r="H1322" s="16"/>
      <c r="I1322" s="16"/>
      <c r="J1322" s="16"/>
      <c r="K1322" s="16"/>
      <c r="L1322" s="16"/>
      <c r="M1322" s="16"/>
      <c r="N1322" s="16"/>
      <c r="O1322" s="16"/>
      <c r="P1322" s="16"/>
      <c r="Q1322" s="11"/>
      <c r="R1322" s="11"/>
      <c r="S1322" s="11"/>
      <c r="T1322" s="11"/>
      <c r="U1322" s="11"/>
      <c r="V1322" s="11"/>
      <c r="AA1322" s="11"/>
      <c r="AB1322" s="11"/>
    </row>
    <row r="1323" spans="3:28" ht="13.5">
      <c r="C1323" s="16"/>
      <c r="D1323" s="13"/>
      <c r="E1323" s="13"/>
      <c r="F1323" s="13"/>
      <c r="G1323" s="16"/>
      <c r="H1323" s="16"/>
      <c r="I1323" s="16"/>
      <c r="J1323" s="16"/>
      <c r="K1323" s="16"/>
      <c r="L1323" s="16"/>
      <c r="M1323" s="16"/>
      <c r="N1323" s="16"/>
      <c r="O1323" s="16"/>
      <c r="P1323" s="16"/>
      <c r="Q1323" s="11"/>
      <c r="R1323" s="11"/>
      <c r="S1323" s="11"/>
      <c r="T1323" s="11"/>
      <c r="U1323" s="11"/>
      <c r="V1323" s="11"/>
      <c r="AA1323" s="11"/>
      <c r="AB1323" s="11"/>
    </row>
    <row r="1324" spans="3:28" ht="13.5">
      <c r="C1324" s="16"/>
      <c r="D1324" s="13"/>
      <c r="E1324" s="13"/>
      <c r="F1324" s="13"/>
      <c r="G1324" s="16"/>
      <c r="H1324" s="16"/>
      <c r="I1324" s="16"/>
      <c r="J1324" s="16"/>
      <c r="K1324" s="16"/>
      <c r="L1324" s="16"/>
      <c r="M1324" s="16"/>
      <c r="N1324" s="16"/>
      <c r="O1324" s="16"/>
      <c r="P1324" s="16"/>
      <c r="Q1324" s="11"/>
      <c r="R1324" s="11"/>
      <c r="S1324" s="11"/>
      <c r="T1324" s="11"/>
      <c r="U1324" s="11"/>
      <c r="V1324" s="11"/>
      <c r="AA1324" s="11"/>
      <c r="AB1324" s="11"/>
    </row>
    <row r="1325" spans="3:28" ht="13.5">
      <c r="C1325" s="16"/>
      <c r="D1325" s="13"/>
      <c r="E1325" s="13"/>
      <c r="F1325" s="13"/>
      <c r="G1325" s="16"/>
      <c r="H1325" s="16"/>
      <c r="I1325" s="16"/>
      <c r="J1325" s="16"/>
      <c r="K1325" s="16"/>
      <c r="L1325" s="16"/>
      <c r="M1325" s="16"/>
      <c r="N1325" s="16"/>
      <c r="O1325" s="16"/>
      <c r="P1325" s="16"/>
      <c r="Q1325" s="11"/>
      <c r="R1325" s="11"/>
      <c r="S1325" s="11"/>
      <c r="T1325" s="11"/>
      <c r="U1325" s="11"/>
      <c r="V1325" s="11"/>
      <c r="AA1325" s="11"/>
      <c r="AB1325" s="11"/>
    </row>
    <row r="1326" spans="3:28" ht="13.5">
      <c r="C1326" s="16"/>
      <c r="D1326" s="13"/>
      <c r="E1326" s="13"/>
      <c r="F1326" s="13"/>
      <c r="G1326" s="16"/>
      <c r="H1326" s="16"/>
      <c r="I1326" s="16"/>
      <c r="J1326" s="16"/>
      <c r="K1326" s="16"/>
      <c r="L1326" s="16"/>
      <c r="M1326" s="16"/>
      <c r="N1326" s="16"/>
      <c r="O1326" s="16"/>
      <c r="P1326" s="16"/>
      <c r="Q1326" s="11"/>
      <c r="R1326" s="11"/>
      <c r="S1326" s="11"/>
      <c r="T1326" s="11"/>
      <c r="U1326" s="11"/>
      <c r="V1326" s="11"/>
      <c r="AA1326" s="11"/>
      <c r="AB1326" s="11"/>
    </row>
    <row r="1327" spans="3:28" ht="13.5">
      <c r="C1327" s="16"/>
      <c r="D1327" s="13"/>
      <c r="E1327" s="13"/>
      <c r="F1327" s="13"/>
      <c r="G1327" s="16"/>
      <c r="H1327" s="16"/>
      <c r="I1327" s="16"/>
      <c r="J1327" s="16"/>
      <c r="K1327" s="16"/>
      <c r="L1327" s="16"/>
      <c r="M1327" s="16"/>
      <c r="N1327" s="16"/>
      <c r="O1327" s="16"/>
      <c r="P1327" s="16"/>
      <c r="Q1327" s="11"/>
      <c r="R1327" s="11"/>
      <c r="S1327" s="11"/>
      <c r="T1327" s="11"/>
      <c r="U1327" s="11"/>
      <c r="V1327" s="11"/>
      <c r="AA1327" s="11"/>
      <c r="AB1327" s="11"/>
    </row>
    <row r="1328" spans="3:28" ht="13.5">
      <c r="C1328" s="16"/>
      <c r="D1328" s="13"/>
      <c r="E1328" s="13"/>
      <c r="F1328" s="13"/>
      <c r="G1328" s="16"/>
      <c r="H1328" s="16"/>
      <c r="I1328" s="16"/>
      <c r="J1328" s="16"/>
      <c r="K1328" s="16"/>
      <c r="L1328" s="16"/>
      <c r="M1328" s="16"/>
      <c r="N1328" s="16"/>
      <c r="O1328" s="16"/>
      <c r="P1328" s="16"/>
      <c r="Q1328" s="11"/>
      <c r="R1328" s="11"/>
      <c r="S1328" s="11"/>
      <c r="T1328" s="11"/>
      <c r="U1328" s="11"/>
      <c r="V1328" s="11"/>
      <c r="AA1328" s="11"/>
      <c r="AB1328" s="11"/>
    </row>
    <row r="1329" spans="3:28" ht="13.5">
      <c r="C1329" s="16"/>
      <c r="D1329" s="13"/>
      <c r="E1329" s="13"/>
      <c r="F1329" s="13"/>
      <c r="G1329" s="16"/>
      <c r="H1329" s="16"/>
      <c r="I1329" s="16"/>
      <c r="J1329" s="16"/>
      <c r="K1329" s="16"/>
      <c r="L1329" s="16"/>
      <c r="M1329" s="16"/>
      <c r="N1329" s="16"/>
      <c r="O1329" s="16"/>
      <c r="P1329" s="16"/>
      <c r="Q1329" s="11"/>
      <c r="R1329" s="11"/>
      <c r="S1329" s="11"/>
      <c r="T1329" s="11"/>
      <c r="U1329" s="11"/>
      <c r="V1329" s="11"/>
      <c r="AA1329" s="11"/>
      <c r="AB1329" s="11"/>
    </row>
    <row r="1330" spans="3:28" ht="13.5">
      <c r="C1330" s="16"/>
      <c r="D1330" s="13"/>
      <c r="E1330" s="13"/>
      <c r="F1330" s="13"/>
      <c r="G1330" s="16"/>
      <c r="H1330" s="16"/>
      <c r="I1330" s="16"/>
      <c r="J1330" s="16"/>
      <c r="K1330" s="16"/>
      <c r="L1330" s="16"/>
      <c r="M1330" s="16"/>
      <c r="N1330" s="16"/>
      <c r="O1330" s="16"/>
      <c r="P1330" s="16"/>
      <c r="Q1330" s="11"/>
      <c r="R1330" s="11"/>
      <c r="S1330" s="11"/>
      <c r="T1330" s="11"/>
      <c r="U1330" s="11"/>
      <c r="V1330" s="11"/>
      <c r="AA1330" s="11"/>
      <c r="AB1330" s="11"/>
    </row>
    <row r="1331" spans="3:28" ht="13.5">
      <c r="C1331" s="16"/>
      <c r="D1331" s="13"/>
      <c r="E1331" s="13"/>
      <c r="F1331" s="13"/>
      <c r="G1331" s="16"/>
      <c r="H1331" s="16"/>
      <c r="I1331" s="16"/>
      <c r="J1331" s="16"/>
      <c r="K1331" s="16"/>
      <c r="L1331" s="16"/>
      <c r="M1331" s="16"/>
      <c r="N1331" s="16"/>
      <c r="O1331" s="16"/>
      <c r="P1331" s="16"/>
      <c r="Q1331" s="11"/>
      <c r="R1331" s="11"/>
      <c r="S1331" s="11"/>
      <c r="T1331" s="11"/>
      <c r="U1331" s="11"/>
      <c r="V1331" s="11"/>
      <c r="AA1331" s="11"/>
      <c r="AB1331" s="11"/>
    </row>
    <row r="1332" spans="3:28" ht="13.5">
      <c r="C1332" s="16"/>
      <c r="D1332" s="13"/>
      <c r="E1332" s="13"/>
      <c r="F1332" s="13"/>
      <c r="G1332" s="16"/>
      <c r="H1332" s="16"/>
      <c r="I1332" s="16"/>
      <c r="J1332" s="16"/>
      <c r="K1332" s="16"/>
      <c r="L1332" s="16"/>
      <c r="M1332" s="16"/>
      <c r="N1332" s="16"/>
      <c r="O1332" s="16"/>
      <c r="P1332" s="16"/>
      <c r="Q1332" s="11"/>
      <c r="R1332" s="11"/>
      <c r="S1332" s="11"/>
      <c r="T1332" s="11"/>
      <c r="U1332" s="11"/>
      <c r="V1332" s="11"/>
      <c r="AA1332" s="11"/>
      <c r="AB1332" s="11"/>
    </row>
    <row r="1333" spans="3:28" ht="13.5">
      <c r="C1333" s="16"/>
      <c r="D1333" s="13"/>
      <c r="E1333" s="13"/>
      <c r="F1333" s="13"/>
      <c r="G1333" s="16"/>
      <c r="H1333" s="16"/>
      <c r="I1333" s="16"/>
      <c r="J1333" s="16"/>
      <c r="K1333" s="16"/>
      <c r="L1333" s="16"/>
      <c r="M1333" s="16"/>
      <c r="N1333" s="16"/>
      <c r="O1333" s="16"/>
      <c r="P1333" s="16"/>
      <c r="Q1333" s="11"/>
      <c r="R1333" s="11"/>
      <c r="S1333" s="11"/>
      <c r="T1333" s="11"/>
      <c r="U1333" s="11"/>
      <c r="V1333" s="11"/>
      <c r="AA1333" s="11"/>
      <c r="AB1333" s="11"/>
    </row>
    <row r="1334" spans="3:28" ht="13.5">
      <c r="C1334" s="16"/>
      <c r="D1334" s="13"/>
      <c r="E1334" s="13"/>
      <c r="F1334" s="13"/>
      <c r="G1334" s="16"/>
      <c r="H1334" s="16"/>
      <c r="I1334" s="16"/>
      <c r="J1334" s="16"/>
      <c r="K1334" s="16"/>
      <c r="L1334" s="16"/>
      <c r="M1334" s="16"/>
      <c r="N1334" s="16"/>
      <c r="O1334" s="16"/>
      <c r="P1334" s="16"/>
      <c r="Q1334" s="11"/>
      <c r="R1334" s="11"/>
      <c r="S1334" s="11"/>
      <c r="T1334" s="11"/>
      <c r="U1334" s="11"/>
      <c r="V1334" s="11"/>
      <c r="AA1334" s="11"/>
      <c r="AB1334" s="11"/>
    </row>
    <row r="1335" spans="3:28" ht="13.5">
      <c r="C1335" s="16"/>
      <c r="D1335" s="13"/>
      <c r="E1335" s="13"/>
      <c r="F1335" s="13"/>
      <c r="G1335" s="16"/>
      <c r="H1335" s="16"/>
      <c r="I1335" s="16"/>
      <c r="J1335" s="16"/>
      <c r="K1335" s="16"/>
      <c r="L1335" s="16"/>
      <c r="M1335" s="16"/>
      <c r="N1335" s="16"/>
      <c r="O1335" s="16"/>
      <c r="P1335" s="16"/>
      <c r="Q1335" s="11"/>
      <c r="R1335" s="11"/>
      <c r="S1335" s="11"/>
      <c r="T1335" s="11"/>
      <c r="U1335" s="11"/>
      <c r="V1335" s="11"/>
      <c r="AA1335" s="11"/>
      <c r="AB1335" s="11"/>
    </row>
    <row r="1336" spans="3:28" ht="13.5">
      <c r="C1336" s="16"/>
      <c r="D1336" s="13"/>
      <c r="E1336" s="13"/>
      <c r="F1336" s="13"/>
      <c r="G1336" s="16"/>
      <c r="H1336" s="16"/>
      <c r="I1336" s="16"/>
      <c r="J1336" s="16"/>
      <c r="K1336" s="16"/>
      <c r="L1336" s="16"/>
      <c r="M1336" s="16"/>
      <c r="N1336" s="16"/>
      <c r="O1336" s="16"/>
      <c r="P1336" s="16"/>
      <c r="Q1336" s="11"/>
      <c r="R1336" s="11"/>
      <c r="S1336" s="11"/>
      <c r="T1336" s="11"/>
      <c r="U1336" s="11"/>
      <c r="V1336" s="11"/>
      <c r="AA1336" s="11"/>
      <c r="AB1336" s="11"/>
    </row>
    <row r="1337" spans="3:28" ht="13.5">
      <c r="C1337" s="16"/>
      <c r="D1337" s="13"/>
      <c r="E1337" s="13"/>
      <c r="F1337" s="13"/>
      <c r="G1337" s="16"/>
      <c r="H1337" s="16"/>
      <c r="I1337" s="16"/>
      <c r="J1337" s="16"/>
      <c r="K1337" s="16"/>
      <c r="L1337" s="16"/>
      <c r="M1337" s="16"/>
      <c r="N1337" s="16"/>
      <c r="O1337" s="16"/>
      <c r="P1337" s="16"/>
      <c r="Q1337" s="11"/>
      <c r="R1337" s="11"/>
      <c r="S1337" s="11"/>
      <c r="T1337" s="11"/>
      <c r="U1337" s="11"/>
      <c r="V1337" s="11"/>
      <c r="AA1337" s="11"/>
      <c r="AB1337" s="11"/>
    </row>
    <row r="1338" spans="3:28" ht="13.5">
      <c r="C1338" s="16"/>
      <c r="D1338" s="13"/>
      <c r="E1338" s="13"/>
      <c r="F1338" s="13"/>
      <c r="G1338" s="16"/>
      <c r="H1338" s="16"/>
      <c r="I1338" s="16"/>
      <c r="J1338" s="16"/>
      <c r="K1338" s="16"/>
      <c r="L1338" s="16"/>
      <c r="M1338" s="16"/>
      <c r="N1338" s="16"/>
      <c r="O1338" s="16"/>
      <c r="P1338" s="16"/>
      <c r="Q1338" s="11"/>
      <c r="R1338" s="11"/>
      <c r="S1338" s="11"/>
      <c r="T1338" s="11"/>
      <c r="U1338" s="11"/>
      <c r="V1338" s="11"/>
      <c r="AA1338" s="11"/>
      <c r="AB1338" s="11"/>
    </row>
    <row r="1339" spans="3:28" ht="13.5">
      <c r="C1339" s="16"/>
      <c r="D1339" s="13"/>
      <c r="E1339" s="13"/>
      <c r="F1339" s="13"/>
      <c r="G1339" s="16"/>
      <c r="H1339" s="16"/>
      <c r="I1339" s="16"/>
      <c r="J1339" s="16"/>
      <c r="K1339" s="16"/>
      <c r="L1339" s="16"/>
      <c r="M1339" s="16"/>
      <c r="N1339" s="16"/>
      <c r="O1339" s="16"/>
      <c r="P1339" s="16"/>
      <c r="Q1339" s="11"/>
      <c r="R1339" s="11"/>
      <c r="S1339" s="11"/>
      <c r="T1339" s="11"/>
      <c r="U1339" s="11"/>
      <c r="V1339" s="11"/>
      <c r="AA1339" s="11"/>
      <c r="AB1339" s="11"/>
    </row>
    <row r="1340" spans="3:28" ht="13.5">
      <c r="C1340" s="16"/>
      <c r="D1340" s="13"/>
      <c r="E1340" s="13"/>
      <c r="F1340" s="13"/>
      <c r="G1340" s="16"/>
      <c r="H1340" s="16"/>
      <c r="I1340" s="16"/>
      <c r="J1340" s="16"/>
      <c r="K1340" s="16"/>
      <c r="L1340" s="16"/>
      <c r="M1340" s="16"/>
      <c r="N1340" s="16"/>
      <c r="O1340" s="16"/>
      <c r="P1340" s="16"/>
      <c r="Q1340" s="11"/>
      <c r="R1340" s="11"/>
      <c r="S1340" s="11"/>
      <c r="T1340" s="11"/>
      <c r="U1340" s="11"/>
      <c r="V1340" s="11"/>
      <c r="AA1340" s="11"/>
      <c r="AB1340" s="11"/>
    </row>
    <row r="1341" spans="3:28" ht="13.5">
      <c r="C1341" s="16"/>
      <c r="D1341" s="13"/>
      <c r="E1341" s="13"/>
      <c r="F1341" s="13"/>
      <c r="G1341" s="16"/>
      <c r="H1341" s="16"/>
      <c r="I1341" s="16"/>
      <c r="J1341" s="16"/>
      <c r="K1341" s="16"/>
      <c r="L1341" s="16"/>
      <c r="M1341" s="16"/>
      <c r="N1341" s="16"/>
      <c r="O1341" s="16"/>
      <c r="P1341" s="16"/>
      <c r="Q1341" s="11"/>
      <c r="R1341" s="11"/>
      <c r="S1341" s="11"/>
      <c r="T1341" s="11"/>
      <c r="U1341" s="11"/>
      <c r="V1341" s="11"/>
      <c r="AA1341" s="11"/>
      <c r="AB1341" s="11"/>
    </row>
    <row r="1342" spans="3:28" ht="13.5">
      <c r="C1342" s="16"/>
      <c r="D1342" s="13"/>
      <c r="E1342" s="13"/>
      <c r="F1342" s="13"/>
      <c r="G1342" s="16"/>
      <c r="H1342" s="16"/>
      <c r="I1342" s="16"/>
      <c r="J1342" s="16"/>
      <c r="K1342" s="16"/>
      <c r="L1342" s="16"/>
      <c r="M1342" s="16"/>
      <c r="N1342" s="16"/>
      <c r="O1342" s="16"/>
      <c r="P1342" s="16"/>
      <c r="Q1342" s="11"/>
      <c r="R1342" s="11"/>
      <c r="S1342" s="11"/>
      <c r="T1342" s="11"/>
      <c r="U1342" s="11"/>
      <c r="V1342" s="11"/>
      <c r="AA1342" s="11"/>
      <c r="AB1342" s="11"/>
    </row>
    <row r="1343" spans="3:28" ht="13.5">
      <c r="C1343" s="16"/>
      <c r="D1343" s="13"/>
      <c r="E1343" s="13"/>
      <c r="F1343" s="13"/>
      <c r="G1343" s="16"/>
      <c r="H1343" s="16"/>
      <c r="I1343" s="16"/>
      <c r="J1343" s="16"/>
      <c r="K1343" s="16"/>
      <c r="L1343" s="16"/>
      <c r="M1343" s="16"/>
      <c r="N1343" s="16"/>
      <c r="O1343" s="16"/>
      <c r="P1343" s="16"/>
      <c r="Q1343" s="11"/>
      <c r="R1343" s="11"/>
      <c r="S1343" s="11"/>
      <c r="T1343" s="11"/>
      <c r="U1343" s="11"/>
      <c r="V1343" s="11"/>
      <c r="AA1343" s="11"/>
      <c r="AB1343" s="11"/>
    </row>
    <row r="1344" spans="3:28" ht="13.5">
      <c r="C1344" s="16"/>
      <c r="D1344" s="13"/>
      <c r="E1344" s="13"/>
      <c r="F1344" s="13"/>
      <c r="G1344" s="16"/>
      <c r="H1344" s="16"/>
      <c r="I1344" s="16"/>
      <c r="J1344" s="16"/>
      <c r="K1344" s="16"/>
      <c r="L1344" s="16"/>
      <c r="M1344" s="16"/>
      <c r="N1344" s="16"/>
      <c r="O1344" s="16"/>
      <c r="P1344" s="16"/>
      <c r="Q1344" s="11"/>
      <c r="R1344" s="11"/>
      <c r="S1344" s="11"/>
      <c r="T1344" s="11"/>
      <c r="U1344" s="11"/>
      <c r="V1344" s="11"/>
      <c r="AA1344" s="11"/>
      <c r="AB1344" s="11"/>
    </row>
    <row r="1345" spans="3:28" ht="13.5">
      <c r="C1345" s="16"/>
      <c r="D1345" s="13"/>
      <c r="E1345" s="13"/>
      <c r="F1345" s="13"/>
      <c r="G1345" s="16"/>
      <c r="H1345" s="16"/>
      <c r="I1345" s="16"/>
      <c r="J1345" s="16"/>
      <c r="K1345" s="16"/>
      <c r="L1345" s="16"/>
      <c r="M1345" s="16"/>
      <c r="N1345" s="16"/>
      <c r="O1345" s="16"/>
      <c r="P1345" s="16"/>
      <c r="Q1345" s="11"/>
      <c r="R1345" s="11"/>
      <c r="S1345" s="11"/>
      <c r="T1345" s="11"/>
      <c r="U1345" s="11"/>
      <c r="V1345" s="11"/>
      <c r="AA1345" s="11"/>
      <c r="AB1345" s="11"/>
    </row>
    <row r="1346" spans="3:28" ht="13.5">
      <c r="C1346" s="16"/>
      <c r="D1346" s="13"/>
      <c r="E1346" s="13"/>
      <c r="F1346" s="13"/>
      <c r="G1346" s="16"/>
      <c r="H1346" s="16"/>
      <c r="I1346" s="16"/>
      <c r="J1346" s="16"/>
      <c r="K1346" s="16"/>
      <c r="L1346" s="16"/>
      <c r="M1346" s="16"/>
      <c r="N1346" s="16"/>
      <c r="O1346" s="16"/>
      <c r="P1346" s="16"/>
      <c r="Q1346" s="11"/>
      <c r="R1346" s="11"/>
      <c r="S1346" s="11"/>
      <c r="T1346" s="11"/>
      <c r="U1346" s="11"/>
      <c r="V1346" s="11"/>
      <c r="AA1346" s="11"/>
      <c r="AB1346" s="11"/>
    </row>
    <row r="1347" spans="3:28" ht="13.5">
      <c r="C1347" s="16"/>
      <c r="D1347" s="13"/>
      <c r="E1347" s="13"/>
      <c r="F1347" s="13"/>
      <c r="G1347" s="16"/>
      <c r="H1347" s="16"/>
      <c r="I1347" s="16"/>
      <c r="J1347" s="16"/>
      <c r="K1347" s="16"/>
      <c r="L1347" s="16"/>
      <c r="M1347" s="16"/>
      <c r="N1347" s="16"/>
      <c r="O1347" s="16"/>
      <c r="P1347" s="16"/>
      <c r="Q1347" s="11"/>
      <c r="R1347" s="11"/>
      <c r="S1347" s="11"/>
      <c r="T1347" s="11"/>
      <c r="U1347" s="11"/>
      <c r="V1347" s="11"/>
      <c r="AA1347" s="11"/>
      <c r="AB1347" s="11"/>
    </row>
    <row r="1348" spans="3:28" ht="13.5">
      <c r="C1348" s="16"/>
      <c r="D1348" s="13"/>
      <c r="E1348" s="13"/>
      <c r="F1348" s="13"/>
      <c r="G1348" s="16"/>
      <c r="H1348" s="16"/>
      <c r="I1348" s="16"/>
      <c r="J1348" s="16"/>
      <c r="K1348" s="16"/>
      <c r="L1348" s="16"/>
      <c r="M1348" s="16"/>
      <c r="N1348" s="16"/>
      <c r="O1348" s="16"/>
      <c r="P1348" s="16"/>
      <c r="Q1348" s="11"/>
      <c r="R1348" s="11"/>
      <c r="S1348" s="11"/>
      <c r="T1348" s="11"/>
      <c r="U1348" s="11"/>
      <c r="V1348" s="11"/>
      <c r="AA1348" s="11"/>
      <c r="AB1348" s="11"/>
    </row>
    <row r="1349" spans="3:28" ht="13.5">
      <c r="C1349" s="16"/>
      <c r="D1349" s="13"/>
      <c r="E1349" s="13"/>
      <c r="F1349" s="13"/>
      <c r="G1349" s="16"/>
      <c r="H1349" s="16"/>
      <c r="I1349" s="16"/>
      <c r="J1349" s="16"/>
      <c r="K1349" s="16"/>
      <c r="L1349" s="16"/>
      <c r="M1349" s="16"/>
      <c r="N1349" s="16"/>
      <c r="O1349" s="16"/>
      <c r="P1349" s="16"/>
      <c r="Q1349" s="11"/>
      <c r="R1349" s="11"/>
      <c r="S1349" s="11"/>
      <c r="T1349" s="11"/>
      <c r="U1349" s="11"/>
      <c r="V1349" s="11"/>
      <c r="AA1349" s="11"/>
      <c r="AB1349" s="11"/>
    </row>
    <row r="1350" spans="3:28" ht="13.5">
      <c r="C1350" s="16"/>
      <c r="D1350" s="13"/>
      <c r="E1350" s="13"/>
      <c r="F1350" s="13"/>
      <c r="G1350" s="16"/>
      <c r="H1350" s="16"/>
      <c r="I1350" s="16"/>
      <c r="J1350" s="16"/>
      <c r="K1350" s="16"/>
      <c r="L1350" s="16"/>
      <c r="M1350" s="16"/>
      <c r="N1350" s="16"/>
      <c r="O1350" s="16"/>
      <c r="P1350" s="16"/>
      <c r="Q1350" s="11"/>
      <c r="R1350" s="11"/>
      <c r="S1350" s="11"/>
      <c r="T1350" s="11"/>
      <c r="U1350" s="11"/>
      <c r="V1350" s="11"/>
      <c r="AA1350" s="11"/>
      <c r="AB1350" s="11"/>
    </row>
    <row r="1351" spans="3:28" ht="13.5">
      <c r="C1351" s="16"/>
      <c r="D1351" s="13"/>
      <c r="E1351" s="13"/>
      <c r="F1351" s="13"/>
      <c r="G1351" s="16"/>
      <c r="H1351" s="16"/>
      <c r="I1351" s="16"/>
      <c r="J1351" s="16"/>
      <c r="K1351" s="16"/>
      <c r="L1351" s="16"/>
      <c r="M1351" s="16"/>
      <c r="N1351" s="16"/>
      <c r="O1351" s="16"/>
      <c r="P1351" s="16"/>
      <c r="Q1351" s="11"/>
      <c r="R1351" s="11"/>
      <c r="S1351" s="11"/>
      <c r="T1351" s="11"/>
      <c r="U1351" s="11"/>
      <c r="V1351" s="11"/>
      <c r="AA1351" s="11"/>
      <c r="AB1351" s="11"/>
    </row>
    <row r="1352" spans="3:28" ht="13.5">
      <c r="C1352" s="16"/>
      <c r="D1352" s="13"/>
      <c r="E1352" s="13"/>
      <c r="F1352" s="13"/>
      <c r="G1352" s="16"/>
      <c r="H1352" s="16"/>
      <c r="I1352" s="16"/>
      <c r="J1352" s="16"/>
      <c r="K1352" s="16"/>
      <c r="L1352" s="16"/>
      <c r="M1352" s="16"/>
      <c r="N1352" s="16"/>
      <c r="O1352" s="16"/>
      <c r="P1352" s="16"/>
      <c r="Q1352" s="11"/>
      <c r="R1352" s="11"/>
      <c r="S1352" s="11"/>
      <c r="T1352" s="11"/>
      <c r="U1352" s="11"/>
      <c r="V1352" s="11"/>
      <c r="AA1352" s="11"/>
      <c r="AB1352" s="11"/>
    </row>
    <row r="1353" spans="3:28" ht="13.5">
      <c r="C1353" s="16"/>
      <c r="D1353" s="13"/>
      <c r="E1353" s="13"/>
      <c r="F1353" s="13"/>
      <c r="G1353" s="16"/>
      <c r="H1353" s="16"/>
      <c r="I1353" s="16"/>
      <c r="J1353" s="16"/>
      <c r="K1353" s="16"/>
      <c r="L1353" s="16"/>
      <c r="M1353" s="16"/>
      <c r="N1353" s="16"/>
      <c r="O1353" s="16"/>
      <c r="P1353" s="16"/>
      <c r="Q1353" s="11"/>
      <c r="R1353" s="11"/>
      <c r="S1353" s="11"/>
      <c r="T1353" s="11"/>
      <c r="U1353" s="11"/>
      <c r="V1353" s="11"/>
      <c r="AA1353" s="11"/>
      <c r="AB1353" s="11"/>
    </row>
    <row r="1354" spans="3:28" ht="13.5">
      <c r="C1354" s="16"/>
      <c r="D1354" s="13"/>
      <c r="E1354" s="13"/>
      <c r="F1354" s="13"/>
      <c r="G1354" s="16"/>
      <c r="H1354" s="16"/>
      <c r="I1354" s="16"/>
      <c r="J1354" s="16"/>
      <c r="K1354" s="16"/>
      <c r="L1354" s="16"/>
      <c r="M1354" s="16"/>
      <c r="N1354" s="16"/>
      <c r="O1354" s="16"/>
      <c r="P1354" s="16"/>
      <c r="Q1354" s="11"/>
      <c r="R1354" s="11"/>
      <c r="S1354" s="11"/>
      <c r="T1354" s="11"/>
      <c r="U1354" s="11"/>
      <c r="V1354" s="11"/>
      <c r="AA1354" s="11"/>
      <c r="AB1354" s="11"/>
    </row>
    <row r="1355" spans="3:28" ht="13.5">
      <c r="C1355" s="16"/>
      <c r="D1355" s="13"/>
      <c r="E1355" s="13"/>
      <c r="F1355" s="13"/>
      <c r="G1355" s="16"/>
      <c r="H1355" s="16"/>
      <c r="I1355" s="16"/>
      <c r="J1355" s="16"/>
      <c r="K1355" s="16"/>
      <c r="L1355" s="16"/>
      <c r="M1355" s="16"/>
      <c r="N1355" s="16"/>
      <c r="O1355" s="16"/>
      <c r="P1355" s="16"/>
      <c r="Q1355" s="11"/>
      <c r="R1355" s="11"/>
      <c r="S1355" s="11"/>
      <c r="T1355" s="11"/>
      <c r="U1355" s="11"/>
      <c r="V1355" s="11"/>
      <c r="AA1355" s="11"/>
      <c r="AB1355" s="11"/>
    </row>
    <row r="1356" spans="3:28" ht="13.5">
      <c r="C1356" s="16"/>
      <c r="D1356" s="13"/>
      <c r="E1356" s="13"/>
      <c r="F1356" s="13"/>
      <c r="G1356" s="16"/>
      <c r="H1356" s="16"/>
      <c r="I1356" s="16"/>
      <c r="J1356" s="16"/>
      <c r="K1356" s="16"/>
      <c r="L1356" s="16"/>
      <c r="M1356" s="16"/>
      <c r="N1356" s="16"/>
      <c r="O1356" s="16"/>
      <c r="P1356" s="16"/>
      <c r="Q1356" s="11"/>
      <c r="R1356" s="11"/>
      <c r="S1356" s="11"/>
      <c r="T1356" s="11"/>
      <c r="U1356" s="11"/>
      <c r="V1356" s="11"/>
      <c r="AA1356" s="11"/>
      <c r="AB1356" s="11"/>
    </row>
    <row r="1357" spans="3:28" ht="13.5">
      <c r="C1357" s="16"/>
      <c r="D1357" s="13"/>
      <c r="E1357" s="13"/>
      <c r="F1357" s="13"/>
      <c r="G1357" s="16"/>
      <c r="H1357" s="16"/>
      <c r="I1357" s="16"/>
      <c r="J1357" s="16"/>
      <c r="K1357" s="16"/>
      <c r="L1357" s="16"/>
      <c r="M1357" s="16"/>
      <c r="N1357" s="16"/>
      <c r="O1357" s="16"/>
      <c r="P1357" s="16"/>
      <c r="Q1357" s="11"/>
      <c r="R1357" s="11"/>
      <c r="S1357" s="11"/>
      <c r="T1357" s="11"/>
      <c r="U1357" s="11"/>
      <c r="V1357" s="11"/>
      <c r="AA1357" s="11"/>
      <c r="AB1357" s="11"/>
    </row>
    <row r="1358" spans="3:28" ht="13.5">
      <c r="C1358" s="16"/>
      <c r="D1358" s="13"/>
      <c r="E1358" s="13"/>
      <c r="F1358" s="13"/>
      <c r="G1358" s="16"/>
      <c r="H1358" s="16"/>
      <c r="I1358" s="16"/>
      <c r="J1358" s="16"/>
      <c r="K1358" s="16"/>
      <c r="L1358" s="16"/>
      <c r="M1358" s="16"/>
      <c r="N1358" s="16"/>
      <c r="O1358" s="16"/>
      <c r="P1358" s="16"/>
      <c r="Q1358" s="11"/>
      <c r="R1358" s="11"/>
      <c r="S1358" s="11"/>
      <c r="T1358" s="11"/>
      <c r="U1358" s="11"/>
      <c r="V1358" s="11"/>
      <c r="AA1358" s="11"/>
      <c r="AB1358" s="11"/>
    </row>
    <row r="1359" spans="3:28" ht="13.5">
      <c r="C1359" s="16"/>
      <c r="D1359" s="13"/>
      <c r="E1359" s="13"/>
      <c r="F1359" s="13"/>
      <c r="G1359" s="16"/>
      <c r="H1359" s="16"/>
      <c r="I1359" s="16"/>
      <c r="J1359" s="16"/>
      <c r="K1359" s="16"/>
      <c r="L1359" s="16"/>
      <c r="M1359" s="16"/>
      <c r="N1359" s="16"/>
      <c r="O1359" s="16"/>
      <c r="P1359" s="16"/>
      <c r="Q1359" s="11"/>
      <c r="R1359" s="11"/>
      <c r="S1359" s="11"/>
      <c r="T1359" s="11"/>
      <c r="U1359" s="11"/>
      <c r="V1359" s="11"/>
      <c r="AA1359" s="11"/>
      <c r="AB1359" s="11"/>
    </row>
    <row r="1360" spans="3:28" ht="13.5">
      <c r="C1360" s="16"/>
      <c r="D1360" s="13"/>
      <c r="E1360" s="13"/>
      <c r="F1360" s="13"/>
      <c r="G1360" s="16"/>
      <c r="H1360" s="16"/>
      <c r="I1360" s="16"/>
      <c r="J1360" s="16"/>
      <c r="K1360" s="16"/>
      <c r="L1360" s="16"/>
      <c r="M1360" s="16"/>
      <c r="N1360" s="16"/>
      <c r="O1360" s="16"/>
      <c r="P1360" s="16"/>
      <c r="Q1360" s="11"/>
      <c r="R1360" s="11"/>
      <c r="S1360" s="11"/>
      <c r="T1360" s="11"/>
      <c r="U1360" s="11"/>
      <c r="V1360" s="11"/>
      <c r="AA1360" s="11"/>
      <c r="AB1360" s="11"/>
    </row>
    <row r="1361" spans="3:28" ht="13.5">
      <c r="C1361" s="16"/>
      <c r="D1361" s="13"/>
      <c r="E1361" s="13"/>
      <c r="F1361" s="13"/>
      <c r="G1361" s="16"/>
      <c r="H1361" s="16"/>
      <c r="I1361" s="16"/>
      <c r="J1361" s="16"/>
      <c r="K1361" s="16"/>
      <c r="L1361" s="16"/>
      <c r="M1361" s="16"/>
      <c r="N1361" s="16"/>
      <c r="O1361" s="16"/>
      <c r="P1361" s="16"/>
      <c r="Q1361" s="11"/>
      <c r="R1361" s="11"/>
      <c r="S1361" s="11"/>
      <c r="T1361" s="11"/>
      <c r="U1361" s="11"/>
      <c r="V1361" s="11"/>
      <c r="AA1361" s="11"/>
      <c r="AB1361" s="11"/>
    </row>
    <row r="1362" spans="3:28" ht="13.5">
      <c r="C1362" s="16"/>
      <c r="D1362" s="13"/>
      <c r="E1362" s="13"/>
      <c r="F1362" s="13"/>
      <c r="G1362" s="16"/>
      <c r="H1362" s="16"/>
      <c r="I1362" s="16"/>
      <c r="J1362" s="16"/>
      <c r="K1362" s="16"/>
      <c r="L1362" s="16"/>
      <c r="M1362" s="16"/>
      <c r="N1362" s="16"/>
      <c r="O1362" s="16"/>
      <c r="P1362" s="16"/>
      <c r="Q1362" s="11"/>
      <c r="R1362" s="11"/>
      <c r="S1362" s="11"/>
      <c r="T1362" s="11"/>
      <c r="U1362" s="11"/>
      <c r="V1362" s="11"/>
      <c r="AA1362" s="11"/>
      <c r="AB1362" s="11"/>
    </row>
    <row r="1363" spans="3:28" ht="13.5">
      <c r="C1363" s="16"/>
      <c r="D1363" s="13"/>
      <c r="E1363" s="13"/>
      <c r="F1363" s="13"/>
      <c r="G1363" s="16"/>
      <c r="H1363" s="16"/>
      <c r="I1363" s="16"/>
      <c r="J1363" s="16"/>
      <c r="K1363" s="16"/>
      <c r="L1363" s="16"/>
      <c r="M1363" s="16"/>
      <c r="N1363" s="16"/>
      <c r="O1363" s="16"/>
      <c r="P1363" s="16"/>
      <c r="Q1363" s="11"/>
      <c r="R1363" s="11"/>
      <c r="S1363" s="11"/>
      <c r="T1363" s="11"/>
      <c r="U1363" s="11"/>
      <c r="V1363" s="11"/>
      <c r="AA1363" s="11"/>
      <c r="AB1363" s="11"/>
    </row>
    <row r="1364" spans="3:28" ht="13.5">
      <c r="C1364" s="16"/>
      <c r="D1364" s="13"/>
      <c r="E1364" s="13"/>
      <c r="F1364" s="13"/>
      <c r="G1364" s="16"/>
      <c r="H1364" s="16"/>
      <c r="I1364" s="16"/>
      <c r="J1364" s="16"/>
      <c r="K1364" s="16"/>
      <c r="L1364" s="16"/>
      <c r="M1364" s="16"/>
      <c r="N1364" s="16"/>
      <c r="O1364" s="16"/>
      <c r="P1364" s="16"/>
      <c r="Q1364" s="11"/>
      <c r="R1364" s="11"/>
      <c r="S1364" s="11"/>
      <c r="T1364" s="11"/>
      <c r="U1364" s="11"/>
      <c r="V1364" s="11"/>
      <c r="AA1364" s="11"/>
      <c r="AB1364" s="11"/>
    </row>
    <row r="1365" spans="3:28" ht="13.5">
      <c r="C1365" s="16"/>
      <c r="D1365" s="13"/>
      <c r="E1365" s="13"/>
      <c r="F1365" s="13"/>
      <c r="G1365" s="16"/>
      <c r="H1365" s="16"/>
      <c r="I1365" s="16"/>
      <c r="J1365" s="16"/>
      <c r="K1365" s="16"/>
      <c r="L1365" s="16"/>
      <c r="M1365" s="16"/>
      <c r="N1365" s="16"/>
      <c r="O1365" s="16"/>
      <c r="P1365" s="16"/>
      <c r="Q1365" s="11"/>
      <c r="R1365" s="11"/>
      <c r="S1365" s="11"/>
      <c r="T1365" s="11"/>
      <c r="U1365" s="11"/>
      <c r="V1365" s="11"/>
      <c r="AA1365" s="11"/>
      <c r="AB1365" s="11"/>
    </row>
    <row r="1366" spans="3:28" ht="13.5">
      <c r="C1366" s="16"/>
      <c r="D1366" s="13"/>
      <c r="E1366" s="13"/>
      <c r="F1366" s="13"/>
      <c r="G1366" s="16"/>
      <c r="H1366" s="16"/>
      <c r="I1366" s="16"/>
      <c r="J1366" s="16"/>
      <c r="K1366" s="16"/>
      <c r="L1366" s="16"/>
      <c r="M1366" s="16"/>
      <c r="N1366" s="16"/>
      <c r="O1366" s="16"/>
      <c r="P1366" s="16"/>
      <c r="Q1366" s="11"/>
      <c r="R1366" s="11"/>
      <c r="S1366" s="11"/>
      <c r="T1366" s="11"/>
      <c r="U1366" s="11"/>
      <c r="V1366" s="11"/>
      <c r="AA1366" s="11"/>
      <c r="AB1366" s="11"/>
    </row>
    <row r="1367" spans="3:28" ht="13.5">
      <c r="C1367" s="16"/>
      <c r="D1367" s="13"/>
      <c r="E1367" s="13"/>
      <c r="F1367" s="13"/>
      <c r="G1367" s="16"/>
      <c r="H1367" s="16"/>
      <c r="I1367" s="16"/>
      <c r="J1367" s="16"/>
      <c r="K1367" s="16"/>
      <c r="L1367" s="16"/>
      <c r="M1367" s="16"/>
      <c r="N1367" s="16"/>
      <c r="O1367" s="16"/>
      <c r="P1367" s="16"/>
      <c r="Q1367" s="11"/>
      <c r="R1367" s="11"/>
      <c r="S1367" s="11"/>
      <c r="T1367" s="11"/>
      <c r="U1367" s="11"/>
      <c r="V1367" s="11"/>
      <c r="AA1367" s="11"/>
      <c r="AB1367" s="11"/>
    </row>
    <row r="1368" spans="3:28" ht="13.5">
      <c r="C1368" s="16"/>
      <c r="D1368" s="13"/>
      <c r="E1368" s="13"/>
      <c r="F1368" s="13"/>
      <c r="G1368" s="16"/>
      <c r="H1368" s="16"/>
      <c r="I1368" s="16"/>
      <c r="J1368" s="16"/>
      <c r="K1368" s="16"/>
      <c r="L1368" s="16"/>
      <c r="M1368" s="16"/>
      <c r="N1368" s="16"/>
      <c r="O1368" s="16"/>
      <c r="P1368" s="16"/>
      <c r="Q1368" s="11"/>
      <c r="R1368" s="11"/>
      <c r="S1368" s="11"/>
      <c r="T1368" s="11"/>
      <c r="U1368" s="11"/>
      <c r="V1368" s="11"/>
      <c r="AA1368" s="11"/>
      <c r="AB1368" s="11"/>
    </row>
    <row r="1369" spans="3:28" ht="13.5">
      <c r="C1369" s="16"/>
      <c r="D1369" s="13"/>
      <c r="E1369" s="13"/>
      <c r="F1369" s="13"/>
      <c r="G1369" s="16"/>
      <c r="H1369" s="16"/>
      <c r="I1369" s="16"/>
      <c r="J1369" s="16"/>
      <c r="K1369" s="16"/>
      <c r="L1369" s="16"/>
      <c r="M1369" s="16"/>
      <c r="N1369" s="16"/>
      <c r="O1369" s="16"/>
      <c r="P1369" s="16"/>
      <c r="Q1369" s="11"/>
      <c r="R1369" s="11"/>
      <c r="S1369" s="11"/>
      <c r="T1369" s="11"/>
      <c r="U1369" s="11"/>
      <c r="V1369" s="11"/>
      <c r="AA1369" s="11"/>
      <c r="AB1369" s="11"/>
    </row>
    <row r="1370" spans="3:28" ht="13.5">
      <c r="C1370" s="16"/>
      <c r="D1370" s="13"/>
      <c r="E1370" s="13"/>
      <c r="F1370" s="13"/>
      <c r="G1370" s="16"/>
      <c r="H1370" s="16"/>
      <c r="I1370" s="16"/>
      <c r="J1370" s="16"/>
      <c r="K1370" s="16"/>
      <c r="L1370" s="16"/>
      <c r="M1370" s="16"/>
      <c r="N1370" s="16"/>
      <c r="O1370" s="16"/>
      <c r="P1370" s="16"/>
      <c r="Q1370" s="11"/>
      <c r="R1370" s="11"/>
      <c r="S1370" s="11"/>
      <c r="T1370" s="11"/>
      <c r="U1370" s="11"/>
      <c r="V1370" s="11"/>
      <c r="AA1370" s="11"/>
      <c r="AB1370" s="11"/>
    </row>
    <row r="1371" spans="3:28" ht="13.5">
      <c r="C1371" s="16"/>
      <c r="D1371" s="13"/>
      <c r="E1371" s="13"/>
      <c r="F1371" s="13"/>
      <c r="G1371" s="16"/>
      <c r="H1371" s="16"/>
      <c r="I1371" s="16"/>
      <c r="J1371" s="16"/>
      <c r="K1371" s="16"/>
      <c r="L1371" s="16"/>
      <c r="M1371" s="16"/>
      <c r="N1371" s="16"/>
      <c r="O1371" s="16"/>
      <c r="P1371" s="16"/>
      <c r="Q1371" s="11"/>
      <c r="R1371" s="11"/>
      <c r="S1371" s="11"/>
      <c r="T1371" s="11"/>
      <c r="U1371" s="11"/>
      <c r="V1371" s="11"/>
      <c r="AA1371" s="11"/>
      <c r="AB1371" s="11"/>
    </row>
    <row r="1372" spans="3:28" ht="13.5">
      <c r="C1372" s="16"/>
      <c r="D1372" s="13"/>
      <c r="E1372" s="13"/>
      <c r="F1372" s="13"/>
      <c r="G1372" s="16"/>
      <c r="H1372" s="16"/>
      <c r="I1372" s="16"/>
      <c r="J1372" s="16"/>
      <c r="K1372" s="16"/>
      <c r="L1372" s="16"/>
      <c r="M1372" s="16"/>
      <c r="N1372" s="16"/>
      <c r="O1372" s="16"/>
      <c r="P1372" s="16"/>
      <c r="Q1372" s="11"/>
      <c r="R1372" s="11"/>
      <c r="S1372" s="11"/>
      <c r="T1372" s="11"/>
      <c r="U1372" s="11"/>
      <c r="V1372" s="11"/>
      <c r="AA1372" s="11"/>
      <c r="AB1372" s="11"/>
    </row>
    <row r="1373" spans="3:28" ht="13.5">
      <c r="C1373" s="16"/>
      <c r="D1373" s="13"/>
      <c r="E1373" s="13"/>
      <c r="F1373" s="13"/>
      <c r="G1373" s="16"/>
      <c r="H1373" s="16"/>
      <c r="I1373" s="16"/>
      <c r="J1373" s="16"/>
      <c r="K1373" s="16"/>
      <c r="L1373" s="16"/>
      <c r="M1373" s="16"/>
      <c r="N1373" s="16"/>
      <c r="O1373" s="16"/>
      <c r="P1373" s="16"/>
      <c r="Q1373" s="11"/>
      <c r="R1373" s="11"/>
      <c r="S1373" s="11"/>
      <c r="T1373" s="11"/>
      <c r="U1373" s="11"/>
      <c r="V1373" s="11"/>
      <c r="AA1373" s="11"/>
      <c r="AB1373" s="11"/>
    </row>
    <row r="1374" spans="3:28" ht="13.5">
      <c r="C1374" s="16"/>
      <c r="D1374" s="13"/>
      <c r="E1374" s="13"/>
      <c r="F1374" s="13"/>
      <c r="G1374" s="16"/>
      <c r="H1374" s="16"/>
      <c r="I1374" s="16"/>
      <c r="J1374" s="16"/>
      <c r="K1374" s="16"/>
      <c r="L1374" s="16"/>
      <c r="M1374" s="16"/>
      <c r="N1374" s="16"/>
      <c r="O1374" s="16"/>
      <c r="P1374" s="16"/>
      <c r="Q1374" s="11"/>
      <c r="R1374" s="11"/>
      <c r="S1374" s="11"/>
      <c r="T1374" s="11"/>
      <c r="U1374" s="11"/>
      <c r="V1374" s="11"/>
      <c r="AA1374" s="11"/>
      <c r="AB1374" s="11"/>
    </row>
    <row r="1375" spans="3:28" ht="13.5">
      <c r="C1375" s="16"/>
      <c r="D1375" s="13"/>
      <c r="E1375" s="13"/>
      <c r="F1375" s="13"/>
      <c r="G1375" s="16"/>
      <c r="H1375" s="16"/>
      <c r="I1375" s="16"/>
      <c r="J1375" s="16"/>
      <c r="K1375" s="16"/>
      <c r="L1375" s="16"/>
      <c r="M1375" s="16"/>
      <c r="N1375" s="16"/>
      <c r="O1375" s="16"/>
      <c r="P1375" s="16"/>
      <c r="Q1375" s="11"/>
      <c r="R1375" s="11"/>
      <c r="S1375" s="11"/>
      <c r="T1375" s="11"/>
      <c r="U1375" s="11"/>
      <c r="V1375" s="11"/>
      <c r="AA1375" s="11"/>
      <c r="AB1375" s="11"/>
    </row>
    <row r="1376" spans="3:28" ht="13.5">
      <c r="C1376" s="16"/>
      <c r="D1376" s="13"/>
      <c r="E1376" s="13"/>
      <c r="F1376" s="13"/>
      <c r="G1376" s="16"/>
      <c r="H1376" s="16"/>
      <c r="I1376" s="16"/>
      <c r="J1376" s="16"/>
      <c r="K1376" s="16"/>
      <c r="L1376" s="16"/>
      <c r="M1376" s="16"/>
      <c r="N1376" s="16"/>
      <c r="O1376" s="16"/>
      <c r="P1376" s="16"/>
      <c r="Q1376" s="11"/>
      <c r="R1376" s="11"/>
      <c r="S1376" s="11"/>
      <c r="T1376" s="11"/>
      <c r="U1376" s="11"/>
      <c r="V1376" s="11"/>
      <c r="AA1376" s="11"/>
      <c r="AB1376" s="11"/>
    </row>
    <row r="1377" spans="3:28" ht="13.5">
      <c r="C1377" s="16"/>
      <c r="D1377" s="13"/>
      <c r="E1377" s="13"/>
      <c r="F1377" s="13"/>
      <c r="G1377" s="16"/>
      <c r="H1377" s="16"/>
      <c r="I1377" s="16"/>
      <c r="J1377" s="16"/>
      <c r="K1377" s="16"/>
      <c r="L1377" s="16"/>
      <c r="M1377" s="16"/>
      <c r="N1377" s="16"/>
      <c r="O1377" s="16"/>
      <c r="P1377" s="16"/>
      <c r="Q1377" s="11"/>
      <c r="R1377" s="11"/>
      <c r="S1377" s="11"/>
      <c r="T1377" s="11"/>
      <c r="U1377" s="11"/>
      <c r="V1377" s="11"/>
      <c r="AA1377" s="11"/>
      <c r="AB1377" s="11"/>
    </row>
    <row r="1378" spans="3:28" ht="13.5">
      <c r="C1378" s="16"/>
      <c r="D1378" s="13"/>
      <c r="E1378" s="13"/>
      <c r="F1378" s="13"/>
      <c r="G1378" s="16"/>
      <c r="H1378" s="16"/>
      <c r="I1378" s="16"/>
      <c r="J1378" s="16"/>
      <c r="K1378" s="16"/>
      <c r="L1378" s="16"/>
      <c r="M1378" s="16"/>
      <c r="N1378" s="16"/>
      <c r="O1378" s="16"/>
      <c r="P1378" s="16"/>
      <c r="Q1378" s="11"/>
      <c r="R1378" s="11"/>
      <c r="S1378" s="11"/>
      <c r="T1378" s="11"/>
      <c r="U1378" s="11"/>
      <c r="V1378" s="11"/>
      <c r="AA1378" s="11"/>
      <c r="AB1378" s="11"/>
    </row>
    <row r="1379" spans="3:28" ht="13.5">
      <c r="C1379" s="16"/>
      <c r="D1379" s="13"/>
      <c r="E1379" s="13"/>
      <c r="F1379" s="13"/>
      <c r="G1379" s="16"/>
      <c r="H1379" s="16"/>
      <c r="I1379" s="16"/>
      <c r="J1379" s="16"/>
      <c r="K1379" s="16"/>
      <c r="L1379" s="16"/>
      <c r="M1379" s="16"/>
      <c r="N1379" s="16"/>
      <c r="O1379" s="16"/>
      <c r="P1379" s="16"/>
      <c r="Q1379" s="11"/>
      <c r="R1379" s="11"/>
      <c r="S1379" s="11"/>
      <c r="T1379" s="11"/>
      <c r="U1379" s="11"/>
      <c r="V1379" s="11"/>
      <c r="AA1379" s="11"/>
      <c r="AB1379" s="11"/>
    </row>
    <row r="1380" spans="3:28" ht="13.5">
      <c r="C1380" s="16"/>
      <c r="D1380" s="13"/>
      <c r="E1380" s="13"/>
      <c r="F1380" s="13"/>
      <c r="G1380" s="16"/>
      <c r="H1380" s="16"/>
      <c r="I1380" s="16"/>
      <c r="J1380" s="16"/>
      <c r="K1380" s="16"/>
      <c r="L1380" s="16"/>
      <c r="M1380" s="16"/>
      <c r="N1380" s="16"/>
      <c r="O1380" s="16"/>
      <c r="P1380" s="16"/>
      <c r="Q1380" s="11"/>
      <c r="R1380" s="11"/>
      <c r="S1380" s="11"/>
      <c r="T1380" s="11"/>
      <c r="U1380" s="11"/>
      <c r="V1380" s="11"/>
      <c r="AA1380" s="11"/>
      <c r="AB1380" s="11"/>
    </row>
    <row r="1381" spans="3:28" ht="13.5">
      <c r="C1381" s="16"/>
      <c r="D1381" s="13"/>
      <c r="E1381" s="13"/>
      <c r="F1381" s="13"/>
      <c r="G1381" s="16"/>
      <c r="H1381" s="16"/>
      <c r="I1381" s="16"/>
      <c r="J1381" s="16"/>
      <c r="K1381" s="16"/>
      <c r="L1381" s="16"/>
      <c r="M1381" s="16"/>
      <c r="N1381" s="16"/>
      <c r="O1381" s="16"/>
      <c r="P1381" s="16"/>
      <c r="Q1381" s="11"/>
      <c r="R1381" s="11"/>
      <c r="S1381" s="11"/>
      <c r="T1381" s="11"/>
      <c r="U1381" s="11"/>
      <c r="V1381" s="11"/>
      <c r="AA1381" s="11"/>
      <c r="AB1381" s="11"/>
    </row>
    <row r="1382" spans="3:28" ht="13.5">
      <c r="C1382" s="16"/>
      <c r="D1382" s="13"/>
      <c r="E1382" s="13"/>
      <c r="F1382" s="13"/>
      <c r="G1382" s="16"/>
      <c r="H1382" s="16"/>
      <c r="I1382" s="16"/>
      <c r="J1382" s="16"/>
      <c r="K1382" s="16"/>
      <c r="L1382" s="16"/>
      <c r="M1382" s="16"/>
      <c r="N1382" s="16"/>
      <c r="O1382" s="16"/>
      <c r="P1382" s="16"/>
      <c r="Q1382" s="11"/>
      <c r="R1382" s="11"/>
      <c r="S1382" s="11"/>
      <c r="T1382" s="11"/>
      <c r="U1382" s="11"/>
      <c r="V1382" s="11"/>
      <c r="AA1382" s="11"/>
      <c r="AB1382" s="11"/>
    </row>
    <row r="1383" spans="3:28" ht="13.5">
      <c r="C1383" s="16"/>
      <c r="D1383" s="13"/>
      <c r="E1383" s="13"/>
      <c r="F1383" s="13"/>
      <c r="G1383" s="16"/>
      <c r="H1383" s="16"/>
      <c r="I1383" s="16"/>
      <c r="J1383" s="16"/>
      <c r="K1383" s="16"/>
      <c r="L1383" s="16"/>
      <c r="M1383" s="16"/>
      <c r="N1383" s="16"/>
      <c r="O1383" s="16"/>
      <c r="P1383" s="16"/>
      <c r="Q1383" s="11"/>
      <c r="R1383" s="11"/>
      <c r="S1383" s="11"/>
      <c r="T1383" s="11"/>
      <c r="U1383" s="11"/>
      <c r="V1383" s="11"/>
      <c r="AA1383" s="11"/>
      <c r="AB1383" s="11"/>
    </row>
    <row r="1384" spans="3:28" ht="13.5">
      <c r="C1384" s="16"/>
      <c r="D1384" s="13"/>
      <c r="E1384" s="13"/>
      <c r="F1384" s="13"/>
      <c r="G1384" s="16"/>
      <c r="H1384" s="16"/>
      <c r="I1384" s="16"/>
      <c r="J1384" s="16"/>
      <c r="K1384" s="16"/>
      <c r="L1384" s="16"/>
      <c r="M1384" s="16"/>
      <c r="N1384" s="16"/>
      <c r="O1384" s="16"/>
      <c r="P1384" s="16"/>
      <c r="Q1384" s="11"/>
      <c r="R1384" s="11"/>
      <c r="S1384" s="11"/>
      <c r="T1384" s="11"/>
      <c r="U1384" s="11"/>
      <c r="V1384" s="11"/>
      <c r="AA1384" s="11"/>
      <c r="AB1384" s="11"/>
    </row>
    <row r="1385" spans="3:28" ht="13.5">
      <c r="C1385" s="16"/>
      <c r="D1385" s="13"/>
      <c r="E1385" s="13"/>
      <c r="F1385" s="13"/>
      <c r="G1385" s="16"/>
      <c r="H1385" s="16"/>
      <c r="I1385" s="16"/>
      <c r="J1385" s="16"/>
      <c r="K1385" s="16"/>
      <c r="L1385" s="16"/>
      <c r="M1385" s="16"/>
      <c r="N1385" s="16"/>
      <c r="O1385" s="16"/>
      <c r="P1385" s="16"/>
      <c r="Q1385" s="11"/>
      <c r="R1385" s="11"/>
      <c r="S1385" s="11"/>
      <c r="T1385" s="11"/>
      <c r="U1385" s="11"/>
      <c r="V1385" s="11"/>
      <c r="AA1385" s="11"/>
      <c r="AB1385" s="11"/>
    </row>
    <row r="1386" spans="3:28" ht="13.5">
      <c r="C1386" s="16"/>
      <c r="D1386" s="13"/>
      <c r="E1386" s="13"/>
      <c r="F1386" s="13"/>
      <c r="G1386" s="16"/>
      <c r="H1386" s="16"/>
      <c r="I1386" s="16"/>
      <c r="J1386" s="16"/>
      <c r="K1386" s="16"/>
      <c r="L1386" s="16"/>
      <c r="M1386" s="16"/>
      <c r="N1386" s="16"/>
      <c r="O1386" s="16"/>
      <c r="P1386" s="16"/>
      <c r="Q1386" s="11"/>
      <c r="R1386" s="11"/>
      <c r="S1386" s="11"/>
      <c r="T1386" s="11"/>
      <c r="U1386" s="11"/>
      <c r="V1386" s="11"/>
      <c r="AA1386" s="11"/>
      <c r="AB1386" s="11"/>
    </row>
    <row r="1387" spans="3:28" ht="13.5">
      <c r="C1387" s="16"/>
      <c r="D1387" s="13"/>
      <c r="E1387" s="13"/>
      <c r="F1387" s="13"/>
      <c r="G1387" s="16"/>
      <c r="H1387" s="16"/>
      <c r="I1387" s="16"/>
      <c r="J1387" s="16"/>
      <c r="K1387" s="16"/>
      <c r="L1387" s="16"/>
      <c r="M1387" s="16"/>
      <c r="N1387" s="16"/>
      <c r="O1387" s="16"/>
      <c r="P1387" s="16"/>
      <c r="Q1387" s="11"/>
      <c r="R1387" s="11"/>
      <c r="S1387" s="11"/>
      <c r="T1387" s="11"/>
      <c r="U1387" s="11"/>
      <c r="V1387" s="11"/>
      <c r="AA1387" s="11"/>
      <c r="AB1387" s="11"/>
    </row>
    <row r="1388" spans="3:28" ht="13.5">
      <c r="C1388" s="16"/>
      <c r="D1388" s="13"/>
      <c r="E1388" s="13"/>
      <c r="F1388" s="13"/>
      <c r="G1388" s="16"/>
      <c r="H1388" s="16"/>
      <c r="I1388" s="16"/>
      <c r="J1388" s="16"/>
      <c r="K1388" s="16"/>
      <c r="L1388" s="16"/>
      <c r="M1388" s="16"/>
      <c r="N1388" s="16"/>
      <c r="O1388" s="16"/>
      <c r="P1388" s="16"/>
      <c r="Q1388" s="11"/>
      <c r="R1388" s="11"/>
      <c r="S1388" s="11"/>
      <c r="T1388" s="11"/>
      <c r="U1388" s="11"/>
      <c r="V1388" s="11"/>
      <c r="AA1388" s="11"/>
      <c r="AB1388" s="11"/>
    </row>
    <row r="1389" spans="3:28" ht="13.5">
      <c r="C1389" s="16"/>
      <c r="D1389" s="13"/>
      <c r="E1389" s="13"/>
      <c r="F1389" s="13"/>
      <c r="G1389" s="16"/>
      <c r="H1389" s="16"/>
      <c r="I1389" s="16"/>
      <c r="J1389" s="16"/>
      <c r="K1389" s="16"/>
      <c r="L1389" s="16"/>
      <c r="M1389" s="16"/>
      <c r="N1389" s="16"/>
      <c r="O1389" s="16"/>
      <c r="P1389" s="16"/>
      <c r="Q1389" s="11"/>
      <c r="R1389" s="11"/>
      <c r="S1389" s="11"/>
      <c r="T1389" s="11"/>
      <c r="U1389" s="11"/>
      <c r="V1389" s="11"/>
      <c r="AA1389" s="11"/>
      <c r="AB1389" s="11"/>
    </row>
    <row r="1390" spans="3:28" ht="13.5">
      <c r="C1390" s="16"/>
      <c r="D1390" s="13"/>
      <c r="E1390" s="13"/>
      <c r="F1390" s="13"/>
      <c r="G1390" s="16"/>
      <c r="H1390" s="16"/>
      <c r="I1390" s="16"/>
      <c r="J1390" s="16"/>
      <c r="K1390" s="16"/>
      <c r="L1390" s="16"/>
      <c r="M1390" s="16"/>
      <c r="N1390" s="16"/>
      <c r="O1390" s="16"/>
      <c r="P1390" s="16"/>
      <c r="Q1390" s="11"/>
      <c r="R1390" s="11"/>
      <c r="S1390" s="11"/>
      <c r="T1390" s="11"/>
      <c r="U1390" s="11"/>
      <c r="V1390" s="11"/>
      <c r="AA1390" s="11"/>
      <c r="AB1390" s="11"/>
    </row>
    <row r="1391" spans="3:28" ht="13.5">
      <c r="C1391" s="16"/>
      <c r="D1391" s="13"/>
      <c r="E1391" s="13"/>
      <c r="F1391" s="13"/>
      <c r="G1391" s="16"/>
      <c r="H1391" s="16"/>
      <c r="I1391" s="16"/>
      <c r="J1391" s="16"/>
      <c r="K1391" s="16"/>
      <c r="L1391" s="16"/>
      <c r="M1391" s="16"/>
      <c r="N1391" s="16"/>
      <c r="O1391" s="16"/>
      <c r="P1391" s="16"/>
      <c r="Q1391" s="11"/>
      <c r="R1391" s="11"/>
      <c r="S1391" s="11"/>
      <c r="T1391" s="11"/>
      <c r="U1391" s="11"/>
      <c r="V1391" s="11"/>
      <c r="AA1391" s="11"/>
      <c r="AB1391" s="11"/>
    </row>
    <row r="1392" spans="3:28" ht="13.5">
      <c r="C1392" s="16"/>
      <c r="D1392" s="13"/>
      <c r="E1392" s="13"/>
      <c r="F1392" s="13"/>
      <c r="G1392" s="16"/>
      <c r="H1392" s="16"/>
      <c r="I1392" s="16"/>
      <c r="J1392" s="16"/>
      <c r="K1392" s="16"/>
      <c r="L1392" s="16"/>
      <c r="M1392" s="16"/>
      <c r="N1392" s="16"/>
      <c r="O1392" s="16"/>
      <c r="P1392" s="16"/>
      <c r="Q1392" s="11"/>
      <c r="R1392" s="11"/>
      <c r="S1392" s="11"/>
      <c r="T1392" s="11"/>
      <c r="U1392" s="11"/>
      <c r="V1392" s="11"/>
      <c r="AA1392" s="11"/>
      <c r="AB1392" s="11"/>
    </row>
    <row r="1393" spans="3:28" ht="13.5">
      <c r="C1393" s="16"/>
      <c r="D1393" s="13"/>
      <c r="E1393" s="13"/>
      <c r="F1393" s="13"/>
      <c r="G1393" s="16"/>
      <c r="H1393" s="16"/>
      <c r="I1393" s="16"/>
      <c r="J1393" s="16"/>
      <c r="K1393" s="16"/>
      <c r="L1393" s="16"/>
      <c r="M1393" s="16"/>
      <c r="N1393" s="16"/>
      <c r="O1393" s="16"/>
      <c r="P1393" s="16"/>
      <c r="Q1393" s="11"/>
      <c r="R1393" s="11"/>
      <c r="S1393" s="11"/>
      <c r="T1393" s="11"/>
      <c r="U1393" s="11"/>
      <c r="V1393" s="11"/>
      <c r="AA1393" s="11"/>
      <c r="AB1393" s="11"/>
    </row>
    <row r="1394" spans="3:28" ht="13.5">
      <c r="C1394" s="16"/>
      <c r="D1394" s="13"/>
      <c r="E1394" s="13"/>
      <c r="F1394" s="13"/>
      <c r="G1394" s="16"/>
      <c r="H1394" s="16"/>
      <c r="I1394" s="16"/>
      <c r="J1394" s="16"/>
      <c r="K1394" s="16"/>
      <c r="L1394" s="16"/>
      <c r="M1394" s="16"/>
      <c r="N1394" s="16"/>
      <c r="O1394" s="16"/>
      <c r="P1394" s="16"/>
      <c r="Q1394" s="11"/>
      <c r="R1394" s="11"/>
      <c r="S1394" s="11"/>
      <c r="T1394" s="11"/>
      <c r="U1394" s="11"/>
      <c r="V1394" s="11"/>
      <c r="AA1394" s="11"/>
      <c r="AB1394" s="11"/>
    </row>
    <row r="1395" spans="3:28" ht="13.5">
      <c r="C1395" s="16"/>
      <c r="D1395" s="13"/>
      <c r="E1395" s="13"/>
      <c r="F1395" s="13"/>
      <c r="G1395" s="16"/>
      <c r="H1395" s="16"/>
      <c r="I1395" s="16"/>
      <c r="J1395" s="16"/>
      <c r="K1395" s="16"/>
      <c r="L1395" s="16"/>
      <c r="M1395" s="16"/>
      <c r="N1395" s="16"/>
      <c r="O1395" s="16"/>
      <c r="P1395" s="16"/>
      <c r="Q1395" s="11"/>
      <c r="R1395" s="11"/>
      <c r="S1395" s="11"/>
      <c r="T1395" s="11"/>
      <c r="U1395" s="11"/>
      <c r="V1395" s="11"/>
      <c r="AA1395" s="11"/>
      <c r="AB1395" s="11"/>
    </row>
    <row r="1396" spans="3:28" ht="13.5">
      <c r="C1396" s="16"/>
      <c r="D1396" s="13"/>
      <c r="E1396" s="13"/>
      <c r="F1396" s="13"/>
      <c r="G1396" s="16"/>
      <c r="H1396" s="16"/>
      <c r="I1396" s="16"/>
      <c r="J1396" s="16"/>
      <c r="K1396" s="16"/>
      <c r="L1396" s="16"/>
      <c r="M1396" s="16"/>
      <c r="N1396" s="16"/>
      <c r="O1396" s="16"/>
      <c r="P1396" s="16"/>
      <c r="Q1396" s="11"/>
      <c r="R1396" s="11"/>
      <c r="S1396" s="11"/>
      <c r="T1396" s="11"/>
      <c r="U1396" s="11"/>
      <c r="V1396" s="11"/>
      <c r="AA1396" s="11"/>
      <c r="AB1396" s="11"/>
    </row>
    <row r="1397" spans="3:28" ht="13.5">
      <c r="C1397" s="16"/>
      <c r="D1397" s="13"/>
      <c r="E1397" s="13"/>
      <c r="F1397" s="13"/>
      <c r="G1397" s="16"/>
      <c r="H1397" s="16"/>
      <c r="I1397" s="16"/>
      <c r="J1397" s="16"/>
      <c r="K1397" s="16"/>
      <c r="L1397" s="16"/>
      <c r="M1397" s="16"/>
      <c r="N1397" s="16"/>
      <c r="O1397" s="16"/>
      <c r="P1397" s="16"/>
      <c r="Q1397" s="11"/>
      <c r="R1397" s="11"/>
      <c r="S1397" s="11"/>
      <c r="T1397" s="11"/>
      <c r="U1397" s="11"/>
      <c r="V1397" s="11"/>
      <c r="AA1397" s="11"/>
      <c r="AB1397" s="11"/>
    </row>
    <row r="1398" spans="3:28" ht="13.5">
      <c r="C1398" s="16"/>
      <c r="D1398" s="13"/>
      <c r="E1398" s="13"/>
      <c r="F1398" s="13"/>
      <c r="G1398" s="16"/>
      <c r="H1398" s="16"/>
      <c r="I1398" s="16"/>
      <c r="J1398" s="16"/>
      <c r="K1398" s="16"/>
      <c r="L1398" s="16"/>
      <c r="M1398" s="16"/>
      <c r="N1398" s="16"/>
      <c r="O1398" s="16"/>
      <c r="P1398" s="16"/>
      <c r="Q1398" s="11"/>
      <c r="R1398" s="11"/>
      <c r="S1398" s="11"/>
      <c r="T1398" s="11"/>
      <c r="U1398" s="11"/>
      <c r="V1398" s="11"/>
      <c r="AA1398" s="11"/>
      <c r="AB1398" s="11"/>
    </row>
    <row r="1399" spans="3:28" ht="13.5">
      <c r="C1399" s="16"/>
      <c r="D1399" s="13"/>
      <c r="E1399" s="13"/>
      <c r="F1399" s="13"/>
      <c r="G1399" s="16"/>
      <c r="H1399" s="16"/>
      <c r="I1399" s="16"/>
      <c r="J1399" s="16"/>
      <c r="K1399" s="16"/>
      <c r="L1399" s="16"/>
      <c r="M1399" s="16"/>
      <c r="N1399" s="16"/>
      <c r="O1399" s="16"/>
      <c r="P1399" s="16"/>
      <c r="Q1399" s="11"/>
      <c r="R1399" s="11"/>
      <c r="S1399" s="11"/>
      <c r="T1399" s="11"/>
      <c r="U1399" s="11"/>
      <c r="V1399" s="11"/>
      <c r="AA1399" s="11"/>
      <c r="AB1399" s="11"/>
    </row>
    <row r="1400" spans="3:28" ht="13.5">
      <c r="C1400" s="16"/>
      <c r="D1400" s="13"/>
      <c r="E1400" s="13"/>
      <c r="F1400" s="13"/>
      <c r="G1400" s="16"/>
      <c r="H1400" s="16"/>
      <c r="I1400" s="16"/>
      <c r="J1400" s="16"/>
      <c r="K1400" s="16"/>
      <c r="L1400" s="16"/>
      <c r="M1400" s="16"/>
      <c r="N1400" s="16"/>
      <c r="O1400" s="16"/>
      <c r="P1400" s="16"/>
      <c r="Q1400" s="11"/>
      <c r="R1400" s="11"/>
      <c r="S1400" s="11"/>
      <c r="T1400" s="11"/>
      <c r="U1400" s="11"/>
      <c r="V1400" s="11"/>
      <c r="AA1400" s="11"/>
      <c r="AB1400" s="11"/>
    </row>
    <row r="1401" spans="3:28" ht="13.5">
      <c r="C1401" s="16"/>
      <c r="D1401" s="13"/>
      <c r="E1401" s="13"/>
      <c r="F1401" s="13"/>
      <c r="G1401" s="16"/>
      <c r="H1401" s="16"/>
      <c r="I1401" s="16"/>
      <c r="J1401" s="16"/>
      <c r="K1401" s="16"/>
      <c r="L1401" s="16"/>
      <c r="M1401" s="16"/>
      <c r="N1401" s="16"/>
      <c r="O1401" s="16"/>
      <c r="P1401" s="16"/>
      <c r="Q1401" s="11"/>
      <c r="R1401" s="11"/>
      <c r="S1401" s="11"/>
      <c r="T1401" s="11"/>
      <c r="U1401" s="11"/>
      <c r="V1401" s="11"/>
      <c r="AA1401" s="11"/>
      <c r="AB1401" s="11"/>
    </row>
    <row r="1402" spans="3:28" ht="13.5">
      <c r="C1402" s="16"/>
      <c r="D1402" s="13"/>
      <c r="E1402" s="13"/>
      <c r="F1402" s="13"/>
      <c r="G1402" s="16"/>
      <c r="H1402" s="16"/>
      <c r="I1402" s="16"/>
      <c r="J1402" s="16"/>
      <c r="K1402" s="16"/>
      <c r="L1402" s="16"/>
      <c r="M1402" s="16"/>
      <c r="N1402" s="16"/>
      <c r="O1402" s="16"/>
      <c r="P1402" s="16"/>
      <c r="Q1402" s="11"/>
      <c r="R1402" s="11"/>
      <c r="S1402" s="11"/>
      <c r="T1402" s="11"/>
      <c r="U1402" s="11"/>
      <c r="V1402" s="11"/>
      <c r="AA1402" s="11"/>
      <c r="AB1402" s="11"/>
    </row>
    <row r="1403" spans="3:28" ht="13.5">
      <c r="C1403" s="16"/>
      <c r="D1403" s="13"/>
      <c r="E1403" s="13"/>
      <c r="F1403" s="13"/>
      <c r="G1403" s="16"/>
      <c r="H1403" s="16"/>
      <c r="I1403" s="16"/>
      <c r="J1403" s="16"/>
      <c r="K1403" s="16"/>
      <c r="L1403" s="16"/>
      <c r="M1403" s="16"/>
      <c r="N1403" s="16"/>
      <c r="O1403" s="16"/>
      <c r="P1403" s="16"/>
      <c r="Q1403" s="11"/>
      <c r="R1403" s="11"/>
      <c r="S1403" s="11"/>
      <c r="T1403" s="11"/>
      <c r="U1403" s="11"/>
      <c r="V1403" s="11"/>
      <c r="AA1403" s="11"/>
      <c r="AB1403" s="11"/>
    </row>
    <row r="1404" spans="3:28" ht="13.5">
      <c r="C1404" s="16"/>
      <c r="D1404" s="13"/>
      <c r="E1404" s="13"/>
      <c r="F1404" s="13"/>
      <c r="G1404" s="16"/>
      <c r="H1404" s="16"/>
      <c r="I1404" s="16"/>
      <c r="J1404" s="16"/>
      <c r="K1404" s="16"/>
      <c r="L1404" s="16"/>
      <c r="M1404" s="16"/>
      <c r="N1404" s="16"/>
      <c r="O1404" s="16"/>
      <c r="P1404" s="16"/>
      <c r="Q1404" s="11"/>
      <c r="R1404" s="11"/>
      <c r="S1404" s="11"/>
      <c r="T1404" s="11"/>
      <c r="U1404" s="11"/>
      <c r="V1404" s="11"/>
      <c r="AA1404" s="11"/>
      <c r="AB1404" s="11"/>
    </row>
    <row r="1405" spans="3:28" ht="13.5">
      <c r="C1405" s="16"/>
      <c r="D1405" s="13"/>
      <c r="E1405" s="13"/>
      <c r="F1405" s="13"/>
      <c r="G1405" s="16"/>
      <c r="H1405" s="16"/>
      <c r="I1405" s="16"/>
      <c r="J1405" s="16"/>
      <c r="K1405" s="16"/>
      <c r="L1405" s="16"/>
      <c r="M1405" s="16"/>
      <c r="N1405" s="16"/>
      <c r="O1405" s="16"/>
      <c r="P1405" s="16"/>
      <c r="Q1405" s="11"/>
      <c r="R1405" s="11"/>
      <c r="S1405" s="11"/>
      <c r="T1405" s="11"/>
      <c r="U1405" s="11"/>
      <c r="V1405" s="11"/>
      <c r="AA1405" s="11"/>
      <c r="AB1405" s="11"/>
    </row>
    <row r="1406" spans="3:28" ht="13.5">
      <c r="C1406" s="16"/>
      <c r="D1406" s="13"/>
      <c r="E1406" s="13"/>
      <c r="F1406" s="13"/>
      <c r="G1406" s="16"/>
      <c r="H1406" s="16"/>
      <c r="I1406" s="16"/>
      <c r="J1406" s="16"/>
      <c r="K1406" s="16"/>
      <c r="L1406" s="16"/>
      <c r="M1406" s="16"/>
      <c r="N1406" s="16"/>
      <c r="O1406" s="16"/>
      <c r="P1406" s="16"/>
      <c r="Q1406" s="11"/>
      <c r="R1406" s="11"/>
      <c r="S1406" s="11"/>
      <c r="T1406" s="11"/>
      <c r="U1406" s="11"/>
      <c r="V1406" s="11"/>
      <c r="AA1406" s="11"/>
      <c r="AB1406" s="11"/>
    </row>
    <row r="1407" spans="3:28" ht="13.5">
      <c r="C1407" s="16"/>
      <c r="D1407" s="13"/>
      <c r="E1407" s="13"/>
      <c r="F1407" s="13"/>
      <c r="G1407" s="16"/>
      <c r="H1407" s="16"/>
      <c r="I1407" s="16"/>
      <c r="J1407" s="16"/>
      <c r="K1407" s="16"/>
      <c r="L1407" s="16"/>
      <c r="M1407" s="16"/>
      <c r="N1407" s="16"/>
      <c r="O1407" s="16"/>
      <c r="P1407" s="16"/>
      <c r="Q1407" s="11"/>
      <c r="R1407" s="11"/>
      <c r="S1407" s="11"/>
      <c r="T1407" s="11"/>
      <c r="U1407" s="11"/>
      <c r="V1407" s="11"/>
      <c r="AA1407" s="11"/>
      <c r="AB1407" s="11"/>
    </row>
    <row r="1408" spans="3:28" ht="13.5">
      <c r="C1408" s="16"/>
      <c r="D1408" s="13"/>
      <c r="E1408" s="13"/>
      <c r="F1408" s="13"/>
      <c r="G1408" s="16"/>
      <c r="H1408" s="16"/>
      <c r="I1408" s="16"/>
      <c r="J1408" s="16"/>
      <c r="K1408" s="16"/>
      <c r="L1408" s="16"/>
      <c r="M1408" s="16"/>
      <c r="N1408" s="16"/>
      <c r="O1408" s="16"/>
      <c r="P1408" s="16"/>
      <c r="Q1408" s="11"/>
      <c r="R1408" s="11"/>
      <c r="S1408" s="11"/>
      <c r="T1408" s="11"/>
      <c r="U1408" s="11"/>
      <c r="V1408" s="11"/>
      <c r="AA1408" s="11"/>
      <c r="AB1408" s="11"/>
    </row>
    <row r="1409" spans="3:28" ht="13.5">
      <c r="C1409" s="16"/>
      <c r="D1409" s="13"/>
      <c r="E1409" s="13"/>
      <c r="F1409" s="13"/>
      <c r="G1409" s="16"/>
      <c r="H1409" s="16"/>
      <c r="I1409" s="16"/>
      <c r="J1409" s="16"/>
      <c r="K1409" s="16"/>
      <c r="L1409" s="16"/>
      <c r="M1409" s="16"/>
      <c r="N1409" s="16"/>
      <c r="O1409" s="16"/>
      <c r="P1409" s="16"/>
      <c r="Q1409" s="11"/>
      <c r="R1409" s="11"/>
      <c r="S1409" s="11"/>
      <c r="T1409" s="11"/>
      <c r="U1409" s="11"/>
      <c r="V1409" s="11"/>
      <c r="AA1409" s="11"/>
      <c r="AB1409" s="11"/>
    </row>
    <row r="1410" spans="3:28" ht="13.5">
      <c r="C1410" s="16"/>
      <c r="D1410" s="13"/>
      <c r="E1410" s="13"/>
      <c r="F1410" s="13"/>
      <c r="G1410" s="16"/>
      <c r="H1410" s="16"/>
      <c r="I1410" s="16"/>
      <c r="J1410" s="16"/>
      <c r="K1410" s="16"/>
      <c r="L1410" s="16"/>
      <c r="M1410" s="16"/>
      <c r="N1410" s="16"/>
      <c r="O1410" s="16"/>
      <c r="P1410" s="16"/>
      <c r="Q1410" s="11"/>
      <c r="R1410" s="11"/>
      <c r="S1410" s="11"/>
      <c r="T1410" s="11"/>
      <c r="U1410" s="11"/>
      <c r="V1410" s="11"/>
      <c r="AA1410" s="11"/>
      <c r="AB1410" s="11"/>
    </row>
    <row r="1411" spans="3:28" ht="13.5">
      <c r="C1411" s="16"/>
      <c r="D1411" s="13"/>
      <c r="E1411" s="13"/>
      <c r="F1411" s="13"/>
      <c r="G1411" s="16"/>
      <c r="H1411" s="16"/>
      <c r="I1411" s="16"/>
      <c r="J1411" s="16"/>
      <c r="K1411" s="16"/>
      <c r="L1411" s="16"/>
      <c r="M1411" s="16"/>
      <c r="N1411" s="16"/>
      <c r="O1411" s="16"/>
      <c r="P1411" s="16"/>
      <c r="Q1411" s="11"/>
      <c r="R1411" s="11"/>
      <c r="S1411" s="11"/>
      <c r="T1411" s="11"/>
      <c r="U1411" s="11"/>
      <c r="V1411" s="11"/>
      <c r="AA1411" s="11"/>
      <c r="AB1411" s="11"/>
    </row>
    <row r="1412" spans="3:28" ht="13.5">
      <c r="C1412" s="16"/>
      <c r="D1412" s="13"/>
      <c r="E1412" s="13"/>
      <c r="F1412" s="13"/>
      <c r="G1412" s="16"/>
      <c r="H1412" s="16"/>
      <c r="I1412" s="16"/>
      <c r="J1412" s="16"/>
      <c r="K1412" s="16"/>
      <c r="L1412" s="16"/>
      <c r="M1412" s="16"/>
      <c r="N1412" s="16"/>
      <c r="O1412" s="16"/>
      <c r="P1412" s="16"/>
      <c r="Q1412" s="11"/>
      <c r="R1412" s="11"/>
      <c r="S1412" s="11"/>
      <c r="T1412" s="11"/>
      <c r="U1412" s="11"/>
      <c r="V1412" s="11"/>
      <c r="AA1412" s="11"/>
      <c r="AB1412" s="11"/>
    </row>
    <row r="1413" spans="3:28" ht="13.5">
      <c r="C1413" s="16"/>
      <c r="D1413" s="13"/>
      <c r="E1413" s="13"/>
      <c r="F1413" s="13"/>
      <c r="G1413" s="16"/>
      <c r="H1413" s="16"/>
      <c r="I1413" s="16"/>
      <c r="J1413" s="16"/>
      <c r="K1413" s="16"/>
      <c r="L1413" s="16"/>
      <c r="M1413" s="16"/>
      <c r="N1413" s="16"/>
      <c r="O1413" s="16"/>
      <c r="P1413" s="16"/>
      <c r="Q1413" s="11"/>
      <c r="R1413" s="11"/>
      <c r="S1413" s="11"/>
      <c r="T1413" s="11"/>
      <c r="U1413" s="11"/>
      <c r="V1413" s="11"/>
      <c r="AA1413" s="11"/>
      <c r="AB1413" s="11"/>
    </row>
    <row r="1414" spans="3:28" ht="13.5">
      <c r="C1414" s="16"/>
      <c r="D1414" s="13"/>
      <c r="E1414" s="13"/>
      <c r="F1414" s="13"/>
      <c r="G1414" s="16"/>
      <c r="H1414" s="16"/>
      <c r="I1414" s="16"/>
      <c r="J1414" s="16"/>
      <c r="K1414" s="16"/>
      <c r="L1414" s="16"/>
      <c r="M1414" s="16"/>
      <c r="N1414" s="16"/>
      <c r="O1414" s="16"/>
      <c r="P1414" s="16"/>
      <c r="Q1414" s="11"/>
      <c r="R1414" s="11"/>
      <c r="S1414" s="11"/>
      <c r="T1414" s="11"/>
      <c r="U1414" s="11"/>
      <c r="V1414" s="11"/>
      <c r="AA1414" s="11"/>
      <c r="AB1414" s="11"/>
    </row>
    <row r="1415" spans="3:28" ht="13.5">
      <c r="C1415" s="16"/>
      <c r="D1415" s="13"/>
      <c r="E1415" s="13"/>
      <c r="F1415" s="13"/>
      <c r="G1415" s="16"/>
      <c r="H1415" s="16"/>
      <c r="I1415" s="16"/>
      <c r="J1415" s="16"/>
      <c r="K1415" s="16"/>
      <c r="L1415" s="16"/>
      <c r="M1415" s="16"/>
      <c r="N1415" s="16"/>
      <c r="O1415" s="16"/>
      <c r="P1415" s="16"/>
      <c r="Q1415" s="11"/>
      <c r="R1415" s="11"/>
      <c r="S1415" s="11"/>
      <c r="T1415" s="11"/>
      <c r="U1415" s="11"/>
      <c r="V1415" s="11"/>
      <c r="AA1415" s="11"/>
      <c r="AB1415" s="11"/>
    </row>
    <row r="1416" spans="3:28" ht="13.5">
      <c r="C1416" s="16"/>
      <c r="D1416" s="13"/>
      <c r="E1416" s="13"/>
      <c r="F1416" s="13"/>
      <c r="G1416" s="16"/>
      <c r="H1416" s="16"/>
      <c r="I1416" s="16"/>
      <c r="J1416" s="16"/>
      <c r="K1416" s="16"/>
      <c r="L1416" s="16"/>
      <c r="M1416" s="16"/>
      <c r="N1416" s="16"/>
      <c r="O1416" s="16"/>
      <c r="P1416" s="16"/>
      <c r="Q1416" s="11"/>
      <c r="R1416" s="11"/>
      <c r="S1416" s="11"/>
      <c r="T1416" s="11"/>
      <c r="U1416" s="11"/>
      <c r="V1416" s="11"/>
      <c r="AA1416" s="11"/>
      <c r="AB1416" s="11"/>
    </row>
    <row r="1417" spans="3:28" ht="13.5">
      <c r="C1417" s="16"/>
      <c r="D1417" s="13"/>
      <c r="E1417" s="13"/>
      <c r="F1417" s="13"/>
      <c r="G1417" s="16"/>
      <c r="H1417" s="16"/>
      <c r="I1417" s="16"/>
      <c r="J1417" s="16"/>
      <c r="K1417" s="16"/>
      <c r="L1417" s="16"/>
      <c r="M1417" s="16"/>
      <c r="N1417" s="16"/>
      <c r="O1417" s="16"/>
      <c r="P1417" s="16"/>
      <c r="Q1417" s="11"/>
      <c r="R1417" s="11"/>
      <c r="S1417" s="11"/>
      <c r="T1417" s="11"/>
      <c r="U1417" s="11"/>
      <c r="V1417" s="11"/>
      <c r="AA1417" s="11"/>
      <c r="AB1417" s="11"/>
    </row>
    <row r="1418" spans="3:28" ht="13.5">
      <c r="C1418" s="16"/>
      <c r="D1418" s="13"/>
      <c r="E1418" s="13"/>
      <c r="F1418" s="13"/>
      <c r="G1418" s="16"/>
      <c r="H1418" s="16"/>
      <c r="I1418" s="16"/>
      <c r="J1418" s="16"/>
      <c r="K1418" s="16"/>
      <c r="L1418" s="16"/>
      <c r="M1418" s="16"/>
      <c r="N1418" s="16"/>
      <c r="O1418" s="16"/>
      <c r="P1418" s="16"/>
      <c r="Q1418" s="11"/>
      <c r="R1418" s="11"/>
      <c r="S1418" s="11"/>
      <c r="T1418" s="11"/>
      <c r="U1418" s="11"/>
      <c r="V1418" s="11"/>
      <c r="AA1418" s="11"/>
      <c r="AB1418" s="11"/>
    </row>
    <row r="1419" spans="3:28" ht="13.5">
      <c r="C1419" s="16"/>
      <c r="D1419" s="13"/>
      <c r="E1419" s="13"/>
      <c r="F1419" s="13"/>
      <c r="G1419" s="16"/>
      <c r="H1419" s="16"/>
      <c r="I1419" s="16"/>
      <c r="J1419" s="16"/>
      <c r="K1419" s="16"/>
      <c r="L1419" s="16"/>
      <c r="M1419" s="16"/>
      <c r="N1419" s="16"/>
      <c r="O1419" s="16"/>
      <c r="P1419" s="16"/>
      <c r="Q1419" s="11"/>
      <c r="R1419" s="11"/>
      <c r="S1419" s="11"/>
      <c r="T1419" s="11"/>
      <c r="U1419" s="11"/>
      <c r="V1419" s="11"/>
      <c r="AA1419" s="11"/>
      <c r="AB1419" s="11"/>
    </row>
    <row r="1420" spans="3:28" ht="13.5">
      <c r="C1420" s="16"/>
      <c r="D1420" s="13"/>
      <c r="E1420" s="13"/>
      <c r="F1420" s="13"/>
      <c r="G1420" s="16"/>
      <c r="H1420" s="16"/>
      <c r="I1420" s="16"/>
      <c r="J1420" s="16"/>
      <c r="K1420" s="16"/>
      <c r="L1420" s="16"/>
      <c r="M1420" s="16"/>
      <c r="N1420" s="16"/>
      <c r="O1420" s="16"/>
      <c r="P1420" s="16"/>
      <c r="Q1420" s="11"/>
      <c r="R1420" s="11"/>
      <c r="S1420" s="11"/>
      <c r="T1420" s="11"/>
      <c r="U1420" s="11"/>
      <c r="V1420" s="11"/>
      <c r="AA1420" s="11"/>
      <c r="AB1420" s="11"/>
    </row>
    <row r="1421" spans="3:28" ht="13.5">
      <c r="C1421" s="16"/>
      <c r="D1421" s="13"/>
      <c r="E1421" s="13"/>
      <c r="F1421" s="13"/>
      <c r="G1421" s="16"/>
      <c r="H1421" s="16"/>
      <c r="I1421" s="16"/>
      <c r="J1421" s="16"/>
      <c r="K1421" s="16"/>
      <c r="L1421" s="16"/>
      <c r="M1421" s="16"/>
      <c r="N1421" s="16"/>
      <c r="O1421" s="16"/>
      <c r="P1421" s="16"/>
      <c r="Q1421" s="11"/>
      <c r="R1421" s="11"/>
      <c r="S1421" s="11"/>
      <c r="T1421" s="11"/>
      <c r="U1421" s="11"/>
      <c r="V1421" s="11"/>
      <c r="AA1421" s="11"/>
      <c r="AB1421" s="11"/>
    </row>
    <row r="1422" spans="3:28" ht="13.5">
      <c r="C1422" s="16"/>
      <c r="D1422" s="13"/>
      <c r="E1422" s="13"/>
      <c r="F1422" s="13"/>
      <c r="G1422" s="16"/>
      <c r="H1422" s="16"/>
      <c r="I1422" s="16"/>
      <c r="J1422" s="16"/>
      <c r="K1422" s="16"/>
      <c r="L1422" s="16"/>
      <c r="M1422" s="16"/>
      <c r="N1422" s="16"/>
      <c r="O1422" s="16"/>
      <c r="P1422" s="16"/>
      <c r="Q1422" s="11"/>
      <c r="R1422" s="11"/>
      <c r="S1422" s="11"/>
      <c r="T1422" s="11"/>
      <c r="U1422" s="11"/>
      <c r="V1422" s="11"/>
      <c r="AA1422" s="11"/>
      <c r="AB1422" s="11"/>
    </row>
    <row r="1423" spans="3:28" ht="13.5">
      <c r="C1423" s="16"/>
      <c r="D1423" s="13"/>
      <c r="E1423" s="13"/>
      <c r="F1423" s="13"/>
      <c r="G1423" s="16"/>
      <c r="H1423" s="16"/>
      <c r="I1423" s="16"/>
      <c r="J1423" s="16"/>
      <c r="K1423" s="16"/>
      <c r="L1423" s="16"/>
      <c r="M1423" s="16"/>
      <c r="N1423" s="16"/>
      <c r="O1423" s="16"/>
      <c r="P1423" s="16"/>
      <c r="Q1423" s="11"/>
      <c r="R1423" s="11"/>
      <c r="S1423" s="11"/>
      <c r="T1423" s="11"/>
      <c r="U1423" s="11"/>
      <c r="V1423" s="11"/>
      <c r="AA1423" s="11"/>
      <c r="AB1423" s="11"/>
    </row>
    <row r="1424" spans="3:28" ht="13.5">
      <c r="C1424" s="16"/>
      <c r="D1424" s="13"/>
      <c r="E1424" s="13"/>
      <c r="F1424" s="13"/>
      <c r="G1424" s="16"/>
      <c r="H1424" s="16"/>
      <c r="I1424" s="16"/>
      <c r="J1424" s="16"/>
      <c r="K1424" s="16"/>
      <c r="L1424" s="16"/>
      <c r="M1424" s="16"/>
      <c r="N1424" s="16"/>
      <c r="O1424" s="16"/>
      <c r="P1424" s="16"/>
      <c r="Q1424" s="11"/>
      <c r="R1424" s="11"/>
      <c r="S1424" s="11"/>
      <c r="T1424" s="11"/>
      <c r="U1424" s="11"/>
      <c r="V1424" s="11"/>
      <c r="AA1424" s="11"/>
      <c r="AB1424" s="11"/>
    </row>
    <row r="1425" spans="3:28" ht="13.5">
      <c r="C1425" s="16"/>
      <c r="D1425" s="13"/>
      <c r="E1425" s="13"/>
      <c r="F1425" s="13"/>
      <c r="G1425" s="16"/>
      <c r="H1425" s="16"/>
      <c r="I1425" s="16"/>
      <c r="J1425" s="16"/>
      <c r="K1425" s="16"/>
      <c r="L1425" s="16"/>
      <c r="M1425" s="16"/>
      <c r="N1425" s="16"/>
      <c r="O1425" s="16"/>
      <c r="P1425" s="16"/>
      <c r="Q1425" s="11"/>
      <c r="R1425" s="11"/>
      <c r="S1425" s="11"/>
      <c r="T1425" s="11"/>
      <c r="U1425" s="11"/>
      <c r="V1425" s="11"/>
      <c r="AA1425" s="11"/>
      <c r="AB1425" s="11"/>
    </row>
    <row r="1426" spans="3:28" ht="13.5">
      <c r="C1426" s="16"/>
      <c r="D1426" s="13"/>
      <c r="E1426" s="13"/>
      <c r="F1426" s="13"/>
      <c r="G1426" s="16"/>
      <c r="H1426" s="16"/>
      <c r="I1426" s="16"/>
      <c r="J1426" s="16"/>
      <c r="K1426" s="16"/>
      <c r="L1426" s="16"/>
      <c r="M1426" s="16"/>
      <c r="N1426" s="16"/>
      <c r="O1426" s="16"/>
      <c r="P1426" s="16"/>
      <c r="Q1426" s="11"/>
      <c r="R1426" s="11"/>
      <c r="S1426" s="11"/>
      <c r="T1426" s="11"/>
      <c r="U1426" s="11"/>
      <c r="V1426" s="11"/>
      <c r="AA1426" s="11"/>
      <c r="AB1426" s="11"/>
    </row>
    <row r="1427" spans="3:28" ht="13.5">
      <c r="C1427" s="16"/>
      <c r="D1427" s="13"/>
      <c r="E1427" s="13"/>
      <c r="F1427" s="13"/>
      <c r="G1427" s="16"/>
      <c r="H1427" s="16"/>
      <c r="I1427" s="16"/>
      <c r="J1427" s="16"/>
      <c r="K1427" s="16"/>
      <c r="L1427" s="16"/>
      <c r="M1427" s="16"/>
      <c r="N1427" s="16"/>
      <c r="O1427" s="16"/>
      <c r="P1427" s="16"/>
      <c r="Q1427" s="11"/>
      <c r="R1427" s="11"/>
      <c r="S1427" s="11"/>
      <c r="T1427" s="11"/>
      <c r="U1427" s="11"/>
      <c r="V1427" s="11"/>
      <c r="AA1427" s="11"/>
      <c r="AB1427" s="11"/>
    </row>
    <row r="1428" spans="3:28" ht="13.5">
      <c r="C1428" s="16"/>
      <c r="D1428" s="13"/>
      <c r="E1428" s="13"/>
      <c r="F1428" s="13"/>
      <c r="G1428" s="16"/>
      <c r="H1428" s="16"/>
      <c r="I1428" s="16"/>
      <c r="J1428" s="16"/>
      <c r="K1428" s="16"/>
      <c r="L1428" s="16"/>
      <c r="M1428" s="16"/>
      <c r="N1428" s="16"/>
      <c r="O1428" s="16"/>
      <c r="P1428" s="16"/>
      <c r="Q1428" s="11"/>
      <c r="R1428" s="11"/>
      <c r="S1428" s="11"/>
      <c r="T1428" s="11"/>
      <c r="U1428" s="11"/>
      <c r="V1428" s="11"/>
      <c r="AA1428" s="11"/>
      <c r="AB1428" s="11"/>
    </row>
    <row r="1429" spans="3:28" ht="13.5">
      <c r="C1429" s="16"/>
      <c r="D1429" s="13"/>
      <c r="E1429" s="13"/>
      <c r="F1429" s="13"/>
      <c r="G1429" s="16"/>
      <c r="H1429" s="16"/>
      <c r="I1429" s="16"/>
      <c r="J1429" s="16"/>
      <c r="K1429" s="16"/>
      <c r="L1429" s="16"/>
      <c r="M1429" s="16"/>
      <c r="N1429" s="16"/>
      <c r="O1429" s="16"/>
      <c r="P1429" s="16"/>
      <c r="Q1429" s="11"/>
      <c r="R1429" s="11"/>
      <c r="S1429" s="11"/>
      <c r="T1429" s="11"/>
      <c r="U1429" s="11"/>
      <c r="V1429" s="11"/>
      <c r="AA1429" s="11"/>
      <c r="AB1429" s="11"/>
    </row>
    <row r="1430" spans="3:28" ht="13.5">
      <c r="C1430" s="16"/>
      <c r="D1430" s="13"/>
      <c r="E1430" s="13"/>
      <c r="F1430" s="13"/>
      <c r="G1430" s="16"/>
      <c r="H1430" s="16"/>
      <c r="I1430" s="16"/>
      <c r="J1430" s="16"/>
      <c r="K1430" s="16"/>
      <c r="L1430" s="16"/>
      <c r="M1430" s="16"/>
      <c r="N1430" s="16"/>
      <c r="O1430" s="16"/>
      <c r="P1430" s="16"/>
      <c r="Q1430" s="11"/>
      <c r="R1430" s="11"/>
      <c r="S1430" s="11"/>
      <c r="T1430" s="11"/>
      <c r="U1430" s="11"/>
      <c r="V1430" s="11"/>
      <c r="AA1430" s="11"/>
      <c r="AB1430" s="11"/>
    </row>
    <row r="1431" spans="3:28" ht="13.5">
      <c r="C1431" s="16"/>
      <c r="D1431" s="13"/>
      <c r="E1431" s="13"/>
      <c r="F1431" s="13"/>
      <c r="G1431" s="16"/>
      <c r="H1431" s="16"/>
      <c r="I1431" s="16"/>
      <c r="J1431" s="16"/>
      <c r="K1431" s="16"/>
      <c r="L1431" s="16"/>
      <c r="M1431" s="16"/>
      <c r="N1431" s="16"/>
      <c r="O1431" s="16"/>
      <c r="P1431" s="16"/>
      <c r="Q1431" s="11"/>
      <c r="R1431" s="11"/>
      <c r="S1431" s="11"/>
      <c r="T1431" s="11"/>
      <c r="U1431" s="11"/>
      <c r="V1431" s="11"/>
      <c r="AA1431" s="11"/>
      <c r="AB1431" s="11"/>
    </row>
    <row r="1432" spans="3:28" ht="13.5">
      <c r="C1432" s="16"/>
      <c r="D1432" s="13"/>
      <c r="E1432" s="13"/>
      <c r="F1432" s="13"/>
      <c r="G1432" s="16"/>
      <c r="H1432" s="16"/>
      <c r="I1432" s="16"/>
      <c r="J1432" s="16"/>
      <c r="K1432" s="16"/>
      <c r="L1432" s="16"/>
      <c r="M1432" s="16"/>
      <c r="N1432" s="16"/>
      <c r="O1432" s="16"/>
      <c r="P1432" s="16"/>
      <c r="Q1432" s="11"/>
      <c r="R1432" s="11"/>
      <c r="S1432" s="11"/>
      <c r="T1432" s="11"/>
      <c r="U1432" s="11"/>
      <c r="V1432" s="11"/>
      <c r="AA1432" s="11"/>
      <c r="AB1432" s="11"/>
    </row>
    <row r="1433" spans="3:28" ht="13.5">
      <c r="C1433" s="16"/>
      <c r="D1433" s="13"/>
      <c r="E1433" s="13"/>
      <c r="F1433" s="13"/>
      <c r="G1433" s="16"/>
      <c r="H1433" s="16"/>
      <c r="I1433" s="16"/>
      <c r="J1433" s="16"/>
      <c r="K1433" s="16"/>
      <c r="L1433" s="16"/>
      <c r="M1433" s="16"/>
      <c r="N1433" s="16"/>
      <c r="O1433" s="16"/>
      <c r="P1433" s="16"/>
      <c r="Q1433" s="11"/>
      <c r="R1433" s="11"/>
      <c r="S1433" s="11"/>
      <c r="T1433" s="11"/>
      <c r="U1433" s="11"/>
      <c r="V1433" s="11"/>
      <c r="AA1433" s="11"/>
      <c r="AB1433" s="11"/>
    </row>
    <row r="1434" spans="3:28" ht="13.5">
      <c r="C1434" s="16"/>
      <c r="D1434" s="13"/>
      <c r="E1434" s="13"/>
      <c r="F1434" s="13"/>
      <c r="G1434" s="16"/>
      <c r="H1434" s="16"/>
      <c r="I1434" s="16"/>
      <c r="J1434" s="16"/>
      <c r="K1434" s="16"/>
      <c r="L1434" s="16"/>
      <c r="M1434" s="16"/>
      <c r="N1434" s="16"/>
      <c r="O1434" s="16"/>
      <c r="P1434" s="16"/>
      <c r="Q1434" s="11"/>
      <c r="R1434" s="11"/>
      <c r="S1434" s="11"/>
      <c r="T1434" s="11"/>
      <c r="U1434" s="11"/>
      <c r="V1434" s="11"/>
      <c r="AA1434" s="11"/>
      <c r="AB1434" s="11"/>
    </row>
    <row r="1435" spans="3:28" ht="13.5">
      <c r="C1435" s="16"/>
      <c r="D1435" s="13"/>
      <c r="E1435" s="13"/>
      <c r="F1435" s="13"/>
      <c r="G1435" s="16"/>
      <c r="H1435" s="16"/>
      <c r="I1435" s="16"/>
      <c r="J1435" s="16"/>
      <c r="K1435" s="16"/>
      <c r="L1435" s="16"/>
      <c r="M1435" s="16"/>
      <c r="N1435" s="16"/>
      <c r="O1435" s="16"/>
      <c r="P1435" s="16"/>
      <c r="Q1435" s="11"/>
      <c r="R1435" s="11"/>
      <c r="S1435" s="11"/>
      <c r="T1435" s="11"/>
      <c r="U1435" s="11"/>
      <c r="V1435" s="11"/>
      <c r="AA1435" s="11"/>
      <c r="AB1435" s="11"/>
    </row>
    <row r="1436" spans="3:28" ht="13.5">
      <c r="C1436" s="16"/>
      <c r="D1436" s="13"/>
      <c r="E1436" s="13"/>
      <c r="F1436" s="13"/>
      <c r="G1436" s="16"/>
      <c r="H1436" s="16"/>
      <c r="I1436" s="16"/>
      <c r="J1436" s="16"/>
      <c r="K1436" s="16"/>
      <c r="L1436" s="16"/>
      <c r="M1436" s="16"/>
      <c r="N1436" s="16"/>
      <c r="O1436" s="16"/>
      <c r="P1436" s="16"/>
      <c r="Q1436" s="11"/>
      <c r="R1436" s="11"/>
      <c r="S1436" s="11"/>
      <c r="T1436" s="11"/>
      <c r="U1436" s="11"/>
      <c r="V1436" s="11"/>
      <c r="AA1436" s="11"/>
      <c r="AB1436" s="11"/>
    </row>
    <row r="1437" spans="3:28" ht="13.5">
      <c r="C1437" s="16"/>
      <c r="D1437" s="13"/>
      <c r="E1437" s="13"/>
      <c r="F1437" s="13"/>
      <c r="G1437" s="16"/>
      <c r="H1437" s="16"/>
      <c r="I1437" s="16"/>
      <c r="J1437" s="16"/>
      <c r="K1437" s="16"/>
      <c r="L1437" s="16"/>
      <c r="M1437" s="16"/>
      <c r="N1437" s="16"/>
      <c r="O1437" s="16"/>
      <c r="P1437" s="16"/>
      <c r="Q1437" s="11"/>
      <c r="R1437" s="11"/>
      <c r="S1437" s="11"/>
      <c r="T1437" s="11"/>
      <c r="U1437" s="11"/>
      <c r="V1437" s="11"/>
      <c r="AA1437" s="11"/>
      <c r="AB1437" s="11"/>
    </row>
    <row r="1438" spans="3:28" ht="13.5">
      <c r="C1438" s="16"/>
      <c r="D1438" s="13"/>
      <c r="E1438" s="13"/>
      <c r="F1438" s="13"/>
      <c r="G1438" s="16"/>
      <c r="H1438" s="16"/>
      <c r="I1438" s="16"/>
      <c r="J1438" s="16"/>
      <c r="K1438" s="16"/>
      <c r="L1438" s="16"/>
      <c r="M1438" s="16"/>
      <c r="N1438" s="16"/>
      <c r="O1438" s="16"/>
      <c r="P1438" s="16"/>
      <c r="Q1438" s="11"/>
      <c r="R1438" s="11"/>
      <c r="S1438" s="11"/>
      <c r="T1438" s="11"/>
      <c r="U1438" s="11"/>
      <c r="V1438" s="11"/>
      <c r="AA1438" s="11"/>
      <c r="AB1438" s="11"/>
    </row>
    <row r="1439" spans="3:28" ht="13.5">
      <c r="C1439" s="16"/>
      <c r="D1439" s="13"/>
      <c r="E1439" s="13"/>
      <c r="F1439" s="13"/>
      <c r="G1439" s="16"/>
      <c r="H1439" s="16"/>
      <c r="I1439" s="16"/>
      <c r="J1439" s="16"/>
      <c r="K1439" s="16"/>
      <c r="L1439" s="16"/>
      <c r="M1439" s="16"/>
      <c r="N1439" s="16"/>
      <c r="O1439" s="16"/>
      <c r="P1439" s="16"/>
      <c r="Q1439" s="11"/>
      <c r="R1439" s="11"/>
      <c r="S1439" s="11"/>
      <c r="T1439" s="11"/>
      <c r="U1439" s="11"/>
      <c r="V1439" s="11"/>
      <c r="AA1439" s="11"/>
      <c r="AB1439" s="11"/>
    </row>
    <row r="1440" spans="3:28" ht="13.5">
      <c r="C1440" s="16"/>
      <c r="D1440" s="13"/>
      <c r="E1440" s="13"/>
      <c r="F1440" s="13"/>
      <c r="G1440" s="16"/>
      <c r="H1440" s="16"/>
      <c r="I1440" s="16"/>
      <c r="J1440" s="16"/>
      <c r="K1440" s="16"/>
      <c r="L1440" s="16"/>
      <c r="M1440" s="16"/>
      <c r="N1440" s="16"/>
      <c r="O1440" s="16"/>
      <c r="P1440" s="16"/>
      <c r="Q1440" s="11"/>
      <c r="R1440" s="11"/>
      <c r="S1440" s="11"/>
      <c r="T1440" s="11"/>
      <c r="U1440" s="11"/>
      <c r="V1440" s="11"/>
      <c r="AA1440" s="11"/>
      <c r="AB1440" s="11"/>
    </row>
    <row r="1441" spans="3:28" ht="13.5">
      <c r="C1441" s="16"/>
      <c r="D1441" s="13"/>
      <c r="E1441" s="13"/>
      <c r="F1441" s="13"/>
      <c r="G1441" s="16"/>
      <c r="H1441" s="16"/>
      <c r="I1441" s="16"/>
      <c r="J1441" s="16"/>
      <c r="K1441" s="16"/>
      <c r="L1441" s="16"/>
      <c r="M1441" s="16"/>
      <c r="N1441" s="16"/>
      <c r="O1441" s="16"/>
      <c r="P1441" s="16"/>
      <c r="Q1441" s="11"/>
      <c r="R1441" s="11"/>
      <c r="S1441" s="11"/>
      <c r="T1441" s="11"/>
      <c r="U1441" s="11"/>
      <c r="V1441" s="11"/>
      <c r="AA1441" s="11"/>
      <c r="AB1441" s="11"/>
    </row>
    <row r="1442" spans="3:28" ht="13.5">
      <c r="C1442" s="16"/>
      <c r="D1442" s="13"/>
      <c r="E1442" s="13"/>
      <c r="F1442" s="13"/>
      <c r="G1442" s="16"/>
      <c r="H1442" s="16"/>
      <c r="I1442" s="16"/>
      <c r="J1442" s="16"/>
      <c r="K1442" s="16"/>
      <c r="L1442" s="16"/>
      <c r="M1442" s="16"/>
      <c r="N1442" s="16"/>
      <c r="O1442" s="16"/>
      <c r="P1442" s="16"/>
      <c r="Q1442" s="11"/>
      <c r="R1442" s="11"/>
      <c r="S1442" s="11"/>
      <c r="T1442" s="11"/>
      <c r="U1442" s="11"/>
      <c r="V1442" s="11"/>
      <c r="AA1442" s="11"/>
      <c r="AB1442" s="11"/>
    </row>
    <row r="1443" spans="3:28" ht="13.5">
      <c r="C1443" s="16"/>
      <c r="D1443" s="13"/>
      <c r="E1443" s="13"/>
      <c r="F1443" s="13"/>
      <c r="G1443" s="16"/>
      <c r="H1443" s="16"/>
      <c r="I1443" s="16"/>
      <c r="J1443" s="16"/>
      <c r="K1443" s="16"/>
      <c r="L1443" s="16"/>
      <c r="M1443" s="16"/>
      <c r="N1443" s="16"/>
      <c r="O1443" s="16"/>
      <c r="P1443" s="16"/>
      <c r="Q1443" s="11"/>
      <c r="R1443" s="11"/>
      <c r="S1443" s="11"/>
      <c r="T1443" s="11"/>
      <c r="U1443" s="11"/>
      <c r="V1443" s="11"/>
      <c r="AA1443" s="11"/>
      <c r="AB1443" s="11"/>
    </row>
    <row r="1444" spans="3:28" ht="13.5">
      <c r="C1444" s="16"/>
      <c r="D1444" s="13"/>
      <c r="E1444" s="13"/>
      <c r="F1444" s="13"/>
      <c r="G1444" s="16"/>
      <c r="H1444" s="16"/>
      <c r="I1444" s="16"/>
      <c r="J1444" s="16"/>
      <c r="K1444" s="16"/>
      <c r="L1444" s="16"/>
      <c r="M1444" s="16"/>
      <c r="N1444" s="16"/>
      <c r="O1444" s="16"/>
      <c r="P1444" s="16"/>
      <c r="Q1444" s="11"/>
      <c r="R1444" s="11"/>
      <c r="S1444" s="11"/>
      <c r="T1444" s="11"/>
      <c r="U1444" s="11"/>
      <c r="V1444" s="11"/>
      <c r="AA1444" s="11"/>
      <c r="AB1444" s="11"/>
    </row>
    <row r="1445" spans="3:28" ht="13.5">
      <c r="C1445" s="16"/>
      <c r="D1445" s="13"/>
      <c r="E1445" s="13"/>
      <c r="F1445" s="13"/>
      <c r="G1445" s="16"/>
      <c r="H1445" s="16"/>
      <c r="I1445" s="16"/>
      <c r="J1445" s="16"/>
      <c r="K1445" s="16"/>
      <c r="L1445" s="16"/>
      <c r="M1445" s="16"/>
      <c r="N1445" s="16"/>
      <c r="O1445" s="16"/>
      <c r="P1445" s="16"/>
      <c r="Q1445" s="11"/>
      <c r="R1445" s="11"/>
      <c r="S1445" s="11"/>
      <c r="T1445" s="11"/>
      <c r="U1445" s="11"/>
      <c r="V1445" s="11"/>
      <c r="AA1445" s="11"/>
      <c r="AB1445" s="11"/>
    </row>
    <row r="1446" spans="3:28" ht="13.5">
      <c r="C1446" s="16"/>
      <c r="D1446" s="13"/>
      <c r="E1446" s="13"/>
      <c r="F1446" s="13"/>
      <c r="G1446" s="16"/>
      <c r="H1446" s="16"/>
      <c r="I1446" s="16"/>
      <c r="J1446" s="16"/>
      <c r="K1446" s="16"/>
      <c r="L1446" s="16"/>
      <c r="M1446" s="16"/>
      <c r="N1446" s="16"/>
      <c r="O1446" s="16"/>
      <c r="P1446" s="16"/>
      <c r="Q1446" s="11"/>
      <c r="R1446" s="11"/>
      <c r="S1446" s="11"/>
      <c r="T1446" s="11"/>
      <c r="U1446" s="11"/>
      <c r="V1446" s="11"/>
      <c r="AA1446" s="11"/>
      <c r="AB1446" s="11"/>
    </row>
    <row r="1447" spans="3:28" ht="13.5">
      <c r="C1447" s="16"/>
      <c r="D1447" s="13"/>
      <c r="E1447" s="13"/>
      <c r="F1447" s="13"/>
      <c r="G1447" s="16"/>
      <c r="H1447" s="16"/>
      <c r="I1447" s="16"/>
      <c r="J1447" s="16"/>
      <c r="K1447" s="16"/>
      <c r="L1447" s="16"/>
      <c r="M1447" s="16"/>
      <c r="N1447" s="16"/>
      <c r="O1447" s="16"/>
      <c r="P1447" s="16"/>
      <c r="Q1447" s="11"/>
      <c r="R1447" s="11"/>
      <c r="S1447" s="11"/>
      <c r="T1447" s="11"/>
      <c r="U1447" s="11"/>
      <c r="V1447" s="11"/>
      <c r="AA1447" s="11"/>
      <c r="AB1447" s="11"/>
    </row>
    <row r="1448" spans="3:28" ht="13.5">
      <c r="C1448" s="16"/>
      <c r="D1448" s="13"/>
      <c r="E1448" s="13"/>
      <c r="F1448" s="13"/>
      <c r="G1448" s="16"/>
      <c r="H1448" s="16"/>
      <c r="I1448" s="16"/>
      <c r="J1448" s="16"/>
      <c r="K1448" s="16"/>
      <c r="L1448" s="16"/>
      <c r="M1448" s="16"/>
      <c r="N1448" s="16"/>
      <c r="O1448" s="16"/>
      <c r="P1448" s="16"/>
      <c r="Q1448" s="11"/>
      <c r="R1448" s="11"/>
      <c r="S1448" s="11"/>
      <c r="T1448" s="11"/>
      <c r="U1448" s="11"/>
      <c r="V1448" s="11"/>
      <c r="AA1448" s="11"/>
      <c r="AB1448" s="11"/>
    </row>
    <row r="1449" spans="3:28" ht="13.5">
      <c r="C1449" s="16"/>
      <c r="D1449" s="13"/>
      <c r="E1449" s="13"/>
      <c r="F1449" s="13"/>
      <c r="G1449" s="16"/>
      <c r="H1449" s="16"/>
      <c r="I1449" s="16"/>
      <c r="J1449" s="16"/>
      <c r="K1449" s="16"/>
      <c r="L1449" s="16"/>
      <c r="M1449" s="16"/>
      <c r="N1449" s="16"/>
      <c r="O1449" s="16"/>
      <c r="P1449" s="16"/>
      <c r="Q1449" s="11"/>
      <c r="R1449" s="11"/>
      <c r="S1449" s="11"/>
      <c r="T1449" s="11"/>
      <c r="U1449" s="11"/>
      <c r="V1449" s="11"/>
      <c r="AA1449" s="11"/>
      <c r="AB1449" s="11"/>
    </row>
    <row r="1450" spans="3:28" ht="13.5">
      <c r="C1450" s="16"/>
      <c r="D1450" s="13"/>
      <c r="E1450" s="13"/>
      <c r="F1450" s="13"/>
      <c r="G1450" s="16"/>
      <c r="H1450" s="16"/>
      <c r="I1450" s="16"/>
      <c r="J1450" s="16"/>
      <c r="K1450" s="16"/>
      <c r="L1450" s="16"/>
      <c r="M1450" s="16"/>
      <c r="N1450" s="16"/>
      <c r="O1450" s="16"/>
      <c r="P1450" s="16"/>
      <c r="Q1450" s="11"/>
      <c r="R1450" s="11"/>
      <c r="S1450" s="11"/>
      <c r="T1450" s="11"/>
      <c r="U1450" s="11"/>
      <c r="V1450" s="11"/>
      <c r="AA1450" s="11"/>
      <c r="AB1450" s="11"/>
    </row>
    <row r="1451" spans="3:28" ht="13.5">
      <c r="C1451" s="16"/>
      <c r="D1451" s="13"/>
      <c r="E1451" s="13"/>
      <c r="F1451" s="13"/>
      <c r="G1451" s="16"/>
      <c r="H1451" s="16"/>
      <c r="I1451" s="16"/>
      <c r="J1451" s="16"/>
      <c r="K1451" s="16"/>
      <c r="L1451" s="16"/>
      <c r="M1451" s="16"/>
      <c r="N1451" s="16"/>
      <c r="O1451" s="16"/>
      <c r="P1451" s="16"/>
      <c r="Q1451" s="11"/>
      <c r="R1451" s="11"/>
      <c r="S1451" s="11"/>
      <c r="T1451" s="11"/>
      <c r="U1451" s="11"/>
      <c r="V1451" s="11"/>
      <c r="AA1451" s="11"/>
      <c r="AB1451" s="11"/>
    </row>
    <row r="1452" spans="3:28" ht="13.5">
      <c r="C1452" s="16"/>
      <c r="D1452" s="13"/>
      <c r="E1452" s="13"/>
      <c r="F1452" s="13"/>
      <c r="G1452" s="16"/>
      <c r="H1452" s="16"/>
      <c r="I1452" s="16"/>
      <c r="J1452" s="16"/>
      <c r="K1452" s="16"/>
      <c r="L1452" s="16"/>
      <c r="M1452" s="16"/>
      <c r="N1452" s="16"/>
      <c r="O1452" s="16"/>
      <c r="P1452" s="16"/>
      <c r="Q1452" s="11"/>
      <c r="R1452" s="11"/>
      <c r="S1452" s="11"/>
      <c r="T1452" s="11"/>
      <c r="U1452" s="11"/>
      <c r="V1452" s="11"/>
      <c r="AA1452" s="11"/>
      <c r="AB1452" s="11"/>
    </row>
    <row r="1453" spans="3:28" ht="13.5">
      <c r="C1453" s="16"/>
      <c r="D1453" s="13"/>
      <c r="E1453" s="13"/>
      <c r="F1453" s="13"/>
      <c r="G1453" s="16"/>
      <c r="H1453" s="16"/>
      <c r="I1453" s="16"/>
      <c r="J1453" s="16"/>
      <c r="K1453" s="16"/>
      <c r="L1453" s="16"/>
      <c r="M1453" s="16"/>
      <c r="N1453" s="16"/>
      <c r="O1453" s="16"/>
      <c r="P1453" s="16"/>
      <c r="Q1453" s="11"/>
      <c r="R1453" s="11"/>
      <c r="S1453" s="11"/>
      <c r="T1453" s="11"/>
      <c r="U1453" s="11"/>
      <c r="V1453" s="11"/>
      <c r="AA1453" s="11"/>
      <c r="AB1453" s="11"/>
    </row>
    <row r="1454" spans="3:28" ht="13.5">
      <c r="C1454" s="16"/>
      <c r="D1454" s="13"/>
      <c r="E1454" s="13"/>
      <c r="F1454" s="13"/>
      <c r="G1454" s="16"/>
      <c r="H1454" s="16"/>
      <c r="I1454" s="16"/>
      <c r="J1454" s="16"/>
      <c r="K1454" s="16"/>
      <c r="L1454" s="16"/>
      <c r="M1454" s="16"/>
      <c r="N1454" s="16"/>
      <c r="O1454" s="16"/>
      <c r="P1454" s="16"/>
      <c r="Q1454" s="11"/>
      <c r="R1454" s="11"/>
      <c r="S1454" s="11"/>
      <c r="T1454" s="11"/>
      <c r="U1454" s="11"/>
      <c r="V1454" s="11"/>
      <c r="AA1454" s="11"/>
      <c r="AB1454" s="11"/>
    </row>
    <row r="1455" spans="3:28" ht="13.5">
      <c r="C1455" s="16"/>
      <c r="D1455" s="13"/>
      <c r="E1455" s="13"/>
      <c r="F1455" s="13"/>
      <c r="G1455" s="16"/>
      <c r="H1455" s="16"/>
      <c r="I1455" s="16"/>
      <c r="J1455" s="16"/>
      <c r="K1455" s="16"/>
      <c r="L1455" s="16"/>
      <c r="M1455" s="16"/>
      <c r="N1455" s="16"/>
      <c r="O1455" s="16"/>
      <c r="P1455" s="16"/>
      <c r="Q1455" s="11"/>
      <c r="R1455" s="11"/>
      <c r="S1455" s="11"/>
      <c r="T1455" s="11"/>
      <c r="U1455" s="11"/>
      <c r="V1455" s="11"/>
      <c r="AA1455" s="11"/>
      <c r="AB1455" s="11"/>
    </row>
    <row r="1456" spans="3:28" ht="13.5">
      <c r="C1456" s="16"/>
      <c r="D1456" s="13"/>
      <c r="E1456" s="13"/>
      <c r="F1456" s="13"/>
      <c r="G1456" s="16"/>
      <c r="H1456" s="16"/>
      <c r="I1456" s="16"/>
      <c r="J1456" s="16"/>
      <c r="K1456" s="16"/>
      <c r="L1456" s="16"/>
      <c r="M1456" s="16"/>
      <c r="N1456" s="16"/>
      <c r="O1456" s="16"/>
      <c r="P1456" s="16"/>
      <c r="Q1456" s="11"/>
      <c r="R1456" s="11"/>
      <c r="S1456" s="11"/>
      <c r="T1456" s="11"/>
      <c r="U1456" s="11"/>
      <c r="V1456" s="11"/>
      <c r="AA1456" s="11"/>
      <c r="AB1456" s="11"/>
    </row>
    <row r="1457" spans="3:28" ht="13.5">
      <c r="C1457" s="16"/>
      <c r="D1457" s="13"/>
      <c r="E1457" s="13"/>
      <c r="F1457" s="13"/>
      <c r="G1457" s="16"/>
      <c r="H1457" s="16"/>
      <c r="I1457" s="16"/>
      <c r="J1457" s="16"/>
      <c r="K1457" s="16"/>
      <c r="L1457" s="16"/>
      <c r="M1457" s="16"/>
      <c r="N1457" s="16"/>
      <c r="O1457" s="16"/>
      <c r="P1457" s="16"/>
      <c r="Q1457" s="11"/>
      <c r="R1457" s="11"/>
      <c r="S1457" s="11"/>
      <c r="T1457" s="11"/>
      <c r="U1457" s="11"/>
      <c r="V1457" s="11"/>
      <c r="AA1457" s="11"/>
      <c r="AB1457" s="11"/>
    </row>
    <row r="1458" spans="3:28" ht="13.5">
      <c r="C1458" s="16"/>
      <c r="D1458" s="13"/>
      <c r="E1458" s="13"/>
      <c r="F1458" s="13"/>
      <c r="G1458" s="16"/>
      <c r="H1458" s="16"/>
      <c r="I1458" s="16"/>
      <c r="J1458" s="16"/>
      <c r="K1458" s="16"/>
      <c r="L1458" s="16"/>
      <c r="M1458" s="16"/>
      <c r="N1458" s="16"/>
      <c r="O1458" s="16"/>
      <c r="P1458" s="16"/>
      <c r="Q1458" s="11"/>
      <c r="R1458" s="11"/>
      <c r="S1458" s="11"/>
      <c r="T1458" s="11"/>
      <c r="U1458" s="11"/>
      <c r="V1458" s="11"/>
      <c r="AA1458" s="11"/>
      <c r="AB1458" s="11"/>
    </row>
    <row r="1459" spans="3:28" ht="13.5">
      <c r="C1459" s="16"/>
      <c r="D1459" s="13"/>
      <c r="E1459" s="13"/>
      <c r="F1459" s="13"/>
      <c r="G1459" s="16"/>
      <c r="H1459" s="16"/>
      <c r="I1459" s="16"/>
      <c r="J1459" s="16"/>
      <c r="K1459" s="16"/>
      <c r="L1459" s="16"/>
      <c r="M1459" s="16"/>
      <c r="N1459" s="16"/>
      <c r="O1459" s="16"/>
      <c r="P1459" s="16"/>
      <c r="Q1459" s="11"/>
      <c r="R1459" s="11"/>
      <c r="S1459" s="11"/>
      <c r="T1459" s="11"/>
      <c r="U1459" s="11"/>
      <c r="V1459" s="11"/>
      <c r="AA1459" s="11"/>
      <c r="AB1459" s="11"/>
    </row>
    <row r="1460" spans="3:28" ht="13.5">
      <c r="C1460" s="16"/>
      <c r="D1460" s="13"/>
      <c r="E1460" s="13"/>
      <c r="F1460" s="13"/>
      <c r="G1460" s="16"/>
      <c r="H1460" s="16"/>
      <c r="I1460" s="16"/>
      <c r="J1460" s="16"/>
      <c r="K1460" s="16"/>
      <c r="L1460" s="16"/>
      <c r="M1460" s="16"/>
      <c r="N1460" s="16"/>
      <c r="O1460" s="16"/>
      <c r="P1460" s="16"/>
      <c r="Q1460" s="11"/>
      <c r="R1460" s="11"/>
      <c r="S1460" s="11"/>
      <c r="T1460" s="11"/>
      <c r="U1460" s="11"/>
      <c r="V1460" s="11"/>
      <c r="AA1460" s="11"/>
      <c r="AB1460" s="11"/>
    </row>
    <row r="1461" spans="3:28" ht="13.5">
      <c r="C1461" s="16"/>
      <c r="D1461" s="13"/>
      <c r="E1461" s="13"/>
      <c r="F1461" s="13"/>
      <c r="G1461" s="16"/>
      <c r="H1461" s="16"/>
      <c r="I1461" s="16"/>
      <c r="J1461" s="16"/>
      <c r="K1461" s="16"/>
      <c r="L1461" s="16"/>
      <c r="M1461" s="16"/>
      <c r="N1461" s="16"/>
      <c r="O1461" s="16"/>
      <c r="P1461" s="16"/>
      <c r="Q1461" s="11"/>
      <c r="R1461" s="11"/>
      <c r="S1461" s="11"/>
      <c r="T1461" s="11"/>
      <c r="U1461" s="11"/>
      <c r="V1461" s="11"/>
      <c r="AA1461" s="11"/>
      <c r="AB1461" s="11"/>
    </row>
    <row r="1462" spans="3:28" ht="13.5">
      <c r="C1462" s="16"/>
      <c r="D1462" s="13"/>
      <c r="E1462" s="13"/>
      <c r="F1462" s="13"/>
      <c r="G1462" s="16"/>
      <c r="H1462" s="16"/>
      <c r="I1462" s="16"/>
      <c r="J1462" s="16"/>
      <c r="K1462" s="16"/>
      <c r="L1462" s="16"/>
      <c r="M1462" s="16"/>
      <c r="N1462" s="16"/>
      <c r="O1462" s="16"/>
      <c r="P1462" s="16"/>
      <c r="Q1462" s="11"/>
      <c r="R1462" s="11"/>
      <c r="S1462" s="11"/>
      <c r="T1462" s="11"/>
      <c r="U1462" s="11"/>
      <c r="V1462" s="11"/>
      <c r="AA1462" s="11"/>
      <c r="AB1462" s="11"/>
    </row>
    <row r="1463" spans="3:28" ht="13.5">
      <c r="C1463" s="16"/>
      <c r="D1463" s="13"/>
      <c r="E1463" s="13"/>
      <c r="F1463" s="13"/>
      <c r="G1463" s="16"/>
      <c r="H1463" s="16"/>
      <c r="I1463" s="16"/>
      <c r="J1463" s="16"/>
      <c r="K1463" s="16"/>
      <c r="L1463" s="16"/>
      <c r="M1463" s="16"/>
      <c r="N1463" s="16"/>
      <c r="O1463" s="16"/>
      <c r="P1463" s="16"/>
      <c r="Q1463" s="11"/>
      <c r="R1463" s="11"/>
      <c r="S1463" s="11"/>
      <c r="T1463" s="11"/>
      <c r="U1463" s="11"/>
      <c r="V1463" s="11"/>
      <c r="AA1463" s="11"/>
      <c r="AB1463" s="11"/>
    </row>
    <row r="1464" spans="3:28" ht="13.5">
      <c r="C1464" s="16"/>
      <c r="D1464" s="13"/>
      <c r="E1464" s="13"/>
      <c r="F1464" s="13"/>
      <c r="G1464" s="16"/>
      <c r="H1464" s="16"/>
      <c r="I1464" s="16"/>
      <c r="J1464" s="16"/>
      <c r="K1464" s="16"/>
      <c r="L1464" s="16"/>
      <c r="M1464" s="16"/>
      <c r="N1464" s="16"/>
      <c r="O1464" s="16"/>
      <c r="P1464" s="16"/>
      <c r="Q1464" s="11"/>
      <c r="R1464" s="11"/>
      <c r="S1464" s="11"/>
      <c r="T1464" s="11"/>
      <c r="U1464" s="11"/>
      <c r="V1464" s="11"/>
      <c r="AA1464" s="11"/>
      <c r="AB1464" s="11"/>
    </row>
    <row r="1465" spans="3:28" ht="13.5">
      <c r="C1465" s="16"/>
      <c r="D1465" s="13"/>
      <c r="E1465" s="13"/>
      <c r="F1465" s="13"/>
      <c r="G1465" s="16"/>
      <c r="H1465" s="16"/>
      <c r="I1465" s="16"/>
      <c r="J1465" s="16"/>
      <c r="K1465" s="16"/>
      <c r="L1465" s="16"/>
      <c r="M1465" s="16"/>
      <c r="N1465" s="16"/>
      <c r="O1465" s="16"/>
      <c r="P1465" s="16"/>
      <c r="Q1465" s="11"/>
      <c r="R1465" s="11"/>
      <c r="S1465" s="11"/>
      <c r="T1465" s="11"/>
      <c r="U1465" s="11"/>
      <c r="V1465" s="11"/>
      <c r="AA1465" s="11"/>
      <c r="AB1465" s="11"/>
    </row>
    <row r="1466" spans="3:28" ht="13.5">
      <c r="C1466" s="16"/>
      <c r="D1466" s="13"/>
      <c r="E1466" s="13"/>
      <c r="F1466" s="13"/>
      <c r="G1466" s="16"/>
      <c r="H1466" s="16"/>
      <c r="I1466" s="16"/>
      <c r="J1466" s="16"/>
      <c r="K1466" s="16"/>
      <c r="L1466" s="16"/>
      <c r="M1466" s="16"/>
      <c r="N1466" s="16"/>
      <c r="O1466" s="16"/>
      <c r="P1466" s="16"/>
      <c r="Q1466" s="11"/>
      <c r="R1466" s="11"/>
      <c r="S1466" s="11"/>
      <c r="T1466" s="11"/>
      <c r="U1466" s="11"/>
      <c r="V1466" s="11"/>
      <c r="AA1466" s="11"/>
      <c r="AB1466" s="11"/>
    </row>
    <row r="1467" spans="3:28" ht="13.5">
      <c r="C1467" s="16"/>
      <c r="D1467" s="13"/>
      <c r="E1467" s="13"/>
      <c r="F1467" s="13"/>
      <c r="G1467" s="16"/>
      <c r="H1467" s="16"/>
      <c r="I1467" s="16"/>
      <c r="J1467" s="16"/>
      <c r="K1467" s="16"/>
      <c r="L1467" s="16"/>
      <c r="M1467" s="16"/>
      <c r="N1467" s="16"/>
      <c r="O1467" s="16"/>
      <c r="P1467" s="16"/>
      <c r="Q1467" s="11"/>
      <c r="R1467" s="11"/>
      <c r="S1467" s="11"/>
      <c r="T1467" s="11"/>
      <c r="U1467" s="11"/>
      <c r="V1467" s="11"/>
      <c r="AA1467" s="11"/>
      <c r="AB1467" s="11"/>
    </row>
    <row r="1468" spans="3:28" ht="13.5">
      <c r="C1468" s="16"/>
      <c r="D1468" s="13"/>
      <c r="E1468" s="13"/>
      <c r="F1468" s="13"/>
      <c r="G1468" s="16"/>
      <c r="H1468" s="16"/>
      <c r="I1468" s="16"/>
      <c r="J1468" s="16"/>
      <c r="K1468" s="16"/>
      <c r="L1468" s="16"/>
      <c r="M1468" s="16"/>
      <c r="N1468" s="16"/>
      <c r="O1468" s="16"/>
      <c r="P1468" s="16"/>
      <c r="Q1468" s="11"/>
      <c r="R1468" s="11"/>
      <c r="S1468" s="11"/>
      <c r="T1468" s="11"/>
      <c r="U1468" s="11"/>
      <c r="V1468" s="11"/>
      <c r="AA1468" s="11"/>
      <c r="AB1468" s="11"/>
    </row>
    <row r="1469" spans="3:28" ht="13.5">
      <c r="C1469" s="16"/>
      <c r="D1469" s="13"/>
      <c r="E1469" s="13"/>
      <c r="F1469" s="13"/>
      <c r="G1469" s="16"/>
      <c r="H1469" s="16"/>
      <c r="I1469" s="16"/>
      <c r="J1469" s="16"/>
      <c r="K1469" s="16"/>
      <c r="L1469" s="16"/>
      <c r="M1469" s="16"/>
      <c r="N1469" s="16"/>
      <c r="O1469" s="16"/>
      <c r="P1469" s="16"/>
      <c r="Q1469" s="11"/>
      <c r="R1469" s="11"/>
      <c r="S1469" s="11"/>
      <c r="T1469" s="11"/>
      <c r="U1469" s="11"/>
      <c r="V1469" s="11"/>
      <c r="AA1469" s="11"/>
      <c r="AB1469" s="11"/>
    </row>
    <row r="1470" spans="3:28" ht="13.5">
      <c r="C1470" s="16"/>
      <c r="D1470" s="13"/>
      <c r="E1470" s="13"/>
      <c r="F1470" s="13"/>
      <c r="G1470" s="16"/>
      <c r="H1470" s="16"/>
      <c r="I1470" s="16"/>
      <c r="J1470" s="16"/>
      <c r="K1470" s="16"/>
      <c r="L1470" s="16"/>
      <c r="M1470" s="16"/>
      <c r="N1470" s="16"/>
      <c r="O1470" s="16"/>
      <c r="P1470" s="16"/>
      <c r="Q1470" s="11"/>
      <c r="R1470" s="11"/>
      <c r="S1470" s="11"/>
      <c r="T1470" s="11"/>
      <c r="U1470" s="11"/>
      <c r="V1470" s="11"/>
      <c r="AA1470" s="11"/>
      <c r="AB1470" s="11"/>
    </row>
    <row r="1471" spans="3:28" ht="13.5">
      <c r="C1471" s="16"/>
      <c r="D1471" s="13"/>
      <c r="E1471" s="13"/>
      <c r="F1471" s="13"/>
      <c r="G1471" s="16"/>
      <c r="H1471" s="16"/>
      <c r="I1471" s="16"/>
      <c r="J1471" s="16"/>
      <c r="K1471" s="16"/>
      <c r="L1471" s="16"/>
      <c r="M1471" s="16"/>
      <c r="N1471" s="16"/>
      <c r="O1471" s="16"/>
      <c r="P1471" s="16"/>
      <c r="Q1471" s="11"/>
      <c r="R1471" s="11"/>
      <c r="S1471" s="11"/>
      <c r="T1471" s="11"/>
      <c r="U1471" s="11"/>
      <c r="V1471" s="11"/>
      <c r="AA1471" s="11"/>
      <c r="AB1471" s="11"/>
    </row>
    <row r="1472" spans="3:28" ht="13.5">
      <c r="C1472" s="16"/>
      <c r="D1472" s="13"/>
      <c r="E1472" s="13"/>
      <c r="F1472" s="13"/>
      <c r="G1472" s="16"/>
      <c r="H1472" s="16"/>
      <c r="I1472" s="16"/>
      <c r="J1472" s="16"/>
      <c r="K1472" s="16"/>
      <c r="L1472" s="16"/>
      <c r="M1472" s="16"/>
      <c r="N1472" s="16"/>
      <c r="O1472" s="16"/>
      <c r="P1472" s="16"/>
      <c r="Q1472" s="11"/>
      <c r="R1472" s="11"/>
      <c r="S1472" s="11"/>
      <c r="T1472" s="11"/>
      <c r="U1472" s="11"/>
      <c r="V1472" s="11"/>
      <c r="AA1472" s="11"/>
      <c r="AB1472" s="11"/>
    </row>
    <row r="1473" spans="3:28" ht="13.5">
      <c r="C1473" s="16"/>
      <c r="D1473" s="13"/>
      <c r="E1473" s="13"/>
      <c r="F1473" s="13"/>
      <c r="G1473" s="16"/>
      <c r="H1473" s="16"/>
      <c r="I1473" s="16"/>
      <c r="J1473" s="16"/>
      <c r="K1473" s="16"/>
      <c r="L1473" s="16"/>
      <c r="M1473" s="16"/>
      <c r="N1473" s="16"/>
      <c r="O1473" s="16"/>
      <c r="P1473" s="16"/>
      <c r="Q1473" s="11"/>
      <c r="R1473" s="11"/>
      <c r="S1473" s="11"/>
      <c r="T1473" s="11"/>
      <c r="U1473" s="11"/>
      <c r="V1473" s="11"/>
      <c r="AA1473" s="11"/>
      <c r="AB1473" s="11"/>
    </row>
    <row r="1474" spans="3:28" ht="13.5">
      <c r="C1474" s="16"/>
      <c r="D1474" s="13"/>
      <c r="E1474" s="13"/>
      <c r="F1474" s="13"/>
      <c r="G1474" s="16"/>
      <c r="H1474" s="16"/>
      <c r="I1474" s="16"/>
      <c r="J1474" s="16"/>
      <c r="K1474" s="16"/>
      <c r="L1474" s="16"/>
      <c r="M1474" s="16"/>
      <c r="N1474" s="16"/>
      <c r="O1474" s="16"/>
      <c r="P1474" s="16"/>
      <c r="Q1474" s="11"/>
      <c r="R1474" s="11"/>
      <c r="S1474" s="11"/>
      <c r="T1474" s="11"/>
      <c r="U1474" s="11"/>
      <c r="V1474" s="11"/>
      <c r="AA1474" s="11"/>
      <c r="AB1474" s="11"/>
    </row>
    <row r="1475" spans="3:28" ht="13.5">
      <c r="C1475" s="16"/>
      <c r="D1475" s="13"/>
      <c r="E1475" s="13"/>
      <c r="F1475" s="13"/>
      <c r="G1475" s="16"/>
      <c r="H1475" s="16"/>
      <c r="I1475" s="16"/>
      <c r="J1475" s="16"/>
      <c r="K1475" s="16"/>
      <c r="L1475" s="16"/>
      <c r="M1475" s="16"/>
      <c r="N1475" s="16"/>
      <c r="O1475" s="16"/>
      <c r="P1475" s="16"/>
      <c r="Q1475" s="11"/>
      <c r="R1475" s="11"/>
      <c r="S1475" s="11"/>
      <c r="T1475" s="11"/>
      <c r="U1475" s="11"/>
      <c r="V1475" s="11"/>
      <c r="AA1475" s="11"/>
      <c r="AB1475" s="11"/>
    </row>
    <row r="1476" spans="3:28" ht="13.5">
      <c r="C1476" s="16"/>
      <c r="D1476" s="13"/>
      <c r="E1476" s="13"/>
      <c r="F1476" s="13"/>
      <c r="G1476" s="16"/>
      <c r="H1476" s="16"/>
      <c r="I1476" s="16"/>
      <c r="J1476" s="16"/>
      <c r="K1476" s="16"/>
      <c r="L1476" s="16"/>
      <c r="M1476" s="16"/>
      <c r="N1476" s="16"/>
      <c r="O1476" s="16"/>
      <c r="P1476" s="16"/>
      <c r="Q1476" s="11"/>
      <c r="R1476" s="11"/>
      <c r="S1476" s="11"/>
      <c r="T1476" s="11"/>
      <c r="U1476" s="11"/>
      <c r="V1476" s="11"/>
      <c r="AA1476" s="11"/>
      <c r="AB1476" s="11"/>
    </row>
    <row r="1477" spans="3:28" ht="13.5">
      <c r="C1477" s="16"/>
      <c r="D1477" s="13"/>
      <c r="E1477" s="13"/>
      <c r="F1477" s="13"/>
      <c r="G1477" s="16"/>
      <c r="H1477" s="16"/>
      <c r="I1477" s="16"/>
      <c r="J1477" s="16"/>
      <c r="K1477" s="16"/>
      <c r="L1477" s="16"/>
      <c r="M1477" s="16"/>
      <c r="N1477" s="16"/>
      <c r="O1477" s="16"/>
      <c r="P1477" s="16"/>
      <c r="Q1477" s="11"/>
      <c r="R1477" s="11"/>
      <c r="S1477" s="11"/>
      <c r="T1477" s="11"/>
      <c r="U1477" s="11"/>
      <c r="V1477" s="11"/>
      <c r="AA1477" s="11"/>
      <c r="AB1477" s="11"/>
    </row>
    <row r="1478" spans="3:28" ht="13.5">
      <c r="C1478" s="16"/>
      <c r="D1478" s="13"/>
      <c r="E1478" s="13"/>
      <c r="F1478" s="13"/>
      <c r="G1478" s="16"/>
      <c r="H1478" s="16"/>
      <c r="I1478" s="16"/>
      <c r="J1478" s="16"/>
      <c r="K1478" s="16"/>
      <c r="L1478" s="16"/>
      <c r="M1478" s="16"/>
      <c r="N1478" s="16"/>
      <c r="O1478" s="16"/>
      <c r="P1478" s="16"/>
      <c r="Q1478" s="11"/>
      <c r="R1478" s="11"/>
      <c r="S1478" s="11"/>
      <c r="T1478" s="11"/>
      <c r="U1478" s="11"/>
      <c r="V1478" s="11"/>
      <c r="AA1478" s="11"/>
      <c r="AB1478" s="11"/>
    </row>
    <row r="1479" spans="3:28" ht="13.5">
      <c r="C1479" s="16"/>
      <c r="D1479" s="13"/>
      <c r="E1479" s="13"/>
      <c r="F1479" s="13"/>
      <c r="G1479" s="16"/>
      <c r="H1479" s="16"/>
      <c r="I1479" s="16"/>
      <c r="J1479" s="16"/>
      <c r="K1479" s="16"/>
      <c r="L1479" s="16"/>
      <c r="M1479" s="16"/>
      <c r="N1479" s="16"/>
      <c r="O1479" s="16"/>
      <c r="P1479" s="16"/>
      <c r="Q1479" s="11"/>
      <c r="R1479" s="11"/>
      <c r="S1479" s="11"/>
      <c r="T1479" s="11"/>
      <c r="U1479" s="11"/>
      <c r="V1479" s="11"/>
      <c r="AA1479" s="11"/>
      <c r="AB1479" s="11"/>
    </row>
    <row r="1480" spans="3:28" ht="13.5">
      <c r="C1480" s="16"/>
      <c r="D1480" s="13"/>
      <c r="E1480" s="13"/>
      <c r="F1480" s="13"/>
      <c r="G1480" s="16"/>
      <c r="H1480" s="16"/>
      <c r="I1480" s="16"/>
      <c r="J1480" s="16"/>
      <c r="K1480" s="16"/>
      <c r="L1480" s="16"/>
      <c r="M1480" s="16"/>
      <c r="N1480" s="16"/>
      <c r="O1480" s="16"/>
      <c r="P1480" s="16"/>
      <c r="Q1480" s="11"/>
      <c r="R1480" s="11"/>
      <c r="S1480" s="11"/>
      <c r="T1480" s="11"/>
      <c r="U1480" s="11"/>
      <c r="V1480" s="11"/>
      <c r="AA1480" s="11"/>
      <c r="AB1480" s="11"/>
    </row>
    <row r="1481" spans="3:28" ht="13.5">
      <c r="C1481" s="16"/>
      <c r="D1481" s="13"/>
      <c r="E1481" s="13"/>
      <c r="F1481" s="13"/>
      <c r="G1481" s="16"/>
      <c r="H1481" s="16"/>
      <c r="I1481" s="16"/>
      <c r="J1481" s="16"/>
      <c r="K1481" s="16"/>
      <c r="L1481" s="16"/>
      <c r="M1481" s="16"/>
      <c r="N1481" s="16"/>
      <c r="O1481" s="16"/>
      <c r="P1481" s="16"/>
      <c r="Q1481" s="11"/>
      <c r="R1481" s="11"/>
      <c r="S1481" s="11"/>
      <c r="T1481" s="11"/>
      <c r="U1481" s="11"/>
      <c r="V1481" s="11"/>
      <c r="AA1481" s="11"/>
      <c r="AB1481" s="11"/>
    </row>
    <row r="1482" spans="3:28" ht="13.5">
      <c r="C1482" s="16"/>
      <c r="D1482" s="13"/>
      <c r="E1482" s="13"/>
      <c r="F1482" s="13"/>
      <c r="G1482" s="16"/>
      <c r="H1482" s="16"/>
      <c r="I1482" s="16"/>
      <c r="J1482" s="16"/>
      <c r="K1482" s="16"/>
      <c r="L1482" s="16"/>
      <c r="M1482" s="16"/>
      <c r="N1482" s="16"/>
      <c r="O1482" s="16"/>
      <c r="P1482" s="16"/>
      <c r="Q1482" s="11"/>
      <c r="R1482" s="11"/>
      <c r="S1482" s="11"/>
      <c r="T1482" s="11"/>
      <c r="U1482" s="11"/>
      <c r="V1482" s="11"/>
      <c r="AA1482" s="11"/>
      <c r="AB1482" s="11"/>
    </row>
    <row r="1483" spans="3:28" ht="13.5">
      <c r="C1483" s="16"/>
      <c r="D1483" s="13"/>
      <c r="E1483" s="13"/>
      <c r="F1483" s="13"/>
      <c r="G1483" s="16"/>
      <c r="H1483" s="16"/>
      <c r="I1483" s="16"/>
      <c r="J1483" s="16"/>
      <c r="K1483" s="16"/>
      <c r="L1483" s="16"/>
      <c r="M1483" s="16"/>
      <c r="N1483" s="16"/>
      <c r="O1483" s="16"/>
      <c r="P1483" s="16"/>
      <c r="Q1483" s="11"/>
      <c r="R1483" s="11"/>
      <c r="S1483" s="11"/>
      <c r="T1483" s="11"/>
      <c r="U1483" s="11"/>
      <c r="V1483" s="11"/>
      <c r="AA1483" s="11"/>
      <c r="AB1483" s="11"/>
    </row>
    <row r="1484" spans="3:28" ht="13.5">
      <c r="C1484" s="16"/>
      <c r="D1484" s="13"/>
      <c r="E1484" s="13"/>
      <c r="F1484" s="13"/>
      <c r="G1484" s="16"/>
      <c r="H1484" s="16"/>
      <c r="I1484" s="16"/>
      <c r="J1484" s="16"/>
      <c r="K1484" s="16"/>
      <c r="L1484" s="16"/>
      <c r="M1484" s="16"/>
      <c r="N1484" s="16"/>
      <c r="O1484" s="16"/>
      <c r="P1484" s="16"/>
      <c r="Q1484" s="11"/>
      <c r="R1484" s="11"/>
      <c r="S1484" s="11"/>
      <c r="T1484" s="11"/>
      <c r="U1484" s="11"/>
      <c r="V1484" s="11"/>
      <c r="AA1484" s="11"/>
      <c r="AB1484" s="11"/>
    </row>
    <row r="1485" spans="3:28" ht="13.5">
      <c r="C1485" s="16"/>
      <c r="D1485" s="13"/>
      <c r="E1485" s="13"/>
      <c r="F1485" s="13"/>
      <c r="G1485" s="16"/>
      <c r="H1485" s="16"/>
      <c r="I1485" s="16"/>
      <c r="J1485" s="16"/>
      <c r="K1485" s="16"/>
      <c r="L1485" s="16"/>
      <c r="M1485" s="16"/>
      <c r="N1485" s="16"/>
      <c r="O1485" s="16"/>
      <c r="P1485" s="16"/>
      <c r="Q1485" s="11"/>
      <c r="R1485" s="11"/>
      <c r="S1485" s="11"/>
      <c r="T1485" s="11"/>
      <c r="U1485" s="11"/>
      <c r="V1485" s="11"/>
      <c r="AA1485" s="11"/>
      <c r="AB1485" s="11"/>
    </row>
    <row r="1486" spans="3:28" ht="13.5">
      <c r="C1486" s="16"/>
      <c r="D1486" s="13"/>
      <c r="E1486" s="13"/>
      <c r="F1486" s="13"/>
      <c r="G1486" s="16"/>
      <c r="H1486" s="16"/>
      <c r="I1486" s="16"/>
      <c r="J1486" s="16"/>
      <c r="K1486" s="16"/>
      <c r="L1486" s="16"/>
      <c r="M1486" s="16"/>
      <c r="N1486" s="16"/>
      <c r="O1486" s="16"/>
      <c r="P1486" s="16"/>
      <c r="Q1486" s="11"/>
      <c r="R1486" s="11"/>
      <c r="S1486" s="11"/>
      <c r="T1486" s="11"/>
      <c r="U1486" s="11"/>
      <c r="V1486" s="11"/>
      <c r="AA1486" s="11"/>
      <c r="AB1486" s="11"/>
    </row>
    <row r="1487" spans="3:28" ht="13.5">
      <c r="C1487" s="16"/>
      <c r="D1487" s="13"/>
      <c r="E1487" s="13"/>
      <c r="F1487" s="13"/>
      <c r="G1487" s="16"/>
      <c r="H1487" s="16"/>
      <c r="I1487" s="16"/>
      <c r="J1487" s="16"/>
      <c r="K1487" s="16"/>
      <c r="L1487" s="16"/>
      <c r="M1487" s="16"/>
      <c r="N1487" s="16"/>
      <c r="O1487" s="16"/>
      <c r="P1487" s="16"/>
      <c r="Q1487" s="11"/>
      <c r="R1487" s="11"/>
      <c r="S1487" s="11"/>
      <c r="T1487" s="11"/>
      <c r="U1487" s="11"/>
      <c r="V1487" s="11"/>
      <c r="AA1487" s="11"/>
      <c r="AB1487" s="11"/>
    </row>
    <row r="1488" spans="3:28" ht="13.5">
      <c r="C1488" s="16"/>
      <c r="D1488" s="13"/>
      <c r="E1488" s="13"/>
      <c r="F1488" s="13"/>
      <c r="G1488" s="16"/>
      <c r="H1488" s="16"/>
      <c r="I1488" s="16"/>
      <c r="J1488" s="16"/>
      <c r="K1488" s="16"/>
      <c r="L1488" s="16"/>
      <c r="M1488" s="16"/>
      <c r="N1488" s="16"/>
      <c r="O1488" s="16"/>
      <c r="P1488" s="16"/>
      <c r="Q1488" s="11"/>
      <c r="R1488" s="11"/>
      <c r="S1488" s="11"/>
      <c r="T1488" s="11"/>
      <c r="U1488" s="11"/>
      <c r="V1488" s="11"/>
      <c r="AA1488" s="11"/>
      <c r="AB1488" s="11"/>
    </row>
    <row r="1489" spans="3:28" ht="13.5">
      <c r="C1489" s="16"/>
      <c r="D1489" s="13"/>
      <c r="E1489" s="13"/>
      <c r="F1489" s="13"/>
      <c r="G1489" s="16"/>
      <c r="H1489" s="16"/>
      <c r="I1489" s="16"/>
      <c r="J1489" s="16"/>
      <c r="K1489" s="16"/>
      <c r="L1489" s="16"/>
      <c r="M1489" s="16"/>
      <c r="N1489" s="16"/>
      <c r="O1489" s="16"/>
      <c r="P1489" s="16"/>
      <c r="Q1489" s="11"/>
      <c r="R1489" s="11"/>
      <c r="S1489" s="11"/>
      <c r="T1489" s="11"/>
      <c r="U1489" s="11"/>
      <c r="V1489" s="11"/>
      <c r="AA1489" s="11"/>
      <c r="AB1489" s="11"/>
    </row>
    <row r="1490" spans="3:28" ht="13.5">
      <c r="C1490" s="16"/>
      <c r="D1490" s="13"/>
      <c r="E1490" s="13"/>
      <c r="F1490" s="13"/>
      <c r="G1490" s="16"/>
      <c r="H1490" s="16"/>
      <c r="I1490" s="16"/>
      <c r="J1490" s="16"/>
      <c r="K1490" s="16"/>
      <c r="L1490" s="16"/>
      <c r="M1490" s="16"/>
      <c r="N1490" s="16"/>
      <c r="O1490" s="16"/>
      <c r="P1490" s="16"/>
      <c r="Q1490" s="11"/>
      <c r="R1490" s="11"/>
      <c r="S1490" s="11"/>
      <c r="T1490" s="11"/>
      <c r="U1490" s="11"/>
      <c r="V1490" s="11"/>
      <c r="AA1490" s="11"/>
      <c r="AB1490" s="11"/>
    </row>
    <row r="1491" spans="3:28" ht="13.5">
      <c r="C1491" s="16"/>
      <c r="D1491" s="13"/>
      <c r="E1491" s="13"/>
      <c r="F1491" s="13"/>
      <c r="G1491" s="16"/>
      <c r="H1491" s="16"/>
      <c r="I1491" s="16"/>
      <c r="J1491" s="16"/>
      <c r="K1491" s="16"/>
      <c r="L1491" s="16"/>
      <c r="M1491" s="16"/>
      <c r="N1491" s="16"/>
      <c r="O1491" s="16"/>
      <c r="P1491" s="16"/>
      <c r="Q1491" s="11"/>
      <c r="R1491" s="11"/>
      <c r="S1491" s="11"/>
      <c r="T1491" s="11"/>
      <c r="U1491" s="11"/>
      <c r="V1491" s="11"/>
      <c r="AA1491" s="11"/>
      <c r="AB1491" s="11"/>
    </row>
    <row r="1492" spans="3:28" ht="13.5">
      <c r="C1492" s="16"/>
      <c r="D1492" s="13"/>
      <c r="E1492" s="13"/>
      <c r="F1492" s="13"/>
      <c r="G1492" s="16"/>
      <c r="H1492" s="16"/>
      <c r="I1492" s="16"/>
      <c r="J1492" s="16"/>
      <c r="K1492" s="16"/>
      <c r="L1492" s="16"/>
      <c r="M1492" s="16"/>
      <c r="N1492" s="16"/>
      <c r="O1492" s="16"/>
      <c r="P1492" s="16"/>
      <c r="Q1492" s="11"/>
      <c r="R1492" s="11"/>
      <c r="S1492" s="11"/>
      <c r="T1492" s="11"/>
      <c r="U1492" s="11"/>
      <c r="V1492" s="11"/>
      <c r="AA1492" s="11"/>
      <c r="AB1492" s="11"/>
    </row>
    <row r="1493" spans="3:28" ht="13.5">
      <c r="C1493" s="16"/>
      <c r="D1493" s="13"/>
      <c r="E1493" s="13"/>
      <c r="F1493" s="13"/>
      <c r="G1493" s="16"/>
      <c r="H1493" s="16"/>
      <c r="I1493" s="16"/>
      <c r="J1493" s="16"/>
      <c r="K1493" s="16"/>
      <c r="L1493" s="16"/>
      <c r="M1493" s="16"/>
      <c r="N1493" s="16"/>
      <c r="O1493" s="16"/>
      <c r="P1493" s="16"/>
      <c r="Q1493" s="11"/>
      <c r="R1493" s="11"/>
      <c r="S1493" s="11"/>
      <c r="T1493" s="11"/>
      <c r="U1493" s="11"/>
      <c r="V1493" s="11"/>
      <c r="AA1493" s="11"/>
      <c r="AB1493" s="11"/>
    </row>
    <row r="1494" spans="3:28" ht="13.5">
      <c r="C1494" s="16"/>
      <c r="D1494" s="13"/>
      <c r="E1494" s="13"/>
      <c r="F1494" s="13"/>
      <c r="G1494" s="16"/>
      <c r="H1494" s="16"/>
      <c r="I1494" s="16"/>
      <c r="J1494" s="16"/>
      <c r="K1494" s="16"/>
      <c r="L1494" s="16"/>
      <c r="M1494" s="16"/>
      <c r="N1494" s="16"/>
      <c r="O1494" s="16"/>
      <c r="P1494" s="16"/>
      <c r="Q1494" s="11"/>
      <c r="R1494" s="11"/>
      <c r="S1494" s="11"/>
      <c r="T1494" s="11"/>
      <c r="U1494" s="11"/>
      <c r="V1494" s="11"/>
      <c r="AA1494" s="11"/>
      <c r="AB1494" s="11"/>
    </row>
    <row r="1495" spans="3:28" ht="13.5">
      <c r="C1495" s="16"/>
      <c r="D1495" s="13"/>
      <c r="E1495" s="13"/>
      <c r="F1495" s="13"/>
      <c r="G1495" s="16"/>
      <c r="H1495" s="16"/>
      <c r="I1495" s="16"/>
      <c r="J1495" s="16"/>
      <c r="K1495" s="16"/>
      <c r="L1495" s="16"/>
      <c r="M1495" s="16"/>
      <c r="N1495" s="16"/>
      <c r="O1495" s="16"/>
      <c r="P1495" s="16"/>
      <c r="Q1495" s="11"/>
      <c r="R1495" s="11"/>
      <c r="S1495" s="11"/>
      <c r="T1495" s="11"/>
      <c r="U1495" s="11"/>
      <c r="V1495" s="11"/>
      <c r="AA1495" s="11"/>
      <c r="AB1495" s="11"/>
    </row>
    <row r="1496" spans="3:28" ht="13.5">
      <c r="C1496" s="16"/>
      <c r="D1496" s="13"/>
      <c r="E1496" s="13"/>
      <c r="F1496" s="13"/>
      <c r="G1496" s="16"/>
      <c r="H1496" s="16"/>
      <c r="I1496" s="16"/>
      <c r="J1496" s="16"/>
      <c r="K1496" s="16"/>
      <c r="L1496" s="16"/>
      <c r="M1496" s="16"/>
      <c r="N1496" s="16"/>
      <c r="O1496" s="16"/>
      <c r="P1496" s="16"/>
      <c r="Q1496" s="11"/>
      <c r="R1496" s="11"/>
      <c r="S1496" s="11"/>
      <c r="T1496" s="11"/>
      <c r="U1496" s="11"/>
      <c r="V1496" s="11"/>
      <c r="AA1496" s="11"/>
      <c r="AB1496" s="11"/>
    </row>
    <row r="1497" spans="3:28" ht="13.5">
      <c r="C1497" s="16"/>
      <c r="D1497" s="13"/>
      <c r="E1497" s="13"/>
      <c r="F1497" s="13"/>
      <c r="G1497" s="16"/>
      <c r="H1497" s="16"/>
      <c r="I1497" s="16"/>
      <c r="J1497" s="16"/>
      <c r="K1497" s="16"/>
      <c r="L1497" s="16"/>
      <c r="M1497" s="16"/>
      <c r="N1497" s="16"/>
      <c r="O1497" s="16"/>
      <c r="P1497" s="16"/>
      <c r="Q1497" s="11"/>
      <c r="R1497" s="11"/>
      <c r="S1497" s="11"/>
      <c r="T1497" s="11"/>
      <c r="U1497" s="11"/>
      <c r="V1497" s="11"/>
      <c r="AA1497" s="11"/>
      <c r="AB1497" s="11"/>
    </row>
    <row r="1498" spans="3:28" ht="13.5">
      <c r="C1498" s="16"/>
      <c r="D1498" s="13"/>
      <c r="E1498" s="13"/>
      <c r="F1498" s="13"/>
      <c r="G1498" s="16"/>
      <c r="H1498" s="16"/>
      <c r="I1498" s="16"/>
      <c r="J1498" s="16"/>
      <c r="K1498" s="16"/>
      <c r="L1498" s="16"/>
      <c r="M1498" s="16"/>
      <c r="N1498" s="16"/>
      <c r="O1498" s="16"/>
      <c r="P1498" s="16"/>
      <c r="Q1498" s="11"/>
      <c r="R1498" s="11"/>
      <c r="S1498" s="11"/>
      <c r="T1498" s="11"/>
      <c r="U1498" s="11"/>
      <c r="V1498" s="11"/>
      <c r="AA1498" s="11"/>
      <c r="AB1498" s="11"/>
    </row>
    <row r="1499" spans="3:28" ht="13.5">
      <c r="C1499" s="16"/>
      <c r="D1499" s="13"/>
      <c r="E1499" s="13"/>
      <c r="F1499" s="13"/>
      <c r="G1499" s="16"/>
      <c r="H1499" s="16"/>
      <c r="I1499" s="16"/>
      <c r="J1499" s="16"/>
      <c r="K1499" s="16"/>
      <c r="L1499" s="16"/>
      <c r="M1499" s="16"/>
      <c r="N1499" s="16"/>
      <c r="O1499" s="16"/>
      <c r="P1499" s="16"/>
      <c r="Q1499" s="11"/>
      <c r="R1499" s="11"/>
      <c r="S1499" s="11"/>
      <c r="T1499" s="11"/>
      <c r="U1499" s="11"/>
      <c r="V1499" s="11"/>
      <c r="AA1499" s="11"/>
      <c r="AB1499" s="11"/>
    </row>
    <row r="1500" spans="3:28" ht="13.5">
      <c r="C1500" s="16"/>
      <c r="D1500" s="13"/>
      <c r="E1500" s="13"/>
      <c r="F1500" s="13"/>
      <c r="G1500" s="16"/>
      <c r="H1500" s="16"/>
      <c r="I1500" s="16"/>
      <c r="J1500" s="16"/>
      <c r="K1500" s="16"/>
      <c r="L1500" s="16"/>
      <c r="M1500" s="16"/>
      <c r="N1500" s="16"/>
      <c r="O1500" s="16"/>
      <c r="P1500" s="16"/>
      <c r="Q1500" s="11"/>
      <c r="R1500" s="11"/>
      <c r="S1500" s="11"/>
      <c r="T1500" s="11"/>
      <c r="U1500" s="11"/>
      <c r="V1500" s="11"/>
      <c r="AA1500" s="11"/>
      <c r="AB1500" s="11"/>
    </row>
    <row r="1501" spans="3:28" ht="13.5">
      <c r="C1501" s="16"/>
      <c r="D1501" s="13"/>
      <c r="E1501" s="13"/>
      <c r="F1501" s="13"/>
      <c r="G1501" s="16"/>
      <c r="H1501" s="16"/>
      <c r="I1501" s="16"/>
      <c r="J1501" s="16"/>
      <c r="K1501" s="16"/>
      <c r="L1501" s="16"/>
      <c r="M1501" s="16"/>
      <c r="N1501" s="16"/>
      <c r="O1501" s="16"/>
      <c r="P1501" s="16"/>
      <c r="Q1501" s="11"/>
      <c r="R1501" s="11"/>
      <c r="S1501" s="11"/>
      <c r="T1501" s="11"/>
      <c r="U1501" s="11"/>
      <c r="V1501" s="11"/>
      <c r="AA1501" s="11"/>
      <c r="AB1501" s="11"/>
    </row>
    <row r="1502" spans="3:28" ht="13.5">
      <c r="C1502" s="16"/>
      <c r="D1502" s="13"/>
      <c r="E1502" s="13"/>
      <c r="F1502" s="13"/>
      <c r="G1502" s="16"/>
      <c r="H1502" s="16"/>
      <c r="I1502" s="16"/>
      <c r="J1502" s="16"/>
      <c r="K1502" s="16"/>
      <c r="L1502" s="16"/>
      <c r="M1502" s="16"/>
      <c r="N1502" s="16"/>
      <c r="O1502" s="16"/>
      <c r="P1502" s="16"/>
      <c r="Q1502" s="11"/>
      <c r="R1502" s="11"/>
      <c r="S1502" s="11"/>
      <c r="T1502" s="11"/>
      <c r="U1502" s="11"/>
      <c r="V1502" s="11"/>
      <c r="AA1502" s="11"/>
      <c r="AB1502" s="11"/>
    </row>
    <row r="1503" spans="3:28" ht="13.5">
      <c r="C1503" s="16"/>
      <c r="D1503" s="13"/>
      <c r="E1503" s="13"/>
      <c r="F1503" s="13"/>
      <c r="G1503" s="16"/>
      <c r="H1503" s="16"/>
      <c r="I1503" s="16"/>
      <c r="J1503" s="16"/>
      <c r="K1503" s="16"/>
      <c r="L1503" s="16"/>
      <c r="M1503" s="16"/>
      <c r="N1503" s="16"/>
      <c r="O1503" s="16"/>
      <c r="P1503" s="16"/>
      <c r="Q1503" s="11"/>
      <c r="R1503" s="11"/>
      <c r="S1503" s="11"/>
      <c r="T1503" s="11"/>
      <c r="U1503" s="11"/>
      <c r="V1503" s="11"/>
      <c r="AA1503" s="11"/>
      <c r="AB1503" s="11"/>
    </row>
    <row r="1504" spans="3:28" ht="13.5">
      <c r="C1504" s="16"/>
      <c r="D1504" s="13"/>
      <c r="E1504" s="13"/>
      <c r="F1504" s="13"/>
      <c r="G1504" s="16"/>
      <c r="H1504" s="16"/>
      <c r="I1504" s="16"/>
      <c r="J1504" s="16"/>
      <c r="K1504" s="16"/>
      <c r="L1504" s="16"/>
      <c r="M1504" s="16"/>
      <c r="N1504" s="16"/>
      <c r="O1504" s="16"/>
      <c r="P1504" s="16"/>
      <c r="Q1504" s="11"/>
      <c r="R1504" s="11"/>
      <c r="S1504" s="11"/>
      <c r="T1504" s="11"/>
      <c r="U1504" s="11"/>
      <c r="V1504" s="11"/>
      <c r="AA1504" s="11"/>
      <c r="AB1504" s="11"/>
    </row>
    <row r="1505" spans="3:28" ht="13.5">
      <c r="C1505" s="16"/>
      <c r="D1505" s="13"/>
      <c r="E1505" s="13"/>
      <c r="F1505" s="13"/>
      <c r="G1505" s="16"/>
      <c r="H1505" s="16"/>
      <c r="I1505" s="16"/>
      <c r="J1505" s="16"/>
      <c r="K1505" s="16"/>
      <c r="L1505" s="16"/>
      <c r="M1505" s="16"/>
      <c r="N1505" s="16"/>
      <c r="O1505" s="16"/>
      <c r="P1505" s="16"/>
      <c r="Q1505" s="11"/>
      <c r="R1505" s="11"/>
      <c r="S1505" s="11"/>
      <c r="T1505" s="11"/>
      <c r="U1505" s="11"/>
      <c r="V1505" s="11"/>
      <c r="AA1505" s="11"/>
      <c r="AB1505" s="11"/>
    </row>
    <row r="1506" spans="3:28" ht="13.5">
      <c r="C1506" s="16"/>
      <c r="D1506" s="13"/>
      <c r="E1506" s="13"/>
      <c r="F1506" s="13"/>
      <c r="G1506" s="16"/>
      <c r="H1506" s="16"/>
      <c r="I1506" s="16"/>
      <c r="J1506" s="16"/>
      <c r="K1506" s="16"/>
      <c r="L1506" s="16"/>
      <c r="M1506" s="16"/>
      <c r="N1506" s="16"/>
      <c r="O1506" s="16"/>
      <c r="P1506" s="16"/>
      <c r="Q1506" s="11"/>
      <c r="R1506" s="11"/>
      <c r="S1506" s="11"/>
      <c r="T1506" s="11"/>
      <c r="U1506" s="11"/>
      <c r="V1506" s="11"/>
      <c r="AA1506" s="11"/>
      <c r="AB1506" s="11"/>
    </row>
    <row r="1507" spans="3:28" ht="13.5">
      <c r="C1507" s="16"/>
      <c r="D1507" s="13"/>
      <c r="E1507" s="13"/>
      <c r="F1507" s="13"/>
      <c r="G1507" s="16"/>
      <c r="H1507" s="16"/>
      <c r="I1507" s="16"/>
      <c r="J1507" s="16"/>
      <c r="K1507" s="16"/>
      <c r="L1507" s="16"/>
      <c r="M1507" s="16"/>
      <c r="N1507" s="16"/>
      <c r="O1507" s="16"/>
      <c r="P1507" s="16"/>
      <c r="Q1507" s="11"/>
      <c r="R1507" s="11"/>
      <c r="S1507" s="11"/>
      <c r="T1507" s="11"/>
      <c r="U1507" s="11"/>
      <c r="V1507" s="11"/>
      <c r="AA1507" s="11"/>
      <c r="AB1507" s="11"/>
    </row>
    <row r="1508" spans="3:28" ht="13.5">
      <c r="C1508" s="16"/>
      <c r="D1508" s="13"/>
      <c r="E1508" s="13"/>
      <c r="F1508" s="13"/>
      <c r="G1508" s="16"/>
      <c r="H1508" s="16"/>
      <c r="I1508" s="16"/>
      <c r="J1508" s="16"/>
      <c r="K1508" s="16"/>
      <c r="L1508" s="16"/>
      <c r="M1508" s="16"/>
      <c r="N1508" s="16"/>
      <c r="O1508" s="16"/>
      <c r="P1508" s="16"/>
      <c r="Q1508" s="11"/>
      <c r="R1508" s="11"/>
      <c r="S1508" s="11"/>
      <c r="T1508" s="11"/>
      <c r="U1508" s="11"/>
      <c r="V1508" s="11"/>
      <c r="AA1508" s="11"/>
      <c r="AB1508" s="11"/>
    </row>
    <row r="1509" spans="3:28" ht="13.5">
      <c r="C1509" s="16"/>
      <c r="D1509" s="13"/>
      <c r="E1509" s="13"/>
      <c r="F1509" s="13"/>
      <c r="G1509" s="16"/>
      <c r="H1509" s="16"/>
      <c r="I1509" s="16"/>
      <c r="J1509" s="16"/>
      <c r="K1509" s="16"/>
      <c r="L1509" s="16"/>
      <c r="M1509" s="16"/>
      <c r="N1509" s="16"/>
      <c r="O1509" s="16"/>
      <c r="P1509" s="16"/>
      <c r="Q1509" s="11"/>
      <c r="R1509" s="11"/>
      <c r="S1509" s="11"/>
      <c r="T1509" s="11"/>
      <c r="U1509" s="11"/>
      <c r="V1509" s="11"/>
      <c r="AA1509" s="11"/>
      <c r="AB1509" s="11"/>
    </row>
    <row r="1510" spans="3:28" ht="13.5">
      <c r="C1510" s="16"/>
      <c r="D1510" s="13"/>
      <c r="E1510" s="13"/>
      <c r="F1510" s="13"/>
      <c r="G1510" s="16"/>
      <c r="H1510" s="16"/>
      <c r="I1510" s="16"/>
      <c r="J1510" s="16"/>
      <c r="K1510" s="16"/>
      <c r="L1510" s="16"/>
      <c r="M1510" s="16"/>
      <c r="N1510" s="16"/>
      <c r="O1510" s="16"/>
      <c r="P1510" s="16"/>
      <c r="Q1510" s="11"/>
      <c r="R1510" s="11"/>
      <c r="S1510" s="11"/>
      <c r="T1510" s="11"/>
      <c r="U1510" s="11"/>
      <c r="V1510" s="11"/>
      <c r="AA1510" s="11"/>
      <c r="AB1510" s="11"/>
    </row>
    <row r="1511" spans="3:28" ht="13.5">
      <c r="C1511" s="16"/>
      <c r="D1511" s="13"/>
      <c r="E1511" s="13"/>
      <c r="F1511" s="13"/>
      <c r="G1511" s="16"/>
      <c r="H1511" s="16"/>
      <c r="I1511" s="16"/>
      <c r="J1511" s="16"/>
      <c r="K1511" s="16"/>
      <c r="L1511" s="16"/>
      <c r="M1511" s="16"/>
      <c r="N1511" s="16"/>
      <c r="O1511" s="16"/>
      <c r="P1511" s="16"/>
      <c r="Q1511" s="11"/>
      <c r="R1511" s="11"/>
      <c r="S1511" s="11"/>
      <c r="T1511" s="11"/>
      <c r="U1511" s="11"/>
      <c r="V1511" s="11"/>
      <c r="AA1511" s="11"/>
      <c r="AB1511" s="11"/>
    </row>
    <row r="1512" spans="3:28" ht="13.5">
      <c r="C1512" s="16"/>
      <c r="D1512" s="13"/>
      <c r="E1512" s="13"/>
      <c r="F1512" s="13"/>
      <c r="G1512" s="16"/>
      <c r="H1512" s="16"/>
      <c r="I1512" s="16"/>
      <c r="J1512" s="16"/>
      <c r="K1512" s="16"/>
      <c r="L1512" s="16"/>
      <c r="M1512" s="16"/>
      <c r="N1512" s="16"/>
      <c r="O1512" s="16"/>
      <c r="P1512" s="16"/>
      <c r="Q1512" s="11"/>
      <c r="R1512" s="11"/>
      <c r="S1512" s="11"/>
      <c r="T1512" s="11"/>
      <c r="U1512" s="11"/>
      <c r="V1512" s="11"/>
      <c r="AA1512" s="11"/>
      <c r="AB1512" s="11"/>
    </row>
    <row r="1513" spans="3:28" ht="13.5">
      <c r="C1513" s="16"/>
      <c r="D1513" s="13"/>
      <c r="E1513" s="13"/>
      <c r="F1513" s="13"/>
      <c r="G1513" s="16"/>
      <c r="H1513" s="16"/>
      <c r="I1513" s="16"/>
      <c r="J1513" s="16"/>
      <c r="K1513" s="16"/>
      <c r="L1513" s="16"/>
      <c r="M1513" s="16"/>
      <c r="N1513" s="16"/>
      <c r="O1513" s="16"/>
      <c r="P1513" s="16"/>
      <c r="Q1513" s="11"/>
      <c r="R1513" s="11"/>
      <c r="S1513" s="11"/>
      <c r="T1513" s="11"/>
      <c r="U1513" s="11"/>
      <c r="V1513" s="11"/>
      <c r="AA1513" s="11"/>
      <c r="AB1513" s="11"/>
    </row>
    <row r="1514" spans="3:28" ht="13.5">
      <c r="C1514" s="16"/>
      <c r="D1514" s="13"/>
      <c r="E1514" s="13"/>
      <c r="F1514" s="13"/>
      <c r="G1514" s="16"/>
      <c r="H1514" s="16"/>
      <c r="I1514" s="16"/>
      <c r="J1514" s="16"/>
      <c r="K1514" s="16"/>
      <c r="L1514" s="16"/>
      <c r="M1514" s="16"/>
      <c r="N1514" s="16"/>
      <c r="O1514" s="16"/>
      <c r="P1514" s="16"/>
      <c r="Q1514" s="11"/>
      <c r="R1514" s="11"/>
      <c r="S1514" s="11"/>
      <c r="T1514" s="11"/>
      <c r="U1514" s="11"/>
      <c r="V1514" s="11"/>
      <c r="AA1514" s="11"/>
      <c r="AB1514" s="11"/>
    </row>
    <row r="1515" spans="3:28" ht="13.5">
      <c r="C1515" s="16"/>
      <c r="D1515" s="13"/>
      <c r="E1515" s="13"/>
      <c r="F1515" s="13"/>
      <c r="G1515" s="16"/>
      <c r="H1515" s="16"/>
      <c r="I1515" s="16"/>
      <c r="J1515" s="16"/>
      <c r="K1515" s="16"/>
      <c r="L1515" s="16"/>
      <c r="M1515" s="16"/>
      <c r="N1515" s="16"/>
      <c r="O1515" s="16"/>
      <c r="P1515" s="16"/>
      <c r="Q1515" s="11"/>
      <c r="R1515" s="11"/>
      <c r="S1515" s="11"/>
      <c r="T1515" s="11"/>
      <c r="U1515" s="11"/>
      <c r="V1515" s="11"/>
      <c r="AA1515" s="11"/>
      <c r="AB1515" s="11"/>
    </row>
    <row r="1516" spans="3:28" ht="13.5">
      <c r="C1516" s="16"/>
      <c r="D1516" s="13"/>
      <c r="E1516" s="13"/>
      <c r="F1516" s="13"/>
      <c r="G1516" s="16"/>
      <c r="H1516" s="16"/>
      <c r="I1516" s="16"/>
      <c r="J1516" s="16"/>
      <c r="K1516" s="16"/>
      <c r="L1516" s="16"/>
      <c r="M1516" s="16"/>
      <c r="N1516" s="16"/>
      <c r="O1516" s="16"/>
      <c r="P1516" s="16"/>
      <c r="Q1516" s="11"/>
      <c r="R1516" s="11"/>
      <c r="S1516" s="11"/>
      <c r="T1516" s="11"/>
      <c r="U1516" s="11"/>
      <c r="V1516" s="11"/>
      <c r="AA1516" s="11"/>
      <c r="AB1516" s="11"/>
    </row>
    <row r="1517" spans="3:28" ht="13.5">
      <c r="C1517" s="16"/>
      <c r="D1517" s="13"/>
      <c r="E1517" s="13"/>
      <c r="F1517" s="13"/>
      <c r="G1517" s="16"/>
      <c r="H1517" s="16"/>
      <c r="I1517" s="16"/>
      <c r="J1517" s="16"/>
      <c r="K1517" s="16"/>
      <c r="L1517" s="16"/>
      <c r="M1517" s="16"/>
      <c r="N1517" s="16"/>
      <c r="O1517" s="16"/>
      <c r="P1517" s="16"/>
      <c r="Q1517" s="11"/>
      <c r="R1517" s="11"/>
      <c r="S1517" s="11"/>
      <c r="T1517" s="11"/>
      <c r="U1517" s="11"/>
      <c r="V1517" s="11"/>
      <c r="AA1517" s="11"/>
      <c r="AB1517" s="11"/>
    </row>
    <row r="1518" spans="3:28" ht="13.5">
      <c r="C1518" s="16"/>
      <c r="D1518" s="13"/>
      <c r="E1518" s="13"/>
      <c r="F1518" s="13"/>
      <c r="G1518" s="16"/>
      <c r="H1518" s="16"/>
      <c r="I1518" s="16"/>
      <c r="J1518" s="16"/>
      <c r="K1518" s="16"/>
      <c r="L1518" s="16"/>
      <c r="M1518" s="16"/>
      <c r="N1518" s="16"/>
      <c r="O1518" s="16"/>
      <c r="P1518" s="16"/>
      <c r="Q1518" s="11"/>
      <c r="R1518" s="11"/>
      <c r="S1518" s="11"/>
      <c r="T1518" s="11"/>
      <c r="U1518" s="11"/>
      <c r="V1518" s="11"/>
      <c r="AA1518" s="11"/>
      <c r="AB1518" s="11"/>
    </row>
    <row r="1519" spans="3:28" ht="13.5">
      <c r="C1519" s="16"/>
      <c r="D1519" s="13"/>
      <c r="E1519" s="13"/>
      <c r="F1519" s="13"/>
      <c r="G1519" s="16"/>
      <c r="H1519" s="16"/>
      <c r="I1519" s="16"/>
      <c r="J1519" s="16"/>
      <c r="K1519" s="16"/>
      <c r="L1519" s="16"/>
      <c r="M1519" s="16"/>
      <c r="N1519" s="16"/>
      <c r="O1519" s="16"/>
      <c r="P1519" s="16"/>
      <c r="Q1519" s="11"/>
      <c r="R1519" s="11"/>
      <c r="S1519" s="11"/>
      <c r="T1519" s="11"/>
      <c r="U1519" s="11"/>
      <c r="V1519" s="11"/>
      <c r="AA1519" s="11"/>
      <c r="AB1519" s="11"/>
    </row>
    <row r="1520" spans="3:28" ht="13.5">
      <c r="C1520" s="16"/>
      <c r="D1520" s="13"/>
      <c r="E1520" s="13"/>
      <c r="F1520" s="13"/>
      <c r="G1520" s="16"/>
      <c r="H1520" s="16"/>
      <c r="I1520" s="16"/>
      <c r="J1520" s="16"/>
      <c r="K1520" s="16"/>
      <c r="L1520" s="16"/>
      <c r="M1520" s="16"/>
      <c r="N1520" s="16"/>
      <c r="O1520" s="16"/>
      <c r="P1520" s="16"/>
      <c r="Q1520" s="11"/>
      <c r="R1520" s="11"/>
      <c r="S1520" s="11"/>
      <c r="T1520" s="11"/>
      <c r="U1520" s="11"/>
      <c r="V1520" s="11"/>
      <c r="AA1520" s="11"/>
      <c r="AB1520" s="11"/>
    </row>
    <row r="1521" spans="3:28" ht="13.5">
      <c r="C1521" s="16"/>
      <c r="D1521" s="13"/>
      <c r="E1521" s="13"/>
      <c r="F1521" s="13"/>
      <c r="G1521" s="16"/>
      <c r="H1521" s="16"/>
      <c r="I1521" s="16"/>
      <c r="J1521" s="16"/>
      <c r="K1521" s="16"/>
      <c r="L1521" s="16"/>
      <c r="M1521" s="16"/>
      <c r="N1521" s="16"/>
      <c r="O1521" s="16"/>
      <c r="P1521" s="16"/>
      <c r="Q1521" s="11"/>
      <c r="R1521" s="11"/>
      <c r="S1521" s="11"/>
      <c r="T1521" s="11"/>
      <c r="U1521" s="11"/>
      <c r="V1521" s="11"/>
      <c r="AA1521" s="11"/>
      <c r="AB1521" s="11"/>
    </row>
    <row r="1522" spans="3:28" ht="13.5">
      <c r="C1522" s="16"/>
      <c r="D1522" s="13"/>
      <c r="E1522" s="13"/>
      <c r="F1522" s="13"/>
      <c r="G1522" s="16"/>
      <c r="H1522" s="16"/>
      <c r="I1522" s="16"/>
      <c r="J1522" s="16"/>
      <c r="K1522" s="16"/>
      <c r="L1522" s="16"/>
      <c r="M1522" s="16"/>
      <c r="N1522" s="16"/>
      <c r="O1522" s="16"/>
      <c r="P1522" s="16"/>
      <c r="Q1522" s="11"/>
      <c r="R1522" s="11"/>
      <c r="S1522" s="11"/>
      <c r="T1522" s="11"/>
      <c r="U1522" s="11"/>
      <c r="V1522" s="11"/>
      <c r="AA1522" s="11"/>
      <c r="AB1522" s="11"/>
    </row>
    <row r="1523" spans="3:28" ht="13.5">
      <c r="C1523" s="16"/>
      <c r="D1523" s="13"/>
      <c r="E1523" s="13"/>
      <c r="F1523" s="13"/>
      <c r="G1523" s="16"/>
      <c r="H1523" s="16"/>
      <c r="I1523" s="16"/>
      <c r="J1523" s="16"/>
      <c r="K1523" s="16"/>
      <c r="L1523" s="16"/>
      <c r="M1523" s="16"/>
      <c r="N1523" s="16"/>
      <c r="O1523" s="16"/>
      <c r="P1523" s="16"/>
      <c r="Q1523" s="11"/>
      <c r="R1523" s="11"/>
      <c r="S1523" s="11"/>
      <c r="T1523" s="11"/>
      <c r="U1523" s="11"/>
      <c r="V1523" s="11"/>
      <c r="AA1523" s="11"/>
      <c r="AB1523" s="11"/>
    </row>
    <row r="1524" spans="3:28" ht="13.5">
      <c r="C1524" s="16"/>
      <c r="D1524" s="13"/>
      <c r="E1524" s="13"/>
      <c r="F1524" s="13"/>
      <c r="G1524" s="16"/>
      <c r="H1524" s="16"/>
      <c r="I1524" s="16"/>
      <c r="J1524" s="16"/>
      <c r="K1524" s="16"/>
      <c r="L1524" s="16"/>
      <c r="M1524" s="16"/>
      <c r="N1524" s="16"/>
      <c r="O1524" s="16"/>
      <c r="P1524" s="16"/>
      <c r="Q1524" s="11"/>
      <c r="R1524" s="11"/>
      <c r="S1524" s="11"/>
      <c r="T1524" s="11"/>
      <c r="U1524" s="11"/>
      <c r="V1524" s="11"/>
      <c r="AA1524" s="11"/>
      <c r="AB1524" s="11"/>
    </row>
    <row r="1525" spans="3:28" ht="13.5">
      <c r="C1525" s="16"/>
      <c r="D1525" s="13"/>
      <c r="E1525" s="13"/>
      <c r="F1525" s="13"/>
      <c r="G1525" s="16"/>
      <c r="H1525" s="16"/>
      <c r="I1525" s="16"/>
      <c r="J1525" s="16"/>
      <c r="K1525" s="16"/>
      <c r="L1525" s="16"/>
      <c r="M1525" s="16"/>
      <c r="N1525" s="16"/>
      <c r="O1525" s="16"/>
      <c r="P1525" s="16"/>
      <c r="Q1525" s="11"/>
      <c r="R1525" s="11"/>
      <c r="S1525" s="11"/>
      <c r="T1525" s="11"/>
      <c r="U1525" s="11"/>
      <c r="V1525" s="11"/>
      <c r="AA1525" s="11"/>
      <c r="AB1525" s="11"/>
    </row>
    <row r="1526" spans="3:28" ht="13.5">
      <c r="C1526" s="16"/>
      <c r="D1526" s="13"/>
      <c r="E1526" s="13"/>
      <c r="F1526" s="13"/>
      <c r="G1526" s="16"/>
      <c r="H1526" s="16"/>
      <c r="I1526" s="16"/>
      <c r="J1526" s="16"/>
      <c r="K1526" s="16"/>
      <c r="L1526" s="16"/>
      <c r="M1526" s="16"/>
      <c r="N1526" s="16"/>
      <c r="O1526" s="16"/>
      <c r="P1526" s="16"/>
      <c r="Q1526" s="11"/>
      <c r="R1526" s="11"/>
      <c r="S1526" s="11"/>
      <c r="T1526" s="11"/>
      <c r="U1526" s="11"/>
      <c r="V1526" s="11"/>
      <c r="AA1526" s="11"/>
      <c r="AB1526" s="11"/>
    </row>
    <row r="1527" spans="3:28" ht="13.5">
      <c r="C1527" s="16"/>
      <c r="D1527" s="13"/>
      <c r="E1527" s="13"/>
      <c r="F1527" s="13"/>
      <c r="G1527" s="16"/>
      <c r="H1527" s="16"/>
      <c r="I1527" s="16"/>
      <c r="J1527" s="16"/>
      <c r="K1527" s="16"/>
      <c r="L1527" s="16"/>
      <c r="M1527" s="16"/>
      <c r="N1527" s="16"/>
      <c r="O1527" s="16"/>
      <c r="P1527" s="16"/>
      <c r="Q1527" s="11"/>
      <c r="R1527" s="11"/>
      <c r="S1527" s="11"/>
      <c r="T1527" s="11"/>
      <c r="U1527" s="11"/>
      <c r="V1527" s="11"/>
      <c r="AA1527" s="11"/>
      <c r="AB1527" s="11"/>
    </row>
    <row r="1528" spans="3:28" ht="13.5">
      <c r="C1528" s="16"/>
      <c r="D1528" s="13"/>
      <c r="E1528" s="13"/>
      <c r="F1528" s="13"/>
      <c r="G1528" s="16"/>
      <c r="H1528" s="16"/>
      <c r="I1528" s="16"/>
      <c r="J1528" s="16"/>
      <c r="K1528" s="16"/>
      <c r="L1528" s="16"/>
      <c r="M1528" s="16"/>
      <c r="N1528" s="16"/>
      <c r="O1528" s="16"/>
      <c r="P1528" s="16"/>
      <c r="Q1528" s="11"/>
      <c r="R1528" s="11"/>
      <c r="S1528" s="11"/>
      <c r="T1528" s="11"/>
      <c r="U1528" s="11"/>
      <c r="V1528" s="11"/>
      <c r="AA1528" s="11"/>
      <c r="AB1528" s="11"/>
    </row>
    <row r="1529" spans="3:28" ht="13.5">
      <c r="C1529" s="16"/>
      <c r="D1529" s="13"/>
      <c r="E1529" s="13"/>
      <c r="F1529" s="13"/>
      <c r="G1529" s="16"/>
      <c r="H1529" s="16"/>
      <c r="I1529" s="16"/>
      <c r="J1529" s="16"/>
      <c r="K1529" s="16"/>
      <c r="L1529" s="16"/>
      <c r="M1529" s="16"/>
      <c r="N1529" s="16"/>
      <c r="O1529" s="16"/>
      <c r="P1529" s="16"/>
      <c r="Q1529" s="11"/>
      <c r="R1529" s="11"/>
      <c r="S1529" s="11"/>
      <c r="T1529" s="11"/>
      <c r="U1529" s="11"/>
      <c r="V1529" s="11"/>
      <c r="AA1529" s="11"/>
      <c r="AB1529" s="11"/>
    </row>
    <row r="1530" spans="3:28" ht="13.5">
      <c r="C1530" s="16"/>
      <c r="D1530" s="13"/>
      <c r="E1530" s="13"/>
      <c r="F1530" s="13"/>
      <c r="G1530" s="16"/>
      <c r="H1530" s="16"/>
      <c r="I1530" s="16"/>
      <c r="J1530" s="16"/>
      <c r="K1530" s="16"/>
      <c r="L1530" s="16"/>
      <c r="M1530" s="16"/>
      <c r="N1530" s="16"/>
      <c r="O1530" s="16"/>
      <c r="P1530" s="16"/>
      <c r="Q1530" s="11"/>
      <c r="R1530" s="11"/>
      <c r="S1530" s="11"/>
      <c r="T1530" s="11"/>
      <c r="U1530" s="11"/>
      <c r="V1530" s="11"/>
      <c r="AA1530" s="11"/>
      <c r="AB1530" s="11"/>
    </row>
    <row r="1531" spans="3:28" ht="13.5">
      <c r="C1531" s="16"/>
      <c r="D1531" s="13"/>
      <c r="E1531" s="13"/>
      <c r="F1531" s="13"/>
      <c r="G1531" s="16"/>
      <c r="H1531" s="16"/>
      <c r="I1531" s="16"/>
      <c r="J1531" s="16"/>
      <c r="K1531" s="16"/>
      <c r="L1531" s="16"/>
      <c r="M1531" s="16"/>
      <c r="N1531" s="16"/>
      <c r="O1531" s="16"/>
      <c r="P1531" s="16"/>
      <c r="Q1531" s="11"/>
      <c r="R1531" s="11"/>
      <c r="S1531" s="11"/>
      <c r="T1531" s="11"/>
      <c r="U1531" s="11"/>
      <c r="V1531" s="11"/>
      <c r="AA1531" s="11"/>
      <c r="AB1531" s="11"/>
    </row>
    <row r="1532" spans="3:28" ht="13.5">
      <c r="C1532" s="16"/>
      <c r="D1532" s="13"/>
      <c r="E1532" s="13"/>
      <c r="F1532" s="13"/>
      <c r="G1532" s="16"/>
      <c r="H1532" s="16"/>
      <c r="I1532" s="16"/>
      <c r="J1532" s="16"/>
      <c r="K1532" s="16"/>
      <c r="L1532" s="16"/>
      <c r="M1532" s="16"/>
      <c r="N1532" s="16"/>
      <c r="O1532" s="16"/>
      <c r="P1532" s="16"/>
      <c r="Q1532" s="11"/>
      <c r="R1532" s="11"/>
      <c r="S1532" s="11"/>
      <c r="T1532" s="11"/>
      <c r="U1532" s="11"/>
      <c r="V1532" s="11"/>
      <c r="AA1532" s="11"/>
      <c r="AB1532" s="11"/>
    </row>
    <row r="1533" spans="3:28" ht="13.5">
      <c r="C1533" s="16"/>
      <c r="D1533" s="13"/>
      <c r="E1533" s="13"/>
      <c r="F1533" s="13"/>
      <c r="G1533" s="16"/>
      <c r="H1533" s="16"/>
      <c r="I1533" s="16"/>
      <c r="J1533" s="16"/>
      <c r="K1533" s="16"/>
      <c r="L1533" s="16"/>
      <c r="M1533" s="16"/>
      <c r="N1533" s="16"/>
      <c r="O1533" s="16"/>
      <c r="P1533" s="16"/>
      <c r="Q1533" s="11"/>
      <c r="R1533" s="11"/>
      <c r="S1533" s="11"/>
      <c r="T1533" s="11"/>
      <c r="U1533" s="11"/>
      <c r="V1533" s="11"/>
      <c r="AA1533" s="11"/>
      <c r="AB1533" s="11"/>
    </row>
    <row r="1534" spans="3:28" ht="13.5">
      <c r="C1534" s="16"/>
      <c r="D1534" s="13"/>
      <c r="E1534" s="13"/>
      <c r="F1534" s="13"/>
      <c r="G1534" s="16"/>
      <c r="H1534" s="16"/>
      <c r="I1534" s="16"/>
      <c r="J1534" s="16"/>
      <c r="K1534" s="16"/>
      <c r="L1534" s="16"/>
      <c r="M1534" s="16"/>
      <c r="N1534" s="16"/>
      <c r="O1534" s="16"/>
      <c r="P1534" s="16"/>
      <c r="Q1534" s="11"/>
      <c r="R1534" s="11"/>
      <c r="S1534" s="11"/>
      <c r="T1534" s="11"/>
      <c r="U1534" s="11"/>
      <c r="V1534" s="11"/>
      <c r="AA1534" s="11"/>
      <c r="AB1534" s="11"/>
    </row>
    <row r="1535" spans="3:28" ht="13.5">
      <c r="C1535" s="16"/>
      <c r="D1535" s="13"/>
      <c r="E1535" s="13"/>
      <c r="F1535" s="13"/>
      <c r="G1535" s="16"/>
      <c r="H1535" s="16"/>
      <c r="I1535" s="16"/>
      <c r="J1535" s="16"/>
      <c r="K1535" s="16"/>
      <c r="L1535" s="16"/>
      <c r="M1535" s="16"/>
      <c r="N1535" s="16"/>
      <c r="O1535" s="16"/>
      <c r="P1535" s="16"/>
      <c r="Q1535" s="11"/>
      <c r="R1535" s="11"/>
      <c r="S1535" s="11"/>
      <c r="T1535" s="11"/>
      <c r="U1535" s="11"/>
      <c r="V1535" s="11"/>
      <c r="AA1535" s="11"/>
      <c r="AB1535" s="11"/>
    </row>
    <row r="1536" spans="3:28" ht="13.5">
      <c r="C1536" s="16"/>
      <c r="D1536" s="13"/>
      <c r="E1536" s="13"/>
      <c r="F1536" s="13"/>
      <c r="G1536" s="16"/>
      <c r="H1536" s="16"/>
      <c r="I1536" s="16"/>
      <c r="J1536" s="16"/>
      <c r="K1536" s="16"/>
      <c r="L1536" s="16"/>
      <c r="M1536" s="16"/>
      <c r="N1536" s="16"/>
      <c r="O1536" s="16"/>
      <c r="P1536" s="16"/>
      <c r="Q1536" s="11"/>
      <c r="R1536" s="11"/>
      <c r="S1536" s="11"/>
      <c r="T1536" s="11"/>
      <c r="U1536" s="11"/>
      <c r="V1536" s="11"/>
      <c r="AA1536" s="11"/>
      <c r="AB1536" s="11"/>
    </row>
    <row r="1537" spans="3:28" ht="13.5">
      <c r="C1537" s="16"/>
      <c r="D1537" s="13"/>
      <c r="E1537" s="13"/>
      <c r="F1537" s="13"/>
      <c r="G1537" s="16"/>
      <c r="H1537" s="16"/>
      <c r="I1537" s="16"/>
      <c r="J1537" s="16"/>
      <c r="K1537" s="16"/>
      <c r="L1537" s="16"/>
      <c r="M1537" s="16"/>
      <c r="N1537" s="16"/>
      <c r="O1537" s="16"/>
      <c r="P1537" s="16"/>
      <c r="Q1537" s="11"/>
      <c r="R1537" s="11"/>
      <c r="S1537" s="11"/>
      <c r="T1537" s="11"/>
      <c r="U1537" s="11"/>
      <c r="V1537" s="11"/>
      <c r="AA1537" s="11"/>
      <c r="AB1537" s="11"/>
    </row>
    <row r="1538" spans="3:28" ht="13.5">
      <c r="C1538" s="16"/>
      <c r="D1538" s="13"/>
      <c r="E1538" s="13"/>
      <c r="F1538" s="13"/>
      <c r="G1538" s="16"/>
      <c r="H1538" s="16"/>
      <c r="I1538" s="16"/>
      <c r="J1538" s="16"/>
      <c r="K1538" s="16"/>
      <c r="L1538" s="16"/>
      <c r="M1538" s="16"/>
      <c r="N1538" s="16"/>
      <c r="O1538" s="16"/>
      <c r="P1538" s="16"/>
      <c r="Q1538" s="11"/>
      <c r="R1538" s="11"/>
      <c r="S1538" s="11"/>
      <c r="T1538" s="11"/>
      <c r="U1538" s="11"/>
      <c r="V1538" s="11"/>
      <c r="AA1538" s="11"/>
      <c r="AB1538" s="11"/>
    </row>
    <row r="1539" spans="3:28" ht="13.5">
      <c r="C1539" s="16"/>
      <c r="D1539" s="13"/>
      <c r="E1539" s="13"/>
      <c r="F1539" s="13"/>
      <c r="G1539" s="16"/>
      <c r="H1539" s="16"/>
      <c r="I1539" s="16"/>
      <c r="J1539" s="16"/>
      <c r="K1539" s="16"/>
      <c r="L1539" s="16"/>
      <c r="M1539" s="16"/>
      <c r="N1539" s="16"/>
      <c r="O1539" s="16"/>
      <c r="P1539" s="16"/>
      <c r="Q1539" s="11"/>
      <c r="R1539" s="11"/>
      <c r="S1539" s="11"/>
      <c r="T1539" s="11"/>
      <c r="U1539" s="11"/>
      <c r="V1539" s="11"/>
      <c r="AA1539" s="11"/>
      <c r="AB1539" s="11"/>
    </row>
    <row r="1540" spans="3:28" ht="13.5">
      <c r="C1540" s="16"/>
      <c r="D1540" s="13"/>
      <c r="E1540" s="13"/>
      <c r="F1540" s="13"/>
      <c r="G1540" s="16"/>
      <c r="H1540" s="16"/>
      <c r="I1540" s="16"/>
      <c r="J1540" s="16"/>
      <c r="K1540" s="16"/>
      <c r="L1540" s="16"/>
      <c r="M1540" s="16"/>
      <c r="N1540" s="16"/>
      <c r="O1540" s="16"/>
      <c r="P1540" s="16"/>
      <c r="Q1540" s="11"/>
      <c r="R1540" s="11"/>
      <c r="S1540" s="11"/>
      <c r="T1540" s="11"/>
      <c r="U1540" s="11"/>
      <c r="V1540" s="11"/>
      <c r="AA1540" s="11"/>
      <c r="AB1540" s="11"/>
    </row>
    <row r="1541" spans="3:28" ht="13.5">
      <c r="C1541" s="16"/>
      <c r="D1541" s="13"/>
      <c r="E1541" s="13"/>
      <c r="F1541" s="13"/>
      <c r="G1541" s="16"/>
      <c r="H1541" s="16"/>
      <c r="I1541" s="16"/>
      <c r="J1541" s="16"/>
      <c r="K1541" s="16"/>
      <c r="L1541" s="16"/>
      <c r="M1541" s="16"/>
      <c r="N1541" s="16"/>
      <c r="O1541" s="16"/>
      <c r="P1541" s="16"/>
      <c r="Q1541" s="11"/>
      <c r="R1541" s="11"/>
      <c r="S1541" s="11"/>
      <c r="T1541" s="11"/>
      <c r="U1541" s="11"/>
      <c r="V1541" s="11"/>
      <c r="AA1541" s="11"/>
      <c r="AB1541" s="11"/>
    </row>
    <row r="1542" spans="3:28" ht="13.5">
      <c r="C1542" s="16"/>
      <c r="D1542" s="13"/>
      <c r="E1542" s="13"/>
      <c r="F1542" s="13"/>
      <c r="G1542" s="16"/>
      <c r="H1542" s="16"/>
      <c r="I1542" s="16"/>
      <c r="J1542" s="16"/>
      <c r="K1542" s="16"/>
      <c r="L1542" s="16"/>
      <c r="M1542" s="16"/>
      <c r="N1542" s="16"/>
      <c r="O1542" s="16"/>
      <c r="P1542" s="16"/>
      <c r="Q1542" s="11"/>
      <c r="R1542" s="11"/>
      <c r="S1542" s="11"/>
      <c r="T1542" s="11"/>
      <c r="U1542" s="11"/>
      <c r="V1542" s="11"/>
      <c r="AA1542" s="11"/>
      <c r="AB1542" s="11"/>
    </row>
    <row r="1543" spans="3:28" ht="13.5">
      <c r="C1543" s="16"/>
      <c r="D1543" s="13"/>
      <c r="E1543" s="13"/>
      <c r="F1543" s="13"/>
      <c r="G1543" s="16"/>
      <c r="H1543" s="16"/>
      <c r="I1543" s="16"/>
      <c r="J1543" s="16"/>
      <c r="K1543" s="16"/>
      <c r="L1543" s="16"/>
      <c r="M1543" s="16"/>
      <c r="N1543" s="16"/>
      <c r="O1543" s="16"/>
      <c r="P1543" s="16"/>
      <c r="Q1543" s="11"/>
      <c r="R1543" s="11"/>
      <c r="S1543" s="11"/>
      <c r="T1543" s="11"/>
      <c r="U1543" s="11"/>
      <c r="V1543" s="11"/>
      <c r="AA1543" s="11"/>
      <c r="AB1543" s="11"/>
    </row>
    <row r="1544" spans="3:28" ht="13.5">
      <c r="C1544" s="16"/>
      <c r="D1544" s="13"/>
      <c r="E1544" s="13"/>
      <c r="F1544" s="13"/>
      <c r="G1544" s="16"/>
      <c r="H1544" s="16"/>
      <c r="I1544" s="16"/>
      <c r="J1544" s="16"/>
      <c r="K1544" s="16"/>
      <c r="L1544" s="16"/>
      <c r="M1544" s="16"/>
      <c r="N1544" s="16"/>
      <c r="O1544" s="16"/>
      <c r="P1544" s="16"/>
      <c r="Q1544" s="11"/>
      <c r="R1544" s="11"/>
      <c r="S1544" s="11"/>
      <c r="T1544" s="11"/>
      <c r="U1544" s="11"/>
      <c r="V1544" s="11"/>
      <c r="AA1544" s="11"/>
      <c r="AB1544" s="11"/>
    </row>
    <row r="1545" spans="3:28" ht="13.5">
      <c r="C1545" s="16"/>
      <c r="D1545" s="13"/>
      <c r="E1545" s="13"/>
      <c r="F1545" s="13"/>
      <c r="G1545" s="16"/>
      <c r="H1545" s="16"/>
      <c r="I1545" s="16"/>
      <c r="J1545" s="16"/>
      <c r="K1545" s="16"/>
      <c r="L1545" s="16"/>
      <c r="M1545" s="16"/>
      <c r="N1545" s="16"/>
      <c r="O1545" s="16"/>
      <c r="P1545" s="16"/>
      <c r="Q1545" s="11"/>
      <c r="R1545" s="11"/>
      <c r="S1545" s="11"/>
      <c r="T1545" s="11"/>
      <c r="U1545" s="11"/>
      <c r="V1545" s="11"/>
      <c r="AA1545" s="11"/>
      <c r="AB1545" s="11"/>
    </row>
    <row r="1546" spans="3:28" ht="13.5">
      <c r="C1546" s="16"/>
      <c r="D1546" s="13"/>
      <c r="E1546" s="13"/>
      <c r="F1546" s="13"/>
      <c r="G1546" s="16"/>
      <c r="H1546" s="16"/>
      <c r="I1546" s="16"/>
      <c r="J1546" s="16"/>
      <c r="K1546" s="16"/>
      <c r="L1546" s="16"/>
      <c r="M1546" s="16"/>
      <c r="N1546" s="16"/>
      <c r="O1546" s="16"/>
      <c r="P1546" s="16"/>
      <c r="Q1546" s="11"/>
      <c r="R1546" s="11"/>
      <c r="S1546" s="11"/>
      <c r="T1546" s="11"/>
      <c r="U1546" s="11"/>
      <c r="V1546" s="11"/>
      <c r="AA1546" s="11"/>
      <c r="AB1546" s="11"/>
    </row>
    <row r="1547" spans="3:28" ht="13.5">
      <c r="C1547" s="16"/>
      <c r="D1547" s="13"/>
      <c r="E1547" s="13"/>
      <c r="F1547" s="13"/>
      <c r="G1547" s="16"/>
      <c r="H1547" s="16"/>
      <c r="I1547" s="16"/>
      <c r="J1547" s="16"/>
      <c r="K1547" s="16"/>
      <c r="L1547" s="16"/>
      <c r="M1547" s="16"/>
      <c r="N1547" s="16"/>
      <c r="O1547" s="16"/>
      <c r="P1547" s="16"/>
      <c r="Q1547" s="11"/>
      <c r="R1547" s="11"/>
      <c r="S1547" s="11"/>
      <c r="T1547" s="11"/>
      <c r="U1547" s="11"/>
      <c r="V1547" s="11"/>
      <c r="AA1547" s="11"/>
      <c r="AB1547" s="11"/>
    </row>
    <row r="1548" spans="3:28" ht="13.5">
      <c r="C1548" s="16"/>
      <c r="D1548" s="13"/>
      <c r="E1548" s="13"/>
      <c r="F1548" s="13"/>
      <c r="G1548" s="16"/>
      <c r="H1548" s="16"/>
      <c r="I1548" s="16"/>
      <c r="J1548" s="16"/>
      <c r="K1548" s="16"/>
      <c r="L1548" s="16"/>
      <c r="M1548" s="16"/>
      <c r="N1548" s="16"/>
      <c r="O1548" s="16"/>
      <c r="P1548" s="16"/>
      <c r="Q1548" s="11"/>
      <c r="R1548" s="11"/>
      <c r="S1548" s="11"/>
      <c r="T1548" s="11"/>
      <c r="U1548" s="11"/>
      <c r="V1548" s="11"/>
      <c r="AA1548" s="11"/>
      <c r="AB1548" s="11"/>
    </row>
    <row r="1549" spans="3:28" ht="13.5">
      <c r="C1549" s="16"/>
      <c r="D1549" s="13"/>
      <c r="E1549" s="13"/>
      <c r="F1549" s="13"/>
      <c r="G1549" s="16"/>
      <c r="H1549" s="16"/>
      <c r="I1549" s="16"/>
      <c r="J1549" s="16"/>
      <c r="K1549" s="16"/>
      <c r="L1549" s="16"/>
      <c r="M1549" s="16"/>
      <c r="N1549" s="16"/>
      <c r="O1549" s="16"/>
      <c r="P1549" s="16"/>
      <c r="Q1549" s="11"/>
      <c r="R1549" s="11"/>
      <c r="S1549" s="11"/>
      <c r="T1549" s="11"/>
      <c r="U1549" s="11"/>
      <c r="V1549" s="11"/>
      <c r="AA1549" s="11"/>
      <c r="AB1549" s="11"/>
    </row>
    <row r="1550" spans="3:28" ht="13.5">
      <c r="C1550" s="16"/>
      <c r="D1550" s="13"/>
      <c r="E1550" s="13"/>
      <c r="F1550" s="13"/>
      <c r="G1550" s="16"/>
      <c r="H1550" s="16"/>
      <c r="I1550" s="16"/>
      <c r="J1550" s="16"/>
      <c r="K1550" s="16"/>
      <c r="L1550" s="16"/>
      <c r="M1550" s="16"/>
      <c r="N1550" s="16"/>
      <c r="O1550" s="16"/>
      <c r="P1550" s="16"/>
      <c r="Q1550" s="11"/>
      <c r="R1550" s="11"/>
      <c r="S1550" s="11"/>
      <c r="T1550" s="11"/>
      <c r="U1550" s="11"/>
      <c r="V1550" s="11"/>
      <c r="AA1550" s="11"/>
      <c r="AB1550" s="11"/>
    </row>
    <row r="1551" spans="3:28" ht="13.5">
      <c r="C1551" s="16"/>
      <c r="D1551" s="13"/>
      <c r="E1551" s="13"/>
      <c r="F1551" s="13"/>
      <c r="G1551" s="16"/>
      <c r="H1551" s="16"/>
      <c r="I1551" s="16"/>
      <c r="J1551" s="16"/>
      <c r="K1551" s="16"/>
      <c r="L1551" s="16"/>
      <c r="M1551" s="16"/>
      <c r="N1551" s="16"/>
      <c r="O1551" s="16"/>
      <c r="P1551" s="16"/>
      <c r="Q1551" s="11"/>
      <c r="R1551" s="11"/>
      <c r="S1551" s="11"/>
      <c r="T1551" s="11"/>
      <c r="U1551" s="11"/>
      <c r="V1551" s="11"/>
      <c r="AA1551" s="11"/>
      <c r="AB1551" s="11"/>
    </row>
    <row r="1552" spans="3:28" ht="13.5">
      <c r="C1552" s="16"/>
      <c r="D1552" s="13"/>
      <c r="E1552" s="13"/>
      <c r="F1552" s="13"/>
      <c r="G1552" s="16"/>
      <c r="H1552" s="16"/>
      <c r="I1552" s="16"/>
      <c r="J1552" s="16"/>
      <c r="K1552" s="16"/>
      <c r="L1552" s="16"/>
      <c r="M1552" s="16"/>
      <c r="N1552" s="16"/>
      <c r="O1552" s="16"/>
      <c r="P1552" s="16"/>
      <c r="Q1552" s="11"/>
      <c r="R1552" s="11"/>
      <c r="S1552" s="11"/>
      <c r="T1552" s="11"/>
      <c r="U1552" s="11"/>
      <c r="V1552" s="11"/>
      <c r="AA1552" s="11"/>
      <c r="AB1552" s="11"/>
    </row>
    <row r="1553" spans="3:28" ht="13.5">
      <c r="C1553" s="16"/>
      <c r="D1553" s="13"/>
      <c r="E1553" s="13"/>
      <c r="F1553" s="13"/>
      <c r="G1553" s="16"/>
      <c r="H1553" s="16"/>
      <c r="I1553" s="16"/>
      <c r="J1553" s="16"/>
      <c r="K1553" s="16"/>
      <c r="L1553" s="16"/>
      <c r="M1553" s="16"/>
      <c r="N1553" s="16"/>
      <c r="O1553" s="16"/>
      <c r="P1553" s="16"/>
      <c r="Q1553" s="11"/>
      <c r="R1553" s="11"/>
      <c r="S1553" s="11"/>
      <c r="T1553" s="11"/>
      <c r="U1553" s="11"/>
      <c r="V1553" s="11"/>
      <c r="AA1553" s="11"/>
      <c r="AB1553" s="11"/>
    </row>
    <row r="1554" spans="3:28" ht="13.5">
      <c r="C1554" s="16"/>
      <c r="D1554" s="13"/>
      <c r="E1554" s="13"/>
      <c r="F1554" s="13"/>
      <c r="G1554" s="16"/>
      <c r="H1554" s="16"/>
      <c r="I1554" s="16"/>
      <c r="J1554" s="16"/>
      <c r="K1554" s="16"/>
      <c r="L1554" s="16"/>
      <c r="M1554" s="16"/>
      <c r="N1554" s="16"/>
      <c r="O1554" s="16"/>
      <c r="P1554" s="16"/>
      <c r="Q1554" s="11"/>
      <c r="R1554" s="11"/>
      <c r="S1554" s="11"/>
      <c r="T1554" s="11"/>
      <c r="U1554" s="11"/>
      <c r="V1554" s="11"/>
      <c r="AA1554" s="11"/>
      <c r="AB1554" s="11"/>
    </row>
    <row r="1555" spans="3:28" ht="13.5">
      <c r="C1555" s="16"/>
      <c r="D1555" s="13"/>
      <c r="E1555" s="13"/>
      <c r="F1555" s="13"/>
      <c r="G1555" s="16"/>
      <c r="H1555" s="16"/>
      <c r="I1555" s="16"/>
      <c r="J1555" s="16"/>
      <c r="K1555" s="16"/>
      <c r="L1555" s="16"/>
      <c r="M1555" s="16"/>
      <c r="N1555" s="16"/>
      <c r="O1555" s="16"/>
      <c r="P1555" s="16"/>
      <c r="Q1555" s="11"/>
      <c r="R1555" s="11"/>
      <c r="S1555" s="11"/>
      <c r="T1555" s="11"/>
      <c r="U1555" s="11"/>
      <c r="V1555" s="11"/>
      <c r="AA1555" s="11"/>
      <c r="AB1555" s="11"/>
    </row>
    <row r="1556" spans="3:28" ht="13.5">
      <c r="C1556" s="16"/>
      <c r="D1556" s="13"/>
      <c r="E1556" s="13"/>
      <c r="F1556" s="13"/>
      <c r="G1556" s="16"/>
      <c r="H1556" s="16"/>
      <c r="I1556" s="16"/>
      <c r="J1556" s="16"/>
      <c r="K1556" s="16"/>
      <c r="L1556" s="16"/>
      <c r="M1556" s="16"/>
      <c r="N1556" s="16"/>
      <c r="O1556" s="16"/>
      <c r="P1556" s="16"/>
      <c r="Q1556" s="11"/>
      <c r="R1556" s="11"/>
      <c r="S1556" s="11"/>
      <c r="T1556" s="11"/>
      <c r="U1556" s="11"/>
      <c r="V1556" s="11"/>
      <c r="AA1556" s="11"/>
      <c r="AB1556" s="11"/>
    </row>
    <row r="1557" spans="3:28" ht="13.5">
      <c r="C1557" s="16"/>
      <c r="D1557" s="13"/>
      <c r="E1557" s="13"/>
      <c r="F1557" s="13"/>
      <c r="G1557" s="16"/>
      <c r="H1557" s="16"/>
      <c r="I1557" s="16"/>
      <c r="J1557" s="16"/>
      <c r="K1557" s="16"/>
      <c r="L1557" s="16"/>
      <c r="M1557" s="16"/>
      <c r="N1557" s="16"/>
      <c r="O1557" s="16"/>
      <c r="P1557" s="16"/>
      <c r="Q1557" s="11"/>
      <c r="R1557" s="11"/>
      <c r="S1557" s="11"/>
      <c r="T1557" s="11"/>
      <c r="U1557" s="11"/>
      <c r="V1557" s="11"/>
      <c r="AA1557" s="11"/>
      <c r="AB1557" s="11"/>
    </row>
    <row r="1558" spans="3:28" ht="13.5">
      <c r="C1558" s="16"/>
      <c r="D1558" s="13"/>
      <c r="E1558" s="13"/>
      <c r="F1558" s="13"/>
      <c r="G1558" s="16"/>
      <c r="H1558" s="16"/>
      <c r="I1558" s="16"/>
      <c r="J1558" s="16"/>
      <c r="K1558" s="16"/>
      <c r="L1558" s="16"/>
      <c r="M1558" s="16"/>
      <c r="N1558" s="16"/>
      <c r="O1558" s="16"/>
      <c r="P1558" s="16"/>
      <c r="Q1558" s="11"/>
      <c r="R1558" s="11"/>
      <c r="S1558" s="11"/>
      <c r="T1558" s="11"/>
      <c r="U1558" s="11"/>
      <c r="V1558" s="11"/>
      <c r="AA1558" s="11"/>
      <c r="AB1558" s="11"/>
    </row>
    <row r="1559" spans="3:28" ht="13.5">
      <c r="C1559" s="16"/>
      <c r="D1559" s="13"/>
      <c r="E1559" s="13"/>
      <c r="F1559" s="13"/>
      <c r="G1559" s="16"/>
      <c r="H1559" s="16"/>
      <c r="I1559" s="16"/>
      <c r="J1559" s="16"/>
      <c r="K1559" s="16"/>
      <c r="L1559" s="16"/>
      <c r="M1559" s="16"/>
      <c r="N1559" s="16"/>
      <c r="O1559" s="16"/>
      <c r="P1559" s="16"/>
      <c r="Q1559" s="11"/>
      <c r="R1559" s="11"/>
      <c r="S1559" s="11"/>
      <c r="T1559" s="11"/>
      <c r="U1559" s="11"/>
      <c r="V1559" s="11"/>
      <c r="AA1559" s="11"/>
      <c r="AB1559" s="11"/>
    </row>
    <row r="1560" spans="3:28" ht="13.5">
      <c r="C1560" s="16"/>
      <c r="D1560" s="13"/>
      <c r="E1560" s="13"/>
      <c r="F1560" s="13"/>
      <c r="G1560" s="16"/>
      <c r="H1560" s="16"/>
      <c r="I1560" s="16"/>
      <c r="J1560" s="16"/>
      <c r="K1560" s="16"/>
      <c r="L1560" s="16"/>
      <c r="M1560" s="16"/>
      <c r="N1560" s="16"/>
      <c r="O1560" s="16"/>
      <c r="P1560" s="16"/>
      <c r="Q1560" s="11"/>
      <c r="R1560" s="11"/>
      <c r="S1560" s="11"/>
      <c r="T1560" s="11"/>
      <c r="U1560" s="11"/>
      <c r="V1560" s="11"/>
      <c r="AA1560" s="11"/>
      <c r="AB1560" s="11"/>
    </row>
    <row r="1561" spans="3:28" ht="13.5">
      <c r="C1561" s="16"/>
      <c r="D1561" s="13"/>
      <c r="E1561" s="13"/>
      <c r="F1561" s="13"/>
      <c r="G1561" s="16"/>
      <c r="H1561" s="16"/>
      <c r="I1561" s="16"/>
      <c r="J1561" s="16"/>
      <c r="K1561" s="16"/>
      <c r="L1561" s="16"/>
      <c r="M1561" s="16"/>
      <c r="N1561" s="16"/>
      <c r="O1561" s="16"/>
      <c r="P1561" s="16"/>
      <c r="Q1561" s="11"/>
      <c r="R1561" s="11"/>
      <c r="S1561" s="11"/>
      <c r="T1561" s="11"/>
      <c r="U1561" s="11"/>
      <c r="V1561" s="11"/>
      <c r="AA1561" s="11"/>
      <c r="AB1561" s="11"/>
    </row>
    <row r="1562" spans="3:28" ht="13.5">
      <c r="C1562" s="16"/>
      <c r="D1562" s="13"/>
      <c r="E1562" s="13"/>
      <c r="F1562" s="13"/>
      <c r="G1562" s="16"/>
      <c r="H1562" s="16"/>
      <c r="I1562" s="16"/>
      <c r="J1562" s="16"/>
      <c r="K1562" s="16"/>
      <c r="L1562" s="16"/>
      <c r="M1562" s="16"/>
      <c r="N1562" s="16"/>
      <c r="O1562" s="16"/>
      <c r="P1562" s="16"/>
      <c r="Q1562" s="11"/>
      <c r="R1562" s="11"/>
      <c r="S1562" s="11"/>
      <c r="T1562" s="11"/>
      <c r="U1562" s="11"/>
      <c r="V1562" s="11"/>
      <c r="AA1562" s="11"/>
      <c r="AB1562" s="11"/>
    </row>
    <row r="1563" spans="3:28" ht="13.5">
      <c r="C1563" s="16"/>
      <c r="D1563" s="13"/>
      <c r="E1563" s="13"/>
      <c r="F1563" s="13"/>
      <c r="G1563" s="16"/>
      <c r="H1563" s="16"/>
      <c r="I1563" s="16"/>
      <c r="J1563" s="16"/>
      <c r="K1563" s="16"/>
      <c r="L1563" s="16"/>
      <c r="M1563" s="16"/>
      <c r="N1563" s="16"/>
      <c r="O1563" s="16"/>
      <c r="P1563" s="16"/>
      <c r="Q1563" s="11"/>
      <c r="R1563" s="11"/>
      <c r="S1563" s="11"/>
      <c r="T1563" s="11"/>
      <c r="U1563" s="11"/>
      <c r="V1563" s="11"/>
      <c r="AA1563" s="11"/>
      <c r="AB1563" s="11"/>
    </row>
    <row r="1564" spans="3:28" ht="13.5">
      <c r="C1564" s="16"/>
      <c r="D1564" s="13"/>
      <c r="E1564" s="13"/>
      <c r="F1564" s="13"/>
      <c r="G1564" s="16"/>
      <c r="H1564" s="16"/>
      <c r="I1564" s="16"/>
      <c r="J1564" s="16"/>
      <c r="K1564" s="16"/>
      <c r="L1564" s="16"/>
      <c r="M1564" s="16"/>
      <c r="N1564" s="16"/>
      <c r="O1564" s="16"/>
      <c r="P1564" s="16"/>
      <c r="Q1564" s="11"/>
      <c r="R1564" s="11"/>
      <c r="S1564" s="11"/>
      <c r="T1564" s="11"/>
      <c r="U1564" s="11"/>
      <c r="V1564" s="11"/>
      <c r="AA1564" s="11"/>
      <c r="AB1564" s="11"/>
    </row>
    <row r="1565" spans="3:28" ht="13.5">
      <c r="C1565" s="16"/>
      <c r="D1565" s="13"/>
      <c r="E1565" s="13"/>
      <c r="F1565" s="13"/>
      <c r="G1565" s="16"/>
      <c r="H1565" s="16"/>
      <c r="I1565" s="16"/>
      <c r="J1565" s="16"/>
      <c r="K1565" s="16"/>
      <c r="L1565" s="16"/>
      <c r="M1565" s="16"/>
      <c r="N1565" s="16"/>
      <c r="O1565" s="16"/>
      <c r="P1565" s="16"/>
      <c r="Q1565" s="11"/>
      <c r="R1565" s="11"/>
      <c r="S1565" s="11"/>
      <c r="T1565" s="11"/>
      <c r="U1565" s="11"/>
      <c r="V1565" s="11"/>
      <c r="AA1565" s="11"/>
      <c r="AB1565" s="11"/>
    </row>
    <row r="1566" spans="3:28" ht="13.5">
      <c r="C1566" s="16"/>
      <c r="D1566" s="13"/>
      <c r="E1566" s="13"/>
      <c r="F1566" s="13"/>
      <c r="G1566" s="16"/>
      <c r="H1566" s="16"/>
      <c r="I1566" s="16"/>
      <c r="J1566" s="16"/>
      <c r="K1566" s="16"/>
      <c r="L1566" s="16"/>
      <c r="M1566" s="16"/>
      <c r="N1566" s="16"/>
      <c r="O1566" s="16"/>
      <c r="P1566" s="16"/>
      <c r="Q1566" s="11"/>
      <c r="R1566" s="11"/>
      <c r="S1566" s="11"/>
      <c r="T1566" s="11"/>
      <c r="U1566" s="11"/>
      <c r="V1566" s="11"/>
      <c r="AA1566" s="11"/>
      <c r="AB1566" s="11"/>
    </row>
    <row r="1567" spans="3:28" ht="13.5">
      <c r="C1567" s="16"/>
      <c r="D1567" s="13"/>
      <c r="E1567" s="13"/>
      <c r="F1567" s="13"/>
      <c r="G1567" s="16"/>
      <c r="H1567" s="16"/>
      <c r="I1567" s="16"/>
      <c r="J1567" s="16"/>
      <c r="K1567" s="16"/>
      <c r="L1567" s="16"/>
      <c r="M1567" s="16"/>
      <c r="N1567" s="16"/>
      <c r="O1567" s="16"/>
      <c r="P1567" s="16"/>
      <c r="Q1567" s="11"/>
      <c r="R1567" s="11"/>
      <c r="S1567" s="11"/>
      <c r="T1567" s="11"/>
      <c r="U1567" s="11"/>
      <c r="V1567" s="11"/>
      <c r="AA1567" s="11"/>
      <c r="AB1567" s="11"/>
    </row>
    <row r="1568" spans="3:28" ht="13.5">
      <c r="C1568" s="16"/>
      <c r="D1568" s="13"/>
      <c r="E1568" s="13"/>
      <c r="F1568" s="13"/>
      <c r="G1568" s="16"/>
      <c r="H1568" s="16"/>
      <c r="I1568" s="16"/>
      <c r="J1568" s="16"/>
      <c r="K1568" s="16"/>
      <c r="L1568" s="16"/>
      <c r="M1568" s="16"/>
      <c r="N1568" s="16"/>
      <c r="O1568" s="16"/>
      <c r="P1568" s="16"/>
      <c r="Q1568" s="11"/>
      <c r="R1568" s="11"/>
      <c r="S1568" s="11"/>
      <c r="T1568" s="11"/>
      <c r="U1568" s="11"/>
      <c r="V1568" s="11"/>
      <c r="AA1568" s="11"/>
      <c r="AB1568" s="11"/>
    </row>
    <row r="1569" spans="3:28" ht="13.5">
      <c r="C1569" s="16"/>
      <c r="D1569" s="13"/>
      <c r="E1569" s="13"/>
      <c r="F1569" s="13"/>
      <c r="G1569" s="16"/>
      <c r="H1569" s="16"/>
      <c r="I1569" s="16"/>
      <c r="J1569" s="16"/>
      <c r="K1569" s="16"/>
      <c r="L1569" s="16"/>
      <c r="M1569" s="16"/>
      <c r="N1569" s="16"/>
      <c r="O1569" s="16"/>
      <c r="P1569" s="16"/>
      <c r="Q1569" s="11"/>
      <c r="R1569" s="11"/>
      <c r="S1569" s="11"/>
      <c r="T1569" s="11"/>
      <c r="U1569" s="11"/>
      <c r="V1569" s="11"/>
      <c r="AA1569" s="11"/>
      <c r="AB1569" s="11"/>
    </row>
    <row r="1570" spans="3:28" ht="13.5">
      <c r="C1570" s="16"/>
      <c r="D1570" s="13"/>
      <c r="E1570" s="13"/>
      <c r="F1570" s="13"/>
      <c r="G1570" s="16"/>
      <c r="H1570" s="16"/>
      <c r="I1570" s="16"/>
      <c r="J1570" s="16"/>
      <c r="K1570" s="16"/>
      <c r="L1570" s="16"/>
      <c r="M1570" s="16"/>
      <c r="N1570" s="16"/>
      <c r="O1570" s="16"/>
      <c r="P1570" s="16"/>
      <c r="Q1570" s="11"/>
      <c r="R1570" s="11"/>
      <c r="S1570" s="11"/>
      <c r="T1570" s="11"/>
      <c r="U1570" s="11"/>
      <c r="V1570" s="11"/>
      <c r="AA1570" s="11"/>
      <c r="AB1570" s="11"/>
    </row>
    <row r="1571" spans="3:28" ht="13.5">
      <c r="C1571" s="16"/>
      <c r="D1571" s="13"/>
      <c r="E1571" s="13"/>
      <c r="F1571" s="13"/>
      <c r="G1571" s="16"/>
      <c r="H1571" s="16"/>
      <c r="I1571" s="16"/>
      <c r="J1571" s="16"/>
      <c r="K1571" s="16"/>
      <c r="L1571" s="16"/>
      <c r="M1571" s="16"/>
      <c r="N1571" s="16"/>
      <c r="O1571" s="16"/>
      <c r="P1571" s="16"/>
      <c r="Q1571" s="11"/>
      <c r="R1571" s="11"/>
      <c r="S1571" s="11"/>
      <c r="T1571" s="11"/>
      <c r="U1571" s="11"/>
      <c r="V1571" s="11"/>
      <c r="AA1571" s="11"/>
      <c r="AB1571" s="11"/>
    </row>
    <row r="1572" spans="3:28" ht="13.5">
      <c r="C1572" s="16"/>
      <c r="D1572" s="13"/>
      <c r="E1572" s="13"/>
      <c r="F1572" s="13"/>
      <c r="G1572" s="16"/>
      <c r="H1572" s="16"/>
      <c r="I1572" s="16"/>
      <c r="J1572" s="16"/>
      <c r="K1572" s="16"/>
      <c r="L1572" s="16"/>
      <c r="M1572" s="16"/>
      <c r="N1572" s="16"/>
      <c r="O1572" s="16"/>
      <c r="P1572" s="16"/>
      <c r="Q1572" s="11"/>
      <c r="R1572" s="11"/>
      <c r="S1572" s="11"/>
      <c r="T1572" s="11"/>
      <c r="U1572" s="11"/>
      <c r="V1572" s="11"/>
      <c r="AA1572" s="11"/>
      <c r="AB1572" s="11"/>
    </row>
    <row r="1573" spans="3:28" ht="13.5">
      <c r="C1573" s="16"/>
      <c r="D1573" s="13"/>
      <c r="E1573" s="13"/>
      <c r="F1573" s="13"/>
      <c r="G1573" s="16"/>
      <c r="H1573" s="16"/>
      <c r="I1573" s="16"/>
      <c r="J1573" s="16"/>
      <c r="K1573" s="16"/>
      <c r="L1573" s="16"/>
      <c r="M1573" s="16"/>
      <c r="N1573" s="16"/>
      <c r="O1573" s="16"/>
      <c r="P1573" s="16"/>
      <c r="Q1573" s="11"/>
      <c r="R1573" s="11"/>
      <c r="S1573" s="11"/>
      <c r="T1573" s="11"/>
      <c r="U1573" s="11"/>
      <c r="V1573" s="11"/>
      <c r="AA1573" s="11"/>
      <c r="AB1573" s="11"/>
    </row>
    <row r="1574" spans="3:28" ht="13.5">
      <c r="C1574" s="16"/>
      <c r="D1574" s="13"/>
      <c r="E1574" s="13"/>
      <c r="F1574" s="13"/>
      <c r="G1574" s="16"/>
      <c r="H1574" s="16"/>
      <c r="I1574" s="16"/>
      <c r="J1574" s="16"/>
      <c r="K1574" s="16"/>
      <c r="L1574" s="16"/>
      <c r="M1574" s="16"/>
      <c r="N1574" s="16"/>
      <c r="O1574" s="16"/>
      <c r="P1574" s="16"/>
      <c r="Q1574" s="11"/>
      <c r="R1574" s="11"/>
      <c r="S1574" s="11"/>
      <c r="T1574" s="11"/>
      <c r="U1574" s="11"/>
      <c r="V1574" s="11"/>
      <c r="AA1574" s="11"/>
      <c r="AB1574" s="11"/>
    </row>
    <row r="1575" spans="3:28" ht="13.5">
      <c r="C1575" s="16"/>
      <c r="D1575" s="13"/>
      <c r="E1575" s="13"/>
      <c r="F1575" s="13"/>
      <c r="G1575" s="16"/>
      <c r="H1575" s="16"/>
      <c r="I1575" s="16"/>
      <c r="J1575" s="16"/>
      <c r="K1575" s="16"/>
      <c r="L1575" s="16"/>
      <c r="M1575" s="16"/>
      <c r="N1575" s="16"/>
      <c r="O1575" s="16"/>
      <c r="P1575" s="16"/>
      <c r="Q1575" s="11"/>
      <c r="R1575" s="11"/>
      <c r="S1575" s="11"/>
      <c r="T1575" s="11"/>
      <c r="U1575" s="11"/>
      <c r="V1575" s="11"/>
      <c r="AA1575" s="11"/>
      <c r="AB1575" s="11"/>
    </row>
    <row r="1576" spans="3:28" ht="13.5">
      <c r="C1576" s="16"/>
      <c r="D1576" s="13"/>
      <c r="E1576" s="13"/>
      <c r="F1576" s="13"/>
      <c r="G1576" s="16"/>
      <c r="H1576" s="16"/>
      <c r="I1576" s="16"/>
      <c r="J1576" s="16"/>
      <c r="K1576" s="16"/>
      <c r="L1576" s="16"/>
      <c r="M1576" s="16"/>
      <c r="N1576" s="16"/>
      <c r="O1576" s="16"/>
      <c r="P1576" s="16"/>
      <c r="Q1576" s="11"/>
      <c r="R1576" s="11"/>
      <c r="S1576" s="11"/>
      <c r="T1576" s="11"/>
      <c r="U1576" s="11"/>
      <c r="V1576" s="11"/>
      <c r="AA1576" s="11"/>
      <c r="AB1576" s="11"/>
    </row>
    <row r="1577" spans="3:28" ht="13.5">
      <c r="C1577" s="16"/>
      <c r="D1577" s="13"/>
      <c r="E1577" s="13"/>
      <c r="F1577" s="13"/>
      <c r="G1577" s="16"/>
      <c r="H1577" s="16"/>
      <c r="I1577" s="16"/>
      <c r="J1577" s="16"/>
      <c r="K1577" s="16"/>
      <c r="L1577" s="16"/>
      <c r="M1577" s="16"/>
      <c r="N1577" s="16"/>
      <c r="O1577" s="16"/>
      <c r="P1577" s="16"/>
      <c r="Q1577" s="11"/>
      <c r="R1577" s="11"/>
      <c r="S1577" s="11"/>
      <c r="T1577" s="11"/>
      <c r="U1577" s="11"/>
      <c r="V1577" s="11"/>
      <c r="AA1577" s="11"/>
      <c r="AB1577" s="11"/>
    </row>
    <row r="1578" spans="3:28" ht="13.5">
      <c r="C1578" s="16"/>
      <c r="D1578" s="13"/>
      <c r="E1578" s="13"/>
      <c r="F1578" s="13"/>
      <c r="G1578" s="16"/>
      <c r="H1578" s="16"/>
      <c r="I1578" s="16"/>
      <c r="J1578" s="16"/>
      <c r="K1578" s="16"/>
      <c r="L1578" s="16"/>
      <c r="M1578" s="16"/>
      <c r="N1578" s="16"/>
      <c r="O1578" s="16"/>
      <c r="P1578" s="16"/>
      <c r="Q1578" s="11"/>
      <c r="R1578" s="11"/>
      <c r="S1578" s="11"/>
      <c r="T1578" s="11"/>
      <c r="U1578" s="11"/>
      <c r="V1578" s="11"/>
      <c r="AA1578" s="11"/>
      <c r="AB1578" s="11"/>
    </row>
    <row r="1579" spans="3:28" ht="13.5">
      <c r="C1579" s="16"/>
      <c r="D1579" s="13"/>
      <c r="E1579" s="13"/>
      <c r="F1579" s="13"/>
      <c r="G1579" s="16"/>
      <c r="H1579" s="16"/>
      <c r="I1579" s="16"/>
      <c r="J1579" s="16"/>
      <c r="K1579" s="16"/>
      <c r="L1579" s="16"/>
      <c r="M1579" s="16"/>
      <c r="N1579" s="16"/>
      <c r="O1579" s="16"/>
      <c r="P1579" s="16"/>
      <c r="Q1579" s="11"/>
      <c r="R1579" s="11"/>
      <c r="S1579" s="11"/>
      <c r="T1579" s="11"/>
      <c r="U1579" s="11"/>
      <c r="V1579" s="11"/>
      <c r="AA1579" s="11"/>
      <c r="AB1579" s="11"/>
    </row>
    <row r="1580" spans="3:28" ht="13.5">
      <c r="C1580" s="16"/>
      <c r="D1580" s="13"/>
      <c r="E1580" s="13"/>
      <c r="F1580" s="13"/>
      <c r="G1580" s="16"/>
      <c r="H1580" s="16"/>
      <c r="I1580" s="16"/>
      <c r="J1580" s="16"/>
      <c r="K1580" s="16"/>
      <c r="L1580" s="16"/>
      <c r="M1580" s="16"/>
      <c r="N1580" s="16"/>
      <c r="O1580" s="16"/>
      <c r="P1580" s="16"/>
      <c r="Q1580" s="11"/>
      <c r="R1580" s="11"/>
      <c r="S1580" s="11"/>
      <c r="T1580" s="11"/>
      <c r="U1580" s="11"/>
      <c r="V1580" s="11"/>
      <c r="AA1580" s="11"/>
      <c r="AB1580" s="11"/>
    </row>
    <row r="1581" spans="3:28" ht="13.5">
      <c r="C1581" s="16"/>
      <c r="D1581" s="13"/>
      <c r="E1581" s="13"/>
      <c r="F1581" s="13"/>
      <c r="G1581" s="16"/>
      <c r="H1581" s="16"/>
      <c r="I1581" s="16"/>
      <c r="J1581" s="16"/>
      <c r="K1581" s="16"/>
      <c r="L1581" s="16"/>
      <c r="M1581" s="16"/>
      <c r="N1581" s="16"/>
      <c r="O1581" s="16"/>
      <c r="P1581" s="16"/>
      <c r="Q1581" s="11"/>
      <c r="R1581" s="11"/>
      <c r="S1581" s="11"/>
      <c r="T1581" s="11"/>
      <c r="U1581" s="11"/>
      <c r="V1581" s="11"/>
      <c r="AA1581" s="11"/>
      <c r="AB1581" s="11"/>
    </row>
    <row r="1582" spans="3:28" ht="13.5">
      <c r="C1582" s="16"/>
      <c r="D1582" s="13"/>
      <c r="E1582" s="13"/>
      <c r="F1582" s="13"/>
      <c r="G1582" s="16"/>
      <c r="H1582" s="16"/>
      <c r="I1582" s="16"/>
      <c r="J1582" s="16"/>
      <c r="K1582" s="16"/>
      <c r="L1582" s="16"/>
      <c r="M1582" s="16"/>
      <c r="N1582" s="16"/>
      <c r="O1582" s="16"/>
      <c r="P1582" s="16"/>
      <c r="Q1582" s="11"/>
      <c r="R1582" s="11"/>
      <c r="S1582" s="11"/>
      <c r="T1582" s="11"/>
      <c r="U1582" s="11"/>
      <c r="V1582" s="11"/>
      <c r="AA1582" s="11"/>
      <c r="AB1582" s="11"/>
    </row>
    <row r="1583" spans="3:28" ht="13.5">
      <c r="C1583" s="16"/>
      <c r="D1583" s="13"/>
      <c r="E1583" s="13"/>
      <c r="F1583" s="13"/>
      <c r="G1583" s="16"/>
      <c r="H1583" s="16"/>
      <c r="I1583" s="16"/>
      <c r="J1583" s="16"/>
      <c r="K1583" s="16"/>
      <c r="L1583" s="16"/>
      <c r="M1583" s="16"/>
      <c r="N1583" s="16"/>
      <c r="O1583" s="16"/>
      <c r="P1583" s="16"/>
      <c r="Q1583" s="11"/>
      <c r="R1583" s="11"/>
      <c r="S1583" s="11"/>
      <c r="T1583" s="11"/>
      <c r="U1583" s="11"/>
      <c r="V1583" s="11"/>
      <c r="AA1583" s="11"/>
      <c r="AB1583" s="11"/>
    </row>
    <row r="1584" spans="3:28" ht="13.5">
      <c r="C1584" s="16"/>
      <c r="D1584" s="13"/>
      <c r="E1584" s="13"/>
      <c r="F1584" s="13"/>
      <c r="G1584" s="16"/>
      <c r="H1584" s="16"/>
      <c r="I1584" s="16"/>
      <c r="J1584" s="16"/>
      <c r="K1584" s="16"/>
      <c r="L1584" s="16"/>
      <c r="M1584" s="16"/>
      <c r="N1584" s="16"/>
      <c r="O1584" s="16"/>
      <c r="P1584" s="16"/>
      <c r="Q1584" s="11"/>
      <c r="R1584" s="11"/>
      <c r="S1584" s="11"/>
      <c r="T1584" s="11"/>
      <c r="U1584" s="11"/>
      <c r="V1584" s="11"/>
      <c r="AA1584" s="11"/>
      <c r="AB1584" s="11"/>
    </row>
    <row r="1585" spans="3:28" ht="13.5">
      <c r="C1585" s="16"/>
      <c r="D1585" s="13"/>
      <c r="E1585" s="13"/>
      <c r="F1585" s="13"/>
      <c r="G1585" s="16"/>
      <c r="H1585" s="16"/>
      <c r="I1585" s="16"/>
      <c r="J1585" s="16"/>
      <c r="K1585" s="16"/>
      <c r="L1585" s="16"/>
      <c r="M1585" s="16"/>
      <c r="N1585" s="16"/>
      <c r="O1585" s="16"/>
      <c r="P1585" s="16"/>
      <c r="Q1585" s="11"/>
      <c r="R1585" s="11"/>
      <c r="S1585" s="11"/>
      <c r="T1585" s="11"/>
      <c r="U1585" s="11"/>
      <c r="V1585" s="11"/>
      <c r="AA1585" s="11"/>
      <c r="AB1585" s="11"/>
    </row>
    <row r="1586" spans="3:28" ht="13.5">
      <c r="C1586" s="16"/>
      <c r="D1586" s="13"/>
      <c r="E1586" s="13"/>
      <c r="F1586" s="13"/>
      <c r="G1586" s="16"/>
      <c r="H1586" s="16"/>
      <c r="I1586" s="16"/>
      <c r="J1586" s="16"/>
      <c r="K1586" s="16"/>
      <c r="L1586" s="16"/>
      <c r="M1586" s="16"/>
      <c r="N1586" s="16"/>
      <c r="O1586" s="16"/>
      <c r="P1586" s="16"/>
      <c r="Q1586" s="11"/>
      <c r="R1586" s="11"/>
      <c r="S1586" s="11"/>
      <c r="T1586" s="11"/>
      <c r="U1586" s="11"/>
      <c r="V1586" s="11"/>
      <c r="AA1586" s="11"/>
      <c r="AB1586" s="11"/>
    </row>
    <row r="1587" spans="3:28" ht="13.5">
      <c r="C1587" s="16"/>
      <c r="D1587" s="13"/>
      <c r="E1587" s="13"/>
      <c r="F1587" s="13"/>
      <c r="G1587" s="16"/>
      <c r="H1587" s="16"/>
      <c r="I1587" s="16"/>
      <c r="J1587" s="16"/>
      <c r="K1587" s="16"/>
      <c r="L1587" s="16"/>
      <c r="M1587" s="16"/>
      <c r="N1587" s="16"/>
      <c r="O1587" s="16"/>
      <c r="P1587" s="16"/>
      <c r="Q1587" s="11"/>
      <c r="R1587" s="11"/>
      <c r="S1587" s="11"/>
      <c r="T1587" s="11"/>
      <c r="U1587" s="11"/>
      <c r="V1587" s="11"/>
      <c r="AA1587" s="11"/>
      <c r="AB1587" s="11"/>
    </row>
    <row r="1588" spans="3:28" ht="13.5">
      <c r="C1588" s="16"/>
      <c r="D1588" s="13"/>
      <c r="E1588" s="13"/>
      <c r="F1588" s="13"/>
      <c r="G1588" s="16"/>
      <c r="H1588" s="16"/>
      <c r="I1588" s="16"/>
      <c r="J1588" s="16"/>
      <c r="K1588" s="16"/>
      <c r="L1588" s="16"/>
      <c r="M1588" s="16"/>
      <c r="N1588" s="16"/>
      <c r="O1588" s="16"/>
      <c r="P1588" s="16"/>
      <c r="Q1588" s="11"/>
      <c r="R1588" s="11"/>
      <c r="S1588" s="11"/>
      <c r="T1588" s="11"/>
      <c r="U1588" s="11"/>
      <c r="V1588" s="11"/>
      <c r="AA1588" s="11"/>
      <c r="AB1588" s="11"/>
    </row>
    <row r="1589" spans="3:28" ht="13.5">
      <c r="C1589" s="16"/>
      <c r="D1589" s="13"/>
      <c r="E1589" s="13"/>
      <c r="F1589" s="13"/>
      <c r="G1589" s="16"/>
      <c r="H1589" s="16"/>
      <c r="I1589" s="16"/>
      <c r="J1589" s="16"/>
      <c r="K1589" s="16"/>
      <c r="L1589" s="16"/>
      <c r="M1589" s="16"/>
      <c r="N1589" s="16"/>
      <c r="O1589" s="16"/>
      <c r="P1589" s="16"/>
      <c r="Q1589" s="11"/>
      <c r="R1589" s="11"/>
      <c r="S1589" s="11"/>
      <c r="T1589" s="11"/>
      <c r="U1589" s="11"/>
      <c r="V1589" s="11"/>
      <c r="AA1589" s="11"/>
      <c r="AB1589" s="11"/>
    </row>
    <row r="1590" spans="3:28" ht="13.5">
      <c r="C1590" s="16"/>
      <c r="D1590" s="13"/>
      <c r="E1590" s="13"/>
      <c r="F1590" s="13"/>
      <c r="G1590" s="16"/>
      <c r="H1590" s="16"/>
      <c r="I1590" s="16"/>
      <c r="J1590" s="16"/>
      <c r="K1590" s="16"/>
      <c r="L1590" s="16"/>
      <c r="M1590" s="16"/>
      <c r="N1590" s="16"/>
      <c r="O1590" s="16"/>
      <c r="P1590" s="16"/>
      <c r="Q1590" s="11"/>
      <c r="R1590" s="11"/>
      <c r="S1590" s="11"/>
      <c r="T1590" s="11"/>
      <c r="U1590" s="11"/>
      <c r="V1590" s="11"/>
      <c r="AA1590" s="11"/>
      <c r="AB1590" s="11"/>
    </row>
    <row r="1591" spans="3:28" ht="13.5">
      <c r="C1591" s="16"/>
      <c r="D1591" s="13"/>
      <c r="E1591" s="13"/>
      <c r="F1591" s="13"/>
      <c r="G1591" s="16"/>
      <c r="H1591" s="16"/>
      <c r="I1591" s="16"/>
      <c r="J1591" s="16"/>
      <c r="K1591" s="16"/>
      <c r="L1591" s="16"/>
      <c r="M1591" s="16"/>
      <c r="N1591" s="16"/>
      <c r="O1591" s="16"/>
      <c r="P1591" s="16"/>
      <c r="Q1591" s="11"/>
      <c r="R1591" s="11"/>
      <c r="S1591" s="11"/>
      <c r="T1591" s="11"/>
      <c r="U1591" s="11"/>
      <c r="V1591" s="11"/>
      <c r="AA1591" s="11"/>
      <c r="AB1591" s="11"/>
    </row>
    <row r="1592" spans="3:28" ht="13.5">
      <c r="C1592" s="16"/>
      <c r="D1592" s="13"/>
      <c r="E1592" s="13"/>
      <c r="F1592" s="13"/>
      <c r="G1592" s="16"/>
      <c r="H1592" s="16"/>
      <c r="I1592" s="16"/>
      <c r="J1592" s="16"/>
      <c r="K1592" s="16"/>
      <c r="L1592" s="16"/>
      <c r="M1592" s="16"/>
      <c r="N1592" s="16"/>
      <c r="O1592" s="16"/>
      <c r="P1592" s="16"/>
      <c r="Q1592" s="11"/>
      <c r="R1592" s="11"/>
      <c r="S1592" s="11"/>
      <c r="T1592" s="11"/>
      <c r="U1592" s="11"/>
      <c r="V1592" s="11"/>
      <c r="AA1592" s="11"/>
      <c r="AB1592" s="11"/>
    </row>
    <row r="1593" spans="3:28" ht="13.5">
      <c r="C1593" s="16"/>
      <c r="D1593" s="13"/>
      <c r="E1593" s="13"/>
      <c r="F1593" s="13"/>
      <c r="G1593" s="16"/>
      <c r="H1593" s="16"/>
      <c r="I1593" s="16"/>
      <c r="J1593" s="16"/>
      <c r="K1593" s="16"/>
      <c r="L1593" s="16"/>
      <c r="M1593" s="16"/>
      <c r="N1593" s="16"/>
      <c r="O1593" s="16"/>
      <c r="P1593" s="16"/>
      <c r="Q1593" s="11"/>
      <c r="R1593" s="11"/>
      <c r="S1593" s="11"/>
      <c r="T1593" s="11"/>
      <c r="U1593" s="11"/>
      <c r="V1593" s="11"/>
      <c r="AA1593" s="11"/>
      <c r="AB1593" s="11"/>
    </row>
    <row r="1594" spans="3:28" ht="13.5">
      <c r="C1594" s="16"/>
      <c r="D1594" s="13"/>
      <c r="E1594" s="13"/>
      <c r="F1594" s="13"/>
      <c r="G1594" s="16"/>
      <c r="H1594" s="16"/>
      <c r="I1594" s="16"/>
      <c r="J1594" s="16"/>
      <c r="K1594" s="16"/>
      <c r="L1594" s="16"/>
      <c r="M1594" s="16"/>
      <c r="N1594" s="16"/>
      <c r="O1594" s="16"/>
      <c r="P1594" s="16"/>
      <c r="Q1594" s="11"/>
      <c r="R1594" s="11"/>
      <c r="S1594" s="11"/>
      <c r="T1594" s="11"/>
      <c r="U1594" s="11"/>
      <c r="V1594" s="11"/>
      <c r="AA1594" s="11"/>
      <c r="AB1594" s="11"/>
    </row>
    <row r="1595" spans="3:28" ht="13.5">
      <c r="C1595" s="16"/>
      <c r="D1595" s="13"/>
      <c r="E1595" s="13"/>
      <c r="F1595" s="13"/>
      <c r="G1595" s="16"/>
      <c r="H1595" s="16"/>
      <c r="I1595" s="16"/>
      <c r="J1595" s="16"/>
      <c r="K1595" s="16"/>
      <c r="L1595" s="16"/>
      <c r="M1595" s="16"/>
      <c r="N1595" s="16"/>
      <c r="O1595" s="16"/>
      <c r="P1595" s="16"/>
      <c r="Q1595" s="11"/>
      <c r="R1595" s="11"/>
      <c r="S1595" s="11"/>
      <c r="T1595" s="11"/>
      <c r="U1595" s="11"/>
      <c r="V1595" s="11"/>
      <c r="AA1595" s="11"/>
      <c r="AB1595" s="11"/>
    </row>
    <row r="1596" spans="3:28" ht="13.5">
      <c r="C1596" s="16"/>
      <c r="D1596" s="13"/>
      <c r="E1596" s="13"/>
      <c r="F1596" s="13"/>
      <c r="G1596" s="16"/>
      <c r="H1596" s="16"/>
      <c r="I1596" s="16"/>
      <c r="J1596" s="16"/>
      <c r="K1596" s="16"/>
      <c r="L1596" s="16"/>
      <c r="M1596" s="16"/>
      <c r="N1596" s="16"/>
      <c r="O1596" s="16"/>
      <c r="P1596" s="16"/>
      <c r="Q1596" s="11"/>
      <c r="R1596" s="11"/>
      <c r="S1596" s="11"/>
      <c r="T1596" s="11"/>
      <c r="U1596" s="11"/>
      <c r="V1596" s="11"/>
      <c r="AA1596" s="11"/>
      <c r="AB1596" s="11"/>
    </row>
    <row r="1597" spans="3:28" ht="13.5">
      <c r="C1597" s="16"/>
      <c r="D1597" s="13"/>
      <c r="E1597" s="13"/>
      <c r="F1597" s="13"/>
      <c r="G1597" s="16"/>
      <c r="H1597" s="16"/>
      <c r="I1597" s="16"/>
      <c r="J1597" s="16"/>
      <c r="K1597" s="16"/>
      <c r="L1597" s="16"/>
      <c r="M1597" s="16"/>
      <c r="N1597" s="16"/>
      <c r="O1597" s="16"/>
      <c r="P1597" s="16"/>
      <c r="Q1597" s="11"/>
      <c r="R1597" s="11"/>
      <c r="S1597" s="11"/>
      <c r="T1597" s="11"/>
      <c r="U1597" s="11"/>
      <c r="V1597" s="11"/>
      <c r="AA1597" s="11"/>
      <c r="AB1597" s="11"/>
    </row>
    <row r="1598" spans="3:28" ht="13.5">
      <c r="C1598" s="16"/>
      <c r="D1598" s="13"/>
      <c r="E1598" s="13"/>
      <c r="F1598" s="13"/>
      <c r="G1598" s="16"/>
      <c r="H1598" s="16"/>
      <c r="I1598" s="16"/>
      <c r="J1598" s="16"/>
      <c r="K1598" s="16"/>
      <c r="L1598" s="16"/>
      <c r="M1598" s="16"/>
      <c r="N1598" s="16"/>
      <c r="O1598" s="16"/>
      <c r="P1598" s="16"/>
      <c r="Q1598" s="11"/>
      <c r="R1598" s="11"/>
      <c r="S1598" s="11"/>
      <c r="T1598" s="11"/>
      <c r="U1598" s="11"/>
      <c r="V1598" s="11"/>
      <c r="AA1598" s="11"/>
      <c r="AB1598" s="11"/>
    </row>
    <row r="1599" spans="3:28" ht="13.5">
      <c r="C1599" s="16"/>
      <c r="D1599" s="13"/>
      <c r="E1599" s="13"/>
      <c r="F1599" s="13"/>
      <c r="G1599" s="16"/>
      <c r="H1599" s="16"/>
      <c r="I1599" s="16"/>
      <c r="J1599" s="16"/>
      <c r="K1599" s="16"/>
      <c r="L1599" s="16"/>
      <c r="M1599" s="16"/>
      <c r="N1599" s="16"/>
      <c r="O1599" s="16"/>
      <c r="P1599" s="16"/>
      <c r="Q1599" s="11"/>
      <c r="R1599" s="11"/>
      <c r="S1599" s="11"/>
      <c r="T1599" s="11"/>
      <c r="U1599" s="11"/>
      <c r="V1599" s="11"/>
      <c r="AA1599" s="11"/>
      <c r="AB1599" s="11"/>
    </row>
    <row r="1600" spans="3:28" ht="13.5">
      <c r="C1600" s="16"/>
      <c r="D1600" s="13"/>
      <c r="E1600" s="13"/>
      <c r="F1600" s="13"/>
      <c r="G1600" s="16"/>
      <c r="H1600" s="16"/>
      <c r="I1600" s="16"/>
      <c r="J1600" s="16"/>
      <c r="K1600" s="16"/>
      <c r="L1600" s="16"/>
      <c r="M1600" s="16"/>
      <c r="N1600" s="16"/>
      <c r="O1600" s="16"/>
      <c r="P1600" s="16"/>
      <c r="Q1600" s="11"/>
      <c r="R1600" s="11"/>
      <c r="S1600" s="11"/>
      <c r="T1600" s="11"/>
      <c r="U1600" s="11"/>
      <c r="V1600" s="11"/>
      <c r="AA1600" s="11"/>
      <c r="AB1600" s="11"/>
    </row>
    <row r="1601" spans="3:28" ht="13.5">
      <c r="C1601" s="16"/>
      <c r="D1601" s="13"/>
      <c r="E1601" s="13"/>
      <c r="F1601" s="13"/>
      <c r="G1601" s="16"/>
      <c r="H1601" s="16"/>
      <c r="I1601" s="16"/>
      <c r="J1601" s="16"/>
      <c r="K1601" s="16"/>
      <c r="L1601" s="16"/>
      <c r="M1601" s="16"/>
      <c r="N1601" s="16"/>
      <c r="O1601" s="16"/>
      <c r="P1601" s="16"/>
      <c r="Q1601" s="11"/>
      <c r="R1601" s="11"/>
      <c r="S1601" s="11"/>
      <c r="T1601" s="11"/>
      <c r="U1601" s="11"/>
      <c r="V1601" s="11"/>
      <c r="AA1601" s="11"/>
      <c r="AB1601" s="11"/>
    </row>
    <row r="1602" spans="3:28" ht="13.5">
      <c r="C1602" s="16"/>
      <c r="D1602" s="13"/>
      <c r="E1602" s="13"/>
      <c r="F1602" s="13"/>
      <c r="G1602" s="16"/>
      <c r="H1602" s="16"/>
      <c r="I1602" s="16"/>
      <c r="J1602" s="16"/>
      <c r="K1602" s="16"/>
      <c r="L1602" s="16"/>
      <c r="M1602" s="16"/>
      <c r="N1602" s="16"/>
      <c r="O1602" s="16"/>
      <c r="P1602" s="16"/>
      <c r="Q1602" s="11"/>
      <c r="R1602" s="11"/>
      <c r="S1602" s="11"/>
      <c r="T1602" s="11"/>
      <c r="U1602" s="11"/>
      <c r="V1602" s="11"/>
      <c r="AA1602" s="11"/>
      <c r="AB1602" s="11"/>
    </row>
    <row r="1603" spans="3:28" ht="13.5">
      <c r="C1603" s="16"/>
      <c r="D1603" s="13"/>
      <c r="E1603" s="13"/>
      <c r="F1603" s="13"/>
      <c r="G1603" s="16"/>
      <c r="H1603" s="16"/>
      <c r="I1603" s="16"/>
      <c r="J1603" s="16"/>
      <c r="K1603" s="16"/>
      <c r="L1603" s="16"/>
      <c r="M1603" s="16"/>
      <c r="N1603" s="16"/>
      <c r="O1603" s="16"/>
      <c r="P1603" s="16"/>
      <c r="Q1603" s="11"/>
      <c r="R1603" s="11"/>
      <c r="S1603" s="11"/>
      <c r="T1603" s="11"/>
      <c r="U1603" s="11"/>
      <c r="V1603" s="11"/>
      <c r="AA1603" s="11"/>
      <c r="AB1603" s="11"/>
    </row>
    <row r="1604" spans="3:28" ht="13.5">
      <c r="C1604" s="16"/>
      <c r="D1604" s="13"/>
      <c r="E1604" s="13"/>
      <c r="F1604" s="13"/>
      <c r="G1604" s="16"/>
      <c r="H1604" s="16"/>
      <c r="I1604" s="16"/>
      <c r="J1604" s="16"/>
      <c r="K1604" s="16"/>
      <c r="L1604" s="16"/>
      <c r="M1604" s="16"/>
      <c r="N1604" s="16"/>
      <c r="O1604" s="16"/>
      <c r="P1604" s="16"/>
      <c r="Q1604" s="11"/>
      <c r="R1604" s="11"/>
      <c r="S1604" s="11"/>
      <c r="T1604" s="11"/>
      <c r="U1604" s="11"/>
      <c r="V1604" s="11"/>
      <c r="AA1604" s="11"/>
      <c r="AB1604" s="11"/>
    </row>
    <row r="1605" spans="3:28" ht="13.5">
      <c r="C1605" s="16"/>
      <c r="D1605" s="13"/>
      <c r="E1605" s="13"/>
      <c r="F1605" s="13"/>
      <c r="G1605" s="16"/>
      <c r="H1605" s="16"/>
      <c r="I1605" s="16"/>
      <c r="J1605" s="16"/>
      <c r="K1605" s="16"/>
      <c r="L1605" s="16"/>
      <c r="M1605" s="16"/>
      <c r="N1605" s="16"/>
      <c r="O1605" s="16"/>
      <c r="P1605" s="16"/>
      <c r="Q1605" s="11"/>
      <c r="R1605" s="11"/>
      <c r="S1605" s="11"/>
      <c r="T1605" s="11"/>
      <c r="U1605" s="11"/>
      <c r="V1605" s="11"/>
      <c r="AA1605" s="11"/>
      <c r="AB1605" s="11"/>
    </row>
    <row r="1606" spans="3:28" ht="13.5">
      <c r="C1606" s="16"/>
      <c r="D1606" s="13"/>
      <c r="E1606" s="13"/>
      <c r="F1606" s="13"/>
      <c r="G1606" s="16"/>
      <c r="H1606" s="16"/>
      <c r="I1606" s="16"/>
      <c r="J1606" s="16"/>
      <c r="K1606" s="16"/>
      <c r="L1606" s="16"/>
      <c r="M1606" s="16"/>
      <c r="N1606" s="16"/>
      <c r="O1606" s="16"/>
      <c r="P1606" s="16"/>
      <c r="Q1606" s="11"/>
      <c r="R1606" s="11"/>
      <c r="S1606" s="11"/>
      <c r="T1606" s="11"/>
      <c r="U1606" s="11"/>
      <c r="V1606" s="11"/>
      <c r="AA1606" s="11"/>
      <c r="AB1606" s="11"/>
    </row>
    <row r="1607" spans="3:28" ht="13.5">
      <c r="C1607" s="16"/>
      <c r="D1607" s="13"/>
      <c r="E1607" s="13"/>
      <c r="F1607" s="13"/>
      <c r="G1607" s="16"/>
      <c r="H1607" s="16"/>
      <c r="I1607" s="16"/>
      <c r="J1607" s="16"/>
      <c r="K1607" s="16"/>
      <c r="L1607" s="16"/>
      <c r="M1607" s="16"/>
      <c r="N1607" s="16"/>
      <c r="O1607" s="16"/>
      <c r="P1607" s="16"/>
      <c r="Q1607" s="11"/>
      <c r="R1607" s="11"/>
      <c r="S1607" s="11"/>
      <c r="T1607" s="11"/>
      <c r="U1607" s="11"/>
      <c r="V1607" s="11"/>
      <c r="AA1607" s="11"/>
      <c r="AB1607" s="11"/>
    </row>
    <row r="1608" spans="3:28" ht="13.5">
      <c r="C1608" s="16"/>
      <c r="D1608" s="13"/>
      <c r="E1608" s="13"/>
      <c r="F1608" s="13"/>
      <c r="G1608" s="16"/>
      <c r="H1608" s="16"/>
      <c r="I1608" s="16"/>
      <c r="J1608" s="16"/>
      <c r="K1608" s="16"/>
      <c r="L1608" s="16"/>
      <c r="M1608" s="16"/>
      <c r="N1608" s="16"/>
      <c r="O1608" s="16"/>
      <c r="P1608" s="16"/>
      <c r="Q1608" s="11"/>
      <c r="R1608" s="11"/>
      <c r="S1608" s="11"/>
      <c r="T1608" s="11"/>
      <c r="U1608" s="11"/>
      <c r="V1608" s="11"/>
      <c r="AA1608" s="11"/>
      <c r="AB1608" s="11"/>
    </row>
    <row r="1609" spans="3:28" ht="13.5">
      <c r="C1609" s="16"/>
      <c r="D1609" s="13"/>
      <c r="E1609" s="13"/>
      <c r="F1609" s="13"/>
      <c r="G1609" s="16"/>
      <c r="H1609" s="16"/>
      <c r="I1609" s="16"/>
      <c r="J1609" s="16"/>
      <c r="K1609" s="16"/>
      <c r="L1609" s="16"/>
      <c r="M1609" s="16"/>
      <c r="N1609" s="16"/>
      <c r="O1609" s="16"/>
      <c r="P1609" s="16"/>
      <c r="Q1609" s="11"/>
      <c r="R1609" s="11"/>
      <c r="S1609" s="11"/>
      <c r="T1609" s="11"/>
      <c r="U1609" s="11"/>
      <c r="V1609" s="11"/>
      <c r="AA1609" s="11"/>
      <c r="AB1609" s="11"/>
    </row>
    <row r="1610" spans="3:28" ht="13.5">
      <c r="C1610" s="16"/>
      <c r="D1610" s="13"/>
      <c r="E1610" s="13"/>
      <c r="F1610" s="13"/>
      <c r="G1610" s="16"/>
      <c r="H1610" s="16"/>
      <c r="I1610" s="16"/>
      <c r="J1610" s="16"/>
      <c r="K1610" s="16"/>
      <c r="L1610" s="16"/>
      <c r="M1610" s="16"/>
      <c r="N1610" s="16"/>
      <c r="O1610" s="16"/>
      <c r="P1610" s="16"/>
      <c r="Q1610" s="11"/>
      <c r="R1610" s="11"/>
      <c r="S1610" s="11"/>
      <c r="T1610" s="11"/>
      <c r="U1610" s="11"/>
      <c r="V1610" s="11"/>
      <c r="AA1610" s="11"/>
      <c r="AB1610" s="11"/>
    </row>
    <row r="1611" spans="3:28" ht="13.5">
      <c r="C1611" s="16"/>
      <c r="D1611" s="13"/>
      <c r="E1611" s="13"/>
      <c r="F1611" s="13"/>
      <c r="G1611" s="16"/>
      <c r="H1611" s="16"/>
      <c r="I1611" s="16"/>
      <c r="J1611" s="16"/>
      <c r="K1611" s="16"/>
      <c r="L1611" s="16"/>
      <c r="M1611" s="16"/>
      <c r="N1611" s="16"/>
      <c r="O1611" s="16"/>
      <c r="P1611" s="16"/>
      <c r="Q1611" s="11"/>
      <c r="R1611" s="11"/>
      <c r="S1611" s="11"/>
      <c r="T1611" s="11"/>
      <c r="U1611" s="11"/>
      <c r="V1611" s="11"/>
      <c r="AA1611" s="11"/>
      <c r="AB1611" s="11"/>
    </row>
    <row r="1612" spans="3:28" ht="13.5">
      <c r="C1612" s="16"/>
      <c r="D1612" s="13"/>
      <c r="E1612" s="13"/>
      <c r="F1612" s="13"/>
      <c r="G1612" s="16"/>
      <c r="H1612" s="16"/>
      <c r="I1612" s="16"/>
      <c r="J1612" s="16"/>
      <c r="K1612" s="16"/>
      <c r="L1612" s="16"/>
      <c r="M1612" s="16"/>
      <c r="N1612" s="16"/>
      <c r="O1612" s="16"/>
      <c r="P1612" s="16"/>
      <c r="Q1612" s="11"/>
      <c r="R1612" s="11"/>
      <c r="S1612" s="11"/>
      <c r="T1612" s="11"/>
      <c r="U1612" s="11"/>
      <c r="V1612" s="11"/>
      <c r="AA1612" s="11"/>
      <c r="AB1612" s="11"/>
    </row>
    <row r="1613" spans="3:28" ht="13.5">
      <c r="C1613" s="16"/>
      <c r="D1613" s="13"/>
      <c r="E1613" s="13"/>
      <c r="F1613" s="13"/>
      <c r="G1613" s="16"/>
      <c r="H1613" s="16"/>
      <c r="I1613" s="16"/>
      <c r="J1613" s="16"/>
      <c r="K1613" s="16"/>
      <c r="L1613" s="16"/>
      <c r="M1613" s="16"/>
      <c r="N1613" s="16"/>
      <c r="O1613" s="16"/>
      <c r="P1613" s="16"/>
      <c r="Q1613" s="11"/>
      <c r="R1613" s="11"/>
      <c r="S1613" s="11"/>
      <c r="T1613" s="11"/>
      <c r="U1613" s="11"/>
      <c r="V1613" s="11"/>
      <c r="AA1613" s="11"/>
      <c r="AB1613" s="11"/>
    </row>
    <row r="1614" spans="3:28" ht="13.5">
      <c r="C1614" s="16"/>
      <c r="D1614" s="13"/>
      <c r="E1614" s="13"/>
      <c r="F1614" s="13"/>
      <c r="G1614" s="16"/>
      <c r="H1614" s="16"/>
      <c r="I1614" s="16"/>
      <c r="J1614" s="16"/>
      <c r="K1614" s="16"/>
      <c r="L1614" s="16"/>
      <c r="M1614" s="16"/>
      <c r="N1614" s="16"/>
      <c r="O1614" s="16"/>
      <c r="P1614" s="16"/>
      <c r="Q1614" s="11"/>
      <c r="R1614" s="11"/>
      <c r="S1614" s="11"/>
      <c r="T1614" s="11"/>
      <c r="U1614" s="11"/>
      <c r="V1614" s="11"/>
      <c r="AA1614" s="11"/>
      <c r="AB1614" s="11"/>
    </row>
    <row r="1615" spans="3:28" ht="13.5">
      <c r="C1615" s="16"/>
      <c r="D1615" s="13"/>
      <c r="E1615" s="13"/>
      <c r="F1615" s="13"/>
      <c r="G1615" s="16"/>
      <c r="H1615" s="16"/>
      <c r="I1615" s="16"/>
      <c r="J1615" s="16"/>
      <c r="K1615" s="16"/>
      <c r="L1615" s="16"/>
      <c r="M1615" s="16"/>
      <c r="N1615" s="16"/>
      <c r="O1615" s="16"/>
      <c r="P1615" s="16"/>
      <c r="Q1615" s="11"/>
      <c r="R1615" s="11"/>
      <c r="S1615" s="11"/>
      <c r="T1615" s="11"/>
      <c r="U1615" s="11"/>
      <c r="V1615" s="11"/>
      <c r="AA1615" s="11"/>
      <c r="AB1615" s="11"/>
    </row>
    <row r="1616" spans="3:28" ht="13.5">
      <c r="C1616" s="16"/>
      <c r="D1616" s="13"/>
      <c r="E1616" s="13"/>
      <c r="F1616" s="13"/>
      <c r="G1616" s="16"/>
      <c r="H1616" s="16"/>
      <c r="I1616" s="16"/>
      <c r="J1616" s="16"/>
      <c r="K1616" s="16"/>
      <c r="L1616" s="16"/>
      <c r="M1616" s="16"/>
      <c r="N1616" s="16"/>
      <c r="O1616" s="16"/>
      <c r="P1616" s="16"/>
      <c r="Q1616" s="11"/>
      <c r="R1616" s="11"/>
      <c r="S1616" s="11"/>
      <c r="T1616" s="11"/>
      <c r="U1616" s="11"/>
      <c r="V1616" s="11"/>
      <c r="AA1616" s="11"/>
      <c r="AB1616" s="11"/>
    </row>
    <row r="1617" spans="3:28" ht="13.5">
      <c r="C1617" s="16"/>
      <c r="D1617" s="13"/>
      <c r="E1617" s="13"/>
      <c r="F1617" s="13"/>
      <c r="G1617" s="16"/>
      <c r="H1617" s="16"/>
      <c r="I1617" s="16"/>
      <c r="J1617" s="16"/>
      <c r="K1617" s="16"/>
      <c r="L1617" s="16"/>
      <c r="M1617" s="16"/>
      <c r="N1617" s="16"/>
      <c r="O1617" s="16"/>
      <c r="P1617" s="16"/>
      <c r="Q1617" s="11"/>
      <c r="R1617" s="11"/>
      <c r="S1617" s="11"/>
      <c r="T1617" s="11"/>
      <c r="U1617" s="11"/>
      <c r="V1617" s="11"/>
      <c r="AA1617" s="11"/>
      <c r="AB1617" s="11"/>
    </row>
    <row r="1618" spans="3:28" ht="13.5">
      <c r="C1618" s="16"/>
      <c r="D1618" s="13"/>
      <c r="E1618" s="13"/>
      <c r="F1618" s="13"/>
      <c r="G1618" s="16"/>
      <c r="H1618" s="16"/>
      <c r="I1618" s="16"/>
      <c r="J1618" s="16"/>
      <c r="K1618" s="16"/>
      <c r="L1618" s="16"/>
      <c r="M1618" s="16"/>
      <c r="N1618" s="16"/>
      <c r="O1618" s="16"/>
      <c r="P1618" s="16"/>
      <c r="Q1618" s="11"/>
      <c r="R1618" s="11"/>
      <c r="S1618" s="11"/>
      <c r="T1618" s="11"/>
      <c r="U1618" s="11"/>
      <c r="V1618" s="11"/>
      <c r="AA1618" s="11"/>
      <c r="AB1618" s="11"/>
    </row>
    <row r="1619" spans="3:28" ht="13.5">
      <c r="C1619" s="16"/>
      <c r="D1619" s="13"/>
      <c r="E1619" s="13"/>
      <c r="F1619" s="13"/>
      <c r="G1619" s="16"/>
      <c r="H1619" s="16"/>
      <c r="I1619" s="16"/>
      <c r="J1619" s="16"/>
      <c r="K1619" s="16"/>
      <c r="L1619" s="16"/>
      <c r="M1619" s="16"/>
      <c r="N1619" s="16"/>
      <c r="O1619" s="16"/>
      <c r="P1619" s="16"/>
      <c r="Q1619" s="11"/>
      <c r="R1619" s="11"/>
      <c r="S1619" s="11"/>
      <c r="T1619" s="11"/>
      <c r="U1619" s="11"/>
      <c r="V1619" s="11"/>
      <c r="AA1619" s="11"/>
      <c r="AB1619" s="11"/>
    </row>
    <row r="1620" spans="3:28" ht="13.5">
      <c r="C1620" s="16"/>
      <c r="D1620" s="13"/>
      <c r="E1620" s="13"/>
      <c r="F1620" s="13"/>
      <c r="G1620" s="16"/>
      <c r="H1620" s="16"/>
      <c r="I1620" s="16"/>
      <c r="J1620" s="16"/>
      <c r="K1620" s="16"/>
      <c r="L1620" s="16"/>
      <c r="M1620" s="16"/>
      <c r="N1620" s="16"/>
      <c r="O1620" s="16"/>
      <c r="P1620" s="16"/>
      <c r="Q1620" s="11"/>
      <c r="R1620" s="11"/>
      <c r="S1620" s="11"/>
      <c r="T1620" s="11"/>
      <c r="U1620" s="11"/>
      <c r="V1620" s="11"/>
      <c r="AA1620" s="11"/>
      <c r="AB1620" s="11"/>
    </row>
    <row r="1621" spans="3:28" ht="13.5">
      <c r="C1621" s="16"/>
      <c r="D1621" s="13"/>
      <c r="E1621" s="13"/>
      <c r="F1621" s="13"/>
      <c r="G1621" s="16"/>
      <c r="H1621" s="16"/>
      <c r="I1621" s="16"/>
      <c r="J1621" s="16"/>
      <c r="K1621" s="16"/>
      <c r="L1621" s="16"/>
      <c r="M1621" s="16"/>
      <c r="N1621" s="16"/>
      <c r="O1621" s="16"/>
      <c r="P1621" s="16"/>
      <c r="Q1621" s="11"/>
      <c r="R1621" s="11"/>
      <c r="S1621" s="11"/>
      <c r="T1621" s="11"/>
      <c r="U1621" s="11"/>
      <c r="V1621" s="11"/>
      <c r="AA1621" s="11"/>
      <c r="AB1621" s="11"/>
    </row>
    <row r="1622" spans="3:28">
      <c r="C1622" s="16"/>
      <c r="D1622" s="13"/>
      <c r="E1622" s="13"/>
      <c r="F1622" s="13"/>
      <c r="G1622" s="16"/>
      <c r="H1622" s="16"/>
      <c r="P1622" s="16"/>
      <c r="Q1622" s="11"/>
      <c r="R1622" s="11"/>
      <c r="S1622" s="11"/>
      <c r="T1622" s="11"/>
      <c r="U1622" s="11"/>
      <c r="V1622" s="11"/>
      <c r="AA1622" s="11"/>
      <c r="AB1622" s="11"/>
    </row>
  </sheetData>
  <phoneticPr fontId="10" type="noConversion"/>
  <conditionalFormatting sqref="D4:D11">
    <cfRule type="cellIs" dxfId="27" priority="33" operator="greaterThanOrEqual">
      <formula>0</formula>
    </cfRule>
    <cfRule type="cellIs" dxfId="26" priority="34" operator="lessThan">
      <formula>0</formula>
    </cfRule>
  </conditionalFormatting>
  <conditionalFormatting sqref="D18">
    <cfRule type="cellIs" dxfId="25" priority="29" operator="greaterThanOrEqual">
      <formula>0</formula>
    </cfRule>
    <cfRule type="cellIs" dxfId="24" priority="30" operator="lessThan">
      <formula>0</formula>
    </cfRule>
  </conditionalFormatting>
  <conditionalFormatting sqref="D20:D22">
    <cfRule type="cellIs" dxfId="23" priority="27" operator="greaterThanOrEqual">
      <formula>0</formula>
    </cfRule>
    <cfRule type="cellIs" dxfId="22" priority="28" operator="lessThan">
      <formula>0</formula>
    </cfRule>
  </conditionalFormatting>
  <conditionalFormatting sqref="D24:D25">
    <cfRule type="cellIs" dxfId="21" priority="25" operator="greaterThanOrEqual">
      <formula>0</formula>
    </cfRule>
    <cfRule type="cellIs" dxfId="20" priority="26" operator="lessThan">
      <formula>0</formula>
    </cfRule>
  </conditionalFormatting>
  <conditionalFormatting sqref="D27:D28">
    <cfRule type="cellIs" dxfId="19" priority="23" operator="greaterThanOrEqual">
      <formula>0</formula>
    </cfRule>
    <cfRule type="cellIs" dxfId="18" priority="24" operator="lessThan">
      <formula>0</formula>
    </cfRule>
  </conditionalFormatting>
  <conditionalFormatting sqref="D19:F19">
    <cfRule type="cellIs" dxfId="17" priority="31" operator="greaterThanOrEqual">
      <formula>0</formula>
    </cfRule>
    <cfRule type="cellIs" dxfId="16" priority="32" operator="lessThan">
      <formula>0</formula>
    </cfRule>
  </conditionalFormatting>
  <conditionalFormatting sqref="E4:E11">
    <cfRule type="dataBar" priority="17">
      <dataBar>
        <cfvo type="min"/>
        <cfvo type="max"/>
        <color rgb="FF00FF00"/>
      </dataBar>
      <extLst>
        <ext xmlns:x14="http://schemas.microsoft.com/office/spreadsheetml/2009/9/main" uri="{B025F937-C7B1-47D3-B67F-A62EFF666E3E}">
          <x14:id>{48FF7058-0AC6-4EF2-9B13-D7153504D1EE}</x14:id>
        </ext>
      </extLst>
    </cfRule>
  </conditionalFormatting>
  <conditionalFormatting sqref="E13:E16">
    <cfRule type="dataBar" priority="19">
      <dataBar>
        <cfvo type="min"/>
        <cfvo type="max"/>
        <color rgb="FF00FF00"/>
      </dataBar>
      <extLst>
        <ext xmlns:x14="http://schemas.microsoft.com/office/spreadsheetml/2009/9/main" uri="{B025F937-C7B1-47D3-B67F-A62EFF666E3E}">
          <x14:id>{836F5538-D834-4C01-9D99-82188A966FBA}</x14:id>
        </ext>
      </extLst>
    </cfRule>
  </conditionalFormatting>
  <conditionalFormatting sqref="E20:E22">
    <cfRule type="dataBar" priority="15">
      <dataBar>
        <cfvo type="min"/>
        <cfvo type="max"/>
        <color rgb="FF00FF00"/>
      </dataBar>
      <extLst>
        <ext xmlns:x14="http://schemas.microsoft.com/office/spreadsheetml/2009/9/main" uri="{B025F937-C7B1-47D3-B67F-A62EFF666E3E}">
          <x14:id>{06A4A2FC-2790-43B6-82B9-BF9CD7976B98}</x14:id>
        </ext>
      </extLst>
    </cfRule>
  </conditionalFormatting>
  <conditionalFormatting sqref="E24:E25">
    <cfRule type="dataBar" priority="13">
      <dataBar>
        <cfvo type="min"/>
        <cfvo type="max"/>
        <color rgb="FF00FF00"/>
      </dataBar>
      <extLst>
        <ext xmlns:x14="http://schemas.microsoft.com/office/spreadsheetml/2009/9/main" uri="{B025F937-C7B1-47D3-B67F-A62EFF666E3E}">
          <x14:id>{208DA392-2EEB-4555-8449-4B8B286CA4DD}</x14:id>
        </ext>
      </extLst>
    </cfRule>
  </conditionalFormatting>
  <conditionalFormatting sqref="E27:E28">
    <cfRule type="dataBar" priority="11">
      <dataBar>
        <cfvo type="min"/>
        <cfvo type="max"/>
        <color rgb="FF00FF00"/>
      </dataBar>
      <extLst>
        <ext xmlns:x14="http://schemas.microsoft.com/office/spreadsheetml/2009/9/main" uri="{B025F937-C7B1-47D3-B67F-A62EFF666E3E}">
          <x14:id>{A43D4A75-5D7F-4B7F-A073-B925D05781FB}</x14:id>
        </ext>
      </extLst>
    </cfRule>
  </conditionalFormatting>
  <conditionalFormatting sqref="E18:F18">
    <cfRule type="dataBar" priority="22">
      <dataBar>
        <cfvo type="min"/>
        <cfvo type="max"/>
        <color rgb="FF00FF00"/>
      </dataBar>
      <extLst>
        <ext xmlns:x14="http://schemas.microsoft.com/office/spreadsheetml/2009/9/main" uri="{B025F937-C7B1-47D3-B67F-A62EFF666E3E}">
          <x14:id>{1CFD0492-EB5E-48A0-AFCF-9D3F43E709AD}</x14:id>
        </ext>
      </extLst>
    </cfRule>
  </conditionalFormatting>
  <conditionalFormatting sqref="F4:F11">
    <cfRule type="dataBar" priority="16">
      <dataBar>
        <cfvo type="min"/>
        <cfvo type="max"/>
        <color rgb="FF00FF00"/>
      </dataBar>
      <extLst>
        <ext xmlns:x14="http://schemas.microsoft.com/office/spreadsheetml/2009/9/main" uri="{B025F937-C7B1-47D3-B67F-A62EFF666E3E}">
          <x14:id>{AFEEDD39-566D-4B0A-8674-CEF5374F5B69}</x14:id>
        </ext>
      </extLst>
    </cfRule>
  </conditionalFormatting>
  <conditionalFormatting sqref="F13:F16">
    <cfRule type="dataBar" priority="18">
      <dataBar>
        <cfvo type="min"/>
        <cfvo type="max"/>
        <color rgb="FF00FF00"/>
      </dataBar>
      <extLst>
        <ext xmlns:x14="http://schemas.microsoft.com/office/spreadsheetml/2009/9/main" uri="{B025F937-C7B1-47D3-B67F-A62EFF666E3E}">
          <x14:id>{5E3F77E2-D45C-4AA6-98A5-C74CC9D2C400}</x14:id>
        </ext>
      </extLst>
    </cfRule>
  </conditionalFormatting>
  <conditionalFormatting sqref="F20:F22">
    <cfRule type="dataBar" priority="14">
      <dataBar>
        <cfvo type="min"/>
        <cfvo type="max"/>
        <color rgb="FF00FF00"/>
      </dataBar>
      <extLst>
        <ext xmlns:x14="http://schemas.microsoft.com/office/spreadsheetml/2009/9/main" uri="{B025F937-C7B1-47D3-B67F-A62EFF666E3E}">
          <x14:id>{CE52920D-A614-4A92-B86A-71A15316AD0E}</x14:id>
        </ext>
      </extLst>
    </cfRule>
  </conditionalFormatting>
  <conditionalFormatting sqref="F24:F25">
    <cfRule type="dataBar" priority="12">
      <dataBar>
        <cfvo type="min"/>
        <cfvo type="max"/>
        <color rgb="FF00FF00"/>
      </dataBar>
      <extLst>
        <ext xmlns:x14="http://schemas.microsoft.com/office/spreadsheetml/2009/9/main" uri="{B025F937-C7B1-47D3-B67F-A62EFF666E3E}">
          <x14:id>{3A1C24CF-D057-41B7-AD81-D0123B4BC5A7}</x14:id>
        </ext>
      </extLst>
    </cfRule>
  </conditionalFormatting>
  <conditionalFormatting sqref="F27:F28">
    <cfRule type="dataBar" priority="10">
      <dataBar>
        <cfvo type="min"/>
        <cfvo type="max"/>
        <color rgb="FF00FF00"/>
      </dataBar>
      <extLst>
        <ext xmlns:x14="http://schemas.microsoft.com/office/spreadsheetml/2009/9/main" uri="{B025F937-C7B1-47D3-B67F-A62EFF666E3E}">
          <x14:id>{CA57D4F2-8A9E-4C46-B6D2-2BBEBE2393F1}</x14:id>
        </ext>
      </extLst>
    </cfRule>
  </conditionalFormatting>
  <conditionalFormatting sqref="M3:M12">
    <cfRule type="cellIs" dxfId="15" priority="7" operator="greaterThan">
      <formula>0</formula>
    </cfRule>
    <cfRule type="cellIs" dxfId="14" priority="8" operator="lessThan">
      <formula>0</formula>
    </cfRule>
    <cfRule type="containsText" dxfId="13" priority="9" operator="containsText" text="0">
      <formula>NOT(ISERROR(SEARCH("0",M3)))</formula>
    </cfRule>
  </conditionalFormatting>
  <conditionalFormatting sqref="N3:N12">
    <cfRule type="cellIs" dxfId="12" priority="4" operator="greaterThan">
      <formula>0</formula>
    </cfRule>
    <cfRule type="cellIs" dxfId="11" priority="5" operator="lessThan">
      <formula>0</formula>
    </cfRule>
    <cfRule type="containsText" dxfId="10" priority="6" operator="containsText" text="0">
      <formula>NOT(ISERROR(SEARCH("0",N3)))</formula>
    </cfRule>
  </conditionalFormatting>
  <conditionalFormatting sqref="O3:O12">
    <cfRule type="cellIs" dxfId="9" priority="1" operator="greaterThan">
      <formula>0</formula>
    </cfRule>
    <cfRule type="cellIs" dxfId="8" priority="2" operator="lessThan">
      <formula>0</formula>
    </cfRule>
    <cfRule type="containsText" dxfId="7" priority="3" operator="containsText" text="0">
      <formula>NOT(ISERROR(SEARCH("0",O3)))</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48FF7058-0AC6-4EF2-9B13-D7153504D1E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836F5538-D834-4C01-9D99-82188A966FBA}">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06A4A2FC-2790-43B6-82B9-BF9CD7976B98}">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208DA392-2EEB-4555-8449-4B8B286CA4D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43D4A75-5D7F-4B7F-A073-B925D05781F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CFD0492-EB5E-48A0-AFCF-9D3F43E709A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AFEEDD39-566D-4B0A-8674-CEF5374F5B69}">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5E3F77E2-D45C-4AA6-98A5-C74CC9D2C40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CE52920D-A614-4A92-B86A-71A15316AD0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3A1C24CF-D057-41B7-AD81-D0123B4BC5A7}">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CA57D4F2-8A9E-4C46-B6D2-2BBEBE2393F1}">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notContainsText" priority="20" operator="notContains" id="{E9CD5F14-160D-48B2-A077-4F5535212D17}">
            <xm:f>ISERROR(SEARCH("-",D13))</xm:f>
            <xm:f>"-"</xm:f>
            <x14:dxf>
              <font>
                <color rgb="FF33CC33"/>
              </font>
            </x14:dxf>
          </x14:cfRule>
          <x14:cfRule type="containsText" priority="21" operator="containsText" id="{D95B56DF-8EB0-47A4-9E15-D5A42998D40E}">
            <xm:f>NOT(ISERROR(SEARCH("-",D13)))</xm:f>
            <xm:f>"-"</xm:f>
            <x14:dxf>
              <font>
                <strike val="0"/>
                <color rgb="FFFF0000"/>
              </font>
            </x14:dxf>
          </x14:cfRule>
          <xm:sqref>D13:D16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2" tint="0.499984740745262"/>
  </sheetPr>
  <dimension ref="A1:AU104"/>
  <sheetViews>
    <sheetView zoomScale="85" zoomScaleNormal="85" workbookViewId="0">
      <selection activeCell="A3" sqref="A3:AU36"/>
    </sheetView>
  </sheetViews>
  <sheetFormatPr defaultColWidth="8.88671875" defaultRowHeight="15.75"/>
  <cols>
    <col min="1" max="1" width="8" style="3" bestFit="1" customWidth="1"/>
    <col min="2" max="2" width="20" style="3" bestFit="1" customWidth="1"/>
    <col min="3" max="3" width="21.5546875" style="3" bestFit="1" customWidth="1"/>
    <col min="4" max="4" width="32.88671875" style="3" bestFit="1" customWidth="1"/>
    <col min="5" max="5" width="8.77734375" style="3" bestFit="1" customWidth="1"/>
    <col min="6" max="9" width="14.33203125" style="3" bestFit="1" customWidth="1"/>
    <col min="10" max="10" width="15.109375" style="3" bestFit="1" customWidth="1"/>
    <col min="11" max="11" width="14.33203125" style="3" bestFit="1" customWidth="1"/>
    <col min="12" max="12" width="15.109375" style="3" bestFit="1" customWidth="1"/>
    <col min="13" max="13" width="14.33203125" style="3" bestFit="1" customWidth="1"/>
    <col min="14" max="14" width="16.6640625" style="3" bestFit="1" customWidth="1"/>
    <col min="15" max="16" width="15.109375" style="3" bestFit="1" customWidth="1"/>
    <col min="17" max="17" width="7.33203125" style="3" bestFit="1" customWidth="1"/>
    <col min="18" max="19" width="16.6640625" style="3" bestFit="1" customWidth="1"/>
    <col min="20" max="22" width="19.21875" style="3" bestFit="1" customWidth="1"/>
    <col min="23" max="23" width="15.109375" style="3" bestFit="1" customWidth="1"/>
    <col min="24" max="24" width="9.5546875" style="3" bestFit="1" customWidth="1"/>
    <col min="25" max="25" width="13.5546875" style="3" bestFit="1" customWidth="1"/>
    <col min="26" max="26" width="12.6640625" style="3" bestFit="1" customWidth="1"/>
    <col min="27" max="27" width="9.5546875" style="3" bestFit="1" customWidth="1"/>
    <col min="28" max="28" width="7.21875" style="3" bestFit="1" customWidth="1"/>
    <col min="29" max="29" width="8.21875" style="3" bestFit="1" customWidth="1"/>
    <col min="30" max="30" width="17.44140625" style="3" bestFit="1" customWidth="1"/>
    <col min="31" max="33" width="24.77734375" style="3" bestFit="1" customWidth="1"/>
    <col min="34" max="36" width="14.33203125" style="3" bestFit="1" customWidth="1"/>
    <col min="37" max="37" width="15.109375" style="3" bestFit="1" customWidth="1"/>
    <col min="38" max="41" width="19.21875" style="3" bestFit="1" customWidth="1"/>
    <col min="42" max="42" width="20" style="3" bestFit="1" customWidth="1"/>
    <col min="43" max="43" width="19.21875" style="3" bestFit="1" customWidth="1"/>
    <col min="44" max="44" width="15.21875" style="3" bestFit="1" customWidth="1"/>
    <col min="45" max="45" width="8.88671875" style="3" bestFit="1" customWidth="1"/>
    <col min="46" max="46" width="10.6640625" style="3" bestFit="1" customWidth="1"/>
    <col min="47" max="47" width="8.44140625" style="3" bestFit="1" customWidth="1"/>
    <col min="48" max="16384" width="8.88671875" style="3"/>
  </cols>
  <sheetData>
    <row r="1" spans="1:47" ht="18.75" customHeight="1">
      <c r="A1" s="7" t="s">
        <v>394</v>
      </c>
      <c r="B1" s="7" t="s">
        <v>611</v>
      </c>
      <c r="C1" s="7" t="s">
        <v>612</v>
      </c>
      <c r="D1" s="7" t="s">
        <v>776</v>
      </c>
      <c r="E1" s="7" t="s">
        <v>693</v>
      </c>
      <c r="F1" s="7" t="s">
        <v>661</v>
      </c>
      <c r="G1" s="7" t="s">
        <v>669</v>
      </c>
      <c r="H1" s="7" t="s">
        <v>670</v>
      </c>
      <c r="I1" s="7" t="s">
        <v>671</v>
      </c>
      <c r="J1" s="7" t="s">
        <v>673</v>
      </c>
      <c r="K1" s="7" t="s">
        <v>672</v>
      </c>
      <c r="L1" s="7" t="s">
        <v>674</v>
      </c>
      <c r="M1" s="7" t="s">
        <v>690</v>
      </c>
      <c r="N1" s="7" t="s">
        <v>321</v>
      </c>
      <c r="O1" s="7" t="s">
        <v>322</v>
      </c>
      <c r="P1" s="7" t="s">
        <v>323</v>
      </c>
      <c r="Q1" s="7" t="s">
        <v>35</v>
      </c>
      <c r="R1" s="7" t="s">
        <v>777</v>
      </c>
      <c r="S1" s="7" t="s">
        <v>778</v>
      </c>
      <c r="T1" s="7" t="s">
        <v>677</v>
      </c>
      <c r="U1" s="7" t="s">
        <v>678</v>
      </c>
      <c r="V1" s="7" t="s">
        <v>679</v>
      </c>
      <c r="W1" s="7" t="s">
        <v>5</v>
      </c>
      <c r="X1" s="7" t="s">
        <v>6</v>
      </c>
      <c r="Y1" s="7" t="s">
        <v>7</v>
      </c>
      <c r="Z1" s="7" t="s">
        <v>8</v>
      </c>
      <c r="AA1" s="7" t="s">
        <v>27</v>
      </c>
      <c r="AB1" s="7" t="s">
        <v>12</v>
      </c>
      <c r="AC1" s="7" t="s">
        <v>13</v>
      </c>
      <c r="AD1" s="7" t="s">
        <v>779</v>
      </c>
      <c r="AE1" s="7" t="s">
        <v>681</v>
      </c>
      <c r="AF1" s="7" t="s">
        <v>682</v>
      </c>
      <c r="AG1" s="7" t="s">
        <v>683</v>
      </c>
      <c r="AH1" s="7" t="s">
        <v>688</v>
      </c>
      <c r="AI1" s="7" t="s">
        <v>689</v>
      </c>
      <c r="AJ1" s="7" t="s">
        <v>691</v>
      </c>
      <c r="AK1" s="7" t="s">
        <v>692</v>
      </c>
      <c r="AL1" s="7" t="s">
        <v>595</v>
      </c>
      <c r="AM1" s="7" t="s">
        <v>596</v>
      </c>
      <c r="AN1" s="7" t="s">
        <v>597</v>
      </c>
      <c r="AO1" s="7" t="s">
        <v>598</v>
      </c>
      <c r="AP1" s="7" t="s">
        <v>599</v>
      </c>
      <c r="AQ1" s="7" t="s">
        <v>687</v>
      </c>
      <c r="AR1" s="7" t="s">
        <v>610</v>
      </c>
      <c r="AS1" s="7" t="s">
        <v>33</v>
      </c>
      <c r="AT1" s="7" t="s">
        <v>34</v>
      </c>
      <c r="AU1" s="7"/>
    </row>
    <row r="2" spans="1:47" ht="18.75" customHeight="1">
      <c r="A2" s="8" t="s">
        <v>14</v>
      </c>
      <c r="B2" s="8" t="s">
        <v>731</v>
      </c>
      <c r="C2" s="8" t="s">
        <v>732</v>
      </c>
      <c r="D2" s="8" t="s">
        <v>733</v>
      </c>
      <c r="E2" s="8" t="s">
        <v>734</v>
      </c>
      <c r="F2" s="8" t="s">
        <v>735</v>
      </c>
      <c r="G2" s="8" t="s">
        <v>736</v>
      </c>
      <c r="H2" s="8" t="s">
        <v>737</v>
      </c>
      <c r="I2" s="8" t="s">
        <v>738</v>
      </c>
      <c r="J2" s="8" t="s">
        <v>739</v>
      </c>
      <c r="K2" s="8" t="s">
        <v>740</v>
      </c>
      <c r="L2" s="8" t="s">
        <v>741</v>
      </c>
      <c r="M2" s="8" t="s">
        <v>742</v>
      </c>
      <c r="N2" s="8" t="s">
        <v>743</v>
      </c>
      <c r="O2" s="8" t="s">
        <v>744</v>
      </c>
      <c r="P2" s="8" t="s">
        <v>745</v>
      </c>
      <c r="Q2" s="8" t="s">
        <v>746</v>
      </c>
      <c r="R2" s="8" t="s">
        <v>747</v>
      </c>
      <c r="S2" s="8" t="s">
        <v>748</v>
      </c>
      <c r="T2" s="8" t="s">
        <v>749</v>
      </c>
      <c r="U2" s="8" t="s">
        <v>750</v>
      </c>
      <c r="V2" s="8" t="s">
        <v>751</v>
      </c>
      <c r="W2" s="8" t="s">
        <v>752</v>
      </c>
      <c r="X2" s="8" t="s">
        <v>753</v>
      </c>
      <c r="Y2" s="8" t="s">
        <v>754</v>
      </c>
      <c r="Z2" s="8" t="s">
        <v>755</v>
      </c>
      <c r="AA2" s="8" t="s">
        <v>756</v>
      </c>
      <c r="AB2" s="8" t="s">
        <v>757</v>
      </c>
      <c r="AC2" s="8" t="s">
        <v>758</v>
      </c>
      <c r="AD2" s="8" t="s">
        <v>759</v>
      </c>
      <c r="AE2" s="8" t="s">
        <v>760</v>
      </c>
      <c r="AF2" s="8" t="s">
        <v>761</v>
      </c>
      <c r="AG2" s="8" t="s">
        <v>762</v>
      </c>
      <c r="AH2" s="8" t="s">
        <v>763</v>
      </c>
      <c r="AI2" s="8" t="s">
        <v>764</v>
      </c>
      <c r="AJ2" s="8" t="s">
        <v>765</v>
      </c>
      <c r="AK2" s="8" t="s">
        <v>766</v>
      </c>
      <c r="AL2" s="8" t="s">
        <v>767</v>
      </c>
      <c r="AM2" s="8" t="s">
        <v>768</v>
      </c>
      <c r="AN2" s="8" t="s">
        <v>769</v>
      </c>
      <c r="AO2" s="8" t="s">
        <v>770</v>
      </c>
      <c r="AP2" s="8" t="s">
        <v>771</v>
      </c>
      <c r="AQ2" s="8" t="s">
        <v>772</v>
      </c>
      <c r="AR2" s="8" t="s">
        <v>773</v>
      </c>
      <c r="AS2" s="8" t="s">
        <v>774</v>
      </c>
      <c r="AT2" s="8" t="s">
        <v>775</v>
      </c>
      <c r="AU2" s="8"/>
    </row>
    <row r="3" spans="1:47" ht="18.75" customHeight="1">
      <c r="A3" s="212">
        <v>45275</v>
      </c>
      <c r="B3" s="243">
        <v>178.47540000000001</v>
      </c>
      <c r="C3" s="243">
        <v>130.95339999999999</v>
      </c>
      <c r="D3" s="243">
        <v>100.5</v>
      </c>
      <c r="E3" s="243">
        <v>12.28</v>
      </c>
      <c r="F3" s="244">
        <v>5.3773998798057436E-2</v>
      </c>
      <c r="G3" s="244">
        <v>4.442799900695682E-2</v>
      </c>
      <c r="H3" s="244">
        <v>4.1198999079130591E-2</v>
      </c>
      <c r="I3" s="244">
        <v>3.9087999126315116E-2</v>
      </c>
      <c r="J3" s="244">
        <v>3.9109999125823379E-2</v>
      </c>
      <c r="K3" s="244">
        <v>3.9366999120078981E-2</v>
      </c>
      <c r="L3" s="244">
        <v>4.0079999104142186E-2</v>
      </c>
      <c r="M3" s="244">
        <v>2.3899999465793371E-2</v>
      </c>
      <c r="N3" s="243">
        <v>2240</v>
      </c>
      <c r="O3" s="243">
        <v>1024.05</v>
      </c>
      <c r="P3" s="243">
        <v>9840.1</v>
      </c>
      <c r="Q3" s="243">
        <v>102.55</v>
      </c>
      <c r="R3" s="243">
        <v>7.1215000000000002</v>
      </c>
      <c r="S3" s="243">
        <v>7.1345999999999998</v>
      </c>
      <c r="T3" s="243">
        <v>2.4899999443441633E-2</v>
      </c>
      <c r="U3" s="243">
        <v>2.4799999445676804E-2</v>
      </c>
      <c r="V3" s="243">
        <v>2.454999945126474E-2</v>
      </c>
      <c r="W3" s="243">
        <v>37305.160000000003</v>
      </c>
      <c r="X3" s="243">
        <v>4719.1899999999996</v>
      </c>
      <c r="Y3" s="243">
        <v>14813.92</v>
      </c>
      <c r="Z3" s="243">
        <v>7576.36</v>
      </c>
      <c r="AA3" s="243">
        <v>32970.550000000003</v>
      </c>
      <c r="AB3" s="243">
        <v>16792.189999999999</v>
      </c>
      <c r="AC3" s="243">
        <v>2942.5569999999998</v>
      </c>
      <c r="AD3" s="243">
        <v>2.0737999536469577E-2</v>
      </c>
      <c r="AE3" s="243">
        <v>2.1038999529741705E-2</v>
      </c>
      <c r="AF3" s="243">
        <v>2.1772999513335525E-2</v>
      </c>
      <c r="AG3" s="243">
        <v>2.3713999469950793E-2</v>
      </c>
      <c r="AH3" s="243">
        <v>2.3049999484792354E-2</v>
      </c>
      <c r="AI3" s="243">
        <v>2.3449999475851656E-2</v>
      </c>
      <c r="AJ3" s="243">
        <v>2.5069999439641836E-2</v>
      </c>
      <c r="AK3" s="243">
        <v>2.6359999410808087E-2</v>
      </c>
      <c r="AL3" s="243">
        <v>2.6555999406427146E-2</v>
      </c>
      <c r="AM3" s="243">
        <v>2.6853999399766328E-2</v>
      </c>
      <c r="AN3" s="243">
        <v>2.734599938876927E-2</v>
      </c>
      <c r="AO3" s="243">
        <v>2.7858999377302823E-2</v>
      </c>
      <c r="AP3" s="243">
        <v>3.1279999300837517E-2</v>
      </c>
      <c r="AQ3" s="243">
        <v>3.5122699214946478E-2</v>
      </c>
      <c r="AR3" s="243">
        <v>177.3792</v>
      </c>
      <c r="AS3" s="243">
        <v>5735</v>
      </c>
      <c r="AT3" s="245">
        <v>2032.3</v>
      </c>
      <c r="AU3" s="198"/>
    </row>
    <row r="4" spans="1:47" ht="18.75" customHeight="1">
      <c r="A4" s="212">
        <v>45274</v>
      </c>
      <c r="B4" s="242">
        <v>178.5248</v>
      </c>
      <c r="C4" s="243">
        <v>130.89439999999999</v>
      </c>
      <c r="D4" s="243">
        <v>100.5</v>
      </c>
      <c r="E4" s="243">
        <v>12.48</v>
      </c>
      <c r="F4" s="244">
        <v>5.3745998798683289E-2</v>
      </c>
      <c r="G4" s="244">
        <v>4.3881999019160872E-2</v>
      </c>
      <c r="H4" s="244">
        <v>4.0927999085187919E-2</v>
      </c>
      <c r="I4" s="244">
        <v>3.9043999127298591E-2</v>
      </c>
      <c r="J4" s="244">
        <v>3.9207999123632903E-2</v>
      </c>
      <c r="K4" s="244">
        <v>3.9346999120526013E-2</v>
      </c>
      <c r="L4" s="244">
        <v>4.0354999097995461E-2</v>
      </c>
      <c r="M4" s="244">
        <v>2.4339999455958605E-2</v>
      </c>
      <c r="N4" s="243">
        <v>2240</v>
      </c>
      <c r="O4" s="246">
        <v>1024.05</v>
      </c>
      <c r="P4" s="243">
        <v>9840.1</v>
      </c>
      <c r="Q4" s="229">
        <v>101.956</v>
      </c>
      <c r="R4" s="243">
        <v>7.1119000000000003</v>
      </c>
      <c r="S4" s="243">
        <v>7.1235999999999997</v>
      </c>
      <c r="T4" s="243">
        <v>2.4849999444559217E-2</v>
      </c>
      <c r="U4" s="224">
        <v>2.4699999447911979E-2</v>
      </c>
      <c r="V4" s="224">
        <v>2.4499999452382328E-2</v>
      </c>
      <c r="W4" s="224">
        <v>37248.35</v>
      </c>
      <c r="X4" s="224">
        <v>4719.55</v>
      </c>
      <c r="Y4" s="224">
        <v>14761.56</v>
      </c>
      <c r="Z4" s="224">
        <v>7648.98</v>
      </c>
      <c r="AA4" s="224">
        <v>32686.25</v>
      </c>
      <c r="AB4" s="224">
        <v>16402.189999999999</v>
      </c>
      <c r="AC4" s="224">
        <v>2958.9859999999999</v>
      </c>
      <c r="AD4" s="224">
        <v>2.1513999519124628E-2</v>
      </c>
      <c r="AE4" s="224">
        <v>2.1157999527081847E-2</v>
      </c>
      <c r="AF4" s="224">
        <v>2.176599951349199E-2</v>
      </c>
      <c r="AG4" s="224">
        <v>2.3743999469280245E-2</v>
      </c>
      <c r="AH4" s="224">
        <v>2.327999947965145E-2</v>
      </c>
      <c r="AI4" s="224">
        <v>2.3679999470710752E-2</v>
      </c>
      <c r="AJ4" s="224">
        <v>2.5239999435842039E-2</v>
      </c>
      <c r="AK4" s="224">
        <v>2.652999940700829E-2</v>
      </c>
      <c r="AL4" s="224">
        <v>2.6564999406225979E-2</v>
      </c>
      <c r="AM4" s="224">
        <v>2.6819999400526283E-2</v>
      </c>
      <c r="AN4" s="224">
        <v>2.735099938865751E-2</v>
      </c>
      <c r="AO4" s="224">
        <v>2.7858999377302823E-2</v>
      </c>
      <c r="AP4" s="224">
        <v>3.1279999300837517E-2</v>
      </c>
      <c r="AQ4" s="224">
        <v>3.5384799209088089E-2</v>
      </c>
      <c r="AR4" s="224">
        <v>177.41319999999999</v>
      </c>
      <c r="AS4" s="224">
        <v>5798</v>
      </c>
      <c r="AT4" s="225">
        <v>2046.1</v>
      </c>
      <c r="AU4" s="198"/>
    </row>
    <row r="5" spans="1:47" ht="18.75" customHeight="1">
      <c r="A5" s="212">
        <v>45273</v>
      </c>
      <c r="B5" s="242">
        <v>177.60310000000001</v>
      </c>
      <c r="C5" s="243">
        <v>130.3794</v>
      </c>
      <c r="D5" s="243">
        <v>100.5</v>
      </c>
      <c r="E5" s="243">
        <v>12.19</v>
      </c>
      <c r="F5" s="244">
        <v>5.3648998800851402E-2</v>
      </c>
      <c r="G5" s="244">
        <v>4.4264999010600145E-2</v>
      </c>
      <c r="H5" s="244">
        <v>4.1456999073363837E-2</v>
      </c>
      <c r="I5" s="244">
        <v>3.9703999112546448E-2</v>
      </c>
      <c r="J5" s="244">
        <v>4.016399910226464E-2</v>
      </c>
      <c r="K5" s="244">
        <v>4.0140999102778734E-2</v>
      </c>
      <c r="L5" s="244">
        <v>4.175199906677008E-2</v>
      </c>
      <c r="M5" s="244">
        <v>2.436999945528805E-2</v>
      </c>
      <c r="N5" s="243">
        <v>2240</v>
      </c>
      <c r="O5" s="246">
        <v>1024.05</v>
      </c>
      <c r="P5" s="243">
        <v>9840.1</v>
      </c>
      <c r="Q5" s="229">
        <v>102.869</v>
      </c>
      <c r="R5" s="243">
        <v>7.1707999999999998</v>
      </c>
      <c r="S5" s="243">
        <v>7.1383999999999999</v>
      </c>
      <c r="T5" s="243">
        <v>2.5049999440088868E-2</v>
      </c>
      <c r="U5" s="224">
        <v>2.4899999443441633E-2</v>
      </c>
      <c r="V5" s="224">
        <v>2.3999999463558196E-2</v>
      </c>
      <c r="W5" s="224">
        <v>37090.239999999998</v>
      </c>
      <c r="X5" s="224">
        <v>4707.09</v>
      </c>
      <c r="Y5" s="224">
        <v>14733.96</v>
      </c>
      <c r="Z5" s="224">
        <v>7548.44</v>
      </c>
      <c r="AA5" s="224">
        <v>32926.35</v>
      </c>
      <c r="AB5" s="224">
        <v>16228.75</v>
      </c>
      <c r="AC5" s="224">
        <v>2968.76</v>
      </c>
      <c r="AD5" s="224">
        <v>2.2492999497242271E-2</v>
      </c>
      <c r="AE5" s="224">
        <v>2.1437999520823359E-2</v>
      </c>
      <c r="AF5" s="224">
        <v>2.241299949903041E-2</v>
      </c>
      <c r="AG5" s="224">
        <v>2.3907999465614557E-2</v>
      </c>
      <c r="AH5" s="224">
        <v>2.3629999471828343E-2</v>
      </c>
      <c r="AI5" s="224">
        <v>2.3859999466687442E-2</v>
      </c>
      <c r="AJ5" s="224">
        <v>2.5289999434724448E-2</v>
      </c>
      <c r="AK5" s="224">
        <v>2.6449999408796429E-2</v>
      </c>
      <c r="AL5" s="224">
        <v>2.6553999406471851E-2</v>
      </c>
      <c r="AM5" s="224">
        <v>2.6580999405868354E-2</v>
      </c>
      <c r="AN5" s="224">
        <v>2.7502999385260046E-2</v>
      </c>
      <c r="AO5" s="224">
        <v>2.7858999377302823E-2</v>
      </c>
      <c r="AP5" s="224">
        <v>3.1279999300837517E-2</v>
      </c>
      <c r="AQ5" s="224">
        <v>3.5556099205259234E-2</v>
      </c>
      <c r="AR5" s="224">
        <v>176.52269999999999</v>
      </c>
      <c r="AS5" s="224">
        <v>5834</v>
      </c>
      <c r="AT5" s="225">
        <v>1982.5</v>
      </c>
      <c r="AU5" s="198"/>
    </row>
    <row r="6" spans="1:47" ht="18.75" customHeight="1">
      <c r="A6" s="212">
        <v>45272</v>
      </c>
      <c r="B6" s="242">
        <v>176.27549999999999</v>
      </c>
      <c r="C6" s="243">
        <v>129.56270000000001</v>
      </c>
      <c r="D6" s="243">
        <v>100.5</v>
      </c>
      <c r="E6" s="243">
        <v>12.07</v>
      </c>
      <c r="F6" s="244">
        <v>5.3813998797163372E-2</v>
      </c>
      <c r="G6" s="244">
        <v>4.73079989425838E-2</v>
      </c>
      <c r="H6" s="244">
        <v>4.4255999010801315E-2</v>
      </c>
      <c r="I6" s="244">
        <v>4.2196999056823545E-2</v>
      </c>
      <c r="J6" s="244">
        <v>4.200599906109273E-2</v>
      </c>
      <c r="K6" s="244">
        <v>4.2387999052554373E-2</v>
      </c>
      <c r="L6" s="244">
        <v>4.3079999037086959E-2</v>
      </c>
      <c r="M6" s="244">
        <v>2.4569999450817701E-2</v>
      </c>
      <c r="N6" s="243">
        <v>2240</v>
      </c>
      <c r="O6" s="246">
        <v>1024.05</v>
      </c>
      <c r="P6" s="243">
        <v>9840.1</v>
      </c>
      <c r="Q6" s="229">
        <v>103.86499999999999</v>
      </c>
      <c r="R6" s="243">
        <v>7.1772</v>
      </c>
      <c r="S6" s="243">
        <v>7.1939000000000002</v>
      </c>
      <c r="T6" s="243">
        <v>2.5099999438971277E-2</v>
      </c>
      <c r="U6" s="224">
        <v>2.4799999445676804E-2</v>
      </c>
      <c r="V6" s="224">
        <v>2.4099999461323025E-2</v>
      </c>
      <c r="W6" s="224">
        <v>36577.94</v>
      </c>
      <c r="X6" s="224">
        <v>4643.7</v>
      </c>
      <c r="Y6" s="224">
        <v>14533.4</v>
      </c>
      <c r="Z6" s="224">
        <v>7542.77</v>
      </c>
      <c r="AA6" s="224">
        <v>32843.699999999997</v>
      </c>
      <c r="AB6" s="224">
        <v>16374.5</v>
      </c>
      <c r="AC6" s="224">
        <v>3003.4380000000001</v>
      </c>
      <c r="AD6" s="224">
        <v>1.7403999610990286E-2</v>
      </c>
      <c r="AE6" s="224">
        <v>2.1826999512128534E-2</v>
      </c>
      <c r="AF6" s="224">
        <v>2.241299949903041E-2</v>
      </c>
      <c r="AG6" s="224">
        <v>2.4198999459110204E-2</v>
      </c>
      <c r="AH6" s="224">
        <v>2.3869999466463922E-2</v>
      </c>
      <c r="AI6" s="224">
        <v>2.4189999459311367E-2</v>
      </c>
      <c r="AJ6" s="224">
        <v>2.5339999433606861E-2</v>
      </c>
      <c r="AK6" s="224">
        <v>2.6569999406114223E-2</v>
      </c>
      <c r="AL6" s="224">
        <v>2.6556999406404793E-2</v>
      </c>
      <c r="AM6" s="224">
        <v>2.6569999406114223E-2</v>
      </c>
      <c r="AN6" s="224">
        <v>2.7499999385327101E-2</v>
      </c>
      <c r="AO6" s="224">
        <v>2.7858999377302823E-2</v>
      </c>
      <c r="AP6" s="224">
        <v>3.1279999300837517E-2</v>
      </c>
      <c r="AQ6" s="224">
        <v>3.506819921616465E-2</v>
      </c>
      <c r="AR6" s="224">
        <v>175.22829999999999</v>
      </c>
      <c r="AS6" s="224">
        <v>5806</v>
      </c>
      <c r="AT6" s="225">
        <v>1980.85</v>
      </c>
      <c r="AU6" s="198"/>
    </row>
    <row r="7" spans="1:47" ht="18.75" customHeight="1">
      <c r="A7" s="212">
        <v>45271</v>
      </c>
      <c r="B7" s="242">
        <v>176.10509999999999</v>
      </c>
      <c r="C7" s="243">
        <v>129.50749999999999</v>
      </c>
      <c r="D7" s="243">
        <v>100.5</v>
      </c>
      <c r="E7" s="243">
        <v>12.63</v>
      </c>
      <c r="F7" s="244">
        <v>5.3817998797073961E-2</v>
      </c>
      <c r="G7" s="244">
        <v>4.7079998947679995E-2</v>
      </c>
      <c r="H7" s="244">
        <v>4.4568999003805218E-2</v>
      </c>
      <c r="I7" s="244">
        <v>4.2460999050922696E-2</v>
      </c>
      <c r="J7" s="244">
        <v>4.233299905378371E-2</v>
      </c>
      <c r="K7" s="244">
        <v>4.2726999044977135E-2</v>
      </c>
      <c r="L7" s="244">
        <v>4.3266999032907184E-2</v>
      </c>
      <c r="M7" s="244">
        <v>2.466999944858253E-2</v>
      </c>
      <c r="N7" s="243">
        <v>2240</v>
      </c>
      <c r="O7" s="246">
        <v>1024.05</v>
      </c>
      <c r="P7" s="243">
        <v>9840.1</v>
      </c>
      <c r="Q7" s="229">
        <v>104.095</v>
      </c>
      <c r="R7" s="243">
        <v>7.1741000000000001</v>
      </c>
      <c r="S7" s="243">
        <v>7.1943000000000001</v>
      </c>
      <c r="T7" s="243">
        <v>2.5249999435618519E-2</v>
      </c>
      <c r="U7" s="224">
        <v>2.4749999446794391E-2</v>
      </c>
      <c r="V7" s="224">
        <v>2.4149999460205435E-2</v>
      </c>
      <c r="W7" s="224">
        <v>36404.93</v>
      </c>
      <c r="X7" s="224">
        <v>4622.4399999999996</v>
      </c>
      <c r="Y7" s="224">
        <v>14432.49</v>
      </c>
      <c r="Z7" s="224">
        <v>7544.89</v>
      </c>
      <c r="AA7" s="224">
        <v>32791.800000000003</v>
      </c>
      <c r="AB7" s="224">
        <v>16201.49</v>
      </c>
      <c r="AC7" s="224">
        <v>2991.4380000000001</v>
      </c>
      <c r="AD7" s="224">
        <v>2.3475999475270508E-2</v>
      </c>
      <c r="AE7" s="224">
        <v>2.1824999512173236E-2</v>
      </c>
      <c r="AF7" s="224">
        <v>2.2524999496527014E-2</v>
      </c>
      <c r="AG7" s="224">
        <v>2.4232999458350238E-2</v>
      </c>
      <c r="AH7" s="224">
        <v>2.3849999466910955E-2</v>
      </c>
      <c r="AI7" s="224">
        <v>2.4309999456629157E-2</v>
      </c>
      <c r="AJ7" s="224">
        <v>2.5409999432042241E-2</v>
      </c>
      <c r="AK7" s="224">
        <v>2.6609999405220151E-2</v>
      </c>
      <c r="AL7" s="224">
        <v>2.6544999406673014E-2</v>
      </c>
      <c r="AM7" s="224">
        <v>2.6753999402001499E-2</v>
      </c>
      <c r="AN7" s="224">
        <v>2.7500999385304752E-2</v>
      </c>
      <c r="AO7" s="224">
        <v>2.7858999377302823E-2</v>
      </c>
      <c r="AP7" s="224">
        <v>3.1279999300837517E-2</v>
      </c>
      <c r="AQ7" s="224">
        <v>3.4637899225782601E-2</v>
      </c>
      <c r="AR7" s="224">
        <v>175.07</v>
      </c>
      <c r="AS7" s="224">
        <v>5874</v>
      </c>
      <c r="AT7" s="225">
        <v>1986.65</v>
      </c>
      <c r="AU7" s="198"/>
    </row>
    <row r="8" spans="1:47">
      <c r="A8" s="212">
        <v>45268</v>
      </c>
      <c r="B8" s="242">
        <v>176.05719999999999</v>
      </c>
      <c r="C8" s="243">
        <v>129.5677</v>
      </c>
      <c r="D8" s="243">
        <v>100.5</v>
      </c>
      <c r="E8" s="243">
        <v>12.35</v>
      </c>
      <c r="F8" s="244">
        <v>5.3721998799219732E-2</v>
      </c>
      <c r="G8" s="244">
        <v>4.7208998944796625E-2</v>
      </c>
      <c r="H8" s="244">
        <v>4.4570999003760513E-2</v>
      </c>
      <c r="I8" s="244">
        <v>4.2391999052464963E-2</v>
      </c>
      <c r="J8" s="244">
        <v>4.2255999055504798E-2</v>
      </c>
      <c r="K8" s="244">
        <v>4.2675999046117068E-2</v>
      </c>
      <c r="L8" s="244">
        <v>4.3035999038070441E-2</v>
      </c>
      <c r="M8" s="244">
        <v>2.4749999446794391E-2</v>
      </c>
      <c r="N8" s="243">
        <v>2240</v>
      </c>
      <c r="O8" s="246">
        <v>1024.05</v>
      </c>
      <c r="P8" s="243">
        <v>9840.1</v>
      </c>
      <c r="Q8" s="229">
        <v>104.01</v>
      </c>
      <c r="R8" s="243">
        <v>7.1702000000000004</v>
      </c>
      <c r="S8" s="243">
        <v>7.1871999999999998</v>
      </c>
      <c r="T8" s="243">
        <v>2.4799999445676804E-2</v>
      </c>
      <c r="U8" s="224">
        <v>2.4499999452382328E-2</v>
      </c>
      <c r="V8" s="224">
        <v>2.4049999462440609E-2</v>
      </c>
      <c r="W8" s="224">
        <v>36247.870000000003</v>
      </c>
      <c r="X8" s="224">
        <v>4604.37</v>
      </c>
      <c r="Y8" s="224">
        <v>14403.97</v>
      </c>
      <c r="Z8" s="224">
        <v>7554.47</v>
      </c>
      <c r="AA8" s="224">
        <v>32307.86</v>
      </c>
      <c r="AB8" s="224">
        <v>16334.37</v>
      </c>
      <c r="AC8" s="224">
        <v>2969.5590000000002</v>
      </c>
      <c r="AD8" s="224">
        <v>1.7339999612420796E-2</v>
      </c>
      <c r="AE8" s="224">
        <v>2.1944999509491029E-2</v>
      </c>
      <c r="AF8" s="224">
        <v>2.2749999491497874E-2</v>
      </c>
      <c r="AG8" s="224">
        <v>2.4531999451667067E-2</v>
      </c>
      <c r="AH8" s="224">
        <v>2.3869999466463922E-2</v>
      </c>
      <c r="AI8" s="224">
        <v>2.4189999459311367E-2</v>
      </c>
      <c r="AJ8" s="224">
        <v>2.5579999428242444E-2</v>
      </c>
      <c r="AK8" s="224">
        <v>2.6849999399855735E-2</v>
      </c>
      <c r="AL8" s="224">
        <v>2.6532999406941236E-2</v>
      </c>
      <c r="AM8" s="224">
        <v>2.6567999406158924E-2</v>
      </c>
      <c r="AN8" s="224">
        <v>2.7502999385260046E-2</v>
      </c>
      <c r="AO8" s="224">
        <v>2.7858999377302823E-2</v>
      </c>
      <c r="AP8" s="224">
        <v>3.1279999300837517E-2</v>
      </c>
      <c r="AQ8" s="224">
        <v>3.3396999253518883E-2</v>
      </c>
      <c r="AR8" s="224">
        <v>175.03749999999999</v>
      </c>
      <c r="AS8" s="224">
        <v>5914</v>
      </c>
      <c r="AT8" s="225">
        <v>2008.1</v>
      </c>
      <c r="AU8" s="198"/>
    </row>
    <row r="9" spans="1:47">
      <c r="A9" s="212"/>
      <c r="B9" s="247"/>
      <c r="C9" s="224"/>
      <c r="D9" s="224"/>
      <c r="E9" s="224"/>
      <c r="F9" s="224"/>
      <c r="G9" s="224"/>
      <c r="H9" s="224"/>
      <c r="I9" s="224"/>
      <c r="J9" s="224"/>
      <c r="K9" s="224"/>
      <c r="L9" s="224"/>
      <c r="M9" s="248"/>
      <c r="N9" s="248">
        <v>2240</v>
      </c>
      <c r="O9" s="248">
        <v>1024.05</v>
      </c>
      <c r="P9" s="249">
        <v>9840.1</v>
      </c>
      <c r="Q9" s="224"/>
      <c r="R9" s="224"/>
      <c r="S9" s="224"/>
      <c r="T9" s="250"/>
      <c r="U9" s="251"/>
      <c r="V9" s="224"/>
      <c r="W9" s="224"/>
      <c r="X9" s="224"/>
      <c r="Y9" s="224"/>
      <c r="Z9" s="224"/>
      <c r="AA9" s="224"/>
      <c r="AB9" s="224"/>
      <c r="AC9" s="224"/>
      <c r="AD9" s="224"/>
      <c r="AE9" s="224"/>
      <c r="AF9" s="224"/>
      <c r="AG9" s="224"/>
      <c r="AH9" s="224"/>
      <c r="AI9" s="224"/>
      <c r="AJ9" s="224"/>
      <c r="AK9" s="224"/>
      <c r="AL9" s="224"/>
      <c r="AM9" s="224"/>
      <c r="AN9" s="224"/>
      <c r="AO9" s="224">
        <v>2.7858999377302823E-2</v>
      </c>
      <c r="AP9" s="224">
        <v>3.1279999300837517E-2</v>
      </c>
      <c r="AQ9" s="224"/>
      <c r="AR9" s="224"/>
      <c r="AS9" s="224"/>
      <c r="AT9" s="225"/>
      <c r="AU9" s="198"/>
    </row>
    <row r="10" spans="1:47">
      <c r="A10" s="210"/>
      <c r="B10" s="247"/>
      <c r="C10" s="224"/>
      <c r="D10" s="224"/>
      <c r="E10" s="224"/>
      <c r="F10" s="224"/>
      <c r="G10" s="224"/>
      <c r="H10" s="224"/>
      <c r="I10" s="224"/>
      <c r="J10" s="224"/>
      <c r="K10" s="224"/>
      <c r="L10" s="224"/>
      <c r="M10" s="248"/>
      <c r="N10" s="248">
        <v>2240</v>
      </c>
      <c r="O10" s="248">
        <v>1024.05</v>
      </c>
      <c r="P10" s="249">
        <v>9840.1</v>
      </c>
      <c r="Q10" s="224"/>
      <c r="R10" s="224"/>
      <c r="S10" s="224"/>
      <c r="T10" s="250"/>
      <c r="U10" s="251"/>
      <c r="V10" s="224"/>
      <c r="W10" s="224"/>
      <c r="X10" s="224"/>
      <c r="Y10" s="224"/>
      <c r="Z10" s="224"/>
      <c r="AA10" s="224"/>
      <c r="AB10" s="224"/>
      <c r="AC10" s="224"/>
      <c r="AD10" s="224"/>
      <c r="AE10" s="224"/>
      <c r="AF10" s="224"/>
      <c r="AG10" s="224"/>
      <c r="AH10" s="224"/>
      <c r="AI10" s="224"/>
      <c r="AJ10" s="224"/>
      <c r="AK10" s="224"/>
      <c r="AL10" s="224"/>
      <c r="AM10" s="224"/>
      <c r="AN10" s="224"/>
      <c r="AO10" s="224">
        <v>2.7858999377302823E-2</v>
      </c>
      <c r="AP10" s="224">
        <v>3.1279999300837517E-2</v>
      </c>
      <c r="AQ10" s="224"/>
      <c r="AR10" s="224"/>
      <c r="AS10" s="224"/>
      <c r="AT10" s="225"/>
      <c r="AU10" s="198"/>
    </row>
    <row r="11" spans="1:47">
      <c r="A11" s="210"/>
      <c r="B11" s="247"/>
      <c r="C11" s="224"/>
      <c r="D11" s="224"/>
      <c r="E11" s="224"/>
      <c r="F11" s="224"/>
      <c r="G11" s="224"/>
      <c r="H11" s="224"/>
      <c r="I11" s="224"/>
      <c r="J11" s="224"/>
      <c r="K11" s="224"/>
      <c r="L11" s="224"/>
      <c r="M11" s="248"/>
      <c r="N11" s="248">
        <v>2240</v>
      </c>
      <c r="O11" s="248">
        <v>1024.05</v>
      </c>
      <c r="P11" s="249">
        <v>9840.1</v>
      </c>
      <c r="Q11" s="224"/>
      <c r="R11" s="224"/>
      <c r="S11" s="224"/>
      <c r="T11" s="250"/>
      <c r="U11" s="251"/>
      <c r="V11" s="224"/>
      <c r="W11" s="224"/>
      <c r="X11" s="224"/>
      <c r="Y11" s="224"/>
      <c r="Z11" s="224"/>
      <c r="AA11" s="224"/>
      <c r="AB11" s="224"/>
      <c r="AC11" s="224"/>
      <c r="AD11" s="224"/>
      <c r="AE11" s="224"/>
      <c r="AF11" s="224"/>
      <c r="AG11" s="224"/>
      <c r="AH11" s="224"/>
      <c r="AI11" s="224"/>
      <c r="AJ11" s="224"/>
      <c r="AK11" s="224"/>
      <c r="AL11" s="224"/>
      <c r="AM11" s="224"/>
      <c r="AN11" s="224"/>
      <c r="AO11" s="224">
        <v>2.7858999377302823E-2</v>
      </c>
      <c r="AP11" s="224">
        <v>3.1279999300837517E-2</v>
      </c>
      <c r="AQ11" s="224"/>
      <c r="AR11" s="224"/>
      <c r="AS11" s="224"/>
      <c r="AT11" s="225"/>
      <c r="AU11" s="198"/>
    </row>
    <row r="12" spans="1:47">
      <c r="A12" s="210"/>
      <c r="B12" s="247"/>
      <c r="C12" s="224"/>
      <c r="D12" s="224"/>
      <c r="E12" s="224"/>
      <c r="F12" s="224"/>
      <c r="G12" s="224"/>
      <c r="H12" s="224"/>
      <c r="I12" s="224"/>
      <c r="J12" s="224"/>
      <c r="K12" s="224"/>
      <c r="L12" s="224"/>
      <c r="M12" s="248"/>
      <c r="N12" s="248">
        <v>2240</v>
      </c>
      <c r="O12" s="248">
        <v>1024.05</v>
      </c>
      <c r="P12" s="249">
        <v>9840.1</v>
      </c>
      <c r="Q12" s="224"/>
      <c r="R12" s="224"/>
      <c r="S12" s="224"/>
      <c r="T12" s="250"/>
      <c r="U12" s="251"/>
      <c r="V12" s="224"/>
      <c r="W12" s="224"/>
      <c r="X12" s="224"/>
      <c r="Y12" s="224"/>
      <c r="Z12" s="224"/>
      <c r="AA12" s="224"/>
      <c r="AB12" s="224"/>
      <c r="AC12" s="224"/>
      <c r="AD12" s="224"/>
      <c r="AE12" s="224"/>
      <c r="AF12" s="224"/>
      <c r="AG12" s="224"/>
      <c r="AH12" s="224"/>
      <c r="AI12" s="224"/>
      <c r="AJ12" s="224"/>
      <c r="AK12" s="224"/>
      <c r="AL12" s="224"/>
      <c r="AM12" s="224"/>
      <c r="AN12" s="224"/>
      <c r="AO12" s="224">
        <v>2.7858999377302823E-2</v>
      </c>
      <c r="AP12" s="224">
        <v>3.1279999300837517E-2</v>
      </c>
      <c r="AQ12" s="224"/>
      <c r="AR12" s="224"/>
      <c r="AS12" s="224"/>
      <c r="AT12" s="225"/>
      <c r="AU12" s="198"/>
    </row>
    <row r="13" spans="1:47">
      <c r="A13" s="210"/>
      <c r="B13" s="247"/>
      <c r="C13" s="224"/>
      <c r="D13" s="224"/>
      <c r="E13" s="224"/>
      <c r="F13" s="224"/>
      <c r="G13" s="224"/>
      <c r="H13" s="224"/>
      <c r="I13" s="224"/>
      <c r="J13" s="224"/>
      <c r="K13" s="224"/>
      <c r="L13" s="224"/>
      <c r="M13" s="248"/>
      <c r="N13" s="248">
        <v>2240</v>
      </c>
      <c r="O13" s="248">
        <v>1024.05</v>
      </c>
      <c r="P13" s="249">
        <v>9840.1</v>
      </c>
      <c r="Q13" s="224"/>
      <c r="R13" s="224"/>
      <c r="S13" s="224"/>
      <c r="T13" s="250"/>
      <c r="U13" s="251"/>
      <c r="V13" s="224"/>
      <c r="W13" s="224"/>
      <c r="X13" s="224"/>
      <c r="Y13" s="224"/>
      <c r="Z13" s="224"/>
      <c r="AA13" s="224"/>
      <c r="AB13" s="224"/>
      <c r="AC13" s="224"/>
      <c r="AD13" s="224"/>
      <c r="AE13" s="224"/>
      <c r="AF13" s="224"/>
      <c r="AG13" s="224"/>
      <c r="AH13" s="224"/>
      <c r="AI13" s="224"/>
      <c r="AJ13" s="224"/>
      <c r="AK13" s="224"/>
      <c r="AL13" s="224"/>
      <c r="AM13" s="224"/>
      <c r="AN13" s="224"/>
      <c r="AO13" s="224">
        <v>2.7858999377302823E-2</v>
      </c>
      <c r="AP13" s="224">
        <v>3.1279999300837517E-2</v>
      </c>
      <c r="AQ13" s="224"/>
      <c r="AR13" s="224"/>
      <c r="AS13" s="224"/>
      <c r="AT13" s="225"/>
      <c r="AU13" s="198"/>
    </row>
    <row r="14" spans="1:47">
      <c r="A14" s="210"/>
      <c r="B14" s="247"/>
      <c r="C14" s="224"/>
      <c r="D14" s="224"/>
      <c r="E14" s="224"/>
      <c r="F14" s="224"/>
      <c r="G14" s="224"/>
      <c r="H14" s="224"/>
      <c r="I14" s="224"/>
      <c r="J14" s="224"/>
      <c r="K14" s="224"/>
      <c r="L14" s="224"/>
      <c r="M14" s="224"/>
      <c r="N14" s="224">
        <v>2240</v>
      </c>
      <c r="O14" s="248">
        <v>1024.05</v>
      </c>
      <c r="P14" s="248">
        <v>9840.1</v>
      </c>
      <c r="Q14" s="248"/>
      <c r="R14" s="249"/>
      <c r="S14" s="224"/>
      <c r="T14" s="224"/>
      <c r="U14" s="224"/>
      <c r="V14" s="250"/>
      <c r="W14" s="251"/>
      <c r="X14" s="224"/>
      <c r="Y14" s="224"/>
      <c r="Z14" s="224"/>
      <c r="AA14" s="224"/>
      <c r="AB14" s="224"/>
      <c r="AC14" s="224"/>
      <c r="AD14" s="224"/>
      <c r="AE14" s="224"/>
      <c r="AF14" s="224"/>
      <c r="AG14" s="224"/>
      <c r="AH14" s="224"/>
      <c r="AI14" s="224"/>
      <c r="AJ14" s="224"/>
      <c r="AK14" s="224"/>
      <c r="AL14" s="224"/>
      <c r="AM14" s="224"/>
      <c r="AN14" s="224"/>
      <c r="AO14" s="224">
        <v>2.7858999377302823E-2</v>
      </c>
      <c r="AP14" s="224">
        <v>3.1279999300837517E-2</v>
      </c>
      <c r="AQ14" s="224"/>
      <c r="AR14" s="224"/>
      <c r="AS14" s="224"/>
      <c r="AT14" s="225"/>
      <c r="AU14" s="198"/>
    </row>
    <row r="15" spans="1:47">
      <c r="A15" s="210"/>
      <c r="B15" s="247"/>
      <c r="C15" s="224"/>
      <c r="D15" s="224"/>
      <c r="E15" s="224"/>
      <c r="F15" s="224"/>
      <c r="G15" s="224"/>
      <c r="H15" s="224"/>
      <c r="I15" s="224"/>
      <c r="J15" s="224"/>
      <c r="K15" s="224"/>
      <c r="L15" s="224"/>
      <c r="M15" s="224"/>
      <c r="N15" s="224">
        <v>2240</v>
      </c>
      <c r="O15" s="248">
        <v>1068.1999999999998</v>
      </c>
      <c r="P15" s="248">
        <v>9840.1</v>
      </c>
      <c r="Q15" s="248"/>
      <c r="R15" s="249"/>
      <c r="S15" s="224"/>
      <c r="T15" s="224"/>
      <c r="U15" s="224"/>
      <c r="V15" s="250"/>
      <c r="W15" s="251"/>
      <c r="X15" s="224"/>
      <c r="Y15" s="224"/>
      <c r="Z15" s="224"/>
      <c r="AA15" s="224"/>
      <c r="AB15" s="224"/>
      <c r="AC15" s="224"/>
      <c r="AD15" s="224"/>
      <c r="AE15" s="224"/>
      <c r="AF15" s="224"/>
      <c r="AG15" s="224"/>
      <c r="AH15" s="224"/>
      <c r="AI15" s="224"/>
      <c r="AJ15" s="224"/>
      <c r="AK15" s="224"/>
      <c r="AL15" s="224"/>
      <c r="AM15" s="224"/>
      <c r="AN15" s="224"/>
      <c r="AO15" s="224">
        <v>2.7858999377302823E-2</v>
      </c>
      <c r="AP15" s="224">
        <v>3.1279999300837517E-2</v>
      </c>
      <c r="AQ15" s="224"/>
      <c r="AR15" s="224"/>
      <c r="AS15" s="224"/>
      <c r="AT15" s="225"/>
      <c r="AU15" s="198"/>
    </row>
    <row r="16" spans="1:47">
      <c r="A16" s="210"/>
      <c r="B16" s="247"/>
      <c r="C16" s="224"/>
      <c r="D16" s="224"/>
      <c r="E16" s="224"/>
      <c r="F16" s="224"/>
      <c r="G16" s="224"/>
      <c r="H16" s="224"/>
      <c r="I16" s="224"/>
      <c r="J16" s="224"/>
      <c r="K16" s="224"/>
      <c r="L16" s="224"/>
      <c r="M16" s="224"/>
      <c r="N16" s="224">
        <v>2240</v>
      </c>
      <c r="O16" s="248">
        <v>1068.1999999999998</v>
      </c>
      <c r="P16" s="248">
        <v>9840.1</v>
      </c>
      <c r="Q16" s="248"/>
      <c r="R16" s="249"/>
      <c r="S16" s="224"/>
      <c r="T16" s="224"/>
      <c r="U16" s="224"/>
      <c r="V16" s="250"/>
      <c r="W16" s="251"/>
      <c r="X16" s="224"/>
      <c r="Y16" s="224"/>
      <c r="Z16" s="224"/>
      <c r="AA16" s="224"/>
      <c r="AB16" s="224"/>
      <c r="AC16" s="224"/>
      <c r="AD16" s="224"/>
      <c r="AE16" s="224"/>
      <c r="AF16" s="224"/>
      <c r="AG16" s="224"/>
      <c r="AH16" s="224"/>
      <c r="AI16" s="224"/>
      <c r="AJ16" s="224"/>
      <c r="AK16" s="224"/>
      <c r="AL16" s="224"/>
      <c r="AM16" s="224"/>
      <c r="AN16" s="224"/>
      <c r="AO16" s="224">
        <v>2.7858999377302823E-2</v>
      </c>
      <c r="AP16" s="224">
        <v>3.1279999300837517E-2</v>
      </c>
      <c r="AQ16" s="224"/>
      <c r="AR16" s="224"/>
      <c r="AS16" s="224"/>
      <c r="AT16" s="225"/>
      <c r="AU16" s="198"/>
    </row>
    <row r="17" spans="1:47">
      <c r="A17" s="210"/>
      <c r="B17" s="247"/>
      <c r="C17" s="224"/>
      <c r="D17" s="224"/>
      <c r="E17" s="224"/>
      <c r="F17" s="224"/>
      <c r="G17" s="224"/>
      <c r="H17" s="224"/>
      <c r="I17" s="224"/>
      <c r="J17" s="224"/>
      <c r="K17" s="224"/>
      <c r="L17" s="224"/>
      <c r="M17" s="224"/>
      <c r="N17" s="224">
        <v>2240</v>
      </c>
      <c r="O17" s="248">
        <v>1068.1999999999998</v>
      </c>
      <c r="P17" s="248">
        <v>9840.1</v>
      </c>
      <c r="Q17" s="248"/>
      <c r="R17" s="249"/>
      <c r="S17" s="224"/>
      <c r="T17" s="224"/>
      <c r="U17" s="224"/>
      <c r="V17" s="250"/>
      <c r="W17" s="251"/>
      <c r="X17" s="224"/>
      <c r="Y17" s="224"/>
      <c r="Z17" s="224"/>
      <c r="AA17" s="224"/>
      <c r="AB17" s="224"/>
      <c r="AC17" s="224"/>
      <c r="AD17" s="224"/>
      <c r="AE17" s="224"/>
      <c r="AF17" s="224"/>
      <c r="AG17" s="224"/>
      <c r="AH17" s="224"/>
      <c r="AI17" s="224"/>
      <c r="AJ17" s="224"/>
      <c r="AK17" s="224"/>
      <c r="AL17" s="224"/>
      <c r="AM17" s="224"/>
      <c r="AN17" s="224"/>
      <c r="AO17" s="224">
        <v>2.7858999377302823E-2</v>
      </c>
      <c r="AP17" s="224">
        <v>3.1279999300837517E-2</v>
      </c>
      <c r="AQ17" s="224"/>
      <c r="AR17" s="224"/>
      <c r="AS17" s="224"/>
      <c r="AT17" s="225"/>
      <c r="AU17" s="198"/>
    </row>
    <row r="18" spans="1:47">
      <c r="A18" s="210"/>
      <c r="B18" s="247"/>
      <c r="C18" s="224"/>
      <c r="D18" s="224"/>
      <c r="E18" s="224"/>
      <c r="F18" s="224"/>
      <c r="G18" s="224"/>
      <c r="H18" s="224"/>
      <c r="I18" s="224"/>
      <c r="J18" s="224"/>
      <c r="K18" s="224"/>
      <c r="L18" s="224"/>
      <c r="M18" s="224"/>
      <c r="N18" s="224">
        <v>2240</v>
      </c>
      <c r="O18" s="248">
        <v>1068.1999999999998</v>
      </c>
      <c r="P18" s="248">
        <v>9840.1</v>
      </c>
      <c r="Q18" s="248"/>
      <c r="R18" s="249"/>
      <c r="S18" s="224"/>
      <c r="T18" s="224"/>
      <c r="U18" s="224"/>
      <c r="V18" s="250"/>
      <c r="W18" s="251"/>
      <c r="X18" s="224"/>
      <c r="Y18" s="224"/>
      <c r="Z18" s="224"/>
      <c r="AA18" s="224"/>
      <c r="AB18" s="224"/>
      <c r="AC18" s="224"/>
      <c r="AD18" s="224"/>
      <c r="AE18" s="224"/>
      <c r="AF18" s="224"/>
      <c r="AG18" s="224"/>
      <c r="AH18" s="224"/>
      <c r="AI18" s="224"/>
      <c r="AJ18" s="224"/>
      <c r="AK18" s="224"/>
      <c r="AL18" s="224"/>
      <c r="AM18" s="224"/>
      <c r="AN18" s="224"/>
      <c r="AO18" s="224">
        <v>2.7858999377302823E-2</v>
      </c>
      <c r="AP18" s="224">
        <v>3.1279999300837517E-2</v>
      </c>
      <c r="AQ18" s="224"/>
      <c r="AR18" s="224"/>
      <c r="AS18" s="224"/>
      <c r="AT18" s="225"/>
      <c r="AU18" s="198"/>
    </row>
    <row r="19" spans="1:47">
      <c r="A19" s="210"/>
      <c r="B19" s="247"/>
      <c r="C19" s="224"/>
      <c r="D19" s="224"/>
      <c r="E19" s="224"/>
      <c r="F19" s="224"/>
      <c r="G19" s="224"/>
      <c r="H19" s="224"/>
      <c r="I19" s="224"/>
      <c r="J19" s="224"/>
      <c r="K19" s="224"/>
      <c r="L19" s="224"/>
      <c r="M19" s="224"/>
      <c r="N19" s="224">
        <v>2240</v>
      </c>
      <c r="O19" s="248">
        <v>1068.1999999999998</v>
      </c>
      <c r="P19" s="248">
        <v>9840.1</v>
      </c>
      <c r="Q19" s="248"/>
      <c r="R19" s="249"/>
      <c r="S19" s="224"/>
      <c r="T19" s="224"/>
      <c r="U19" s="224"/>
      <c r="V19" s="250"/>
      <c r="W19" s="251"/>
      <c r="X19" s="224"/>
      <c r="Y19" s="224"/>
      <c r="Z19" s="224"/>
      <c r="AA19" s="224"/>
      <c r="AB19" s="224"/>
      <c r="AC19" s="224"/>
      <c r="AD19" s="224"/>
      <c r="AE19" s="224"/>
      <c r="AF19" s="224"/>
      <c r="AG19" s="224"/>
      <c r="AH19" s="224"/>
      <c r="AI19" s="224"/>
      <c r="AJ19" s="224"/>
      <c r="AK19" s="224"/>
      <c r="AL19" s="224"/>
      <c r="AM19" s="224"/>
      <c r="AN19" s="224"/>
      <c r="AO19" s="224">
        <v>2.7858999377302823E-2</v>
      </c>
      <c r="AP19" s="224">
        <v>3.1279999300837517E-2</v>
      </c>
      <c r="AQ19" s="224"/>
      <c r="AR19" s="224"/>
      <c r="AS19" s="224"/>
      <c r="AT19" s="225"/>
      <c r="AU19" s="198"/>
    </row>
    <row r="20" spans="1:47">
      <c r="A20" s="210"/>
      <c r="B20" s="247"/>
      <c r="C20" s="224"/>
      <c r="D20" s="224"/>
      <c r="E20" s="224"/>
      <c r="F20" s="224"/>
      <c r="G20" s="224"/>
      <c r="H20" s="224"/>
      <c r="I20" s="224"/>
      <c r="J20" s="224"/>
      <c r="K20" s="224"/>
      <c r="L20" s="224"/>
      <c r="M20" s="224"/>
      <c r="N20" s="224">
        <v>2240</v>
      </c>
      <c r="O20" s="248">
        <v>1068.1999999999998</v>
      </c>
      <c r="P20" s="248">
        <v>9840.1</v>
      </c>
      <c r="Q20" s="248"/>
      <c r="R20" s="249"/>
      <c r="S20" s="224"/>
      <c r="T20" s="224"/>
      <c r="U20" s="224"/>
      <c r="V20" s="250"/>
      <c r="W20" s="251"/>
      <c r="X20" s="224"/>
      <c r="Y20" s="224"/>
      <c r="Z20" s="224"/>
      <c r="AA20" s="224"/>
      <c r="AB20" s="224"/>
      <c r="AC20" s="224"/>
      <c r="AD20" s="224"/>
      <c r="AE20" s="224"/>
      <c r="AF20" s="224"/>
      <c r="AG20" s="224"/>
      <c r="AH20" s="224"/>
      <c r="AI20" s="224"/>
      <c r="AJ20" s="224"/>
      <c r="AK20" s="224"/>
      <c r="AL20" s="224"/>
      <c r="AM20" s="224"/>
      <c r="AN20" s="224"/>
      <c r="AO20" s="224">
        <v>2.7858999377302823E-2</v>
      </c>
      <c r="AP20" s="224">
        <v>3.1279999300837517E-2</v>
      </c>
      <c r="AQ20" s="224"/>
      <c r="AR20" s="224"/>
      <c r="AS20" s="224"/>
      <c r="AT20" s="225"/>
      <c r="AU20" s="198"/>
    </row>
    <row r="21" spans="1:47">
      <c r="A21" s="210"/>
      <c r="B21" s="247"/>
      <c r="C21" s="224"/>
      <c r="D21" s="224"/>
      <c r="E21" s="224"/>
      <c r="F21" s="224"/>
      <c r="G21" s="224"/>
      <c r="H21" s="224"/>
      <c r="I21" s="224"/>
      <c r="J21" s="224"/>
      <c r="K21" s="224"/>
      <c r="L21" s="224"/>
      <c r="M21" s="224"/>
      <c r="N21" s="224">
        <v>2240</v>
      </c>
      <c r="O21" s="248">
        <v>1068.1999999999998</v>
      </c>
      <c r="P21" s="248">
        <v>9840.1</v>
      </c>
      <c r="Q21" s="248"/>
      <c r="R21" s="249"/>
      <c r="S21" s="224"/>
      <c r="T21" s="224"/>
      <c r="U21" s="224"/>
      <c r="V21" s="250"/>
      <c r="W21" s="251"/>
      <c r="X21" s="224"/>
      <c r="Y21" s="224"/>
      <c r="Z21" s="224"/>
      <c r="AA21" s="224"/>
      <c r="AB21" s="224"/>
      <c r="AC21" s="224"/>
      <c r="AD21" s="224"/>
      <c r="AE21" s="224"/>
      <c r="AF21" s="224"/>
      <c r="AG21" s="224"/>
      <c r="AH21" s="224"/>
      <c r="AI21" s="224"/>
      <c r="AJ21" s="224"/>
      <c r="AK21" s="224"/>
      <c r="AL21" s="224"/>
      <c r="AM21" s="224"/>
      <c r="AN21" s="224"/>
      <c r="AO21" s="224">
        <v>2.7858999377302823E-2</v>
      </c>
      <c r="AP21" s="224">
        <v>3.1279999300837517E-2</v>
      </c>
      <c r="AQ21" s="224"/>
      <c r="AR21" s="224"/>
      <c r="AS21" s="224"/>
      <c r="AT21" s="225"/>
      <c r="AU21" s="198"/>
    </row>
    <row r="22" spans="1:47">
      <c r="A22" s="210"/>
      <c r="B22" s="247"/>
      <c r="C22" s="224"/>
      <c r="D22" s="224"/>
      <c r="E22" s="224"/>
      <c r="F22" s="224"/>
      <c r="G22" s="224"/>
      <c r="H22" s="224"/>
      <c r="I22" s="224"/>
      <c r="J22" s="224"/>
      <c r="K22" s="224"/>
      <c r="L22" s="224"/>
      <c r="M22" s="224"/>
      <c r="N22" s="224">
        <v>2240</v>
      </c>
      <c r="O22" s="248">
        <v>1068.1999999999998</v>
      </c>
      <c r="P22" s="248">
        <v>9840.1</v>
      </c>
      <c r="Q22" s="248"/>
      <c r="R22" s="249"/>
      <c r="S22" s="224"/>
      <c r="T22" s="224"/>
      <c r="U22" s="224"/>
      <c r="V22" s="250"/>
      <c r="W22" s="251"/>
      <c r="X22" s="224"/>
      <c r="Y22" s="224"/>
      <c r="Z22" s="224"/>
      <c r="AA22" s="224"/>
      <c r="AB22" s="224"/>
      <c r="AC22" s="224"/>
      <c r="AD22" s="224"/>
      <c r="AE22" s="224"/>
      <c r="AF22" s="224"/>
      <c r="AG22" s="224"/>
      <c r="AH22" s="224"/>
      <c r="AI22" s="224"/>
      <c r="AJ22" s="224"/>
      <c r="AK22" s="224"/>
      <c r="AL22" s="224"/>
      <c r="AM22" s="224"/>
      <c r="AN22" s="224"/>
      <c r="AO22" s="224">
        <v>2.7858999377302823E-2</v>
      </c>
      <c r="AP22" s="224">
        <v>3.1279999300837517E-2</v>
      </c>
      <c r="AQ22" s="224"/>
      <c r="AR22" s="224"/>
      <c r="AS22" s="224"/>
      <c r="AT22" s="225"/>
      <c r="AU22" s="198"/>
    </row>
    <row r="23" spans="1:47">
      <c r="A23" s="210"/>
      <c r="B23" s="247"/>
      <c r="C23" s="224"/>
      <c r="D23" s="224"/>
      <c r="E23" s="224"/>
      <c r="F23" s="224"/>
      <c r="G23" s="224"/>
      <c r="H23" s="224"/>
      <c r="I23" s="224"/>
      <c r="J23" s="224"/>
      <c r="K23" s="224"/>
      <c r="L23" s="224"/>
      <c r="M23" s="224"/>
      <c r="N23" s="224">
        <v>2240</v>
      </c>
      <c r="O23" s="248">
        <v>1068.1999999999998</v>
      </c>
      <c r="P23" s="248">
        <v>9840.1</v>
      </c>
      <c r="Q23" s="248"/>
      <c r="R23" s="249"/>
      <c r="S23" s="224"/>
      <c r="T23" s="224"/>
      <c r="U23" s="224"/>
      <c r="V23" s="250"/>
      <c r="W23" s="251"/>
      <c r="X23" s="224"/>
      <c r="Y23" s="224"/>
      <c r="Z23" s="224"/>
      <c r="AA23" s="224"/>
      <c r="AB23" s="224"/>
      <c r="AC23" s="224"/>
      <c r="AD23" s="224"/>
      <c r="AE23" s="224"/>
      <c r="AF23" s="224"/>
      <c r="AG23" s="224"/>
      <c r="AH23" s="224"/>
      <c r="AI23" s="224"/>
      <c r="AJ23" s="224"/>
      <c r="AK23" s="224"/>
      <c r="AL23" s="224"/>
      <c r="AM23" s="224"/>
      <c r="AN23" s="224"/>
      <c r="AO23" s="224">
        <v>2.7858999377302823E-2</v>
      </c>
      <c r="AP23" s="224">
        <v>3.1279999300837517E-2</v>
      </c>
      <c r="AQ23" s="224"/>
      <c r="AR23" s="224"/>
      <c r="AS23" s="224"/>
      <c r="AT23" s="225"/>
      <c r="AU23" s="198"/>
    </row>
    <row r="24" spans="1:47">
      <c r="A24" s="210"/>
      <c r="B24" s="247"/>
      <c r="C24" s="224"/>
      <c r="D24" s="224"/>
      <c r="E24" s="224"/>
      <c r="F24" s="224"/>
      <c r="G24" s="224"/>
      <c r="H24" s="224"/>
      <c r="I24" s="224"/>
      <c r="J24" s="224"/>
      <c r="K24" s="224"/>
      <c r="L24" s="224"/>
      <c r="M24" s="224"/>
      <c r="N24" s="224">
        <v>2240</v>
      </c>
      <c r="O24" s="248">
        <v>1068.1999999999998</v>
      </c>
      <c r="P24" s="248">
        <v>9840.1</v>
      </c>
      <c r="Q24" s="248"/>
      <c r="R24" s="249"/>
      <c r="S24" s="224"/>
      <c r="T24" s="224"/>
      <c r="U24" s="224"/>
      <c r="V24" s="250"/>
      <c r="W24" s="251"/>
      <c r="X24" s="224"/>
      <c r="Y24" s="224"/>
      <c r="Z24" s="224"/>
      <c r="AA24" s="224"/>
      <c r="AB24" s="224"/>
      <c r="AC24" s="224"/>
      <c r="AD24" s="224"/>
      <c r="AE24" s="224"/>
      <c r="AF24" s="224"/>
      <c r="AG24" s="224"/>
      <c r="AH24" s="224"/>
      <c r="AI24" s="224"/>
      <c r="AJ24" s="224"/>
      <c r="AK24" s="224"/>
      <c r="AL24" s="224"/>
      <c r="AM24" s="224"/>
      <c r="AN24" s="224"/>
      <c r="AO24" s="224">
        <v>2.7858999377302823E-2</v>
      </c>
      <c r="AP24" s="224">
        <v>3.1279999300837517E-2</v>
      </c>
      <c r="AQ24" s="224"/>
      <c r="AR24" s="224"/>
      <c r="AS24" s="224"/>
      <c r="AT24" s="225"/>
      <c r="AU24" s="198"/>
    </row>
    <row r="25" spans="1:47">
      <c r="A25" s="210"/>
      <c r="B25" s="247"/>
      <c r="C25" s="224"/>
      <c r="D25" s="224"/>
      <c r="E25" s="224"/>
      <c r="F25" s="224"/>
      <c r="G25" s="224"/>
      <c r="H25" s="224"/>
      <c r="I25" s="224"/>
      <c r="J25" s="224"/>
      <c r="K25" s="224"/>
      <c r="L25" s="224"/>
      <c r="M25" s="224"/>
      <c r="N25" s="224">
        <v>2240</v>
      </c>
      <c r="O25" s="248">
        <v>1068.1999999999998</v>
      </c>
      <c r="P25" s="248">
        <v>9840.1</v>
      </c>
      <c r="Q25" s="248"/>
      <c r="R25" s="249"/>
      <c r="S25" s="224"/>
      <c r="T25" s="224"/>
      <c r="U25" s="224"/>
      <c r="V25" s="250"/>
      <c r="W25" s="251"/>
      <c r="X25" s="224"/>
      <c r="Y25" s="224"/>
      <c r="Z25" s="224"/>
      <c r="AA25" s="224"/>
      <c r="AB25" s="224"/>
      <c r="AC25" s="224"/>
      <c r="AD25" s="224"/>
      <c r="AE25" s="224"/>
      <c r="AF25" s="224"/>
      <c r="AG25" s="224"/>
      <c r="AH25" s="224"/>
      <c r="AI25" s="224"/>
      <c r="AJ25" s="224"/>
      <c r="AK25" s="224"/>
      <c r="AL25" s="224"/>
      <c r="AM25" s="224"/>
      <c r="AN25" s="224"/>
      <c r="AO25" s="224">
        <v>2.7858999377302823E-2</v>
      </c>
      <c r="AP25" s="224">
        <v>3.1279999300837517E-2</v>
      </c>
      <c r="AQ25" s="224"/>
      <c r="AR25" s="224"/>
      <c r="AS25" s="224"/>
      <c r="AT25" s="225"/>
      <c r="AU25" s="198"/>
    </row>
    <row r="26" spans="1:47">
      <c r="A26" s="210"/>
      <c r="B26" s="247"/>
      <c r="C26" s="224"/>
      <c r="D26" s="224"/>
      <c r="E26" s="224"/>
      <c r="F26" s="224"/>
      <c r="G26" s="224"/>
      <c r="H26" s="224"/>
      <c r="I26" s="224"/>
      <c r="J26" s="224"/>
      <c r="K26" s="224"/>
      <c r="L26" s="224"/>
      <c r="M26" s="224"/>
      <c r="N26" s="224">
        <v>2240</v>
      </c>
      <c r="O26" s="248">
        <v>1068.1999999999998</v>
      </c>
      <c r="P26" s="248">
        <v>9840.1</v>
      </c>
      <c r="Q26" s="248"/>
      <c r="R26" s="249"/>
      <c r="S26" s="224"/>
      <c r="T26" s="224"/>
      <c r="U26" s="224"/>
      <c r="V26" s="250"/>
      <c r="W26" s="251"/>
      <c r="X26" s="224"/>
      <c r="Y26" s="224"/>
      <c r="Z26" s="224"/>
      <c r="AA26" s="224"/>
      <c r="AB26" s="224"/>
      <c r="AC26" s="224"/>
      <c r="AD26" s="224"/>
      <c r="AE26" s="224"/>
      <c r="AF26" s="224"/>
      <c r="AG26" s="224"/>
      <c r="AH26" s="224"/>
      <c r="AI26" s="224"/>
      <c r="AJ26" s="224"/>
      <c r="AK26" s="224"/>
      <c r="AL26" s="224"/>
      <c r="AM26" s="224"/>
      <c r="AN26" s="224"/>
      <c r="AO26" s="224">
        <v>2.7858999377302823E-2</v>
      </c>
      <c r="AP26" s="224">
        <v>3.1279999300837517E-2</v>
      </c>
      <c r="AQ26" s="224"/>
      <c r="AR26" s="224"/>
      <c r="AS26" s="224"/>
      <c r="AT26" s="225"/>
      <c r="AU26" s="198"/>
    </row>
    <row r="27" spans="1:47">
      <c r="A27" s="210"/>
      <c r="B27" s="247"/>
      <c r="C27" s="224"/>
      <c r="D27" s="224"/>
      <c r="E27" s="224"/>
      <c r="F27" s="224"/>
      <c r="G27" s="224"/>
      <c r="H27" s="224"/>
      <c r="I27" s="224"/>
      <c r="J27" s="224"/>
      <c r="K27" s="224"/>
      <c r="L27" s="224"/>
      <c r="M27" s="224"/>
      <c r="N27" s="224">
        <v>2240</v>
      </c>
      <c r="O27" s="248">
        <v>1068.1999999999998</v>
      </c>
      <c r="P27" s="248">
        <v>9840.1</v>
      </c>
      <c r="Q27" s="248"/>
      <c r="R27" s="249"/>
      <c r="S27" s="224"/>
      <c r="T27" s="224"/>
      <c r="U27" s="224"/>
      <c r="V27" s="250"/>
      <c r="W27" s="251"/>
      <c r="X27" s="224"/>
      <c r="Y27" s="224"/>
      <c r="Z27" s="224"/>
      <c r="AA27" s="224"/>
      <c r="AB27" s="224"/>
      <c r="AC27" s="224"/>
      <c r="AD27" s="224"/>
      <c r="AE27" s="224"/>
      <c r="AF27" s="224"/>
      <c r="AG27" s="224"/>
      <c r="AH27" s="224"/>
      <c r="AI27" s="224"/>
      <c r="AJ27" s="224"/>
      <c r="AK27" s="224"/>
      <c r="AL27" s="224"/>
      <c r="AM27" s="224"/>
      <c r="AN27" s="224"/>
      <c r="AO27" s="224">
        <v>2.7858999377302823E-2</v>
      </c>
      <c r="AP27" s="224">
        <v>3.1279999300837517E-2</v>
      </c>
      <c r="AQ27" s="224"/>
      <c r="AR27" s="224"/>
      <c r="AS27" s="224"/>
      <c r="AT27" s="225"/>
      <c r="AU27" s="198"/>
    </row>
    <row r="28" spans="1:47">
      <c r="A28" s="210"/>
      <c r="B28" s="247"/>
      <c r="C28" s="224"/>
      <c r="D28" s="224"/>
      <c r="E28" s="224"/>
      <c r="F28" s="224"/>
      <c r="G28" s="224"/>
      <c r="H28" s="224"/>
      <c r="I28" s="224"/>
      <c r="J28" s="224"/>
      <c r="K28" s="224"/>
      <c r="L28" s="224"/>
      <c r="M28" s="224"/>
      <c r="N28" s="224">
        <v>2240</v>
      </c>
      <c r="O28" s="248">
        <v>1068.1999999999998</v>
      </c>
      <c r="P28" s="248">
        <v>9840.1</v>
      </c>
      <c r="Q28" s="248"/>
      <c r="R28" s="249"/>
      <c r="S28" s="224"/>
      <c r="T28" s="224"/>
      <c r="U28" s="224"/>
      <c r="V28" s="250"/>
      <c r="W28" s="251"/>
      <c r="X28" s="224"/>
      <c r="Y28" s="224"/>
      <c r="Z28" s="224"/>
      <c r="AA28" s="224"/>
      <c r="AB28" s="224"/>
      <c r="AC28" s="224"/>
      <c r="AD28" s="224"/>
      <c r="AE28" s="224"/>
      <c r="AF28" s="224"/>
      <c r="AG28" s="224"/>
      <c r="AH28" s="224"/>
      <c r="AI28" s="224"/>
      <c r="AJ28" s="224"/>
      <c r="AK28" s="224"/>
      <c r="AL28" s="224"/>
      <c r="AM28" s="224"/>
      <c r="AN28" s="224"/>
      <c r="AO28" s="224">
        <v>2.7858999377302823E-2</v>
      </c>
      <c r="AP28" s="224">
        <v>3.1279999300837517E-2</v>
      </c>
      <c r="AQ28" s="224"/>
      <c r="AR28" s="224"/>
      <c r="AS28" s="224"/>
      <c r="AT28" s="225"/>
      <c r="AU28" s="198"/>
    </row>
    <row r="29" spans="1:47">
      <c r="A29" s="210"/>
      <c r="B29" s="247"/>
      <c r="C29" s="224"/>
      <c r="D29" s="224"/>
      <c r="E29" s="224"/>
      <c r="F29" s="224"/>
      <c r="G29" s="224"/>
      <c r="H29" s="224"/>
      <c r="I29" s="224"/>
      <c r="J29" s="224"/>
      <c r="K29" s="224"/>
      <c r="L29" s="224"/>
      <c r="M29" s="224"/>
      <c r="N29" s="224">
        <v>2240</v>
      </c>
      <c r="O29" s="248">
        <v>1068.1999999999998</v>
      </c>
      <c r="P29" s="248">
        <v>9840.1</v>
      </c>
      <c r="Q29" s="248"/>
      <c r="R29" s="249"/>
      <c r="S29" s="224"/>
      <c r="T29" s="224"/>
      <c r="U29" s="224"/>
      <c r="V29" s="250"/>
      <c r="W29" s="251"/>
      <c r="X29" s="224"/>
      <c r="Y29" s="224"/>
      <c r="Z29" s="224"/>
      <c r="AA29" s="224"/>
      <c r="AB29" s="224"/>
      <c r="AC29" s="224"/>
      <c r="AD29" s="224"/>
      <c r="AE29" s="224"/>
      <c r="AF29" s="224"/>
      <c r="AG29" s="224"/>
      <c r="AH29" s="224"/>
      <c r="AI29" s="224"/>
      <c r="AJ29" s="224"/>
      <c r="AK29" s="224"/>
      <c r="AL29" s="224"/>
      <c r="AM29" s="224"/>
      <c r="AN29" s="224"/>
      <c r="AO29" s="224">
        <v>2.7858999377302823E-2</v>
      </c>
      <c r="AP29" s="224">
        <v>3.1279999300837517E-2</v>
      </c>
      <c r="AQ29" s="224"/>
      <c r="AR29" s="224"/>
      <c r="AS29" s="224"/>
      <c r="AT29" s="225"/>
      <c r="AU29" s="198"/>
    </row>
    <row r="30" spans="1:47">
      <c r="A30" s="210"/>
      <c r="B30" s="247"/>
      <c r="C30" s="224"/>
      <c r="D30" s="224"/>
      <c r="E30" s="224"/>
      <c r="F30" s="224"/>
      <c r="G30" s="224"/>
      <c r="H30" s="224"/>
      <c r="I30" s="224"/>
      <c r="J30" s="224"/>
      <c r="K30" s="224"/>
      <c r="L30" s="224"/>
      <c r="M30" s="224"/>
      <c r="N30" s="224">
        <v>2240</v>
      </c>
      <c r="O30" s="248">
        <v>1068.1999999999998</v>
      </c>
      <c r="P30" s="248">
        <v>9840.1</v>
      </c>
      <c r="Q30" s="248"/>
      <c r="R30" s="249"/>
      <c r="S30" s="224"/>
      <c r="T30" s="224"/>
      <c r="U30" s="224"/>
      <c r="V30" s="250"/>
      <c r="W30" s="251"/>
      <c r="X30" s="224"/>
      <c r="Y30" s="224"/>
      <c r="Z30" s="224"/>
      <c r="AA30" s="224"/>
      <c r="AB30" s="224"/>
      <c r="AC30" s="224"/>
      <c r="AD30" s="224"/>
      <c r="AE30" s="224"/>
      <c r="AF30" s="224"/>
      <c r="AG30" s="224"/>
      <c r="AH30" s="224"/>
      <c r="AI30" s="224"/>
      <c r="AJ30" s="224"/>
      <c r="AK30" s="224"/>
      <c r="AL30" s="224"/>
      <c r="AM30" s="224"/>
      <c r="AN30" s="224"/>
      <c r="AO30" s="224">
        <v>2.7858999377302823E-2</v>
      </c>
      <c r="AP30" s="224">
        <v>3.1279999300837517E-2</v>
      </c>
      <c r="AQ30" s="224"/>
      <c r="AR30" s="224"/>
      <c r="AS30" s="224"/>
      <c r="AT30" s="225"/>
      <c r="AU30" s="198"/>
    </row>
    <row r="31" spans="1:47">
      <c r="A31" s="210"/>
      <c r="B31" s="247"/>
      <c r="C31" s="224"/>
      <c r="D31" s="224"/>
      <c r="E31" s="224"/>
      <c r="F31" s="224"/>
      <c r="G31" s="224"/>
      <c r="H31" s="224"/>
      <c r="I31" s="224"/>
      <c r="J31" s="224"/>
      <c r="K31" s="224"/>
      <c r="L31" s="224"/>
      <c r="M31" s="224"/>
      <c r="N31" s="224">
        <v>2240</v>
      </c>
      <c r="O31" s="248">
        <v>1068.1999999999998</v>
      </c>
      <c r="P31" s="248">
        <v>9840.1</v>
      </c>
      <c r="Q31" s="248"/>
      <c r="R31" s="249"/>
      <c r="S31" s="224"/>
      <c r="T31" s="224"/>
      <c r="U31" s="224"/>
      <c r="V31" s="250"/>
      <c r="W31" s="251"/>
      <c r="X31" s="224"/>
      <c r="Y31" s="224"/>
      <c r="Z31" s="224"/>
      <c r="AA31" s="224"/>
      <c r="AB31" s="224"/>
      <c r="AC31" s="224"/>
      <c r="AD31" s="224"/>
      <c r="AE31" s="224"/>
      <c r="AF31" s="224"/>
      <c r="AG31" s="224"/>
      <c r="AH31" s="224"/>
      <c r="AI31" s="224"/>
      <c r="AJ31" s="224"/>
      <c r="AK31" s="224"/>
      <c r="AL31" s="224"/>
      <c r="AM31" s="224"/>
      <c r="AN31" s="224"/>
      <c r="AO31" s="224">
        <v>2.7858999377302823E-2</v>
      </c>
      <c r="AP31" s="224">
        <v>3.1279999300837517E-2</v>
      </c>
      <c r="AQ31" s="224"/>
      <c r="AR31" s="224"/>
      <c r="AS31" s="224"/>
      <c r="AT31" s="225"/>
      <c r="AU31" s="198"/>
    </row>
    <row r="32" spans="1:47">
      <c r="A32" s="210"/>
      <c r="B32" s="247"/>
      <c r="C32" s="224"/>
      <c r="D32" s="224"/>
      <c r="E32" s="224"/>
      <c r="F32" s="224"/>
      <c r="G32" s="224"/>
      <c r="H32" s="224"/>
      <c r="I32" s="224"/>
      <c r="J32" s="224"/>
      <c r="K32" s="224"/>
      <c r="L32" s="224"/>
      <c r="M32" s="224"/>
      <c r="N32" s="224">
        <v>2240</v>
      </c>
      <c r="O32" s="248">
        <v>1068.1999999999998</v>
      </c>
      <c r="P32" s="248">
        <v>9840.1</v>
      </c>
      <c r="Q32" s="248"/>
      <c r="R32" s="249"/>
      <c r="S32" s="224"/>
      <c r="T32" s="224"/>
      <c r="U32" s="224"/>
      <c r="V32" s="250"/>
      <c r="W32" s="251"/>
      <c r="X32" s="224"/>
      <c r="Y32" s="224"/>
      <c r="Z32" s="224"/>
      <c r="AA32" s="224"/>
      <c r="AB32" s="224"/>
      <c r="AC32" s="224"/>
      <c r="AD32" s="224"/>
      <c r="AE32" s="224"/>
      <c r="AF32" s="224"/>
      <c r="AG32" s="224"/>
      <c r="AH32" s="224"/>
      <c r="AI32" s="224"/>
      <c r="AJ32" s="224"/>
      <c r="AK32" s="224"/>
      <c r="AL32" s="224"/>
      <c r="AM32" s="224"/>
      <c r="AN32" s="224"/>
      <c r="AO32" s="224">
        <v>2.7858999377302823E-2</v>
      </c>
      <c r="AP32" s="224">
        <v>3.1279999300837517E-2</v>
      </c>
      <c r="AQ32" s="224"/>
      <c r="AR32" s="224"/>
      <c r="AS32" s="224"/>
      <c r="AT32" s="225"/>
      <c r="AU32" s="198"/>
    </row>
    <row r="33" spans="1:47">
      <c r="A33" s="210"/>
      <c r="B33" s="247"/>
      <c r="C33" s="224"/>
      <c r="D33" s="224"/>
      <c r="E33" s="224"/>
      <c r="F33" s="224"/>
      <c r="G33" s="224"/>
      <c r="H33" s="224"/>
      <c r="I33" s="224"/>
      <c r="J33" s="224"/>
      <c r="K33" s="224"/>
      <c r="L33" s="224"/>
      <c r="M33" s="224"/>
      <c r="N33" s="224">
        <v>2240</v>
      </c>
      <c r="O33" s="248">
        <v>1068.1999999999998</v>
      </c>
      <c r="P33" s="248">
        <v>9840.1</v>
      </c>
      <c r="Q33" s="248"/>
      <c r="R33" s="249"/>
      <c r="S33" s="224"/>
      <c r="T33" s="224"/>
      <c r="U33" s="224"/>
      <c r="V33" s="250"/>
      <c r="W33" s="251"/>
      <c r="X33" s="224"/>
      <c r="Y33" s="224"/>
      <c r="Z33" s="224"/>
      <c r="AA33" s="224"/>
      <c r="AB33" s="224"/>
      <c r="AC33" s="224"/>
      <c r="AD33" s="224"/>
      <c r="AE33" s="224"/>
      <c r="AF33" s="224"/>
      <c r="AG33" s="224"/>
      <c r="AH33" s="224"/>
      <c r="AI33" s="224"/>
      <c r="AJ33" s="224"/>
      <c r="AK33" s="224"/>
      <c r="AL33" s="224"/>
      <c r="AM33" s="224"/>
      <c r="AN33" s="224"/>
      <c r="AO33" s="224">
        <v>2.7858999377302823E-2</v>
      </c>
      <c r="AP33" s="224">
        <v>3.1279999300837517E-2</v>
      </c>
      <c r="AQ33" s="224"/>
      <c r="AR33" s="224"/>
      <c r="AS33" s="224"/>
      <c r="AT33" s="225"/>
      <c r="AU33" s="198"/>
    </row>
    <row r="34" spans="1:47">
      <c r="A34" s="210"/>
      <c r="B34" s="247"/>
      <c r="C34" s="224"/>
      <c r="D34" s="224"/>
      <c r="E34" s="224"/>
      <c r="F34" s="224"/>
      <c r="G34" s="224"/>
      <c r="H34" s="224"/>
      <c r="I34" s="224"/>
      <c r="J34" s="224"/>
      <c r="K34" s="224"/>
      <c r="L34" s="224"/>
      <c r="M34" s="224"/>
      <c r="N34" s="224">
        <v>2240</v>
      </c>
      <c r="O34" s="248">
        <v>1068.1999999999998</v>
      </c>
      <c r="P34" s="248">
        <v>9840.1</v>
      </c>
      <c r="Q34" s="248"/>
      <c r="R34" s="249"/>
      <c r="S34" s="224"/>
      <c r="T34" s="224"/>
      <c r="U34" s="224"/>
      <c r="V34" s="250"/>
      <c r="W34" s="251"/>
      <c r="X34" s="224"/>
      <c r="Y34" s="224"/>
      <c r="Z34" s="224"/>
      <c r="AA34" s="224"/>
      <c r="AB34" s="224"/>
      <c r="AC34" s="224"/>
      <c r="AD34" s="224"/>
      <c r="AE34" s="224"/>
      <c r="AF34" s="224"/>
      <c r="AG34" s="224"/>
      <c r="AH34" s="224"/>
      <c r="AI34" s="224"/>
      <c r="AJ34" s="224"/>
      <c r="AK34" s="224"/>
      <c r="AL34" s="224"/>
      <c r="AM34" s="224"/>
      <c r="AN34" s="224"/>
      <c r="AO34" s="224">
        <v>2.7858999377302823E-2</v>
      </c>
      <c r="AP34" s="224">
        <v>3.1279999300837517E-2</v>
      </c>
      <c r="AQ34" s="224"/>
      <c r="AR34" s="224"/>
      <c r="AS34" s="224"/>
      <c r="AT34" s="225"/>
      <c r="AU34" s="198"/>
    </row>
    <row r="35" spans="1:47">
      <c r="A35" s="210"/>
      <c r="B35" s="247"/>
      <c r="C35" s="224"/>
      <c r="D35" s="224"/>
      <c r="E35" s="224"/>
      <c r="F35" s="224"/>
      <c r="G35" s="224"/>
      <c r="H35" s="224"/>
      <c r="I35" s="224"/>
      <c r="J35" s="224"/>
      <c r="K35" s="224"/>
      <c r="L35" s="224"/>
      <c r="M35" s="224"/>
      <c r="N35" s="224">
        <v>2240</v>
      </c>
      <c r="O35" s="248">
        <v>1068.1999999999998</v>
      </c>
      <c r="P35" s="248">
        <v>9840.1</v>
      </c>
      <c r="Q35" s="248"/>
      <c r="R35" s="249"/>
      <c r="S35" s="224"/>
      <c r="T35" s="224"/>
      <c r="U35" s="224"/>
      <c r="V35" s="250"/>
      <c r="W35" s="251"/>
      <c r="X35" s="224"/>
      <c r="Y35" s="224"/>
      <c r="Z35" s="224"/>
      <c r="AA35" s="224"/>
      <c r="AB35" s="224"/>
      <c r="AC35" s="224"/>
      <c r="AD35" s="224"/>
      <c r="AE35" s="224"/>
      <c r="AF35" s="224"/>
      <c r="AG35" s="224"/>
      <c r="AH35" s="224"/>
      <c r="AI35" s="224"/>
      <c r="AJ35" s="224"/>
      <c r="AK35" s="224"/>
      <c r="AL35" s="224"/>
      <c r="AM35" s="224"/>
      <c r="AN35" s="224"/>
      <c r="AO35" s="224">
        <v>2.7858999377302823E-2</v>
      </c>
      <c r="AP35" s="224">
        <v>3.1279999300837517E-2</v>
      </c>
      <c r="AQ35" s="224"/>
      <c r="AR35" s="224"/>
      <c r="AS35" s="224"/>
      <c r="AT35" s="225"/>
      <c r="AU35" s="198"/>
    </row>
    <row r="36" spans="1:47">
      <c r="A36" s="210"/>
      <c r="B36" s="247"/>
      <c r="C36" s="224"/>
      <c r="D36" s="224"/>
      <c r="E36" s="224"/>
      <c r="F36" s="224"/>
      <c r="G36" s="224"/>
      <c r="H36" s="224"/>
      <c r="I36" s="224"/>
      <c r="J36" s="224"/>
      <c r="K36" s="224"/>
      <c r="L36" s="224"/>
      <c r="M36" s="224"/>
      <c r="N36" s="224">
        <v>2240</v>
      </c>
      <c r="O36" s="248">
        <v>1068.1999999999998</v>
      </c>
      <c r="P36" s="248">
        <v>9840.1</v>
      </c>
      <c r="Q36" s="248"/>
      <c r="R36" s="249"/>
      <c r="S36" s="224"/>
      <c r="T36" s="224"/>
      <c r="U36" s="224"/>
      <c r="V36" s="250"/>
      <c r="W36" s="251"/>
      <c r="X36" s="224"/>
      <c r="Y36" s="224"/>
      <c r="Z36" s="224"/>
      <c r="AA36" s="224"/>
      <c r="AB36" s="224"/>
      <c r="AC36" s="224"/>
      <c r="AD36" s="224"/>
      <c r="AE36" s="224"/>
      <c r="AF36" s="224"/>
      <c r="AG36" s="224"/>
      <c r="AH36" s="224"/>
      <c r="AI36" s="224"/>
      <c r="AJ36" s="224"/>
      <c r="AK36" s="224"/>
      <c r="AL36" s="224"/>
      <c r="AM36" s="224"/>
      <c r="AN36" s="224"/>
      <c r="AO36" s="224">
        <v>2.7858999377302823E-2</v>
      </c>
      <c r="AP36" s="224">
        <v>3.1279999300837517E-2</v>
      </c>
      <c r="AQ36" s="224"/>
      <c r="AR36" s="224"/>
      <c r="AS36" s="224"/>
      <c r="AT36" s="225"/>
      <c r="AU36" s="198"/>
    </row>
    <row r="37" spans="1:47">
      <c r="A37" s="212">
        <v>45275</v>
      </c>
      <c r="B37" s="243">
        <v>178.47540000000001</v>
      </c>
      <c r="C37" s="243">
        <v>130.95339999999999</v>
      </c>
      <c r="D37" s="243">
        <v>100.5</v>
      </c>
      <c r="E37" s="243">
        <v>12.28</v>
      </c>
      <c r="F37" s="244">
        <v>5.3773998798057436E-2</v>
      </c>
      <c r="G37" s="244">
        <v>4.442799900695682E-2</v>
      </c>
      <c r="H37" s="244">
        <v>4.1198999079130591E-2</v>
      </c>
      <c r="I37" s="244">
        <v>3.9087999126315116E-2</v>
      </c>
      <c r="J37" s="244">
        <v>3.9109999125823379E-2</v>
      </c>
      <c r="K37" s="244">
        <v>3.9366999120078981E-2</v>
      </c>
      <c r="L37" s="244">
        <v>4.0079999104142186E-2</v>
      </c>
      <c r="M37" s="244">
        <v>2.3899999465793371E-2</v>
      </c>
      <c r="N37" s="243">
        <v>2240</v>
      </c>
      <c r="O37" s="243">
        <v>1024.05</v>
      </c>
      <c r="P37" s="243">
        <v>9840.1</v>
      </c>
      <c r="Q37" s="243">
        <v>102.55</v>
      </c>
      <c r="R37" s="243">
        <v>7.1215000000000002</v>
      </c>
      <c r="S37" s="243">
        <v>7.1345999999999998</v>
      </c>
      <c r="T37" s="243">
        <v>2.4899999443441633E-2</v>
      </c>
      <c r="U37" s="243">
        <v>2.4799999445676804E-2</v>
      </c>
      <c r="V37" s="243">
        <v>2.454999945126474E-2</v>
      </c>
      <c r="W37" s="243">
        <v>37305.160000000003</v>
      </c>
      <c r="X37" s="243">
        <v>4719.1899999999996</v>
      </c>
      <c r="Y37" s="243">
        <v>14813.92</v>
      </c>
      <c r="Z37" s="243">
        <v>7576.36</v>
      </c>
      <c r="AA37" s="243">
        <v>32970.550000000003</v>
      </c>
      <c r="AB37" s="243">
        <v>16792.189999999999</v>
      </c>
      <c r="AC37" s="243">
        <v>2942.5569999999998</v>
      </c>
      <c r="AD37" s="243">
        <v>2.0737999536469577E-2</v>
      </c>
      <c r="AE37" s="243">
        <v>2.1038999529741705E-2</v>
      </c>
      <c r="AF37" s="243">
        <v>2.1772999513335525E-2</v>
      </c>
      <c r="AG37" s="243">
        <v>2.3713999469950793E-2</v>
      </c>
      <c r="AH37" s="243">
        <v>2.3049999484792354E-2</v>
      </c>
      <c r="AI37" s="243">
        <v>2.3449999475851656E-2</v>
      </c>
      <c r="AJ37" s="243">
        <v>2.5069999439641836E-2</v>
      </c>
      <c r="AK37" s="243">
        <v>2.6359999410808087E-2</v>
      </c>
      <c r="AL37" s="243">
        <v>2.6555999406427146E-2</v>
      </c>
      <c r="AM37" s="243">
        <v>2.6853999399766328E-2</v>
      </c>
      <c r="AN37" s="243">
        <v>2.734599938876927E-2</v>
      </c>
      <c r="AO37" s="243">
        <v>2.7858999377302823E-2</v>
      </c>
      <c r="AP37" s="243">
        <v>3.1279999300837517E-2</v>
      </c>
      <c r="AQ37" s="243">
        <v>3.5122699214946478E-2</v>
      </c>
      <c r="AR37" s="243">
        <v>177.3792</v>
      </c>
      <c r="AS37" s="243">
        <v>5735</v>
      </c>
      <c r="AT37" s="245">
        <v>2032.3</v>
      </c>
      <c r="AU37" s="198"/>
    </row>
    <row r="38" spans="1:47">
      <c r="A38" s="212">
        <v>45274</v>
      </c>
      <c r="B38" s="242">
        <v>178.5248</v>
      </c>
      <c r="C38" s="243">
        <v>130.89439999999999</v>
      </c>
      <c r="D38" s="243">
        <v>100.5</v>
      </c>
      <c r="E38" s="243">
        <v>12.48</v>
      </c>
      <c r="F38" s="244">
        <v>5.3745998798683289E-2</v>
      </c>
      <c r="G38" s="244">
        <v>4.3881999019160872E-2</v>
      </c>
      <c r="H38" s="244">
        <v>4.0927999085187919E-2</v>
      </c>
      <c r="I38" s="244">
        <v>3.9043999127298591E-2</v>
      </c>
      <c r="J38" s="244">
        <v>3.9207999123632903E-2</v>
      </c>
      <c r="K38" s="244">
        <v>3.9346999120526013E-2</v>
      </c>
      <c r="L38" s="244">
        <v>4.0354999097995461E-2</v>
      </c>
      <c r="M38" s="244">
        <v>2.4339999455958605E-2</v>
      </c>
      <c r="N38" s="243">
        <v>2240</v>
      </c>
      <c r="O38" s="246">
        <v>1024.05</v>
      </c>
      <c r="P38" s="243">
        <v>9840.1</v>
      </c>
      <c r="Q38" s="229">
        <v>101.956</v>
      </c>
      <c r="R38" s="243">
        <v>7.1119000000000003</v>
      </c>
      <c r="S38" s="243">
        <v>7.1235999999999997</v>
      </c>
      <c r="T38" s="243">
        <v>2.4849999444559217E-2</v>
      </c>
      <c r="U38" s="224">
        <v>2.4699999447911979E-2</v>
      </c>
      <c r="V38" s="224">
        <v>2.4499999452382328E-2</v>
      </c>
      <c r="W38" s="224">
        <v>37248.35</v>
      </c>
      <c r="X38" s="224">
        <v>4719.55</v>
      </c>
      <c r="Y38" s="224">
        <v>14761.56</v>
      </c>
      <c r="Z38" s="224">
        <v>7648.98</v>
      </c>
      <c r="AA38" s="224">
        <v>32686.25</v>
      </c>
      <c r="AB38" s="224">
        <v>16402.189999999999</v>
      </c>
      <c r="AC38" s="224">
        <v>2958.9859999999999</v>
      </c>
      <c r="AD38" s="224">
        <v>2.1513999519124628E-2</v>
      </c>
      <c r="AE38" s="224">
        <v>2.1157999527081847E-2</v>
      </c>
      <c r="AF38" s="224">
        <v>2.176599951349199E-2</v>
      </c>
      <c r="AG38" s="224">
        <v>2.3743999469280245E-2</v>
      </c>
      <c r="AH38" s="224">
        <v>2.327999947965145E-2</v>
      </c>
      <c r="AI38" s="224">
        <v>2.3679999470710752E-2</v>
      </c>
      <c r="AJ38" s="224">
        <v>2.5239999435842039E-2</v>
      </c>
      <c r="AK38" s="224">
        <v>2.652999940700829E-2</v>
      </c>
      <c r="AL38" s="224">
        <v>2.6564999406225979E-2</v>
      </c>
      <c r="AM38" s="224">
        <v>2.6819999400526283E-2</v>
      </c>
      <c r="AN38" s="224">
        <v>2.735099938865751E-2</v>
      </c>
      <c r="AO38" s="224">
        <v>2.7858999377302823E-2</v>
      </c>
      <c r="AP38" s="224">
        <v>3.1279999300837517E-2</v>
      </c>
      <c r="AQ38" s="224">
        <v>3.5384799209088089E-2</v>
      </c>
      <c r="AR38" s="224">
        <v>177.41319999999999</v>
      </c>
      <c r="AS38" s="224">
        <v>5798</v>
      </c>
      <c r="AT38" s="225">
        <v>2046.1</v>
      </c>
      <c r="AU38" s="198"/>
    </row>
    <row r="39" spans="1:47">
      <c r="A39" s="212">
        <v>45273</v>
      </c>
      <c r="B39" s="242">
        <v>177.60310000000001</v>
      </c>
      <c r="C39" s="243">
        <v>130.3794</v>
      </c>
      <c r="D39" s="243">
        <v>100.5</v>
      </c>
      <c r="E39" s="243">
        <v>12.19</v>
      </c>
      <c r="F39" s="244">
        <v>5.3648998800851402E-2</v>
      </c>
      <c r="G39" s="244">
        <v>4.4264999010600145E-2</v>
      </c>
      <c r="H39" s="244">
        <v>4.1456999073363837E-2</v>
      </c>
      <c r="I39" s="244">
        <v>3.9703999112546448E-2</v>
      </c>
      <c r="J39" s="244">
        <v>4.016399910226464E-2</v>
      </c>
      <c r="K39" s="244">
        <v>4.0140999102778734E-2</v>
      </c>
      <c r="L39" s="244">
        <v>4.175199906677008E-2</v>
      </c>
      <c r="M39" s="244">
        <v>2.436999945528805E-2</v>
      </c>
      <c r="N39" s="243">
        <v>2240</v>
      </c>
      <c r="O39" s="246">
        <v>1024.05</v>
      </c>
      <c r="P39" s="243">
        <v>9840.1</v>
      </c>
      <c r="Q39" s="229">
        <v>102.869</v>
      </c>
      <c r="R39" s="243">
        <v>7.1707999999999998</v>
      </c>
      <c r="S39" s="243">
        <v>7.1383999999999999</v>
      </c>
      <c r="T39" s="243">
        <v>2.5049999440088868E-2</v>
      </c>
      <c r="U39" s="224">
        <v>2.4899999443441633E-2</v>
      </c>
      <c r="V39" s="224">
        <v>2.3999999463558196E-2</v>
      </c>
      <c r="W39" s="224">
        <v>37090.239999999998</v>
      </c>
      <c r="X39" s="224">
        <v>4707.09</v>
      </c>
      <c r="Y39" s="224">
        <v>14733.96</v>
      </c>
      <c r="Z39" s="224">
        <v>7548.44</v>
      </c>
      <c r="AA39" s="224">
        <v>32926.35</v>
      </c>
      <c r="AB39" s="224">
        <v>16228.75</v>
      </c>
      <c r="AC39" s="224">
        <v>2968.76</v>
      </c>
      <c r="AD39" s="224">
        <v>2.2492999497242271E-2</v>
      </c>
      <c r="AE39" s="224">
        <v>2.1437999520823359E-2</v>
      </c>
      <c r="AF39" s="224">
        <v>2.241299949903041E-2</v>
      </c>
      <c r="AG39" s="224">
        <v>2.3907999465614557E-2</v>
      </c>
      <c r="AH39" s="224">
        <v>2.3629999471828343E-2</v>
      </c>
      <c r="AI39" s="224">
        <v>2.3859999466687442E-2</v>
      </c>
      <c r="AJ39" s="224">
        <v>2.5289999434724448E-2</v>
      </c>
      <c r="AK39" s="224">
        <v>2.6449999408796429E-2</v>
      </c>
      <c r="AL39" s="224">
        <v>2.6553999406471851E-2</v>
      </c>
      <c r="AM39" s="224">
        <v>2.6580999405868354E-2</v>
      </c>
      <c r="AN39" s="224">
        <v>2.7502999385260046E-2</v>
      </c>
      <c r="AO39" s="224">
        <v>2.7858999377302823E-2</v>
      </c>
      <c r="AP39" s="224">
        <v>3.1279999300837517E-2</v>
      </c>
      <c r="AQ39" s="224">
        <v>3.5556099205259234E-2</v>
      </c>
      <c r="AR39" s="224">
        <v>176.52269999999999</v>
      </c>
      <c r="AS39" s="224">
        <v>5834</v>
      </c>
      <c r="AT39" s="225">
        <v>1982.5</v>
      </c>
      <c r="AU39" s="198"/>
    </row>
    <row r="40" spans="1:47">
      <c r="A40" s="212">
        <v>45272</v>
      </c>
      <c r="B40" s="242">
        <v>176.27549999999999</v>
      </c>
      <c r="C40" s="243">
        <v>129.56270000000001</v>
      </c>
      <c r="D40" s="243">
        <v>100.5</v>
      </c>
      <c r="E40" s="243">
        <v>12.07</v>
      </c>
      <c r="F40" s="244">
        <v>5.3813998797163372E-2</v>
      </c>
      <c r="G40" s="244">
        <v>4.73079989425838E-2</v>
      </c>
      <c r="H40" s="244">
        <v>4.4255999010801315E-2</v>
      </c>
      <c r="I40" s="244">
        <v>4.2196999056823545E-2</v>
      </c>
      <c r="J40" s="244">
        <v>4.200599906109273E-2</v>
      </c>
      <c r="K40" s="244">
        <v>4.2387999052554373E-2</v>
      </c>
      <c r="L40" s="244">
        <v>4.3079999037086959E-2</v>
      </c>
      <c r="M40" s="244">
        <v>2.4569999450817701E-2</v>
      </c>
      <c r="N40" s="243">
        <v>2240</v>
      </c>
      <c r="O40" s="246">
        <v>1024.05</v>
      </c>
      <c r="P40" s="243">
        <v>9840.1</v>
      </c>
      <c r="Q40" s="229">
        <v>103.86499999999999</v>
      </c>
      <c r="R40" s="243">
        <v>7.1772</v>
      </c>
      <c r="S40" s="243">
        <v>7.1939000000000002</v>
      </c>
      <c r="T40" s="243">
        <v>2.5099999438971277E-2</v>
      </c>
      <c r="U40" s="224">
        <v>2.4799999445676804E-2</v>
      </c>
      <c r="V40" s="224">
        <v>2.4099999461323025E-2</v>
      </c>
      <c r="W40" s="224">
        <v>36577.94</v>
      </c>
      <c r="X40" s="224">
        <v>4643.7</v>
      </c>
      <c r="Y40" s="224">
        <v>14533.4</v>
      </c>
      <c r="Z40" s="224">
        <v>7542.77</v>
      </c>
      <c r="AA40" s="224">
        <v>32843.699999999997</v>
      </c>
      <c r="AB40" s="224">
        <v>16374.5</v>
      </c>
      <c r="AC40" s="224">
        <v>3003.4380000000001</v>
      </c>
      <c r="AD40" s="224">
        <v>1.7403999610990286E-2</v>
      </c>
      <c r="AE40" s="224">
        <v>2.1826999512128534E-2</v>
      </c>
      <c r="AF40" s="224">
        <v>2.241299949903041E-2</v>
      </c>
      <c r="AG40" s="224">
        <v>2.4198999459110204E-2</v>
      </c>
      <c r="AH40" s="224">
        <v>2.3869999466463922E-2</v>
      </c>
      <c r="AI40" s="224">
        <v>2.4189999459311367E-2</v>
      </c>
      <c r="AJ40" s="224">
        <v>2.5339999433606861E-2</v>
      </c>
      <c r="AK40" s="224">
        <v>2.6569999406114223E-2</v>
      </c>
      <c r="AL40" s="224">
        <v>2.6556999406404793E-2</v>
      </c>
      <c r="AM40" s="224">
        <v>2.6569999406114223E-2</v>
      </c>
      <c r="AN40" s="224">
        <v>2.7499999385327101E-2</v>
      </c>
      <c r="AO40" s="224">
        <v>2.7858999377302823E-2</v>
      </c>
      <c r="AP40" s="224">
        <v>3.1279999300837517E-2</v>
      </c>
      <c r="AQ40" s="224">
        <v>3.506819921616465E-2</v>
      </c>
      <c r="AR40" s="224">
        <v>175.22829999999999</v>
      </c>
      <c r="AS40" s="224">
        <v>5806</v>
      </c>
      <c r="AT40" s="225">
        <v>1980.85</v>
      </c>
      <c r="AU40" s="198"/>
    </row>
    <row r="41" spans="1:47">
      <c r="A41" s="212">
        <v>45271</v>
      </c>
      <c r="B41" s="242">
        <v>176.10509999999999</v>
      </c>
      <c r="C41" s="243">
        <v>129.50749999999999</v>
      </c>
      <c r="D41" s="243">
        <v>100.5</v>
      </c>
      <c r="E41" s="243">
        <v>12.63</v>
      </c>
      <c r="F41" s="244">
        <v>5.3817998797073961E-2</v>
      </c>
      <c r="G41" s="244">
        <v>4.7079998947679995E-2</v>
      </c>
      <c r="H41" s="244">
        <v>4.4568999003805218E-2</v>
      </c>
      <c r="I41" s="244">
        <v>4.2460999050922696E-2</v>
      </c>
      <c r="J41" s="244">
        <v>4.233299905378371E-2</v>
      </c>
      <c r="K41" s="244">
        <v>4.2726999044977135E-2</v>
      </c>
      <c r="L41" s="244">
        <v>4.3266999032907184E-2</v>
      </c>
      <c r="M41" s="244">
        <v>2.466999944858253E-2</v>
      </c>
      <c r="N41" s="243">
        <v>2240</v>
      </c>
      <c r="O41" s="246">
        <v>1024.05</v>
      </c>
      <c r="P41" s="243">
        <v>9840.1</v>
      </c>
      <c r="Q41" s="229">
        <v>104.095</v>
      </c>
      <c r="R41" s="243">
        <v>7.1741000000000001</v>
      </c>
      <c r="S41" s="243">
        <v>7.1943000000000001</v>
      </c>
      <c r="T41" s="243">
        <v>2.5249999435618519E-2</v>
      </c>
      <c r="U41" s="224">
        <v>2.4749999446794391E-2</v>
      </c>
      <c r="V41" s="224">
        <v>2.4149999460205435E-2</v>
      </c>
      <c r="W41" s="224">
        <v>36404.93</v>
      </c>
      <c r="X41" s="224">
        <v>4622.4399999999996</v>
      </c>
      <c r="Y41" s="224">
        <v>14432.49</v>
      </c>
      <c r="Z41" s="224">
        <v>7544.89</v>
      </c>
      <c r="AA41" s="224">
        <v>32791.800000000003</v>
      </c>
      <c r="AB41" s="224">
        <v>16201.49</v>
      </c>
      <c r="AC41" s="224">
        <v>2991.4380000000001</v>
      </c>
      <c r="AD41" s="224">
        <v>2.3475999475270508E-2</v>
      </c>
      <c r="AE41" s="224">
        <v>2.1824999512173236E-2</v>
      </c>
      <c r="AF41" s="224">
        <v>2.2524999496527014E-2</v>
      </c>
      <c r="AG41" s="224">
        <v>2.4232999458350238E-2</v>
      </c>
      <c r="AH41" s="224">
        <v>2.3849999466910955E-2</v>
      </c>
      <c r="AI41" s="224">
        <v>2.4309999456629157E-2</v>
      </c>
      <c r="AJ41" s="224">
        <v>2.5409999432042241E-2</v>
      </c>
      <c r="AK41" s="224">
        <v>2.6609999405220151E-2</v>
      </c>
      <c r="AL41" s="224">
        <v>2.6544999406673014E-2</v>
      </c>
      <c r="AM41" s="224">
        <v>2.6753999402001499E-2</v>
      </c>
      <c r="AN41" s="224">
        <v>2.7500999385304752E-2</v>
      </c>
      <c r="AO41" s="224">
        <v>2.7858999377302823E-2</v>
      </c>
      <c r="AP41" s="224">
        <v>3.1279999300837517E-2</v>
      </c>
      <c r="AQ41" s="224">
        <v>3.4637899225782601E-2</v>
      </c>
      <c r="AR41" s="224">
        <v>175.07</v>
      </c>
      <c r="AS41" s="224">
        <v>5874</v>
      </c>
      <c r="AT41" s="225">
        <v>1986.65</v>
      </c>
      <c r="AU41" s="198"/>
    </row>
    <row r="42" spans="1:47">
      <c r="A42" s="212">
        <v>45268</v>
      </c>
      <c r="B42" s="242">
        <v>176.05719999999999</v>
      </c>
      <c r="C42" s="243">
        <v>129.5677</v>
      </c>
      <c r="D42" s="243">
        <v>100.5</v>
      </c>
      <c r="E42" s="243">
        <v>12.35</v>
      </c>
      <c r="F42" s="244">
        <v>5.3721998799219732E-2</v>
      </c>
      <c r="G42" s="244">
        <v>4.7208998944796625E-2</v>
      </c>
      <c r="H42" s="244">
        <v>4.4570999003760513E-2</v>
      </c>
      <c r="I42" s="244">
        <v>4.2391999052464963E-2</v>
      </c>
      <c r="J42" s="244">
        <v>4.2255999055504798E-2</v>
      </c>
      <c r="K42" s="244">
        <v>4.2675999046117068E-2</v>
      </c>
      <c r="L42" s="244">
        <v>4.3035999038070441E-2</v>
      </c>
      <c r="M42" s="244">
        <v>2.4749999446794391E-2</v>
      </c>
      <c r="N42" s="243">
        <v>2240</v>
      </c>
      <c r="O42" s="246">
        <v>1024.05</v>
      </c>
      <c r="P42" s="243">
        <v>9840.1</v>
      </c>
      <c r="Q42" s="229">
        <v>104.01</v>
      </c>
      <c r="R42" s="243">
        <v>7.1702000000000004</v>
      </c>
      <c r="S42" s="243">
        <v>7.1871999999999998</v>
      </c>
      <c r="T42" s="243">
        <v>2.4799999445676804E-2</v>
      </c>
      <c r="U42" s="224">
        <v>2.4499999452382328E-2</v>
      </c>
      <c r="V42" s="224">
        <v>2.4049999462440609E-2</v>
      </c>
      <c r="W42" s="224">
        <v>36247.870000000003</v>
      </c>
      <c r="X42" s="224">
        <v>4604.37</v>
      </c>
      <c r="Y42" s="224">
        <v>14403.97</v>
      </c>
      <c r="Z42" s="224">
        <v>7554.47</v>
      </c>
      <c r="AA42" s="224">
        <v>32307.86</v>
      </c>
      <c r="AB42" s="224">
        <v>16334.37</v>
      </c>
      <c r="AC42" s="224">
        <v>2969.5590000000002</v>
      </c>
      <c r="AD42" s="224">
        <v>1.7339999612420796E-2</v>
      </c>
      <c r="AE42" s="224">
        <v>2.1944999509491029E-2</v>
      </c>
      <c r="AF42" s="224">
        <v>2.2749999491497874E-2</v>
      </c>
      <c r="AG42" s="224">
        <v>2.4531999451667067E-2</v>
      </c>
      <c r="AH42" s="224">
        <v>2.3869999466463922E-2</v>
      </c>
      <c r="AI42" s="224">
        <v>2.4189999459311367E-2</v>
      </c>
      <c r="AJ42" s="224">
        <v>2.5579999428242444E-2</v>
      </c>
      <c r="AK42" s="224">
        <v>2.6849999399855735E-2</v>
      </c>
      <c r="AL42" s="224">
        <v>2.6532999406941236E-2</v>
      </c>
      <c r="AM42" s="224">
        <v>2.6567999406158924E-2</v>
      </c>
      <c r="AN42" s="224">
        <v>2.7502999385260046E-2</v>
      </c>
      <c r="AO42" s="224">
        <v>2.7858999377302823E-2</v>
      </c>
      <c r="AP42" s="224">
        <v>3.1279999300837517E-2</v>
      </c>
      <c r="AQ42" s="224">
        <v>3.3396999253518883E-2</v>
      </c>
      <c r="AR42" s="224">
        <v>175.03749999999999</v>
      </c>
      <c r="AS42" s="224">
        <v>5914</v>
      </c>
      <c r="AT42" s="225">
        <v>2008.1</v>
      </c>
      <c r="AU42" s="198"/>
    </row>
    <row r="43" spans="1:47">
      <c r="A43" s="212"/>
      <c r="B43" s="247"/>
      <c r="C43" s="224"/>
      <c r="D43" s="224"/>
      <c r="E43" s="224"/>
      <c r="F43" s="224"/>
      <c r="G43" s="224"/>
      <c r="H43" s="224"/>
      <c r="I43" s="224"/>
      <c r="J43" s="224"/>
      <c r="K43" s="224"/>
      <c r="L43" s="224"/>
      <c r="M43" s="248"/>
      <c r="N43" s="248">
        <v>2240</v>
      </c>
      <c r="O43" s="248">
        <v>1024.05</v>
      </c>
      <c r="P43" s="249">
        <v>9840.1</v>
      </c>
      <c r="Q43" s="224"/>
      <c r="R43" s="224"/>
      <c r="S43" s="224"/>
      <c r="T43" s="250"/>
      <c r="U43" s="251"/>
      <c r="V43" s="224"/>
      <c r="W43" s="224"/>
      <c r="X43" s="224"/>
      <c r="Y43" s="224"/>
      <c r="Z43" s="224"/>
      <c r="AA43" s="224"/>
      <c r="AB43" s="224"/>
      <c r="AC43" s="224"/>
      <c r="AD43" s="224"/>
      <c r="AE43" s="224"/>
      <c r="AF43" s="224"/>
      <c r="AG43" s="224"/>
      <c r="AH43" s="224"/>
      <c r="AI43" s="224"/>
      <c r="AJ43" s="224"/>
      <c r="AK43" s="224"/>
      <c r="AL43" s="224"/>
      <c r="AM43" s="224"/>
      <c r="AN43" s="224"/>
      <c r="AO43" s="224">
        <v>2.7858999377302823E-2</v>
      </c>
      <c r="AP43" s="224">
        <v>3.1279999300837517E-2</v>
      </c>
      <c r="AQ43" s="224"/>
      <c r="AR43" s="224"/>
      <c r="AS43" s="224"/>
      <c r="AT43" s="225"/>
      <c r="AU43" s="198"/>
    </row>
    <row r="44" spans="1:47">
      <c r="A44" s="210"/>
      <c r="B44" s="247"/>
      <c r="C44" s="224"/>
      <c r="D44" s="224"/>
      <c r="E44" s="224"/>
      <c r="F44" s="224"/>
      <c r="G44" s="224"/>
      <c r="H44" s="224"/>
      <c r="I44" s="224"/>
      <c r="J44" s="224"/>
      <c r="K44" s="224"/>
      <c r="L44" s="224"/>
      <c r="M44" s="248"/>
      <c r="N44" s="248">
        <v>2240</v>
      </c>
      <c r="O44" s="248">
        <v>1024.05</v>
      </c>
      <c r="P44" s="249">
        <v>9840.1</v>
      </c>
      <c r="Q44" s="224"/>
      <c r="R44" s="224"/>
      <c r="S44" s="224"/>
      <c r="T44" s="250"/>
      <c r="U44" s="251"/>
      <c r="V44" s="224"/>
      <c r="W44" s="224"/>
      <c r="X44" s="224"/>
      <c r="Y44" s="224"/>
      <c r="Z44" s="224"/>
      <c r="AA44" s="224"/>
      <c r="AB44" s="224"/>
      <c r="AC44" s="224"/>
      <c r="AD44" s="224"/>
      <c r="AE44" s="224"/>
      <c r="AF44" s="224"/>
      <c r="AG44" s="224"/>
      <c r="AH44" s="224"/>
      <c r="AI44" s="224"/>
      <c r="AJ44" s="224"/>
      <c r="AK44" s="224"/>
      <c r="AL44" s="224"/>
      <c r="AM44" s="224"/>
      <c r="AN44" s="224"/>
      <c r="AO44" s="224">
        <v>2.7858999377302823E-2</v>
      </c>
      <c r="AP44" s="224">
        <v>3.1279999300837517E-2</v>
      </c>
      <c r="AQ44" s="224"/>
      <c r="AR44" s="224"/>
      <c r="AS44" s="224"/>
      <c r="AT44" s="225"/>
      <c r="AU44" s="198"/>
    </row>
    <row r="45" spans="1:47">
      <c r="A45" s="210"/>
      <c r="B45" s="247"/>
      <c r="C45" s="224"/>
      <c r="D45" s="224"/>
      <c r="E45" s="224"/>
      <c r="F45" s="224"/>
      <c r="G45" s="224"/>
      <c r="H45" s="224"/>
      <c r="I45" s="224"/>
      <c r="J45" s="224"/>
      <c r="K45" s="224"/>
      <c r="L45" s="224"/>
      <c r="M45" s="248"/>
      <c r="N45" s="248">
        <v>2240</v>
      </c>
      <c r="O45" s="248">
        <v>1024.05</v>
      </c>
      <c r="P45" s="249">
        <v>9840.1</v>
      </c>
      <c r="Q45" s="224"/>
      <c r="R45" s="224"/>
      <c r="S45" s="224"/>
      <c r="T45" s="250"/>
      <c r="U45" s="251"/>
      <c r="V45" s="224"/>
      <c r="W45" s="224"/>
      <c r="X45" s="224"/>
      <c r="Y45" s="224"/>
      <c r="Z45" s="224"/>
      <c r="AA45" s="224"/>
      <c r="AB45" s="224"/>
      <c r="AC45" s="224"/>
      <c r="AD45" s="224"/>
      <c r="AE45" s="224"/>
      <c r="AF45" s="224"/>
      <c r="AG45" s="224"/>
      <c r="AH45" s="224"/>
      <c r="AI45" s="224"/>
      <c r="AJ45" s="224"/>
      <c r="AK45" s="224"/>
      <c r="AL45" s="224"/>
      <c r="AM45" s="224"/>
      <c r="AN45" s="224"/>
      <c r="AO45" s="224">
        <v>2.7858999377302823E-2</v>
      </c>
      <c r="AP45" s="224">
        <v>3.1279999300837517E-2</v>
      </c>
      <c r="AQ45" s="224"/>
      <c r="AR45" s="224"/>
      <c r="AS45" s="224"/>
      <c r="AT45" s="225"/>
      <c r="AU45" s="198"/>
    </row>
    <row r="46" spans="1:47">
      <c r="A46" s="210"/>
      <c r="B46" s="247"/>
      <c r="C46" s="224"/>
      <c r="D46" s="224"/>
      <c r="E46" s="224"/>
      <c r="F46" s="224"/>
      <c r="G46" s="224"/>
      <c r="H46" s="224"/>
      <c r="I46" s="224"/>
      <c r="J46" s="224"/>
      <c r="K46" s="224"/>
      <c r="L46" s="224"/>
      <c r="M46" s="248"/>
      <c r="N46" s="248">
        <v>2240</v>
      </c>
      <c r="O46" s="248">
        <v>1024.05</v>
      </c>
      <c r="P46" s="249">
        <v>9840.1</v>
      </c>
      <c r="Q46" s="224"/>
      <c r="R46" s="224"/>
      <c r="S46" s="224"/>
      <c r="T46" s="250"/>
      <c r="U46" s="251"/>
      <c r="V46" s="224"/>
      <c r="W46" s="224"/>
      <c r="X46" s="224"/>
      <c r="Y46" s="224"/>
      <c r="Z46" s="224"/>
      <c r="AA46" s="224"/>
      <c r="AB46" s="224"/>
      <c r="AC46" s="224"/>
      <c r="AD46" s="224"/>
      <c r="AE46" s="224"/>
      <c r="AF46" s="224"/>
      <c r="AG46" s="224"/>
      <c r="AH46" s="224"/>
      <c r="AI46" s="224"/>
      <c r="AJ46" s="224"/>
      <c r="AK46" s="224"/>
      <c r="AL46" s="224"/>
      <c r="AM46" s="224"/>
      <c r="AN46" s="224"/>
      <c r="AO46" s="224">
        <v>2.7858999377302823E-2</v>
      </c>
      <c r="AP46" s="224">
        <v>3.1279999300837517E-2</v>
      </c>
      <c r="AQ46" s="224"/>
      <c r="AR46" s="224"/>
      <c r="AS46" s="224"/>
      <c r="AT46" s="225"/>
      <c r="AU46" s="198"/>
    </row>
    <row r="47" spans="1:47">
      <c r="A47" s="210"/>
      <c r="B47" s="247"/>
      <c r="C47" s="224"/>
      <c r="D47" s="224"/>
      <c r="E47" s="224"/>
      <c r="F47" s="224"/>
      <c r="G47" s="224"/>
      <c r="H47" s="224"/>
      <c r="I47" s="224"/>
      <c r="J47" s="224"/>
      <c r="K47" s="224"/>
      <c r="L47" s="224"/>
      <c r="M47" s="248"/>
      <c r="N47" s="248">
        <v>2240</v>
      </c>
      <c r="O47" s="248">
        <v>1024.05</v>
      </c>
      <c r="P47" s="249">
        <v>9840.1</v>
      </c>
      <c r="Q47" s="224"/>
      <c r="R47" s="224"/>
      <c r="S47" s="224"/>
      <c r="T47" s="250"/>
      <c r="U47" s="251"/>
      <c r="V47" s="224"/>
      <c r="W47" s="224"/>
      <c r="X47" s="224"/>
      <c r="Y47" s="224"/>
      <c r="Z47" s="224"/>
      <c r="AA47" s="224"/>
      <c r="AB47" s="224"/>
      <c r="AC47" s="224"/>
      <c r="AD47" s="224"/>
      <c r="AE47" s="224"/>
      <c r="AF47" s="224"/>
      <c r="AG47" s="224"/>
      <c r="AH47" s="224"/>
      <c r="AI47" s="224"/>
      <c r="AJ47" s="224"/>
      <c r="AK47" s="224"/>
      <c r="AL47" s="224"/>
      <c r="AM47" s="224"/>
      <c r="AN47" s="224"/>
      <c r="AO47" s="224">
        <v>2.7858999377302823E-2</v>
      </c>
      <c r="AP47" s="224">
        <v>3.1279999300837517E-2</v>
      </c>
      <c r="AQ47" s="224"/>
      <c r="AR47" s="224"/>
      <c r="AS47" s="224"/>
      <c r="AT47" s="225"/>
      <c r="AU47" s="198"/>
    </row>
    <row r="48" spans="1:47">
      <c r="A48" s="210"/>
      <c r="B48" s="247"/>
      <c r="C48" s="224"/>
      <c r="D48" s="224"/>
      <c r="E48" s="224"/>
      <c r="F48" s="224"/>
      <c r="G48" s="224"/>
      <c r="H48" s="224"/>
      <c r="I48" s="224"/>
      <c r="J48" s="224"/>
      <c r="K48" s="224"/>
      <c r="L48" s="224"/>
      <c r="M48" s="224"/>
      <c r="N48" s="224">
        <v>2240</v>
      </c>
      <c r="O48" s="248">
        <v>1024.05</v>
      </c>
      <c r="P48" s="248">
        <v>9840.1</v>
      </c>
      <c r="Q48" s="248"/>
      <c r="R48" s="249"/>
      <c r="S48" s="224"/>
      <c r="T48" s="224"/>
      <c r="U48" s="224"/>
      <c r="V48" s="250"/>
      <c r="W48" s="251"/>
      <c r="X48" s="224"/>
      <c r="Y48" s="224"/>
      <c r="Z48" s="224"/>
      <c r="AA48" s="224"/>
      <c r="AB48" s="224"/>
      <c r="AC48" s="224"/>
      <c r="AD48" s="224"/>
      <c r="AE48" s="224"/>
      <c r="AF48" s="224"/>
      <c r="AG48" s="224"/>
      <c r="AH48" s="224"/>
      <c r="AI48" s="224"/>
      <c r="AJ48" s="224"/>
      <c r="AK48" s="224"/>
      <c r="AL48" s="224"/>
      <c r="AM48" s="224"/>
      <c r="AN48" s="224"/>
      <c r="AO48" s="224">
        <v>2.7858999377302823E-2</v>
      </c>
      <c r="AP48" s="224">
        <v>3.1279999300837517E-2</v>
      </c>
      <c r="AQ48" s="224"/>
      <c r="AR48" s="224"/>
      <c r="AS48" s="224"/>
      <c r="AT48" s="225"/>
      <c r="AU48" s="198"/>
    </row>
    <row r="49" spans="1:47">
      <c r="A49" s="210"/>
      <c r="B49" s="247"/>
      <c r="C49" s="224"/>
      <c r="D49" s="224"/>
      <c r="E49" s="224"/>
      <c r="F49" s="224"/>
      <c r="G49" s="224"/>
      <c r="H49" s="224"/>
      <c r="I49" s="224"/>
      <c r="J49" s="224"/>
      <c r="K49" s="224"/>
      <c r="L49" s="224"/>
      <c r="M49" s="224"/>
      <c r="N49" s="224">
        <v>2240</v>
      </c>
      <c r="O49" s="248">
        <v>1068.1999999999998</v>
      </c>
      <c r="P49" s="248">
        <v>9840.1</v>
      </c>
      <c r="Q49" s="248"/>
      <c r="R49" s="249"/>
      <c r="S49" s="224"/>
      <c r="T49" s="224"/>
      <c r="U49" s="224"/>
      <c r="V49" s="250"/>
      <c r="W49" s="251"/>
      <c r="X49" s="224"/>
      <c r="Y49" s="224"/>
      <c r="Z49" s="224"/>
      <c r="AA49" s="224"/>
      <c r="AB49" s="224"/>
      <c r="AC49" s="224"/>
      <c r="AD49" s="224"/>
      <c r="AE49" s="224"/>
      <c r="AF49" s="224"/>
      <c r="AG49" s="224"/>
      <c r="AH49" s="224"/>
      <c r="AI49" s="224"/>
      <c r="AJ49" s="224"/>
      <c r="AK49" s="224"/>
      <c r="AL49" s="224"/>
      <c r="AM49" s="224"/>
      <c r="AN49" s="224"/>
      <c r="AO49" s="224">
        <v>2.7858999377302823E-2</v>
      </c>
      <c r="AP49" s="224">
        <v>3.1279999300837517E-2</v>
      </c>
      <c r="AQ49" s="224"/>
      <c r="AR49" s="224"/>
      <c r="AS49" s="224"/>
      <c r="AT49" s="225"/>
      <c r="AU49" s="198"/>
    </row>
    <row r="50" spans="1:47">
      <c r="A50" s="210"/>
      <c r="B50" s="247"/>
      <c r="C50" s="224"/>
      <c r="D50" s="224"/>
      <c r="E50" s="224"/>
      <c r="F50" s="224"/>
      <c r="G50" s="224"/>
      <c r="H50" s="224"/>
      <c r="I50" s="224"/>
      <c r="J50" s="224"/>
      <c r="K50" s="224"/>
      <c r="L50" s="224"/>
      <c r="M50" s="224"/>
      <c r="N50" s="224">
        <v>2240</v>
      </c>
      <c r="O50" s="248">
        <v>1068.1999999999998</v>
      </c>
      <c r="P50" s="248">
        <v>9840.1</v>
      </c>
      <c r="Q50" s="248"/>
      <c r="R50" s="249"/>
      <c r="S50" s="224"/>
      <c r="T50" s="224"/>
      <c r="U50" s="224"/>
      <c r="V50" s="250"/>
      <c r="W50" s="251"/>
      <c r="X50" s="224"/>
      <c r="Y50" s="224"/>
      <c r="Z50" s="224"/>
      <c r="AA50" s="224"/>
      <c r="AB50" s="224"/>
      <c r="AC50" s="224"/>
      <c r="AD50" s="224"/>
      <c r="AE50" s="224"/>
      <c r="AF50" s="224"/>
      <c r="AG50" s="224"/>
      <c r="AH50" s="224"/>
      <c r="AI50" s="224"/>
      <c r="AJ50" s="224"/>
      <c r="AK50" s="224"/>
      <c r="AL50" s="224"/>
      <c r="AM50" s="224"/>
      <c r="AN50" s="224"/>
      <c r="AO50" s="224">
        <v>2.7858999377302823E-2</v>
      </c>
      <c r="AP50" s="224">
        <v>3.1279999300837517E-2</v>
      </c>
      <c r="AQ50" s="224"/>
      <c r="AR50" s="224"/>
      <c r="AS50" s="224"/>
      <c r="AT50" s="225"/>
      <c r="AU50" s="198"/>
    </row>
    <row r="51" spans="1:47">
      <c r="A51" s="210"/>
      <c r="B51" s="247"/>
      <c r="C51" s="224"/>
      <c r="D51" s="224"/>
      <c r="E51" s="224"/>
      <c r="F51" s="224"/>
      <c r="G51" s="224"/>
      <c r="H51" s="224"/>
      <c r="I51" s="224"/>
      <c r="J51" s="224"/>
      <c r="K51" s="224"/>
      <c r="L51" s="224"/>
      <c r="M51" s="224"/>
      <c r="N51" s="224">
        <v>2240</v>
      </c>
      <c r="O51" s="248">
        <v>1068.1999999999998</v>
      </c>
      <c r="P51" s="248">
        <v>9840.1</v>
      </c>
      <c r="Q51" s="248"/>
      <c r="R51" s="249"/>
      <c r="S51" s="224"/>
      <c r="T51" s="224"/>
      <c r="U51" s="224"/>
      <c r="V51" s="250"/>
      <c r="W51" s="251"/>
      <c r="X51" s="224"/>
      <c r="Y51" s="224"/>
      <c r="Z51" s="224"/>
      <c r="AA51" s="224"/>
      <c r="AB51" s="224"/>
      <c r="AC51" s="224"/>
      <c r="AD51" s="224"/>
      <c r="AE51" s="224"/>
      <c r="AF51" s="224"/>
      <c r="AG51" s="224"/>
      <c r="AH51" s="224"/>
      <c r="AI51" s="224"/>
      <c r="AJ51" s="224"/>
      <c r="AK51" s="224"/>
      <c r="AL51" s="224"/>
      <c r="AM51" s="224"/>
      <c r="AN51" s="224"/>
      <c r="AO51" s="224">
        <v>2.7858999377302823E-2</v>
      </c>
      <c r="AP51" s="224">
        <v>3.1279999300837517E-2</v>
      </c>
      <c r="AQ51" s="224"/>
      <c r="AR51" s="224"/>
      <c r="AS51" s="224"/>
      <c r="AT51" s="225"/>
      <c r="AU51" s="198"/>
    </row>
    <row r="52" spans="1:47">
      <c r="A52" s="210"/>
      <c r="B52" s="247"/>
      <c r="C52" s="224"/>
      <c r="D52" s="224"/>
      <c r="E52" s="224"/>
      <c r="F52" s="224"/>
      <c r="G52" s="224"/>
      <c r="H52" s="224"/>
      <c r="I52" s="224"/>
      <c r="J52" s="224"/>
      <c r="K52" s="224"/>
      <c r="L52" s="224"/>
      <c r="M52" s="224"/>
      <c r="N52" s="224">
        <v>2240</v>
      </c>
      <c r="O52" s="248">
        <v>1068.1999999999998</v>
      </c>
      <c r="P52" s="248">
        <v>9840.1</v>
      </c>
      <c r="Q52" s="248"/>
      <c r="R52" s="249"/>
      <c r="S52" s="224"/>
      <c r="T52" s="224"/>
      <c r="U52" s="224"/>
      <c r="V52" s="250"/>
      <c r="W52" s="251"/>
      <c r="X52" s="224"/>
      <c r="Y52" s="224"/>
      <c r="Z52" s="224"/>
      <c r="AA52" s="224"/>
      <c r="AB52" s="224"/>
      <c r="AC52" s="224"/>
      <c r="AD52" s="224"/>
      <c r="AE52" s="224"/>
      <c r="AF52" s="224"/>
      <c r="AG52" s="224"/>
      <c r="AH52" s="224"/>
      <c r="AI52" s="224"/>
      <c r="AJ52" s="224"/>
      <c r="AK52" s="224"/>
      <c r="AL52" s="224"/>
      <c r="AM52" s="224"/>
      <c r="AN52" s="224"/>
      <c r="AO52" s="224">
        <v>2.7858999377302823E-2</v>
      </c>
      <c r="AP52" s="224">
        <v>3.1279999300837517E-2</v>
      </c>
      <c r="AQ52" s="224"/>
      <c r="AR52" s="224"/>
      <c r="AS52" s="224"/>
      <c r="AT52" s="225"/>
      <c r="AU52" s="198"/>
    </row>
    <row r="53" spans="1:47">
      <c r="A53" s="210"/>
      <c r="B53" s="247"/>
      <c r="C53" s="224"/>
      <c r="D53" s="224"/>
      <c r="E53" s="224"/>
      <c r="F53" s="224"/>
      <c r="G53" s="224"/>
      <c r="H53" s="224"/>
      <c r="I53" s="224"/>
      <c r="J53" s="224"/>
      <c r="K53" s="224"/>
      <c r="L53" s="224"/>
      <c r="M53" s="224"/>
      <c r="N53" s="224">
        <v>2240</v>
      </c>
      <c r="O53" s="248">
        <v>1068.1999999999998</v>
      </c>
      <c r="P53" s="248">
        <v>9840.1</v>
      </c>
      <c r="Q53" s="248"/>
      <c r="R53" s="249"/>
      <c r="S53" s="224"/>
      <c r="T53" s="224"/>
      <c r="U53" s="224"/>
      <c r="V53" s="250"/>
      <c r="W53" s="251"/>
      <c r="X53" s="224"/>
      <c r="Y53" s="224"/>
      <c r="Z53" s="224"/>
      <c r="AA53" s="224"/>
      <c r="AB53" s="224"/>
      <c r="AC53" s="224"/>
      <c r="AD53" s="224"/>
      <c r="AE53" s="224"/>
      <c r="AF53" s="224"/>
      <c r="AG53" s="224"/>
      <c r="AH53" s="224"/>
      <c r="AI53" s="224"/>
      <c r="AJ53" s="224"/>
      <c r="AK53" s="224"/>
      <c r="AL53" s="224"/>
      <c r="AM53" s="224"/>
      <c r="AN53" s="224"/>
      <c r="AO53" s="224">
        <v>2.7858999377302823E-2</v>
      </c>
      <c r="AP53" s="224">
        <v>3.1279999300837517E-2</v>
      </c>
      <c r="AQ53" s="224"/>
      <c r="AR53" s="224"/>
      <c r="AS53" s="224"/>
      <c r="AT53" s="225"/>
      <c r="AU53" s="198"/>
    </row>
    <row r="54" spans="1:47">
      <c r="A54" s="210"/>
      <c r="B54" s="247"/>
      <c r="C54" s="224"/>
      <c r="D54" s="224"/>
      <c r="E54" s="224"/>
      <c r="F54" s="224"/>
      <c r="G54" s="224"/>
      <c r="H54" s="224"/>
      <c r="I54" s="224"/>
      <c r="J54" s="224"/>
      <c r="K54" s="224"/>
      <c r="L54" s="224"/>
      <c r="M54" s="224"/>
      <c r="N54" s="224">
        <v>2240</v>
      </c>
      <c r="O54" s="248">
        <v>1068.1999999999998</v>
      </c>
      <c r="P54" s="248">
        <v>9840.1</v>
      </c>
      <c r="Q54" s="248"/>
      <c r="R54" s="249"/>
      <c r="S54" s="224"/>
      <c r="T54" s="224"/>
      <c r="U54" s="224"/>
      <c r="V54" s="250"/>
      <c r="W54" s="251"/>
      <c r="X54" s="224"/>
      <c r="Y54" s="224"/>
      <c r="Z54" s="224"/>
      <c r="AA54" s="224"/>
      <c r="AB54" s="224"/>
      <c r="AC54" s="224"/>
      <c r="AD54" s="224"/>
      <c r="AE54" s="224"/>
      <c r="AF54" s="224"/>
      <c r="AG54" s="224"/>
      <c r="AH54" s="224"/>
      <c r="AI54" s="224"/>
      <c r="AJ54" s="224"/>
      <c r="AK54" s="224"/>
      <c r="AL54" s="224"/>
      <c r="AM54" s="224"/>
      <c r="AN54" s="224"/>
      <c r="AO54" s="224">
        <v>2.7858999377302823E-2</v>
      </c>
      <c r="AP54" s="224">
        <v>3.1279999300837517E-2</v>
      </c>
      <c r="AQ54" s="224"/>
      <c r="AR54" s="224"/>
      <c r="AS54" s="224"/>
      <c r="AT54" s="225"/>
      <c r="AU54" s="198"/>
    </row>
    <row r="55" spans="1:47">
      <c r="A55" s="210"/>
      <c r="B55" s="247"/>
      <c r="C55" s="224"/>
      <c r="D55" s="224"/>
      <c r="E55" s="224"/>
      <c r="F55" s="224"/>
      <c r="G55" s="224"/>
      <c r="H55" s="224"/>
      <c r="I55" s="224"/>
      <c r="J55" s="224"/>
      <c r="K55" s="224"/>
      <c r="L55" s="224"/>
      <c r="M55" s="224"/>
      <c r="N55" s="224">
        <v>2240</v>
      </c>
      <c r="O55" s="248">
        <v>1068.1999999999998</v>
      </c>
      <c r="P55" s="248">
        <v>9840.1</v>
      </c>
      <c r="Q55" s="248"/>
      <c r="R55" s="249"/>
      <c r="S55" s="224"/>
      <c r="T55" s="224"/>
      <c r="U55" s="224"/>
      <c r="V55" s="250"/>
      <c r="W55" s="251"/>
      <c r="X55" s="224"/>
      <c r="Y55" s="224"/>
      <c r="Z55" s="224"/>
      <c r="AA55" s="224"/>
      <c r="AB55" s="224"/>
      <c r="AC55" s="224"/>
      <c r="AD55" s="224"/>
      <c r="AE55" s="224"/>
      <c r="AF55" s="224"/>
      <c r="AG55" s="224"/>
      <c r="AH55" s="224"/>
      <c r="AI55" s="224"/>
      <c r="AJ55" s="224"/>
      <c r="AK55" s="224"/>
      <c r="AL55" s="224"/>
      <c r="AM55" s="224"/>
      <c r="AN55" s="224"/>
      <c r="AO55" s="224">
        <v>2.7858999377302823E-2</v>
      </c>
      <c r="AP55" s="224">
        <v>3.1279999300837517E-2</v>
      </c>
      <c r="AQ55" s="224"/>
      <c r="AR55" s="224"/>
      <c r="AS55" s="224"/>
      <c r="AT55" s="225"/>
      <c r="AU55" s="198"/>
    </row>
    <row r="56" spans="1:47">
      <c r="A56" s="210"/>
      <c r="B56" s="247"/>
      <c r="C56" s="224"/>
      <c r="D56" s="224"/>
      <c r="E56" s="224"/>
      <c r="F56" s="224"/>
      <c r="G56" s="224"/>
      <c r="H56" s="224"/>
      <c r="I56" s="224"/>
      <c r="J56" s="224"/>
      <c r="K56" s="224"/>
      <c r="L56" s="224"/>
      <c r="M56" s="224"/>
      <c r="N56" s="224">
        <v>2240</v>
      </c>
      <c r="O56" s="248">
        <v>1068.1999999999998</v>
      </c>
      <c r="P56" s="248">
        <v>9840.1</v>
      </c>
      <c r="Q56" s="248"/>
      <c r="R56" s="249"/>
      <c r="S56" s="224"/>
      <c r="T56" s="224"/>
      <c r="U56" s="224"/>
      <c r="V56" s="250"/>
      <c r="W56" s="251"/>
      <c r="X56" s="224"/>
      <c r="Y56" s="224"/>
      <c r="Z56" s="224"/>
      <c r="AA56" s="224"/>
      <c r="AB56" s="224"/>
      <c r="AC56" s="224"/>
      <c r="AD56" s="224"/>
      <c r="AE56" s="224"/>
      <c r="AF56" s="224"/>
      <c r="AG56" s="224"/>
      <c r="AH56" s="224"/>
      <c r="AI56" s="224"/>
      <c r="AJ56" s="224"/>
      <c r="AK56" s="224"/>
      <c r="AL56" s="224"/>
      <c r="AM56" s="224"/>
      <c r="AN56" s="224"/>
      <c r="AO56" s="224">
        <v>2.7858999377302823E-2</v>
      </c>
      <c r="AP56" s="224">
        <v>3.1279999300837517E-2</v>
      </c>
      <c r="AQ56" s="224"/>
      <c r="AR56" s="224"/>
      <c r="AS56" s="224"/>
      <c r="AT56" s="225"/>
      <c r="AU56" s="198"/>
    </row>
    <row r="57" spans="1:47">
      <c r="A57" s="210"/>
      <c r="B57" s="247"/>
      <c r="C57" s="224"/>
      <c r="D57" s="224"/>
      <c r="E57" s="224"/>
      <c r="F57" s="224"/>
      <c r="G57" s="224"/>
      <c r="H57" s="224"/>
      <c r="I57" s="224"/>
      <c r="J57" s="224"/>
      <c r="K57" s="224"/>
      <c r="L57" s="224"/>
      <c r="M57" s="224"/>
      <c r="N57" s="224">
        <v>2240</v>
      </c>
      <c r="O57" s="248">
        <v>1068.1999999999998</v>
      </c>
      <c r="P57" s="248">
        <v>9840.1</v>
      </c>
      <c r="Q57" s="248"/>
      <c r="R57" s="249"/>
      <c r="S57" s="224"/>
      <c r="T57" s="224"/>
      <c r="U57" s="224"/>
      <c r="V57" s="250"/>
      <c r="W57" s="251"/>
      <c r="X57" s="224"/>
      <c r="Y57" s="224"/>
      <c r="Z57" s="224"/>
      <c r="AA57" s="224"/>
      <c r="AB57" s="224"/>
      <c r="AC57" s="224"/>
      <c r="AD57" s="224"/>
      <c r="AE57" s="224"/>
      <c r="AF57" s="224"/>
      <c r="AG57" s="224"/>
      <c r="AH57" s="224"/>
      <c r="AI57" s="224"/>
      <c r="AJ57" s="224"/>
      <c r="AK57" s="224"/>
      <c r="AL57" s="224"/>
      <c r="AM57" s="224"/>
      <c r="AN57" s="224"/>
      <c r="AO57" s="224">
        <v>2.7858999377302823E-2</v>
      </c>
      <c r="AP57" s="224">
        <v>3.1279999300837517E-2</v>
      </c>
      <c r="AQ57" s="224"/>
      <c r="AR57" s="224"/>
      <c r="AS57" s="224"/>
      <c r="AT57" s="225"/>
      <c r="AU57" s="198"/>
    </row>
    <row r="58" spans="1:47">
      <c r="A58" s="210"/>
      <c r="B58" s="247"/>
      <c r="C58" s="224"/>
      <c r="D58" s="224"/>
      <c r="E58" s="224"/>
      <c r="F58" s="224"/>
      <c r="G58" s="224"/>
      <c r="H58" s="224"/>
      <c r="I58" s="224"/>
      <c r="J58" s="224"/>
      <c r="K58" s="224"/>
      <c r="L58" s="224"/>
      <c r="M58" s="224"/>
      <c r="N58" s="224">
        <v>2240</v>
      </c>
      <c r="O58" s="248">
        <v>1068.1999999999998</v>
      </c>
      <c r="P58" s="248">
        <v>9840.1</v>
      </c>
      <c r="Q58" s="248"/>
      <c r="R58" s="249"/>
      <c r="S58" s="224"/>
      <c r="T58" s="224"/>
      <c r="U58" s="224"/>
      <c r="V58" s="250"/>
      <c r="W58" s="251"/>
      <c r="X58" s="224"/>
      <c r="Y58" s="224"/>
      <c r="Z58" s="224"/>
      <c r="AA58" s="224"/>
      <c r="AB58" s="224"/>
      <c r="AC58" s="224"/>
      <c r="AD58" s="224"/>
      <c r="AE58" s="224"/>
      <c r="AF58" s="224"/>
      <c r="AG58" s="224"/>
      <c r="AH58" s="224"/>
      <c r="AI58" s="224"/>
      <c r="AJ58" s="224"/>
      <c r="AK58" s="224"/>
      <c r="AL58" s="224"/>
      <c r="AM58" s="224"/>
      <c r="AN58" s="224"/>
      <c r="AO58" s="224">
        <v>2.7858999377302823E-2</v>
      </c>
      <c r="AP58" s="224">
        <v>3.1279999300837517E-2</v>
      </c>
      <c r="AQ58" s="224"/>
      <c r="AR58" s="224"/>
      <c r="AS58" s="224"/>
      <c r="AT58" s="225"/>
      <c r="AU58" s="198"/>
    </row>
    <row r="59" spans="1:47">
      <c r="A59" s="210"/>
      <c r="B59" s="247"/>
      <c r="C59" s="224"/>
      <c r="D59" s="224"/>
      <c r="E59" s="224"/>
      <c r="F59" s="224"/>
      <c r="G59" s="224"/>
      <c r="H59" s="224"/>
      <c r="I59" s="224"/>
      <c r="J59" s="224"/>
      <c r="K59" s="224"/>
      <c r="L59" s="224"/>
      <c r="M59" s="224"/>
      <c r="N59" s="224">
        <v>2240</v>
      </c>
      <c r="O59" s="248">
        <v>1068.1999999999998</v>
      </c>
      <c r="P59" s="248">
        <v>9840.1</v>
      </c>
      <c r="Q59" s="248"/>
      <c r="R59" s="249"/>
      <c r="S59" s="224"/>
      <c r="T59" s="224"/>
      <c r="U59" s="224"/>
      <c r="V59" s="250"/>
      <c r="W59" s="251"/>
      <c r="X59" s="224"/>
      <c r="Y59" s="224"/>
      <c r="Z59" s="224"/>
      <c r="AA59" s="224"/>
      <c r="AB59" s="224"/>
      <c r="AC59" s="224"/>
      <c r="AD59" s="224"/>
      <c r="AE59" s="224"/>
      <c r="AF59" s="224"/>
      <c r="AG59" s="224"/>
      <c r="AH59" s="224"/>
      <c r="AI59" s="224"/>
      <c r="AJ59" s="224"/>
      <c r="AK59" s="224"/>
      <c r="AL59" s="224"/>
      <c r="AM59" s="224"/>
      <c r="AN59" s="224"/>
      <c r="AO59" s="224">
        <v>2.7858999377302823E-2</v>
      </c>
      <c r="AP59" s="224">
        <v>3.1279999300837517E-2</v>
      </c>
      <c r="AQ59" s="224"/>
      <c r="AR59" s="224"/>
      <c r="AS59" s="224"/>
      <c r="AT59" s="225"/>
      <c r="AU59" s="198"/>
    </row>
    <row r="60" spans="1:47">
      <c r="A60" s="210"/>
      <c r="B60" s="247"/>
      <c r="C60" s="224"/>
      <c r="D60" s="224"/>
      <c r="E60" s="224"/>
      <c r="F60" s="224"/>
      <c r="G60" s="224"/>
      <c r="H60" s="224"/>
      <c r="I60" s="224"/>
      <c r="J60" s="224"/>
      <c r="K60" s="224"/>
      <c r="L60" s="224"/>
      <c r="M60" s="224"/>
      <c r="N60" s="224">
        <v>2240</v>
      </c>
      <c r="O60" s="248">
        <v>1068.1999999999998</v>
      </c>
      <c r="P60" s="248">
        <v>9840.1</v>
      </c>
      <c r="Q60" s="248"/>
      <c r="R60" s="249"/>
      <c r="S60" s="224"/>
      <c r="T60" s="224"/>
      <c r="U60" s="224"/>
      <c r="V60" s="250"/>
      <c r="W60" s="251"/>
      <c r="X60" s="224"/>
      <c r="Y60" s="224"/>
      <c r="Z60" s="224"/>
      <c r="AA60" s="224"/>
      <c r="AB60" s="224"/>
      <c r="AC60" s="224"/>
      <c r="AD60" s="224"/>
      <c r="AE60" s="224"/>
      <c r="AF60" s="224"/>
      <c r="AG60" s="224"/>
      <c r="AH60" s="224"/>
      <c r="AI60" s="224"/>
      <c r="AJ60" s="224"/>
      <c r="AK60" s="224"/>
      <c r="AL60" s="224"/>
      <c r="AM60" s="224"/>
      <c r="AN60" s="224"/>
      <c r="AO60" s="224">
        <v>2.7858999377302823E-2</v>
      </c>
      <c r="AP60" s="224">
        <v>3.1279999300837517E-2</v>
      </c>
      <c r="AQ60" s="224"/>
      <c r="AR60" s="224"/>
      <c r="AS60" s="224"/>
      <c r="AT60" s="225"/>
      <c r="AU60" s="198"/>
    </row>
    <row r="61" spans="1:47">
      <c r="A61" s="210"/>
      <c r="B61" s="247"/>
      <c r="C61" s="224"/>
      <c r="D61" s="224"/>
      <c r="E61" s="224"/>
      <c r="F61" s="224"/>
      <c r="G61" s="224"/>
      <c r="H61" s="224"/>
      <c r="I61" s="224"/>
      <c r="J61" s="224"/>
      <c r="K61" s="224"/>
      <c r="L61" s="224"/>
      <c r="M61" s="224"/>
      <c r="N61" s="224">
        <v>2240</v>
      </c>
      <c r="O61" s="248">
        <v>1068.1999999999998</v>
      </c>
      <c r="P61" s="248">
        <v>9840.1</v>
      </c>
      <c r="Q61" s="248"/>
      <c r="R61" s="249"/>
      <c r="S61" s="224"/>
      <c r="T61" s="224"/>
      <c r="U61" s="224"/>
      <c r="V61" s="250"/>
      <c r="W61" s="251"/>
      <c r="X61" s="224"/>
      <c r="Y61" s="224"/>
      <c r="Z61" s="224"/>
      <c r="AA61" s="224"/>
      <c r="AB61" s="224"/>
      <c r="AC61" s="224"/>
      <c r="AD61" s="224"/>
      <c r="AE61" s="224"/>
      <c r="AF61" s="224"/>
      <c r="AG61" s="224"/>
      <c r="AH61" s="224"/>
      <c r="AI61" s="224"/>
      <c r="AJ61" s="224"/>
      <c r="AK61" s="224"/>
      <c r="AL61" s="224"/>
      <c r="AM61" s="224"/>
      <c r="AN61" s="224"/>
      <c r="AO61" s="224">
        <v>2.7858999377302823E-2</v>
      </c>
      <c r="AP61" s="224">
        <v>3.1279999300837517E-2</v>
      </c>
      <c r="AQ61" s="224"/>
      <c r="AR61" s="224"/>
      <c r="AS61" s="224"/>
      <c r="AT61" s="225"/>
      <c r="AU61" s="198"/>
    </row>
    <row r="62" spans="1:47">
      <c r="A62" s="210"/>
      <c r="B62" s="247"/>
      <c r="C62" s="224"/>
      <c r="D62" s="224"/>
      <c r="E62" s="224"/>
      <c r="F62" s="224"/>
      <c r="G62" s="224"/>
      <c r="H62" s="224"/>
      <c r="I62" s="224"/>
      <c r="J62" s="224"/>
      <c r="K62" s="224"/>
      <c r="L62" s="224"/>
      <c r="M62" s="224"/>
      <c r="N62" s="224">
        <v>2240</v>
      </c>
      <c r="O62" s="248">
        <v>1068.1999999999998</v>
      </c>
      <c r="P62" s="248">
        <v>9840.1</v>
      </c>
      <c r="Q62" s="248"/>
      <c r="R62" s="249"/>
      <c r="S62" s="224"/>
      <c r="T62" s="224"/>
      <c r="U62" s="224"/>
      <c r="V62" s="250"/>
      <c r="W62" s="251"/>
      <c r="X62" s="224"/>
      <c r="Y62" s="224"/>
      <c r="Z62" s="224"/>
      <c r="AA62" s="224"/>
      <c r="AB62" s="224"/>
      <c r="AC62" s="224"/>
      <c r="AD62" s="224"/>
      <c r="AE62" s="224"/>
      <c r="AF62" s="224"/>
      <c r="AG62" s="224"/>
      <c r="AH62" s="224"/>
      <c r="AI62" s="224"/>
      <c r="AJ62" s="224"/>
      <c r="AK62" s="224"/>
      <c r="AL62" s="224"/>
      <c r="AM62" s="224"/>
      <c r="AN62" s="224"/>
      <c r="AO62" s="224">
        <v>2.7858999377302823E-2</v>
      </c>
      <c r="AP62" s="224">
        <v>3.1279999300837517E-2</v>
      </c>
      <c r="AQ62" s="224"/>
      <c r="AR62" s="224"/>
      <c r="AS62" s="224"/>
      <c r="AT62" s="225"/>
      <c r="AU62" s="198"/>
    </row>
    <row r="63" spans="1:47">
      <c r="A63" s="210"/>
      <c r="B63" s="247"/>
      <c r="C63" s="224"/>
      <c r="D63" s="224"/>
      <c r="E63" s="224"/>
      <c r="F63" s="224"/>
      <c r="G63" s="224"/>
      <c r="H63" s="224"/>
      <c r="I63" s="224"/>
      <c r="J63" s="224"/>
      <c r="K63" s="224"/>
      <c r="L63" s="224"/>
      <c r="M63" s="224"/>
      <c r="N63" s="224">
        <v>2240</v>
      </c>
      <c r="O63" s="248">
        <v>1068.1999999999998</v>
      </c>
      <c r="P63" s="248">
        <v>9840.1</v>
      </c>
      <c r="Q63" s="248"/>
      <c r="R63" s="249"/>
      <c r="S63" s="224"/>
      <c r="T63" s="224"/>
      <c r="U63" s="224"/>
      <c r="V63" s="250"/>
      <c r="W63" s="251"/>
      <c r="X63" s="224"/>
      <c r="Y63" s="224"/>
      <c r="Z63" s="224"/>
      <c r="AA63" s="224"/>
      <c r="AB63" s="224"/>
      <c r="AC63" s="224"/>
      <c r="AD63" s="224"/>
      <c r="AE63" s="224"/>
      <c r="AF63" s="224"/>
      <c r="AG63" s="224"/>
      <c r="AH63" s="224"/>
      <c r="AI63" s="224"/>
      <c r="AJ63" s="224"/>
      <c r="AK63" s="224"/>
      <c r="AL63" s="224"/>
      <c r="AM63" s="224"/>
      <c r="AN63" s="224"/>
      <c r="AO63" s="224">
        <v>2.7858999377302823E-2</v>
      </c>
      <c r="AP63" s="224">
        <v>3.1279999300837517E-2</v>
      </c>
      <c r="AQ63" s="224"/>
      <c r="AR63" s="224"/>
      <c r="AS63" s="224"/>
      <c r="AT63" s="225"/>
      <c r="AU63" s="198"/>
    </row>
    <row r="64" spans="1:47">
      <c r="A64" s="210"/>
      <c r="B64" s="247"/>
      <c r="C64" s="224"/>
      <c r="D64" s="224"/>
      <c r="E64" s="224"/>
      <c r="F64" s="224"/>
      <c r="G64" s="224"/>
      <c r="H64" s="224"/>
      <c r="I64" s="224"/>
      <c r="J64" s="224"/>
      <c r="K64" s="224"/>
      <c r="L64" s="224"/>
      <c r="M64" s="224"/>
      <c r="N64" s="224">
        <v>2240</v>
      </c>
      <c r="O64" s="248">
        <v>1068.1999999999998</v>
      </c>
      <c r="P64" s="248">
        <v>9840.1</v>
      </c>
      <c r="Q64" s="248"/>
      <c r="R64" s="249"/>
      <c r="S64" s="224"/>
      <c r="T64" s="224"/>
      <c r="U64" s="224"/>
      <c r="V64" s="250"/>
      <c r="W64" s="251"/>
      <c r="X64" s="224"/>
      <c r="Y64" s="224"/>
      <c r="Z64" s="224"/>
      <c r="AA64" s="224"/>
      <c r="AB64" s="224"/>
      <c r="AC64" s="224"/>
      <c r="AD64" s="224"/>
      <c r="AE64" s="224"/>
      <c r="AF64" s="224"/>
      <c r="AG64" s="224"/>
      <c r="AH64" s="224"/>
      <c r="AI64" s="224"/>
      <c r="AJ64" s="224"/>
      <c r="AK64" s="224"/>
      <c r="AL64" s="224"/>
      <c r="AM64" s="224"/>
      <c r="AN64" s="224"/>
      <c r="AO64" s="224">
        <v>2.7858999377302823E-2</v>
      </c>
      <c r="AP64" s="224">
        <v>3.1279999300837517E-2</v>
      </c>
      <c r="AQ64" s="224"/>
      <c r="AR64" s="224"/>
      <c r="AS64" s="224"/>
      <c r="AT64" s="225"/>
      <c r="AU64" s="198"/>
    </row>
    <row r="65" spans="1:47">
      <c r="A65" s="210"/>
      <c r="B65" s="247"/>
      <c r="C65" s="224"/>
      <c r="D65" s="224"/>
      <c r="E65" s="224"/>
      <c r="F65" s="224"/>
      <c r="G65" s="224"/>
      <c r="H65" s="224"/>
      <c r="I65" s="224"/>
      <c r="J65" s="224"/>
      <c r="K65" s="224"/>
      <c r="L65" s="224"/>
      <c r="M65" s="224"/>
      <c r="N65" s="224">
        <v>2240</v>
      </c>
      <c r="O65" s="248">
        <v>1068.1999999999998</v>
      </c>
      <c r="P65" s="248">
        <v>9840.1</v>
      </c>
      <c r="Q65" s="248"/>
      <c r="R65" s="249"/>
      <c r="S65" s="224"/>
      <c r="T65" s="224"/>
      <c r="U65" s="224"/>
      <c r="V65" s="250"/>
      <c r="W65" s="251"/>
      <c r="X65" s="224"/>
      <c r="Y65" s="224"/>
      <c r="Z65" s="224"/>
      <c r="AA65" s="224"/>
      <c r="AB65" s="224"/>
      <c r="AC65" s="224"/>
      <c r="AD65" s="224"/>
      <c r="AE65" s="224"/>
      <c r="AF65" s="224"/>
      <c r="AG65" s="224"/>
      <c r="AH65" s="224"/>
      <c r="AI65" s="224"/>
      <c r="AJ65" s="224"/>
      <c r="AK65" s="224"/>
      <c r="AL65" s="224"/>
      <c r="AM65" s="224"/>
      <c r="AN65" s="224"/>
      <c r="AO65" s="224">
        <v>2.7858999377302823E-2</v>
      </c>
      <c r="AP65" s="224">
        <v>3.1279999300837517E-2</v>
      </c>
      <c r="AQ65" s="224"/>
      <c r="AR65" s="224"/>
      <c r="AS65" s="224"/>
      <c r="AT65" s="225"/>
      <c r="AU65" s="198"/>
    </row>
    <row r="66" spans="1:47">
      <c r="A66" s="210"/>
      <c r="B66" s="247"/>
      <c r="C66" s="224"/>
      <c r="D66" s="224"/>
      <c r="E66" s="224"/>
      <c r="F66" s="224"/>
      <c r="G66" s="224"/>
      <c r="H66" s="224"/>
      <c r="I66" s="224"/>
      <c r="J66" s="224"/>
      <c r="K66" s="224"/>
      <c r="L66" s="224"/>
      <c r="M66" s="224"/>
      <c r="N66" s="224">
        <v>2240</v>
      </c>
      <c r="O66" s="248">
        <v>1068.1999999999998</v>
      </c>
      <c r="P66" s="248">
        <v>9840.1</v>
      </c>
      <c r="Q66" s="248"/>
      <c r="R66" s="249"/>
      <c r="S66" s="224"/>
      <c r="T66" s="224"/>
      <c r="U66" s="224"/>
      <c r="V66" s="250"/>
      <c r="W66" s="251"/>
      <c r="X66" s="224"/>
      <c r="Y66" s="224"/>
      <c r="Z66" s="224"/>
      <c r="AA66" s="224"/>
      <c r="AB66" s="224"/>
      <c r="AC66" s="224"/>
      <c r="AD66" s="224"/>
      <c r="AE66" s="224"/>
      <c r="AF66" s="224"/>
      <c r="AG66" s="224"/>
      <c r="AH66" s="224"/>
      <c r="AI66" s="224"/>
      <c r="AJ66" s="224"/>
      <c r="AK66" s="224"/>
      <c r="AL66" s="224"/>
      <c r="AM66" s="224"/>
      <c r="AN66" s="224"/>
      <c r="AO66" s="224">
        <v>2.7858999377302823E-2</v>
      </c>
      <c r="AP66" s="224">
        <v>3.1279999300837517E-2</v>
      </c>
      <c r="AQ66" s="224"/>
      <c r="AR66" s="224"/>
      <c r="AS66" s="224"/>
      <c r="AT66" s="225"/>
      <c r="AU66" s="198"/>
    </row>
    <row r="67" spans="1:47">
      <c r="A67" s="210"/>
      <c r="B67" s="247"/>
      <c r="C67" s="224"/>
      <c r="D67" s="224"/>
      <c r="E67" s="224"/>
      <c r="F67" s="224"/>
      <c r="G67" s="224"/>
      <c r="H67" s="224"/>
      <c r="I67" s="224"/>
      <c r="J67" s="224"/>
      <c r="K67" s="224"/>
      <c r="L67" s="224"/>
      <c r="M67" s="224"/>
      <c r="N67" s="224">
        <v>2240</v>
      </c>
      <c r="O67" s="248">
        <v>1068.1999999999998</v>
      </c>
      <c r="P67" s="248">
        <v>9840.1</v>
      </c>
      <c r="Q67" s="248"/>
      <c r="R67" s="249"/>
      <c r="S67" s="224"/>
      <c r="T67" s="224"/>
      <c r="U67" s="224"/>
      <c r="V67" s="250"/>
      <c r="W67" s="251"/>
      <c r="X67" s="224"/>
      <c r="Y67" s="224"/>
      <c r="Z67" s="224"/>
      <c r="AA67" s="224"/>
      <c r="AB67" s="224"/>
      <c r="AC67" s="224"/>
      <c r="AD67" s="224"/>
      <c r="AE67" s="224"/>
      <c r="AF67" s="224"/>
      <c r="AG67" s="224"/>
      <c r="AH67" s="224"/>
      <c r="AI67" s="224"/>
      <c r="AJ67" s="224"/>
      <c r="AK67" s="224"/>
      <c r="AL67" s="224"/>
      <c r="AM67" s="224"/>
      <c r="AN67" s="224"/>
      <c r="AO67" s="224">
        <v>2.7858999377302823E-2</v>
      </c>
      <c r="AP67" s="224">
        <v>3.1279999300837517E-2</v>
      </c>
      <c r="AQ67" s="224"/>
      <c r="AR67" s="224"/>
      <c r="AS67" s="224"/>
      <c r="AT67" s="225"/>
      <c r="AU67" s="198"/>
    </row>
    <row r="68" spans="1:47">
      <c r="A68" s="210"/>
      <c r="B68" s="247"/>
      <c r="C68" s="224"/>
      <c r="D68" s="224"/>
      <c r="E68" s="224"/>
      <c r="F68" s="224"/>
      <c r="G68" s="224"/>
      <c r="H68" s="224"/>
      <c r="I68" s="224"/>
      <c r="J68" s="224"/>
      <c r="K68" s="224"/>
      <c r="L68" s="224"/>
      <c r="M68" s="224"/>
      <c r="N68" s="224">
        <v>2240</v>
      </c>
      <c r="O68" s="248">
        <v>1068.1999999999998</v>
      </c>
      <c r="P68" s="248">
        <v>9840.1</v>
      </c>
      <c r="Q68" s="248"/>
      <c r="R68" s="249"/>
      <c r="S68" s="224"/>
      <c r="T68" s="224"/>
      <c r="U68" s="224"/>
      <c r="V68" s="250"/>
      <c r="W68" s="251"/>
      <c r="X68" s="224"/>
      <c r="Y68" s="224"/>
      <c r="Z68" s="224"/>
      <c r="AA68" s="224"/>
      <c r="AB68" s="224"/>
      <c r="AC68" s="224"/>
      <c r="AD68" s="224"/>
      <c r="AE68" s="224"/>
      <c r="AF68" s="224"/>
      <c r="AG68" s="224"/>
      <c r="AH68" s="224"/>
      <c r="AI68" s="224"/>
      <c r="AJ68" s="224"/>
      <c r="AK68" s="224"/>
      <c r="AL68" s="224"/>
      <c r="AM68" s="224"/>
      <c r="AN68" s="224"/>
      <c r="AO68" s="224">
        <v>2.7858999377302823E-2</v>
      </c>
      <c r="AP68" s="224">
        <v>3.1279999300837517E-2</v>
      </c>
      <c r="AQ68" s="224"/>
      <c r="AR68" s="224"/>
      <c r="AS68" s="224"/>
      <c r="AT68" s="225"/>
      <c r="AU68" s="198"/>
    </row>
    <row r="69" spans="1:47">
      <c r="A69" s="210"/>
      <c r="B69" s="247"/>
      <c r="C69" s="224"/>
      <c r="D69" s="224"/>
      <c r="E69" s="224"/>
      <c r="F69" s="224"/>
      <c r="G69" s="224"/>
      <c r="H69" s="224"/>
      <c r="I69" s="224"/>
      <c r="J69" s="224"/>
      <c r="K69" s="224"/>
      <c r="L69" s="224"/>
      <c r="M69" s="224"/>
      <c r="N69" s="224">
        <v>2240</v>
      </c>
      <c r="O69" s="248">
        <v>1068.1999999999998</v>
      </c>
      <c r="P69" s="248">
        <v>9840.1</v>
      </c>
      <c r="Q69" s="248"/>
      <c r="R69" s="249"/>
      <c r="S69" s="224"/>
      <c r="T69" s="224"/>
      <c r="U69" s="224"/>
      <c r="V69" s="250"/>
      <c r="W69" s="251"/>
      <c r="X69" s="224"/>
      <c r="Y69" s="224"/>
      <c r="Z69" s="224"/>
      <c r="AA69" s="224"/>
      <c r="AB69" s="224"/>
      <c r="AC69" s="224"/>
      <c r="AD69" s="224"/>
      <c r="AE69" s="224"/>
      <c r="AF69" s="224"/>
      <c r="AG69" s="224"/>
      <c r="AH69" s="224"/>
      <c r="AI69" s="224"/>
      <c r="AJ69" s="224"/>
      <c r="AK69" s="224"/>
      <c r="AL69" s="224"/>
      <c r="AM69" s="224"/>
      <c r="AN69" s="224"/>
      <c r="AO69" s="224">
        <v>2.7858999377302823E-2</v>
      </c>
      <c r="AP69" s="224">
        <v>3.1279999300837517E-2</v>
      </c>
      <c r="AQ69" s="224"/>
      <c r="AR69" s="224"/>
      <c r="AS69" s="224"/>
      <c r="AT69" s="225"/>
      <c r="AU69" s="198"/>
    </row>
    <row r="70" spans="1:47">
      <c r="A70" s="210"/>
      <c r="B70" s="247"/>
      <c r="C70" s="224"/>
      <c r="D70" s="224"/>
      <c r="E70" s="224"/>
      <c r="F70" s="224"/>
      <c r="G70" s="224"/>
      <c r="H70" s="224"/>
      <c r="I70" s="224"/>
      <c r="J70" s="224"/>
      <c r="K70" s="224"/>
      <c r="L70" s="224"/>
      <c r="M70" s="224"/>
      <c r="N70" s="224">
        <v>2240</v>
      </c>
      <c r="O70" s="248">
        <v>1068.1999999999998</v>
      </c>
      <c r="P70" s="248">
        <v>9840.1</v>
      </c>
      <c r="Q70" s="248"/>
      <c r="R70" s="249"/>
      <c r="S70" s="224"/>
      <c r="T70" s="224"/>
      <c r="U70" s="224"/>
      <c r="V70" s="250"/>
      <c r="W70" s="251"/>
      <c r="X70" s="224"/>
      <c r="Y70" s="224"/>
      <c r="Z70" s="224"/>
      <c r="AA70" s="224"/>
      <c r="AB70" s="224"/>
      <c r="AC70" s="224"/>
      <c r="AD70" s="224"/>
      <c r="AE70" s="224"/>
      <c r="AF70" s="224"/>
      <c r="AG70" s="224"/>
      <c r="AH70" s="224"/>
      <c r="AI70" s="224"/>
      <c r="AJ70" s="224"/>
      <c r="AK70" s="224"/>
      <c r="AL70" s="224"/>
      <c r="AM70" s="224"/>
      <c r="AN70" s="224"/>
      <c r="AO70" s="224">
        <v>2.7858999377302823E-2</v>
      </c>
      <c r="AP70" s="224">
        <v>3.1279999300837517E-2</v>
      </c>
      <c r="AQ70" s="224"/>
      <c r="AR70" s="224"/>
      <c r="AS70" s="224"/>
      <c r="AT70" s="225"/>
      <c r="AU70" s="198"/>
    </row>
    <row r="71" spans="1:47">
      <c r="A71" s="212">
        <v>45275</v>
      </c>
      <c r="B71" s="243">
        <v>178.5248</v>
      </c>
      <c r="C71" s="243">
        <v>130.89439999999999</v>
      </c>
      <c r="D71" s="243">
        <v>100.5</v>
      </c>
      <c r="E71" s="243">
        <v>12.48</v>
      </c>
      <c r="F71" s="244">
        <v>5.3562998802773654E-2</v>
      </c>
      <c r="G71" s="244">
        <v>4.425799901075661E-2</v>
      </c>
      <c r="H71" s="244">
        <v>4.128999907709658E-2</v>
      </c>
      <c r="I71" s="244">
        <v>3.9389999119564895E-2</v>
      </c>
      <c r="J71" s="244">
        <v>3.9524999116547409E-2</v>
      </c>
      <c r="K71" s="244">
        <v>3.967899911310524E-2</v>
      </c>
      <c r="L71" s="244">
        <v>4.0697999090328812E-2</v>
      </c>
      <c r="M71" s="244">
        <v>2.4009999463334677E-2</v>
      </c>
      <c r="N71" s="243">
        <v>2240</v>
      </c>
      <c r="O71" s="243">
        <v>1068.1999999999998</v>
      </c>
      <c r="P71" s="243">
        <v>9840.1</v>
      </c>
      <c r="Q71" s="243">
        <v>102.03700000000001</v>
      </c>
      <c r="R71" s="243">
        <v>7.1254999999999997</v>
      </c>
      <c r="S71" s="243">
        <v>7.1307999999999998</v>
      </c>
      <c r="T71" s="243">
        <v>2.4849999444559217E-2</v>
      </c>
      <c r="U71" s="243">
        <v>2.454999945126474E-2</v>
      </c>
      <c r="V71" s="243">
        <v>2.4299999456852676E-2</v>
      </c>
      <c r="W71" s="243">
        <v>37248.35</v>
      </c>
      <c r="X71" s="243">
        <v>4719.55</v>
      </c>
      <c r="Y71" s="243">
        <v>14761.56</v>
      </c>
      <c r="Z71" s="243">
        <v>7648.98</v>
      </c>
      <c r="AA71" s="243">
        <v>33070.29</v>
      </c>
      <c r="AB71" s="243">
        <v>16720.47</v>
      </c>
      <c r="AC71" s="243">
        <v>2963.2660000000001</v>
      </c>
      <c r="AD71" s="243">
        <v>2.1513999519124628E-2</v>
      </c>
      <c r="AE71" s="243">
        <v>2.1124999527819453E-2</v>
      </c>
      <c r="AF71" s="243">
        <v>2.176599951349199E-2</v>
      </c>
      <c r="AG71" s="243">
        <v>2.3696999470330774E-2</v>
      </c>
      <c r="AH71" s="243">
        <v>2.3189999481663108E-2</v>
      </c>
      <c r="AI71" s="243">
        <v>2.358999947272241E-2</v>
      </c>
      <c r="AJ71" s="243">
        <v>2.5119999438524245E-2</v>
      </c>
      <c r="AK71" s="243">
        <v>2.6469999408349393E-2</v>
      </c>
      <c r="AL71" s="243">
        <v>2.6564999406225979E-2</v>
      </c>
      <c r="AM71" s="243">
        <v>2.6819999400526283E-2</v>
      </c>
      <c r="AN71" s="243">
        <v>2.735099938865751E-2</v>
      </c>
      <c r="AO71" s="243">
        <v>2.7858999377302823E-2</v>
      </c>
      <c r="AP71" s="243">
        <v>3.1279999300837517E-2</v>
      </c>
      <c r="AQ71" s="243">
        <v>3.5384799209088089E-2</v>
      </c>
      <c r="AR71" s="243">
        <v>177.41319999999999</v>
      </c>
      <c r="AS71" s="243">
        <v>5798</v>
      </c>
      <c r="AT71" s="245">
        <v>2046.1</v>
      </c>
      <c r="AU71" s="198"/>
    </row>
    <row r="72" spans="1:47">
      <c r="A72" s="212">
        <v>45274</v>
      </c>
      <c r="B72" s="242">
        <v>178.5248</v>
      </c>
      <c r="C72" s="243">
        <v>130.89439999999999</v>
      </c>
      <c r="D72" s="243">
        <v>100.5</v>
      </c>
      <c r="E72" s="243">
        <v>12.48</v>
      </c>
      <c r="F72" s="244">
        <v>5.3745998798683289E-2</v>
      </c>
      <c r="G72" s="244">
        <v>4.3881999019160872E-2</v>
      </c>
      <c r="H72" s="244">
        <v>4.0927999085187919E-2</v>
      </c>
      <c r="I72" s="244">
        <v>3.9043999127298591E-2</v>
      </c>
      <c r="J72" s="244">
        <v>3.9207999123632903E-2</v>
      </c>
      <c r="K72" s="244">
        <v>3.9346999120526013E-2</v>
      </c>
      <c r="L72" s="244">
        <v>4.0354999097995461E-2</v>
      </c>
      <c r="M72" s="244">
        <v>2.4339999455958605E-2</v>
      </c>
      <c r="N72" s="243">
        <v>2240</v>
      </c>
      <c r="O72" s="246">
        <v>1068.1999999999998</v>
      </c>
      <c r="P72" s="243">
        <v>9840.1</v>
      </c>
      <c r="Q72" s="229">
        <v>101.956</v>
      </c>
      <c r="R72" s="243">
        <v>7.1119000000000003</v>
      </c>
      <c r="S72" s="243">
        <v>7.1235999999999997</v>
      </c>
      <c r="T72" s="243">
        <v>2.4849999444559217E-2</v>
      </c>
      <c r="U72" s="224">
        <v>2.4699999447911979E-2</v>
      </c>
      <c r="V72" s="224">
        <v>2.4499999452382328E-2</v>
      </c>
      <c r="W72" s="224">
        <v>37248.35</v>
      </c>
      <c r="X72" s="224">
        <v>4719.55</v>
      </c>
      <c r="Y72" s="224">
        <v>14761.56</v>
      </c>
      <c r="Z72" s="224">
        <v>7648.98</v>
      </c>
      <c r="AA72" s="224">
        <v>32686.25</v>
      </c>
      <c r="AB72" s="224">
        <v>16402.189999999999</v>
      </c>
      <c r="AC72" s="224">
        <v>2958.9859999999999</v>
      </c>
      <c r="AD72" s="224">
        <v>2.1513999519124628E-2</v>
      </c>
      <c r="AE72" s="224">
        <v>2.1157999527081847E-2</v>
      </c>
      <c r="AF72" s="224">
        <v>2.176599951349199E-2</v>
      </c>
      <c r="AG72" s="224">
        <v>2.3743999469280245E-2</v>
      </c>
      <c r="AH72" s="224">
        <v>2.327999947965145E-2</v>
      </c>
      <c r="AI72" s="224">
        <v>2.3679999470710752E-2</v>
      </c>
      <c r="AJ72" s="224">
        <v>2.5239999435842039E-2</v>
      </c>
      <c r="AK72" s="224">
        <v>2.652999940700829E-2</v>
      </c>
      <c r="AL72" s="224">
        <v>2.6564999406225979E-2</v>
      </c>
      <c r="AM72" s="224">
        <v>2.6819999400526283E-2</v>
      </c>
      <c r="AN72" s="224">
        <v>2.735099938865751E-2</v>
      </c>
      <c r="AO72" s="224">
        <v>2.7858999377302823E-2</v>
      </c>
      <c r="AP72" s="224">
        <v>3.1279999300837517E-2</v>
      </c>
      <c r="AQ72" s="224">
        <v>3.5384799209088089E-2</v>
      </c>
      <c r="AR72" s="224">
        <v>177.41319999999999</v>
      </c>
      <c r="AS72" s="224">
        <v>5798</v>
      </c>
      <c r="AT72" s="225">
        <v>2046.1</v>
      </c>
      <c r="AU72" s="198"/>
    </row>
    <row r="73" spans="1:47">
      <c r="A73" s="212">
        <v>45273</v>
      </c>
      <c r="B73" s="242">
        <v>177.60310000000001</v>
      </c>
      <c r="C73" s="243">
        <v>130.3794</v>
      </c>
      <c r="D73" s="243">
        <v>100.5</v>
      </c>
      <c r="E73" s="243">
        <v>12.19</v>
      </c>
      <c r="F73" s="244">
        <v>5.3648998800851402E-2</v>
      </c>
      <c r="G73" s="244">
        <v>4.4264999010600145E-2</v>
      </c>
      <c r="H73" s="244">
        <v>4.1456999073363837E-2</v>
      </c>
      <c r="I73" s="244">
        <v>3.9703999112546448E-2</v>
      </c>
      <c r="J73" s="244">
        <v>4.016399910226464E-2</v>
      </c>
      <c r="K73" s="244">
        <v>4.0140999102778734E-2</v>
      </c>
      <c r="L73" s="244">
        <v>4.175199906677008E-2</v>
      </c>
      <c r="M73" s="244">
        <v>2.436999945528805E-2</v>
      </c>
      <c r="N73" s="243">
        <v>2240</v>
      </c>
      <c r="O73" s="246">
        <v>1068.1999999999998</v>
      </c>
      <c r="P73" s="243">
        <v>9840.1</v>
      </c>
      <c r="Q73" s="229">
        <v>102.869</v>
      </c>
      <c r="R73" s="243">
        <v>7.1707999999999998</v>
      </c>
      <c r="S73" s="243">
        <v>7.1383999999999999</v>
      </c>
      <c r="T73" s="243">
        <v>2.5049999440088868E-2</v>
      </c>
      <c r="U73" s="224">
        <v>2.4899999443441633E-2</v>
      </c>
      <c r="V73" s="224">
        <v>2.3999999463558196E-2</v>
      </c>
      <c r="W73" s="224">
        <v>37090.239999999998</v>
      </c>
      <c r="X73" s="224">
        <v>4707.09</v>
      </c>
      <c r="Y73" s="224">
        <v>14733.96</v>
      </c>
      <c r="Z73" s="224">
        <v>7548.44</v>
      </c>
      <c r="AA73" s="224">
        <v>32926.35</v>
      </c>
      <c r="AB73" s="224">
        <v>16228.75</v>
      </c>
      <c r="AC73" s="224">
        <v>2968.76</v>
      </c>
      <c r="AD73" s="224">
        <v>2.2492999497242271E-2</v>
      </c>
      <c r="AE73" s="224">
        <v>2.1437999520823359E-2</v>
      </c>
      <c r="AF73" s="224">
        <v>2.241299949903041E-2</v>
      </c>
      <c r="AG73" s="224">
        <v>2.3907999465614557E-2</v>
      </c>
      <c r="AH73" s="224">
        <v>2.3629999471828343E-2</v>
      </c>
      <c r="AI73" s="224">
        <v>2.3859999466687442E-2</v>
      </c>
      <c r="AJ73" s="224">
        <v>2.5289999434724448E-2</v>
      </c>
      <c r="AK73" s="224">
        <v>2.6449999408796429E-2</v>
      </c>
      <c r="AL73" s="224">
        <v>2.6553999406471851E-2</v>
      </c>
      <c r="AM73" s="224">
        <v>2.6580999405868354E-2</v>
      </c>
      <c r="AN73" s="224">
        <v>2.7502999385260046E-2</v>
      </c>
      <c r="AO73" s="224">
        <v>2.7858999377302823E-2</v>
      </c>
      <c r="AP73" s="224">
        <v>3.1279999300837517E-2</v>
      </c>
      <c r="AQ73" s="224">
        <v>3.5556099205259234E-2</v>
      </c>
      <c r="AR73" s="224">
        <v>176.52269999999999</v>
      </c>
      <c r="AS73" s="224">
        <v>5834</v>
      </c>
      <c r="AT73" s="225">
        <v>1982.5</v>
      </c>
      <c r="AU73" s="198"/>
    </row>
    <row r="74" spans="1:47">
      <c r="A74" s="212">
        <v>45272</v>
      </c>
      <c r="B74" s="242">
        <v>176.27549999999999</v>
      </c>
      <c r="C74" s="243">
        <v>129.56270000000001</v>
      </c>
      <c r="D74" s="243">
        <v>100.5</v>
      </c>
      <c r="E74" s="243">
        <v>12.07</v>
      </c>
      <c r="F74" s="244">
        <v>5.3813998797163372E-2</v>
      </c>
      <c r="G74" s="244">
        <v>4.73079989425838E-2</v>
      </c>
      <c r="H74" s="244">
        <v>4.4255999010801315E-2</v>
      </c>
      <c r="I74" s="244">
        <v>4.2196999056823545E-2</v>
      </c>
      <c r="J74" s="244">
        <v>4.200599906109273E-2</v>
      </c>
      <c r="K74" s="244">
        <v>4.2387999052554373E-2</v>
      </c>
      <c r="L74" s="244">
        <v>4.3079999037086959E-2</v>
      </c>
      <c r="M74" s="244">
        <v>2.4569999450817701E-2</v>
      </c>
      <c r="N74" s="243">
        <v>2240</v>
      </c>
      <c r="O74" s="246">
        <v>1068.1999999999998</v>
      </c>
      <c r="P74" s="243">
        <v>9840.1</v>
      </c>
      <c r="Q74" s="229">
        <v>103.86499999999999</v>
      </c>
      <c r="R74" s="243">
        <v>7.1772</v>
      </c>
      <c r="S74" s="243">
        <v>7.1939000000000002</v>
      </c>
      <c r="T74" s="243">
        <v>2.5099999438971277E-2</v>
      </c>
      <c r="U74" s="224">
        <v>2.4799999445676804E-2</v>
      </c>
      <c r="V74" s="224">
        <v>2.4099999461323025E-2</v>
      </c>
      <c r="W74" s="224">
        <v>36577.94</v>
      </c>
      <c r="X74" s="224">
        <v>4643.7</v>
      </c>
      <c r="Y74" s="224">
        <v>14533.4</v>
      </c>
      <c r="Z74" s="224">
        <v>7542.77</v>
      </c>
      <c r="AA74" s="224">
        <v>32843.699999999997</v>
      </c>
      <c r="AB74" s="224">
        <v>16374.5</v>
      </c>
      <c r="AC74" s="224">
        <v>3003.4380000000001</v>
      </c>
      <c r="AD74" s="224">
        <v>1.7403999610990286E-2</v>
      </c>
      <c r="AE74" s="224">
        <v>2.1826999512128534E-2</v>
      </c>
      <c r="AF74" s="224">
        <v>2.241299949903041E-2</v>
      </c>
      <c r="AG74" s="224">
        <v>2.4198999459110204E-2</v>
      </c>
      <c r="AH74" s="224">
        <v>2.3869999466463922E-2</v>
      </c>
      <c r="AI74" s="224">
        <v>2.4189999459311367E-2</v>
      </c>
      <c r="AJ74" s="224">
        <v>2.5339999433606861E-2</v>
      </c>
      <c r="AK74" s="224">
        <v>2.6569999406114223E-2</v>
      </c>
      <c r="AL74" s="224">
        <v>2.6556999406404793E-2</v>
      </c>
      <c r="AM74" s="224">
        <v>2.6569999406114223E-2</v>
      </c>
      <c r="AN74" s="224">
        <v>2.7499999385327101E-2</v>
      </c>
      <c r="AO74" s="224">
        <v>2.7858999377302823E-2</v>
      </c>
      <c r="AP74" s="224">
        <v>3.1279999300837517E-2</v>
      </c>
      <c r="AQ74" s="224">
        <v>3.506819921616465E-2</v>
      </c>
      <c r="AR74" s="224">
        <v>175.22829999999999</v>
      </c>
      <c r="AS74" s="224">
        <v>5806</v>
      </c>
      <c r="AT74" s="225">
        <v>1980.85</v>
      </c>
      <c r="AU74" s="198"/>
    </row>
    <row r="75" spans="1:47">
      <c r="A75" s="212">
        <v>45271</v>
      </c>
      <c r="B75" s="242">
        <v>176.10509999999999</v>
      </c>
      <c r="C75" s="243">
        <v>129.50749999999999</v>
      </c>
      <c r="D75" s="243">
        <v>100.5</v>
      </c>
      <c r="E75" s="243">
        <v>12.63</v>
      </c>
      <c r="F75" s="244">
        <v>5.3817998797073961E-2</v>
      </c>
      <c r="G75" s="244">
        <v>4.7079998947679995E-2</v>
      </c>
      <c r="H75" s="244">
        <v>4.4568999003805218E-2</v>
      </c>
      <c r="I75" s="244">
        <v>4.2460999050922696E-2</v>
      </c>
      <c r="J75" s="244">
        <v>4.233299905378371E-2</v>
      </c>
      <c r="K75" s="244">
        <v>4.2726999044977135E-2</v>
      </c>
      <c r="L75" s="244">
        <v>4.3266999032907184E-2</v>
      </c>
      <c r="M75" s="244">
        <v>2.466999944858253E-2</v>
      </c>
      <c r="N75" s="243">
        <v>2240</v>
      </c>
      <c r="O75" s="246">
        <v>1068.1999999999998</v>
      </c>
      <c r="P75" s="243">
        <v>9840.1</v>
      </c>
      <c r="Q75" s="229">
        <v>104.095</v>
      </c>
      <c r="R75" s="243">
        <v>7.1741000000000001</v>
      </c>
      <c r="S75" s="243">
        <v>7.1943000000000001</v>
      </c>
      <c r="T75" s="243">
        <v>2.5249999435618519E-2</v>
      </c>
      <c r="U75" s="224">
        <v>2.4749999446794391E-2</v>
      </c>
      <c r="V75" s="224">
        <v>2.4149999460205435E-2</v>
      </c>
      <c r="W75" s="224">
        <v>36404.93</v>
      </c>
      <c r="X75" s="224">
        <v>4622.4399999999996</v>
      </c>
      <c r="Y75" s="224">
        <v>14432.49</v>
      </c>
      <c r="Z75" s="224">
        <v>7544.89</v>
      </c>
      <c r="AA75" s="224">
        <v>32791.800000000003</v>
      </c>
      <c r="AB75" s="224">
        <v>16201.49</v>
      </c>
      <c r="AC75" s="224">
        <v>2991.4380000000001</v>
      </c>
      <c r="AD75" s="224">
        <v>2.3475999475270508E-2</v>
      </c>
      <c r="AE75" s="224">
        <v>2.1824999512173236E-2</v>
      </c>
      <c r="AF75" s="224">
        <v>2.2524999496527014E-2</v>
      </c>
      <c r="AG75" s="224">
        <v>2.4232999458350238E-2</v>
      </c>
      <c r="AH75" s="224">
        <v>2.3849999466910955E-2</v>
      </c>
      <c r="AI75" s="224">
        <v>2.4309999456629157E-2</v>
      </c>
      <c r="AJ75" s="224">
        <v>2.5409999432042241E-2</v>
      </c>
      <c r="AK75" s="224">
        <v>2.6609999405220151E-2</v>
      </c>
      <c r="AL75" s="224">
        <v>2.6544999406673014E-2</v>
      </c>
      <c r="AM75" s="224">
        <v>2.6753999402001499E-2</v>
      </c>
      <c r="AN75" s="224">
        <v>2.7500999385304752E-2</v>
      </c>
      <c r="AO75" s="224">
        <v>2.7858999377302823E-2</v>
      </c>
      <c r="AP75" s="224">
        <v>3.1279999300837517E-2</v>
      </c>
      <c r="AQ75" s="224">
        <v>3.4637899225782601E-2</v>
      </c>
      <c r="AR75" s="224">
        <v>175.07</v>
      </c>
      <c r="AS75" s="224">
        <v>5874</v>
      </c>
      <c r="AT75" s="225">
        <v>1986.65</v>
      </c>
      <c r="AU75" s="198"/>
    </row>
    <row r="76" spans="1:47">
      <c r="A76" s="212">
        <v>45268</v>
      </c>
      <c r="B76" s="242">
        <v>176.05719999999999</v>
      </c>
      <c r="C76" s="243">
        <v>129.5677</v>
      </c>
      <c r="D76" s="243">
        <v>100.5</v>
      </c>
      <c r="E76" s="243">
        <v>12.35</v>
      </c>
      <c r="F76" s="244">
        <v>5.3721998799219732E-2</v>
      </c>
      <c r="G76" s="244">
        <v>4.7208998944796625E-2</v>
      </c>
      <c r="H76" s="244">
        <v>4.4570999003760513E-2</v>
      </c>
      <c r="I76" s="244">
        <v>4.2391999052464963E-2</v>
      </c>
      <c r="J76" s="244">
        <v>4.2255999055504798E-2</v>
      </c>
      <c r="K76" s="244">
        <v>4.2675999046117068E-2</v>
      </c>
      <c r="L76" s="244">
        <v>4.3035999038070441E-2</v>
      </c>
      <c r="M76" s="244">
        <v>2.4749999446794391E-2</v>
      </c>
      <c r="N76" s="243">
        <v>2240</v>
      </c>
      <c r="O76" s="246">
        <v>1068.1999999999998</v>
      </c>
      <c r="P76" s="243">
        <v>9840.1</v>
      </c>
      <c r="Q76" s="229">
        <v>104.01</v>
      </c>
      <c r="R76" s="243">
        <v>7.1702000000000004</v>
      </c>
      <c r="S76" s="243">
        <v>7.1871999999999998</v>
      </c>
      <c r="T76" s="243">
        <v>2.4799999445676804E-2</v>
      </c>
      <c r="U76" s="224">
        <v>2.4499999452382328E-2</v>
      </c>
      <c r="V76" s="224">
        <v>2.4049999462440609E-2</v>
      </c>
      <c r="W76" s="224">
        <v>36247.870000000003</v>
      </c>
      <c r="X76" s="224">
        <v>4604.37</v>
      </c>
      <c r="Y76" s="224">
        <v>14403.97</v>
      </c>
      <c r="Z76" s="224">
        <v>7554.47</v>
      </c>
      <c r="AA76" s="224">
        <v>32307.86</v>
      </c>
      <c r="AB76" s="224">
        <v>16334.37</v>
      </c>
      <c r="AC76" s="224">
        <v>2969.5590000000002</v>
      </c>
      <c r="AD76" s="224">
        <v>1.7339999612420796E-2</v>
      </c>
      <c r="AE76" s="224">
        <v>2.1944999509491029E-2</v>
      </c>
      <c r="AF76" s="224">
        <v>2.2749999491497874E-2</v>
      </c>
      <c r="AG76" s="224">
        <v>2.4531999451667067E-2</v>
      </c>
      <c r="AH76" s="224">
        <v>2.3869999466463922E-2</v>
      </c>
      <c r="AI76" s="224">
        <v>2.4189999459311367E-2</v>
      </c>
      <c r="AJ76" s="224">
        <v>2.5579999428242444E-2</v>
      </c>
      <c r="AK76" s="224">
        <v>2.6849999399855735E-2</v>
      </c>
      <c r="AL76" s="224">
        <v>2.6532999406941236E-2</v>
      </c>
      <c r="AM76" s="224">
        <v>2.6567999406158924E-2</v>
      </c>
      <c r="AN76" s="224">
        <v>2.7502999385260046E-2</v>
      </c>
      <c r="AO76" s="224">
        <v>2.7858999377302823E-2</v>
      </c>
      <c r="AP76" s="224">
        <v>3.1279999300837517E-2</v>
      </c>
      <c r="AQ76" s="224">
        <v>3.3396999253518883E-2</v>
      </c>
      <c r="AR76" s="224">
        <v>175.03749999999999</v>
      </c>
      <c r="AS76" s="224">
        <v>5914</v>
      </c>
      <c r="AT76" s="225">
        <v>2008.1</v>
      </c>
      <c r="AU76" s="198"/>
    </row>
    <row r="77" spans="1:47">
      <c r="A77" s="212"/>
      <c r="B77" s="247"/>
      <c r="C77" s="224"/>
      <c r="D77" s="224"/>
      <c r="E77" s="224"/>
      <c r="F77" s="224"/>
      <c r="G77" s="224"/>
      <c r="H77" s="224"/>
      <c r="I77" s="224"/>
      <c r="J77" s="224"/>
      <c r="K77" s="224"/>
      <c r="L77" s="224"/>
      <c r="M77" s="248"/>
      <c r="N77" s="248">
        <v>2240</v>
      </c>
      <c r="O77" s="248">
        <v>1068.1999999999998</v>
      </c>
      <c r="P77" s="249">
        <v>9840.1</v>
      </c>
      <c r="Q77" s="224"/>
      <c r="R77" s="224"/>
      <c r="S77" s="224"/>
      <c r="T77" s="250"/>
      <c r="U77" s="251"/>
      <c r="V77" s="224"/>
      <c r="W77" s="224"/>
      <c r="X77" s="224"/>
      <c r="Y77" s="224"/>
      <c r="Z77" s="224"/>
      <c r="AA77" s="224"/>
      <c r="AB77" s="224"/>
      <c r="AC77" s="224"/>
      <c r="AD77" s="224"/>
      <c r="AE77" s="224"/>
      <c r="AF77" s="224"/>
      <c r="AG77" s="224"/>
      <c r="AH77" s="224"/>
      <c r="AI77" s="224"/>
      <c r="AJ77" s="224"/>
      <c r="AK77" s="224"/>
      <c r="AL77" s="224"/>
      <c r="AM77" s="224"/>
      <c r="AN77" s="224"/>
      <c r="AO77" s="224">
        <v>2.7858999377302823E-2</v>
      </c>
      <c r="AP77" s="224">
        <v>3.1279999300837517E-2</v>
      </c>
      <c r="AQ77" s="224"/>
      <c r="AR77" s="224"/>
      <c r="AS77" s="224"/>
      <c r="AT77" s="225"/>
      <c r="AU77" s="198"/>
    </row>
    <row r="78" spans="1:47">
      <c r="A78" s="210"/>
      <c r="B78" s="247"/>
      <c r="C78" s="224"/>
      <c r="D78" s="224"/>
      <c r="E78" s="224"/>
      <c r="F78" s="224"/>
      <c r="G78" s="224"/>
      <c r="H78" s="224"/>
      <c r="I78" s="224"/>
      <c r="J78" s="224"/>
      <c r="K78" s="224"/>
      <c r="L78" s="224"/>
      <c r="M78" s="248"/>
      <c r="N78" s="248">
        <v>2240</v>
      </c>
      <c r="O78" s="248">
        <v>1068.1999999999998</v>
      </c>
      <c r="P78" s="249">
        <v>9840.1</v>
      </c>
      <c r="Q78" s="224"/>
      <c r="R78" s="224"/>
      <c r="S78" s="224"/>
      <c r="T78" s="250"/>
      <c r="U78" s="251"/>
      <c r="V78" s="224"/>
      <c r="W78" s="224"/>
      <c r="X78" s="224"/>
      <c r="Y78" s="224"/>
      <c r="Z78" s="224"/>
      <c r="AA78" s="224"/>
      <c r="AB78" s="224"/>
      <c r="AC78" s="224"/>
      <c r="AD78" s="224"/>
      <c r="AE78" s="224"/>
      <c r="AF78" s="224"/>
      <c r="AG78" s="224"/>
      <c r="AH78" s="224"/>
      <c r="AI78" s="224"/>
      <c r="AJ78" s="224"/>
      <c r="AK78" s="224"/>
      <c r="AL78" s="224"/>
      <c r="AM78" s="224"/>
      <c r="AN78" s="224"/>
      <c r="AO78" s="224">
        <v>2.7858999377302823E-2</v>
      </c>
      <c r="AP78" s="224">
        <v>3.1279999300837517E-2</v>
      </c>
      <c r="AQ78" s="224"/>
      <c r="AR78" s="224"/>
      <c r="AS78" s="224"/>
      <c r="AT78" s="225"/>
      <c r="AU78" s="198"/>
    </row>
    <row r="79" spans="1:47">
      <c r="A79" s="210"/>
      <c r="B79" s="247"/>
      <c r="C79" s="224"/>
      <c r="D79" s="224"/>
      <c r="E79" s="224"/>
      <c r="F79" s="224"/>
      <c r="G79" s="224"/>
      <c r="H79" s="224"/>
      <c r="I79" s="224"/>
      <c r="J79" s="224"/>
      <c r="K79" s="224"/>
      <c r="L79" s="224"/>
      <c r="M79" s="248"/>
      <c r="N79" s="248">
        <v>2240</v>
      </c>
      <c r="O79" s="248">
        <v>1068.1999999999998</v>
      </c>
      <c r="P79" s="249">
        <v>9840.1</v>
      </c>
      <c r="Q79" s="224"/>
      <c r="R79" s="224"/>
      <c r="S79" s="224"/>
      <c r="T79" s="250"/>
      <c r="U79" s="251"/>
      <c r="V79" s="224"/>
      <c r="W79" s="224"/>
      <c r="X79" s="224"/>
      <c r="Y79" s="224"/>
      <c r="Z79" s="224"/>
      <c r="AA79" s="224"/>
      <c r="AB79" s="224"/>
      <c r="AC79" s="224"/>
      <c r="AD79" s="224"/>
      <c r="AE79" s="224"/>
      <c r="AF79" s="224"/>
      <c r="AG79" s="224"/>
      <c r="AH79" s="224"/>
      <c r="AI79" s="224"/>
      <c r="AJ79" s="224"/>
      <c r="AK79" s="224"/>
      <c r="AL79" s="224"/>
      <c r="AM79" s="224"/>
      <c r="AN79" s="224"/>
      <c r="AO79" s="224">
        <v>2.7858999377302823E-2</v>
      </c>
      <c r="AP79" s="224">
        <v>3.1279999300837517E-2</v>
      </c>
      <c r="AQ79" s="224"/>
      <c r="AR79" s="224"/>
      <c r="AS79" s="224"/>
      <c r="AT79" s="225"/>
      <c r="AU79" s="198"/>
    </row>
    <row r="80" spans="1:47">
      <c r="A80" s="210"/>
      <c r="B80" s="247"/>
      <c r="C80" s="224"/>
      <c r="D80" s="224"/>
      <c r="E80" s="224"/>
      <c r="F80" s="224"/>
      <c r="G80" s="224"/>
      <c r="H80" s="224"/>
      <c r="I80" s="224"/>
      <c r="J80" s="224"/>
      <c r="K80" s="224"/>
      <c r="L80" s="224"/>
      <c r="M80" s="248"/>
      <c r="N80" s="248">
        <v>2240</v>
      </c>
      <c r="O80" s="248">
        <v>1068.1999999999998</v>
      </c>
      <c r="P80" s="249">
        <v>9840.1</v>
      </c>
      <c r="Q80" s="224"/>
      <c r="R80" s="224"/>
      <c r="S80" s="224"/>
      <c r="T80" s="250"/>
      <c r="U80" s="251"/>
      <c r="V80" s="224"/>
      <c r="W80" s="224"/>
      <c r="X80" s="224"/>
      <c r="Y80" s="224"/>
      <c r="Z80" s="224"/>
      <c r="AA80" s="224"/>
      <c r="AB80" s="224"/>
      <c r="AC80" s="224"/>
      <c r="AD80" s="224"/>
      <c r="AE80" s="224"/>
      <c r="AF80" s="224"/>
      <c r="AG80" s="224"/>
      <c r="AH80" s="224"/>
      <c r="AI80" s="224"/>
      <c r="AJ80" s="224"/>
      <c r="AK80" s="224"/>
      <c r="AL80" s="224"/>
      <c r="AM80" s="224"/>
      <c r="AN80" s="224"/>
      <c r="AO80" s="224">
        <v>2.7858999377302823E-2</v>
      </c>
      <c r="AP80" s="224">
        <v>3.1279999300837517E-2</v>
      </c>
      <c r="AQ80" s="224"/>
      <c r="AR80" s="224"/>
      <c r="AS80" s="224"/>
      <c r="AT80" s="225"/>
      <c r="AU80" s="198"/>
    </row>
    <row r="81" spans="1:47">
      <c r="A81" s="210"/>
      <c r="B81" s="247"/>
      <c r="C81" s="224"/>
      <c r="D81" s="224"/>
      <c r="E81" s="224"/>
      <c r="F81" s="224"/>
      <c r="G81" s="224"/>
      <c r="H81" s="224"/>
      <c r="I81" s="224"/>
      <c r="J81" s="224"/>
      <c r="K81" s="224"/>
      <c r="L81" s="224"/>
      <c r="M81" s="248"/>
      <c r="N81" s="248">
        <v>2240</v>
      </c>
      <c r="O81" s="248">
        <v>1068.1999999999998</v>
      </c>
      <c r="P81" s="249">
        <v>9840.1</v>
      </c>
      <c r="Q81" s="224"/>
      <c r="R81" s="224"/>
      <c r="S81" s="224"/>
      <c r="T81" s="250"/>
      <c r="U81" s="251"/>
      <c r="V81" s="224"/>
      <c r="W81" s="224"/>
      <c r="X81" s="224"/>
      <c r="Y81" s="224"/>
      <c r="Z81" s="224"/>
      <c r="AA81" s="224"/>
      <c r="AB81" s="224"/>
      <c r="AC81" s="224"/>
      <c r="AD81" s="224"/>
      <c r="AE81" s="224"/>
      <c r="AF81" s="224"/>
      <c r="AG81" s="224"/>
      <c r="AH81" s="224"/>
      <c r="AI81" s="224"/>
      <c r="AJ81" s="224"/>
      <c r="AK81" s="224"/>
      <c r="AL81" s="224"/>
      <c r="AM81" s="224"/>
      <c r="AN81" s="224"/>
      <c r="AO81" s="224">
        <v>2.7858999377302823E-2</v>
      </c>
      <c r="AP81" s="224">
        <v>3.1279999300837517E-2</v>
      </c>
      <c r="AQ81" s="224"/>
      <c r="AR81" s="224"/>
      <c r="AS81" s="224"/>
      <c r="AT81" s="225"/>
      <c r="AU81" s="198"/>
    </row>
    <row r="82" spans="1:47">
      <c r="A82" s="210"/>
      <c r="B82" s="247"/>
      <c r="C82" s="224"/>
      <c r="D82" s="224"/>
      <c r="E82" s="224"/>
      <c r="F82" s="224"/>
      <c r="G82" s="224"/>
      <c r="H82" s="224"/>
      <c r="I82" s="224"/>
      <c r="J82" s="224"/>
      <c r="K82" s="224"/>
      <c r="L82" s="224"/>
      <c r="M82" s="224"/>
      <c r="N82" s="224">
        <v>2240</v>
      </c>
      <c r="O82" s="248">
        <v>1068.1999999999998</v>
      </c>
      <c r="P82" s="248">
        <v>9840.1</v>
      </c>
      <c r="Q82" s="248"/>
      <c r="R82" s="249"/>
      <c r="S82" s="224"/>
      <c r="T82" s="224"/>
      <c r="U82" s="224"/>
      <c r="V82" s="250"/>
      <c r="W82" s="251"/>
      <c r="X82" s="224"/>
      <c r="Y82" s="224"/>
      <c r="Z82" s="224"/>
      <c r="AA82" s="224"/>
      <c r="AB82" s="224"/>
      <c r="AC82" s="224"/>
      <c r="AD82" s="224"/>
      <c r="AE82" s="224"/>
      <c r="AF82" s="224"/>
      <c r="AG82" s="224"/>
      <c r="AH82" s="224"/>
      <c r="AI82" s="224"/>
      <c r="AJ82" s="224"/>
      <c r="AK82" s="224"/>
      <c r="AL82" s="224"/>
      <c r="AM82" s="224"/>
      <c r="AN82" s="224"/>
      <c r="AO82" s="224">
        <v>2.7858999377302823E-2</v>
      </c>
      <c r="AP82" s="224">
        <v>3.1279999300837517E-2</v>
      </c>
      <c r="AQ82" s="224"/>
      <c r="AR82" s="224"/>
      <c r="AS82" s="224"/>
      <c r="AT82" s="225"/>
      <c r="AU82" s="198"/>
    </row>
    <row r="83" spans="1:47">
      <c r="A83" s="210"/>
      <c r="B83" s="247"/>
      <c r="C83" s="224"/>
      <c r="D83" s="224"/>
      <c r="E83" s="224"/>
      <c r="F83" s="224"/>
      <c r="G83" s="224"/>
      <c r="H83" s="224"/>
      <c r="I83" s="224"/>
      <c r="J83" s="224"/>
      <c r="K83" s="224"/>
      <c r="L83" s="224"/>
      <c r="M83" s="224"/>
      <c r="N83" s="224">
        <v>2240</v>
      </c>
      <c r="O83" s="248">
        <v>1068.1999999999998</v>
      </c>
      <c r="P83" s="248">
        <v>9840.1</v>
      </c>
      <c r="Q83" s="248"/>
      <c r="R83" s="249"/>
      <c r="S83" s="224"/>
      <c r="T83" s="224"/>
      <c r="U83" s="224"/>
      <c r="V83" s="250"/>
      <c r="W83" s="251"/>
      <c r="X83" s="224"/>
      <c r="Y83" s="224"/>
      <c r="Z83" s="224"/>
      <c r="AA83" s="224"/>
      <c r="AB83" s="224"/>
      <c r="AC83" s="224"/>
      <c r="AD83" s="224"/>
      <c r="AE83" s="224"/>
      <c r="AF83" s="224"/>
      <c r="AG83" s="224"/>
      <c r="AH83" s="224"/>
      <c r="AI83" s="224"/>
      <c r="AJ83" s="224"/>
      <c r="AK83" s="224"/>
      <c r="AL83" s="224"/>
      <c r="AM83" s="224"/>
      <c r="AN83" s="224"/>
      <c r="AO83" s="224">
        <v>2.7858999377302823E-2</v>
      </c>
      <c r="AP83" s="224">
        <v>3.1279999300837517E-2</v>
      </c>
      <c r="AQ83" s="224"/>
      <c r="AR83" s="224"/>
      <c r="AS83" s="224"/>
      <c r="AT83" s="225"/>
      <c r="AU83" s="198"/>
    </row>
    <row r="84" spans="1:47">
      <c r="A84" s="210"/>
      <c r="B84" s="247"/>
      <c r="C84" s="224"/>
      <c r="D84" s="224"/>
      <c r="E84" s="224"/>
      <c r="F84" s="224"/>
      <c r="G84" s="224"/>
      <c r="H84" s="224"/>
      <c r="I84" s="224"/>
      <c r="J84" s="224"/>
      <c r="K84" s="224"/>
      <c r="L84" s="224"/>
      <c r="M84" s="224"/>
      <c r="N84" s="224">
        <v>2240</v>
      </c>
      <c r="O84" s="248">
        <v>1068.1999999999998</v>
      </c>
      <c r="P84" s="248">
        <v>9840.1</v>
      </c>
      <c r="Q84" s="248"/>
      <c r="R84" s="249"/>
      <c r="S84" s="224"/>
      <c r="T84" s="224"/>
      <c r="U84" s="224"/>
      <c r="V84" s="250"/>
      <c r="W84" s="251"/>
      <c r="X84" s="224"/>
      <c r="Y84" s="224"/>
      <c r="Z84" s="224"/>
      <c r="AA84" s="224"/>
      <c r="AB84" s="224"/>
      <c r="AC84" s="224"/>
      <c r="AD84" s="224"/>
      <c r="AE84" s="224"/>
      <c r="AF84" s="224"/>
      <c r="AG84" s="224"/>
      <c r="AH84" s="224"/>
      <c r="AI84" s="224"/>
      <c r="AJ84" s="224"/>
      <c r="AK84" s="224"/>
      <c r="AL84" s="224"/>
      <c r="AM84" s="224"/>
      <c r="AN84" s="224"/>
      <c r="AO84" s="224">
        <v>2.7858999377302823E-2</v>
      </c>
      <c r="AP84" s="224">
        <v>3.1279999300837517E-2</v>
      </c>
      <c r="AQ84" s="224"/>
      <c r="AR84" s="224"/>
      <c r="AS84" s="224"/>
      <c r="AT84" s="225"/>
      <c r="AU84" s="198"/>
    </row>
    <row r="85" spans="1:47">
      <c r="A85" s="210"/>
      <c r="B85" s="247"/>
      <c r="C85" s="224"/>
      <c r="D85" s="224"/>
      <c r="E85" s="224"/>
      <c r="F85" s="224"/>
      <c r="G85" s="224"/>
      <c r="H85" s="224"/>
      <c r="I85" s="224"/>
      <c r="J85" s="224"/>
      <c r="K85" s="224"/>
      <c r="L85" s="224"/>
      <c r="M85" s="224"/>
      <c r="N85" s="224">
        <v>2240</v>
      </c>
      <c r="O85" s="248">
        <v>1068.1999999999998</v>
      </c>
      <c r="P85" s="248">
        <v>9840.1</v>
      </c>
      <c r="Q85" s="248"/>
      <c r="R85" s="249"/>
      <c r="S85" s="224"/>
      <c r="T85" s="224"/>
      <c r="U85" s="224"/>
      <c r="V85" s="250"/>
      <c r="W85" s="251"/>
      <c r="X85" s="224"/>
      <c r="Y85" s="224"/>
      <c r="Z85" s="224"/>
      <c r="AA85" s="224"/>
      <c r="AB85" s="224"/>
      <c r="AC85" s="224"/>
      <c r="AD85" s="224"/>
      <c r="AE85" s="224"/>
      <c r="AF85" s="224"/>
      <c r="AG85" s="224"/>
      <c r="AH85" s="224"/>
      <c r="AI85" s="224"/>
      <c r="AJ85" s="224"/>
      <c r="AK85" s="224"/>
      <c r="AL85" s="224"/>
      <c r="AM85" s="224"/>
      <c r="AN85" s="224"/>
      <c r="AO85" s="224">
        <v>2.7858999377302823E-2</v>
      </c>
      <c r="AP85" s="224">
        <v>3.1279999300837517E-2</v>
      </c>
      <c r="AQ85" s="224"/>
      <c r="AR85" s="224"/>
      <c r="AS85" s="224"/>
      <c r="AT85" s="225"/>
      <c r="AU85" s="198"/>
    </row>
    <row r="86" spans="1:47">
      <c r="A86" s="210"/>
      <c r="B86" s="247"/>
      <c r="C86" s="224"/>
      <c r="D86" s="224"/>
      <c r="E86" s="224"/>
      <c r="F86" s="224"/>
      <c r="G86" s="224"/>
      <c r="H86" s="224"/>
      <c r="I86" s="224"/>
      <c r="J86" s="224"/>
      <c r="K86" s="224"/>
      <c r="L86" s="224"/>
      <c r="M86" s="224"/>
      <c r="N86" s="224">
        <v>2240</v>
      </c>
      <c r="O86" s="248">
        <v>1068.1999999999998</v>
      </c>
      <c r="P86" s="248">
        <v>9840.1</v>
      </c>
      <c r="Q86" s="248"/>
      <c r="R86" s="249"/>
      <c r="S86" s="224"/>
      <c r="T86" s="224"/>
      <c r="U86" s="224"/>
      <c r="V86" s="250"/>
      <c r="W86" s="251"/>
      <c r="X86" s="224"/>
      <c r="Y86" s="224"/>
      <c r="Z86" s="224"/>
      <c r="AA86" s="224"/>
      <c r="AB86" s="224"/>
      <c r="AC86" s="224"/>
      <c r="AD86" s="224"/>
      <c r="AE86" s="224"/>
      <c r="AF86" s="224"/>
      <c r="AG86" s="224"/>
      <c r="AH86" s="224"/>
      <c r="AI86" s="224"/>
      <c r="AJ86" s="224"/>
      <c r="AK86" s="224"/>
      <c r="AL86" s="224"/>
      <c r="AM86" s="224"/>
      <c r="AN86" s="224"/>
      <c r="AO86" s="224">
        <v>2.7858999377302823E-2</v>
      </c>
      <c r="AP86" s="224">
        <v>3.1279999300837517E-2</v>
      </c>
      <c r="AQ86" s="224"/>
      <c r="AR86" s="224"/>
      <c r="AS86" s="224"/>
      <c r="AT86" s="225"/>
      <c r="AU86" s="198"/>
    </row>
    <row r="87" spans="1:47">
      <c r="A87" s="210"/>
      <c r="B87" s="247"/>
      <c r="C87" s="224"/>
      <c r="D87" s="224"/>
      <c r="E87" s="224"/>
      <c r="F87" s="224"/>
      <c r="G87" s="224"/>
      <c r="H87" s="224"/>
      <c r="I87" s="224"/>
      <c r="J87" s="224"/>
      <c r="K87" s="224"/>
      <c r="L87" s="224"/>
      <c r="M87" s="224"/>
      <c r="N87" s="224">
        <v>2240</v>
      </c>
      <c r="O87" s="248">
        <v>1068.1999999999998</v>
      </c>
      <c r="P87" s="248">
        <v>9840.1</v>
      </c>
      <c r="Q87" s="248"/>
      <c r="R87" s="249"/>
      <c r="S87" s="224"/>
      <c r="T87" s="224"/>
      <c r="U87" s="224"/>
      <c r="V87" s="250"/>
      <c r="W87" s="251"/>
      <c r="X87" s="224"/>
      <c r="Y87" s="224"/>
      <c r="Z87" s="224"/>
      <c r="AA87" s="224"/>
      <c r="AB87" s="224"/>
      <c r="AC87" s="224"/>
      <c r="AD87" s="224"/>
      <c r="AE87" s="224"/>
      <c r="AF87" s="224"/>
      <c r="AG87" s="224"/>
      <c r="AH87" s="224"/>
      <c r="AI87" s="224"/>
      <c r="AJ87" s="224"/>
      <c r="AK87" s="224"/>
      <c r="AL87" s="224"/>
      <c r="AM87" s="224"/>
      <c r="AN87" s="224"/>
      <c r="AO87" s="224">
        <v>2.7858999377302823E-2</v>
      </c>
      <c r="AP87" s="224">
        <v>3.1279999300837517E-2</v>
      </c>
      <c r="AQ87" s="224"/>
      <c r="AR87" s="224"/>
      <c r="AS87" s="224"/>
      <c r="AT87" s="225"/>
      <c r="AU87" s="198"/>
    </row>
    <row r="88" spans="1:47">
      <c r="A88" s="210"/>
      <c r="B88" s="247"/>
      <c r="C88" s="224"/>
      <c r="D88" s="224"/>
      <c r="E88" s="224"/>
      <c r="F88" s="224"/>
      <c r="G88" s="224"/>
      <c r="H88" s="224"/>
      <c r="I88" s="224"/>
      <c r="J88" s="224"/>
      <c r="K88" s="224"/>
      <c r="L88" s="224"/>
      <c r="M88" s="224"/>
      <c r="N88" s="224">
        <v>2240</v>
      </c>
      <c r="O88" s="248">
        <v>1068.1999999999998</v>
      </c>
      <c r="P88" s="248">
        <v>9840.1</v>
      </c>
      <c r="Q88" s="248"/>
      <c r="R88" s="249"/>
      <c r="S88" s="224"/>
      <c r="T88" s="224"/>
      <c r="U88" s="224"/>
      <c r="V88" s="250"/>
      <c r="W88" s="251"/>
      <c r="X88" s="224"/>
      <c r="Y88" s="224"/>
      <c r="Z88" s="224"/>
      <c r="AA88" s="224"/>
      <c r="AB88" s="224"/>
      <c r="AC88" s="224"/>
      <c r="AD88" s="224"/>
      <c r="AE88" s="224"/>
      <c r="AF88" s="224"/>
      <c r="AG88" s="224"/>
      <c r="AH88" s="224"/>
      <c r="AI88" s="224"/>
      <c r="AJ88" s="224"/>
      <c r="AK88" s="224"/>
      <c r="AL88" s="224"/>
      <c r="AM88" s="224"/>
      <c r="AN88" s="224"/>
      <c r="AO88" s="224">
        <v>2.7858999377302823E-2</v>
      </c>
      <c r="AP88" s="224">
        <v>3.1279999300837517E-2</v>
      </c>
      <c r="AQ88" s="224"/>
      <c r="AR88" s="224"/>
      <c r="AS88" s="224"/>
      <c r="AT88" s="225"/>
      <c r="AU88" s="198"/>
    </row>
    <row r="89" spans="1:47">
      <c r="A89" s="210"/>
      <c r="B89" s="247"/>
      <c r="C89" s="224"/>
      <c r="D89" s="224"/>
      <c r="E89" s="224"/>
      <c r="F89" s="224"/>
      <c r="G89" s="224"/>
      <c r="H89" s="224"/>
      <c r="I89" s="224"/>
      <c r="J89" s="224"/>
      <c r="K89" s="224"/>
      <c r="L89" s="224"/>
      <c r="M89" s="224"/>
      <c r="N89" s="224">
        <v>2240</v>
      </c>
      <c r="O89" s="248">
        <v>1068.1999999999998</v>
      </c>
      <c r="P89" s="248">
        <v>9840.1</v>
      </c>
      <c r="Q89" s="248"/>
      <c r="R89" s="249"/>
      <c r="S89" s="224"/>
      <c r="T89" s="224"/>
      <c r="U89" s="224"/>
      <c r="V89" s="250"/>
      <c r="W89" s="251"/>
      <c r="X89" s="224"/>
      <c r="Y89" s="224"/>
      <c r="Z89" s="224"/>
      <c r="AA89" s="224"/>
      <c r="AB89" s="224"/>
      <c r="AC89" s="224"/>
      <c r="AD89" s="224"/>
      <c r="AE89" s="224"/>
      <c r="AF89" s="224"/>
      <c r="AG89" s="224"/>
      <c r="AH89" s="224"/>
      <c r="AI89" s="224"/>
      <c r="AJ89" s="224"/>
      <c r="AK89" s="224"/>
      <c r="AL89" s="224"/>
      <c r="AM89" s="224"/>
      <c r="AN89" s="224"/>
      <c r="AO89" s="224">
        <v>2.7858999377302823E-2</v>
      </c>
      <c r="AP89" s="224">
        <v>3.1279999300837517E-2</v>
      </c>
      <c r="AQ89" s="224"/>
      <c r="AR89" s="224"/>
      <c r="AS89" s="224"/>
      <c r="AT89" s="225"/>
      <c r="AU89" s="198"/>
    </row>
    <row r="90" spans="1:47">
      <c r="A90" s="210"/>
      <c r="B90" s="247"/>
      <c r="C90" s="224"/>
      <c r="D90" s="224"/>
      <c r="E90" s="224"/>
      <c r="F90" s="224"/>
      <c r="G90" s="224"/>
      <c r="H90" s="224"/>
      <c r="I90" s="224"/>
      <c r="J90" s="224"/>
      <c r="K90" s="224"/>
      <c r="L90" s="224"/>
      <c r="M90" s="224"/>
      <c r="N90" s="224">
        <v>2240</v>
      </c>
      <c r="O90" s="248">
        <v>1068.1999999999998</v>
      </c>
      <c r="P90" s="248">
        <v>9840.1</v>
      </c>
      <c r="Q90" s="248"/>
      <c r="R90" s="249"/>
      <c r="S90" s="224"/>
      <c r="T90" s="224"/>
      <c r="U90" s="224"/>
      <c r="V90" s="250"/>
      <c r="W90" s="251"/>
      <c r="X90" s="224"/>
      <c r="Y90" s="224"/>
      <c r="Z90" s="224"/>
      <c r="AA90" s="224"/>
      <c r="AB90" s="224"/>
      <c r="AC90" s="224"/>
      <c r="AD90" s="224"/>
      <c r="AE90" s="224"/>
      <c r="AF90" s="224"/>
      <c r="AG90" s="224"/>
      <c r="AH90" s="224"/>
      <c r="AI90" s="224"/>
      <c r="AJ90" s="224"/>
      <c r="AK90" s="224"/>
      <c r="AL90" s="224"/>
      <c r="AM90" s="224"/>
      <c r="AN90" s="224"/>
      <c r="AO90" s="224">
        <v>2.7858999377302823E-2</v>
      </c>
      <c r="AP90" s="224">
        <v>3.1279999300837517E-2</v>
      </c>
      <c r="AQ90" s="224"/>
      <c r="AR90" s="224"/>
      <c r="AS90" s="224"/>
      <c r="AT90" s="225"/>
      <c r="AU90" s="198"/>
    </row>
    <row r="91" spans="1:47">
      <c r="A91" s="210"/>
      <c r="B91" s="247"/>
      <c r="C91" s="224"/>
      <c r="D91" s="224"/>
      <c r="E91" s="224"/>
      <c r="F91" s="224"/>
      <c r="G91" s="224"/>
      <c r="H91" s="224"/>
      <c r="I91" s="224"/>
      <c r="J91" s="224"/>
      <c r="K91" s="224"/>
      <c r="L91" s="224"/>
      <c r="M91" s="224"/>
      <c r="N91" s="224">
        <v>2240</v>
      </c>
      <c r="O91" s="248">
        <v>1068.1999999999998</v>
      </c>
      <c r="P91" s="248">
        <v>9840.1</v>
      </c>
      <c r="Q91" s="248"/>
      <c r="R91" s="249"/>
      <c r="S91" s="224"/>
      <c r="T91" s="224"/>
      <c r="U91" s="224"/>
      <c r="V91" s="250"/>
      <c r="W91" s="251"/>
      <c r="X91" s="224"/>
      <c r="Y91" s="224"/>
      <c r="Z91" s="224"/>
      <c r="AA91" s="224"/>
      <c r="AB91" s="224"/>
      <c r="AC91" s="224"/>
      <c r="AD91" s="224"/>
      <c r="AE91" s="224"/>
      <c r="AF91" s="224"/>
      <c r="AG91" s="224"/>
      <c r="AH91" s="224"/>
      <c r="AI91" s="224"/>
      <c r="AJ91" s="224"/>
      <c r="AK91" s="224"/>
      <c r="AL91" s="224"/>
      <c r="AM91" s="224"/>
      <c r="AN91" s="224"/>
      <c r="AO91" s="224">
        <v>2.7858999377302823E-2</v>
      </c>
      <c r="AP91" s="224">
        <v>3.1279999300837517E-2</v>
      </c>
      <c r="AQ91" s="224"/>
      <c r="AR91" s="224"/>
      <c r="AS91" s="224"/>
      <c r="AT91" s="225"/>
      <c r="AU91" s="198"/>
    </row>
    <row r="92" spans="1:47">
      <c r="A92" s="210"/>
      <c r="B92" s="247"/>
      <c r="C92" s="224"/>
      <c r="D92" s="224"/>
      <c r="E92" s="224"/>
      <c r="F92" s="224"/>
      <c r="G92" s="224"/>
      <c r="H92" s="224"/>
      <c r="I92" s="224"/>
      <c r="J92" s="224"/>
      <c r="K92" s="224"/>
      <c r="L92" s="224"/>
      <c r="M92" s="224"/>
      <c r="N92" s="224">
        <v>2240</v>
      </c>
      <c r="O92" s="248">
        <v>1068.1999999999998</v>
      </c>
      <c r="P92" s="248">
        <v>9840.1</v>
      </c>
      <c r="Q92" s="248"/>
      <c r="R92" s="249"/>
      <c r="S92" s="224"/>
      <c r="T92" s="224"/>
      <c r="U92" s="224"/>
      <c r="V92" s="250"/>
      <c r="W92" s="251"/>
      <c r="X92" s="224"/>
      <c r="Y92" s="224"/>
      <c r="Z92" s="224"/>
      <c r="AA92" s="224"/>
      <c r="AB92" s="224"/>
      <c r="AC92" s="224"/>
      <c r="AD92" s="224"/>
      <c r="AE92" s="224"/>
      <c r="AF92" s="224"/>
      <c r="AG92" s="224"/>
      <c r="AH92" s="224"/>
      <c r="AI92" s="224"/>
      <c r="AJ92" s="224"/>
      <c r="AK92" s="224"/>
      <c r="AL92" s="224"/>
      <c r="AM92" s="224"/>
      <c r="AN92" s="224"/>
      <c r="AO92" s="224">
        <v>2.7858999377302823E-2</v>
      </c>
      <c r="AP92" s="224">
        <v>3.1279999300837517E-2</v>
      </c>
      <c r="AQ92" s="224"/>
      <c r="AR92" s="224"/>
      <c r="AS92" s="224"/>
      <c r="AT92" s="225"/>
      <c r="AU92" s="198"/>
    </row>
    <row r="93" spans="1:47">
      <c r="A93" s="210"/>
      <c r="B93" s="247"/>
      <c r="C93" s="224"/>
      <c r="D93" s="224"/>
      <c r="E93" s="224"/>
      <c r="F93" s="224"/>
      <c r="G93" s="224"/>
      <c r="H93" s="224"/>
      <c r="I93" s="224"/>
      <c r="J93" s="224"/>
      <c r="K93" s="224"/>
      <c r="L93" s="224"/>
      <c r="M93" s="224"/>
      <c r="N93" s="224">
        <v>2240</v>
      </c>
      <c r="O93" s="248">
        <v>1068.1999999999998</v>
      </c>
      <c r="P93" s="248">
        <v>9840.1</v>
      </c>
      <c r="Q93" s="248"/>
      <c r="R93" s="249"/>
      <c r="S93" s="224"/>
      <c r="T93" s="224"/>
      <c r="U93" s="224"/>
      <c r="V93" s="250"/>
      <c r="W93" s="251"/>
      <c r="X93" s="224"/>
      <c r="Y93" s="224"/>
      <c r="Z93" s="224"/>
      <c r="AA93" s="224"/>
      <c r="AB93" s="224"/>
      <c r="AC93" s="224"/>
      <c r="AD93" s="224"/>
      <c r="AE93" s="224"/>
      <c r="AF93" s="224"/>
      <c r="AG93" s="224"/>
      <c r="AH93" s="224"/>
      <c r="AI93" s="224"/>
      <c r="AJ93" s="224"/>
      <c r="AK93" s="224"/>
      <c r="AL93" s="224"/>
      <c r="AM93" s="224"/>
      <c r="AN93" s="224"/>
      <c r="AO93" s="224">
        <v>2.7858999377302823E-2</v>
      </c>
      <c r="AP93" s="224">
        <v>3.1279999300837517E-2</v>
      </c>
      <c r="AQ93" s="224"/>
      <c r="AR93" s="224"/>
      <c r="AS93" s="224"/>
      <c r="AT93" s="225"/>
      <c r="AU93" s="198"/>
    </row>
    <row r="94" spans="1:47">
      <c r="A94" s="210"/>
      <c r="B94" s="247"/>
      <c r="C94" s="224"/>
      <c r="D94" s="224"/>
      <c r="E94" s="224"/>
      <c r="F94" s="224"/>
      <c r="G94" s="224"/>
      <c r="H94" s="224"/>
      <c r="I94" s="224"/>
      <c r="J94" s="224"/>
      <c r="K94" s="224"/>
      <c r="L94" s="224"/>
      <c r="M94" s="224"/>
      <c r="N94" s="224">
        <v>2240</v>
      </c>
      <c r="O94" s="248">
        <v>1068.1999999999998</v>
      </c>
      <c r="P94" s="248">
        <v>9840.1</v>
      </c>
      <c r="Q94" s="248"/>
      <c r="R94" s="249"/>
      <c r="S94" s="224"/>
      <c r="T94" s="224"/>
      <c r="U94" s="224"/>
      <c r="V94" s="250"/>
      <c r="W94" s="251"/>
      <c r="X94" s="224"/>
      <c r="Y94" s="224"/>
      <c r="Z94" s="224"/>
      <c r="AA94" s="224"/>
      <c r="AB94" s="224"/>
      <c r="AC94" s="224"/>
      <c r="AD94" s="224"/>
      <c r="AE94" s="224"/>
      <c r="AF94" s="224"/>
      <c r="AG94" s="224"/>
      <c r="AH94" s="224"/>
      <c r="AI94" s="224"/>
      <c r="AJ94" s="224"/>
      <c r="AK94" s="224"/>
      <c r="AL94" s="224"/>
      <c r="AM94" s="224"/>
      <c r="AN94" s="224"/>
      <c r="AO94" s="224">
        <v>2.7858999377302823E-2</v>
      </c>
      <c r="AP94" s="224">
        <v>3.1279999300837517E-2</v>
      </c>
      <c r="AQ94" s="224"/>
      <c r="AR94" s="224"/>
      <c r="AS94" s="224"/>
      <c r="AT94" s="225"/>
      <c r="AU94" s="198"/>
    </row>
    <row r="95" spans="1:47">
      <c r="A95" s="210"/>
      <c r="B95" s="247"/>
      <c r="C95" s="224"/>
      <c r="D95" s="224"/>
      <c r="E95" s="224"/>
      <c r="F95" s="224"/>
      <c r="G95" s="224"/>
      <c r="H95" s="224"/>
      <c r="I95" s="224"/>
      <c r="J95" s="224"/>
      <c r="K95" s="224"/>
      <c r="L95" s="224"/>
      <c r="M95" s="224"/>
      <c r="N95" s="224">
        <v>2240</v>
      </c>
      <c r="O95" s="248">
        <v>1068.1999999999998</v>
      </c>
      <c r="P95" s="248">
        <v>9840.1</v>
      </c>
      <c r="Q95" s="248"/>
      <c r="R95" s="249"/>
      <c r="S95" s="224"/>
      <c r="T95" s="224"/>
      <c r="U95" s="224"/>
      <c r="V95" s="250"/>
      <c r="W95" s="251"/>
      <c r="X95" s="224"/>
      <c r="Y95" s="224"/>
      <c r="Z95" s="224"/>
      <c r="AA95" s="224"/>
      <c r="AB95" s="224"/>
      <c r="AC95" s="224"/>
      <c r="AD95" s="224"/>
      <c r="AE95" s="224"/>
      <c r="AF95" s="224"/>
      <c r="AG95" s="224"/>
      <c r="AH95" s="224"/>
      <c r="AI95" s="224"/>
      <c r="AJ95" s="224"/>
      <c r="AK95" s="224"/>
      <c r="AL95" s="224"/>
      <c r="AM95" s="224"/>
      <c r="AN95" s="224"/>
      <c r="AO95" s="224">
        <v>2.7858999377302823E-2</v>
      </c>
      <c r="AP95" s="224">
        <v>3.1279999300837517E-2</v>
      </c>
      <c r="AQ95" s="224"/>
      <c r="AR95" s="224"/>
      <c r="AS95" s="224"/>
      <c r="AT95" s="225"/>
      <c r="AU95" s="198"/>
    </row>
    <row r="96" spans="1:47">
      <c r="A96" s="210"/>
      <c r="B96" s="247"/>
      <c r="C96" s="224"/>
      <c r="D96" s="224"/>
      <c r="E96" s="224"/>
      <c r="F96" s="224"/>
      <c r="G96" s="224"/>
      <c r="H96" s="224"/>
      <c r="I96" s="224"/>
      <c r="J96" s="224"/>
      <c r="K96" s="224"/>
      <c r="L96" s="224"/>
      <c r="M96" s="224"/>
      <c r="N96" s="224">
        <v>2240</v>
      </c>
      <c r="O96" s="248">
        <v>1068.1999999999998</v>
      </c>
      <c r="P96" s="248">
        <v>9840.1</v>
      </c>
      <c r="Q96" s="248"/>
      <c r="R96" s="249"/>
      <c r="S96" s="224"/>
      <c r="T96" s="224"/>
      <c r="U96" s="224"/>
      <c r="V96" s="250"/>
      <c r="W96" s="251"/>
      <c r="X96" s="224"/>
      <c r="Y96" s="224"/>
      <c r="Z96" s="224"/>
      <c r="AA96" s="224"/>
      <c r="AB96" s="224"/>
      <c r="AC96" s="224"/>
      <c r="AD96" s="224"/>
      <c r="AE96" s="224"/>
      <c r="AF96" s="224"/>
      <c r="AG96" s="224"/>
      <c r="AH96" s="224"/>
      <c r="AI96" s="224"/>
      <c r="AJ96" s="224"/>
      <c r="AK96" s="224"/>
      <c r="AL96" s="224"/>
      <c r="AM96" s="224"/>
      <c r="AN96" s="224"/>
      <c r="AO96" s="224">
        <v>2.7858999377302823E-2</v>
      </c>
      <c r="AP96" s="224">
        <v>3.1279999300837517E-2</v>
      </c>
      <c r="AQ96" s="224"/>
      <c r="AR96" s="224"/>
      <c r="AS96" s="224"/>
      <c r="AT96" s="225"/>
      <c r="AU96" s="198"/>
    </row>
    <row r="97" spans="1:47">
      <c r="A97" s="210"/>
      <c r="B97" s="247"/>
      <c r="C97" s="224"/>
      <c r="D97" s="224"/>
      <c r="E97" s="224"/>
      <c r="F97" s="224"/>
      <c r="G97" s="224"/>
      <c r="H97" s="224"/>
      <c r="I97" s="224"/>
      <c r="J97" s="224"/>
      <c r="K97" s="224"/>
      <c r="L97" s="224"/>
      <c r="M97" s="224"/>
      <c r="N97" s="224">
        <v>2240</v>
      </c>
      <c r="O97" s="248">
        <v>1068.1999999999998</v>
      </c>
      <c r="P97" s="248">
        <v>9840.1</v>
      </c>
      <c r="Q97" s="248"/>
      <c r="R97" s="249"/>
      <c r="S97" s="224"/>
      <c r="T97" s="224"/>
      <c r="U97" s="224"/>
      <c r="V97" s="250"/>
      <c r="W97" s="251"/>
      <c r="X97" s="224"/>
      <c r="Y97" s="224"/>
      <c r="Z97" s="224"/>
      <c r="AA97" s="224"/>
      <c r="AB97" s="224"/>
      <c r="AC97" s="224"/>
      <c r="AD97" s="224"/>
      <c r="AE97" s="224"/>
      <c r="AF97" s="224"/>
      <c r="AG97" s="224"/>
      <c r="AH97" s="224"/>
      <c r="AI97" s="224"/>
      <c r="AJ97" s="224"/>
      <c r="AK97" s="224"/>
      <c r="AL97" s="224"/>
      <c r="AM97" s="224"/>
      <c r="AN97" s="224"/>
      <c r="AO97" s="224">
        <v>2.7858999377302823E-2</v>
      </c>
      <c r="AP97" s="224">
        <v>3.1279999300837517E-2</v>
      </c>
      <c r="AQ97" s="224"/>
      <c r="AR97" s="224"/>
      <c r="AS97" s="224"/>
      <c r="AT97" s="225"/>
      <c r="AU97" s="198"/>
    </row>
    <row r="98" spans="1:47">
      <c r="A98" s="210"/>
      <c r="B98" s="247"/>
      <c r="C98" s="224"/>
      <c r="D98" s="224"/>
      <c r="E98" s="224"/>
      <c r="F98" s="224"/>
      <c r="G98" s="224"/>
      <c r="H98" s="224"/>
      <c r="I98" s="224"/>
      <c r="J98" s="224"/>
      <c r="K98" s="224"/>
      <c r="L98" s="224"/>
      <c r="M98" s="224"/>
      <c r="N98" s="224">
        <v>2240</v>
      </c>
      <c r="O98" s="248">
        <v>1068.1999999999998</v>
      </c>
      <c r="P98" s="248">
        <v>9840.1</v>
      </c>
      <c r="Q98" s="248"/>
      <c r="R98" s="249"/>
      <c r="S98" s="224"/>
      <c r="T98" s="224"/>
      <c r="U98" s="224"/>
      <c r="V98" s="250"/>
      <c r="W98" s="251"/>
      <c r="X98" s="224"/>
      <c r="Y98" s="224"/>
      <c r="Z98" s="224"/>
      <c r="AA98" s="224"/>
      <c r="AB98" s="224"/>
      <c r="AC98" s="224"/>
      <c r="AD98" s="224"/>
      <c r="AE98" s="224"/>
      <c r="AF98" s="224"/>
      <c r="AG98" s="224"/>
      <c r="AH98" s="224"/>
      <c r="AI98" s="224"/>
      <c r="AJ98" s="224"/>
      <c r="AK98" s="224"/>
      <c r="AL98" s="224"/>
      <c r="AM98" s="224"/>
      <c r="AN98" s="224"/>
      <c r="AO98" s="224">
        <v>2.7858999377302823E-2</v>
      </c>
      <c r="AP98" s="224">
        <v>3.1279999300837517E-2</v>
      </c>
      <c r="AQ98" s="224"/>
      <c r="AR98" s="224"/>
      <c r="AS98" s="224"/>
      <c r="AT98" s="225"/>
      <c r="AU98" s="198"/>
    </row>
    <row r="99" spans="1:47">
      <c r="A99" s="210"/>
      <c r="B99" s="247"/>
      <c r="C99" s="224"/>
      <c r="D99" s="224"/>
      <c r="E99" s="224"/>
      <c r="F99" s="224"/>
      <c r="G99" s="224"/>
      <c r="H99" s="224"/>
      <c r="I99" s="224"/>
      <c r="J99" s="224"/>
      <c r="K99" s="224"/>
      <c r="L99" s="224"/>
      <c r="M99" s="224"/>
      <c r="N99" s="224">
        <v>2240</v>
      </c>
      <c r="O99" s="248">
        <v>1068.1999999999998</v>
      </c>
      <c r="P99" s="248">
        <v>9840.1</v>
      </c>
      <c r="Q99" s="248"/>
      <c r="R99" s="249"/>
      <c r="S99" s="224"/>
      <c r="T99" s="224"/>
      <c r="U99" s="224"/>
      <c r="V99" s="250"/>
      <c r="W99" s="251"/>
      <c r="X99" s="224"/>
      <c r="Y99" s="224"/>
      <c r="Z99" s="224"/>
      <c r="AA99" s="224"/>
      <c r="AB99" s="224"/>
      <c r="AC99" s="224"/>
      <c r="AD99" s="224"/>
      <c r="AE99" s="224"/>
      <c r="AF99" s="224"/>
      <c r="AG99" s="224"/>
      <c r="AH99" s="224"/>
      <c r="AI99" s="224"/>
      <c r="AJ99" s="224"/>
      <c r="AK99" s="224"/>
      <c r="AL99" s="224"/>
      <c r="AM99" s="224"/>
      <c r="AN99" s="224"/>
      <c r="AO99" s="224">
        <v>2.7858999377302823E-2</v>
      </c>
      <c r="AP99" s="224">
        <v>3.1279999300837517E-2</v>
      </c>
      <c r="AQ99" s="224"/>
      <c r="AR99" s="224"/>
      <c r="AS99" s="224"/>
      <c r="AT99" s="225"/>
      <c r="AU99" s="198"/>
    </row>
    <row r="100" spans="1:47">
      <c r="A100" s="210"/>
      <c r="B100" s="247"/>
      <c r="C100" s="224"/>
      <c r="D100" s="224"/>
      <c r="E100" s="224"/>
      <c r="F100" s="224"/>
      <c r="G100" s="224"/>
      <c r="H100" s="224"/>
      <c r="I100" s="224"/>
      <c r="J100" s="224"/>
      <c r="K100" s="224"/>
      <c r="L100" s="224"/>
      <c r="M100" s="224"/>
      <c r="N100" s="224">
        <v>2240</v>
      </c>
      <c r="O100" s="248">
        <v>1068.1999999999998</v>
      </c>
      <c r="P100" s="248">
        <v>9840.1</v>
      </c>
      <c r="Q100" s="248"/>
      <c r="R100" s="249"/>
      <c r="S100" s="224"/>
      <c r="T100" s="224"/>
      <c r="U100" s="224"/>
      <c r="V100" s="250"/>
      <c r="W100" s="251"/>
      <c r="X100" s="224"/>
      <c r="Y100" s="224"/>
      <c r="Z100" s="224"/>
      <c r="AA100" s="224"/>
      <c r="AB100" s="224"/>
      <c r="AC100" s="224"/>
      <c r="AD100" s="224"/>
      <c r="AE100" s="224"/>
      <c r="AF100" s="224"/>
      <c r="AG100" s="224"/>
      <c r="AH100" s="224"/>
      <c r="AI100" s="224"/>
      <c r="AJ100" s="224"/>
      <c r="AK100" s="224"/>
      <c r="AL100" s="224"/>
      <c r="AM100" s="224"/>
      <c r="AN100" s="224"/>
      <c r="AO100" s="224">
        <v>2.7858999377302823E-2</v>
      </c>
      <c r="AP100" s="224">
        <v>3.1279999300837517E-2</v>
      </c>
      <c r="AQ100" s="224"/>
      <c r="AR100" s="224"/>
      <c r="AS100" s="224"/>
      <c r="AT100" s="225"/>
      <c r="AU100" s="198"/>
    </row>
    <row r="101" spans="1:47">
      <c r="A101" s="210"/>
      <c r="B101" s="247"/>
      <c r="C101" s="224"/>
      <c r="D101" s="224"/>
      <c r="E101" s="224"/>
      <c r="F101" s="224"/>
      <c r="G101" s="224"/>
      <c r="H101" s="224"/>
      <c r="I101" s="224"/>
      <c r="J101" s="224"/>
      <c r="K101" s="224"/>
      <c r="L101" s="224"/>
      <c r="M101" s="224"/>
      <c r="N101" s="224">
        <v>2240</v>
      </c>
      <c r="O101" s="248">
        <v>1068.1999999999998</v>
      </c>
      <c r="P101" s="248">
        <v>9840.1</v>
      </c>
      <c r="Q101" s="248"/>
      <c r="R101" s="249"/>
      <c r="S101" s="224"/>
      <c r="T101" s="224"/>
      <c r="U101" s="224"/>
      <c r="V101" s="250"/>
      <c r="W101" s="251"/>
      <c r="X101" s="224"/>
      <c r="Y101" s="224"/>
      <c r="Z101" s="224"/>
      <c r="AA101" s="224"/>
      <c r="AB101" s="224"/>
      <c r="AC101" s="224"/>
      <c r="AD101" s="224"/>
      <c r="AE101" s="224"/>
      <c r="AF101" s="224"/>
      <c r="AG101" s="224"/>
      <c r="AH101" s="224"/>
      <c r="AI101" s="224"/>
      <c r="AJ101" s="224"/>
      <c r="AK101" s="224"/>
      <c r="AL101" s="224"/>
      <c r="AM101" s="224"/>
      <c r="AN101" s="224"/>
      <c r="AO101" s="224">
        <v>2.7858999377302823E-2</v>
      </c>
      <c r="AP101" s="224">
        <v>3.1279999300837517E-2</v>
      </c>
      <c r="AQ101" s="224"/>
      <c r="AR101" s="224"/>
      <c r="AS101" s="224"/>
      <c r="AT101" s="225"/>
      <c r="AU101" s="198"/>
    </row>
    <row r="102" spans="1:47">
      <c r="A102" s="210"/>
      <c r="B102" s="247"/>
      <c r="C102" s="224"/>
      <c r="D102" s="224"/>
      <c r="E102" s="224"/>
      <c r="F102" s="224"/>
      <c r="G102" s="224"/>
      <c r="H102" s="224"/>
      <c r="I102" s="224"/>
      <c r="J102" s="224"/>
      <c r="K102" s="224"/>
      <c r="L102" s="224"/>
      <c r="M102" s="224"/>
      <c r="N102" s="224">
        <v>2240</v>
      </c>
      <c r="O102" s="248">
        <v>1068.1999999999998</v>
      </c>
      <c r="P102" s="248">
        <v>9840.1</v>
      </c>
      <c r="Q102" s="248"/>
      <c r="R102" s="249"/>
      <c r="S102" s="224"/>
      <c r="T102" s="224"/>
      <c r="U102" s="224"/>
      <c r="V102" s="250"/>
      <c r="W102" s="251"/>
      <c r="X102" s="224"/>
      <c r="Y102" s="224"/>
      <c r="Z102" s="224"/>
      <c r="AA102" s="224"/>
      <c r="AB102" s="224"/>
      <c r="AC102" s="224"/>
      <c r="AD102" s="224"/>
      <c r="AE102" s="224"/>
      <c r="AF102" s="224"/>
      <c r="AG102" s="224"/>
      <c r="AH102" s="224"/>
      <c r="AI102" s="224"/>
      <c r="AJ102" s="224"/>
      <c r="AK102" s="224"/>
      <c r="AL102" s="224"/>
      <c r="AM102" s="224"/>
      <c r="AN102" s="224"/>
      <c r="AO102" s="224">
        <v>2.7858999377302823E-2</v>
      </c>
      <c r="AP102" s="224">
        <v>3.1279999300837517E-2</v>
      </c>
      <c r="AQ102" s="224"/>
      <c r="AR102" s="224"/>
      <c r="AS102" s="224"/>
      <c r="AT102" s="225"/>
      <c r="AU102" s="198"/>
    </row>
    <row r="103" spans="1:47">
      <c r="A103" s="210"/>
      <c r="B103" s="247"/>
      <c r="C103" s="224"/>
      <c r="D103" s="224"/>
      <c r="E103" s="224"/>
      <c r="F103" s="224"/>
      <c r="G103" s="224"/>
      <c r="H103" s="224"/>
      <c r="I103" s="224"/>
      <c r="J103" s="224"/>
      <c r="K103" s="224"/>
      <c r="L103" s="224"/>
      <c r="M103" s="224"/>
      <c r="N103" s="224">
        <v>2240</v>
      </c>
      <c r="O103" s="248">
        <v>1068.1999999999998</v>
      </c>
      <c r="P103" s="248">
        <v>9840.1</v>
      </c>
      <c r="Q103" s="248"/>
      <c r="R103" s="249"/>
      <c r="S103" s="224"/>
      <c r="T103" s="224"/>
      <c r="U103" s="224"/>
      <c r="V103" s="250"/>
      <c r="W103" s="251"/>
      <c r="X103" s="224"/>
      <c r="Y103" s="224"/>
      <c r="Z103" s="224"/>
      <c r="AA103" s="224"/>
      <c r="AB103" s="224"/>
      <c r="AC103" s="224"/>
      <c r="AD103" s="224"/>
      <c r="AE103" s="224"/>
      <c r="AF103" s="224"/>
      <c r="AG103" s="224"/>
      <c r="AH103" s="224"/>
      <c r="AI103" s="224"/>
      <c r="AJ103" s="224"/>
      <c r="AK103" s="224"/>
      <c r="AL103" s="224"/>
      <c r="AM103" s="224"/>
      <c r="AN103" s="224"/>
      <c r="AO103" s="224">
        <v>2.7858999377302823E-2</v>
      </c>
      <c r="AP103" s="224">
        <v>3.1279999300837517E-2</v>
      </c>
      <c r="AQ103" s="224"/>
      <c r="AR103" s="224"/>
      <c r="AS103" s="224"/>
      <c r="AT103" s="225"/>
      <c r="AU103" s="198"/>
    </row>
    <row r="104" spans="1:47">
      <c r="A104" s="210"/>
      <c r="B104" s="247"/>
      <c r="C104" s="224"/>
      <c r="D104" s="224"/>
      <c r="E104" s="224"/>
      <c r="F104" s="224"/>
      <c r="G104" s="224"/>
      <c r="H104" s="224"/>
      <c r="I104" s="224"/>
      <c r="J104" s="224"/>
      <c r="K104" s="224"/>
      <c r="L104" s="224"/>
      <c r="M104" s="224"/>
      <c r="N104" s="224">
        <v>2240</v>
      </c>
      <c r="O104" s="248">
        <v>1068.1999999999998</v>
      </c>
      <c r="P104" s="248">
        <v>9840.1</v>
      </c>
      <c r="Q104" s="248"/>
      <c r="R104" s="249"/>
      <c r="S104" s="224"/>
      <c r="T104" s="224"/>
      <c r="U104" s="224"/>
      <c r="V104" s="250"/>
      <c r="W104" s="251"/>
      <c r="X104" s="224"/>
      <c r="Y104" s="224"/>
      <c r="Z104" s="224"/>
      <c r="AA104" s="224"/>
      <c r="AB104" s="224"/>
      <c r="AC104" s="224"/>
      <c r="AD104" s="224"/>
      <c r="AE104" s="224"/>
      <c r="AF104" s="224"/>
      <c r="AG104" s="224"/>
      <c r="AH104" s="224"/>
      <c r="AI104" s="224"/>
      <c r="AJ104" s="224"/>
      <c r="AK104" s="224"/>
      <c r="AL104" s="224"/>
      <c r="AM104" s="224"/>
      <c r="AN104" s="224"/>
      <c r="AO104" s="224">
        <v>2.7858999377302823E-2</v>
      </c>
      <c r="AP104" s="224">
        <v>3.1279999300837517E-2</v>
      </c>
      <c r="AQ104" s="224"/>
      <c r="AR104" s="224"/>
      <c r="AS104" s="224"/>
      <c r="AT104" s="225"/>
      <c r="AU104" s="198"/>
    </row>
  </sheetData>
  <phoneticPr fontId="10" type="noConversion"/>
  <conditionalFormatting sqref="B2:AT2">
    <cfRule type="duplicateValues" dxfId="4" priority="2"/>
  </conditionalFormatting>
  <conditionalFormatting sqref="B2:AT2">
    <cfRule type="duplicateValues" dxfId="3" priority="1"/>
  </conditionalFormatting>
  <conditionalFormatting sqref="A2">
    <cfRule type="duplicateValues" dxfId="2" priority="81"/>
  </conditionalFormatting>
  <conditionalFormatting sqref="A1:A2">
    <cfRule type="duplicateValues" dxfId="1" priority="82"/>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2" tint="0.499984740745262"/>
  </sheetPr>
  <dimension ref="A1:L134"/>
  <sheetViews>
    <sheetView zoomScale="55" zoomScaleNormal="55" workbookViewId="0">
      <pane ySplit="2" topLeftCell="A103" activePane="bottomLeft" state="frozen"/>
      <selection activeCell="A3" sqref="A3"/>
      <selection pane="bottomLeft" activeCell="A109" sqref="A109:L129"/>
    </sheetView>
  </sheetViews>
  <sheetFormatPr defaultColWidth="18.21875" defaultRowHeight="15.75"/>
  <cols>
    <col min="1" max="1" width="24" style="73" bestFit="1" customWidth="1"/>
    <col min="2" max="3" width="3.5546875" style="73" bestFit="1" customWidth="1"/>
    <col min="4" max="4" width="18.21875" style="73"/>
    <col min="5" max="5" width="56.88671875" style="73" bestFit="1" customWidth="1"/>
    <col min="6" max="6" width="6.21875" style="73" bestFit="1" customWidth="1"/>
    <col min="7" max="7" width="10.77734375" style="73" bestFit="1" customWidth="1"/>
    <col min="8" max="8" width="10.6640625" style="73" bestFit="1" customWidth="1"/>
    <col min="9" max="9" width="9.109375" style="73" bestFit="1" customWidth="1"/>
    <col min="10" max="10" width="11.77734375" style="73" bestFit="1" customWidth="1"/>
    <col min="11" max="11" width="14" style="73" bestFit="1" customWidth="1"/>
    <col min="12" max="12" width="17.33203125" style="73" bestFit="1" customWidth="1"/>
    <col min="13" max="16384" width="18.21875" style="73"/>
  </cols>
  <sheetData>
    <row r="1" spans="1:12" s="68" customFormat="1" ht="29.25" thickTop="1" thickBot="1">
      <c r="A1" s="67" t="s">
        <v>218</v>
      </c>
      <c r="E1" s="67" t="s">
        <v>217</v>
      </c>
      <c r="G1" s="69" t="s">
        <v>230</v>
      </c>
      <c r="H1" s="70">
        <f>tbl_dt[WeeklyStart]</f>
        <v>45271</v>
      </c>
      <c r="I1" s="69" t="s">
        <v>231</v>
      </c>
      <c r="J1" s="70">
        <f>tbl_dt[WeeklyDate]+5</f>
        <v>45283</v>
      </c>
    </row>
    <row r="2" spans="1:12" s="72" customFormat="1" ht="16.5" thickTop="1">
      <c r="A2" s="71" t="s">
        <v>378</v>
      </c>
      <c r="B2" s="71"/>
      <c r="C2" s="71"/>
      <c r="D2" s="71"/>
      <c r="E2" s="71" t="s">
        <v>379</v>
      </c>
      <c r="F2" s="71"/>
      <c r="G2" s="71" t="s">
        <v>380</v>
      </c>
      <c r="H2" s="71" t="s">
        <v>381</v>
      </c>
      <c r="I2" s="71" t="s">
        <v>382</v>
      </c>
      <c r="J2" s="71" t="s">
        <v>383</v>
      </c>
      <c r="K2" s="71" t="s">
        <v>384</v>
      </c>
      <c r="L2" s="71" t="s">
        <v>385</v>
      </c>
    </row>
    <row r="3" spans="1:12">
      <c r="A3" s="91" t="s">
        <v>2167</v>
      </c>
      <c r="B3" s="91" t="s">
        <v>2168</v>
      </c>
      <c r="C3" s="91" t="s">
        <v>2169</v>
      </c>
      <c r="D3" s="91"/>
      <c r="E3" s="91" t="s">
        <v>2170</v>
      </c>
      <c r="F3" s="91" t="s">
        <v>2171</v>
      </c>
      <c r="G3" s="91" t="s">
        <v>455</v>
      </c>
      <c r="H3" s="91">
        <v>3.3599999999999998E-2</v>
      </c>
      <c r="I3" s="91">
        <v>3.5700000000000003E-2</v>
      </c>
      <c r="J3" s="91" t="s">
        <v>455</v>
      </c>
      <c r="K3" s="91">
        <v>0</v>
      </c>
      <c r="L3" s="91" t="s">
        <v>2172</v>
      </c>
    </row>
    <row r="4" spans="1:12">
      <c r="A4" s="91" t="s">
        <v>2173</v>
      </c>
      <c r="B4" s="91" t="s">
        <v>2168</v>
      </c>
      <c r="C4" s="91" t="s">
        <v>2174</v>
      </c>
      <c r="D4" s="91"/>
      <c r="E4" s="91" t="s">
        <v>2175</v>
      </c>
      <c r="F4" s="91" t="s">
        <v>2171</v>
      </c>
      <c r="G4" s="91">
        <v>90.7</v>
      </c>
      <c r="H4" s="91">
        <v>90.6</v>
      </c>
      <c r="I4" s="91">
        <v>90.7</v>
      </c>
      <c r="J4" s="91" t="s">
        <v>455</v>
      </c>
      <c r="K4" s="91">
        <v>59.230800000000002</v>
      </c>
      <c r="L4" s="91" t="s">
        <v>2176</v>
      </c>
    </row>
    <row r="5" spans="1:12">
      <c r="A5" s="91" t="s">
        <v>2177</v>
      </c>
      <c r="B5" s="91" t="s">
        <v>2168</v>
      </c>
      <c r="C5" s="91" t="s">
        <v>2178</v>
      </c>
      <c r="D5" s="91"/>
      <c r="E5" s="91" t="s">
        <v>2179</v>
      </c>
      <c r="F5" s="91" t="s">
        <v>2171</v>
      </c>
      <c r="G5" s="92">
        <v>0</v>
      </c>
      <c r="H5" s="92">
        <v>1E-3</v>
      </c>
      <c r="I5" s="92">
        <v>0</v>
      </c>
      <c r="J5" s="92" t="s">
        <v>455</v>
      </c>
      <c r="K5" s="91">
        <v>96.923100000000005</v>
      </c>
      <c r="L5" s="91" t="s">
        <v>2180</v>
      </c>
    </row>
    <row r="6" spans="1:12">
      <c r="A6" s="91" t="s">
        <v>2177</v>
      </c>
      <c r="B6" s="91" t="s">
        <v>2168</v>
      </c>
      <c r="C6" s="91" t="s">
        <v>2181</v>
      </c>
      <c r="D6" s="91"/>
      <c r="E6" s="91" t="s">
        <v>2182</v>
      </c>
      <c r="F6" s="91" t="s">
        <v>2171</v>
      </c>
      <c r="G6" s="91">
        <v>3.0000000000000001E-3</v>
      </c>
      <c r="H6" s="91">
        <v>3.0000000000000001E-3</v>
      </c>
      <c r="I6" s="91">
        <v>2E-3</v>
      </c>
      <c r="J6" s="91" t="s">
        <v>455</v>
      </c>
      <c r="K6" s="91">
        <v>77.538499999999999</v>
      </c>
      <c r="L6" s="91" t="s">
        <v>2183</v>
      </c>
    </row>
    <row r="7" spans="1:12">
      <c r="A7" s="91" t="s">
        <v>2177</v>
      </c>
      <c r="B7" s="91" t="s">
        <v>2168</v>
      </c>
      <c r="C7" s="91" t="s">
        <v>2184</v>
      </c>
      <c r="D7" s="91"/>
      <c r="E7" s="91" t="s">
        <v>2185</v>
      </c>
      <c r="F7" s="91" t="s">
        <v>2171</v>
      </c>
      <c r="G7" s="92">
        <v>3.1E-2</v>
      </c>
      <c r="H7" s="92">
        <v>3.1E-2</v>
      </c>
      <c r="I7" s="92">
        <v>3.2000000000000001E-2</v>
      </c>
      <c r="J7" s="92" t="s">
        <v>455</v>
      </c>
      <c r="K7" s="91">
        <v>94.615399999999994</v>
      </c>
      <c r="L7" s="91" t="s">
        <v>2186</v>
      </c>
    </row>
    <row r="8" spans="1:12">
      <c r="A8" s="91" t="s">
        <v>2177</v>
      </c>
      <c r="B8" s="91" t="s">
        <v>2168</v>
      </c>
      <c r="C8" s="91" t="s">
        <v>2187</v>
      </c>
      <c r="D8" s="91"/>
      <c r="E8" s="91" t="s">
        <v>2188</v>
      </c>
      <c r="F8" s="91" t="s">
        <v>2171</v>
      </c>
      <c r="G8" s="91">
        <v>0.04</v>
      </c>
      <c r="H8" s="92">
        <v>0.04</v>
      </c>
      <c r="I8" s="92">
        <v>0.04</v>
      </c>
      <c r="J8" s="92" t="s">
        <v>455</v>
      </c>
      <c r="K8" s="91">
        <v>67.692300000000003</v>
      </c>
      <c r="L8" s="91" t="s">
        <v>2189</v>
      </c>
    </row>
    <row r="9" spans="1:12">
      <c r="A9" s="91" t="s">
        <v>2177</v>
      </c>
      <c r="B9" s="91" t="s">
        <v>2168</v>
      </c>
      <c r="C9" s="91" t="s">
        <v>2190</v>
      </c>
      <c r="D9" s="91"/>
      <c r="E9" s="91" t="s">
        <v>2191</v>
      </c>
      <c r="F9" s="91" t="s">
        <v>2171</v>
      </c>
      <c r="G9" s="92">
        <v>306.935</v>
      </c>
      <c r="H9" s="92">
        <v>307.05099999999999</v>
      </c>
      <c r="I9" s="92">
        <v>307.67099999999999</v>
      </c>
      <c r="J9" s="92" t="s">
        <v>455</v>
      </c>
      <c r="K9" s="91">
        <v>40</v>
      </c>
      <c r="L9" s="91" t="s">
        <v>2192</v>
      </c>
    </row>
    <row r="10" spans="1:12">
      <c r="A10" s="91" t="s">
        <v>2177</v>
      </c>
      <c r="B10" s="91" t="s">
        <v>2168</v>
      </c>
      <c r="C10" s="91" t="s">
        <v>2193</v>
      </c>
      <c r="D10" s="91"/>
      <c r="E10" s="91" t="s">
        <v>2194</v>
      </c>
      <c r="F10" s="91" t="s">
        <v>2171</v>
      </c>
      <c r="G10" s="92">
        <v>312.13499999999999</v>
      </c>
      <c r="H10" s="92">
        <v>312.25099999999998</v>
      </c>
      <c r="I10" s="92">
        <v>311.36500000000001</v>
      </c>
      <c r="J10" s="92" t="s">
        <v>455</v>
      </c>
      <c r="K10" s="91">
        <v>46.923099999999998</v>
      </c>
      <c r="L10" s="91" t="s">
        <v>2195</v>
      </c>
    </row>
    <row r="11" spans="1:12">
      <c r="A11" s="91" t="s">
        <v>2177</v>
      </c>
      <c r="B11" s="91" t="s">
        <v>2168</v>
      </c>
      <c r="C11" s="91" t="s">
        <v>2196</v>
      </c>
      <c r="D11" s="91"/>
      <c r="E11" s="91" t="s">
        <v>2197</v>
      </c>
      <c r="F11" s="91" t="s">
        <v>2171</v>
      </c>
      <c r="G11" s="91" t="s">
        <v>455</v>
      </c>
      <c r="H11" s="92">
        <v>8.0000000000000002E-3</v>
      </c>
      <c r="I11" s="92">
        <v>8.0000000000000002E-3</v>
      </c>
      <c r="J11" s="92" t="s">
        <v>455</v>
      </c>
      <c r="K11" s="91">
        <v>10.7692</v>
      </c>
      <c r="L11" s="91" t="s">
        <v>2198</v>
      </c>
    </row>
    <row r="12" spans="1:12">
      <c r="A12" s="91" t="s">
        <v>2177</v>
      </c>
      <c r="B12" s="91" t="s">
        <v>2168</v>
      </c>
      <c r="C12" s="91" t="s">
        <v>2199</v>
      </c>
      <c r="D12" s="91"/>
      <c r="E12" s="91" t="s">
        <v>2200</v>
      </c>
      <c r="F12" s="91" t="s">
        <v>2171</v>
      </c>
      <c r="G12" s="91" t="s">
        <v>455</v>
      </c>
      <c r="H12" s="91">
        <v>5.0000000000000001E-3</v>
      </c>
      <c r="I12" s="91">
        <v>0</v>
      </c>
      <c r="J12" s="91">
        <v>-1E-3</v>
      </c>
      <c r="K12" s="91">
        <v>15.384600000000001</v>
      </c>
      <c r="L12" s="91" t="s">
        <v>2201</v>
      </c>
    </row>
    <row r="13" spans="1:12">
      <c r="A13" s="91" t="s">
        <v>2202</v>
      </c>
      <c r="B13" s="91" t="s">
        <v>2168</v>
      </c>
      <c r="C13" s="91" t="s">
        <v>2203</v>
      </c>
      <c r="D13" s="91"/>
      <c r="E13" s="91" t="s">
        <v>2204</v>
      </c>
      <c r="F13" s="91" t="s">
        <v>2171</v>
      </c>
      <c r="G13" s="91" t="s">
        <v>2205</v>
      </c>
      <c r="H13" s="91" t="s">
        <v>2206</v>
      </c>
      <c r="I13" s="91" t="s">
        <v>2207</v>
      </c>
      <c r="J13" s="91" t="s">
        <v>455</v>
      </c>
      <c r="K13" s="91">
        <v>73.076899999999995</v>
      </c>
      <c r="L13" s="91" t="s">
        <v>2208</v>
      </c>
    </row>
    <row r="14" spans="1:12">
      <c r="A14" s="91" t="s">
        <v>2209</v>
      </c>
      <c r="B14" s="91" t="s">
        <v>2168</v>
      </c>
      <c r="C14" s="91" t="s">
        <v>2210</v>
      </c>
      <c r="D14" s="91"/>
      <c r="E14" s="91" t="s">
        <v>2211</v>
      </c>
      <c r="F14" s="91">
        <v>39783</v>
      </c>
      <c r="G14" s="91" t="s">
        <v>455</v>
      </c>
      <c r="H14" s="91">
        <v>7.3999999999999996E-2</v>
      </c>
      <c r="I14" s="91">
        <v>2.8000000000000001E-2</v>
      </c>
      <c r="J14" s="91" t="s">
        <v>455</v>
      </c>
      <c r="K14" s="91">
        <v>90</v>
      </c>
      <c r="L14" s="91" t="s">
        <v>2212</v>
      </c>
    </row>
    <row r="15" spans="1:12">
      <c r="A15" s="91" t="s">
        <v>2213</v>
      </c>
      <c r="B15" s="91" t="s">
        <v>2168</v>
      </c>
      <c r="C15" s="91" t="s">
        <v>2214</v>
      </c>
      <c r="D15" s="91"/>
      <c r="E15" s="91" t="s">
        <v>2215</v>
      </c>
      <c r="F15" s="91" t="s">
        <v>2171</v>
      </c>
      <c r="G15" s="91">
        <v>0</v>
      </c>
      <c r="H15" s="91">
        <v>0</v>
      </c>
      <c r="I15" s="91">
        <v>-5.0000000000000001E-3</v>
      </c>
      <c r="J15" s="91">
        <v>-4.0000000000000001E-3</v>
      </c>
      <c r="K15" s="91">
        <v>86.923100000000005</v>
      </c>
      <c r="L15" s="91" t="s">
        <v>2216</v>
      </c>
    </row>
    <row r="16" spans="1:12">
      <c r="A16" s="91" t="s">
        <v>2213</v>
      </c>
      <c r="B16" s="91" t="s">
        <v>2168</v>
      </c>
      <c r="C16" s="91" t="s">
        <v>2217</v>
      </c>
      <c r="D16" s="91"/>
      <c r="E16" s="91" t="s">
        <v>2218</v>
      </c>
      <c r="F16" s="91" t="s">
        <v>2171</v>
      </c>
      <c r="G16" s="91">
        <v>2E-3</v>
      </c>
      <c r="H16" s="91">
        <v>0</v>
      </c>
      <c r="I16" s="91">
        <v>0</v>
      </c>
      <c r="J16" s="91" t="s">
        <v>455</v>
      </c>
      <c r="K16" s="91">
        <v>66.923100000000005</v>
      </c>
      <c r="L16" s="91" t="s">
        <v>2219</v>
      </c>
    </row>
    <row r="17" spans="1:12">
      <c r="A17" s="91" t="s">
        <v>2213</v>
      </c>
      <c r="B17" s="91" t="s">
        <v>2168</v>
      </c>
      <c r="C17" s="91" t="s">
        <v>2220</v>
      </c>
      <c r="D17" s="91"/>
      <c r="E17" s="91" t="s">
        <v>2221</v>
      </c>
      <c r="F17" s="91" t="s">
        <v>2171</v>
      </c>
      <c r="G17" s="91">
        <v>2E-3</v>
      </c>
      <c r="H17" s="91">
        <v>1E-3</v>
      </c>
      <c r="I17" s="91">
        <v>1E-3</v>
      </c>
      <c r="J17" s="91" t="s">
        <v>455</v>
      </c>
      <c r="K17" s="91">
        <v>18.461500000000001</v>
      </c>
      <c r="L17" s="91" t="s">
        <v>2222</v>
      </c>
    </row>
    <row r="18" spans="1:12">
      <c r="A18" s="91" t="s">
        <v>2213</v>
      </c>
      <c r="B18" s="91" t="s">
        <v>2168</v>
      </c>
      <c r="C18" s="91" t="s">
        <v>2223</v>
      </c>
      <c r="D18" s="91"/>
      <c r="E18" s="91" t="s">
        <v>2224</v>
      </c>
      <c r="F18" s="100" t="s">
        <v>2171</v>
      </c>
      <c r="G18" s="91">
        <v>0.01</v>
      </c>
      <c r="H18" s="92">
        <v>8.9999999999999993E-3</v>
      </c>
      <c r="I18" s="92">
        <v>1.2999999999999999E-2</v>
      </c>
      <c r="J18" s="91">
        <v>1.2E-2</v>
      </c>
      <c r="K18" s="91">
        <v>69.230800000000002</v>
      </c>
      <c r="L18" s="91" t="s">
        <v>2225</v>
      </c>
    </row>
    <row r="19" spans="1:12">
      <c r="A19" s="91" t="s">
        <v>2213</v>
      </c>
      <c r="B19" s="91" t="s">
        <v>2168</v>
      </c>
      <c r="C19" s="91" t="s">
        <v>2226</v>
      </c>
      <c r="D19" s="91"/>
      <c r="E19" s="91" t="s">
        <v>2227</v>
      </c>
      <c r="F19" s="91" t="s">
        <v>2171</v>
      </c>
      <c r="G19" s="91">
        <v>2.1999999999999999E-2</v>
      </c>
      <c r="H19" s="91">
        <v>0.02</v>
      </c>
      <c r="I19" s="91">
        <v>2.4E-2</v>
      </c>
      <c r="J19" s="91">
        <v>2.3E-2</v>
      </c>
      <c r="K19" s="91">
        <v>66.153800000000004</v>
      </c>
      <c r="L19" s="91" t="s">
        <v>2228</v>
      </c>
    </row>
    <row r="20" spans="1:12">
      <c r="A20" s="91" t="s">
        <v>2213</v>
      </c>
      <c r="B20" s="91" t="s">
        <v>2168</v>
      </c>
      <c r="C20" s="91" t="s">
        <v>2229</v>
      </c>
      <c r="D20" s="91"/>
      <c r="E20" s="91" t="s">
        <v>2230</v>
      </c>
      <c r="F20" s="91" t="s">
        <v>2171</v>
      </c>
      <c r="G20" s="92">
        <v>2.8000000000000001E-2</v>
      </c>
      <c r="H20" s="92">
        <v>2.5000000000000001E-2</v>
      </c>
      <c r="I20" s="92">
        <v>2.9000000000000001E-2</v>
      </c>
      <c r="J20" s="92">
        <v>2.8000000000000001E-2</v>
      </c>
      <c r="K20" s="91">
        <v>16.1538</v>
      </c>
      <c r="L20" s="91" t="s">
        <v>2231</v>
      </c>
    </row>
    <row r="21" spans="1:12">
      <c r="A21" s="91" t="s">
        <v>2232</v>
      </c>
      <c r="B21" s="91" t="s">
        <v>2168</v>
      </c>
      <c r="C21" s="91" t="s">
        <v>2233</v>
      </c>
      <c r="D21" s="91"/>
      <c r="E21" s="91" t="s">
        <v>2234</v>
      </c>
      <c r="F21" s="91">
        <v>41609</v>
      </c>
      <c r="G21" s="92">
        <v>5.5E-2</v>
      </c>
      <c r="H21" s="92">
        <v>5.5E-2</v>
      </c>
      <c r="I21" s="92">
        <v>5.5E-2</v>
      </c>
      <c r="J21" s="92" t="s">
        <v>455</v>
      </c>
      <c r="K21" s="91">
        <v>97.692300000000003</v>
      </c>
      <c r="L21" s="91" t="s">
        <v>2235</v>
      </c>
    </row>
    <row r="22" spans="1:12">
      <c r="A22" s="91" t="s">
        <v>2232</v>
      </c>
      <c r="B22" s="91" t="s">
        <v>2168</v>
      </c>
      <c r="C22" s="91" t="s">
        <v>2236</v>
      </c>
      <c r="D22" s="91"/>
      <c r="E22" s="91" t="s">
        <v>2237</v>
      </c>
      <c r="F22" s="91">
        <v>41609</v>
      </c>
      <c r="G22" s="92">
        <v>5.2499999999999998E-2</v>
      </c>
      <c r="H22" s="92">
        <v>5.2499999999999998E-2</v>
      </c>
      <c r="I22" s="92">
        <v>5.2499999999999998E-2</v>
      </c>
      <c r="J22" s="91" t="s">
        <v>455</v>
      </c>
      <c r="K22" s="91">
        <v>60</v>
      </c>
      <c r="L22" s="91" t="s">
        <v>2238</v>
      </c>
    </row>
    <row r="23" spans="1:12">
      <c r="A23" s="91" t="s">
        <v>2232</v>
      </c>
      <c r="B23" s="91" t="s">
        <v>2168</v>
      </c>
      <c r="C23" s="91" t="s">
        <v>2239</v>
      </c>
      <c r="D23" s="91"/>
      <c r="E23" s="91" t="s">
        <v>2240</v>
      </c>
      <c r="F23" s="91">
        <v>41974</v>
      </c>
      <c r="G23" s="92">
        <v>5.3999999999999999E-2</v>
      </c>
      <c r="H23" s="92">
        <v>5.3999999999999999E-2</v>
      </c>
      <c r="I23" s="92">
        <v>5.3999999999999999E-2</v>
      </c>
      <c r="J23" s="91" t="s">
        <v>455</v>
      </c>
      <c r="K23" s="91">
        <v>9.2307699999999997</v>
      </c>
      <c r="L23" s="91" t="s">
        <v>2241</v>
      </c>
    </row>
    <row r="24" spans="1:12">
      <c r="A24" s="91" t="s">
        <v>2242</v>
      </c>
      <c r="B24" s="91" t="s">
        <v>2168</v>
      </c>
      <c r="C24" s="91" t="s">
        <v>2243</v>
      </c>
      <c r="D24" s="91"/>
      <c r="E24" s="91" t="s">
        <v>2244</v>
      </c>
      <c r="F24" s="91" t="s">
        <v>2171</v>
      </c>
      <c r="G24" s="92">
        <v>-1E-3</v>
      </c>
      <c r="H24" s="92">
        <v>3.0000000000000001E-3</v>
      </c>
      <c r="I24" s="92">
        <v>-1E-3</v>
      </c>
      <c r="J24" s="91">
        <v>-2E-3</v>
      </c>
      <c r="K24" s="91">
        <v>93.076899999999995</v>
      </c>
      <c r="L24" s="91" t="s">
        <v>2245</v>
      </c>
    </row>
    <row r="25" spans="1:12">
      <c r="A25" s="91" t="s">
        <v>2242</v>
      </c>
      <c r="B25" s="91" t="s">
        <v>2168</v>
      </c>
      <c r="C25" s="91" t="s">
        <v>2246</v>
      </c>
      <c r="D25" s="91"/>
      <c r="E25" s="91" t="s">
        <v>2247</v>
      </c>
      <c r="F25" s="91" t="s">
        <v>2171</v>
      </c>
      <c r="G25" s="92">
        <v>-1E-3</v>
      </c>
      <c r="H25" s="92">
        <v>2E-3</v>
      </c>
      <c r="I25" s="92">
        <v>1E-3</v>
      </c>
      <c r="J25" s="91">
        <v>0</v>
      </c>
      <c r="K25" s="91">
        <v>65.153800000000004</v>
      </c>
      <c r="L25" s="91" t="s">
        <v>2248</v>
      </c>
    </row>
    <row r="26" spans="1:12">
      <c r="A26" s="91" t="s">
        <v>2242</v>
      </c>
      <c r="B26" s="91" t="s">
        <v>2168</v>
      </c>
      <c r="C26" s="91" t="s">
        <v>2249</v>
      </c>
      <c r="D26" s="91"/>
      <c r="E26" s="91" t="s">
        <v>2250</v>
      </c>
      <c r="F26" s="91" t="s">
        <v>2171</v>
      </c>
      <c r="G26" s="91">
        <v>2E-3</v>
      </c>
      <c r="H26" s="91">
        <v>6.0000000000000001E-3</v>
      </c>
      <c r="I26" s="91">
        <v>1E-3</v>
      </c>
      <c r="J26" s="91" t="s">
        <v>455</v>
      </c>
      <c r="K26" s="91">
        <v>56.923099999999998</v>
      </c>
      <c r="L26" s="91" t="s">
        <v>2251</v>
      </c>
    </row>
    <row r="27" spans="1:12">
      <c r="A27" s="91" t="s">
        <v>2242</v>
      </c>
      <c r="B27" s="91" t="s">
        <v>2168</v>
      </c>
      <c r="C27" s="91" t="s">
        <v>2252</v>
      </c>
      <c r="D27" s="91"/>
      <c r="E27" s="91" t="s">
        <v>2253</v>
      </c>
      <c r="F27" s="100" t="s">
        <v>2171</v>
      </c>
      <c r="G27" s="91">
        <v>2E-3</v>
      </c>
      <c r="H27" s="91">
        <v>4.0000000000000001E-3</v>
      </c>
      <c r="I27" s="91">
        <v>2E-3</v>
      </c>
      <c r="J27" s="91">
        <v>0</v>
      </c>
      <c r="K27" s="91">
        <v>24.615400000000001</v>
      </c>
      <c r="L27" s="91" t="s">
        <v>2254</v>
      </c>
    </row>
    <row r="28" spans="1:12">
      <c r="A28" s="91" t="s">
        <v>2242</v>
      </c>
      <c r="B28" s="91" t="s">
        <v>2168</v>
      </c>
      <c r="C28" s="91" t="s">
        <v>2255</v>
      </c>
      <c r="D28" s="91"/>
      <c r="E28" s="91" t="s">
        <v>2256</v>
      </c>
      <c r="F28" s="100">
        <v>40148</v>
      </c>
      <c r="G28" s="91" t="s">
        <v>2257</v>
      </c>
      <c r="H28" s="91" t="s">
        <v>2258</v>
      </c>
      <c r="I28" s="91" t="s">
        <v>2257</v>
      </c>
      <c r="J28" s="91" t="s">
        <v>2259</v>
      </c>
      <c r="K28" s="91">
        <v>98.461500000000001</v>
      </c>
      <c r="L28" s="91" t="s">
        <v>2260</v>
      </c>
    </row>
    <row r="29" spans="1:12">
      <c r="A29" s="91" t="s">
        <v>2242</v>
      </c>
      <c r="B29" s="91" t="s">
        <v>2168</v>
      </c>
      <c r="C29" s="91" t="s">
        <v>2261</v>
      </c>
      <c r="D29" s="91"/>
      <c r="E29" s="91" t="s">
        <v>2262</v>
      </c>
      <c r="F29" s="91">
        <v>37591</v>
      </c>
      <c r="G29" s="92" t="s">
        <v>2263</v>
      </c>
      <c r="H29" s="92" t="s">
        <v>2264</v>
      </c>
      <c r="I29" s="92" t="s">
        <v>2265</v>
      </c>
      <c r="J29" s="92" t="s">
        <v>2266</v>
      </c>
      <c r="K29" s="91">
        <v>68.923100000000005</v>
      </c>
      <c r="L29" s="91" t="s">
        <v>2267</v>
      </c>
    </row>
    <row r="30" spans="1:12">
      <c r="A30" s="91" t="s">
        <v>2242</v>
      </c>
      <c r="B30" s="91" t="s">
        <v>2168</v>
      </c>
      <c r="C30" s="91" t="s">
        <v>2268</v>
      </c>
      <c r="D30" s="91"/>
      <c r="E30" s="91" t="s">
        <v>2269</v>
      </c>
      <c r="F30" s="91" t="s">
        <v>2171</v>
      </c>
      <c r="G30" s="92">
        <v>-8.0000000000000002E-3</v>
      </c>
      <c r="H30" s="92">
        <v>-4.0000000000000001E-3</v>
      </c>
      <c r="I30" s="92">
        <v>-8.0000000000000002E-3</v>
      </c>
      <c r="J30" s="91">
        <v>-6.0000000000000001E-3</v>
      </c>
      <c r="K30" s="91">
        <v>76.153800000000004</v>
      </c>
      <c r="L30" s="91" t="s">
        <v>2270</v>
      </c>
    </row>
    <row r="31" spans="1:12">
      <c r="A31" s="91" t="s">
        <v>2242</v>
      </c>
      <c r="B31" s="91" t="s">
        <v>2168</v>
      </c>
      <c r="C31" s="91" t="s">
        <v>2271</v>
      </c>
      <c r="D31" s="91"/>
      <c r="E31" s="91" t="s">
        <v>2272</v>
      </c>
      <c r="F31" s="91" t="s">
        <v>2171</v>
      </c>
      <c r="G31" s="92">
        <v>-2E-3</v>
      </c>
      <c r="H31" s="92">
        <v>2E-3</v>
      </c>
      <c r="I31" s="92">
        <v>-2E-3</v>
      </c>
      <c r="J31" s="92" t="s">
        <v>455</v>
      </c>
      <c r="K31" s="91">
        <v>6.9230799999999997</v>
      </c>
      <c r="L31" s="91" t="s">
        <v>2273</v>
      </c>
    </row>
    <row r="32" spans="1:12">
      <c r="A32" s="91" t="s">
        <v>2242</v>
      </c>
      <c r="B32" s="91" t="s">
        <v>2168</v>
      </c>
      <c r="C32" s="91" t="s">
        <v>2274</v>
      </c>
      <c r="D32" s="91"/>
      <c r="E32" s="91" t="s">
        <v>2275</v>
      </c>
      <c r="F32" s="91" t="s">
        <v>2171</v>
      </c>
      <c r="G32" s="92">
        <v>-2.1000000000000001E-2</v>
      </c>
      <c r="H32" s="92">
        <v>-1.4E-2</v>
      </c>
      <c r="I32" s="92">
        <v>-0.02</v>
      </c>
      <c r="J32" s="91">
        <v>-1.7999999999999999E-2</v>
      </c>
      <c r="K32" s="91">
        <v>34.615400000000001</v>
      </c>
      <c r="L32" s="91" t="s">
        <v>2276</v>
      </c>
    </row>
    <row r="33" spans="1:12">
      <c r="A33" s="91" t="s">
        <v>2242</v>
      </c>
      <c r="B33" s="91" t="s">
        <v>2168</v>
      </c>
      <c r="C33" s="91" t="s">
        <v>2277</v>
      </c>
      <c r="D33" s="91"/>
      <c r="E33" s="91" t="s">
        <v>2278</v>
      </c>
      <c r="F33" s="91" t="s">
        <v>2171</v>
      </c>
      <c r="G33" s="92">
        <v>-0.01</v>
      </c>
      <c r="H33" s="92">
        <v>-8.9999999999999993E-3</v>
      </c>
      <c r="I33" s="92">
        <v>-1.0999999999999999E-2</v>
      </c>
      <c r="J33" s="91">
        <v>-8.9999999999999993E-3</v>
      </c>
      <c r="K33" s="91">
        <v>14.615399999999999</v>
      </c>
      <c r="L33" s="91" t="s">
        <v>2279</v>
      </c>
    </row>
    <row r="34" spans="1:12">
      <c r="A34" s="91" t="s">
        <v>2242</v>
      </c>
      <c r="B34" s="91" t="s">
        <v>2168</v>
      </c>
      <c r="C34" s="91" t="s">
        <v>2280</v>
      </c>
      <c r="D34" s="91"/>
      <c r="E34" s="91" t="s">
        <v>2281</v>
      </c>
      <c r="F34" s="91" t="s">
        <v>2171</v>
      </c>
      <c r="G34" s="92">
        <v>-5.1999999999999998E-2</v>
      </c>
      <c r="H34" s="92">
        <v>-5.1999999999999998E-2</v>
      </c>
      <c r="I34" s="92">
        <v>-4.9000000000000002E-2</v>
      </c>
      <c r="J34" s="91">
        <v>-4.7E-2</v>
      </c>
      <c r="K34" s="91">
        <v>13.8462</v>
      </c>
      <c r="L34" s="91" t="s">
        <v>2282</v>
      </c>
    </row>
    <row r="35" spans="1:12">
      <c r="A35" s="91" t="s">
        <v>2283</v>
      </c>
      <c r="B35" s="91" t="s">
        <v>2168</v>
      </c>
      <c r="C35" s="91" t="s">
        <v>2284</v>
      </c>
      <c r="D35" s="91"/>
      <c r="E35" s="91" t="s">
        <v>2285</v>
      </c>
      <c r="F35" s="91" t="s">
        <v>2286</v>
      </c>
      <c r="G35" s="92">
        <v>-1E-3</v>
      </c>
      <c r="H35" s="92">
        <v>-1E-3</v>
      </c>
      <c r="I35" s="92">
        <v>4.0000000000000001E-3</v>
      </c>
      <c r="J35" s="91">
        <v>2E-3</v>
      </c>
      <c r="K35" s="91">
        <v>36.923099999999998</v>
      </c>
      <c r="L35" s="91" t="s">
        <v>2287</v>
      </c>
    </row>
    <row r="36" spans="1:12">
      <c r="A36" s="91" t="s">
        <v>2288</v>
      </c>
      <c r="B36" s="91" t="s">
        <v>2168</v>
      </c>
      <c r="C36" s="91" t="s">
        <v>2289</v>
      </c>
      <c r="D36" s="91"/>
      <c r="E36" s="91" t="s">
        <v>2290</v>
      </c>
      <c r="F36" s="91" t="s">
        <v>2291</v>
      </c>
      <c r="G36" s="91">
        <v>2</v>
      </c>
      <c r="H36" s="91">
        <v>-14.5</v>
      </c>
      <c r="I36" s="91">
        <v>9.1</v>
      </c>
      <c r="J36" s="91" t="s">
        <v>455</v>
      </c>
      <c r="K36" s="91">
        <v>83.076899999999995</v>
      </c>
      <c r="L36" s="91" t="s">
        <v>2292</v>
      </c>
    </row>
    <row r="37" spans="1:12">
      <c r="A37" s="91" t="s">
        <v>2293</v>
      </c>
      <c r="B37" s="91" t="s">
        <v>2168</v>
      </c>
      <c r="C37" s="91" t="s">
        <v>2294</v>
      </c>
      <c r="D37" s="91"/>
      <c r="E37" s="91" t="s">
        <v>2295</v>
      </c>
      <c r="F37" s="91" t="s">
        <v>2171</v>
      </c>
      <c r="G37" s="92">
        <v>3.0000000000000001E-3</v>
      </c>
      <c r="H37" s="92">
        <v>2E-3</v>
      </c>
      <c r="I37" s="92">
        <v>-6.0000000000000001E-3</v>
      </c>
      <c r="J37" s="92">
        <v>-8.9999999999999993E-3</v>
      </c>
      <c r="K37" s="91">
        <v>87.692300000000003</v>
      </c>
      <c r="L37" s="91" t="s">
        <v>2296</v>
      </c>
    </row>
    <row r="38" spans="1:12">
      <c r="A38" s="91" t="s">
        <v>2293</v>
      </c>
      <c r="B38" s="91" t="s">
        <v>2168</v>
      </c>
      <c r="C38" s="91" t="s">
        <v>2297</v>
      </c>
      <c r="D38" s="91"/>
      <c r="E38" s="91" t="s">
        <v>2298</v>
      </c>
      <c r="F38" s="91" t="s">
        <v>2171</v>
      </c>
      <c r="G38" s="92">
        <v>0.79100000000000004</v>
      </c>
      <c r="H38" s="92">
        <v>0.78800000000000003</v>
      </c>
      <c r="I38" s="92">
        <v>0.78900000000000003</v>
      </c>
      <c r="J38" s="92">
        <v>0.78700000000000003</v>
      </c>
      <c r="K38" s="91">
        <v>61.384599999999999</v>
      </c>
      <c r="L38" s="91" t="s">
        <v>2299</v>
      </c>
    </row>
    <row r="39" spans="1:12">
      <c r="A39" s="91" t="s">
        <v>2293</v>
      </c>
      <c r="B39" s="91" t="s">
        <v>2168</v>
      </c>
      <c r="C39" s="91" t="s">
        <v>2300</v>
      </c>
      <c r="D39" s="91"/>
      <c r="E39" s="91" t="s">
        <v>2301</v>
      </c>
      <c r="F39" s="91" t="s">
        <v>2171</v>
      </c>
      <c r="G39" s="91">
        <v>5.0000000000000001E-3</v>
      </c>
      <c r="H39" s="91">
        <v>3.0000000000000001E-3</v>
      </c>
      <c r="I39" s="91">
        <v>-7.0000000000000001E-3</v>
      </c>
      <c r="J39" s="91">
        <v>-8.0000000000000002E-3</v>
      </c>
      <c r="K39" s="91">
        <v>20.769200000000001</v>
      </c>
      <c r="L39" s="91" t="s">
        <v>2302</v>
      </c>
    </row>
    <row r="40" spans="1:12">
      <c r="A40" s="91" t="s">
        <v>2303</v>
      </c>
      <c r="B40" s="91" t="s">
        <v>2168</v>
      </c>
      <c r="C40" s="91" t="s">
        <v>2304</v>
      </c>
      <c r="D40" s="91"/>
      <c r="E40" s="91" t="s">
        <v>2305</v>
      </c>
      <c r="F40" s="91" t="s">
        <v>2306</v>
      </c>
      <c r="G40" s="92">
        <v>49.5</v>
      </c>
      <c r="H40" s="92">
        <v>48.2</v>
      </c>
      <c r="I40" s="92">
        <v>49.4</v>
      </c>
      <c r="J40" s="92" t="s">
        <v>455</v>
      </c>
      <c r="K40" s="91">
        <v>90</v>
      </c>
      <c r="L40" s="91" t="s">
        <v>2307</v>
      </c>
    </row>
    <row r="41" spans="1:12">
      <c r="A41" s="91" t="s">
        <v>2303</v>
      </c>
      <c r="B41" s="91" t="s">
        <v>2168</v>
      </c>
      <c r="C41" s="91" t="s">
        <v>2308</v>
      </c>
      <c r="D41" s="91"/>
      <c r="E41" s="91" t="s">
        <v>2309</v>
      </c>
      <c r="F41" s="91" t="s">
        <v>2306</v>
      </c>
      <c r="G41" s="91">
        <v>50.7</v>
      </c>
      <c r="H41" s="91">
        <v>51.3</v>
      </c>
      <c r="I41" s="91">
        <v>50.8</v>
      </c>
      <c r="J41" s="91" t="s">
        <v>455</v>
      </c>
      <c r="K41" s="91">
        <v>70</v>
      </c>
      <c r="L41" s="91" t="s">
        <v>2310</v>
      </c>
    </row>
    <row r="42" spans="1:12">
      <c r="A42" s="91" t="s">
        <v>2303</v>
      </c>
      <c r="B42" s="91" t="s">
        <v>2168</v>
      </c>
      <c r="C42" s="91" t="s">
        <v>2311</v>
      </c>
      <c r="D42" s="91"/>
      <c r="E42" s="91" t="s">
        <v>2312</v>
      </c>
      <c r="F42" s="91" t="s">
        <v>2306</v>
      </c>
      <c r="G42" s="91">
        <v>50.5</v>
      </c>
      <c r="H42" s="91">
        <v>51</v>
      </c>
      <c r="I42" s="91">
        <v>50.7</v>
      </c>
      <c r="J42" s="91" t="s">
        <v>455</v>
      </c>
      <c r="K42" s="91">
        <v>70</v>
      </c>
      <c r="L42" s="91" t="s">
        <v>2313</v>
      </c>
    </row>
    <row r="43" spans="1:12">
      <c r="A43" s="91" t="s">
        <v>2314</v>
      </c>
      <c r="B43" s="91" t="s">
        <v>2168</v>
      </c>
      <c r="C43" s="91" t="s">
        <v>2315</v>
      </c>
      <c r="D43" s="91"/>
      <c r="E43" s="91" t="s">
        <v>2316</v>
      </c>
      <c r="F43" s="91" t="s">
        <v>2291</v>
      </c>
      <c r="G43" s="91" t="s">
        <v>455</v>
      </c>
      <c r="H43" s="91" t="s">
        <v>455</v>
      </c>
      <c r="I43" s="91">
        <v>-11.9</v>
      </c>
      <c r="J43" s="91" t="s">
        <v>455</v>
      </c>
      <c r="K43" s="91">
        <v>2.30769</v>
      </c>
      <c r="L43" s="91" t="s">
        <v>2317</v>
      </c>
    </row>
    <row r="44" spans="1:12">
      <c r="A44" s="91" t="s">
        <v>2318</v>
      </c>
      <c r="B44" s="91" t="s">
        <v>2168</v>
      </c>
      <c r="C44" s="91" t="s">
        <v>2319</v>
      </c>
      <c r="D44" s="91"/>
      <c r="E44" s="91" t="s">
        <v>2320</v>
      </c>
      <c r="F44" s="91" t="s">
        <v>2291</v>
      </c>
      <c r="G44" s="91">
        <v>37</v>
      </c>
      <c r="H44" s="91" t="s">
        <v>455</v>
      </c>
      <c r="I44" s="91">
        <v>34</v>
      </c>
      <c r="J44" s="91" t="s">
        <v>455</v>
      </c>
      <c r="K44" s="91">
        <v>43.846200000000003</v>
      </c>
      <c r="L44" s="91" t="s">
        <v>2321</v>
      </c>
    </row>
    <row r="45" spans="1:12">
      <c r="A45" s="91" t="s">
        <v>2322</v>
      </c>
      <c r="B45" s="91" t="s">
        <v>2168</v>
      </c>
      <c r="C45" s="91" t="s">
        <v>2323</v>
      </c>
      <c r="D45" s="91"/>
      <c r="E45" s="91" t="s">
        <v>2324</v>
      </c>
      <c r="F45" s="91" t="s">
        <v>2171</v>
      </c>
      <c r="G45" s="91" t="s">
        <v>2325</v>
      </c>
      <c r="H45" s="91" t="s">
        <v>455</v>
      </c>
      <c r="I45" s="91" t="s">
        <v>2326</v>
      </c>
      <c r="J45" s="91" t="s">
        <v>455</v>
      </c>
      <c r="K45" s="91">
        <v>88.461500000000001</v>
      </c>
      <c r="L45" s="91" t="s">
        <v>2327</v>
      </c>
    </row>
    <row r="46" spans="1:12">
      <c r="A46" s="91" t="s">
        <v>2322</v>
      </c>
      <c r="B46" s="91" t="s">
        <v>2168</v>
      </c>
      <c r="C46" s="91" t="s">
        <v>2328</v>
      </c>
      <c r="D46" s="91"/>
      <c r="E46" s="91" t="s">
        <v>2329</v>
      </c>
      <c r="F46" s="91" t="s">
        <v>2171</v>
      </c>
      <c r="G46" s="92" t="s">
        <v>2330</v>
      </c>
      <c r="H46" s="91" t="s">
        <v>455</v>
      </c>
      <c r="I46" s="92" t="s">
        <v>2331</v>
      </c>
      <c r="J46" s="91" t="s">
        <v>2332</v>
      </c>
      <c r="K46" s="91">
        <v>61.923099999999998</v>
      </c>
      <c r="L46" s="91" t="s">
        <v>2333</v>
      </c>
    </row>
    <row r="47" spans="1:12">
      <c r="A47" s="91" t="s">
        <v>2322</v>
      </c>
      <c r="B47" s="91" t="s">
        <v>2168</v>
      </c>
      <c r="C47" s="91" t="s">
        <v>2334</v>
      </c>
      <c r="D47" s="91"/>
      <c r="E47" s="91" t="s">
        <v>2335</v>
      </c>
      <c r="F47" s="91" t="s">
        <v>2171</v>
      </c>
      <c r="G47" s="91">
        <v>-8.9999999999999993E-3</v>
      </c>
      <c r="H47" s="91" t="s">
        <v>455</v>
      </c>
      <c r="I47" s="92">
        <v>1.9E-2</v>
      </c>
      <c r="J47" s="91" t="s">
        <v>455</v>
      </c>
      <c r="K47" s="91">
        <v>32.307699999999997</v>
      </c>
      <c r="L47" s="91" t="s">
        <v>2336</v>
      </c>
    </row>
    <row r="48" spans="1:12">
      <c r="A48" s="91" t="s">
        <v>2322</v>
      </c>
      <c r="B48" s="91" t="s">
        <v>2168</v>
      </c>
      <c r="C48" s="91" t="s">
        <v>2337</v>
      </c>
      <c r="D48" s="91"/>
      <c r="E48" s="91" t="s">
        <v>2338</v>
      </c>
      <c r="F48" s="91" t="s">
        <v>2171</v>
      </c>
      <c r="G48" s="92">
        <v>-2.5000000000000001E-2</v>
      </c>
      <c r="H48" s="91" t="s">
        <v>455</v>
      </c>
      <c r="I48" s="92">
        <v>1.0999999999999999E-2</v>
      </c>
      <c r="J48" s="91">
        <v>1.7999999999999999E-2</v>
      </c>
      <c r="K48" s="91">
        <v>29.230799999999999</v>
      </c>
      <c r="L48" s="91" t="s">
        <v>2339</v>
      </c>
    </row>
    <row r="49" spans="1:12">
      <c r="A49" s="91" t="s">
        <v>2340</v>
      </c>
      <c r="B49" s="91" t="s">
        <v>2168</v>
      </c>
      <c r="C49" s="91" t="s">
        <v>2341</v>
      </c>
      <c r="D49" s="91"/>
      <c r="E49" s="91" t="s">
        <v>2342</v>
      </c>
      <c r="F49" s="91" t="s">
        <v>2286</v>
      </c>
      <c r="G49" s="91" t="s">
        <v>455</v>
      </c>
      <c r="H49" s="91" t="s">
        <v>455</v>
      </c>
      <c r="I49" s="92" t="s">
        <v>2343</v>
      </c>
      <c r="J49" s="91" t="s">
        <v>455</v>
      </c>
      <c r="K49" s="91">
        <v>70</v>
      </c>
      <c r="L49" s="91" t="s">
        <v>2344</v>
      </c>
    </row>
    <row r="50" spans="1:12">
      <c r="A50" s="91" t="s">
        <v>2340</v>
      </c>
      <c r="B50" s="91" t="s">
        <v>2168</v>
      </c>
      <c r="C50" s="91" t="s">
        <v>2345</v>
      </c>
      <c r="D50" s="91"/>
      <c r="E50" s="91" t="s">
        <v>2346</v>
      </c>
      <c r="F50" s="91" t="s">
        <v>2286</v>
      </c>
      <c r="G50" s="91" t="s">
        <v>455</v>
      </c>
      <c r="H50" s="91" t="s">
        <v>455</v>
      </c>
      <c r="I50" s="92" t="s">
        <v>2347</v>
      </c>
      <c r="J50" s="91" t="s">
        <v>455</v>
      </c>
      <c r="K50" s="91">
        <v>63.076900000000002</v>
      </c>
      <c r="L50" s="91" t="s">
        <v>2348</v>
      </c>
    </row>
    <row r="51" spans="1:12">
      <c r="A51" s="91" t="s">
        <v>2349</v>
      </c>
      <c r="B51" s="91" t="s">
        <v>2168</v>
      </c>
      <c r="C51" s="91" t="s">
        <v>2350</v>
      </c>
      <c r="D51" s="91"/>
      <c r="E51" s="91" t="s">
        <v>2211</v>
      </c>
      <c r="F51" s="91">
        <v>42339</v>
      </c>
      <c r="G51" s="91" t="s">
        <v>455</v>
      </c>
      <c r="H51" s="91" t="s">
        <v>455</v>
      </c>
      <c r="I51" s="92">
        <v>7.3999999999999996E-2</v>
      </c>
      <c r="J51" s="91" t="s">
        <v>455</v>
      </c>
      <c r="K51" s="91">
        <v>90</v>
      </c>
      <c r="L51" s="91" t="s">
        <v>2212</v>
      </c>
    </row>
    <row r="52" spans="1:12">
      <c r="A52" s="91" t="s">
        <v>2351</v>
      </c>
      <c r="B52" s="91" t="s">
        <v>2168</v>
      </c>
      <c r="C52" s="91" t="s">
        <v>2352</v>
      </c>
      <c r="D52" s="91"/>
      <c r="E52" s="91" t="s">
        <v>2353</v>
      </c>
      <c r="F52" s="91" t="s">
        <v>2354</v>
      </c>
      <c r="G52" s="91" t="s">
        <v>2355</v>
      </c>
      <c r="H52" s="91" t="s">
        <v>455</v>
      </c>
      <c r="I52" s="91" t="s">
        <v>2356</v>
      </c>
      <c r="J52" s="91" t="s">
        <v>455</v>
      </c>
      <c r="K52" s="91">
        <v>70.769199999999998</v>
      </c>
      <c r="L52" s="91" t="s">
        <v>2357</v>
      </c>
    </row>
    <row r="53" spans="1:12">
      <c r="A53" s="91" t="s">
        <v>2358</v>
      </c>
      <c r="B53" s="91" t="s">
        <v>2168</v>
      </c>
      <c r="C53" s="91" t="s">
        <v>2359</v>
      </c>
      <c r="D53" s="91"/>
      <c r="E53" s="91" t="s">
        <v>2360</v>
      </c>
      <c r="F53" s="91" t="s">
        <v>2171</v>
      </c>
      <c r="G53" s="91" t="s">
        <v>2361</v>
      </c>
      <c r="H53" s="91" t="s">
        <v>455</v>
      </c>
      <c r="I53" s="91" t="s">
        <v>2362</v>
      </c>
      <c r="J53" s="91" t="s">
        <v>455</v>
      </c>
      <c r="K53" s="91">
        <v>86.153800000000004</v>
      </c>
      <c r="L53" s="91" t="s">
        <v>2363</v>
      </c>
    </row>
    <row r="54" spans="1:12">
      <c r="A54" s="91" t="s">
        <v>2358</v>
      </c>
      <c r="B54" s="91" t="s">
        <v>2168</v>
      </c>
      <c r="C54" s="91" t="s">
        <v>2364</v>
      </c>
      <c r="D54" s="91"/>
      <c r="E54" s="91" t="s">
        <v>2365</v>
      </c>
      <c r="F54" s="91" t="s">
        <v>2171</v>
      </c>
      <c r="G54" s="91">
        <v>-5.0000000000000001E-3</v>
      </c>
      <c r="H54" s="91" t="s">
        <v>455</v>
      </c>
      <c r="I54" s="91">
        <v>-4.1000000000000002E-2</v>
      </c>
      <c r="J54" s="91" t="s">
        <v>455</v>
      </c>
      <c r="K54" s="91">
        <v>47.692300000000003</v>
      </c>
      <c r="L54" s="91" t="s">
        <v>2366</v>
      </c>
    </row>
    <row r="55" spans="1:12">
      <c r="A55" s="91" t="s">
        <v>2358</v>
      </c>
      <c r="B55" s="91" t="s">
        <v>2168</v>
      </c>
      <c r="C55" s="91" t="s">
        <v>2367</v>
      </c>
      <c r="D55" s="91"/>
      <c r="E55" s="91" t="s">
        <v>2368</v>
      </c>
      <c r="F55" s="91" t="s">
        <v>2291</v>
      </c>
      <c r="G55" s="91">
        <v>104</v>
      </c>
      <c r="H55" s="91" t="s">
        <v>455</v>
      </c>
      <c r="I55" s="91">
        <v>102</v>
      </c>
      <c r="J55" s="91" t="s">
        <v>455</v>
      </c>
      <c r="K55" s="91">
        <v>92.307699999999997</v>
      </c>
      <c r="L55" s="91" t="s">
        <v>2369</v>
      </c>
    </row>
    <row r="56" spans="1:12">
      <c r="A56" s="91" t="s">
        <v>2358</v>
      </c>
      <c r="B56" s="91" t="s">
        <v>2168</v>
      </c>
      <c r="C56" s="91" t="s">
        <v>2370</v>
      </c>
      <c r="D56" s="91"/>
      <c r="E56" s="91" t="s">
        <v>2371</v>
      </c>
      <c r="F56" s="91" t="s">
        <v>2291</v>
      </c>
      <c r="G56" s="91" t="s">
        <v>455</v>
      </c>
      <c r="H56" s="91" t="s">
        <v>455</v>
      </c>
      <c r="I56" s="91">
        <v>138.19999999999999</v>
      </c>
      <c r="J56" s="91" t="s">
        <v>455</v>
      </c>
      <c r="K56" s="91">
        <v>7.69231</v>
      </c>
      <c r="L56" s="91" t="s">
        <v>2372</v>
      </c>
    </row>
    <row r="57" spans="1:12">
      <c r="A57" s="91" t="s">
        <v>2358</v>
      </c>
      <c r="B57" s="91" t="s">
        <v>2168</v>
      </c>
      <c r="C57" s="91" t="s">
        <v>2373</v>
      </c>
      <c r="D57" s="91"/>
      <c r="E57" s="91" t="s">
        <v>2374</v>
      </c>
      <c r="F57" s="91" t="s">
        <v>2291</v>
      </c>
      <c r="G57" s="91" t="s">
        <v>455</v>
      </c>
      <c r="H57" s="91" t="s">
        <v>455</v>
      </c>
      <c r="I57" s="91">
        <v>77.8</v>
      </c>
      <c r="J57" s="91" t="s">
        <v>455</v>
      </c>
      <c r="K57" s="91">
        <v>8.4615399999999994</v>
      </c>
      <c r="L57" s="91" t="s">
        <v>2375</v>
      </c>
    </row>
    <row r="58" spans="1:12">
      <c r="A58" s="91" t="s">
        <v>2376</v>
      </c>
      <c r="B58" s="91" t="s">
        <v>2168</v>
      </c>
      <c r="C58" s="91" t="s">
        <v>2377</v>
      </c>
      <c r="D58" s="91"/>
      <c r="E58" s="91" t="s">
        <v>2378</v>
      </c>
      <c r="F58" s="91" t="s">
        <v>2379</v>
      </c>
      <c r="G58" s="91">
        <v>5.1999999999999998E-2</v>
      </c>
      <c r="H58" s="91" t="s">
        <v>455</v>
      </c>
      <c r="I58" s="91">
        <v>5.1999999999999998E-2</v>
      </c>
      <c r="J58" s="91" t="s">
        <v>455</v>
      </c>
      <c r="K58" s="91">
        <v>96.153800000000004</v>
      </c>
      <c r="L58" s="91" t="s">
        <v>2380</v>
      </c>
    </row>
    <row r="59" spans="1:12">
      <c r="A59" s="91" t="s">
        <v>2376</v>
      </c>
      <c r="B59" s="91" t="s">
        <v>2168</v>
      </c>
      <c r="C59" s="91" t="s">
        <v>2381</v>
      </c>
      <c r="D59" s="91"/>
      <c r="E59" s="91" t="s">
        <v>2382</v>
      </c>
      <c r="F59" s="100" t="s">
        <v>2379</v>
      </c>
      <c r="G59" s="91">
        <v>3.5999999999999997E-2</v>
      </c>
      <c r="H59" s="91" t="s">
        <v>455</v>
      </c>
      <c r="I59" s="92">
        <v>3.5999999999999997E-2</v>
      </c>
      <c r="J59" s="91" t="s">
        <v>455</v>
      </c>
      <c r="K59" s="91">
        <v>67.307699999999997</v>
      </c>
      <c r="L59" s="91" t="s">
        <v>2383</v>
      </c>
    </row>
    <row r="60" spans="1:12">
      <c r="A60" s="91" t="s">
        <v>2376</v>
      </c>
      <c r="B60" s="91" t="s">
        <v>2168</v>
      </c>
      <c r="C60" s="91" t="s">
        <v>2384</v>
      </c>
      <c r="D60" s="91"/>
      <c r="E60" s="91" t="s">
        <v>2385</v>
      </c>
      <c r="F60" s="91" t="s">
        <v>2379</v>
      </c>
      <c r="G60" s="91">
        <v>3.5999999999999997E-2</v>
      </c>
      <c r="H60" s="91" t="s">
        <v>455</v>
      </c>
      <c r="I60" s="91">
        <v>3.5999999999999997E-2</v>
      </c>
      <c r="J60" s="91" t="s">
        <v>455</v>
      </c>
      <c r="K60" s="91">
        <v>76.923100000000005</v>
      </c>
      <c r="L60" s="91" t="s">
        <v>2386</v>
      </c>
    </row>
    <row r="61" spans="1:12">
      <c r="A61" s="91" t="s">
        <v>2376</v>
      </c>
      <c r="B61" s="91" t="s">
        <v>2168</v>
      </c>
      <c r="C61" s="91" t="s">
        <v>2387</v>
      </c>
      <c r="D61" s="91"/>
      <c r="E61" s="91" t="s">
        <v>2388</v>
      </c>
      <c r="F61" s="91" t="s">
        <v>2379</v>
      </c>
      <c r="G61" s="92">
        <v>2.3E-2</v>
      </c>
      <c r="H61" s="91" t="s">
        <v>455</v>
      </c>
      <c r="I61" s="92">
        <v>2.3E-2</v>
      </c>
      <c r="J61" s="91" t="s">
        <v>455</v>
      </c>
      <c r="K61" s="91">
        <v>67.307699999999997</v>
      </c>
      <c r="L61" s="91" t="s">
        <v>2389</v>
      </c>
    </row>
    <row r="62" spans="1:12">
      <c r="A62" s="91" t="s">
        <v>2376</v>
      </c>
      <c r="B62" s="91" t="s">
        <v>2168</v>
      </c>
      <c r="C62" s="91" t="s">
        <v>2390</v>
      </c>
      <c r="D62" s="91"/>
      <c r="E62" s="91" t="s">
        <v>2256</v>
      </c>
      <c r="F62" s="91">
        <v>42705</v>
      </c>
      <c r="G62" s="92" t="s">
        <v>2391</v>
      </c>
      <c r="H62" s="91" t="s">
        <v>455</v>
      </c>
      <c r="I62" s="92" t="s">
        <v>2258</v>
      </c>
      <c r="J62" s="91" t="s">
        <v>455</v>
      </c>
      <c r="K62" s="91">
        <v>98.461500000000001</v>
      </c>
      <c r="L62" s="91" t="s">
        <v>2260</v>
      </c>
    </row>
    <row r="63" spans="1:12">
      <c r="A63" s="91" t="s">
        <v>2376</v>
      </c>
      <c r="B63" s="91" t="s">
        <v>2168</v>
      </c>
      <c r="C63" s="91" t="s">
        <v>2392</v>
      </c>
      <c r="D63" s="91"/>
      <c r="E63" s="91" t="s">
        <v>2262</v>
      </c>
      <c r="F63" s="91">
        <v>40148</v>
      </c>
      <c r="G63" s="91" t="s">
        <v>2393</v>
      </c>
      <c r="H63" s="91" t="s">
        <v>455</v>
      </c>
      <c r="I63" s="91" t="s">
        <v>2264</v>
      </c>
      <c r="J63" s="91" t="s">
        <v>455</v>
      </c>
      <c r="K63" s="91">
        <v>68.923100000000005</v>
      </c>
      <c r="L63" s="91" t="s">
        <v>2267</v>
      </c>
    </row>
    <row r="64" spans="1:12">
      <c r="A64" s="91" t="s">
        <v>2376</v>
      </c>
      <c r="B64" s="91" t="s">
        <v>2168</v>
      </c>
      <c r="C64" s="91" t="s">
        <v>2394</v>
      </c>
      <c r="D64" s="91"/>
      <c r="E64" s="91" t="s">
        <v>2395</v>
      </c>
      <c r="F64" s="91" t="s">
        <v>2291</v>
      </c>
      <c r="G64" s="91">
        <v>-3</v>
      </c>
      <c r="H64" s="91" t="s">
        <v>455</v>
      </c>
      <c r="I64" s="92">
        <v>-5.9</v>
      </c>
      <c r="J64" s="91" t="s">
        <v>455</v>
      </c>
      <c r="K64" s="91">
        <v>77.692300000000003</v>
      </c>
      <c r="L64" s="91" t="s">
        <v>2396</v>
      </c>
    </row>
    <row r="65" spans="1:12">
      <c r="A65" s="91" t="s">
        <v>2397</v>
      </c>
      <c r="B65" s="91" t="s">
        <v>2168</v>
      </c>
      <c r="C65" s="91" t="s">
        <v>2398</v>
      </c>
      <c r="D65" s="91"/>
      <c r="E65" s="91" t="s">
        <v>2399</v>
      </c>
      <c r="F65" s="100" t="s">
        <v>2171</v>
      </c>
      <c r="G65" s="91">
        <v>-5.0000000000000001E-3</v>
      </c>
      <c r="H65" s="91" t="s">
        <v>455</v>
      </c>
      <c r="I65" s="91">
        <v>-8.0000000000000002E-3</v>
      </c>
      <c r="J65" s="91" t="s">
        <v>455</v>
      </c>
      <c r="K65" s="91">
        <v>81.538499999999999</v>
      </c>
      <c r="L65" s="91" t="s">
        <v>2400</v>
      </c>
    </row>
    <row r="66" spans="1:12">
      <c r="A66" s="91" t="s">
        <v>2401</v>
      </c>
      <c r="B66" s="91" t="s">
        <v>2168</v>
      </c>
      <c r="C66" s="91" t="s">
        <v>2402</v>
      </c>
      <c r="D66" s="91"/>
      <c r="E66" s="91" t="s">
        <v>2403</v>
      </c>
      <c r="F66" s="100" t="s">
        <v>2291</v>
      </c>
      <c r="G66" s="91">
        <v>-3</v>
      </c>
      <c r="H66" s="91" t="s">
        <v>455</v>
      </c>
      <c r="I66" s="91">
        <v>-2</v>
      </c>
      <c r="J66" s="91" t="s">
        <v>455</v>
      </c>
      <c r="K66" s="91">
        <v>23.8462</v>
      </c>
      <c r="L66" s="91" t="s">
        <v>2404</v>
      </c>
    </row>
    <row r="67" spans="1:12">
      <c r="A67" s="91" t="s">
        <v>2405</v>
      </c>
      <c r="B67" s="91" t="s">
        <v>2168</v>
      </c>
      <c r="C67" s="91" t="s">
        <v>2406</v>
      </c>
      <c r="D67" s="91"/>
      <c r="E67" s="91" t="s">
        <v>2407</v>
      </c>
      <c r="F67" s="91" t="s">
        <v>2171</v>
      </c>
      <c r="G67" s="91">
        <v>4.0000000000000001E-3</v>
      </c>
      <c r="H67" s="91" t="s">
        <v>455</v>
      </c>
      <c r="I67" s="92">
        <v>2E-3</v>
      </c>
      <c r="J67" s="91" t="s">
        <v>455</v>
      </c>
      <c r="K67" s="91">
        <v>85.384600000000006</v>
      </c>
      <c r="L67" s="91" t="s">
        <v>2408</v>
      </c>
    </row>
    <row r="68" spans="1:12">
      <c r="A68" s="91" t="s">
        <v>2405</v>
      </c>
      <c r="B68" s="91" t="s">
        <v>2168</v>
      </c>
      <c r="C68" s="91" t="s">
        <v>2409</v>
      </c>
      <c r="D68" s="91"/>
      <c r="E68" s="91" t="s">
        <v>2410</v>
      </c>
      <c r="F68" s="91" t="s">
        <v>2171</v>
      </c>
      <c r="G68" s="92">
        <v>3.0000000000000001E-3</v>
      </c>
      <c r="H68" s="91" t="s">
        <v>455</v>
      </c>
      <c r="I68" s="92">
        <v>2E-3</v>
      </c>
      <c r="J68" s="91" t="s">
        <v>455</v>
      </c>
      <c r="K68" s="91">
        <v>85.384600000000006</v>
      </c>
      <c r="L68" s="91" t="s">
        <v>2411</v>
      </c>
    </row>
    <row r="69" spans="1:12">
      <c r="A69" s="91" t="s">
        <v>2405</v>
      </c>
      <c r="B69" s="91" t="s">
        <v>2168</v>
      </c>
      <c r="C69" s="91" t="s">
        <v>2412</v>
      </c>
      <c r="D69" s="91"/>
      <c r="E69" s="91" t="s">
        <v>2413</v>
      </c>
      <c r="F69" s="91" t="s">
        <v>2171</v>
      </c>
      <c r="G69" s="91">
        <v>3.0000000000000001E-3</v>
      </c>
      <c r="H69" s="91" t="s">
        <v>455</v>
      </c>
      <c r="I69" s="91">
        <v>2E-3</v>
      </c>
      <c r="J69" s="91" t="s">
        <v>455</v>
      </c>
      <c r="K69" s="91">
        <v>30.769200000000001</v>
      </c>
      <c r="L69" s="91" t="s">
        <v>2414</v>
      </c>
    </row>
    <row r="70" spans="1:12">
      <c r="A70" s="91" t="s">
        <v>2405</v>
      </c>
      <c r="B70" s="91" t="s">
        <v>2168</v>
      </c>
      <c r="C70" s="91" t="s">
        <v>2415</v>
      </c>
      <c r="D70" s="91"/>
      <c r="E70" s="91" t="s">
        <v>2416</v>
      </c>
      <c r="F70" s="91" t="s">
        <v>2171</v>
      </c>
      <c r="G70" s="91">
        <v>0</v>
      </c>
      <c r="H70" s="91" t="s">
        <v>455</v>
      </c>
      <c r="I70" s="91">
        <v>0</v>
      </c>
      <c r="J70" s="91" t="s">
        <v>455</v>
      </c>
      <c r="K70" s="91">
        <v>30</v>
      </c>
      <c r="L70" s="91" t="s">
        <v>2417</v>
      </c>
    </row>
    <row r="71" spans="1:12">
      <c r="A71" s="91" t="s">
        <v>2405</v>
      </c>
      <c r="B71" s="91" t="s">
        <v>2168</v>
      </c>
      <c r="C71" s="91" t="s">
        <v>2418</v>
      </c>
      <c r="D71" s="91"/>
      <c r="E71" s="91" t="s">
        <v>2419</v>
      </c>
      <c r="F71" s="91" t="s">
        <v>2171</v>
      </c>
      <c r="G71" s="91">
        <v>2.8000000000000001E-2</v>
      </c>
      <c r="H71" s="91" t="s">
        <v>455</v>
      </c>
      <c r="I71" s="91">
        <v>0.03</v>
      </c>
      <c r="J71" s="91" t="s">
        <v>455</v>
      </c>
      <c r="K71" s="91">
        <v>53.846200000000003</v>
      </c>
      <c r="L71" s="91" t="s">
        <v>2420</v>
      </c>
    </row>
    <row r="72" spans="1:12">
      <c r="A72" s="91" t="s">
        <v>2405</v>
      </c>
      <c r="B72" s="91" t="s">
        <v>2168</v>
      </c>
      <c r="C72" s="91" t="s">
        <v>2421</v>
      </c>
      <c r="D72" s="91"/>
      <c r="E72" s="91" t="s">
        <v>2422</v>
      </c>
      <c r="F72" s="91" t="s">
        <v>2171</v>
      </c>
      <c r="G72" s="91">
        <v>2E-3</v>
      </c>
      <c r="H72" s="91" t="s">
        <v>455</v>
      </c>
      <c r="I72" s="91">
        <v>2E-3</v>
      </c>
      <c r="J72" s="91" t="s">
        <v>455</v>
      </c>
      <c r="K72" s="91">
        <v>59.769199999999998</v>
      </c>
      <c r="L72" s="91" t="s">
        <v>2423</v>
      </c>
    </row>
    <row r="73" spans="1:12">
      <c r="A73" s="91" t="s">
        <v>2405</v>
      </c>
      <c r="B73" s="91" t="s">
        <v>2168</v>
      </c>
      <c r="C73" s="91" t="s">
        <v>2424</v>
      </c>
      <c r="D73" s="91"/>
      <c r="E73" s="91" t="s">
        <v>2425</v>
      </c>
      <c r="F73" s="91" t="s">
        <v>2171</v>
      </c>
      <c r="G73" s="91">
        <v>3.3000000000000002E-2</v>
      </c>
      <c r="H73" s="91" t="s">
        <v>455</v>
      </c>
      <c r="I73" s="91">
        <v>3.5000000000000003E-2</v>
      </c>
      <c r="J73" s="91" t="s">
        <v>455</v>
      </c>
      <c r="K73" s="91">
        <v>57.692300000000003</v>
      </c>
      <c r="L73" s="91" t="s">
        <v>2426</v>
      </c>
    </row>
    <row r="74" spans="1:12">
      <c r="A74" s="91" t="s">
        <v>2405</v>
      </c>
      <c r="B74" s="91" t="s">
        <v>2168</v>
      </c>
      <c r="C74" s="91" t="s">
        <v>2427</v>
      </c>
      <c r="D74" s="91"/>
      <c r="E74" s="91" t="s">
        <v>2428</v>
      </c>
      <c r="F74" s="91" t="s">
        <v>2429</v>
      </c>
      <c r="G74" s="91">
        <v>2.1999999999999999E-2</v>
      </c>
      <c r="H74" s="91" t="s">
        <v>455</v>
      </c>
      <c r="I74" s="91">
        <v>-5.3999999999999999E-2</v>
      </c>
      <c r="J74" s="91" t="s">
        <v>455</v>
      </c>
      <c r="K74" s="91">
        <v>91.538499999999999</v>
      </c>
      <c r="L74" s="91" t="s">
        <v>2430</v>
      </c>
    </row>
    <row r="75" spans="1:12">
      <c r="A75" s="91" t="s">
        <v>2405</v>
      </c>
      <c r="B75" s="91" t="s">
        <v>2168</v>
      </c>
      <c r="C75" s="91" t="s">
        <v>2431</v>
      </c>
      <c r="D75" s="91"/>
      <c r="E75" s="91" t="s">
        <v>2432</v>
      </c>
      <c r="F75" s="91" t="s">
        <v>2429</v>
      </c>
      <c r="G75" s="92">
        <v>1E-3</v>
      </c>
      <c r="H75" s="91" t="s">
        <v>455</v>
      </c>
      <c r="I75" s="92">
        <v>0</v>
      </c>
      <c r="J75" s="91" t="s">
        <v>455</v>
      </c>
      <c r="K75" s="91">
        <v>73.230800000000002</v>
      </c>
      <c r="L75" s="91" t="s">
        <v>2433</v>
      </c>
    </row>
    <row r="76" spans="1:12">
      <c r="A76" s="91" t="s">
        <v>2405</v>
      </c>
      <c r="B76" s="91" t="s">
        <v>2168</v>
      </c>
      <c r="C76" s="91" t="s">
        <v>2434</v>
      </c>
      <c r="D76" s="91"/>
      <c r="E76" s="91" t="s">
        <v>2435</v>
      </c>
      <c r="F76" s="91" t="s">
        <v>2429</v>
      </c>
      <c r="G76" s="92">
        <v>1E-3</v>
      </c>
      <c r="H76" s="91" t="s">
        <v>455</v>
      </c>
      <c r="I76" s="92">
        <v>-3.0000000000000001E-3</v>
      </c>
      <c r="J76" s="91" t="s">
        <v>455</v>
      </c>
      <c r="K76" s="91">
        <v>54.615400000000001</v>
      </c>
      <c r="L76" s="91" t="s">
        <v>2436</v>
      </c>
    </row>
    <row r="77" spans="1:12">
      <c r="A77" s="91" t="s">
        <v>2405</v>
      </c>
      <c r="B77" s="91" t="s">
        <v>2168</v>
      </c>
      <c r="C77" s="91" t="s">
        <v>2437</v>
      </c>
      <c r="D77" s="91"/>
      <c r="E77" s="91" t="s">
        <v>2438</v>
      </c>
      <c r="F77" s="91" t="s">
        <v>2429</v>
      </c>
      <c r="G77" s="92">
        <v>1E-3</v>
      </c>
      <c r="H77" s="91" t="s">
        <v>455</v>
      </c>
      <c r="I77" s="92">
        <v>0</v>
      </c>
      <c r="J77" s="91" t="s">
        <v>455</v>
      </c>
      <c r="K77" s="91">
        <v>50.769199999999998</v>
      </c>
      <c r="L77" s="91" t="s">
        <v>2439</v>
      </c>
    </row>
    <row r="78" spans="1:12">
      <c r="A78" s="91" t="s">
        <v>2440</v>
      </c>
      <c r="B78" s="91" t="s">
        <v>2168</v>
      </c>
      <c r="C78" s="91" t="s">
        <v>2441</v>
      </c>
      <c r="D78" s="91"/>
      <c r="E78" s="91" t="s">
        <v>2442</v>
      </c>
      <c r="F78" s="91"/>
      <c r="G78" s="91"/>
      <c r="H78" s="91"/>
      <c r="I78" s="91"/>
      <c r="J78" s="91"/>
      <c r="K78" s="91">
        <v>0</v>
      </c>
      <c r="L78" s="91"/>
    </row>
    <row r="79" spans="1:12">
      <c r="A79" s="91" t="s">
        <v>2443</v>
      </c>
      <c r="B79" s="91" t="s">
        <v>2168</v>
      </c>
      <c r="C79" s="91" t="s">
        <v>2444</v>
      </c>
      <c r="D79" s="91"/>
      <c r="E79" s="91" t="s">
        <v>2445</v>
      </c>
      <c r="F79" s="91" t="s">
        <v>2171</v>
      </c>
      <c r="G79" s="92" t="s">
        <v>2446</v>
      </c>
      <c r="H79" s="91" t="s">
        <v>455</v>
      </c>
      <c r="I79" s="92" t="s">
        <v>2447</v>
      </c>
      <c r="J79" s="91" t="s">
        <v>455</v>
      </c>
      <c r="K79" s="91">
        <v>89.230800000000002</v>
      </c>
      <c r="L79" s="91" t="s">
        <v>2448</v>
      </c>
    </row>
    <row r="80" spans="1:12">
      <c r="A80" s="91" t="s">
        <v>2443</v>
      </c>
      <c r="B80" s="91" t="s">
        <v>2168</v>
      </c>
      <c r="C80" s="91" t="s">
        <v>2449</v>
      </c>
      <c r="D80" s="91"/>
      <c r="E80" s="91" t="s">
        <v>2450</v>
      </c>
      <c r="F80" s="91" t="s">
        <v>2171</v>
      </c>
      <c r="G80" s="91">
        <v>1.2999999999999999E-2</v>
      </c>
      <c r="H80" s="91" t="s">
        <v>455</v>
      </c>
      <c r="I80" s="92">
        <v>-5.6000000000000001E-2</v>
      </c>
      <c r="J80" s="91" t="s">
        <v>455</v>
      </c>
      <c r="K80" s="91">
        <v>44.615400000000001</v>
      </c>
      <c r="L80" s="91" t="s">
        <v>2451</v>
      </c>
    </row>
    <row r="81" spans="1:12">
      <c r="A81" s="91" t="s">
        <v>2443</v>
      </c>
      <c r="B81" s="91" t="s">
        <v>2168</v>
      </c>
      <c r="C81" s="91" t="s">
        <v>2452</v>
      </c>
      <c r="D81" s="91"/>
      <c r="E81" s="91" t="s">
        <v>2453</v>
      </c>
      <c r="F81" s="91" t="s">
        <v>2454</v>
      </c>
      <c r="G81" s="91">
        <v>69.400000000000006</v>
      </c>
      <c r="H81" s="91" t="s">
        <v>455</v>
      </c>
      <c r="I81" s="91">
        <v>69.400000000000006</v>
      </c>
      <c r="J81" s="91" t="s">
        <v>455</v>
      </c>
      <c r="K81" s="91">
        <v>93.846199999999996</v>
      </c>
      <c r="L81" s="91" t="s">
        <v>2455</v>
      </c>
    </row>
    <row r="82" spans="1:12">
      <c r="A82" s="91" t="s">
        <v>2443</v>
      </c>
      <c r="B82" s="91" t="s">
        <v>2168</v>
      </c>
      <c r="C82" s="91" t="s">
        <v>2456</v>
      </c>
      <c r="D82" s="91"/>
      <c r="E82" s="91" t="s">
        <v>2457</v>
      </c>
      <c r="F82" s="91" t="s">
        <v>2454</v>
      </c>
      <c r="G82" s="91" t="s">
        <v>455</v>
      </c>
      <c r="H82" s="91" t="s">
        <v>455</v>
      </c>
      <c r="I82" s="91">
        <v>66.400000000000006</v>
      </c>
      <c r="J82" s="91" t="s">
        <v>455</v>
      </c>
      <c r="K82" s="91">
        <v>21.538499999999999</v>
      </c>
      <c r="L82" s="91" t="s">
        <v>2458</v>
      </c>
    </row>
    <row r="83" spans="1:12">
      <c r="A83" s="91" t="s">
        <v>2443</v>
      </c>
      <c r="B83" s="91" t="s">
        <v>2168</v>
      </c>
      <c r="C83" s="91" t="s">
        <v>2459</v>
      </c>
      <c r="D83" s="91"/>
      <c r="E83" s="91" t="s">
        <v>2460</v>
      </c>
      <c r="F83" s="91" t="s">
        <v>2454</v>
      </c>
      <c r="G83" s="91" t="s">
        <v>455</v>
      </c>
      <c r="H83" s="91" t="s">
        <v>455</v>
      </c>
      <c r="I83" s="91">
        <v>74</v>
      </c>
      <c r="J83" s="91" t="s">
        <v>455</v>
      </c>
      <c r="K83" s="91">
        <v>19.230799999999999</v>
      </c>
      <c r="L83" s="91" t="s">
        <v>2461</v>
      </c>
    </row>
    <row r="84" spans="1:12">
      <c r="A84" s="91" t="s">
        <v>2443</v>
      </c>
      <c r="B84" s="91" t="s">
        <v>2168</v>
      </c>
      <c r="C84" s="91" t="s">
        <v>2462</v>
      </c>
      <c r="D84" s="91"/>
      <c r="E84" s="91" t="s">
        <v>2463</v>
      </c>
      <c r="F84" s="91" t="s">
        <v>2454</v>
      </c>
      <c r="G84" s="92" t="s">
        <v>455</v>
      </c>
      <c r="H84" s="91" t="s">
        <v>455</v>
      </c>
      <c r="I84" s="92">
        <v>3.1E-2</v>
      </c>
      <c r="J84" s="91" t="s">
        <v>455</v>
      </c>
      <c r="K84" s="91">
        <v>25.384599999999999</v>
      </c>
      <c r="L84" s="91" t="s">
        <v>2464</v>
      </c>
    </row>
    <row r="85" spans="1:12">
      <c r="A85" s="91" t="s">
        <v>2443</v>
      </c>
      <c r="B85" s="91" t="s">
        <v>2168</v>
      </c>
      <c r="C85" s="91" t="s">
        <v>2465</v>
      </c>
      <c r="D85" s="91"/>
      <c r="E85" s="91" t="s">
        <v>2466</v>
      </c>
      <c r="F85" s="91" t="s">
        <v>2454</v>
      </c>
      <c r="G85" s="92" t="s">
        <v>455</v>
      </c>
      <c r="H85" s="91" t="s">
        <v>455</v>
      </c>
      <c r="I85" s="92">
        <v>2.8000000000000001E-2</v>
      </c>
      <c r="J85" s="91" t="s">
        <v>455</v>
      </c>
      <c r="K85" s="91">
        <v>23.076899999999998</v>
      </c>
      <c r="L85" s="91" t="s">
        <v>2467</v>
      </c>
    </row>
    <row r="86" spans="1:12">
      <c r="A86" s="91" t="s">
        <v>2468</v>
      </c>
      <c r="B86" s="91" t="s">
        <v>2168</v>
      </c>
      <c r="C86" s="91" t="s">
        <v>2469</v>
      </c>
      <c r="D86" s="91"/>
      <c r="E86" s="91" t="s">
        <v>2470</v>
      </c>
      <c r="F86" s="91" t="s">
        <v>2291</v>
      </c>
      <c r="G86" s="91" t="s">
        <v>455</v>
      </c>
      <c r="H86" s="91" t="s">
        <v>455</v>
      </c>
      <c r="I86" s="91">
        <v>1</v>
      </c>
      <c r="J86" s="91" t="s">
        <v>455</v>
      </c>
      <c r="K86" s="91">
        <v>1.5384599999999999</v>
      </c>
      <c r="L86" s="91" t="s">
        <v>2471</v>
      </c>
    </row>
    <row r="87" spans="1:12">
      <c r="A87" s="91" t="s">
        <v>2472</v>
      </c>
      <c r="B87" s="91" t="s">
        <v>2473</v>
      </c>
      <c r="C87" s="91" t="s">
        <v>2169</v>
      </c>
      <c r="D87" s="91"/>
      <c r="E87" s="91" t="s">
        <v>2474</v>
      </c>
      <c r="F87" s="91" t="s">
        <v>2171</v>
      </c>
      <c r="G87" s="91" t="s">
        <v>2475</v>
      </c>
      <c r="H87" s="91" t="s">
        <v>2476</v>
      </c>
      <c r="I87" s="92" t="s">
        <v>2477</v>
      </c>
      <c r="J87" s="91" t="s">
        <v>2478</v>
      </c>
      <c r="K87" s="91">
        <v>46</v>
      </c>
      <c r="L87" s="91" t="s">
        <v>2479</v>
      </c>
    </row>
    <row r="88" spans="1:12">
      <c r="A88" s="91" t="s">
        <v>2472</v>
      </c>
      <c r="B88" s="91" t="s">
        <v>2473</v>
      </c>
      <c r="C88" s="91" t="s">
        <v>2174</v>
      </c>
      <c r="D88" s="91"/>
      <c r="E88" s="91" t="s">
        <v>2480</v>
      </c>
      <c r="F88" s="91" t="s">
        <v>2171</v>
      </c>
      <c r="G88" s="92" t="s">
        <v>2481</v>
      </c>
      <c r="H88" s="91" t="s">
        <v>2482</v>
      </c>
      <c r="I88" s="92" t="s">
        <v>2483</v>
      </c>
      <c r="J88" s="91" t="s">
        <v>455</v>
      </c>
      <c r="K88" s="91">
        <v>72</v>
      </c>
      <c r="L88" s="91" t="s">
        <v>2484</v>
      </c>
    </row>
    <row r="89" spans="1:12">
      <c r="A89" s="91" t="s">
        <v>2472</v>
      </c>
      <c r="B89" s="91" t="s">
        <v>2473</v>
      </c>
      <c r="C89" s="91" t="s">
        <v>2178</v>
      </c>
      <c r="D89" s="91"/>
      <c r="E89" s="91" t="s">
        <v>2485</v>
      </c>
      <c r="F89" s="91" t="s">
        <v>2171</v>
      </c>
      <c r="G89" s="91">
        <v>0.1</v>
      </c>
      <c r="H89" s="91">
        <v>0.1</v>
      </c>
      <c r="I89" s="91">
        <v>0.10299999999999999</v>
      </c>
      <c r="J89" s="91" t="s">
        <v>455</v>
      </c>
      <c r="K89" s="91">
        <v>84</v>
      </c>
      <c r="L89" s="91" t="s">
        <v>2486</v>
      </c>
    </row>
    <row r="90" spans="1:12" s="257" customFormat="1">
      <c r="A90" s="91" t="s">
        <v>2472</v>
      </c>
      <c r="B90" s="91" t="s">
        <v>2473</v>
      </c>
      <c r="C90" s="91" t="s">
        <v>2181</v>
      </c>
      <c r="D90" s="91"/>
      <c r="E90" s="91" t="s">
        <v>2487</v>
      </c>
      <c r="F90" s="91" t="s">
        <v>2171</v>
      </c>
      <c r="G90" s="91">
        <v>0.02</v>
      </c>
      <c r="H90" s="91">
        <v>1.2999999999999999E-2</v>
      </c>
      <c r="I90" s="91">
        <v>1.9E-2</v>
      </c>
      <c r="J90" s="91" t="s">
        <v>455</v>
      </c>
      <c r="K90" s="91">
        <v>58</v>
      </c>
      <c r="L90" s="91" t="s">
        <v>2488</v>
      </c>
    </row>
    <row r="91" spans="1:12" s="257" customFormat="1">
      <c r="A91" s="91" t="s">
        <v>2472</v>
      </c>
      <c r="B91" s="91" t="s">
        <v>2473</v>
      </c>
      <c r="C91" s="91" t="s">
        <v>2184</v>
      </c>
      <c r="D91" s="91"/>
      <c r="E91" s="91" t="s">
        <v>2489</v>
      </c>
      <c r="F91" s="91" t="s">
        <v>2171</v>
      </c>
      <c r="G91" s="92" t="s">
        <v>455</v>
      </c>
      <c r="H91" s="91">
        <v>0.104</v>
      </c>
      <c r="I91" s="92">
        <v>0.10199999999999999</v>
      </c>
      <c r="J91" s="91" t="s">
        <v>455</v>
      </c>
      <c r="K91" s="91">
        <v>54</v>
      </c>
      <c r="L91" s="91" t="s">
        <v>2490</v>
      </c>
    </row>
    <row r="92" spans="1:12" s="257" customFormat="1">
      <c r="A92" s="91" t="s">
        <v>2491</v>
      </c>
      <c r="B92" s="91" t="s">
        <v>2473</v>
      </c>
      <c r="C92" s="91" t="s">
        <v>2187</v>
      </c>
      <c r="D92" s="91"/>
      <c r="E92" s="91" t="s">
        <v>2492</v>
      </c>
      <c r="F92" s="91"/>
      <c r="G92" s="92"/>
      <c r="H92" s="91"/>
      <c r="I92" s="92"/>
      <c r="J92" s="91"/>
      <c r="K92" s="91">
        <v>0</v>
      </c>
      <c r="L92" s="91"/>
    </row>
    <row r="93" spans="1:12" s="257" customFormat="1">
      <c r="A93" s="91" t="s">
        <v>2493</v>
      </c>
      <c r="B93" s="91" t="s">
        <v>2473</v>
      </c>
      <c r="C93" s="91" t="s">
        <v>2190</v>
      </c>
      <c r="D93" s="91"/>
      <c r="E93" s="91" t="s">
        <v>2494</v>
      </c>
      <c r="F93" s="91">
        <v>42339</v>
      </c>
      <c r="G93" s="92">
        <v>2.5000000000000001E-2</v>
      </c>
      <c r="H93" s="91">
        <v>2.5000000000000001E-2</v>
      </c>
      <c r="I93" s="92">
        <v>2.5000000000000001E-2</v>
      </c>
      <c r="J93" s="91" t="s">
        <v>455</v>
      </c>
      <c r="K93" s="91">
        <v>28</v>
      </c>
      <c r="L93" s="91" t="s">
        <v>2495</v>
      </c>
    </row>
    <row r="94" spans="1:12" s="257" customFormat="1">
      <c r="A94" s="91" t="s">
        <v>2493</v>
      </c>
      <c r="B94" s="91" t="s">
        <v>2473</v>
      </c>
      <c r="C94" s="91" t="s">
        <v>2193</v>
      </c>
      <c r="D94" s="91"/>
      <c r="E94" s="91" t="s">
        <v>2496</v>
      </c>
      <c r="F94" s="91">
        <v>42339</v>
      </c>
      <c r="G94" s="92" t="s">
        <v>2497</v>
      </c>
      <c r="H94" s="91" t="s">
        <v>2498</v>
      </c>
      <c r="I94" s="92" t="s">
        <v>2498</v>
      </c>
      <c r="J94" s="91" t="s">
        <v>455</v>
      </c>
      <c r="K94" s="91">
        <v>12</v>
      </c>
      <c r="L94" s="91" t="s">
        <v>2499</v>
      </c>
    </row>
    <row r="95" spans="1:12" s="257" customFormat="1">
      <c r="A95" s="91" t="s">
        <v>2500</v>
      </c>
      <c r="B95" s="91" t="s">
        <v>2473</v>
      </c>
      <c r="C95" s="91" t="s">
        <v>2196</v>
      </c>
      <c r="D95" s="91"/>
      <c r="E95" s="91" t="s">
        <v>2501</v>
      </c>
      <c r="F95" s="91" t="s">
        <v>2171</v>
      </c>
      <c r="G95" s="91" t="s">
        <v>455</v>
      </c>
      <c r="H95" s="92">
        <v>-3.7000000000000002E-3</v>
      </c>
      <c r="I95" s="92">
        <v>-3.8E-3</v>
      </c>
      <c r="J95" s="91" t="s">
        <v>455</v>
      </c>
      <c r="K95" s="91">
        <v>32</v>
      </c>
      <c r="L95" s="91" t="s">
        <v>2502</v>
      </c>
    </row>
    <row r="96" spans="1:12" s="257" customFormat="1">
      <c r="A96" s="91" t="s">
        <v>2503</v>
      </c>
      <c r="B96" s="91" t="s">
        <v>2473</v>
      </c>
      <c r="C96" s="91" t="s">
        <v>2199</v>
      </c>
      <c r="D96" s="91"/>
      <c r="E96" s="91" t="s">
        <v>2504</v>
      </c>
      <c r="F96" s="91" t="s">
        <v>2171</v>
      </c>
      <c r="G96" s="92">
        <v>5.7000000000000002E-2</v>
      </c>
      <c r="H96" s="92">
        <v>6.6000000000000003E-2</v>
      </c>
      <c r="I96" s="92">
        <v>4.5999999999999999E-2</v>
      </c>
      <c r="J96" s="92" t="s">
        <v>455</v>
      </c>
      <c r="K96" s="91">
        <v>88</v>
      </c>
      <c r="L96" s="91" t="s">
        <v>2505</v>
      </c>
    </row>
    <row r="97" spans="1:12" s="257" customFormat="1">
      <c r="A97" s="91" t="s">
        <v>2503</v>
      </c>
      <c r="B97" s="91" t="s">
        <v>2473</v>
      </c>
      <c r="C97" s="91" t="s">
        <v>2203</v>
      </c>
      <c r="D97" s="91"/>
      <c r="E97" s="91" t="s">
        <v>2506</v>
      </c>
      <c r="F97" s="91" t="s">
        <v>2171</v>
      </c>
      <c r="G97" s="92">
        <v>4.2000000000000003E-2</v>
      </c>
      <c r="H97" s="92">
        <v>4.2999999999999997E-2</v>
      </c>
      <c r="I97" s="92">
        <v>4.1000000000000002E-2</v>
      </c>
      <c r="J97" s="92" t="s">
        <v>455</v>
      </c>
      <c r="K97" s="91">
        <v>66</v>
      </c>
      <c r="L97" s="91" t="s">
        <v>2507</v>
      </c>
    </row>
    <row r="98" spans="1:12" s="257" customFormat="1">
      <c r="A98" s="91" t="s">
        <v>2503</v>
      </c>
      <c r="B98" s="91" t="s">
        <v>2473</v>
      </c>
      <c r="C98" s="91" t="s">
        <v>2210</v>
      </c>
      <c r="D98" s="91"/>
      <c r="E98" s="91" t="s">
        <v>2508</v>
      </c>
      <c r="F98" s="91" t="s">
        <v>2171</v>
      </c>
      <c r="G98" s="91">
        <v>0.125</v>
      </c>
      <c r="H98" s="91">
        <v>0.10100000000000001</v>
      </c>
      <c r="I98" s="91">
        <v>7.5999999999999998E-2</v>
      </c>
      <c r="J98" s="91" t="s">
        <v>455</v>
      </c>
      <c r="K98" s="91">
        <v>86</v>
      </c>
      <c r="L98" s="91" t="s">
        <v>2509</v>
      </c>
    </row>
    <row r="99" spans="1:12" s="257" customFormat="1">
      <c r="A99" s="91" t="s">
        <v>2503</v>
      </c>
      <c r="B99" s="91" t="s">
        <v>2473</v>
      </c>
      <c r="C99" s="91" t="s">
        <v>2214</v>
      </c>
      <c r="D99" s="91"/>
      <c r="E99" s="91" t="s">
        <v>2510</v>
      </c>
      <c r="F99" s="91" t="s">
        <v>2171</v>
      </c>
      <c r="G99" s="91">
        <v>7.3999999999999996E-2</v>
      </c>
      <c r="H99" s="91">
        <v>7.1999999999999995E-2</v>
      </c>
      <c r="I99" s="91">
        <v>6.9000000000000006E-2</v>
      </c>
      <c r="J99" s="91" t="s">
        <v>455</v>
      </c>
      <c r="K99" s="91">
        <v>60</v>
      </c>
      <c r="L99" s="91" t="s">
        <v>2511</v>
      </c>
    </row>
    <row r="100" spans="1:12" s="257" customFormat="1">
      <c r="A100" s="91" t="s">
        <v>2503</v>
      </c>
      <c r="B100" s="91" t="s">
        <v>2473</v>
      </c>
      <c r="C100" s="91" t="s">
        <v>2217</v>
      </c>
      <c r="D100" s="91"/>
      <c r="E100" s="91" t="s">
        <v>2512</v>
      </c>
      <c r="F100" s="91" t="s">
        <v>2171</v>
      </c>
      <c r="G100" s="91">
        <v>0.03</v>
      </c>
      <c r="H100" s="91">
        <v>2.9000000000000001E-2</v>
      </c>
      <c r="I100" s="91">
        <v>2.9000000000000001E-2</v>
      </c>
      <c r="J100" s="91" t="s">
        <v>455</v>
      </c>
      <c r="K100" s="91">
        <v>62</v>
      </c>
      <c r="L100" s="91" t="s">
        <v>2513</v>
      </c>
    </row>
    <row r="101" spans="1:12" s="257" customFormat="1">
      <c r="A101" s="91" t="s">
        <v>2503</v>
      </c>
      <c r="B101" s="91" t="s">
        <v>2473</v>
      </c>
      <c r="C101" s="91" t="s">
        <v>2220</v>
      </c>
      <c r="D101" s="91"/>
      <c r="E101" s="91" t="s">
        <v>2514</v>
      </c>
      <c r="F101" s="91" t="s">
        <v>2171</v>
      </c>
      <c r="G101" s="92">
        <v>-9.5000000000000001E-2</v>
      </c>
      <c r="H101" s="91">
        <v>-9.4E-2</v>
      </c>
      <c r="I101" s="92">
        <v>-9.2999999999999999E-2</v>
      </c>
      <c r="J101" s="91" t="s">
        <v>455</v>
      </c>
      <c r="K101" s="91">
        <v>26</v>
      </c>
      <c r="L101" s="91" t="s">
        <v>2515</v>
      </c>
    </row>
    <row r="102" spans="1:12" s="257" customFormat="1">
      <c r="A102" s="91" t="s">
        <v>2503</v>
      </c>
      <c r="B102" s="91" t="s">
        <v>2473</v>
      </c>
      <c r="C102" s="91" t="s">
        <v>2223</v>
      </c>
      <c r="D102" s="91"/>
      <c r="E102" s="91" t="s">
        <v>2516</v>
      </c>
      <c r="F102" s="91" t="s">
        <v>2171</v>
      </c>
      <c r="G102" s="92" t="s">
        <v>455</v>
      </c>
      <c r="H102" s="91">
        <v>-4.2999999999999997E-2</v>
      </c>
      <c r="I102" s="92">
        <v>-3.6999999999999998E-2</v>
      </c>
      <c r="J102" s="91" t="s">
        <v>455</v>
      </c>
      <c r="K102" s="91">
        <v>2</v>
      </c>
      <c r="L102" s="91" t="s">
        <v>2517</v>
      </c>
    </row>
    <row r="103" spans="1:12" s="257" customFormat="1">
      <c r="A103" s="91" t="s">
        <v>2503</v>
      </c>
      <c r="B103" s="91" t="s">
        <v>2473</v>
      </c>
      <c r="C103" s="91" t="s">
        <v>2226</v>
      </c>
      <c r="D103" s="91"/>
      <c r="E103" s="91" t="s">
        <v>2518</v>
      </c>
      <c r="F103" s="91" t="s">
        <v>2171</v>
      </c>
      <c r="G103" s="91">
        <v>0.05</v>
      </c>
      <c r="H103" s="91">
        <v>0.05</v>
      </c>
      <c r="I103" s="92">
        <v>0.05</v>
      </c>
      <c r="J103" s="91" t="s">
        <v>455</v>
      </c>
      <c r="K103" s="91">
        <v>22</v>
      </c>
      <c r="L103" s="91" t="s">
        <v>2519</v>
      </c>
    </row>
    <row r="104" spans="1:12" s="257" customFormat="1">
      <c r="A104" s="91" t="s">
        <v>2520</v>
      </c>
      <c r="B104" s="91" t="s">
        <v>2473</v>
      </c>
      <c r="C104" s="91" t="s">
        <v>2229</v>
      </c>
      <c r="D104" s="91"/>
      <c r="E104" s="91" t="s">
        <v>2521</v>
      </c>
      <c r="F104" s="91" t="s">
        <v>2171</v>
      </c>
      <c r="G104" s="91" t="s">
        <v>455</v>
      </c>
      <c r="H104" s="91" t="s">
        <v>2522</v>
      </c>
      <c r="I104" s="92" t="s">
        <v>2523</v>
      </c>
      <c r="J104" s="91" t="s">
        <v>455</v>
      </c>
      <c r="K104" s="91">
        <v>20</v>
      </c>
      <c r="L104" s="91" t="s">
        <v>2524</v>
      </c>
    </row>
    <row r="105" spans="1:12" s="257" customFormat="1">
      <c r="A105" s="91" t="s">
        <v>2525</v>
      </c>
      <c r="B105" s="91" t="s">
        <v>2473</v>
      </c>
      <c r="C105" s="91" t="s">
        <v>2233</v>
      </c>
      <c r="D105" s="91"/>
      <c r="E105" s="91" t="s">
        <v>2526</v>
      </c>
      <c r="F105" s="91" t="s">
        <v>2171</v>
      </c>
      <c r="G105" s="92" t="s">
        <v>455</v>
      </c>
      <c r="H105" s="91" t="s">
        <v>455</v>
      </c>
      <c r="I105" s="92">
        <v>-9.4E-2</v>
      </c>
      <c r="J105" s="91" t="s">
        <v>455</v>
      </c>
      <c r="K105" s="91">
        <v>10</v>
      </c>
      <c r="L105" s="91" t="s">
        <v>2527</v>
      </c>
    </row>
    <row r="106" spans="1:12" s="257" customFormat="1">
      <c r="A106" s="91" t="s">
        <v>2528</v>
      </c>
      <c r="B106" s="91" t="s">
        <v>2473</v>
      </c>
      <c r="C106" s="91" t="s">
        <v>2236</v>
      </c>
      <c r="D106" s="91"/>
      <c r="E106" s="91" t="s">
        <v>2529</v>
      </c>
      <c r="F106" s="91">
        <v>44166</v>
      </c>
      <c r="G106" s="92">
        <v>4.2000000000000003E-2</v>
      </c>
      <c r="H106" s="91" t="s">
        <v>455</v>
      </c>
      <c r="I106" s="92">
        <v>4.2000000000000003E-2</v>
      </c>
      <c r="J106" s="91" t="s">
        <v>455</v>
      </c>
      <c r="K106" s="91">
        <v>36</v>
      </c>
      <c r="L106" s="91" t="s">
        <v>2530</v>
      </c>
    </row>
    <row r="107" spans="1:12" s="257" customFormat="1">
      <c r="A107" s="91" t="s">
        <v>2528</v>
      </c>
      <c r="B107" s="91" t="s">
        <v>2473</v>
      </c>
      <c r="C107" s="91" t="s">
        <v>2239</v>
      </c>
      <c r="D107" s="91"/>
      <c r="E107" s="91" t="s">
        <v>2531</v>
      </c>
      <c r="F107" s="91">
        <v>44166</v>
      </c>
      <c r="G107" s="91">
        <v>3.4500000000000003E-2</v>
      </c>
      <c r="H107" s="91" t="s">
        <v>455</v>
      </c>
      <c r="I107" s="91">
        <v>3.4500000000000003E-2</v>
      </c>
      <c r="J107" s="91" t="s">
        <v>455</v>
      </c>
      <c r="K107" s="91">
        <v>40</v>
      </c>
      <c r="L107" s="91" t="s">
        <v>2532</v>
      </c>
    </row>
    <row r="108" spans="1:12" s="257" customFormat="1">
      <c r="A108" s="91" t="s">
        <v>2533</v>
      </c>
      <c r="B108" s="91" t="s">
        <v>2473</v>
      </c>
      <c r="C108" s="91" t="s">
        <v>2243</v>
      </c>
      <c r="D108" s="91"/>
      <c r="E108" s="91" t="s">
        <v>2534</v>
      </c>
      <c r="F108" s="91" t="s">
        <v>2171</v>
      </c>
      <c r="G108" s="92" t="s">
        <v>455</v>
      </c>
      <c r="H108" s="92" t="s">
        <v>455</v>
      </c>
      <c r="I108" s="92">
        <v>3.5999999999999997E-2</v>
      </c>
      <c r="J108" s="91" t="s">
        <v>455</v>
      </c>
      <c r="K108" s="91">
        <v>24</v>
      </c>
      <c r="L108" s="91" t="s">
        <v>2535</v>
      </c>
    </row>
    <row r="109" spans="1:12" s="257" customFormat="1">
      <c r="A109" s="91" t="s">
        <v>2536</v>
      </c>
      <c r="B109" s="91" t="s">
        <v>2537</v>
      </c>
      <c r="C109" s="91" t="s">
        <v>2169</v>
      </c>
      <c r="D109" s="91"/>
      <c r="E109" s="91" t="s">
        <v>2538</v>
      </c>
      <c r="F109" s="91"/>
      <c r="G109" s="91"/>
      <c r="H109" s="91"/>
      <c r="I109" s="91"/>
      <c r="J109" s="91"/>
      <c r="K109" s="91">
        <v>0</v>
      </c>
      <c r="L109" s="91"/>
    </row>
    <row r="110" spans="1:12" s="257" customFormat="1">
      <c r="A110" s="91" t="s">
        <v>2539</v>
      </c>
      <c r="B110" s="91" t="s">
        <v>2537</v>
      </c>
      <c r="C110" s="91" t="s">
        <v>2174</v>
      </c>
      <c r="D110" s="91"/>
      <c r="E110" s="91" t="s">
        <v>2540</v>
      </c>
      <c r="F110" s="91" t="s">
        <v>2291</v>
      </c>
      <c r="G110" s="91" t="s">
        <v>455</v>
      </c>
      <c r="H110" s="91">
        <v>23</v>
      </c>
      <c r="I110" s="91">
        <v>13.8</v>
      </c>
      <c r="J110" s="91" t="s">
        <v>455</v>
      </c>
      <c r="K110" s="91">
        <v>60.9756</v>
      </c>
      <c r="L110" s="91" t="s">
        <v>2541</v>
      </c>
    </row>
    <row r="111" spans="1:12">
      <c r="A111" s="91" t="s">
        <v>2542</v>
      </c>
      <c r="B111" s="91" t="s">
        <v>2537</v>
      </c>
      <c r="C111" s="91" t="s">
        <v>2178</v>
      </c>
      <c r="D111" s="91"/>
      <c r="E111" s="91" t="s">
        <v>2543</v>
      </c>
      <c r="F111" s="91" t="s">
        <v>2286</v>
      </c>
      <c r="G111" s="91">
        <v>-3.0000000000000001E-3</v>
      </c>
      <c r="H111" s="91">
        <v>-7.0000000000000001E-3</v>
      </c>
      <c r="I111" s="91">
        <v>-1.0999999999999999E-2</v>
      </c>
      <c r="J111" s="91">
        <v>-0.01</v>
      </c>
      <c r="K111" s="91">
        <v>58.5366</v>
      </c>
      <c r="L111" s="91" t="s">
        <v>2544</v>
      </c>
    </row>
    <row r="112" spans="1:12">
      <c r="A112" s="91" t="s">
        <v>2542</v>
      </c>
      <c r="B112" s="91" t="s">
        <v>2537</v>
      </c>
      <c r="C112" s="91" t="s">
        <v>2181</v>
      </c>
      <c r="D112" s="91"/>
      <c r="E112" s="91" t="s">
        <v>2545</v>
      </c>
      <c r="F112" s="91" t="s">
        <v>2286</v>
      </c>
      <c r="G112" s="91">
        <v>-4.5999999999999999E-2</v>
      </c>
      <c r="H112" s="91">
        <v>-6.6000000000000003E-2</v>
      </c>
      <c r="I112" s="91">
        <v>-6.9000000000000006E-2</v>
      </c>
      <c r="J112" s="91">
        <v>-6.8000000000000005E-2</v>
      </c>
      <c r="K112" s="91">
        <v>56.0976</v>
      </c>
      <c r="L112" s="91" t="s">
        <v>2546</v>
      </c>
    </row>
    <row r="113" spans="1:12">
      <c r="A113" s="91" t="s">
        <v>2547</v>
      </c>
      <c r="B113" s="91" t="s">
        <v>2537</v>
      </c>
      <c r="C113" s="91" t="s">
        <v>2184</v>
      </c>
      <c r="D113" s="91"/>
      <c r="E113" s="91" t="s">
        <v>2548</v>
      </c>
      <c r="F113" s="91">
        <v>41974</v>
      </c>
      <c r="G113" s="91">
        <v>4.4999999999999998E-2</v>
      </c>
      <c r="H113" s="91">
        <v>4.4999999999999998E-2</v>
      </c>
      <c r="I113" s="91">
        <v>4.4999999999999998E-2</v>
      </c>
      <c r="J113" s="91" t="s">
        <v>455</v>
      </c>
      <c r="K113" s="91">
        <v>97.561000000000007</v>
      </c>
      <c r="L113" s="91" t="s">
        <v>2549</v>
      </c>
    </row>
    <row r="114" spans="1:12">
      <c r="A114" s="91" t="s">
        <v>2547</v>
      </c>
      <c r="B114" s="91" t="s">
        <v>2537</v>
      </c>
      <c r="C114" s="91" t="s">
        <v>2187</v>
      </c>
      <c r="D114" s="91"/>
      <c r="E114" s="91" t="s">
        <v>2550</v>
      </c>
      <c r="F114" s="91">
        <v>41974</v>
      </c>
      <c r="G114" s="92">
        <v>4.7500000000000001E-2</v>
      </c>
      <c r="H114" s="92">
        <v>4.7500000000000001E-2</v>
      </c>
      <c r="I114" s="92">
        <v>4.7500000000000001E-2</v>
      </c>
      <c r="J114" s="91" t="s">
        <v>455</v>
      </c>
      <c r="K114" s="91">
        <v>78.0488</v>
      </c>
      <c r="L114" s="91" t="s">
        <v>2551</v>
      </c>
    </row>
    <row r="115" spans="1:12">
      <c r="A115" s="91" t="s">
        <v>2547</v>
      </c>
      <c r="B115" s="91" t="s">
        <v>2537</v>
      </c>
      <c r="C115" s="91" t="s">
        <v>2190</v>
      </c>
      <c r="D115" s="91"/>
      <c r="E115" s="91" t="s">
        <v>2552</v>
      </c>
      <c r="F115" s="91">
        <v>41974</v>
      </c>
      <c r="G115" s="92">
        <v>0.04</v>
      </c>
      <c r="H115" s="92">
        <v>0.04</v>
      </c>
      <c r="I115" s="92">
        <v>0.04</v>
      </c>
      <c r="J115" s="91" t="s">
        <v>455</v>
      </c>
      <c r="K115" s="91">
        <v>87.804900000000004</v>
      </c>
      <c r="L115" s="91" t="s">
        <v>2553</v>
      </c>
    </row>
    <row r="116" spans="1:12">
      <c r="A116" s="91" t="s">
        <v>2520</v>
      </c>
      <c r="B116" s="91" t="s">
        <v>2537</v>
      </c>
      <c r="C116" s="91" t="s">
        <v>2193</v>
      </c>
      <c r="D116" s="91"/>
      <c r="E116" s="91" t="s">
        <v>2554</v>
      </c>
      <c r="F116" s="91" t="s">
        <v>2306</v>
      </c>
      <c r="G116" s="92">
        <v>44.6</v>
      </c>
      <c r="H116" s="92">
        <v>44.2</v>
      </c>
      <c r="I116" s="92">
        <v>44.2</v>
      </c>
      <c r="J116" s="91" t="s">
        <v>455</v>
      </c>
      <c r="K116" s="91">
        <v>90</v>
      </c>
      <c r="L116" s="91" t="s">
        <v>2555</v>
      </c>
    </row>
    <row r="117" spans="1:12">
      <c r="A117" s="91" t="s">
        <v>2520</v>
      </c>
      <c r="B117" s="91" t="s">
        <v>2537</v>
      </c>
      <c r="C117" s="91" t="s">
        <v>2196</v>
      </c>
      <c r="D117" s="91"/>
      <c r="E117" s="91" t="s">
        <v>2556</v>
      </c>
      <c r="F117" s="91" t="s">
        <v>2306</v>
      </c>
      <c r="G117" s="92">
        <v>49</v>
      </c>
      <c r="H117" s="92">
        <v>48.1</v>
      </c>
      <c r="I117" s="92">
        <v>48.7</v>
      </c>
      <c r="J117" s="91" t="s">
        <v>455</v>
      </c>
      <c r="K117" s="91">
        <v>70</v>
      </c>
      <c r="L117" s="91" t="s">
        <v>2557</v>
      </c>
    </row>
    <row r="118" spans="1:12">
      <c r="A118" s="91" t="s">
        <v>2520</v>
      </c>
      <c r="B118" s="91" t="s">
        <v>2537</v>
      </c>
      <c r="C118" s="91" t="s">
        <v>2199</v>
      </c>
      <c r="D118" s="91"/>
      <c r="E118" s="91" t="s">
        <v>2558</v>
      </c>
      <c r="F118" s="91" t="s">
        <v>2306</v>
      </c>
      <c r="G118" s="91">
        <v>48</v>
      </c>
      <c r="H118" s="91">
        <v>47</v>
      </c>
      <c r="I118" s="91">
        <v>47.6</v>
      </c>
      <c r="J118" s="91" t="s">
        <v>455</v>
      </c>
      <c r="K118" s="91">
        <v>73.170699999999997</v>
      </c>
      <c r="L118" s="91" t="s">
        <v>2559</v>
      </c>
    </row>
    <row r="119" spans="1:12">
      <c r="A119" s="91" t="s">
        <v>2560</v>
      </c>
      <c r="B119" s="91" t="s">
        <v>2537</v>
      </c>
      <c r="C119" s="91" t="s">
        <v>2203</v>
      </c>
      <c r="D119" s="91"/>
      <c r="E119" s="91" t="s">
        <v>2561</v>
      </c>
      <c r="F119" s="91" t="s">
        <v>2286</v>
      </c>
      <c r="G119" s="91" t="s">
        <v>2562</v>
      </c>
      <c r="H119" s="91" t="s">
        <v>2563</v>
      </c>
      <c r="I119" s="91" t="s">
        <v>2564</v>
      </c>
      <c r="J119" s="91" t="s">
        <v>2565</v>
      </c>
      <c r="K119" s="91">
        <v>24.3902</v>
      </c>
      <c r="L119" s="91" t="s">
        <v>2566</v>
      </c>
    </row>
    <row r="120" spans="1:12">
      <c r="A120" s="91" t="s">
        <v>2560</v>
      </c>
      <c r="B120" s="91" t="s">
        <v>2537</v>
      </c>
      <c r="C120" s="91" t="s">
        <v>2210</v>
      </c>
      <c r="D120" s="91"/>
      <c r="E120" s="91" t="s">
        <v>2567</v>
      </c>
      <c r="F120" s="91" t="s">
        <v>2286</v>
      </c>
      <c r="G120" s="91" t="s">
        <v>455</v>
      </c>
      <c r="H120" s="91" t="s">
        <v>2568</v>
      </c>
      <c r="I120" s="92" t="s">
        <v>2562</v>
      </c>
      <c r="J120" s="91" t="s">
        <v>455</v>
      </c>
      <c r="K120" s="91">
        <v>21.9512</v>
      </c>
      <c r="L120" s="91" t="s">
        <v>2569</v>
      </c>
    </row>
    <row r="121" spans="1:12">
      <c r="A121" s="91" t="s">
        <v>2560</v>
      </c>
      <c r="B121" s="91" t="s">
        <v>2537</v>
      </c>
      <c r="C121" s="91" t="s">
        <v>2214</v>
      </c>
      <c r="D121" s="91"/>
      <c r="E121" s="91" t="s">
        <v>2570</v>
      </c>
      <c r="F121" s="91" t="s">
        <v>2354</v>
      </c>
      <c r="G121" s="92" t="s">
        <v>455</v>
      </c>
      <c r="H121" s="91">
        <v>5.2999999999999999E-2</v>
      </c>
      <c r="I121" s="92">
        <v>4.4999999999999998E-2</v>
      </c>
      <c r="J121" s="91" t="s">
        <v>455</v>
      </c>
      <c r="K121" s="91">
        <v>12.1951</v>
      </c>
      <c r="L121" s="91" t="s">
        <v>2571</v>
      </c>
    </row>
    <row r="122" spans="1:12">
      <c r="A122" s="91" t="s">
        <v>2572</v>
      </c>
      <c r="B122" s="91" t="s">
        <v>2537</v>
      </c>
      <c r="C122" s="91" t="s">
        <v>2217</v>
      </c>
      <c r="D122" s="91"/>
      <c r="E122" s="91" t="s">
        <v>2185</v>
      </c>
      <c r="F122" s="91" t="s">
        <v>2573</v>
      </c>
      <c r="G122" s="91">
        <v>2.4E-2</v>
      </c>
      <c r="H122" s="91" t="s">
        <v>455</v>
      </c>
      <c r="I122" s="91">
        <v>2.4E-2</v>
      </c>
      <c r="J122" s="91" t="s">
        <v>455</v>
      </c>
      <c r="K122" s="91">
        <v>95.122</v>
      </c>
      <c r="L122" s="91" t="s">
        <v>2574</v>
      </c>
    </row>
    <row r="123" spans="1:12">
      <c r="A123" s="91" t="s">
        <v>2572</v>
      </c>
      <c r="B123" s="91" t="s">
        <v>2537</v>
      </c>
      <c r="C123" s="91" t="s">
        <v>2220</v>
      </c>
      <c r="D123" s="91"/>
      <c r="E123" s="91" t="s">
        <v>2179</v>
      </c>
      <c r="F123" s="91" t="s">
        <v>2573</v>
      </c>
      <c r="G123" s="91">
        <v>-5.0000000000000001E-3</v>
      </c>
      <c r="H123" s="91" t="s">
        <v>455</v>
      </c>
      <c r="I123" s="91">
        <v>-5.0000000000000001E-3</v>
      </c>
      <c r="J123" s="91" t="s">
        <v>455</v>
      </c>
      <c r="K123" s="91">
        <v>85.365899999999996</v>
      </c>
      <c r="L123" s="91" t="s">
        <v>2575</v>
      </c>
    </row>
    <row r="124" spans="1:12">
      <c r="A124" s="91" t="s">
        <v>2572</v>
      </c>
      <c r="B124" s="91" t="s">
        <v>2537</v>
      </c>
      <c r="C124" s="91" t="s">
        <v>2223</v>
      </c>
      <c r="D124" s="91"/>
      <c r="E124" s="91" t="s">
        <v>2576</v>
      </c>
      <c r="F124" s="91" t="s">
        <v>2573</v>
      </c>
      <c r="G124" s="92">
        <v>3.5999999999999997E-2</v>
      </c>
      <c r="H124" s="91" t="s">
        <v>455</v>
      </c>
      <c r="I124" s="92">
        <v>3.5999999999999997E-2</v>
      </c>
      <c r="J124" s="91" t="s">
        <v>455</v>
      </c>
      <c r="K124" s="91">
        <v>70.731700000000004</v>
      </c>
      <c r="L124" s="91" t="s">
        <v>2577</v>
      </c>
    </row>
    <row r="125" spans="1:12">
      <c r="A125" s="91" t="s">
        <v>2578</v>
      </c>
      <c r="B125" s="91" t="s">
        <v>2537</v>
      </c>
      <c r="C125" s="91" t="s">
        <v>2226</v>
      </c>
      <c r="D125" s="91"/>
      <c r="E125" s="91" t="s">
        <v>2579</v>
      </c>
      <c r="F125" s="91" t="s">
        <v>2171</v>
      </c>
      <c r="G125" s="92" t="s">
        <v>455</v>
      </c>
      <c r="H125" s="91" t="s">
        <v>455</v>
      </c>
      <c r="I125" s="92">
        <v>0.14599999999999999</v>
      </c>
      <c r="J125" s="91" t="s">
        <v>455</v>
      </c>
      <c r="K125" s="91">
        <v>36.5854</v>
      </c>
      <c r="L125" s="91" t="s">
        <v>2580</v>
      </c>
    </row>
    <row r="126" spans="1:12">
      <c r="A126" s="91" t="s">
        <v>2581</v>
      </c>
      <c r="B126" s="91" t="s">
        <v>2537</v>
      </c>
      <c r="C126" s="91" t="s">
        <v>2229</v>
      </c>
      <c r="D126" s="91"/>
      <c r="E126" s="91" t="s">
        <v>2582</v>
      </c>
      <c r="F126" s="91" t="s">
        <v>2286</v>
      </c>
      <c r="G126" s="92" t="s">
        <v>455</v>
      </c>
      <c r="H126" s="91" t="s">
        <v>455</v>
      </c>
      <c r="I126" s="92" t="s">
        <v>2583</v>
      </c>
      <c r="J126" s="91" t="s">
        <v>455</v>
      </c>
      <c r="K126" s="91">
        <v>29.2683</v>
      </c>
      <c r="L126" s="91" t="s">
        <v>2584</v>
      </c>
    </row>
    <row r="127" spans="1:12">
      <c r="A127" s="91" t="s">
        <v>2585</v>
      </c>
      <c r="B127" s="91" t="s">
        <v>2537</v>
      </c>
      <c r="C127" s="91" t="s">
        <v>2233</v>
      </c>
      <c r="D127" s="91"/>
      <c r="E127" s="91" t="s">
        <v>2586</v>
      </c>
      <c r="F127" s="91" t="s">
        <v>2286</v>
      </c>
      <c r="G127" s="92" t="s">
        <v>455</v>
      </c>
      <c r="H127" s="91" t="s">
        <v>455</v>
      </c>
      <c r="I127" s="92">
        <v>4.0000000000000001E-3</v>
      </c>
      <c r="J127" s="91" t="s">
        <v>455</v>
      </c>
      <c r="K127" s="91">
        <v>19.5122</v>
      </c>
      <c r="L127" s="91" t="s">
        <v>2587</v>
      </c>
    </row>
    <row r="128" spans="1:12">
      <c r="A128" s="91" t="s">
        <v>2585</v>
      </c>
      <c r="B128" s="91" t="s">
        <v>2537</v>
      </c>
      <c r="C128" s="91" t="s">
        <v>2236</v>
      </c>
      <c r="D128" s="91"/>
      <c r="E128" s="91" t="s">
        <v>2588</v>
      </c>
      <c r="F128" s="91" t="s">
        <v>2286</v>
      </c>
      <c r="G128" s="92" t="s">
        <v>455</v>
      </c>
      <c r="H128" s="91" t="s">
        <v>455</v>
      </c>
      <c r="I128" s="92">
        <v>-3.0000000000000001E-3</v>
      </c>
      <c r="J128" s="91" t="s">
        <v>455</v>
      </c>
      <c r="K128" s="91">
        <v>17.0732</v>
      </c>
      <c r="L128" s="91" t="s">
        <v>2589</v>
      </c>
    </row>
    <row r="129" spans="1:12">
      <c r="A129" s="91" t="s">
        <v>2358</v>
      </c>
      <c r="B129" s="91" t="s">
        <v>2537</v>
      </c>
      <c r="C129" s="91" t="s">
        <v>2239</v>
      </c>
      <c r="D129" s="91"/>
      <c r="E129" s="91" t="s">
        <v>2590</v>
      </c>
      <c r="F129" s="91" t="s">
        <v>2306</v>
      </c>
      <c r="G129" s="92">
        <v>-16.3</v>
      </c>
      <c r="H129" s="91" t="s">
        <v>455</v>
      </c>
      <c r="I129" s="92">
        <v>-16.899999999999999</v>
      </c>
      <c r="J129" s="91" t="s">
        <v>455</v>
      </c>
      <c r="K129" s="91">
        <v>65.853700000000003</v>
      </c>
      <c r="L129" s="91" t="s">
        <v>2591</v>
      </c>
    </row>
    <row r="130" spans="1:12">
      <c r="A130" s="91"/>
      <c r="B130" s="91"/>
      <c r="C130" s="91"/>
      <c r="D130" s="91"/>
      <c r="E130" s="91"/>
      <c r="F130" s="91"/>
      <c r="G130" s="91"/>
      <c r="H130" s="91"/>
      <c r="I130" s="92"/>
      <c r="J130" s="92"/>
      <c r="K130" s="91"/>
      <c r="L130" s="91"/>
    </row>
    <row r="131" spans="1:12">
      <c r="A131" s="91"/>
      <c r="B131" s="91"/>
      <c r="C131" s="91"/>
      <c r="D131" s="91"/>
      <c r="E131" s="91"/>
      <c r="F131" s="91"/>
      <c r="G131" s="91"/>
      <c r="H131" s="91"/>
      <c r="I131" s="92"/>
      <c r="J131" s="92"/>
      <c r="K131" s="91"/>
      <c r="L131" s="91"/>
    </row>
    <row r="132" spans="1:12">
      <c r="A132" s="91"/>
      <c r="B132" s="91"/>
      <c r="C132" s="91"/>
      <c r="D132" s="91"/>
      <c r="E132" s="91"/>
      <c r="F132" s="91"/>
      <c r="G132" s="91"/>
      <c r="H132" s="91"/>
      <c r="I132" s="92"/>
      <c r="J132" s="91"/>
      <c r="K132" s="91"/>
      <c r="L132" s="91"/>
    </row>
    <row r="133" spans="1:12">
      <c r="A133" s="91"/>
      <c r="B133" s="91"/>
      <c r="C133" s="91"/>
      <c r="D133" s="91"/>
      <c r="E133" s="91"/>
      <c r="F133" s="91"/>
      <c r="G133" s="91"/>
      <c r="H133" s="91"/>
      <c r="I133" s="92"/>
      <c r="J133" s="91"/>
      <c r="K133" s="91"/>
      <c r="L133" s="91"/>
    </row>
    <row r="134" spans="1:12">
      <c r="A134" s="91"/>
      <c r="B134" s="91"/>
      <c r="C134" s="91"/>
      <c r="D134" s="91"/>
      <c r="E134" s="91"/>
      <c r="F134" s="91"/>
      <c r="G134" s="91"/>
      <c r="H134" s="91"/>
      <c r="I134" s="92"/>
      <c r="J134" s="91"/>
      <c r="K134" s="91"/>
      <c r="L134" s="91"/>
    </row>
  </sheetData>
  <sheetProtection algorithmName="SHA-512" hashValue="EeQI4/CmBLTHYEOn1zdg6nOS5FIGuWZBKANug2itezY9CVtaixAcoRKM/IyOPFU1Kdk9neMBk4Q6XtxDvMScYg==" saltValue="OB/Vc3VmtII8fkOcia4TAA==" spinCount="100000" sheet="1" objects="1" scenarios="1"/>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D4C4AA"/>
  </sheetPr>
  <dimension ref="A1:M21"/>
  <sheetViews>
    <sheetView zoomScale="70" zoomScaleNormal="70" workbookViewId="0">
      <selection activeCell="K18" sqref="K18"/>
    </sheetView>
  </sheetViews>
  <sheetFormatPr defaultColWidth="8.88671875" defaultRowHeight="15.75"/>
  <cols>
    <col min="1" max="1" width="14.77734375" style="18" bestFit="1" customWidth="1"/>
    <col min="2" max="2" width="25" style="18" bestFit="1" customWidth="1"/>
    <col min="3" max="3" width="16.109375" style="18" bestFit="1" customWidth="1"/>
    <col min="4" max="4" width="16.6640625" style="18" customWidth="1"/>
    <col min="5" max="5" width="6.5546875" style="18" bestFit="1" customWidth="1"/>
    <col min="6" max="6" width="18.77734375" style="18" bestFit="1" customWidth="1"/>
    <col min="7" max="7" width="12.5546875" style="18" bestFit="1" customWidth="1"/>
    <col min="8" max="8" width="8.44140625" style="18" bestFit="1" customWidth="1"/>
    <col min="9" max="9" width="7.88671875" style="18" customWidth="1"/>
    <col min="10" max="10" width="13" style="18" bestFit="1" customWidth="1"/>
    <col min="11" max="11" width="42.6640625" style="18" customWidth="1"/>
    <col min="12" max="12" width="22.77734375" style="18" bestFit="1" customWidth="1"/>
    <col min="13" max="13" width="72" style="18" customWidth="1"/>
    <col min="14" max="16384" width="8.88671875" style="18"/>
  </cols>
  <sheetData>
    <row r="1" spans="1:13" ht="60.75" customHeight="1">
      <c r="A1" s="90" t="s">
        <v>266</v>
      </c>
      <c r="B1" s="90" t="str">
        <f>"As of 11am,  "</f>
        <v xml:space="preserve">As of 11am,  </v>
      </c>
      <c r="C1" s="90" t="str" cm="1">
        <f t="array" ref="C1">TEXT(tbl_dt[WeeklyDate],"DDDDD")</f>
        <v>Monday</v>
      </c>
    </row>
    <row r="3" spans="1:13">
      <c r="A3" s="84" t="s">
        <v>237</v>
      </c>
      <c r="B3" s="84" t="s">
        <v>282</v>
      </c>
      <c r="C3" s="84" t="s">
        <v>113</v>
      </c>
      <c r="D3" s="84" t="s">
        <v>283</v>
      </c>
      <c r="E3" s="84" t="s">
        <v>241</v>
      </c>
      <c r="F3" s="84" t="s">
        <v>236</v>
      </c>
      <c r="G3" s="84" t="s">
        <v>244</v>
      </c>
      <c r="H3" s="84" t="s">
        <v>126</v>
      </c>
      <c r="I3" s="84" t="s">
        <v>257</v>
      </c>
      <c r="J3" s="84" t="s">
        <v>235</v>
      </c>
      <c r="K3" s="84" t="s">
        <v>299</v>
      </c>
      <c r="L3" s="84" t="s">
        <v>302</v>
      </c>
      <c r="M3" s="84" t="s">
        <v>250</v>
      </c>
    </row>
    <row r="4" spans="1:13" ht="31.5">
      <c r="A4" s="87">
        <v>45012</v>
      </c>
      <c r="B4" s="84" t="s">
        <v>284</v>
      </c>
      <c r="C4" s="84" t="s">
        <v>290</v>
      </c>
      <c r="D4" s="84" t="s">
        <v>253</v>
      </c>
      <c r="E4" s="84" t="s">
        <v>255</v>
      </c>
      <c r="F4" s="84" t="s">
        <v>240</v>
      </c>
      <c r="G4" s="88" t="s">
        <v>141</v>
      </c>
      <c r="H4" s="84"/>
      <c r="I4" s="84"/>
      <c r="J4" s="84" t="s">
        <v>252</v>
      </c>
      <c r="K4" s="84" t="s">
        <v>254</v>
      </c>
      <c r="L4" s="84" t="s">
        <v>246</v>
      </c>
      <c r="M4"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中航租赁拟发行人民币绿色明珠债，已宣布路演，于3月27日召开一系列固定收益投资者电话会议。交通银行担任全球协调人</v>
      </c>
    </row>
    <row r="5" spans="1:13">
      <c r="A5" s="87">
        <v>45027</v>
      </c>
      <c r="B5" s="84" t="s">
        <v>292</v>
      </c>
      <c r="C5" s="84" t="s">
        <v>141</v>
      </c>
      <c r="D5" s="84" t="s">
        <v>256</v>
      </c>
      <c r="E5" s="84"/>
      <c r="F5" s="84" t="s">
        <v>238</v>
      </c>
      <c r="G5" s="88" t="s">
        <v>141</v>
      </c>
      <c r="H5" s="84"/>
      <c r="I5" s="84" t="s">
        <v>258</v>
      </c>
      <c r="J5" s="84" t="s">
        <v>300</v>
      </c>
      <c r="K5" s="84"/>
      <c r="L5" s="84"/>
      <c r="M5"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常德经投拟发行欧元高级债，已宣布委任。</v>
      </c>
    </row>
    <row r="6" spans="1:13" ht="31.5">
      <c r="A6" s="87">
        <v>45033</v>
      </c>
      <c r="B6" s="84" t="s">
        <v>293</v>
      </c>
      <c r="C6" s="84" t="s">
        <v>141</v>
      </c>
      <c r="D6" s="84" t="s">
        <v>253</v>
      </c>
      <c r="E6" s="84"/>
      <c r="F6" s="84" t="s">
        <v>240</v>
      </c>
      <c r="G6" s="88" t="s">
        <v>141</v>
      </c>
      <c r="H6" s="84"/>
      <c r="I6" s="84">
        <v>2</v>
      </c>
      <c r="J6" s="84" t="s">
        <v>261</v>
      </c>
      <c r="K6" s="84" t="s">
        <v>259</v>
      </c>
      <c r="L6" s="84" t="s">
        <v>245</v>
      </c>
      <c r="M6"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绍兴上虞国资拟发行人民币明珠债，已宣布开簿，2年期的IPG为4.8%区间。交银国际担任全球协调人</v>
      </c>
    </row>
    <row r="7" spans="1:13" ht="31.5">
      <c r="A7" s="87">
        <v>45033</v>
      </c>
      <c r="B7" s="84" t="s">
        <v>294</v>
      </c>
      <c r="C7" s="84" t="s">
        <v>141</v>
      </c>
      <c r="D7" s="84" t="s">
        <v>253</v>
      </c>
      <c r="E7" s="84"/>
      <c r="F7" s="84" t="s">
        <v>240</v>
      </c>
      <c r="G7" s="88" t="s">
        <v>141</v>
      </c>
      <c r="H7" s="84"/>
      <c r="I7" s="84" t="s">
        <v>260</v>
      </c>
      <c r="J7" s="84" t="s">
        <v>261</v>
      </c>
      <c r="K7" s="84" t="s">
        <v>262</v>
      </c>
      <c r="L7" s="84" t="s">
        <v>245</v>
      </c>
      <c r="M7"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远东国际租赁拟发行人民币明珠债，已宣布开簿，3年期的FPG为4.8%区间。交银国际担任全球协调人</v>
      </c>
    </row>
    <row r="8" spans="1:13">
      <c r="A8" s="87">
        <v>45033</v>
      </c>
      <c r="B8" s="84" t="s">
        <v>295</v>
      </c>
      <c r="C8" s="84" t="s">
        <v>141</v>
      </c>
      <c r="D8" s="84" t="s">
        <v>253</v>
      </c>
      <c r="E8" s="84"/>
      <c r="F8" s="84" t="s">
        <v>240</v>
      </c>
      <c r="G8" s="88" t="s">
        <v>141</v>
      </c>
      <c r="H8" s="84"/>
      <c r="I8" s="84" t="s">
        <v>260</v>
      </c>
      <c r="J8" s="84" t="s">
        <v>261</v>
      </c>
      <c r="K8" s="84" t="s">
        <v>263</v>
      </c>
      <c r="L8" s="84"/>
      <c r="M8"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衢州工业发展拟发行人民币明珠债，已宣布开簿，3年期的IPG为4.28%区间。</v>
      </c>
    </row>
    <row r="9" spans="1:13" ht="31.5">
      <c r="A9" s="87">
        <v>45033</v>
      </c>
      <c r="B9" s="84" t="s">
        <v>296</v>
      </c>
      <c r="C9" s="84" t="s">
        <v>141</v>
      </c>
      <c r="D9" s="84" t="s">
        <v>253</v>
      </c>
      <c r="E9" s="84"/>
      <c r="F9" s="84" t="s">
        <v>240</v>
      </c>
      <c r="G9" s="88" t="s">
        <v>141</v>
      </c>
      <c r="H9" s="84"/>
      <c r="I9" s="84" t="s">
        <v>260</v>
      </c>
      <c r="J9" s="84" t="s">
        <v>261</v>
      </c>
      <c r="K9" s="84" t="s">
        <v>264</v>
      </c>
      <c r="L9" s="84" t="s">
        <v>247</v>
      </c>
      <c r="M9"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南宁五象建投拟发行人民币明珠债，已宣布开簿，3年期的IPG为4.7%区间。交银国际担任账簿管理人</v>
      </c>
    </row>
    <row r="10" spans="1:13">
      <c r="A10" s="87">
        <v>45040</v>
      </c>
      <c r="B10" s="84" t="s">
        <v>297</v>
      </c>
      <c r="C10" s="84" t="s">
        <v>141</v>
      </c>
      <c r="D10" s="84" t="s">
        <v>253</v>
      </c>
      <c r="E10" s="84"/>
      <c r="F10" s="84" t="s">
        <v>240</v>
      </c>
      <c r="G10" s="88" t="s">
        <v>141</v>
      </c>
      <c r="H10" s="84"/>
      <c r="I10" s="84" t="s">
        <v>260</v>
      </c>
      <c r="J10" s="84" t="s">
        <v>261</v>
      </c>
      <c r="K10" s="84" t="s">
        <v>267</v>
      </c>
      <c r="L10" s="84"/>
      <c r="M10"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漳州九龙江拟发行人民币明珠债，已宣布开簿，3年期的IPG为4.5%区间。</v>
      </c>
    </row>
    <row r="11" spans="1:13">
      <c r="A11" s="87">
        <v>45040</v>
      </c>
      <c r="B11" s="84" t="s">
        <v>298</v>
      </c>
      <c r="C11" s="84" t="s">
        <v>141</v>
      </c>
      <c r="D11" s="84" t="s">
        <v>253</v>
      </c>
      <c r="E11" s="84"/>
      <c r="F11" s="84" t="s">
        <v>240</v>
      </c>
      <c r="G11" s="88" t="s">
        <v>141</v>
      </c>
      <c r="H11" s="84"/>
      <c r="I11" s="84" t="s">
        <v>260</v>
      </c>
      <c r="J11" s="84" t="s">
        <v>261</v>
      </c>
      <c r="K11" s="84" t="s">
        <v>268</v>
      </c>
      <c r="L11" s="84"/>
      <c r="M11"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长兴交投拟发行人民币明珠债，已宣布开簿，3年期的FPG为4.7%。</v>
      </c>
    </row>
    <row r="12" spans="1:13" ht="31.5">
      <c r="A12" s="87">
        <v>45051</v>
      </c>
      <c r="B12" s="84" t="s">
        <v>285</v>
      </c>
      <c r="C12" s="84" t="s">
        <v>291</v>
      </c>
      <c r="D12" s="84" t="s">
        <v>251</v>
      </c>
      <c r="E12" s="84"/>
      <c r="F12" s="84" t="s">
        <v>238</v>
      </c>
      <c r="G12" s="88" t="s">
        <v>269</v>
      </c>
      <c r="H12" s="84"/>
      <c r="I12" s="84" t="s">
        <v>260</v>
      </c>
      <c r="J12" s="84" t="s">
        <v>252</v>
      </c>
      <c r="K12" s="84"/>
      <c r="L12" s="84" t="s">
        <v>246</v>
      </c>
      <c r="M12"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中国进出口银行拟发行美元高级债（--/A+/--），已宣布路演。交通银行担任全球协调人</v>
      </c>
    </row>
    <row r="13" spans="1:13" ht="31.5">
      <c r="A13" s="87">
        <v>45068</v>
      </c>
      <c r="B13" s="84" t="s">
        <v>286</v>
      </c>
      <c r="C13" s="84" t="s">
        <v>271</v>
      </c>
      <c r="D13" s="84"/>
      <c r="E13" s="84"/>
      <c r="F13" s="84" t="s">
        <v>301</v>
      </c>
      <c r="G13" s="84" t="s">
        <v>271</v>
      </c>
      <c r="H13" s="84"/>
      <c r="I13" s="84" t="s">
        <v>272</v>
      </c>
      <c r="J13" s="84" t="s">
        <v>261</v>
      </c>
      <c r="K13" s="84" t="s">
        <v>273</v>
      </c>
      <c r="L13" s="84" t="s">
        <v>248</v>
      </c>
      <c r="M13"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中国银行澳门分行拟发行玉兰债（A1/A/A），已宣布开簿，2年期的IPG为3.25%区间。交通银行担任账簿管理人</v>
      </c>
    </row>
    <row r="14" spans="1:13" ht="31.5">
      <c r="A14" s="87">
        <v>45089</v>
      </c>
      <c r="B14" s="84" t="s">
        <v>287</v>
      </c>
      <c r="C14" s="84" t="s">
        <v>275</v>
      </c>
      <c r="D14" s="84" t="s">
        <v>251</v>
      </c>
      <c r="E14" s="84" t="s">
        <v>255</v>
      </c>
      <c r="F14" s="84" t="s">
        <v>238</v>
      </c>
      <c r="G14" s="84" t="s">
        <v>275</v>
      </c>
      <c r="H14" s="84"/>
      <c r="I14" s="84"/>
      <c r="J14" s="84" t="s">
        <v>252</v>
      </c>
      <c r="K14" s="84" t="s">
        <v>276</v>
      </c>
      <c r="L14" s="84" t="s">
        <v>248</v>
      </c>
      <c r="M14"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义乌国资拟发行美元绿色高级债（Baa3/--/BBB），已宣布路演，于6月12日-6月15日在香港、新加坡安排召开投资者电话会议。交通银行担任账簿管理人</v>
      </c>
    </row>
    <row r="15" spans="1:13" ht="31.5">
      <c r="A15" s="87">
        <v>45089</v>
      </c>
      <c r="B15" s="84" t="s">
        <v>288</v>
      </c>
      <c r="C15" s="84" t="s">
        <v>141</v>
      </c>
      <c r="D15" s="84" t="s">
        <v>253</v>
      </c>
      <c r="E15" s="84"/>
      <c r="F15" s="84" t="s">
        <v>239</v>
      </c>
      <c r="G15" s="88" t="s">
        <v>141</v>
      </c>
      <c r="H15" s="84" t="s">
        <v>277</v>
      </c>
      <c r="I15" s="84" t="s">
        <v>260</v>
      </c>
      <c r="J15" s="84" t="s">
        <v>261</v>
      </c>
      <c r="K15" s="84" t="s">
        <v>278</v>
      </c>
      <c r="L15" s="84" t="s">
        <v>248</v>
      </c>
      <c r="M15"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桐庐新城发展拟发行人民币备证信用增强债券，由上海银行提供备证。已宣布开簿，3年期的IPG为3.85%区间。交通银行担任账簿管理人</v>
      </c>
    </row>
    <row r="16" spans="1:13" ht="31.5">
      <c r="A16" s="87">
        <v>45089</v>
      </c>
      <c r="B16" s="84" t="s">
        <v>288</v>
      </c>
      <c r="C16" s="84" t="s">
        <v>141</v>
      </c>
      <c r="D16" s="84" t="s">
        <v>253</v>
      </c>
      <c r="E16" s="84"/>
      <c r="F16" s="84" t="s">
        <v>239</v>
      </c>
      <c r="G16" s="88" t="s">
        <v>141</v>
      </c>
      <c r="H16" s="84" t="s">
        <v>279</v>
      </c>
      <c r="I16" s="84" t="s">
        <v>260</v>
      </c>
      <c r="J16" s="84" t="s">
        <v>261</v>
      </c>
      <c r="K16" s="84" t="s">
        <v>278</v>
      </c>
      <c r="L16" s="84" t="s">
        <v>247</v>
      </c>
      <c r="M16"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桐庐新城发展拟发行人民币备证信用增强债券，由宁波银行提供备证。已宣布开簿，3年期的IPG为3.85%区间。交银国际担任账簿管理人</v>
      </c>
    </row>
    <row r="17" spans="1:13" ht="31.5">
      <c r="A17" s="87">
        <v>45089</v>
      </c>
      <c r="B17" s="84" t="s">
        <v>289</v>
      </c>
      <c r="C17" s="84" t="s">
        <v>141</v>
      </c>
      <c r="D17" s="84" t="s">
        <v>253</v>
      </c>
      <c r="E17" s="84"/>
      <c r="F17" s="84" t="s">
        <v>239</v>
      </c>
      <c r="G17" s="88" t="s">
        <v>141</v>
      </c>
      <c r="H17" s="84" t="s">
        <v>280</v>
      </c>
      <c r="I17" s="84" t="s">
        <v>260</v>
      </c>
      <c r="J17" s="84" t="s">
        <v>261</v>
      </c>
      <c r="K17" s="84" t="s">
        <v>281</v>
      </c>
      <c r="L17" s="84"/>
      <c r="M17" s="84"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吴兴交旅投拟发行人民币备证信用增强债券，由杭州银行提供备证。已宣布开簿，3年期价格为5.3%。</v>
      </c>
    </row>
    <row r="18" spans="1:13">
      <c r="A18" s="87">
        <v>45103</v>
      </c>
      <c r="B18" s="18" t="s">
        <v>314</v>
      </c>
      <c r="D18" s="18" t="s">
        <v>251</v>
      </c>
      <c r="I18" s="18" t="s">
        <v>258</v>
      </c>
      <c r="J18" s="18" t="s">
        <v>261</v>
      </c>
      <c r="K18" s="18" t="s">
        <v>316</v>
      </c>
      <c r="M18" s="18"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济南市中财金投资集团拟发行美元（），已宣布开簿，364天的IPG为7.4%区间。</v>
      </c>
    </row>
    <row r="19" spans="1:13">
      <c r="A19" s="87">
        <v>45103</v>
      </c>
      <c r="B19" s="18" t="s">
        <v>315</v>
      </c>
      <c r="D19" s="18" t="s">
        <v>251</v>
      </c>
      <c r="I19" s="18" t="s">
        <v>260</v>
      </c>
      <c r="J19" s="18" t="s">
        <v>261</v>
      </c>
      <c r="K19" s="18" t="s">
        <v>363</v>
      </c>
      <c r="M19" s="18"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济南历城控股集团拟发行美元（），已宣布开簿，3年期的IPG为7.6%区间。</v>
      </c>
    </row>
    <row r="20" spans="1:13">
      <c r="A20" s="87">
        <v>45138</v>
      </c>
      <c r="B20" s="18" t="s">
        <v>358</v>
      </c>
      <c r="C20" s="101" t="s">
        <v>359</v>
      </c>
      <c r="D20" s="18" t="s">
        <v>251</v>
      </c>
      <c r="F20" s="18" t="s">
        <v>238</v>
      </c>
      <c r="G20" s="102" t="s">
        <v>360</v>
      </c>
      <c r="I20" s="18" t="s">
        <v>361</v>
      </c>
      <c r="J20" s="18" t="s">
        <v>261</v>
      </c>
      <c r="K20" s="103" t="s">
        <v>362</v>
      </c>
      <c r="L20" s="18" t="s">
        <v>246</v>
      </c>
      <c r="M20" s="18"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中国信达香港拟发行美元高级债（--/BBB+/--），已宣布开簿，3.5年期的IPG在T3+175bps区间。交通银行担任全球协调人</v>
      </c>
    </row>
    <row r="21" spans="1:13">
      <c r="A21" s="87">
        <v>45159</v>
      </c>
      <c r="B21" s="18" t="s">
        <v>388</v>
      </c>
      <c r="C21" s="84" t="s">
        <v>141</v>
      </c>
      <c r="D21" s="18" t="s">
        <v>251</v>
      </c>
      <c r="F21" s="18" t="s">
        <v>238</v>
      </c>
      <c r="G21" s="88" t="s">
        <v>141</v>
      </c>
      <c r="I21" s="18" t="s">
        <v>16</v>
      </c>
      <c r="J21" s="18" t="s">
        <v>261</v>
      </c>
      <c r="K21" s="103" t="s">
        <v>389</v>
      </c>
      <c r="M21" s="18"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鲁商集团拟发行美元高级债，已宣布开簿，3年期的IPG在8.2%区间。</v>
      </c>
    </row>
  </sheetData>
  <phoneticPr fontId="10" type="noConversion"/>
  <dataValidations count="6">
    <dataValidation type="list" allowBlank="1" showInputMessage="1" showErrorMessage="1" sqref="J4:J22" xr:uid="{00000000-0002-0000-0F00-000000000000}">
      <formula1>"已宣布委任，,已宣布路演，,已宣布开簿，"</formula1>
    </dataValidation>
    <dataValidation type="list" allowBlank="1" showInputMessage="1" showErrorMessage="1" sqref="L4:L22" xr:uid="{00000000-0002-0000-0F00-000001000000}">
      <formula1>dd_bocomdeal</formula1>
    </dataValidation>
    <dataValidation type="list" allowBlank="1" showInputMessage="1" showErrorMessage="1" sqref="F4:F22" xr:uid="{00000000-0002-0000-0F00-000002000000}">
      <formula1>dd_品种</formula1>
    </dataValidation>
    <dataValidation type="list" allowBlank="1" showInputMessage="1" showErrorMessage="1" sqref="E4:E22" xr:uid="{00000000-0002-0000-0F00-000003000000}">
      <formula1>"绿色,可持续,可持续挂钩"</formula1>
    </dataValidation>
    <dataValidation type="list" allowBlank="1" showInputMessage="1" showErrorMessage="1" sqref="D5 D12:D14" xr:uid="{00000000-0002-0000-0F00-000004000000}">
      <formula1>"美元,港元,欧元,日元"</formula1>
    </dataValidation>
    <dataValidation type="list" allowBlank="1" showInputMessage="1" showErrorMessage="1" sqref="D4 D6:D11 D15:D17" xr:uid="{00000000-0002-0000-0F00-000005000000}">
      <formula1>"美元,人民币,港元,欧元,日元"</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A23AFC-5DDD-414B-9980-3A5661EB9C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EXE</vt:lpstr>
      <vt:lpstr>美元债一级</vt:lpstr>
      <vt:lpstr>文档DEALs</vt:lpstr>
      <vt:lpstr>OMAS</vt:lpstr>
      <vt:lpstr>华尔街交易员</vt:lpstr>
      <vt:lpstr>Add Stats</vt:lpstr>
      <vt:lpstr>Coded</vt:lpstr>
      <vt:lpstr>Graphs_coded</vt:lpstr>
      <vt:lpstr>Tables_coded</vt:lpstr>
      <vt:lpstr>MAP</vt:lpstr>
      <vt:lpstr>Corp_value</vt:lpstr>
      <vt:lpstr>Tables_value</vt:lpstr>
      <vt:lpstr>Graphs_value</vt:lpstr>
      <vt:lpstr>ECON</vt:lpstr>
      <vt:lpstr>潜在</vt:lpstr>
      <vt:lpstr>美元债一级!dd_bocomdeal</vt:lpstr>
      <vt:lpstr>dd_bocomdeal</vt:lpstr>
      <vt:lpstr>美元债一级!dd_品种</vt:lpstr>
      <vt:lpstr>dd_品种</vt:lpstr>
      <vt:lpstr>美元债一级!DMIrange</vt:lpstr>
      <vt:lpstr>px</vt:lpstr>
      <vt:lpstr>潜在交易</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Caroline Yu 余烨洁</cp:lastModifiedBy>
  <dcterms:created xsi:type="dcterms:W3CDTF">2023-01-27T08:32:55Z</dcterms:created>
  <dcterms:modified xsi:type="dcterms:W3CDTF">2023-12-21T10:03:27Z</dcterms:modified>
</cp:coreProperties>
</file>